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I:\Inter Branch Information\Section 32 Report\2025-2026\10. January 2026\Summary\"/>
    </mc:Choice>
  </mc:AlternateContent>
  <xr:revisionPtr revIDLastSave="0" documentId="13_ncr:1_{E9378366-28BF-41C3-BE37-0E5342C6FE09}" xr6:coauthVersionLast="47" xr6:coauthVersionMax="47" xr10:uidLastSave="{00000000-0000-0000-0000-000000000000}"/>
  <bookViews>
    <workbookView xWindow="-110" yWindow="-110" windowWidth="19420" windowHeight="11620" firstSheet="1" activeTab="1" xr2:uid="{FA942A8B-598C-4C61-9210-2A4721A7E411}"/>
  </bookViews>
  <sheets>
    <sheet name="Settings" sheetId="2" state="hidden" r:id="rId1"/>
    <sheet name="Summary" sheetId="1" r:id="rId2"/>
    <sheet name="Table 1" sheetId="3" r:id="rId3"/>
    <sheet name="Table 2 pg 1" sheetId="4" r:id="rId4"/>
    <sheet name="Table 2 pg 2" sheetId="5" r:id="rId5"/>
    <sheet name="Table 3 summary" sheetId="6" r:id="rId6"/>
    <sheet name="Table 3.1" sheetId="7" r:id="rId7"/>
    <sheet name="Table 3.2" sheetId="8" r:id="rId8"/>
    <sheet name="Table 3.3" sheetId="9" r:id="rId9"/>
    <sheet name="Table 3.4" sheetId="10" r:id="rId10"/>
    <sheet name="Table 4" sheetId="11" r:id="rId11"/>
    <sheet name="Table 5"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MyDay">Settings!$F$2</definedName>
    <definedName name="myFinYear">Settings!$A$2</definedName>
    <definedName name="MyHeading">Settings!$H$2</definedName>
    <definedName name="MymonthL">Settings!$E$2</definedName>
    <definedName name="myMonthS">Settings!$D$2</definedName>
    <definedName name="myPriorYear">Settings!$C$2</definedName>
    <definedName name="MyYear">Settings!$B$2</definedName>
    <definedName name="_xlnm.Print_Area" localSheetId="1">Summary!$A$1:$AI$64</definedName>
    <definedName name="_xlnm.Print_Area" localSheetId="2">'Table 1'!$A$1:$AJ$170</definedName>
    <definedName name="_xlnm.Print_Area" localSheetId="3">'Table 2 pg 1'!$A$1:$BW$80</definedName>
    <definedName name="_xlnm.Print_Area" localSheetId="4">'Table 2 pg 2'!$A$1:$BX$74</definedName>
    <definedName name="_xlnm.Print_Area" localSheetId="5">'Table 3 summary'!$A$1:$EP$75</definedName>
    <definedName name="_xlnm.Print_Area" localSheetId="10">'Table 4'!$A$1:$AI$117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B861" i="7" l="1"/>
  <c r="CA861" i="7"/>
  <c r="BY861" i="7"/>
  <c r="BX861" i="7"/>
  <c r="BW861" i="7"/>
  <c r="BV861" i="7"/>
  <c r="BU861" i="7"/>
  <c r="BT861" i="7"/>
  <c r="BS861" i="7"/>
  <c r="BR861" i="7"/>
  <c r="BQ861" i="7"/>
  <c r="BP861" i="7"/>
  <c r="BO861" i="7"/>
  <c r="BN861" i="7"/>
  <c r="BM861" i="7"/>
  <c r="BL861" i="7"/>
  <c r="BK861" i="7"/>
  <c r="BJ861" i="7"/>
  <c r="BI861" i="7"/>
  <c r="BH861" i="7"/>
  <c r="BG861" i="7"/>
  <c r="BF861" i="7"/>
  <c r="BE861" i="7"/>
  <c r="BD861" i="7"/>
  <c r="BC861" i="7"/>
  <c r="BB861" i="7"/>
  <c r="BA861" i="7"/>
  <c r="AZ861" i="7"/>
  <c r="AY861" i="7"/>
  <c r="AX861" i="7"/>
  <c r="AW861" i="7"/>
  <c r="AV861" i="7"/>
  <c r="AU861" i="7"/>
  <c r="AT861" i="7"/>
  <c r="AS861" i="7"/>
  <c r="AR861" i="7"/>
  <c r="AQ861" i="7"/>
  <c r="AP861" i="7"/>
  <c r="AO861" i="7"/>
  <c r="AN861" i="7"/>
  <c r="AM861" i="7"/>
  <c r="AL861" i="7"/>
  <c r="AK861" i="7"/>
  <c r="AJ861" i="7"/>
  <c r="AI861" i="7"/>
  <c r="AH861" i="7"/>
  <c r="AG861" i="7"/>
  <c r="AF861" i="7"/>
  <c r="AE861" i="7"/>
  <c r="AD861" i="7"/>
  <c r="AC861" i="7"/>
  <c r="AB861" i="7"/>
  <c r="AA861" i="7"/>
  <c r="Z861" i="7"/>
  <c r="Y861" i="7"/>
  <c r="X861" i="7"/>
  <c r="W861" i="7"/>
  <c r="V861" i="7"/>
  <c r="U861" i="7"/>
  <c r="T861" i="7"/>
  <c r="S861" i="7"/>
  <c r="R861" i="7"/>
  <c r="Q861" i="7"/>
  <c r="P861" i="7"/>
  <c r="O861" i="7"/>
  <c r="N861" i="7"/>
  <c r="M861" i="7"/>
  <c r="L861" i="7"/>
  <c r="K861" i="7"/>
  <c r="J861" i="7"/>
  <c r="I861" i="7"/>
  <c r="H861" i="7"/>
  <c r="CB860" i="7"/>
  <c r="CA860" i="7"/>
  <c r="BY860" i="7"/>
  <c r="BX860" i="7"/>
  <c r="BW860" i="7"/>
  <c r="BV860" i="7"/>
  <c r="BU860" i="7"/>
  <c r="BT860" i="7"/>
  <c r="BS860" i="7"/>
  <c r="BR860" i="7"/>
  <c r="BQ860" i="7"/>
  <c r="BP860" i="7"/>
  <c r="BO860" i="7"/>
  <c r="BN860" i="7"/>
  <c r="BM860" i="7"/>
  <c r="BL860" i="7"/>
  <c r="BK860" i="7"/>
  <c r="BJ860" i="7"/>
  <c r="BI860" i="7"/>
  <c r="BH860" i="7"/>
  <c r="BG860" i="7"/>
  <c r="BF860" i="7"/>
  <c r="BE860" i="7"/>
  <c r="BD860" i="7"/>
  <c r="BC860" i="7"/>
  <c r="BB860" i="7"/>
  <c r="BA860" i="7"/>
  <c r="AZ860" i="7"/>
  <c r="AY860" i="7"/>
  <c r="AX860" i="7"/>
  <c r="AW860" i="7"/>
  <c r="AV860" i="7"/>
  <c r="AU860" i="7"/>
  <c r="AT860" i="7"/>
  <c r="AS860" i="7"/>
  <c r="AR860" i="7"/>
  <c r="AQ860" i="7"/>
  <c r="AP860" i="7"/>
  <c r="AO860" i="7"/>
  <c r="AN860" i="7"/>
  <c r="AM860" i="7"/>
  <c r="AL860" i="7"/>
  <c r="AK860" i="7"/>
  <c r="AJ860" i="7"/>
  <c r="AI860" i="7"/>
  <c r="AH860" i="7"/>
  <c r="AG860" i="7"/>
  <c r="AF860" i="7"/>
  <c r="AE860" i="7"/>
  <c r="AD860" i="7"/>
  <c r="AC860" i="7"/>
  <c r="AB860" i="7"/>
  <c r="AA860" i="7"/>
  <c r="Z860" i="7"/>
  <c r="Y860" i="7"/>
  <c r="X860" i="7"/>
  <c r="W860" i="7"/>
  <c r="V860" i="7"/>
  <c r="U860" i="7"/>
  <c r="T860" i="7"/>
  <c r="S860" i="7"/>
  <c r="R860" i="7"/>
  <c r="Q860" i="7"/>
  <c r="P860" i="7"/>
  <c r="O860" i="7"/>
  <c r="N860" i="7"/>
  <c r="M860" i="7"/>
  <c r="L860" i="7"/>
  <c r="K860" i="7"/>
  <c r="J860" i="7"/>
  <c r="I860" i="7"/>
  <c r="H860" i="7"/>
  <c r="CB859" i="7"/>
  <c r="BY859" i="7"/>
  <c r="BX859" i="7"/>
  <c r="BW859" i="7"/>
  <c r="BV859" i="7"/>
  <c r="BT859" i="7"/>
  <c r="BS859" i="7"/>
  <c r="BR859" i="7"/>
  <c r="BQ859" i="7"/>
  <c r="BP859" i="7"/>
  <c r="BO859" i="7"/>
  <c r="BN859" i="7"/>
  <c r="BM859" i="7"/>
  <c r="BL859" i="7"/>
  <c r="BK859" i="7"/>
  <c r="BJ859" i="7"/>
  <c r="BI859" i="7"/>
  <c r="BH859" i="7"/>
  <c r="BG859" i="7"/>
  <c r="BF859" i="7"/>
  <c r="BE859" i="7"/>
  <c r="BD859" i="7"/>
  <c r="BC859" i="7"/>
  <c r="BB859" i="7"/>
  <c r="BA859" i="7"/>
  <c r="AZ859" i="7"/>
  <c r="AY859" i="7"/>
  <c r="AX859" i="7"/>
  <c r="AW859" i="7"/>
  <c r="AV859" i="7"/>
  <c r="AU859" i="7"/>
  <c r="AT859" i="7"/>
  <c r="AS859" i="7"/>
  <c r="AR859" i="7"/>
  <c r="AQ859" i="7"/>
  <c r="AP859" i="7"/>
  <c r="AO859" i="7"/>
  <c r="AN859" i="7"/>
  <c r="AM859" i="7"/>
  <c r="AL859" i="7"/>
  <c r="AK859" i="7"/>
  <c r="AJ859" i="7"/>
  <c r="AI859" i="7"/>
  <c r="AH859" i="7"/>
  <c r="AG859" i="7"/>
  <c r="AF859" i="7"/>
  <c r="AE859" i="7"/>
  <c r="AD859" i="7"/>
  <c r="AC859" i="7"/>
  <c r="AB859" i="7"/>
  <c r="AA859" i="7"/>
  <c r="Z859" i="7"/>
  <c r="Y859" i="7"/>
  <c r="X859" i="7"/>
  <c r="W859" i="7"/>
  <c r="V859" i="7"/>
  <c r="U859" i="7"/>
  <c r="T859" i="7"/>
  <c r="S859" i="7"/>
  <c r="R859" i="7"/>
  <c r="Q859" i="7"/>
  <c r="P859" i="7"/>
  <c r="O859" i="7"/>
  <c r="N859" i="7"/>
  <c r="M859" i="7"/>
  <c r="L859" i="7"/>
  <c r="K859" i="7"/>
  <c r="J859" i="7"/>
  <c r="I859" i="7"/>
  <c r="H859" i="7"/>
  <c r="CB858" i="7"/>
  <c r="BY858" i="7"/>
  <c r="BX858" i="7"/>
  <c r="BW858" i="7"/>
  <c r="BV858" i="7"/>
  <c r="BT858" i="7"/>
  <c r="BS858" i="7"/>
  <c r="BR858" i="7"/>
  <c r="BQ858" i="7"/>
  <c r="BO858" i="7"/>
  <c r="BN858" i="7"/>
  <c r="BM858" i="7"/>
  <c r="BL858" i="7"/>
  <c r="BJ858" i="7"/>
  <c r="BI858" i="7"/>
  <c r="BH858" i="7"/>
  <c r="BG858" i="7"/>
  <c r="BE858" i="7"/>
  <c r="BD858" i="7"/>
  <c r="BC858" i="7"/>
  <c r="BB858" i="7"/>
  <c r="AZ858" i="7"/>
  <c r="AY858" i="7"/>
  <c r="AX858" i="7"/>
  <c r="AW858" i="7"/>
  <c r="AU858" i="7"/>
  <c r="AT858" i="7"/>
  <c r="AS858" i="7"/>
  <c r="AR858" i="7"/>
  <c r="AP858" i="7"/>
  <c r="AO858" i="7"/>
  <c r="AN858" i="7"/>
  <c r="AM858" i="7"/>
  <c r="AK858" i="7"/>
  <c r="AJ858" i="7"/>
  <c r="AI858" i="7"/>
  <c r="AH858" i="7"/>
  <c r="AF858" i="7"/>
  <c r="AE858" i="7"/>
  <c r="AD858" i="7"/>
  <c r="AC858" i="7"/>
  <c r="AA858" i="7"/>
  <c r="Z858" i="7"/>
  <c r="Y858" i="7"/>
  <c r="X858" i="7"/>
  <c r="V858" i="7"/>
  <c r="U858" i="7"/>
  <c r="T858" i="7"/>
  <c r="S858" i="7"/>
  <c r="Q858" i="7"/>
  <c r="P858" i="7"/>
  <c r="O858" i="7"/>
  <c r="N858" i="7"/>
  <c r="L858" i="7"/>
  <c r="K858" i="7"/>
  <c r="J858" i="7"/>
  <c r="I858" i="7"/>
  <c r="CB857" i="7"/>
  <c r="CA857" i="7"/>
  <c r="BY857" i="7"/>
  <c r="BX857" i="7"/>
  <c r="BW857" i="7"/>
  <c r="BV857" i="7"/>
  <c r="BU857" i="7"/>
  <c r="BT857" i="7"/>
  <c r="BS857" i="7"/>
  <c r="BR857" i="7"/>
  <c r="BQ857" i="7"/>
  <c r="BP857" i="7"/>
  <c r="BO857" i="7"/>
  <c r="BN857" i="7"/>
  <c r="BM857" i="7"/>
  <c r="BL857" i="7"/>
  <c r="BK857" i="7"/>
  <c r="BJ857" i="7"/>
  <c r="BI857" i="7"/>
  <c r="BH857" i="7"/>
  <c r="BG857" i="7"/>
  <c r="BF857" i="7"/>
  <c r="BE857" i="7"/>
  <c r="BD857" i="7"/>
  <c r="BC857" i="7"/>
  <c r="BB857" i="7"/>
  <c r="BA857" i="7"/>
  <c r="AZ857" i="7"/>
  <c r="AY857" i="7"/>
  <c r="AX857" i="7"/>
  <c r="AW857" i="7"/>
  <c r="AV857" i="7"/>
  <c r="AU857" i="7"/>
  <c r="AT857" i="7"/>
  <c r="AS857" i="7"/>
  <c r="AR857" i="7"/>
  <c r="AQ857" i="7"/>
  <c r="AP857" i="7"/>
  <c r="AO857" i="7"/>
  <c r="AN857" i="7"/>
  <c r="AM857" i="7"/>
  <c r="AL857" i="7"/>
  <c r="AK857" i="7"/>
  <c r="AJ857" i="7"/>
  <c r="AI857" i="7"/>
  <c r="AH857" i="7"/>
  <c r="AG857" i="7"/>
  <c r="AF857" i="7"/>
  <c r="AE857" i="7"/>
  <c r="AD857" i="7"/>
  <c r="AC857" i="7"/>
  <c r="AB857" i="7"/>
  <c r="AA857" i="7"/>
  <c r="Z857" i="7"/>
  <c r="Y857" i="7"/>
  <c r="X857" i="7"/>
  <c r="W857" i="7"/>
  <c r="V857" i="7"/>
  <c r="U857" i="7"/>
  <c r="T857" i="7"/>
  <c r="S857" i="7"/>
  <c r="R857" i="7"/>
  <c r="Q857" i="7"/>
  <c r="P857" i="7"/>
  <c r="O857" i="7"/>
  <c r="N857" i="7"/>
  <c r="M857" i="7"/>
  <c r="L857" i="7"/>
  <c r="K857" i="7"/>
  <c r="J857" i="7"/>
  <c r="I857" i="7"/>
  <c r="H857" i="7"/>
  <c r="CB856" i="7"/>
  <c r="BY856" i="7"/>
  <c r="BX856" i="7"/>
  <c r="BW856" i="7"/>
  <c r="BV856" i="7"/>
  <c r="BT856" i="7"/>
  <c r="BS856" i="7"/>
  <c r="BR856" i="7"/>
  <c r="BQ856" i="7"/>
  <c r="BP856" i="7"/>
  <c r="BO856" i="7"/>
  <c r="BN856" i="7"/>
  <c r="BM856" i="7"/>
  <c r="BL856" i="7"/>
  <c r="BK856" i="7"/>
  <c r="BJ856" i="7"/>
  <c r="BI856" i="7"/>
  <c r="BH856" i="7"/>
  <c r="BG856" i="7"/>
  <c r="BF856" i="7"/>
  <c r="BE856" i="7"/>
  <c r="BD856" i="7"/>
  <c r="BC856" i="7"/>
  <c r="BB856" i="7"/>
  <c r="BA856" i="7"/>
  <c r="AZ856" i="7"/>
  <c r="AY856" i="7"/>
  <c r="AX856" i="7"/>
  <c r="AW856" i="7"/>
  <c r="AV856" i="7"/>
  <c r="AU856" i="7"/>
  <c r="AT856" i="7"/>
  <c r="AS856" i="7"/>
  <c r="AR856" i="7"/>
  <c r="AQ856" i="7"/>
  <c r="AP856" i="7"/>
  <c r="AO856" i="7"/>
  <c r="AN856" i="7"/>
  <c r="AM856" i="7"/>
  <c r="AL856" i="7"/>
  <c r="AK856" i="7"/>
  <c r="AJ856" i="7"/>
  <c r="AI856" i="7"/>
  <c r="AH856" i="7"/>
  <c r="AG856" i="7"/>
  <c r="AF856" i="7"/>
  <c r="AE856" i="7"/>
  <c r="AD856" i="7"/>
  <c r="AC856" i="7"/>
  <c r="AB856" i="7"/>
  <c r="AA856" i="7"/>
  <c r="Z856" i="7"/>
  <c r="Y856" i="7"/>
  <c r="X856" i="7"/>
  <c r="W856" i="7"/>
  <c r="V856" i="7"/>
  <c r="U856" i="7"/>
  <c r="T856" i="7"/>
  <c r="S856" i="7"/>
  <c r="R856" i="7"/>
  <c r="Q856" i="7"/>
  <c r="P856" i="7"/>
  <c r="O856" i="7"/>
  <c r="N856" i="7"/>
  <c r="M856" i="7"/>
  <c r="L856" i="7"/>
  <c r="K856" i="7"/>
  <c r="J856" i="7"/>
  <c r="I856" i="7"/>
  <c r="H856" i="7"/>
  <c r="CB855" i="7"/>
  <c r="BY855" i="7"/>
  <c r="BX855" i="7"/>
  <c r="BW855" i="7"/>
  <c r="BV855" i="7"/>
  <c r="BT855" i="7"/>
  <c r="BS855" i="7"/>
  <c r="BR855" i="7"/>
  <c r="BQ855" i="7"/>
  <c r="BO855" i="7"/>
  <c r="BN855" i="7"/>
  <c r="BM855" i="7"/>
  <c r="BL855" i="7"/>
  <c r="BJ855" i="7"/>
  <c r="BI855" i="7"/>
  <c r="BH855" i="7"/>
  <c r="BG855" i="7"/>
  <c r="BE855" i="7"/>
  <c r="BD855" i="7"/>
  <c r="BC855" i="7"/>
  <c r="BB855" i="7"/>
  <c r="AZ855" i="7"/>
  <c r="AY855" i="7"/>
  <c r="AX855" i="7"/>
  <c r="AW855" i="7"/>
  <c r="AU855" i="7"/>
  <c r="AT855" i="7"/>
  <c r="AS855" i="7"/>
  <c r="AR855" i="7"/>
  <c r="AP855" i="7"/>
  <c r="AO855" i="7"/>
  <c r="AN855" i="7"/>
  <c r="AM855" i="7"/>
  <c r="AK855" i="7"/>
  <c r="AJ855" i="7"/>
  <c r="AI855" i="7"/>
  <c r="AH855" i="7"/>
  <c r="AF855" i="7"/>
  <c r="AE855" i="7"/>
  <c r="AD855" i="7"/>
  <c r="AC855" i="7"/>
  <c r="AA855" i="7"/>
  <c r="Z855" i="7"/>
  <c r="Y855" i="7"/>
  <c r="X855" i="7"/>
  <c r="V855" i="7"/>
  <c r="U855" i="7"/>
  <c r="T855" i="7"/>
  <c r="S855" i="7"/>
  <c r="Q855" i="7"/>
  <c r="P855" i="7"/>
  <c r="O855" i="7"/>
  <c r="N855" i="7"/>
  <c r="L855" i="7"/>
  <c r="K855" i="7"/>
  <c r="J855" i="7"/>
  <c r="I855" i="7"/>
  <c r="CB854" i="7"/>
  <c r="CA854" i="7"/>
  <c r="BY854" i="7"/>
  <c r="BX854" i="7"/>
  <c r="BW854" i="7"/>
  <c r="BV854" i="7"/>
  <c r="BU854" i="7"/>
  <c r="BT854" i="7"/>
  <c r="BS854" i="7"/>
  <c r="BR854" i="7"/>
  <c r="BQ854" i="7"/>
  <c r="BP854" i="7"/>
  <c r="BO854" i="7"/>
  <c r="BN854" i="7"/>
  <c r="BM854" i="7"/>
  <c r="BL854" i="7"/>
  <c r="BK854" i="7"/>
  <c r="BJ854" i="7"/>
  <c r="BI854" i="7"/>
  <c r="BH854" i="7"/>
  <c r="BG854" i="7"/>
  <c r="BF854" i="7"/>
  <c r="BE854" i="7"/>
  <c r="BD854" i="7"/>
  <c r="BC854" i="7"/>
  <c r="BB854" i="7"/>
  <c r="BA854" i="7"/>
  <c r="AZ854" i="7"/>
  <c r="AY854" i="7"/>
  <c r="AX854" i="7"/>
  <c r="AW854" i="7"/>
  <c r="AV854" i="7"/>
  <c r="AU854" i="7"/>
  <c r="AT854" i="7"/>
  <c r="AS854" i="7"/>
  <c r="AR854" i="7"/>
  <c r="AQ854" i="7"/>
  <c r="AP854" i="7"/>
  <c r="AO854" i="7"/>
  <c r="AN854" i="7"/>
  <c r="AM854" i="7"/>
  <c r="AL854" i="7"/>
  <c r="AK854" i="7"/>
  <c r="AJ854" i="7"/>
  <c r="AI854" i="7"/>
  <c r="AH854" i="7"/>
  <c r="AG854" i="7"/>
  <c r="AF854" i="7"/>
  <c r="AE854" i="7"/>
  <c r="AD854" i="7"/>
  <c r="AC854" i="7"/>
  <c r="AB854" i="7"/>
  <c r="AA854" i="7"/>
  <c r="Z854" i="7"/>
  <c r="Y854" i="7"/>
  <c r="X854" i="7"/>
  <c r="W854" i="7"/>
  <c r="V854" i="7"/>
  <c r="U854" i="7"/>
  <c r="T854" i="7"/>
  <c r="S854" i="7"/>
  <c r="R854" i="7"/>
  <c r="Q854" i="7"/>
  <c r="P854" i="7"/>
  <c r="O854" i="7"/>
  <c r="N854" i="7"/>
  <c r="M854" i="7"/>
  <c r="L854" i="7"/>
  <c r="K854" i="7"/>
  <c r="J854" i="7"/>
  <c r="I854" i="7"/>
  <c r="H854" i="7"/>
  <c r="CB853" i="7"/>
  <c r="BY853" i="7"/>
  <c r="BX853" i="7"/>
  <c r="BW853" i="7"/>
  <c r="BV853" i="7"/>
  <c r="BT853" i="7"/>
  <c r="BS853" i="7"/>
  <c r="BR853" i="7"/>
  <c r="BQ853" i="7"/>
  <c r="BP853" i="7"/>
  <c r="BO853" i="7"/>
  <c r="BN853" i="7"/>
  <c r="BM853" i="7"/>
  <c r="BL853" i="7"/>
  <c r="BK853" i="7"/>
  <c r="BJ853" i="7"/>
  <c r="BI853" i="7"/>
  <c r="BH853" i="7"/>
  <c r="BG853" i="7"/>
  <c r="BF853" i="7"/>
  <c r="BE853" i="7"/>
  <c r="BD853" i="7"/>
  <c r="BC853" i="7"/>
  <c r="BB853" i="7"/>
  <c r="BA853" i="7"/>
  <c r="AZ853" i="7"/>
  <c r="AY853" i="7"/>
  <c r="AX853" i="7"/>
  <c r="AW853" i="7"/>
  <c r="AV853" i="7"/>
  <c r="AU853" i="7"/>
  <c r="AT853" i="7"/>
  <c r="AS853" i="7"/>
  <c r="AR853" i="7"/>
  <c r="AQ853" i="7"/>
  <c r="AP853" i="7"/>
  <c r="AO853" i="7"/>
  <c r="AN853" i="7"/>
  <c r="AM853" i="7"/>
  <c r="AL853" i="7"/>
  <c r="AK853" i="7"/>
  <c r="AJ853" i="7"/>
  <c r="AI853" i="7"/>
  <c r="AH853" i="7"/>
  <c r="AG853" i="7"/>
  <c r="AF853" i="7"/>
  <c r="AE853" i="7"/>
  <c r="AD853" i="7"/>
  <c r="AC853" i="7"/>
  <c r="AB853" i="7"/>
  <c r="AA853" i="7"/>
  <c r="Z853" i="7"/>
  <c r="Y853" i="7"/>
  <c r="X853" i="7"/>
  <c r="W853" i="7"/>
  <c r="V853" i="7"/>
  <c r="U853" i="7"/>
  <c r="T853" i="7"/>
  <c r="S853" i="7"/>
  <c r="R853" i="7"/>
  <c r="Q853" i="7"/>
  <c r="P853" i="7"/>
  <c r="O853" i="7"/>
  <c r="N853" i="7"/>
  <c r="M853" i="7"/>
  <c r="L853" i="7"/>
  <c r="K853" i="7"/>
  <c r="J853" i="7"/>
  <c r="I853" i="7"/>
  <c r="H853" i="7"/>
  <c r="CB852" i="7"/>
  <c r="BY852" i="7"/>
  <c r="BX852" i="7"/>
  <c r="BW852" i="7"/>
  <c r="BV852" i="7"/>
  <c r="BT852" i="7"/>
  <c r="BS852" i="7"/>
  <c r="BR852" i="7"/>
  <c r="BQ852" i="7"/>
  <c r="BO852" i="7"/>
  <c r="BN852" i="7"/>
  <c r="BM852" i="7"/>
  <c r="BL852" i="7"/>
  <c r="BJ852" i="7"/>
  <c r="BI852" i="7"/>
  <c r="BH852" i="7"/>
  <c r="BG852" i="7"/>
  <c r="BE852" i="7"/>
  <c r="BD852" i="7"/>
  <c r="BC852" i="7"/>
  <c r="BB852" i="7"/>
  <c r="AZ852" i="7"/>
  <c r="AY852" i="7"/>
  <c r="AX852" i="7"/>
  <c r="AW852" i="7"/>
  <c r="AU852" i="7"/>
  <c r="AT852" i="7"/>
  <c r="AS852" i="7"/>
  <c r="AR852" i="7"/>
  <c r="AP852" i="7"/>
  <c r="AO852" i="7"/>
  <c r="AN852" i="7"/>
  <c r="AM852" i="7"/>
  <c r="AK852" i="7"/>
  <c r="AJ852" i="7"/>
  <c r="AI852" i="7"/>
  <c r="AH852" i="7"/>
  <c r="AF852" i="7"/>
  <c r="AE852" i="7"/>
  <c r="AD852" i="7"/>
  <c r="AC852" i="7"/>
  <c r="AA852" i="7"/>
  <c r="Z852" i="7"/>
  <c r="Y852" i="7"/>
  <c r="X852" i="7"/>
  <c r="V852" i="7"/>
  <c r="U852" i="7"/>
  <c r="T852" i="7"/>
  <c r="S852" i="7"/>
  <c r="Q852" i="7"/>
  <c r="P852" i="7"/>
  <c r="O852" i="7"/>
  <c r="N852" i="7"/>
  <c r="L852" i="7"/>
  <c r="K852" i="7"/>
  <c r="J852" i="7"/>
  <c r="I852" i="7"/>
  <c r="CB851" i="7"/>
  <c r="CA851" i="7"/>
  <c r="BY851" i="7"/>
  <c r="BX851" i="7"/>
  <c r="BW851" i="7"/>
  <c r="BV851" i="7"/>
  <c r="BU851" i="7"/>
  <c r="BT851" i="7"/>
  <c r="BS851" i="7"/>
  <c r="BR851" i="7"/>
  <c r="BQ851" i="7"/>
  <c r="BP851" i="7"/>
  <c r="BO851" i="7"/>
  <c r="BN851" i="7"/>
  <c r="BM851" i="7"/>
  <c r="BL851" i="7"/>
  <c r="BK851" i="7"/>
  <c r="BJ851" i="7"/>
  <c r="BI851" i="7"/>
  <c r="BH851" i="7"/>
  <c r="BG851" i="7"/>
  <c r="BF851" i="7"/>
  <c r="BE851" i="7"/>
  <c r="BD851" i="7"/>
  <c r="BC851" i="7"/>
  <c r="BB851" i="7"/>
  <c r="BA851" i="7"/>
  <c r="AZ851" i="7"/>
  <c r="AY851" i="7"/>
  <c r="AX851" i="7"/>
  <c r="AW851" i="7"/>
  <c r="AV851" i="7"/>
  <c r="AU851" i="7"/>
  <c r="AT851" i="7"/>
  <c r="AS851" i="7"/>
  <c r="AR851" i="7"/>
  <c r="AQ851" i="7"/>
  <c r="AP851" i="7"/>
  <c r="AO851" i="7"/>
  <c r="AN851" i="7"/>
  <c r="AM851" i="7"/>
  <c r="AL851" i="7"/>
  <c r="AK851" i="7"/>
  <c r="AJ851" i="7"/>
  <c r="AI851" i="7"/>
  <c r="AH851" i="7"/>
  <c r="AG851" i="7"/>
  <c r="AF851" i="7"/>
  <c r="AE851" i="7"/>
  <c r="AD851" i="7"/>
  <c r="AC851" i="7"/>
  <c r="AB851" i="7"/>
  <c r="AA851" i="7"/>
  <c r="Z851" i="7"/>
  <c r="Y851" i="7"/>
  <c r="X851" i="7"/>
  <c r="W851" i="7"/>
  <c r="V851" i="7"/>
  <c r="U851" i="7"/>
  <c r="T851" i="7"/>
  <c r="S851" i="7"/>
  <c r="R851" i="7"/>
  <c r="Q851" i="7"/>
  <c r="P851" i="7"/>
  <c r="O851" i="7"/>
  <c r="N851" i="7"/>
  <c r="M851" i="7"/>
  <c r="L851" i="7"/>
  <c r="K851" i="7"/>
  <c r="J851" i="7"/>
  <c r="I851" i="7"/>
  <c r="H851" i="7"/>
  <c r="CB850" i="7"/>
  <c r="BY850" i="7"/>
  <c r="BX850" i="7"/>
  <c r="BW850" i="7"/>
  <c r="BV850" i="7"/>
  <c r="BT850" i="7"/>
  <c r="BS850" i="7"/>
  <c r="BR850" i="7"/>
  <c r="BQ850" i="7"/>
  <c r="BP850" i="7"/>
  <c r="BO850" i="7"/>
  <c r="BN850" i="7"/>
  <c r="BM850" i="7"/>
  <c r="BL850" i="7"/>
  <c r="BK850" i="7"/>
  <c r="BJ850" i="7"/>
  <c r="BI850" i="7"/>
  <c r="BH850" i="7"/>
  <c r="BG850" i="7"/>
  <c r="BF850" i="7"/>
  <c r="BE850" i="7"/>
  <c r="BD850" i="7"/>
  <c r="BC850" i="7"/>
  <c r="BB850" i="7"/>
  <c r="BA850" i="7"/>
  <c r="AZ850" i="7"/>
  <c r="AY850" i="7"/>
  <c r="AX850" i="7"/>
  <c r="AW850" i="7"/>
  <c r="AV850" i="7"/>
  <c r="AU850" i="7"/>
  <c r="AT850" i="7"/>
  <c r="AS850" i="7"/>
  <c r="AR850" i="7"/>
  <c r="AQ850" i="7"/>
  <c r="AP850" i="7"/>
  <c r="AO850" i="7"/>
  <c r="AN850" i="7"/>
  <c r="AM850" i="7"/>
  <c r="AL850" i="7"/>
  <c r="AK850" i="7"/>
  <c r="AJ850" i="7"/>
  <c r="AI850" i="7"/>
  <c r="AH850" i="7"/>
  <c r="AG850" i="7"/>
  <c r="AF850" i="7"/>
  <c r="AE850" i="7"/>
  <c r="AD850" i="7"/>
  <c r="AC850" i="7"/>
  <c r="AB850" i="7"/>
  <c r="AA850" i="7"/>
  <c r="Z850" i="7"/>
  <c r="Y850" i="7"/>
  <c r="X850" i="7"/>
  <c r="W850" i="7"/>
  <c r="V850" i="7"/>
  <c r="U850" i="7"/>
  <c r="T850" i="7"/>
  <c r="S850" i="7"/>
  <c r="R850" i="7"/>
  <c r="Q850" i="7"/>
  <c r="P850" i="7"/>
  <c r="O850" i="7"/>
  <c r="N850" i="7"/>
  <c r="M850" i="7"/>
  <c r="L850" i="7"/>
  <c r="K850" i="7"/>
  <c r="J850" i="7"/>
  <c r="I850" i="7"/>
  <c r="H850" i="7"/>
  <c r="CB849" i="7"/>
  <c r="BY849" i="7"/>
  <c r="BX849" i="7"/>
  <c r="BW849" i="7"/>
  <c r="BV849" i="7"/>
  <c r="BT849" i="7"/>
  <c r="BS849" i="7"/>
  <c r="BR849" i="7"/>
  <c r="BQ849" i="7"/>
  <c r="BO849" i="7"/>
  <c r="BN849" i="7"/>
  <c r="BM849" i="7"/>
  <c r="BL849" i="7"/>
  <c r="BJ849" i="7"/>
  <c r="BI849" i="7"/>
  <c r="BH849" i="7"/>
  <c r="BG849" i="7"/>
  <c r="BE849" i="7"/>
  <c r="BD849" i="7"/>
  <c r="BC849" i="7"/>
  <c r="BB849" i="7"/>
  <c r="AZ849" i="7"/>
  <c r="AY849" i="7"/>
  <c r="AX849" i="7"/>
  <c r="AW849" i="7"/>
  <c r="AU849" i="7"/>
  <c r="AT849" i="7"/>
  <c r="AS849" i="7"/>
  <c r="AR849" i="7"/>
  <c r="AP849" i="7"/>
  <c r="AO849" i="7"/>
  <c r="AN849" i="7"/>
  <c r="AM849" i="7"/>
  <c r="AK849" i="7"/>
  <c r="AJ849" i="7"/>
  <c r="AI849" i="7"/>
  <c r="AH849" i="7"/>
  <c r="AF849" i="7"/>
  <c r="AE849" i="7"/>
  <c r="AD849" i="7"/>
  <c r="AC849" i="7"/>
  <c r="AA849" i="7"/>
  <c r="Z849" i="7"/>
  <c r="Y849" i="7"/>
  <c r="X849" i="7"/>
  <c r="V849" i="7"/>
  <c r="U849" i="7"/>
  <c r="T849" i="7"/>
  <c r="S849" i="7"/>
  <c r="Q849" i="7"/>
  <c r="P849" i="7"/>
  <c r="O849" i="7"/>
  <c r="N849" i="7"/>
  <c r="L849" i="7"/>
  <c r="K849" i="7"/>
  <c r="J849" i="7"/>
  <c r="I849" i="7"/>
  <c r="CB848" i="7"/>
  <c r="CA848" i="7"/>
  <c r="BY848" i="7"/>
  <c r="BX848" i="7"/>
  <c r="BW848" i="7"/>
  <c r="BV848" i="7"/>
  <c r="BU848" i="7"/>
  <c r="BT848" i="7"/>
  <c r="BS848" i="7"/>
  <c r="BR848" i="7"/>
  <c r="BQ848" i="7"/>
  <c r="BP848" i="7"/>
  <c r="BO848" i="7"/>
  <c r="BN848" i="7"/>
  <c r="BM848" i="7"/>
  <c r="BL848" i="7"/>
  <c r="BK848" i="7"/>
  <c r="BJ848" i="7"/>
  <c r="BI848" i="7"/>
  <c r="BH848" i="7"/>
  <c r="BG848" i="7"/>
  <c r="BF848" i="7"/>
  <c r="BE848" i="7"/>
  <c r="BD848" i="7"/>
  <c r="BC848" i="7"/>
  <c r="BB848" i="7"/>
  <c r="BA848" i="7"/>
  <c r="AZ848" i="7"/>
  <c r="AY848" i="7"/>
  <c r="AX848" i="7"/>
  <c r="AW848" i="7"/>
  <c r="AV848" i="7"/>
  <c r="AU848" i="7"/>
  <c r="AT848" i="7"/>
  <c r="AS848" i="7"/>
  <c r="AR848" i="7"/>
  <c r="AQ848" i="7"/>
  <c r="AP848" i="7"/>
  <c r="AO848" i="7"/>
  <c r="AN848" i="7"/>
  <c r="AM848" i="7"/>
  <c r="AL848" i="7"/>
  <c r="AK848" i="7"/>
  <c r="AJ848" i="7"/>
  <c r="AI848" i="7"/>
  <c r="AH848" i="7"/>
  <c r="AG848" i="7"/>
  <c r="AF848" i="7"/>
  <c r="AE848" i="7"/>
  <c r="AD848" i="7"/>
  <c r="AC848" i="7"/>
  <c r="AB848" i="7"/>
  <c r="AA848" i="7"/>
  <c r="Z848" i="7"/>
  <c r="Y848" i="7"/>
  <c r="X848" i="7"/>
  <c r="W848" i="7"/>
  <c r="V848" i="7"/>
  <c r="U848" i="7"/>
  <c r="T848" i="7"/>
  <c r="S848" i="7"/>
  <c r="R848" i="7"/>
  <c r="Q848" i="7"/>
  <c r="P848" i="7"/>
  <c r="O848" i="7"/>
  <c r="N848" i="7"/>
  <c r="M848" i="7"/>
  <c r="L848" i="7"/>
  <c r="K848" i="7"/>
  <c r="J848" i="7"/>
  <c r="I848" i="7"/>
  <c r="H848" i="7"/>
  <c r="CB847" i="7"/>
  <c r="BY847" i="7"/>
  <c r="BX847" i="7"/>
  <c r="BW847" i="7"/>
  <c r="BV847" i="7"/>
  <c r="BT847" i="7"/>
  <c r="BS847" i="7"/>
  <c r="BR847" i="7"/>
  <c r="BQ847" i="7"/>
  <c r="BP847" i="7"/>
  <c r="BO847" i="7"/>
  <c r="BN847" i="7"/>
  <c r="BM847" i="7"/>
  <c r="BL847" i="7"/>
  <c r="BK847" i="7"/>
  <c r="BJ847" i="7"/>
  <c r="BI847" i="7"/>
  <c r="BH847" i="7"/>
  <c r="BG847" i="7"/>
  <c r="BF847" i="7"/>
  <c r="BE847" i="7"/>
  <c r="BD847" i="7"/>
  <c r="BC847" i="7"/>
  <c r="BB847" i="7"/>
  <c r="BA847" i="7"/>
  <c r="AZ847" i="7"/>
  <c r="AY847" i="7"/>
  <c r="AX847" i="7"/>
  <c r="AW847" i="7"/>
  <c r="AV847" i="7"/>
  <c r="AU847" i="7"/>
  <c r="AT847" i="7"/>
  <c r="AS847" i="7"/>
  <c r="AR847" i="7"/>
  <c r="AQ847" i="7"/>
  <c r="AP847" i="7"/>
  <c r="AO847" i="7"/>
  <c r="AN847" i="7"/>
  <c r="AM847" i="7"/>
  <c r="AL847" i="7"/>
  <c r="AK847" i="7"/>
  <c r="AJ847" i="7"/>
  <c r="AI847" i="7"/>
  <c r="AH847" i="7"/>
  <c r="AG847" i="7"/>
  <c r="AF847" i="7"/>
  <c r="AE847" i="7"/>
  <c r="AD847" i="7"/>
  <c r="AC847" i="7"/>
  <c r="AB847" i="7"/>
  <c r="AA847" i="7"/>
  <c r="Z847" i="7"/>
  <c r="Y847" i="7"/>
  <c r="X847" i="7"/>
  <c r="W847" i="7"/>
  <c r="V847" i="7"/>
  <c r="U847" i="7"/>
  <c r="T847" i="7"/>
  <c r="S847" i="7"/>
  <c r="R847" i="7"/>
  <c r="Q847" i="7"/>
  <c r="P847" i="7"/>
  <c r="O847" i="7"/>
  <c r="N847" i="7"/>
  <c r="M847" i="7"/>
  <c r="L847" i="7"/>
  <c r="K847" i="7"/>
  <c r="J847" i="7"/>
  <c r="I847" i="7"/>
  <c r="H847" i="7"/>
  <c r="CB846" i="7"/>
  <c r="BY846" i="7"/>
  <c r="BX846" i="7"/>
  <c r="BW846" i="7"/>
  <c r="BV846" i="7"/>
  <c r="BT846" i="7"/>
  <c r="BS846" i="7"/>
  <c r="BR846" i="7"/>
  <c r="BQ846" i="7"/>
  <c r="BO846" i="7"/>
  <c r="BN846" i="7"/>
  <c r="BM846" i="7"/>
  <c r="BL846" i="7"/>
  <c r="BJ846" i="7"/>
  <c r="BI846" i="7"/>
  <c r="BH846" i="7"/>
  <c r="BG846" i="7"/>
  <c r="BE846" i="7"/>
  <c r="BD846" i="7"/>
  <c r="BC846" i="7"/>
  <c r="BB846" i="7"/>
  <c r="AZ846" i="7"/>
  <c r="AY846" i="7"/>
  <c r="AX846" i="7"/>
  <c r="AW846" i="7"/>
  <c r="AU846" i="7"/>
  <c r="AT846" i="7"/>
  <c r="AS846" i="7"/>
  <c r="AR846" i="7"/>
  <c r="AP846" i="7"/>
  <c r="AO846" i="7"/>
  <c r="AN846" i="7"/>
  <c r="AM846" i="7"/>
  <c r="AK846" i="7"/>
  <c r="AJ846" i="7"/>
  <c r="AI846" i="7"/>
  <c r="AH846" i="7"/>
  <c r="AF846" i="7"/>
  <c r="AE846" i="7"/>
  <c r="AD846" i="7"/>
  <c r="AC846" i="7"/>
  <c r="AA846" i="7"/>
  <c r="Z846" i="7"/>
  <c r="Y846" i="7"/>
  <c r="X846" i="7"/>
  <c r="V846" i="7"/>
  <c r="U846" i="7"/>
  <c r="T846" i="7"/>
  <c r="S846" i="7"/>
  <c r="Q846" i="7"/>
  <c r="P846" i="7"/>
  <c r="O846" i="7"/>
  <c r="N846" i="7"/>
  <c r="L846" i="7"/>
  <c r="K846" i="7"/>
  <c r="J846" i="7"/>
  <c r="I846" i="7"/>
  <c r="CB845" i="7"/>
  <c r="CA845" i="7"/>
  <c r="BY845" i="7"/>
  <c r="BX845" i="7"/>
  <c r="BW845" i="7"/>
  <c r="BV845" i="7"/>
  <c r="BU845" i="7"/>
  <c r="BT845" i="7"/>
  <c r="BS845" i="7"/>
  <c r="BR845" i="7"/>
  <c r="BQ845" i="7"/>
  <c r="BP845" i="7"/>
  <c r="BO845" i="7"/>
  <c r="BN845" i="7"/>
  <c r="BM845" i="7"/>
  <c r="BL845" i="7"/>
  <c r="BK845" i="7"/>
  <c r="BJ845" i="7"/>
  <c r="BI845" i="7"/>
  <c r="BH845" i="7"/>
  <c r="BG845" i="7"/>
  <c r="BF845" i="7"/>
  <c r="BE845" i="7"/>
  <c r="BD845" i="7"/>
  <c r="BC845" i="7"/>
  <c r="BB845" i="7"/>
  <c r="BA845" i="7"/>
  <c r="AZ845" i="7"/>
  <c r="AY845" i="7"/>
  <c r="AX845" i="7"/>
  <c r="AW845" i="7"/>
  <c r="AV845" i="7"/>
  <c r="AU845" i="7"/>
  <c r="AT845" i="7"/>
  <c r="AS845" i="7"/>
  <c r="AR845" i="7"/>
  <c r="AQ845" i="7"/>
  <c r="AP845" i="7"/>
  <c r="AO845" i="7"/>
  <c r="AN845" i="7"/>
  <c r="AM845" i="7"/>
  <c r="AL845" i="7"/>
  <c r="AK845" i="7"/>
  <c r="AJ845" i="7"/>
  <c r="AI845" i="7"/>
  <c r="AH845" i="7"/>
  <c r="AG845" i="7"/>
  <c r="AF845" i="7"/>
  <c r="AE845" i="7"/>
  <c r="AD845" i="7"/>
  <c r="AC845" i="7"/>
  <c r="AB845" i="7"/>
  <c r="AA845" i="7"/>
  <c r="Z845" i="7"/>
  <c r="Y845" i="7"/>
  <c r="X845" i="7"/>
  <c r="W845" i="7"/>
  <c r="V845" i="7"/>
  <c r="U845" i="7"/>
  <c r="T845" i="7"/>
  <c r="S845" i="7"/>
  <c r="R845" i="7"/>
  <c r="Q845" i="7"/>
  <c r="P845" i="7"/>
  <c r="O845" i="7"/>
  <c r="N845" i="7"/>
  <c r="M845" i="7"/>
  <c r="L845" i="7"/>
  <c r="K845" i="7"/>
  <c r="J845" i="7"/>
  <c r="I845" i="7"/>
  <c r="H845" i="7"/>
  <c r="CB844" i="7"/>
  <c r="BY844" i="7"/>
  <c r="BX844" i="7"/>
  <c r="BW844" i="7"/>
  <c r="BV844" i="7"/>
  <c r="BT844" i="7"/>
  <c r="BS844" i="7"/>
  <c r="BR844" i="7"/>
  <c r="BQ844" i="7"/>
  <c r="BP844" i="7"/>
  <c r="BO844" i="7"/>
  <c r="BN844" i="7"/>
  <c r="BM844" i="7"/>
  <c r="BL844" i="7"/>
  <c r="BK844" i="7"/>
  <c r="BJ844" i="7"/>
  <c r="BI844" i="7"/>
  <c r="BH844" i="7"/>
  <c r="BG844" i="7"/>
  <c r="BF844" i="7"/>
  <c r="BE844" i="7"/>
  <c r="BD844" i="7"/>
  <c r="BC844" i="7"/>
  <c r="BB844" i="7"/>
  <c r="BA844" i="7"/>
  <c r="AZ844" i="7"/>
  <c r="AY844" i="7"/>
  <c r="AX844" i="7"/>
  <c r="AW844" i="7"/>
  <c r="AV844" i="7"/>
  <c r="AU844" i="7"/>
  <c r="AT844" i="7"/>
  <c r="AS844" i="7"/>
  <c r="AR844" i="7"/>
  <c r="AQ844" i="7"/>
  <c r="AP844" i="7"/>
  <c r="AO844" i="7"/>
  <c r="AN844" i="7"/>
  <c r="AM844" i="7"/>
  <c r="AL844" i="7"/>
  <c r="AK844" i="7"/>
  <c r="AJ844" i="7"/>
  <c r="AI844" i="7"/>
  <c r="AH844" i="7"/>
  <c r="AG844" i="7"/>
  <c r="AF844" i="7"/>
  <c r="AE844" i="7"/>
  <c r="AD844" i="7"/>
  <c r="AC844" i="7"/>
  <c r="AB844" i="7"/>
  <c r="AA844" i="7"/>
  <c r="Z844" i="7"/>
  <c r="Y844" i="7"/>
  <c r="X844" i="7"/>
  <c r="W844" i="7"/>
  <c r="V844" i="7"/>
  <c r="U844" i="7"/>
  <c r="T844" i="7"/>
  <c r="S844" i="7"/>
  <c r="R844" i="7"/>
  <c r="Q844" i="7"/>
  <c r="P844" i="7"/>
  <c r="O844" i="7"/>
  <c r="N844" i="7"/>
  <c r="M844" i="7"/>
  <c r="L844" i="7"/>
  <c r="K844" i="7"/>
  <c r="J844" i="7"/>
  <c r="I844" i="7"/>
  <c r="H844" i="7"/>
  <c r="CB843" i="7"/>
  <c r="BY843" i="7"/>
  <c r="BX843" i="7"/>
  <c r="BW843" i="7"/>
  <c r="BV843" i="7"/>
  <c r="BT843" i="7"/>
  <c r="BS843" i="7"/>
  <c r="BR843" i="7"/>
  <c r="BQ843" i="7"/>
  <c r="BO843" i="7"/>
  <c r="BN843" i="7"/>
  <c r="BM843" i="7"/>
  <c r="BL843" i="7"/>
  <c r="BJ843" i="7"/>
  <c r="BI843" i="7"/>
  <c r="BH843" i="7"/>
  <c r="BG843" i="7"/>
  <c r="BE843" i="7"/>
  <c r="BD843" i="7"/>
  <c r="BC843" i="7"/>
  <c r="BB843" i="7"/>
  <c r="AZ843" i="7"/>
  <c r="AY843" i="7"/>
  <c r="AX843" i="7"/>
  <c r="AW843" i="7"/>
  <c r="AU843" i="7"/>
  <c r="AT843" i="7"/>
  <c r="AS843" i="7"/>
  <c r="AR843" i="7"/>
  <c r="AP843" i="7"/>
  <c r="AO843" i="7"/>
  <c r="AN843" i="7"/>
  <c r="AM843" i="7"/>
  <c r="AK843" i="7"/>
  <c r="AJ843" i="7"/>
  <c r="AI843" i="7"/>
  <c r="AH843" i="7"/>
  <c r="AF843" i="7"/>
  <c r="AE843" i="7"/>
  <c r="AD843" i="7"/>
  <c r="AC843" i="7"/>
  <c r="AA843" i="7"/>
  <c r="Z843" i="7"/>
  <c r="Y843" i="7"/>
  <c r="X843" i="7"/>
  <c r="V843" i="7"/>
  <c r="U843" i="7"/>
  <c r="T843" i="7"/>
  <c r="S843" i="7"/>
  <c r="Q843" i="7"/>
  <c r="P843" i="7"/>
  <c r="O843" i="7"/>
  <c r="N843" i="7"/>
  <c r="L843" i="7"/>
  <c r="K843" i="7"/>
  <c r="J843" i="7"/>
  <c r="I843" i="7"/>
  <c r="CB842" i="7"/>
  <c r="CA842" i="7"/>
  <c r="BY842" i="7"/>
  <c r="BX842" i="7"/>
  <c r="BW842" i="7"/>
  <c r="BV842" i="7"/>
  <c r="BU842" i="7"/>
  <c r="BT842" i="7"/>
  <c r="BS842" i="7"/>
  <c r="BR842" i="7"/>
  <c r="BQ842" i="7"/>
  <c r="BP842" i="7"/>
  <c r="BO842" i="7"/>
  <c r="BN842" i="7"/>
  <c r="BM842" i="7"/>
  <c r="BL842" i="7"/>
  <c r="BK842" i="7"/>
  <c r="BJ842" i="7"/>
  <c r="BI842" i="7"/>
  <c r="BH842" i="7"/>
  <c r="BG842" i="7"/>
  <c r="BF842" i="7"/>
  <c r="BE842" i="7"/>
  <c r="BD842" i="7"/>
  <c r="BC842" i="7"/>
  <c r="BB842" i="7"/>
  <c r="BA842" i="7"/>
  <c r="AZ842" i="7"/>
  <c r="AY842" i="7"/>
  <c r="AX842" i="7"/>
  <c r="AW842" i="7"/>
  <c r="AV842" i="7"/>
  <c r="AU842" i="7"/>
  <c r="AT842" i="7"/>
  <c r="AS842" i="7"/>
  <c r="AR842" i="7"/>
  <c r="AQ842" i="7"/>
  <c r="AP842" i="7"/>
  <c r="AO842" i="7"/>
  <c r="AN842" i="7"/>
  <c r="AM842" i="7"/>
  <c r="AL842" i="7"/>
  <c r="AK842" i="7"/>
  <c r="AJ842" i="7"/>
  <c r="AI842" i="7"/>
  <c r="AH842" i="7"/>
  <c r="AG842" i="7"/>
  <c r="AF842" i="7"/>
  <c r="AE842" i="7"/>
  <c r="AD842" i="7"/>
  <c r="AC842" i="7"/>
  <c r="AB842" i="7"/>
  <c r="AA842" i="7"/>
  <c r="Z842" i="7"/>
  <c r="Y842" i="7"/>
  <c r="X842" i="7"/>
  <c r="W842" i="7"/>
  <c r="V842" i="7"/>
  <c r="U842" i="7"/>
  <c r="T842" i="7"/>
  <c r="S842" i="7"/>
  <c r="R842" i="7"/>
  <c r="Q842" i="7"/>
  <c r="P842" i="7"/>
  <c r="O842" i="7"/>
  <c r="N842" i="7"/>
  <c r="M842" i="7"/>
  <c r="L842" i="7"/>
  <c r="K842" i="7"/>
  <c r="J842" i="7"/>
  <c r="I842" i="7"/>
  <c r="H842" i="7"/>
  <c r="CB841" i="7"/>
  <c r="BY841" i="7"/>
  <c r="BX841" i="7"/>
  <c r="BW841" i="7"/>
  <c r="BV841" i="7"/>
  <c r="BT841" i="7"/>
  <c r="BS841" i="7"/>
  <c r="BR841" i="7"/>
  <c r="BQ841" i="7"/>
  <c r="BP841" i="7"/>
  <c r="BO841" i="7"/>
  <c r="BN841" i="7"/>
  <c r="BM841" i="7"/>
  <c r="BL841" i="7"/>
  <c r="BK841" i="7"/>
  <c r="BJ841" i="7"/>
  <c r="BI841" i="7"/>
  <c r="BH841" i="7"/>
  <c r="BG841" i="7"/>
  <c r="BF841" i="7"/>
  <c r="BE841" i="7"/>
  <c r="BD841" i="7"/>
  <c r="BC841" i="7"/>
  <c r="BB841" i="7"/>
  <c r="BA841" i="7"/>
  <c r="AZ841" i="7"/>
  <c r="AY841" i="7"/>
  <c r="AX841" i="7"/>
  <c r="AW841" i="7"/>
  <c r="AV841" i="7"/>
  <c r="AU841" i="7"/>
  <c r="AT841" i="7"/>
  <c r="AS841" i="7"/>
  <c r="AR841" i="7"/>
  <c r="AQ841" i="7"/>
  <c r="AP841" i="7"/>
  <c r="AO841" i="7"/>
  <c r="AN841" i="7"/>
  <c r="AM841" i="7"/>
  <c r="AL841" i="7"/>
  <c r="AK841" i="7"/>
  <c r="AJ841" i="7"/>
  <c r="AI841" i="7"/>
  <c r="AH841" i="7"/>
  <c r="AG841" i="7"/>
  <c r="AF841" i="7"/>
  <c r="AE841" i="7"/>
  <c r="AD841" i="7"/>
  <c r="AC841" i="7"/>
  <c r="AB841" i="7"/>
  <c r="AA841" i="7"/>
  <c r="Z841" i="7"/>
  <c r="Y841" i="7"/>
  <c r="X841" i="7"/>
  <c r="W841" i="7"/>
  <c r="V841" i="7"/>
  <c r="U841" i="7"/>
  <c r="T841" i="7"/>
  <c r="S841" i="7"/>
  <c r="R841" i="7"/>
  <c r="Q841" i="7"/>
  <c r="P841" i="7"/>
  <c r="O841" i="7"/>
  <c r="N841" i="7"/>
  <c r="M841" i="7"/>
  <c r="L841" i="7"/>
  <c r="K841" i="7"/>
  <c r="J841" i="7"/>
  <c r="I841" i="7"/>
  <c r="H841" i="7"/>
  <c r="CB840" i="7"/>
  <c r="BY840" i="7"/>
  <c r="BX840" i="7"/>
  <c r="BW840" i="7"/>
  <c r="BV840" i="7"/>
  <c r="BT840" i="7"/>
  <c r="BS840" i="7"/>
  <c r="BR840" i="7"/>
  <c r="BQ840" i="7"/>
  <c r="BO840" i="7"/>
  <c r="BN840" i="7"/>
  <c r="BM840" i="7"/>
  <c r="BL840" i="7"/>
  <c r="BJ840" i="7"/>
  <c r="BI840" i="7"/>
  <c r="BH840" i="7"/>
  <c r="BG840" i="7"/>
  <c r="BE840" i="7"/>
  <c r="BD840" i="7"/>
  <c r="BC840" i="7"/>
  <c r="BB840" i="7"/>
  <c r="AZ840" i="7"/>
  <c r="AY840" i="7"/>
  <c r="AX840" i="7"/>
  <c r="AW840" i="7"/>
  <c r="AU840" i="7"/>
  <c r="AT840" i="7"/>
  <c r="AS840" i="7"/>
  <c r="AR840" i="7"/>
  <c r="AP840" i="7"/>
  <c r="AO840" i="7"/>
  <c r="AN840" i="7"/>
  <c r="AM840" i="7"/>
  <c r="AK840" i="7"/>
  <c r="AJ840" i="7"/>
  <c r="AI840" i="7"/>
  <c r="AH840" i="7"/>
  <c r="AF840" i="7"/>
  <c r="AE840" i="7"/>
  <c r="AD840" i="7"/>
  <c r="AC840" i="7"/>
  <c r="AA840" i="7"/>
  <c r="Z840" i="7"/>
  <c r="Y840" i="7"/>
  <c r="X840" i="7"/>
  <c r="V840" i="7"/>
  <c r="U840" i="7"/>
  <c r="T840" i="7"/>
  <c r="S840" i="7"/>
  <c r="Q840" i="7"/>
  <c r="P840" i="7"/>
  <c r="O840" i="7"/>
  <c r="N840" i="7"/>
  <c r="L840" i="7"/>
  <c r="K840" i="7"/>
  <c r="J840" i="7"/>
  <c r="I840" i="7"/>
  <c r="CB839" i="7"/>
  <c r="CA839" i="7"/>
  <c r="BY839" i="7"/>
  <c r="BX839" i="7"/>
  <c r="BW839" i="7"/>
  <c r="BV839" i="7"/>
  <c r="BU839" i="7"/>
  <c r="BT839" i="7"/>
  <c r="BS839" i="7"/>
  <c r="BR839" i="7"/>
  <c r="BQ839" i="7"/>
  <c r="BP839" i="7"/>
  <c r="BO839" i="7"/>
  <c r="BN839" i="7"/>
  <c r="BM839" i="7"/>
  <c r="BL839" i="7"/>
  <c r="BK839" i="7"/>
  <c r="BJ839" i="7"/>
  <c r="BI839" i="7"/>
  <c r="BH839" i="7"/>
  <c r="BG839" i="7"/>
  <c r="BF839" i="7"/>
  <c r="BE839" i="7"/>
  <c r="BD839" i="7"/>
  <c r="BC839" i="7"/>
  <c r="BB839" i="7"/>
  <c r="BA839" i="7"/>
  <c r="AZ839" i="7"/>
  <c r="AY839" i="7"/>
  <c r="AX839" i="7"/>
  <c r="AW839" i="7"/>
  <c r="AV839" i="7"/>
  <c r="AU839" i="7"/>
  <c r="AT839" i="7"/>
  <c r="AS839" i="7"/>
  <c r="AR839" i="7"/>
  <c r="AQ839" i="7"/>
  <c r="AP839" i="7"/>
  <c r="AO839" i="7"/>
  <c r="AN839" i="7"/>
  <c r="AM839" i="7"/>
  <c r="AL839" i="7"/>
  <c r="AK839" i="7"/>
  <c r="AJ839" i="7"/>
  <c r="AI839" i="7"/>
  <c r="AH839" i="7"/>
  <c r="AG839" i="7"/>
  <c r="AF839" i="7"/>
  <c r="AE839" i="7"/>
  <c r="AD839" i="7"/>
  <c r="AC839" i="7"/>
  <c r="AB839" i="7"/>
  <c r="AA839" i="7"/>
  <c r="Z839" i="7"/>
  <c r="Y839" i="7"/>
  <c r="X839" i="7"/>
  <c r="W839" i="7"/>
  <c r="V839" i="7"/>
  <c r="U839" i="7"/>
  <c r="T839" i="7"/>
  <c r="S839" i="7"/>
  <c r="R839" i="7"/>
  <c r="Q839" i="7"/>
  <c r="P839" i="7"/>
  <c r="O839" i="7"/>
  <c r="N839" i="7"/>
  <c r="M839" i="7"/>
  <c r="L839" i="7"/>
  <c r="K839" i="7"/>
  <c r="J839" i="7"/>
  <c r="I839" i="7"/>
  <c r="H839" i="7"/>
  <c r="CB838" i="7"/>
  <c r="BY838" i="7"/>
  <c r="BX838" i="7"/>
  <c r="BW838" i="7"/>
  <c r="BV838" i="7"/>
  <c r="BT838" i="7"/>
  <c r="BS838" i="7"/>
  <c r="BR838" i="7"/>
  <c r="BQ838" i="7"/>
  <c r="BP838" i="7"/>
  <c r="BO838" i="7"/>
  <c r="BN838" i="7"/>
  <c r="BM838" i="7"/>
  <c r="BL838" i="7"/>
  <c r="BK838" i="7"/>
  <c r="BJ838" i="7"/>
  <c r="BI838" i="7"/>
  <c r="BH838" i="7"/>
  <c r="BG838" i="7"/>
  <c r="BF838" i="7"/>
  <c r="BE838" i="7"/>
  <c r="BD838" i="7"/>
  <c r="BC838" i="7"/>
  <c r="BB838" i="7"/>
  <c r="BA838" i="7"/>
  <c r="AZ838" i="7"/>
  <c r="AY838" i="7"/>
  <c r="AX838" i="7"/>
  <c r="AW838" i="7"/>
  <c r="AV838" i="7"/>
  <c r="AU838" i="7"/>
  <c r="AT838" i="7"/>
  <c r="AS838" i="7"/>
  <c r="AR838" i="7"/>
  <c r="AQ838" i="7"/>
  <c r="AP838" i="7"/>
  <c r="AO838" i="7"/>
  <c r="AN838" i="7"/>
  <c r="AM838" i="7"/>
  <c r="AL838" i="7"/>
  <c r="AK838" i="7"/>
  <c r="AJ838" i="7"/>
  <c r="AI838" i="7"/>
  <c r="AH838" i="7"/>
  <c r="AG838" i="7"/>
  <c r="AF838" i="7"/>
  <c r="AE838" i="7"/>
  <c r="AD838" i="7"/>
  <c r="AC838" i="7"/>
  <c r="AB838" i="7"/>
  <c r="AA838" i="7"/>
  <c r="Z838" i="7"/>
  <c r="Y838" i="7"/>
  <c r="X838" i="7"/>
  <c r="W838" i="7"/>
  <c r="V838" i="7"/>
  <c r="U838" i="7"/>
  <c r="T838" i="7"/>
  <c r="S838" i="7"/>
  <c r="R838" i="7"/>
  <c r="Q838" i="7"/>
  <c r="P838" i="7"/>
  <c r="O838" i="7"/>
  <c r="N838" i="7"/>
  <c r="M838" i="7"/>
  <c r="L838" i="7"/>
  <c r="K838" i="7"/>
  <c r="J838" i="7"/>
  <c r="I838" i="7"/>
  <c r="H838" i="7"/>
  <c r="CB837" i="7"/>
  <c r="BY837" i="7"/>
  <c r="BX837" i="7"/>
  <c r="BW837" i="7"/>
  <c r="BV837" i="7"/>
  <c r="BT837" i="7"/>
  <c r="BS837" i="7"/>
  <c r="BR837" i="7"/>
  <c r="BQ837" i="7"/>
  <c r="BO837" i="7"/>
  <c r="BN837" i="7"/>
  <c r="BM837" i="7"/>
  <c r="BL837" i="7"/>
  <c r="BJ837" i="7"/>
  <c r="BI837" i="7"/>
  <c r="BH837" i="7"/>
  <c r="BG837" i="7"/>
  <c r="BE837" i="7"/>
  <c r="BD837" i="7"/>
  <c r="BC837" i="7"/>
  <c r="BB837" i="7"/>
  <c r="AZ837" i="7"/>
  <c r="AY837" i="7"/>
  <c r="AX837" i="7"/>
  <c r="AW837" i="7"/>
  <c r="AU837" i="7"/>
  <c r="AT837" i="7"/>
  <c r="AS837" i="7"/>
  <c r="AR837" i="7"/>
  <c r="AP837" i="7"/>
  <c r="AO837" i="7"/>
  <c r="AN837" i="7"/>
  <c r="AM837" i="7"/>
  <c r="AK837" i="7"/>
  <c r="AJ837" i="7"/>
  <c r="AI837" i="7"/>
  <c r="AH837" i="7"/>
  <c r="AF837" i="7"/>
  <c r="AE837" i="7"/>
  <c r="AD837" i="7"/>
  <c r="AC837" i="7"/>
  <c r="AA837" i="7"/>
  <c r="Z837" i="7"/>
  <c r="Y837" i="7"/>
  <c r="X837" i="7"/>
  <c r="V837" i="7"/>
  <c r="U837" i="7"/>
  <c r="T837" i="7"/>
  <c r="S837" i="7"/>
  <c r="Q837" i="7"/>
  <c r="P837" i="7"/>
  <c r="O837" i="7"/>
  <c r="N837" i="7"/>
  <c r="L837" i="7"/>
  <c r="K837" i="7"/>
  <c r="J837" i="7"/>
  <c r="I837" i="7"/>
  <c r="CB836" i="7"/>
  <c r="CA836" i="7"/>
  <c r="BY836" i="7"/>
  <c r="BX836" i="7"/>
  <c r="BW836" i="7"/>
  <c r="BV836" i="7"/>
  <c r="BU836" i="7"/>
  <c r="BT836" i="7"/>
  <c r="BS836" i="7"/>
  <c r="BR836" i="7"/>
  <c r="BQ836" i="7"/>
  <c r="BP836" i="7"/>
  <c r="BO836" i="7"/>
  <c r="BN836" i="7"/>
  <c r="BM836" i="7"/>
  <c r="BL836" i="7"/>
  <c r="BK836" i="7"/>
  <c r="BJ836" i="7"/>
  <c r="BI836" i="7"/>
  <c r="BH836" i="7"/>
  <c r="BG836" i="7"/>
  <c r="BF836" i="7"/>
  <c r="BE836" i="7"/>
  <c r="BD836" i="7"/>
  <c r="BC836" i="7"/>
  <c r="BB836" i="7"/>
  <c r="BA836" i="7"/>
  <c r="AZ836" i="7"/>
  <c r="AY836" i="7"/>
  <c r="AX836" i="7"/>
  <c r="AW836" i="7"/>
  <c r="AV836" i="7"/>
  <c r="AU836" i="7"/>
  <c r="AT836" i="7"/>
  <c r="AS836" i="7"/>
  <c r="AR836" i="7"/>
  <c r="AQ836" i="7"/>
  <c r="AP836" i="7"/>
  <c r="AO836" i="7"/>
  <c r="AN836" i="7"/>
  <c r="AM836" i="7"/>
  <c r="AL836" i="7"/>
  <c r="AK836" i="7"/>
  <c r="AJ836" i="7"/>
  <c r="AI836" i="7"/>
  <c r="AH836" i="7"/>
  <c r="AG836" i="7"/>
  <c r="AF836" i="7"/>
  <c r="AE836" i="7"/>
  <c r="AD836" i="7"/>
  <c r="AC836" i="7"/>
  <c r="AB836" i="7"/>
  <c r="AA836" i="7"/>
  <c r="Z836" i="7"/>
  <c r="Y836" i="7"/>
  <c r="X836" i="7"/>
  <c r="W836" i="7"/>
  <c r="V836" i="7"/>
  <c r="U836" i="7"/>
  <c r="T836" i="7"/>
  <c r="S836" i="7"/>
  <c r="R836" i="7"/>
  <c r="Q836" i="7"/>
  <c r="P836" i="7"/>
  <c r="O836" i="7"/>
  <c r="N836" i="7"/>
  <c r="M836" i="7"/>
  <c r="L836" i="7"/>
  <c r="K836" i="7"/>
  <c r="J836" i="7"/>
  <c r="I836" i="7"/>
  <c r="H836" i="7"/>
  <c r="CB835" i="7"/>
  <c r="BY835" i="7"/>
  <c r="BX835" i="7"/>
  <c r="BW835" i="7"/>
  <c r="BV835" i="7"/>
  <c r="BT835" i="7"/>
  <c r="BS835" i="7"/>
  <c r="BR835" i="7"/>
  <c r="BQ835" i="7"/>
  <c r="BP835" i="7"/>
  <c r="BO835" i="7"/>
  <c r="BN835" i="7"/>
  <c r="BM835" i="7"/>
  <c r="BL835" i="7"/>
  <c r="BK835" i="7"/>
  <c r="BJ835" i="7"/>
  <c r="BI835" i="7"/>
  <c r="BH835" i="7"/>
  <c r="BG835" i="7"/>
  <c r="BF835" i="7"/>
  <c r="BE835" i="7"/>
  <c r="BD835" i="7"/>
  <c r="BC835" i="7"/>
  <c r="BB835" i="7"/>
  <c r="BA835" i="7"/>
  <c r="AZ835" i="7"/>
  <c r="AY835" i="7"/>
  <c r="AX835" i="7"/>
  <c r="AW835" i="7"/>
  <c r="AV835" i="7"/>
  <c r="AU835" i="7"/>
  <c r="AT835" i="7"/>
  <c r="AS835" i="7"/>
  <c r="AR835" i="7"/>
  <c r="AQ835" i="7"/>
  <c r="AP835" i="7"/>
  <c r="AO835" i="7"/>
  <c r="AN835" i="7"/>
  <c r="AM835" i="7"/>
  <c r="AL835" i="7"/>
  <c r="AK835" i="7"/>
  <c r="AJ835" i="7"/>
  <c r="AI835" i="7"/>
  <c r="AH835" i="7"/>
  <c r="AG835" i="7"/>
  <c r="AF835" i="7"/>
  <c r="AE835" i="7"/>
  <c r="AD835" i="7"/>
  <c r="AC835" i="7"/>
  <c r="AB835" i="7"/>
  <c r="AA835" i="7"/>
  <c r="Z835" i="7"/>
  <c r="Y835" i="7"/>
  <c r="X835" i="7"/>
  <c r="W835" i="7"/>
  <c r="V835" i="7"/>
  <c r="U835" i="7"/>
  <c r="T835" i="7"/>
  <c r="S835" i="7"/>
  <c r="R835" i="7"/>
  <c r="Q835" i="7"/>
  <c r="P835" i="7"/>
  <c r="O835" i="7"/>
  <c r="N835" i="7"/>
  <c r="M835" i="7"/>
  <c r="L835" i="7"/>
  <c r="K835" i="7"/>
  <c r="J835" i="7"/>
  <c r="I835" i="7"/>
  <c r="H835" i="7"/>
  <c r="CB834" i="7"/>
  <c r="BY834" i="7"/>
  <c r="BX834" i="7"/>
  <c r="BW834" i="7"/>
  <c r="BV834" i="7"/>
  <c r="BT834" i="7"/>
  <c r="BS834" i="7"/>
  <c r="Z834" i="7"/>
  <c r="Y834" i="7"/>
  <c r="X834" i="7"/>
  <c r="V834" i="7"/>
  <c r="U834" i="7"/>
  <c r="T834" i="7"/>
  <c r="S834" i="7"/>
  <c r="Q834" i="7"/>
  <c r="P834" i="7"/>
  <c r="O834" i="7"/>
  <c r="L834" i="7"/>
  <c r="K834" i="7"/>
  <c r="J834" i="7"/>
  <c r="I834" i="7"/>
  <c r="CB833" i="7"/>
  <c r="CA833" i="7"/>
  <c r="BY833" i="7"/>
  <c r="BX833" i="7"/>
  <c r="BW833" i="7"/>
  <c r="BV833" i="7"/>
  <c r="BU833" i="7"/>
  <c r="BT833" i="7"/>
  <c r="BS833" i="7"/>
  <c r="BR833" i="7"/>
  <c r="BQ833" i="7"/>
  <c r="BP833" i="7"/>
  <c r="BO833" i="7"/>
  <c r="BN833" i="7"/>
  <c r="BM833" i="7"/>
  <c r="BL833" i="7"/>
  <c r="BK833" i="7"/>
  <c r="BJ833" i="7"/>
  <c r="BI833" i="7"/>
  <c r="BH833" i="7"/>
  <c r="BG833" i="7"/>
  <c r="BF833" i="7"/>
  <c r="BE833" i="7"/>
  <c r="BD833" i="7"/>
  <c r="BC833" i="7"/>
  <c r="BB833" i="7"/>
  <c r="BA833" i="7"/>
  <c r="AZ833" i="7"/>
  <c r="AY833" i="7"/>
  <c r="AX833" i="7"/>
  <c r="AW833" i="7"/>
  <c r="AV833" i="7"/>
  <c r="AU833" i="7"/>
  <c r="AT833" i="7"/>
  <c r="AS833" i="7"/>
  <c r="AR833" i="7"/>
  <c r="AQ833" i="7"/>
  <c r="AP833" i="7"/>
  <c r="AO833" i="7"/>
  <c r="AN833" i="7"/>
  <c r="AM833" i="7"/>
  <c r="AL833" i="7"/>
  <c r="AK833" i="7"/>
  <c r="AJ833" i="7"/>
  <c r="AI833" i="7"/>
  <c r="AH833" i="7"/>
  <c r="AG833" i="7"/>
  <c r="AF833" i="7"/>
  <c r="AE833" i="7"/>
  <c r="AD833" i="7"/>
  <c r="AC833" i="7"/>
  <c r="AB833" i="7"/>
  <c r="AA833" i="7"/>
  <c r="Z833" i="7"/>
  <c r="Y833" i="7"/>
  <c r="X833" i="7"/>
  <c r="W833" i="7"/>
  <c r="V833" i="7"/>
  <c r="U833" i="7"/>
  <c r="T833" i="7"/>
  <c r="S833" i="7"/>
  <c r="R833" i="7"/>
  <c r="Q833" i="7"/>
  <c r="P833" i="7"/>
  <c r="O833" i="7"/>
  <c r="N833" i="7"/>
  <c r="M833" i="7"/>
  <c r="L833" i="7"/>
  <c r="K833" i="7"/>
  <c r="J833" i="7"/>
  <c r="I833" i="7"/>
  <c r="H833" i="7"/>
  <c r="CB832" i="7"/>
  <c r="BY832" i="7"/>
  <c r="BX832" i="7"/>
  <c r="BW832" i="7"/>
  <c r="BV832" i="7"/>
  <c r="BU832" i="7"/>
  <c r="BT832" i="7"/>
  <c r="BS832" i="7"/>
  <c r="BR832" i="7"/>
  <c r="BQ832" i="7"/>
  <c r="BP832" i="7"/>
  <c r="BO832" i="7"/>
  <c r="BN832" i="7"/>
  <c r="BM832" i="7"/>
  <c r="BL832" i="7"/>
  <c r="BK832" i="7"/>
  <c r="BJ832" i="7"/>
  <c r="BI832" i="7"/>
  <c r="BH832" i="7"/>
  <c r="BG832" i="7"/>
  <c r="BF832" i="7"/>
  <c r="BE832" i="7"/>
  <c r="BD832" i="7"/>
  <c r="BC832" i="7"/>
  <c r="BB832" i="7"/>
  <c r="BA832" i="7"/>
  <c r="AZ832" i="7"/>
  <c r="AY832" i="7"/>
  <c r="AX832" i="7"/>
  <c r="AW832" i="7"/>
  <c r="AV832" i="7"/>
  <c r="AU832" i="7"/>
  <c r="AT832" i="7"/>
  <c r="AS832" i="7"/>
  <c r="AR832" i="7"/>
  <c r="AQ832" i="7"/>
  <c r="AP832" i="7"/>
  <c r="AO832" i="7"/>
  <c r="AN832" i="7"/>
  <c r="AM832" i="7"/>
  <c r="AL832" i="7"/>
  <c r="AK832" i="7"/>
  <c r="AJ832" i="7"/>
  <c r="AI832" i="7"/>
  <c r="AH832" i="7"/>
  <c r="AG832" i="7"/>
  <c r="AF832" i="7"/>
  <c r="AE832" i="7"/>
  <c r="AD832" i="7"/>
  <c r="AC832" i="7"/>
  <c r="AB832" i="7"/>
  <c r="AA832" i="7"/>
  <c r="Z832" i="7"/>
  <c r="Y832" i="7"/>
  <c r="X832" i="7"/>
  <c r="W832" i="7"/>
  <c r="V832" i="7"/>
  <c r="U832" i="7"/>
  <c r="T832" i="7"/>
  <c r="S832" i="7"/>
  <c r="R832" i="7"/>
  <c r="Q832" i="7"/>
  <c r="P832" i="7"/>
  <c r="O832" i="7"/>
  <c r="N832" i="7"/>
  <c r="M832" i="7"/>
  <c r="L832" i="7"/>
  <c r="K832" i="7"/>
  <c r="J832" i="7"/>
  <c r="I832" i="7"/>
  <c r="H832" i="7"/>
  <c r="CB831" i="7"/>
  <c r="BY831" i="7"/>
  <c r="BX831" i="7"/>
  <c r="BW831" i="7"/>
  <c r="BV831" i="7"/>
  <c r="BT831" i="7"/>
  <c r="BS831" i="7"/>
  <c r="BR831" i="7"/>
  <c r="BQ831" i="7"/>
  <c r="BP831" i="7"/>
  <c r="BO831" i="7"/>
  <c r="BN831" i="7"/>
  <c r="BM831" i="7"/>
  <c r="BL831" i="7"/>
  <c r="BK831" i="7"/>
  <c r="BJ831" i="7"/>
  <c r="BI831" i="7"/>
  <c r="BH831" i="7"/>
  <c r="BG831" i="7"/>
  <c r="BF831" i="7"/>
  <c r="BE831" i="7"/>
  <c r="BD831" i="7"/>
  <c r="BC831" i="7"/>
  <c r="BB831" i="7"/>
  <c r="BA831" i="7"/>
  <c r="AZ831" i="7"/>
  <c r="AY831" i="7"/>
  <c r="AX831" i="7"/>
  <c r="AW831" i="7"/>
  <c r="AV831" i="7"/>
  <c r="AU831" i="7"/>
  <c r="AT831" i="7"/>
  <c r="AS831" i="7"/>
  <c r="AR831" i="7"/>
  <c r="AQ831" i="7"/>
  <c r="AP831" i="7"/>
  <c r="AO831" i="7"/>
  <c r="AN831" i="7"/>
  <c r="AM831" i="7"/>
  <c r="AL831" i="7"/>
  <c r="AK831" i="7"/>
  <c r="AJ831" i="7"/>
  <c r="AI831" i="7"/>
  <c r="AH831" i="7"/>
  <c r="AG831" i="7"/>
  <c r="AF831" i="7"/>
  <c r="AE831" i="7"/>
  <c r="AD831" i="7"/>
  <c r="AC831" i="7"/>
  <c r="AB831" i="7"/>
  <c r="AA831" i="7"/>
  <c r="Z831" i="7"/>
  <c r="Y831" i="7"/>
  <c r="X831" i="7"/>
  <c r="W831" i="7"/>
  <c r="V831" i="7"/>
  <c r="U831" i="7"/>
  <c r="T831" i="7"/>
  <c r="S831" i="7"/>
  <c r="R831" i="7"/>
  <c r="Q831" i="7"/>
  <c r="P831" i="7"/>
  <c r="O831" i="7"/>
  <c r="N831" i="7"/>
  <c r="M831" i="7"/>
  <c r="L831" i="7"/>
  <c r="K831" i="7"/>
  <c r="J831" i="7"/>
  <c r="I831" i="7"/>
  <c r="H831" i="7"/>
  <c r="CB830" i="7"/>
  <c r="BY830" i="7"/>
  <c r="BX830" i="7"/>
  <c r="BW830" i="7"/>
  <c r="BV830" i="7"/>
  <c r="BT830" i="7"/>
  <c r="BS830" i="7"/>
  <c r="BR830" i="7"/>
  <c r="BQ830" i="7"/>
  <c r="BO830" i="7"/>
  <c r="BN830" i="7"/>
  <c r="BM830" i="7"/>
  <c r="BL830" i="7"/>
  <c r="BJ830" i="7"/>
  <c r="BI830" i="7"/>
  <c r="BH830" i="7"/>
  <c r="BG830" i="7"/>
  <c r="BE830" i="7"/>
  <c r="BD830" i="7"/>
  <c r="BC830" i="7"/>
  <c r="BB830" i="7"/>
  <c r="AZ830" i="7"/>
  <c r="AY830" i="7"/>
  <c r="AX830" i="7"/>
  <c r="AW830" i="7"/>
  <c r="AU830" i="7"/>
  <c r="AT830" i="7"/>
  <c r="AS830" i="7"/>
  <c r="AR830" i="7"/>
  <c r="AP830" i="7"/>
  <c r="AO830" i="7"/>
  <c r="AN830" i="7"/>
  <c r="AM830" i="7"/>
  <c r="AK830" i="7"/>
  <c r="AJ830" i="7"/>
  <c r="AI830" i="7"/>
  <c r="AH830" i="7"/>
  <c r="AF830" i="7"/>
  <c r="AE830" i="7"/>
  <c r="AD830" i="7"/>
  <c r="AC830" i="7"/>
  <c r="AA830" i="7"/>
  <c r="Z830" i="7"/>
  <c r="Y830" i="7"/>
  <c r="X830" i="7"/>
  <c r="V830" i="7"/>
  <c r="U830" i="7"/>
  <c r="T830" i="7"/>
  <c r="S830" i="7"/>
  <c r="Q830" i="7"/>
  <c r="P830" i="7"/>
  <c r="O830" i="7"/>
  <c r="N830" i="7"/>
  <c r="L830" i="7"/>
  <c r="K830" i="7"/>
  <c r="J830" i="7"/>
  <c r="I830" i="7"/>
  <c r="CB829" i="7"/>
  <c r="CA829" i="7"/>
  <c r="BY829" i="7"/>
  <c r="BX829" i="7"/>
  <c r="BW829" i="7"/>
  <c r="BV829" i="7"/>
  <c r="BU829" i="7"/>
  <c r="BT829" i="7"/>
  <c r="BS829" i="7"/>
  <c r="BR829" i="7"/>
  <c r="BQ829" i="7"/>
  <c r="BP829" i="7"/>
  <c r="BO829" i="7"/>
  <c r="BN829" i="7"/>
  <c r="BM829" i="7"/>
  <c r="BL829" i="7"/>
  <c r="BK829" i="7"/>
  <c r="BJ829" i="7"/>
  <c r="BI829" i="7"/>
  <c r="BH829" i="7"/>
  <c r="BG829" i="7"/>
  <c r="BF829" i="7"/>
  <c r="BE829" i="7"/>
  <c r="BD829" i="7"/>
  <c r="BC829" i="7"/>
  <c r="BB829" i="7"/>
  <c r="BA829" i="7"/>
  <c r="AZ829" i="7"/>
  <c r="AY829" i="7"/>
  <c r="AX829" i="7"/>
  <c r="AW829" i="7"/>
  <c r="AV829" i="7"/>
  <c r="AU829" i="7"/>
  <c r="AT829" i="7"/>
  <c r="AS829" i="7"/>
  <c r="AR829" i="7"/>
  <c r="AQ829" i="7"/>
  <c r="AP829" i="7"/>
  <c r="AO829" i="7"/>
  <c r="AN829" i="7"/>
  <c r="AM829" i="7"/>
  <c r="AL829" i="7"/>
  <c r="AK829" i="7"/>
  <c r="AJ829" i="7"/>
  <c r="AI829" i="7"/>
  <c r="AH829" i="7"/>
  <c r="AG829" i="7"/>
  <c r="AF829" i="7"/>
  <c r="AE829" i="7"/>
  <c r="AD829" i="7"/>
  <c r="AC829" i="7"/>
  <c r="AB829" i="7"/>
  <c r="AA829" i="7"/>
  <c r="Z829" i="7"/>
  <c r="Y829" i="7"/>
  <c r="X829" i="7"/>
  <c r="W829" i="7"/>
  <c r="V829" i="7"/>
  <c r="U829" i="7"/>
  <c r="T829" i="7"/>
  <c r="S829" i="7"/>
  <c r="R829" i="7"/>
  <c r="Q829" i="7"/>
  <c r="P829" i="7"/>
  <c r="O829" i="7"/>
  <c r="N829" i="7"/>
  <c r="M829" i="7"/>
  <c r="L829" i="7"/>
  <c r="K829" i="7"/>
  <c r="J829" i="7"/>
  <c r="I829" i="7"/>
  <c r="H829" i="7"/>
  <c r="CB828" i="7"/>
  <c r="BY828" i="7"/>
  <c r="BX828" i="7"/>
  <c r="BW828" i="7"/>
  <c r="BV828" i="7"/>
  <c r="BU828" i="7"/>
  <c r="BT828" i="7"/>
  <c r="BS828" i="7"/>
  <c r="BR828" i="7"/>
  <c r="BQ828" i="7"/>
  <c r="BP828" i="7"/>
  <c r="BO828" i="7"/>
  <c r="BN828" i="7"/>
  <c r="BM828" i="7"/>
  <c r="BL828" i="7"/>
  <c r="BK828" i="7"/>
  <c r="BJ828" i="7"/>
  <c r="BI828" i="7"/>
  <c r="BH828" i="7"/>
  <c r="BG828" i="7"/>
  <c r="BF828" i="7"/>
  <c r="BE828" i="7"/>
  <c r="BD828" i="7"/>
  <c r="BC828" i="7"/>
  <c r="BB828" i="7"/>
  <c r="BA828" i="7"/>
  <c r="AZ828" i="7"/>
  <c r="AY828" i="7"/>
  <c r="AX828" i="7"/>
  <c r="AW828" i="7"/>
  <c r="AV828" i="7"/>
  <c r="AU828" i="7"/>
  <c r="AT828" i="7"/>
  <c r="AS828" i="7"/>
  <c r="AR828" i="7"/>
  <c r="AQ828" i="7"/>
  <c r="AP828" i="7"/>
  <c r="AO828" i="7"/>
  <c r="AN828" i="7"/>
  <c r="AM828" i="7"/>
  <c r="AL828" i="7"/>
  <c r="AK828" i="7"/>
  <c r="AJ828" i="7"/>
  <c r="AI828" i="7"/>
  <c r="AH828" i="7"/>
  <c r="AG828" i="7"/>
  <c r="AF828" i="7"/>
  <c r="AE828" i="7"/>
  <c r="AD828" i="7"/>
  <c r="AC828" i="7"/>
  <c r="AB828" i="7"/>
  <c r="AA828" i="7"/>
  <c r="Z828" i="7"/>
  <c r="Y828" i="7"/>
  <c r="X828" i="7"/>
  <c r="W828" i="7"/>
  <c r="V828" i="7"/>
  <c r="U828" i="7"/>
  <c r="T828" i="7"/>
  <c r="S828" i="7"/>
  <c r="R828" i="7"/>
  <c r="Q828" i="7"/>
  <c r="P828" i="7"/>
  <c r="O828" i="7"/>
  <c r="N828" i="7"/>
  <c r="M828" i="7"/>
  <c r="L828" i="7"/>
  <c r="K828" i="7"/>
  <c r="J828" i="7"/>
  <c r="I828" i="7"/>
  <c r="H828" i="7"/>
  <c r="CB827" i="7"/>
  <c r="BY827" i="7"/>
  <c r="BX827" i="7"/>
  <c r="BW827" i="7"/>
  <c r="BV827" i="7"/>
  <c r="BT827" i="7"/>
  <c r="BS827" i="7"/>
  <c r="BR827" i="7"/>
  <c r="BQ827" i="7"/>
  <c r="BP827" i="7"/>
  <c r="BO827" i="7"/>
  <c r="BN827" i="7"/>
  <c r="BM827" i="7"/>
  <c r="BL827" i="7"/>
  <c r="BK827" i="7"/>
  <c r="BJ827" i="7"/>
  <c r="BI827" i="7"/>
  <c r="BH827" i="7"/>
  <c r="BG827" i="7"/>
  <c r="BF827" i="7"/>
  <c r="BE827" i="7"/>
  <c r="BD827" i="7"/>
  <c r="BC827" i="7"/>
  <c r="BB827" i="7"/>
  <c r="BA827" i="7"/>
  <c r="AZ827" i="7"/>
  <c r="AY827" i="7"/>
  <c r="AX827" i="7"/>
  <c r="AW827" i="7"/>
  <c r="AV827" i="7"/>
  <c r="AU827" i="7"/>
  <c r="AT827" i="7"/>
  <c r="AS827" i="7"/>
  <c r="AR827" i="7"/>
  <c r="AQ827" i="7"/>
  <c r="AP827" i="7"/>
  <c r="AO827" i="7"/>
  <c r="AN827" i="7"/>
  <c r="AM827" i="7"/>
  <c r="AL827" i="7"/>
  <c r="AK827" i="7"/>
  <c r="AJ827" i="7"/>
  <c r="AI827" i="7"/>
  <c r="AH827" i="7"/>
  <c r="AG827" i="7"/>
  <c r="AF827" i="7"/>
  <c r="AE827" i="7"/>
  <c r="AD827" i="7"/>
  <c r="AC827" i="7"/>
  <c r="AB827" i="7"/>
  <c r="AA827" i="7"/>
  <c r="Z827" i="7"/>
  <c r="Y827" i="7"/>
  <c r="X827" i="7"/>
  <c r="W827" i="7"/>
  <c r="V827" i="7"/>
  <c r="U827" i="7"/>
  <c r="T827" i="7"/>
  <c r="S827" i="7"/>
  <c r="R827" i="7"/>
  <c r="Q827" i="7"/>
  <c r="P827" i="7"/>
  <c r="O827" i="7"/>
  <c r="N827" i="7"/>
  <c r="M827" i="7"/>
  <c r="L827" i="7"/>
  <c r="K827" i="7"/>
  <c r="J827" i="7"/>
  <c r="I827" i="7"/>
  <c r="H827" i="7"/>
  <c r="CB826" i="7"/>
  <c r="BY826" i="7"/>
  <c r="BX826" i="7"/>
  <c r="BW826" i="7"/>
  <c r="BV826" i="7"/>
  <c r="BT826" i="7"/>
  <c r="BS826" i="7"/>
  <c r="BR826" i="7"/>
  <c r="BQ826" i="7"/>
  <c r="BO826" i="7"/>
  <c r="BN826" i="7"/>
  <c r="BM826" i="7"/>
  <c r="BL826" i="7"/>
  <c r="BJ826" i="7"/>
  <c r="BI826" i="7"/>
  <c r="BH826" i="7"/>
  <c r="BG826" i="7"/>
  <c r="BE826" i="7"/>
  <c r="BD826" i="7"/>
  <c r="BC826" i="7"/>
  <c r="BB826" i="7"/>
  <c r="AZ826" i="7"/>
  <c r="AY826" i="7"/>
  <c r="AX826" i="7"/>
  <c r="AW826" i="7"/>
  <c r="AU826" i="7"/>
  <c r="AT826" i="7"/>
  <c r="AS826" i="7"/>
  <c r="AR826" i="7"/>
  <c r="AP826" i="7"/>
  <c r="AO826" i="7"/>
  <c r="AN826" i="7"/>
  <c r="AM826" i="7"/>
  <c r="AK826" i="7"/>
  <c r="AJ826" i="7"/>
  <c r="AI826" i="7"/>
  <c r="AH826" i="7"/>
  <c r="AF826" i="7"/>
  <c r="AE826" i="7"/>
  <c r="AD826" i="7"/>
  <c r="AC826" i="7"/>
  <c r="AA826" i="7"/>
  <c r="Z826" i="7"/>
  <c r="Y826" i="7"/>
  <c r="X826" i="7"/>
  <c r="V826" i="7"/>
  <c r="U826" i="7"/>
  <c r="T826" i="7"/>
  <c r="S826" i="7"/>
  <c r="Q826" i="7"/>
  <c r="P826" i="7"/>
  <c r="O826" i="7"/>
  <c r="N826" i="7"/>
  <c r="L826" i="7"/>
  <c r="K826" i="7"/>
  <c r="J826" i="7"/>
  <c r="I826" i="7"/>
  <c r="CB825" i="7"/>
  <c r="CA825" i="7"/>
  <c r="BY825" i="7"/>
  <c r="BX825" i="7"/>
  <c r="BW825" i="7"/>
  <c r="BV825" i="7"/>
  <c r="BU825" i="7"/>
  <c r="BT825" i="7"/>
  <c r="BS825" i="7"/>
  <c r="BR825" i="7"/>
  <c r="BQ825" i="7"/>
  <c r="BP825" i="7"/>
  <c r="BO825" i="7"/>
  <c r="BN825" i="7"/>
  <c r="BM825" i="7"/>
  <c r="BL825" i="7"/>
  <c r="BK825" i="7"/>
  <c r="BJ825" i="7"/>
  <c r="BI825" i="7"/>
  <c r="BH825" i="7"/>
  <c r="BG825" i="7"/>
  <c r="BF825" i="7"/>
  <c r="BE825" i="7"/>
  <c r="BD825" i="7"/>
  <c r="BC825" i="7"/>
  <c r="BB825" i="7"/>
  <c r="BA825" i="7"/>
  <c r="AZ825" i="7"/>
  <c r="AY825" i="7"/>
  <c r="AX825" i="7"/>
  <c r="AW825" i="7"/>
  <c r="AV825" i="7"/>
  <c r="AU825" i="7"/>
  <c r="AT825" i="7"/>
  <c r="AS825" i="7"/>
  <c r="AR825" i="7"/>
  <c r="AQ825" i="7"/>
  <c r="AP825" i="7"/>
  <c r="AO825" i="7"/>
  <c r="AN825" i="7"/>
  <c r="AM825" i="7"/>
  <c r="AL825" i="7"/>
  <c r="AK825" i="7"/>
  <c r="AJ825" i="7"/>
  <c r="AI825" i="7"/>
  <c r="AH825" i="7"/>
  <c r="AG825" i="7"/>
  <c r="AF825" i="7"/>
  <c r="AE825" i="7"/>
  <c r="AD825" i="7"/>
  <c r="AC825" i="7"/>
  <c r="AB825" i="7"/>
  <c r="AA825" i="7"/>
  <c r="Z825" i="7"/>
  <c r="Y825" i="7"/>
  <c r="X825" i="7"/>
  <c r="W825" i="7"/>
  <c r="V825" i="7"/>
  <c r="U825" i="7"/>
  <c r="T825" i="7"/>
  <c r="S825" i="7"/>
  <c r="R825" i="7"/>
  <c r="Q825" i="7"/>
  <c r="P825" i="7"/>
  <c r="O825" i="7"/>
  <c r="N825" i="7"/>
  <c r="M825" i="7"/>
  <c r="L825" i="7"/>
  <c r="K825" i="7"/>
  <c r="J825" i="7"/>
  <c r="I825" i="7"/>
  <c r="H825" i="7"/>
  <c r="CB824" i="7"/>
  <c r="BY824" i="7"/>
  <c r="BX824" i="7"/>
  <c r="BW824" i="7"/>
  <c r="BV824" i="7"/>
  <c r="BT824" i="7"/>
  <c r="BS824" i="7"/>
  <c r="BR824" i="7"/>
  <c r="BQ824" i="7"/>
  <c r="BP824" i="7"/>
  <c r="BO824" i="7"/>
  <c r="BN824" i="7"/>
  <c r="BM824" i="7"/>
  <c r="BL824" i="7"/>
  <c r="BK824" i="7"/>
  <c r="BJ824" i="7"/>
  <c r="BI824" i="7"/>
  <c r="BH824" i="7"/>
  <c r="BG824" i="7"/>
  <c r="BF824" i="7"/>
  <c r="BE824" i="7"/>
  <c r="BD824" i="7"/>
  <c r="BC824" i="7"/>
  <c r="BB824" i="7"/>
  <c r="BA824" i="7"/>
  <c r="AZ824" i="7"/>
  <c r="AY824" i="7"/>
  <c r="AX824" i="7"/>
  <c r="AW824" i="7"/>
  <c r="AV824" i="7"/>
  <c r="AU824" i="7"/>
  <c r="AT824" i="7"/>
  <c r="AS824" i="7"/>
  <c r="AR824" i="7"/>
  <c r="AQ824" i="7"/>
  <c r="AP824" i="7"/>
  <c r="AO824" i="7"/>
  <c r="AN824" i="7"/>
  <c r="AM824" i="7"/>
  <c r="AL824" i="7"/>
  <c r="AK824" i="7"/>
  <c r="AJ824" i="7"/>
  <c r="AI824" i="7"/>
  <c r="AH824" i="7"/>
  <c r="AG824" i="7"/>
  <c r="AF824" i="7"/>
  <c r="AE824" i="7"/>
  <c r="AD824" i="7"/>
  <c r="AC824" i="7"/>
  <c r="AB824" i="7"/>
  <c r="AA824" i="7"/>
  <c r="Z824" i="7"/>
  <c r="Y824" i="7"/>
  <c r="X824" i="7"/>
  <c r="W824" i="7"/>
  <c r="V824" i="7"/>
  <c r="U824" i="7"/>
  <c r="T824" i="7"/>
  <c r="S824" i="7"/>
  <c r="R824" i="7"/>
  <c r="Q824" i="7"/>
  <c r="P824" i="7"/>
  <c r="O824" i="7"/>
  <c r="N824" i="7"/>
  <c r="M824" i="7"/>
  <c r="L824" i="7"/>
  <c r="K824" i="7"/>
  <c r="J824" i="7"/>
  <c r="I824" i="7"/>
  <c r="H824" i="7"/>
  <c r="CB823" i="7"/>
  <c r="BY823" i="7"/>
  <c r="BX823" i="7"/>
  <c r="BW823" i="7"/>
  <c r="BV823" i="7"/>
  <c r="BT823" i="7"/>
  <c r="BS823" i="7"/>
  <c r="BR823" i="7"/>
  <c r="BQ823" i="7"/>
  <c r="BO823" i="7"/>
  <c r="BN823" i="7"/>
  <c r="BM823" i="7"/>
  <c r="BL823" i="7"/>
  <c r="BJ823" i="7"/>
  <c r="BI823" i="7"/>
  <c r="BH823" i="7"/>
  <c r="BG823" i="7"/>
  <c r="BE823" i="7"/>
  <c r="BD823" i="7"/>
  <c r="BC823" i="7"/>
  <c r="BB823" i="7"/>
  <c r="AZ823" i="7"/>
  <c r="AY823" i="7"/>
  <c r="AX823" i="7"/>
  <c r="AW823" i="7"/>
  <c r="AU823" i="7"/>
  <c r="AT823" i="7"/>
  <c r="AS823" i="7"/>
  <c r="AR823" i="7"/>
  <c r="AP823" i="7"/>
  <c r="AO823" i="7"/>
  <c r="AN823" i="7"/>
  <c r="AM823" i="7"/>
  <c r="AK823" i="7"/>
  <c r="AJ823" i="7"/>
  <c r="AI823" i="7"/>
  <c r="AH823" i="7"/>
  <c r="AF823" i="7"/>
  <c r="AE823" i="7"/>
  <c r="AD823" i="7"/>
  <c r="AC823" i="7"/>
  <c r="AA823" i="7"/>
  <c r="Z823" i="7"/>
  <c r="Y823" i="7"/>
  <c r="X823" i="7"/>
  <c r="V823" i="7"/>
  <c r="U823" i="7"/>
  <c r="T823" i="7"/>
  <c r="S823" i="7"/>
  <c r="Q823" i="7"/>
  <c r="P823" i="7"/>
  <c r="O823" i="7"/>
  <c r="N823" i="7"/>
  <c r="L823" i="7"/>
  <c r="K823" i="7"/>
  <c r="J823" i="7"/>
  <c r="I823" i="7"/>
  <c r="CB822" i="7"/>
  <c r="CA822" i="7"/>
  <c r="BY822" i="7"/>
  <c r="BX822" i="7"/>
  <c r="BW822" i="7"/>
  <c r="BV822" i="7"/>
  <c r="BU822" i="7"/>
  <c r="BT822" i="7"/>
  <c r="BS822" i="7"/>
  <c r="BR822" i="7"/>
  <c r="BQ822" i="7"/>
  <c r="BP822" i="7"/>
  <c r="BO822" i="7"/>
  <c r="BN822" i="7"/>
  <c r="BM822" i="7"/>
  <c r="BL822" i="7"/>
  <c r="BK822" i="7"/>
  <c r="BJ822" i="7"/>
  <c r="BI822" i="7"/>
  <c r="BH822" i="7"/>
  <c r="BG822" i="7"/>
  <c r="BF822" i="7"/>
  <c r="BE822" i="7"/>
  <c r="BD822" i="7"/>
  <c r="BC822" i="7"/>
  <c r="BB822" i="7"/>
  <c r="BA822" i="7"/>
  <c r="AZ822" i="7"/>
  <c r="AY822" i="7"/>
  <c r="AX822" i="7"/>
  <c r="AW822" i="7"/>
  <c r="AV822" i="7"/>
  <c r="AU822" i="7"/>
  <c r="AT822" i="7"/>
  <c r="AS822" i="7"/>
  <c r="AR822" i="7"/>
  <c r="AQ822" i="7"/>
  <c r="AP822" i="7"/>
  <c r="AO822" i="7"/>
  <c r="AN822" i="7"/>
  <c r="AM822" i="7"/>
  <c r="AL822" i="7"/>
  <c r="AK822" i="7"/>
  <c r="AJ822" i="7"/>
  <c r="AI822" i="7"/>
  <c r="AH822" i="7"/>
  <c r="AG822" i="7"/>
  <c r="AF822" i="7"/>
  <c r="AE822" i="7"/>
  <c r="AD822" i="7"/>
  <c r="AC822" i="7"/>
  <c r="AB822" i="7"/>
  <c r="AA822" i="7"/>
  <c r="Z822" i="7"/>
  <c r="Y822" i="7"/>
  <c r="X822" i="7"/>
  <c r="W822" i="7"/>
  <c r="V822" i="7"/>
  <c r="U822" i="7"/>
  <c r="T822" i="7"/>
  <c r="S822" i="7"/>
  <c r="R822" i="7"/>
  <c r="Q822" i="7"/>
  <c r="P822" i="7"/>
  <c r="O822" i="7"/>
  <c r="N822" i="7"/>
  <c r="M822" i="7"/>
  <c r="L822" i="7"/>
  <c r="K822" i="7"/>
  <c r="J822" i="7"/>
  <c r="I822" i="7"/>
  <c r="H822" i="7"/>
  <c r="CB821" i="7"/>
  <c r="BY821" i="7"/>
  <c r="BX821" i="7"/>
  <c r="BW821" i="7"/>
  <c r="BV821" i="7"/>
  <c r="BT821" i="7"/>
  <c r="BS821" i="7"/>
  <c r="BR821" i="7"/>
  <c r="BQ821" i="7"/>
  <c r="BP821" i="7"/>
  <c r="BO821" i="7"/>
  <c r="BN821" i="7"/>
  <c r="BM821" i="7"/>
  <c r="BL821" i="7"/>
  <c r="BK821" i="7"/>
  <c r="BJ821" i="7"/>
  <c r="BI821" i="7"/>
  <c r="BH821" i="7"/>
  <c r="BG821" i="7"/>
  <c r="BF821" i="7"/>
  <c r="BE821" i="7"/>
  <c r="BD821" i="7"/>
  <c r="BC821" i="7"/>
  <c r="BB821" i="7"/>
  <c r="BA821" i="7"/>
  <c r="AZ821" i="7"/>
  <c r="AY821" i="7"/>
  <c r="AX821" i="7"/>
  <c r="AW821" i="7"/>
  <c r="AV821" i="7"/>
  <c r="AU821" i="7"/>
  <c r="AT821" i="7"/>
  <c r="AS821" i="7"/>
  <c r="AR821" i="7"/>
  <c r="AQ821" i="7"/>
  <c r="AP821" i="7"/>
  <c r="AO821" i="7"/>
  <c r="AN821" i="7"/>
  <c r="AM821" i="7"/>
  <c r="AL821" i="7"/>
  <c r="AK821" i="7"/>
  <c r="AJ821" i="7"/>
  <c r="AI821" i="7"/>
  <c r="AH821" i="7"/>
  <c r="AG821" i="7"/>
  <c r="AF821" i="7"/>
  <c r="AE821" i="7"/>
  <c r="AD821" i="7"/>
  <c r="AC821" i="7"/>
  <c r="AB821" i="7"/>
  <c r="AA821" i="7"/>
  <c r="Z821" i="7"/>
  <c r="Y821" i="7"/>
  <c r="X821" i="7"/>
  <c r="W821" i="7"/>
  <c r="V821" i="7"/>
  <c r="U821" i="7"/>
  <c r="T821" i="7"/>
  <c r="S821" i="7"/>
  <c r="R821" i="7"/>
  <c r="Q821" i="7"/>
  <c r="P821" i="7"/>
  <c r="O821" i="7"/>
  <c r="N821" i="7"/>
  <c r="M821" i="7"/>
  <c r="L821" i="7"/>
  <c r="K821" i="7"/>
  <c r="J821" i="7"/>
  <c r="I821" i="7"/>
  <c r="H821" i="7"/>
  <c r="CB820" i="7"/>
  <c r="BY820" i="7"/>
  <c r="BX820" i="7"/>
  <c r="BW820" i="7"/>
  <c r="BV820" i="7"/>
  <c r="BT820" i="7"/>
  <c r="BS820" i="7"/>
  <c r="BR820" i="7"/>
  <c r="BQ820" i="7"/>
  <c r="BO820" i="7"/>
  <c r="BN820" i="7"/>
  <c r="BM820" i="7"/>
  <c r="BL820" i="7"/>
  <c r="BJ820" i="7"/>
  <c r="BI820" i="7"/>
  <c r="BH820" i="7"/>
  <c r="BG820" i="7"/>
  <c r="BE820" i="7"/>
  <c r="BD820" i="7"/>
  <c r="BC820" i="7"/>
  <c r="BB820" i="7"/>
  <c r="AZ820" i="7"/>
  <c r="AY820" i="7"/>
  <c r="AX820" i="7"/>
  <c r="AW820" i="7"/>
  <c r="AU820" i="7"/>
  <c r="AT820" i="7"/>
  <c r="AS820" i="7"/>
  <c r="AR820" i="7"/>
  <c r="AP820" i="7"/>
  <c r="AO820" i="7"/>
  <c r="AN820" i="7"/>
  <c r="AM820" i="7"/>
  <c r="AK820" i="7"/>
  <c r="AJ820" i="7"/>
  <c r="AI820" i="7"/>
  <c r="AH820" i="7"/>
  <c r="AF820" i="7"/>
  <c r="AE820" i="7"/>
  <c r="AD820" i="7"/>
  <c r="AC820" i="7"/>
  <c r="AA820" i="7"/>
  <c r="Z820" i="7"/>
  <c r="Y820" i="7"/>
  <c r="X820" i="7"/>
  <c r="V820" i="7"/>
  <c r="U820" i="7"/>
  <c r="T820" i="7"/>
  <c r="S820" i="7"/>
  <c r="Q820" i="7"/>
  <c r="P820" i="7"/>
  <c r="O820" i="7"/>
  <c r="L820" i="7"/>
  <c r="K820" i="7"/>
  <c r="J820" i="7"/>
  <c r="I820" i="7"/>
  <c r="CB819" i="7"/>
  <c r="CA819" i="7"/>
  <c r="BY819" i="7"/>
  <c r="BX819" i="7"/>
  <c r="BW819" i="7"/>
  <c r="BV819" i="7"/>
  <c r="BU819" i="7"/>
  <c r="BT819" i="7"/>
  <c r="BS819" i="7"/>
  <c r="BR819" i="7"/>
  <c r="BQ819" i="7"/>
  <c r="BP819" i="7"/>
  <c r="BO819" i="7"/>
  <c r="BN819" i="7"/>
  <c r="BM819" i="7"/>
  <c r="BL819" i="7"/>
  <c r="BK819" i="7"/>
  <c r="BJ819" i="7"/>
  <c r="BI819" i="7"/>
  <c r="BH819" i="7"/>
  <c r="BG819" i="7"/>
  <c r="BF819" i="7"/>
  <c r="BE819" i="7"/>
  <c r="BD819" i="7"/>
  <c r="BC819" i="7"/>
  <c r="BB819" i="7"/>
  <c r="BA819" i="7"/>
  <c r="AZ819" i="7"/>
  <c r="AY819" i="7"/>
  <c r="AX819" i="7"/>
  <c r="AW819" i="7"/>
  <c r="AV819" i="7"/>
  <c r="AU819" i="7"/>
  <c r="AT819" i="7"/>
  <c r="AS819" i="7"/>
  <c r="AR819" i="7"/>
  <c r="AQ819" i="7"/>
  <c r="AP819" i="7"/>
  <c r="AO819" i="7"/>
  <c r="AN819" i="7"/>
  <c r="AM819" i="7"/>
  <c r="AL819" i="7"/>
  <c r="AK819" i="7"/>
  <c r="AJ819" i="7"/>
  <c r="AI819" i="7"/>
  <c r="AH819" i="7"/>
  <c r="AG819" i="7"/>
  <c r="AF819" i="7"/>
  <c r="AE819" i="7"/>
  <c r="AD819" i="7"/>
  <c r="AC819" i="7"/>
  <c r="AB819" i="7"/>
  <c r="AA819" i="7"/>
  <c r="Z819" i="7"/>
  <c r="Y819" i="7"/>
  <c r="X819" i="7"/>
  <c r="W819" i="7"/>
  <c r="V819" i="7"/>
  <c r="U819" i="7"/>
  <c r="T819" i="7"/>
  <c r="S819" i="7"/>
  <c r="R819" i="7"/>
  <c r="Q819" i="7"/>
  <c r="P819" i="7"/>
  <c r="O819" i="7"/>
  <c r="N819" i="7"/>
  <c r="M819" i="7"/>
  <c r="L819" i="7"/>
  <c r="K819" i="7"/>
  <c r="J819" i="7"/>
  <c r="I819" i="7"/>
  <c r="H819" i="7"/>
  <c r="CB818" i="7"/>
  <c r="BY818" i="7"/>
  <c r="BX818" i="7"/>
  <c r="BW818" i="7"/>
  <c r="BV818" i="7"/>
  <c r="BT818" i="7"/>
  <c r="BS818" i="7"/>
  <c r="BR818" i="7"/>
  <c r="BQ818" i="7"/>
  <c r="BP818" i="7"/>
  <c r="BO818" i="7"/>
  <c r="BN818" i="7"/>
  <c r="BM818" i="7"/>
  <c r="BL818" i="7"/>
  <c r="BK818" i="7"/>
  <c r="BJ818" i="7"/>
  <c r="BI818" i="7"/>
  <c r="BH818" i="7"/>
  <c r="BG818" i="7"/>
  <c r="BF818" i="7"/>
  <c r="BE818" i="7"/>
  <c r="BD818" i="7"/>
  <c r="BC818" i="7"/>
  <c r="BB818" i="7"/>
  <c r="BA818" i="7"/>
  <c r="AZ818" i="7"/>
  <c r="AY818" i="7"/>
  <c r="AX818" i="7"/>
  <c r="AW818" i="7"/>
  <c r="AV818" i="7"/>
  <c r="AU818" i="7"/>
  <c r="AT818" i="7"/>
  <c r="AS818" i="7"/>
  <c r="AR818" i="7"/>
  <c r="AQ818" i="7"/>
  <c r="AP818" i="7"/>
  <c r="AO818" i="7"/>
  <c r="AN818" i="7"/>
  <c r="AM818" i="7"/>
  <c r="AL818" i="7"/>
  <c r="AK818" i="7"/>
  <c r="AJ818" i="7"/>
  <c r="AI818" i="7"/>
  <c r="AH818" i="7"/>
  <c r="AG818" i="7"/>
  <c r="AF818" i="7"/>
  <c r="AE818" i="7"/>
  <c r="AD818" i="7"/>
  <c r="AC818" i="7"/>
  <c r="AB818" i="7"/>
  <c r="AA818" i="7"/>
  <c r="Z818" i="7"/>
  <c r="Y818" i="7"/>
  <c r="X818" i="7"/>
  <c r="W818" i="7"/>
  <c r="V818" i="7"/>
  <c r="U818" i="7"/>
  <c r="T818" i="7"/>
  <c r="S818" i="7"/>
  <c r="R818" i="7"/>
  <c r="Q818" i="7"/>
  <c r="P818" i="7"/>
  <c r="O818" i="7"/>
  <c r="N818" i="7"/>
  <c r="M818" i="7"/>
  <c r="L818" i="7"/>
  <c r="K818" i="7"/>
  <c r="J818" i="7"/>
  <c r="I818" i="7"/>
  <c r="H818" i="7"/>
  <c r="CB817" i="7"/>
  <c r="BY817" i="7"/>
  <c r="BX817" i="7"/>
  <c r="BW817" i="7"/>
  <c r="BV817" i="7"/>
  <c r="BT817" i="7"/>
  <c r="BS817" i="7"/>
  <c r="BR817" i="7"/>
  <c r="BQ817" i="7"/>
  <c r="BO817" i="7"/>
  <c r="BN817" i="7"/>
  <c r="BM817" i="7"/>
  <c r="BL817" i="7"/>
  <c r="BJ817" i="7"/>
  <c r="BI817" i="7"/>
  <c r="BH817" i="7"/>
  <c r="BG817" i="7"/>
  <c r="BE817" i="7"/>
  <c r="BD817" i="7"/>
  <c r="BC817" i="7"/>
  <c r="BB817" i="7"/>
  <c r="AZ817" i="7"/>
  <c r="AY817" i="7"/>
  <c r="AX817" i="7"/>
  <c r="AW817" i="7"/>
  <c r="AU817" i="7"/>
  <c r="AT817" i="7"/>
  <c r="AS817" i="7"/>
  <c r="AR817" i="7"/>
  <c r="AP817" i="7"/>
  <c r="AO817" i="7"/>
  <c r="AN817" i="7"/>
  <c r="AM817" i="7"/>
  <c r="AK817" i="7"/>
  <c r="AJ817" i="7"/>
  <c r="AI817" i="7"/>
  <c r="AH817" i="7"/>
  <c r="AF817" i="7"/>
  <c r="AE817" i="7"/>
  <c r="AD817" i="7"/>
  <c r="AC817" i="7"/>
  <c r="AA817" i="7"/>
  <c r="Z817" i="7"/>
  <c r="Y817" i="7"/>
  <c r="X817" i="7"/>
  <c r="V817" i="7"/>
  <c r="U817" i="7"/>
  <c r="T817" i="7"/>
  <c r="S817" i="7"/>
  <c r="Q817" i="7"/>
  <c r="P817" i="7"/>
  <c r="O817" i="7"/>
  <c r="L817" i="7"/>
  <c r="K817" i="7"/>
  <c r="J817" i="7"/>
  <c r="I817" i="7"/>
  <c r="CB816" i="7"/>
  <c r="CA816" i="7"/>
  <c r="BY816" i="7"/>
  <c r="BX816" i="7"/>
  <c r="BW816" i="7"/>
  <c r="BV816" i="7"/>
  <c r="BU816" i="7"/>
  <c r="BT816" i="7"/>
  <c r="BS816" i="7"/>
  <c r="BR816" i="7"/>
  <c r="BQ816" i="7"/>
  <c r="BP816" i="7"/>
  <c r="BO816" i="7"/>
  <c r="BN816" i="7"/>
  <c r="BM816" i="7"/>
  <c r="BL816" i="7"/>
  <c r="BK816" i="7"/>
  <c r="BJ816" i="7"/>
  <c r="BI816" i="7"/>
  <c r="BH816" i="7"/>
  <c r="BG816" i="7"/>
  <c r="BF816" i="7"/>
  <c r="BE816" i="7"/>
  <c r="BD816" i="7"/>
  <c r="BC816" i="7"/>
  <c r="BB816" i="7"/>
  <c r="BA816" i="7"/>
  <c r="AZ816" i="7"/>
  <c r="AY816" i="7"/>
  <c r="AX816" i="7"/>
  <c r="AW816" i="7"/>
  <c r="AV816" i="7"/>
  <c r="AU816" i="7"/>
  <c r="AT816" i="7"/>
  <c r="AS816" i="7"/>
  <c r="AR816" i="7"/>
  <c r="AQ816" i="7"/>
  <c r="AP816" i="7"/>
  <c r="AO816" i="7"/>
  <c r="AN816" i="7"/>
  <c r="AM816" i="7"/>
  <c r="AL816" i="7"/>
  <c r="AK816" i="7"/>
  <c r="AJ816" i="7"/>
  <c r="AI816" i="7"/>
  <c r="AH816" i="7"/>
  <c r="AG816" i="7"/>
  <c r="AF816" i="7"/>
  <c r="AE816" i="7"/>
  <c r="AD816" i="7"/>
  <c r="AC816" i="7"/>
  <c r="AB816" i="7"/>
  <c r="AA816" i="7"/>
  <c r="Z816" i="7"/>
  <c r="Y816" i="7"/>
  <c r="X816" i="7"/>
  <c r="W816" i="7"/>
  <c r="V816" i="7"/>
  <c r="U816" i="7"/>
  <c r="T816" i="7"/>
  <c r="S816" i="7"/>
  <c r="R816" i="7"/>
  <c r="Q816" i="7"/>
  <c r="P816" i="7"/>
  <c r="O816" i="7"/>
  <c r="N816" i="7"/>
  <c r="M816" i="7"/>
  <c r="L816" i="7"/>
  <c r="K816" i="7"/>
  <c r="J816" i="7"/>
  <c r="I816" i="7"/>
  <c r="H816" i="7"/>
  <c r="CB815" i="7"/>
  <c r="BY815" i="7"/>
  <c r="BX815" i="7"/>
  <c r="BW815" i="7"/>
  <c r="BV815" i="7"/>
  <c r="BT815" i="7"/>
  <c r="BS815" i="7"/>
  <c r="BR815" i="7"/>
  <c r="BQ815" i="7"/>
  <c r="BP815" i="7"/>
  <c r="BO815" i="7"/>
  <c r="BN815" i="7"/>
  <c r="BM815" i="7"/>
  <c r="BL815" i="7"/>
  <c r="BK815" i="7"/>
  <c r="BJ815" i="7"/>
  <c r="BI815" i="7"/>
  <c r="BH815" i="7"/>
  <c r="BG815" i="7"/>
  <c r="BF815" i="7"/>
  <c r="BE815" i="7"/>
  <c r="BD815" i="7"/>
  <c r="BC815" i="7"/>
  <c r="BB815" i="7"/>
  <c r="BA815" i="7"/>
  <c r="AZ815" i="7"/>
  <c r="AY815" i="7"/>
  <c r="AX815" i="7"/>
  <c r="AW815" i="7"/>
  <c r="AV815" i="7"/>
  <c r="AU815" i="7"/>
  <c r="AT815" i="7"/>
  <c r="AS815" i="7"/>
  <c r="AR815" i="7"/>
  <c r="AQ815" i="7"/>
  <c r="AP815" i="7"/>
  <c r="AO815" i="7"/>
  <c r="AN815" i="7"/>
  <c r="AM815" i="7"/>
  <c r="AL815" i="7"/>
  <c r="AK815" i="7"/>
  <c r="AJ815" i="7"/>
  <c r="AI815" i="7"/>
  <c r="AH815" i="7"/>
  <c r="AG815" i="7"/>
  <c r="AF815" i="7"/>
  <c r="AE815" i="7"/>
  <c r="AD815" i="7"/>
  <c r="AC815" i="7"/>
  <c r="AB815" i="7"/>
  <c r="AA815" i="7"/>
  <c r="Z815" i="7"/>
  <c r="Y815" i="7"/>
  <c r="X815" i="7"/>
  <c r="W815" i="7"/>
  <c r="V815" i="7"/>
  <c r="U815" i="7"/>
  <c r="T815" i="7"/>
  <c r="S815" i="7"/>
  <c r="R815" i="7"/>
  <c r="Q815" i="7"/>
  <c r="P815" i="7"/>
  <c r="O815" i="7"/>
  <c r="N815" i="7"/>
  <c r="M815" i="7"/>
  <c r="L815" i="7"/>
  <c r="K815" i="7"/>
  <c r="J815" i="7"/>
  <c r="I815" i="7"/>
  <c r="H815" i="7"/>
  <c r="CB814" i="7"/>
  <c r="BY814" i="7"/>
  <c r="BX814" i="7"/>
  <c r="BW814" i="7"/>
  <c r="BV814" i="7"/>
  <c r="BT814" i="7"/>
  <c r="BS814" i="7"/>
  <c r="BR814" i="7"/>
  <c r="BQ814" i="7"/>
  <c r="BO814" i="7"/>
  <c r="BN814" i="7"/>
  <c r="BM814" i="7"/>
  <c r="BL814" i="7"/>
  <c r="BJ814" i="7"/>
  <c r="BI814" i="7"/>
  <c r="BH814" i="7"/>
  <c r="BG814" i="7"/>
  <c r="BE814" i="7"/>
  <c r="BD814" i="7"/>
  <c r="BC814" i="7"/>
  <c r="BB814" i="7"/>
  <c r="AZ814" i="7"/>
  <c r="AY814" i="7"/>
  <c r="AX814" i="7"/>
  <c r="AW814" i="7"/>
  <c r="AU814" i="7"/>
  <c r="AT814" i="7"/>
  <c r="AS814" i="7"/>
  <c r="AR814" i="7"/>
  <c r="AP814" i="7"/>
  <c r="AO814" i="7"/>
  <c r="AN814" i="7"/>
  <c r="AM814" i="7"/>
  <c r="AK814" i="7"/>
  <c r="AJ814" i="7"/>
  <c r="AI814" i="7"/>
  <c r="AH814" i="7"/>
  <c r="AF814" i="7"/>
  <c r="AE814" i="7"/>
  <c r="AD814" i="7"/>
  <c r="AC814" i="7"/>
  <c r="AA814" i="7"/>
  <c r="Z814" i="7"/>
  <c r="Y814" i="7"/>
  <c r="X814" i="7"/>
  <c r="V814" i="7"/>
  <c r="U814" i="7"/>
  <c r="T814" i="7"/>
  <c r="S814" i="7"/>
  <c r="Q814" i="7"/>
  <c r="P814" i="7"/>
  <c r="O814" i="7"/>
  <c r="N814" i="7"/>
  <c r="L814" i="7"/>
  <c r="K814" i="7"/>
  <c r="J814" i="7"/>
  <c r="I814" i="7"/>
  <c r="CB813" i="7"/>
  <c r="CA813" i="7"/>
  <c r="BY813" i="7"/>
  <c r="BX813" i="7"/>
  <c r="BW813" i="7"/>
  <c r="BV813" i="7"/>
  <c r="BU813" i="7"/>
  <c r="BT813" i="7"/>
  <c r="BS813" i="7"/>
  <c r="BR813" i="7"/>
  <c r="BQ813" i="7"/>
  <c r="BP813" i="7"/>
  <c r="BO813" i="7"/>
  <c r="BN813" i="7"/>
  <c r="BM813" i="7"/>
  <c r="BL813" i="7"/>
  <c r="BK813" i="7"/>
  <c r="BJ813" i="7"/>
  <c r="BI813" i="7"/>
  <c r="BH813" i="7"/>
  <c r="BG813" i="7"/>
  <c r="BF813" i="7"/>
  <c r="BE813" i="7"/>
  <c r="BD813" i="7"/>
  <c r="BC813" i="7"/>
  <c r="BB813" i="7"/>
  <c r="BA813" i="7"/>
  <c r="AZ813" i="7"/>
  <c r="AY813" i="7"/>
  <c r="AX813" i="7"/>
  <c r="AW813" i="7"/>
  <c r="AV813" i="7"/>
  <c r="AU813" i="7"/>
  <c r="AT813" i="7"/>
  <c r="AS813" i="7"/>
  <c r="AR813" i="7"/>
  <c r="AQ813" i="7"/>
  <c r="AP813" i="7"/>
  <c r="AO813" i="7"/>
  <c r="AN813" i="7"/>
  <c r="AM813" i="7"/>
  <c r="AL813" i="7"/>
  <c r="AK813" i="7"/>
  <c r="AJ813" i="7"/>
  <c r="AI813" i="7"/>
  <c r="AH813" i="7"/>
  <c r="AG813" i="7"/>
  <c r="AF813" i="7"/>
  <c r="AE813" i="7"/>
  <c r="AD813" i="7"/>
  <c r="AC813" i="7"/>
  <c r="AB813" i="7"/>
  <c r="AA813" i="7"/>
  <c r="Z813" i="7"/>
  <c r="Y813" i="7"/>
  <c r="X813" i="7"/>
  <c r="W813" i="7"/>
  <c r="V813" i="7"/>
  <c r="U813" i="7"/>
  <c r="T813" i="7"/>
  <c r="S813" i="7"/>
  <c r="R813" i="7"/>
  <c r="Q813" i="7"/>
  <c r="P813" i="7"/>
  <c r="O813" i="7"/>
  <c r="N813" i="7"/>
  <c r="M813" i="7"/>
  <c r="L813" i="7"/>
  <c r="K813" i="7"/>
  <c r="J813" i="7"/>
  <c r="I813" i="7"/>
  <c r="H813" i="7"/>
  <c r="CB812" i="7"/>
  <c r="BY812" i="7"/>
  <c r="BX812" i="7"/>
  <c r="BW812" i="7"/>
  <c r="BV812" i="7"/>
  <c r="BT812" i="7"/>
  <c r="BS812" i="7"/>
  <c r="BR812" i="7"/>
  <c r="BQ812" i="7"/>
  <c r="BP812" i="7"/>
  <c r="BO812" i="7"/>
  <c r="BN812" i="7"/>
  <c r="BM812" i="7"/>
  <c r="BL812" i="7"/>
  <c r="BK812" i="7"/>
  <c r="BJ812" i="7"/>
  <c r="BI812" i="7"/>
  <c r="BH812" i="7"/>
  <c r="BG812" i="7"/>
  <c r="BF812" i="7"/>
  <c r="BE812" i="7"/>
  <c r="BD812" i="7"/>
  <c r="BC812" i="7"/>
  <c r="BB812" i="7"/>
  <c r="BA812" i="7"/>
  <c r="AZ812" i="7"/>
  <c r="AY812" i="7"/>
  <c r="AX812" i="7"/>
  <c r="AW812" i="7"/>
  <c r="AV812" i="7"/>
  <c r="AU812" i="7"/>
  <c r="AT812" i="7"/>
  <c r="AS812" i="7"/>
  <c r="AR812" i="7"/>
  <c r="AQ812" i="7"/>
  <c r="AP812" i="7"/>
  <c r="AO812" i="7"/>
  <c r="AN812" i="7"/>
  <c r="AM812" i="7"/>
  <c r="AL812" i="7"/>
  <c r="AK812" i="7"/>
  <c r="AJ812" i="7"/>
  <c r="AI812" i="7"/>
  <c r="AH812" i="7"/>
  <c r="AG812" i="7"/>
  <c r="AF812" i="7"/>
  <c r="AE812" i="7"/>
  <c r="AD812" i="7"/>
  <c r="AC812" i="7"/>
  <c r="AB812" i="7"/>
  <c r="AA812" i="7"/>
  <c r="Z812" i="7"/>
  <c r="Y812" i="7"/>
  <c r="X812" i="7"/>
  <c r="W812" i="7"/>
  <c r="V812" i="7"/>
  <c r="U812" i="7"/>
  <c r="T812" i="7"/>
  <c r="S812" i="7"/>
  <c r="R812" i="7"/>
  <c r="Q812" i="7"/>
  <c r="P812" i="7"/>
  <c r="O812" i="7"/>
  <c r="N812" i="7"/>
  <c r="M812" i="7"/>
  <c r="L812" i="7"/>
  <c r="K812" i="7"/>
  <c r="J812" i="7"/>
  <c r="I812" i="7"/>
  <c r="H812" i="7"/>
  <c r="CB811" i="7"/>
  <c r="BY811" i="7"/>
  <c r="BX811" i="7"/>
  <c r="BW811" i="7"/>
  <c r="BV811" i="7"/>
  <c r="BT811" i="7"/>
  <c r="BS811" i="7"/>
  <c r="BR811" i="7"/>
  <c r="BQ811" i="7"/>
  <c r="BO811" i="7"/>
  <c r="BN811" i="7"/>
  <c r="BM811" i="7"/>
  <c r="BL811" i="7"/>
  <c r="BJ811" i="7"/>
  <c r="BI811" i="7"/>
  <c r="BH811" i="7"/>
  <c r="BG811" i="7"/>
  <c r="BE811" i="7"/>
  <c r="BD811" i="7"/>
  <c r="BC811" i="7"/>
  <c r="BB811" i="7"/>
  <c r="AZ811" i="7"/>
  <c r="AY811" i="7"/>
  <c r="AX811" i="7"/>
  <c r="AW811" i="7"/>
  <c r="AU811" i="7"/>
  <c r="AT811" i="7"/>
  <c r="AS811" i="7"/>
  <c r="AR811" i="7"/>
  <c r="AP811" i="7"/>
  <c r="AO811" i="7"/>
  <c r="AN811" i="7"/>
  <c r="AM811" i="7"/>
  <c r="AK811" i="7"/>
  <c r="AJ811" i="7"/>
  <c r="AI811" i="7"/>
  <c r="AH811" i="7"/>
  <c r="AF811" i="7"/>
  <c r="AE811" i="7"/>
  <c r="AD811" i="7"/>
  <c r="AC811" i="7"/>
  <c r="AA811" i="7"/>
  <c r="Z811" i="7"/>
  <c r="Y811" i="7"/>
  <c r="X811" i="7"/>
  <c r="V811" i="7"/>
  <c r="U811" i="7"/>
  <c r="T811" i="7"/>
  <c r="S811" i="7"/>
  <c r="Q811" i="7"/>
  <c r="P811" i="7"/>
  <c r="O811" i="7"/>
  <c r="N811" i="7"/>
  <c r="L811" i="7"/>
  <c r="K811" i="7"/>
  <c r="J811" i="7"/>
  <c r="I811" i="7"/>
  <c r="CB810" i="7"/>
  <c r="CA810" i="7"/>
  <c r="BY810" i="7"/>
  <c r="BX810" i="7"/>
  <c r="BW810" i="7"/>
  <c r="BV810" i="7"/>
  <c r="BU810" i="7"/>
  <c r="BT810" i="7"/>
  <c r="BS810" i="7"/>
  <c r="BR810" i="7"/>
  <c r="BQ810" i="7"/>
  <c r="BP810" i="7"/>
  <c r="BO810" i="7"/>
  <c r="BN810" i="7"/>
  <c r="BM810" i="7"/>
  <c r="BL810" i="7"/>
  <c r="BK810" i="7"/>
  <c r="BJ810" i="7"/>
  <c r="BI810" i="7"/>
  <c r="BH810" i="7"/>
  <c r="BG810" i="7"/>
  <c r="BF810" i="7"/>
  <c r="BE810" i="7"/>
  <c r="BD810" i="7"/>
  <c r="BC810" i="7"/>
  <c r="BB810" i="7"/>
  <c r="BA810" i="7"/>
  <c r="AZ810" i="7"/>
  <c r="AY810" i="7"/>
  <c r="AX810" i="7"/>
  <c r="AW810" i="7"/>
  <c r="AV810" i="7"/>
  <c r="AU810" i="7"/>
  <c r="AT810" i="7"/>
  <c r="AS810" i="7"/>
  <c r="AR810" i="7"/>
  <c r="AQ810" i="7"/>
  <c r="AP810" i="7"/>
  <c r="AO810" i="7"/>
  <c r="AN810" i="7"/>
  <c r="AM810" i="7"/>
  <c r="AL810" i="7"/>
  <c r="AK810" i="7"/>
  <c r="AJ810" i="7"/>
  <c r="AI810" i="7"/>
  <c r="AH810" i="7"/>
  <c r="AG810" i="7"/>
  <c r="AF810" i="7"/>
  <c r="AE810" i="7"/>
  <c r="AD810" i="7"/>
  <c r="AC810" i="7"/>
  <c r="AB810" i="7"/>
  <c r="AA810" i="7"/>
  <c r="Z810" i="7"/>
  <c r="Y810" i="7"/>
  <c r="X810" i="7"/>
  <c r="W810" i="7"/>
  <c r="V810" i="7"/>
  <c r="U810" i="7"/>
  <c r="T810" i="7"/>
  <c r="S810" i="7"/>
  <c r="R810" i="7"/>
  <c r="Q810" i="7"/>
  <c r="P810" i="7"/>
  <c r="O810" i="7"/>
  <c r="N810" i="7"/>
  <c r="M810" i="7"/>
  <c r="L810" i="7"/>
  <c r="K810" i="7"/>
  <c r="J810" i="7"/>
  <c r="I810" i="7"/>
  <c r="H810" i="7"/>
  <c r="CB809" i="7"/>
  <c r="BY809" i="7"/>
  <c r="BX809" i="7"/>
  <c r="BW809" i="7"/>
  <c r="BV809" i="7"/>
  <c r="BT809" i="7"/>
  <c r="BS809" i="7"/>
  <c r="BR809" i="7"/>
  <c r="BQ809" i="7"/>
  <c r="BP809" i="7"/>
  <c r="BO809" i="7"/>
  <c r="BN809" i="7"/>
  <c r="BM809" i="7"/>
  <c r="BL809" i="7"/>
  <c r="BK809" i="7"/>
  <c r="BJ809" i="7"/>
  <c r="BI809" i="7"/>
  <c r="BH809" i="7"/>
  <c r="BG809" i="7"/>
  <c r="BF809" i="7"/>
  <c r="BE809" i="7"/>
  <c r="BD809" i="7"/>
  <c r="BC809" i="7"/>
  <c r="BB809" i="7"/>
  <c r="BA809" i="7"/>
  <c r="AZ809" i="7"/>
  <c r="AY809" i="7"/>
  <c r="AX809" i="7"/>
  <c r="AW809" i="7"/>
  <c r="AV809" i="7"/>
  <c r="AU809" i="7"/>
  <c r="AT809" i="7"/>
  <c r="AS809" i="7"/>
  <c r="AR809" i="7"/>
  <c r="AQ809" i="7"/>
  <c r="AP809" i="7"/>
  <c r="AO809" i="7"/>
  <c r="AN809" i="7"/>
  <c r="AM809" i="7"/>
  <c r="AL809" i="7"/>
  <c r="AK809" i="7"/>
  <c r="AJ809" i="7"/>
  <c r="AI809" i="7"/>
  <c r="AH809" i="7"/>
  <c r="AG809" i="7"/>
  <c r="AF809" i="7"/>
  <c r="AE809" i="7"/>
  <c r="AD809" i="7"/>
  <c r="AC809" i="7"/>
  <c r="AB809" i="7"/>
  <c r="AA809" i="7"/>
  <c r="Z809" i="7"/>
  <c r="Y809" i="7"/>
  <c r="X809" i="7"/>
  <c r="W809" i="7"/>
  <c r="V809" i="7"/>
  <c r="U809" i="7"/>
  <c r="T809" i="7"/>
  <c r="S809" i="7"/>
  <c r="R809" i="7"/>
  <c r="Q809" i="7"/>
  <c r="P809" i="7"/>
  <c r="O809" i="7"/>
  <c r="N809" i="7"/>
  <c r="M809" i="7"/>
  <c r="L809" i="7"/>
  <c r="K809" i="7"/>
  <c r="J809" i="7"/>
  <c r="I809" i="7"/>
  <c r="H809" i="7"/>
  <c r="CB808" i="7"/>
  <c r="BY808" i="7"/>
  <c r="BX808" i="7"/>
  <c r="BW808" i="7"/>
  <c r="BV808" i="7"/>
  <c r="BT808" i="7"/>
  <c r="BS808" i="7"/>
  <c r="BR808" i="7"/>
  <c r="BQ808" i="7"/>
  <c r="BO808" i="7"/>
  <c r="BN808" i="7"/>
  <c r="BM808" i="7"/>
  <c r="BL808" i="7"/>
  <c r="BJ808" i="7"/>
  <c r="BI808" i="7"/>
  <c r="BH808" i="7"/>
  <c r="BG808" i="7"/>
  <c r="BE808" i="7"/>
  <c r="BD808" i="7"/>
  <c r="BC808" i="7"/>
  <c r="BB808" i="7"/>
  <c r="AZ808" i="7"/>
  <c r="AY808" i="7"/>
  <c r="AX808" i="7"/>
  <c r="AW808" i="7"/>
  <c r="AU808" i="7"/>
  <c r="AT808" i="7"/>
  <c r="AS808" i="7"/>
  <c r="AR808" i="7"/>
  <c r="AP808" i="7"/>
  <c r="AO808" i="7"/>
  <c r="AN808" i="7"/>
  <c r="AM808" i="7"/>
  <c r="AK808" i="7"/>
  <c r="AJ808" i="7"/>
  <c r="AI808" i="7"/>
  <c r="AH808" i="7"/>
  <c r="AF808" i="7"/>
  <c r="AE808" i="7"/>
  <c r="AD808" i="7"/>
  <c r="AC808" i="7"/>
  <c r="AA808" i="7"/>
  <c r="Z808" i="7"/>
  <c r="Y808" i="7"/>
  <c r="X808" i="7"/>
  <c r="V808" i="7"/>
  <c r="U808" i="7"/>
  <c r="T808" i="7"/>
  <c r="S808" i="7"/>
  <c r="Q808" i="7"/>
  <c r="P808" i="7"/>
  <c r="O808" i="7"/>
  <c r="N808" i="7"/>
  <c r="L808" i="7"/>
  <c r="K808" i="7"/>
  <c r="J808" i="7"/>
  <c r="I808" i="7"/>
  <c r="CB807" i="7"/>
  <c r="CA807" i="7"/>
  <c r="BY807" i="7"/>
  <c r="BX807" i="7"/>
  <c r="BW807" i="7"/>
  <c r="BV807" i="7"/>
  <c r="BU807" i="7"/>
  <c r="BT807" i="7"/>
  <c r="BS807" i="7"/>
  <c r="BR807" i="7"/>
  <c r="BQ807" i="7"/>
  <c r="BP807" i="7"/>
  <c r="BO807" i="7"/>
  <c r="BN807" i="7"/>
  <c r="BM807" i="7"/>
  <c r="BL807" i="7"/>
  <c r="BK807" i="7"/>
  <c r="BJ807" i="7"/>
  <c r="BI807" i="7"/>
  <c r="BH807" i="7"/>
  <c r="BG807" i="7"/>
  <c r="BF807" i="7"/>
  <c r="BE807" i="7"/>
  <c r="BD807" i="7"/>
  <c r="BC807" i="7"/>
  <c r="BB807" i="7"/>
  <c r="BA807" i="7"/>
  <c r="AZ807" i="7"/>
  <c r="AY807" i="7"/>
  <c r="AX807" i="7"/>
  <c r="AW807" i="7"/>
  <c r="AV807" i="7"/>
  <c r="AU807" i="7"/>
  <c r="AT807" i="7"/>
  <c r="AS807" i="7"/>
  <c r="AR807" i="7"/>
  <c r="AQ807" i="7"/>
  <c r="AP807" i="7"/>
  <c r="AO807" i="7"/>
  <c r="AN807" i="7"/>
  <c r="AM807" i="7"/>
  <c r="AL807" i="7"/>
  <c r="AK807" i="7"/>
  <c r="AJ807" i="7"/>
  <c r="AI807" i="7"/>
  <c r="AH807" i="7"/>
  <c r="AG807" i="7"/>
  <c r="AF807" i="7"/>
  <c r="AE807" i="7"/>
  <c r="AD807" i="7"/>
  <c r="AC807" i="7"/>
  <c r="AB807" i="7"/>
  <c r="AA807" i="7"/>
  <c r="Z807" i="7"/>
  <c r="Y807" i="7"/>
  <c r="X807" i="7"/>
  <c r="W807" i="7"/>
  <c r="V807" i="7"/>
  <c r="U807" i="7"/>
  <c r="T807" i="7"/>
  <c r="S807" i="7"/>
  <c r="R807" i="7"/>
  <c r="Q807" i="7"/>
  <c r="P807" i="7"/>
  <c r="O807" i="7"/>
  <c r="N807" i="7"/>
  <c r="M807" i="7"/>
  <c r="L807" i="7"/>
  <c r="K807" i="7"/>
  <c r="J807" i="7"/>
  <c r="I807" i="7"/>
  <c r="H807" i="7"/>
  <c r="CB806" i="7"/>
  <c r="BY806" i="7"/>
  <c r="BX806" i="7"/>
  <c r="BW806" i="7"/>
  <c r="BV806" i="7"/>
  <c r="BT806" i="7"/>
  <c r="BS806" i="7"/>
  <c r="BR806" i="7"/>
  <c r="BQ806" i="7"/>
  <c r="BP806" i="7"/>
  <c r="BO806" i="7"/>
  <c r="BN806" i="7"/>
  <c r="BM806" i="7"/>
  <c r="BL806" i="7"/>
  <c r="BK806" i="7"/>
  <c r="BJ806" i="7"/>
  <c r="BI806" i="7"/>
  <c r="BH806" i="7"/>
  <c r="BG806" i="7"/>
  <c r="BF806" i="7"/>
  <c r="BE806" i="7"/>
  <c r="BD806" i="7"/>
  <c r="BC806" i="7"/>
  <c r="BB806" i="7"/>
  <c r="BA806" i="7"/>
  <c r="AZ806" i="7"/>
  <c r="AY806" i="7"/>
  <c r="AX806" i="7"/>
  <c r="AW806" i="7"/>
  <c r="AV806" i="7"/>
  <c r="AU806" i="7"/>
  <c r="AT806" i="7"/>
  <c r="AS806" i="7"/>
  <c r="AR806" i="7"/>
  <c r="AQ806" i="7"/>
  <c r="AP806" i="7"/>
  <c r="AO806" i="7"/>
  <c r="AN806" i="7"/>
  <c r="AM806" i="7"/>
  <c r="AL806" i="7"/>
  <c r="AK806" i="7"/>
  <c r="AJ806" i="7"/>
  <c r="AI806" i="7"/>
  <c r="AH806" i="7"/>
  <c r="AG806" i="7"/>
  <c r="AF806" i="7"/>
  <c r="AE806" i="7"/>
  <c r="AD806" i="7"/>
  <c r="AC806" i="7"/>
  <c r="AB806" i="7"/>
  <c r="AA806" i="7"/>
  <c r="Z806" i="7"/>
  <c r="Y806" i="7"/>
  <c r="X806" i="7"/>
  <c r="W806" i="7"/>
  <c r="V806" i="7"/>
  <c r="U806" i="7"/>
  <c r="T806" i="7"/>
  <c r="S806" i="7"/>
  <c r="R806" i="7"/>
  <c r="Q806" i="7"/>
  <c r="P806" i="7"/>
  <c r="O806" i="7"/>
  <c r="N806" i="7"/>
  <c r="M806" i="7"/>
  <c r="L806" i="7"/>
  <c r="K806" i="7"/>
  <c r="J806" i="7"/>
  <c r="I806" i="7"/>
  <c r="H806" i="7"/>
  <c r="CB805" i="7"/>
  <c r="BY805" i="7"/>
  <c r="BX805" i="7"/>
  <c r="BW805" i="7"/>
  <c r="BV805" i="7"/>
  <c r="BT805" i="7"/>
  <c r="BS805" i="7"/>
  <c r="BR805" i="7"/>
  <c r="BQ805" i="7"/>
  <c r="BO805" i="7"/>
  <c r="BN805" i="7"/>
  <c r="BM805" i="7"/>
  <c r="BL805" i="7"/>
  <c r="BJ805" i="7"/>
  <c r="BI805" i="7"/>
  <c r="BH805" i="7"/>
  <c r="BG805" i="7"/>
  <c r="BE805" i="7"/>
  <c r="BD805" i="7"/>
  <c r="BC805" i="7"/>
  <c r="BB805" i="7"/>
  <c r="AZ805" i="7"/>
  <c r="AY805" i="7"/>
  <c r="AX805" i="7"/>
  <c r="AW805" i="7"/>
  <c r="AU805" i="7"/>
  <c r="AT805" i="7"/>
  <c r="AS805" i="7"/>
  <c r="AR805" i="7"/>
  <c r="AP805" i="7"/>
  <c r="AO805" i="7"/>
  <c r="AN805" i="7"/>
  <c r="AM805" i="7"/>
  <c r="AK805" i="7"/>
  <c r="AJ805" i="7"/>
  <c r="AI805" i="7"/>
  <c r="AH805" i="7"/>
  <c r="AF805" i="7"/>
  <c r="AE805" i="7"/>
  <c r="AD805" i="7"/>
  <c r="AC805" i="7"/>
  <c r="AA805" i="7"/>
  <c r="Z805" i="7"/>
  <c r="Y805" i="7"/>
  <c r="X805" i="7"/>
  <c r="V805" i="7"/>
  <c r="U805" i="7"/>
  <c r="T805" i="7"/>
  <c r="S805" i="7"/>
  <c r="Q805" i="7"/>
  <c r="P805" i="7"/>
  <c r="O805" i="7"/>
  <c r="N805" i="7"/>
  <c r="L805" i="7"/>
  <c r="K805" i="7"/>
  <c r="J805" i="7"/>
  <c r="I805" i="7"/>
  <c r="CB804" i="7"/>
  <c r="CA804" i="7"/>
  <c r="BY804" i="7"/>
  <c r="BX804" i="7"/>
  <c r="BW804" i="7"/>
  <c r="BV804" i="7"/>
  <c r="BT804" i="7"/>
  <c r="BS804" i="7"/>
  <c r="BR804" i="7"/>
  <c r="BQ804" i="7"/>
  <c r="BP804" i="7"/>
  <c r="BO804" i="7"/>
  <c r="BN804" i="7"/>
  <c r="BM804" i="7"/>
  <c r="BL804" i="7"/>
  <c r="BK804" i="7"/>
  <c r="BJ804" i="7"/>
  <c r="BI804" i="7"/>
  <c r="BH804" i="7"/>
  <c r="BG804" i="7"/>
  <c r="BF804" i="7"/>
  <c r="BE804" i="7"/>
  <c r="BD804" i="7"/>
  <c r="BC804" i="7"/>
  <c r="BB804" i="7"/>
  <c r="BA804" i="7"/>
  <c r="AZ804" i="7"/>
  <c r="AY804" i="7"/>
  <c r="AX804" i="7"/>
  <c r="AW804" i="7"/>
  <c r="AV804" i="7"/>
  <c r="AU804" i="7"/>
  <c r="AT804" i="7"/>
  <c r="AS804" i="7"/>
  <c r="AR804" i="7"/>
  <c r="AQ804" i="7"/>
  <c r="AP804" i="7"/>
  <c r="AO804" i="7"/>
  <c r="AN804" i="7"/>
  <c r="AM804" i="7"/>
  <c r="AL804" i="7"/>
  <c r="AK804" i="7"/>
  <c r="AJ804" i="7"/>
  <c r="AI804" i="7"/>
  <c r="AH804" i="7"/>
  <c r="AG804" i="7"/>
  <c r="AF804" i="7"/>
  <c r="AE804" i="7"/>
  <c r="AD804" i="7"/>
  <c r="AC804" i="7"/>
  <c r="AB804" i="7"/>
  <c r="AA804" i="7"/>
  <c r="Z804" i="7"/>
  <c r="Y804" i="7"/>
  <c r="X804" i="7"/>
  <c r="W804" i="7"/>
  <c r="V804" i="7"/>
  <c r="U804" i="7"/>
  <c r="T804" i="7"/>
  <c r="S804" i="7"/>
  <c r="R804" i="7"/>
  <c r="Q804" i="7"/>
  <c r="P804" i="7"/>
  <c r="O804" i="7"/>
  <c r="N804" i="7"/>
  <c r="M804" i="7"/>
  <c r="L804" i="7"/>
  <c r="K804" i="7"/>
  <c r="J804" i="7"/>
  <c r="I804" i="7"/>
  <c r="H804" i="7"/>
  <c r="CB803" i="7"/>
  <c r="BY803" i="7"/>
  <c r="BX803" i="7"/>
  <c r="BW803" i="7"/>
  <c r="BV803" i="7"/>
  <c r="BT803" i="7"/>
  <c r="BS803" i="7"/>
  <c r="BR803" i="7"/>
  <c r="BQ803" i="7"/>
  <c r="BP803" i="7"/>
  <c r="BO803" i="7"/>
  <c r="BN803" i="7"/>
  <c r="BM803" i="7"/>
  <c r="BL803" i="7"/>
  <c r="BK803" i="7"/>
  <c r="BJ803" i="7"/>
  <c r="BI803" i="7"/>
  <c r="BH803" i="7"/>
  <c r="BG803" i="7"/>
  <c r="BF803" i="7"/>
  <c r="BE803" i="7"/>
  <c r="BD803" i="7"/>
  <c r="BC803" i="7"/>
  <c r="BB803" i="7"/>
  <c r="BA803" i="7"/>
  <c r="AZ803" i="7"/>
  <c r="AY803" i="7"/>
  <c r="AX803" i="7"/>
  <c r="AW803" i="7"/>
  <c r="AV803" i="7"/>
  <c r="AU803" i="7"/>
  <c r="AT803" i="7"/>
  <c r="AS803" i="7"/>
  <c r="AR803" i="7"/>
  <c r="AQ803" i="7"/>
  <c r="AP803" i="7"/>
  <c r="AO803" i="7"/>
  <c r="AN803" i="7"/>
  <c r="AM803" i="7"/>
  <c r="AL803" i="7"/>
  <c r="AK803" i="7"/>
  <c r="AJ803" i="7"/>
  <c r="AI803" i="7"/>
  <c r="AH803" i="7"/>
  <c r="AG803" i="7"/>
  <c r="AF803" i="7"/>
  <c r="AE803" i="7"/>
  <c r="AD803" i="7"/>
  <c r="AC803" i="7"/>
  <c r="AB803" i="7"/>
  <c r="AA803" i="7"/>
  <c r="Z803" i="7"/>
  <c r="Y803" i="7"/>
  <c r="X803" i="7"/>
  <c r="W803" i="7"/>
  <c r="V803" i="7"/>
  <c r="U803" i="7"/>
  <c r="T803" i="7"/>
  <c r="S803" i="7"/>
  <c r="R803" i="7"/>
  <c r="Q803" i="7"/>
  <c r="P803" i="7"/>
  <c r="O803" i="7"/>
  <c r="N803" i="7"/>
  <c r="M803" i="7"/>
  <c r="L803" i="7"/>
  <c r="K803" i="7"/>
  <c r="J803" i="7"/>
  <c r="I803" i="7"/>
  <c r="H803" i="7"/>
  <c r="CB802" i="7"/>
  <c r="BY802" i="7"/>
  <c r="BX802" i="7"/>
  <c r="BW802" i="7"/>
  <c r="BV802" i="7"/>
  <c r="BT802" i="7"/>
  <c r="BS802" i="7"/>
  <c r="BR802" i="7"/>
  <c r="BQ802" i="7"/>
  <c r="BO802" i="7"/>
  <c r="BN802" i="7"/>
  <c r="BM802" i="7"/>
  <c r="BL802" i="7"/>
  <c r="BJ802" i="7"/>
  <c r="BI802" i="7"/>
  <c r="BH802" i="7"/>
  <c r="BG802" i="7"/>
  <c r="BE802" i="7"/>
  <c r="BD802" i="7"/>
  <c r="BC802" i="7"/>
  <c r="BB802" i="7"/>
  <c r="AZ802" i="7"/>
  <c r="AY802" i="7"/>
  <c r="AX802" i="7"/>
  <c r="AW802" i="7"/>
  <c r="AU802" i="7"/>
  <c r="AT802" i="7"/>
  <c r="AS802" i="7"/>
  <c r="AR802" i="7"/>
  <c r="AP802" i="7"/>
  <c r="AO802" i="7"/>
  <c r="AN802" i="7"/>
  <c r="AM802" i="7"/>
  <c r="AK802" i="7"/>
  <c r="AJ802" i="7"/>
  <c r="AI802" i="7"/>
  <c r="AH802" i="7"/>
  <c r="AF802" i="7"/>
  <c r="AE802" i="7"/>
  <c r="AD802" i="7"/>
  <c r="AC802" i="7"/>
  <c r="AA802" i="7"/>
  <c r="Z802" i="7"/>
  <c r="Y802" i="7"/>
  <c r="X802" i="7"/>
  <c r="V802" i="7"/>
  <c r="U802" i="7"/>
  <c r="T802" i="7"/>
  <c r="S802" i="7"/>
  <c r="Q802" i="7"/>
  <c r="P802" i="7"/>
  <c r="O802" i="7"/>
  <c r="N802" i="7"/>
  <c r="L802" i="7"/>
  <c r="K802" i="7"/>
  <c r="J802" i="7"/>
  <c r="I802" i="7"/>
  <c r="CB801" i="7"/>
  <c r="BY801" i="7"/>
  <c r="BX801" i="7"/>
  <c r="BW801" i="7"/>
  <c r="BV801" i="7"/>
  <c r="BU801" i="7"/>
  <c r="BT801" i="7"/>
  <c r="BS801" i="7"/>
  <c r="BR801" i="7"/>
  <c r="BQ801" i="7"/>
  <c r="BP801" i="7"/>
  <c r="BO801" i="7"/>
  <c r="BN801" i="7"/>
  <c r="BM801" i="7"/>
  <c r="BL801" i="7"/>
  <c r="BK801" i="7"/>
  <c r="BJ801" i="7"/>
  <c r="BI801" i="7"/>
  <c r="BH801" i="7"/>
  <c r="BG801" i="7"/>
  <c r="BF801" i="7"/>
  <c r="BE801" i="7"/>
  <c r="BD801" i="7"/>
  <c r="BC801" i="7"/>
  <c r="BB801" i="7"/>
  <c r="BA801" i="7"/>
  <c r="AZ801" i="7"/>
  <c r="AY801" i="7"/>
  <c r="AX801" i="7"/>
  <c r="AW801" i="7"/>
  <c r="AV801" i="7"/>
  <c r="AU801" i="7"/>
  <c r="AT801" i="7"/>
  <c r="AS801" i="7"/>
  <c r="AR801" i="7"/>
  <c r="AQ801" i="7"/>
  <c r="AP801" i="7"/>
  <c r="AO801" i="7"/>
  <c r="AN801" i="7"/>
  <c r="AM801" i="7"/>
  <c r="AL801" i="7"/>
  <c r="AK801" i="7"/>
  <c r="AJ801" i="7"/>
  <c r="AI801" i="7"/>
  <c r="AH801" i="7"/>
  <c r="AG801" i="7"/>
  <c r="AF801" i="7"/>
  <c r="AE801" i="7"/>
  <c r="AD801" i="7"/>
  <c r="AC801" i="7"/>
  <c r="AB801" i="7"/>
  <c r="AA801" i="7"/>
  <c r="Z801" i="7"/>
  <c r="Y801" i="7"/>
  <c r="X801" i="7"/>
  <c r="W801" i="7"/>
  <c r="V801" i="7"/>
  <c r="U801" i="7"/>
  <c r="T801" i="7"/>
  <c r="S801" i="7"/>
  <c r="R801" i="7"/>
  <c r="Q801" i="7"/>
  <c r="P801" i="7"/>
  <c r="O801" i="7"/>
  <c r="N801" i="7"/>
  <c r="M801" i="7"/>
  <c r="L801" i="7"/>
  <c r="K801" i="7"/>
  <c r="J801" i="7"/>
  <c r="I801" i="7"/>
  <c r="H801" i="7"/>
  <c r="CB800" i="7"/>
  <c r="BY800" i="7"/>
  <c r="BX800" i="7"/>
  <c r="BW800" i="7"/>
  <c r="BV800" i="7"/>
  <c r="BT800" i="7"/>
  <c r="BS800" i="7"/>
  <c r="BR800" i="7"/>
  <c r="BQ800" i="7"/>
  <c r="BP800" i="7"/>
  <c r="BO800" i="7"/>
  <c r="BN800" i="7"/>
  <c r="BM800" i="7"/>
  <c r="BL800" i="7"/>
  <c r="BK800" i="7"/>
  <c r="BJ800" i="7"/>
  <c r="BI800" i="7"/>
  <c r="BH800" i="7"/>
  <c r="BG800" i="7"/>
  <c r="BF800" i="7"/>
  <c r="BE800" i="7"/>
  <c r="BD800" i="7"/>
  <c r="BC800" i="7"/>
  <c r="BB800" i="7"/>
  <c r="BA800" i="7"/>
  <c r="AZ800" i="7"/>
  <c r="AY800" i="7"/>
  <c r="AX800" i="7"/>
  <c r="AW800" i="7"/>
  <c r="AV800" i="7"/>
  <c r="AU800" i="7"/>
  <c r="AT800" i="7"/>
  <c r="AS800" i="7"/>
  <c r="AR800" i="7"/>
  <c r="AQ800" i="7"/>
  <c r="AP800" i="7"/>
  <c r="AO800" i="7"/>
  <c r="AN800" i="7"/>
  <c r="AM800" i="7"/>
  <c r="AL800" i="7"/>
  <c r="AK800" i="7"/>
  <c r="AJ800" i="7"/>
  <c r="AI800" i="7"/>
  <c r="AH800" i="7"/>
  <c r="AG800" i="7"/>
  <c r="AF800" i="7"/>
  <c r="AE800" i="7"/>
  <c r="AD800" i="7"/>
  <c r="AC800" i="7"/>
  <c r="AB800" i="7"/>
  <c r="AA800" i="7"/>
  <c r="Z800" i="7"/>
  <c r="Y800" i="7"/>
  <c r="X800" i="7"/>
  <c r="W800" i="7"/>
  <c r="V800" i="7"/>
  <c r="U800" i="7"/>
  <c r="T800" i="7"/>
  <c r="S800" i="7"/>
  <c r="R800" i="7"/>
  <c r="Q800" i="7"/>
  <c r="P800" i="7"/>
  <c r="O800" i="7"/>
  <c r="N800" i="7"/>
  <c r="M800" i="7"/>
  <c r="L800" i="7"/>
  <c r="K800" i="7"/>
  <c r="J800" i="7"/>
  <c r="I800" i="7"/>
  <c r="H800" i="7"/>
  <c r="CB799" i="7"/>
  <c r="BY799" i="7"/>
  <c r="BX799" i="7"/>
  <c r="BW799" i="7"/>
  <c r="BV799" i="7"/>
  <c r="BT799" i="7"/>
  <c r="BS799" i="7"/>
  <c r="BR799" i="7"/>
  <c r="BQ799" i="7"/>
  <c r="BO799" i="7"/>
  <c r="BN799" i="7"/>
  <c r="BM799" i="7"/>
  <c r="BL799" i="7"/>
  <c r="BJ799" i="7"/>
  <c r="BI799" i="7"/>
  <c r="BH799" i="7"/>
  <c r="BG799" i="7"/>
  <c r="BE799" i="7"/>
  <c r="BD799" i="7"/>
  <c r="BC799" i="7"/>
  <c r="BB799" i="7"/>
  <c r="AZ799" i="7"/>
  <c r="AY799" i="7"/>
  <c r="AX799" i="7"/>
  <c r="AW799" i="7"/>
  <c r="AU799" i="7"/>
  <c r="AT799" i="7"/>
  <c r="AS799" i="7"/>
  <c r="AR799" i="7"/>
  <c r="AP799" i="7"/>
  <c r="AO799" i="7"/>
  <c r="AN799" i="7"/>
  <c r="AM799" i="7"/>
  <c r="AK799" i="7"/>
  <c r="AJ799" i="7"/>
  <c r="AI799" i="7"/>
  <c r="AH799" i="7"/>
  <c r="AF799" i="7"/>
  <c r="AE799" i="7"/>
  <c r="AD799" i="7"/>
  <c r="AC799" i="7"/>
  <c r="AA799" i="7"/>
  <c r="Z799" i="7"/>
  <c r="Y799" i="7"/>
  <c r="X799" i="7"/>
  <c r="V799" i="7"/>
  <c r="U799" i="7"/>
  <c r="T799" i="7"/>
  <c r="S799" i="7"/>
  <c r="Q799" i="7"/>
  <c r="P799" i="7"/>
  <c r="O799" i="7"/>
  <c r="N799" i="7"/>
  <c r="L799" i="7"/>
  <c r="K799" i="7"/>
  <c r="J799" i="7"/>
  <c r="I799" i="7"/>
  <c r="CB798" i="7"/>
  <c r="CA798" i="7"/>
  <c r="BY798" i="7"/>
  <c r="BX798" i="7"/>
  <c r="BW798" i="7"/>
  <c r="BV798" i="7"/>
  <c r="BU798" i="7"/>
  <c r="BT798" i="7"/>
  <c r="BS798" i="7"/>
  <c r="BR798" i="7"/>
  <c r="BQ798" i="7"/>
  <c r="BP798" i="7"/>
  <c r="BO798" i="7"/>
  <c r="BN798" i="7"/>
  <c r="BM798" i="7"/>
  <c r="BL798" i="7"/>
  <c r="BK798" i="7"/>
  <c r="BJ798" i="7"/>
  <c r="BI798" i="7"/>
  <c r="BH798" i="7"/>
  <c r="BG798" i="7"/>
  <c r="BF798" i="7"/>
  <c r="BE798" i="7"/>
  <c r="BD798" i="7"/>
  <c r="BC798" i="7"/>
  <c r="BB798" i="7"/>
  <c r="BA798" i="7"/>
  <c r="AZ798" i="7"/>
  <c r="AY798" i="7"/>
  <c r="AX798" i="7"/>
  <c r="AW798" i="7"/>
  <c r="AV798" i="7"/>
  <c r="AU798" i="7"/>
  <c r="AT798" i="7"/>
  <c r="AS798" i="7"/>
  <c r="AR798" i="7"/>
  <c r="AQ798" i="7"/>
  <c r="AP798" i="7"/>
  <c r="AO798" i="7"/>
  <c r="AN798" i="7"/>
  <c r="AM798" i="7"/>
  <c r="AL798" i="7"/>
  <c r="AK798" i="7"/>
  <c r="AJ798" i="7"/>
  <c r="AI798" i="7"/>
  <c r="AH798" i="7"/>
  <c r="AG798" i="7"/>
  <c r="AF798" i="7"/>
  <c r="AE798" i="7"/>
  <c r="AD798" i="7"/>
  <c r="AC798" i="7"/>
  <c r="AB798" i="7"/>
  <c r="AA798" i="7"/>
  <c r="Z798" i="7"/>
  <c r="Y798" i="7"/>
  <c r="X798" i="7"/>
  <c r="W798" i="7"/>
  <c r="V798" i="7"/>
  <c r="U798" i="7"/>
  <c r="T798" i="7"/>
  <c r="S798" i="7"/>
  <c r="R798" i="7"/>
  <c r="Q798" i="7"/>
  <c r="P798" i="7"/>
  <c r="O798" i="7"/>
  <c r="N798" i="7"/>
  <c r="M798" i="7"/>
  <c r="L798" i="7"/>
  <c r="K798" i="7"/>
  <c r="J798" i="7"/>
  <c r="I798" i="7"/>
  <c r="H798" i="7"/>
  <c r="CB797" i="7"/>
  <c r="BY797" i="7"/>
  <c r="BX797" i="7"/>
  <c r="BW797" i="7"/>
  <c r="BV797" i="7"/>
  <c r="BT797" i="7"/>
  <c r="BS797" i="7"/>
  <c r="BR797" i="7"/>
  <c r="BQ797" i="7"/>
  <c r="BO797" i="7"/>
  <c r="BN797" i="7"/>
  <c r="BM797" i="7"/>
  <c r="BL797" i="7"/>
  <c r="BJ797" i="7"/>
  <c r="BI797" i="7"/>
  <c r="BH797" i="7"/>
  <c r="BG797" i="7"/>
  <c r="BE797" i="7"/>
  <c r="BD797" i="7"/>
  <c r="BC797" i="7"/>
  <c r="BB797" i="7"/>
  <c r="AZ797" i="7"/>
  <c r="AY797" i="7"/>
  <c r="AX797" i="7"/>
  <c r="AW797" i="7"/>
  <c r="AU797" i="7"/>
  <c r="AT797" i="7"/>
  <c r="AS797" i="7"/>
  <c r="AR797" i="7"/>
  <c r="AP797" i="7"/>
  <c r="AO797" i="7"/>
  <c r="AN797" i="7"/>
  <c r="AM797" i="7"/>
  <c r="AK797" i="7"/>
  <c r="AJ797" i="7"/>
  <c r="AI797" i="7"/>
  <c r="AH797" i="7"/>
  <c r="AF797" i="7"/>
  <c r="AE797" i="7"/>
  <c r="AD797" i="7"/>
  <c r="AC797" i="7"/>
  <c r="AA797" i="7"/>
  <c r="Z797" i="7"/>
  <c r="Y797" i="7"/>
  <c r="X797" i="7"/>
  <c r="V797" i="7"/>
  <c r="U797" i="7"/>
  <c r="T797" i="7"/>
  <c r="S797" i="7"/>
  <c r="Q797" i="7"/>
  <c r="P797" i="7"/>
  <c r="O797" i="7"/>
  <c r="N797" i="7"/>
  <c r="L797" i="7"/>
  <c r="K797" i="7"/>
  <c r="J797" i="7"/>
  <c r="I797" i="7"/>
  <c r="CB796" i="7"/>
  <c r="BY796" i="7"/>
  <c r="BX796" i="7"/>
  <c r="BW796" i="7"/>
  <c r="BV796" i="7"/>
  <c r="BT796" i="7"/>
  <c r="BS796" i="7"/>
  <c r="BR796" i="7"/>
  <c r="BQ796" i="7"/>
  <c r="BO796" i="7"/>
  <c r="BN796" i="7"/>
  <c r="BM796" i="7"/>
  <c r="BL796" i="7"/>
  <c r="BJ796" i="7"/>
  <c r="BI796" i="7"/>
  <c r="BH796" i="7"/>
  <c r="BG796" i="7"/>
  <c r="BE796" i="7"/>
  <c r="BD796" i="7"/>
  <c r="BC796" i="7"/>
  <c r="BB796" i="7"/>
  <c r="AZ796" i="7"/>
  <c r="AY796" i="7"/>
  <c r="AX796" i="7"/>
  <c r="AW796" i="7"/>
  <c r="AU796" i="7"/>
  <c r="AT796" i="7"/>
  <c r="AS796" i="7"/>
  <c r="AR796" i="7"/>
  <c r="AP796" i="7"/>
  <c r="AO796" i="7"/>
  <c r="AN796" i="7"/>
  <c r="AM796" i="7"/>
  <c r="AK796" i="7"/>
  <c r="AJ796" i="7"/>
  <c r="AI796" i="7"/>
  <c r="AH796" i="7"/>
  <c r="AF796" i="7"/>
  <c r="AE796" i="7"/>
  <c r="AD796" i="7"/>
  <c r="AC796" i="7"/>
  <c r="AA796" i="7"/>
  <c r="Z796" i="7"/>
  <c r="Y796" i="7"/>
  <c r="X796" i="7"/>
  <c r="V796" i="7"/>
  <c r="U796" i="7"/>
  <c r="T796" i="7"/>
  <c r="S796" i="7"/>
  <c r="Q796" i="7"/>
  <c r="P796" i="7"/>
  <c r="O796" i="7"/>
  <c r="N796" i="7"/>
  <c r="L796" i="7"/>
  <c r="K796" i="7"/>
  <c r="J796" i="7"/>
  <c r="I796" i="7"/>
  <c r="CB795" i="7"/>
  <c r="CA795" i="7"/>
  <c r="BY795" i="7"/>
  <c r="BX795" i="7"/>
  <c r="BW795" i="7"/>
  <c r="BV795" i="7"/>
  <c r="BU795" i="7"/>
  <c r="BT795" i="7"/>
  <c r="BS795" i="7"/>
  <c r="BR795" i="7"/>
  <c r="BQ795" i="7"/>
  <c r="BP795" i="7"/>
  <c r="BO795" i="7"/>
  <c r="BN795" i="7"/>
  <c r="BM795" i="7"/>
  <c r="BL795" i="7"/>
  <c r="BK795" i="7"/>
  <c r="BJ795" i="7"/>
  <c r="BI795" i="7"/>
  <c r="BH795" i="7"/>
  <c r="BG795" i="7"/>
  <c r="BF795" i="7"/>
  <c r="BE795" i="7"/>
  <c r="BD795" i="7"/>
  <c r="BC795" i="7"/>
  <c r="BB795" i="7"/>
  <c r="BA795" i="7"/>
  <c r="AZ795" i="7"/>
  <c r="AY795" i="7"/>
  <c r="AX795" i="7"/>
  <c r="AW795" i="7"/>
  <c r="AV795" i="7"/>
  <c r="AU795" i="7"/>
  <c r="AT795" i="7"/>
  <c r="AS795" i="7"/>
  <c r="AR795" i="7"/>
  <c r="AQ795" i="7"/>
  <c r="AP795" i="7"/>
  <c r="AO795" i="7"/>
  <c r="AN795" i="7"/>
  <c r="AM795" i="7"/>
  <c r="AL795" i="7"/>
  <c r="AK795" i="7"/>
  <c r="AJ795" i="7"/>
  <c r="AI795" i="7"/>
  <c r="AH795" i="7"/>
  <c r="AG795" i="7"/>
  <c r="AF795" i="7"/>
  <c r="AE795" i="7"/>
  <c r="AD795" i="7"/>
  <c r="AC795" i="7"/>
  <c r="AB795" i="7"/>
  <c r="AA795" i="7"/>
  <c r="Z795" i="7"/>
  <c r="Y795" i="7"/>
  <c r="X795" i="7"/>
  <c r="W795" i="7"/>
  <c r="V795" i="7"/>
  <c r="U795" i="7"/>
  <c r="T795" i="7"/>
  <c r="S795" i="7"/>
  <c r="R795" i="7"/>
  <c r="Q795" i="7"/>
  <c r="P795" i="7"/>
  <c r="O795" i="7"/>
  <c r="N795" i="7"/>
  <c r="M795" i="7"/>
  <c r="L795" i="7"/>
  <c r="K795" i="7"/>
  <c r="J795" i="7"/>
  <c r="I795" i="7"/>
  <c r="H795" i="7"/>
  <c r="CB794" i="7"/>
  <c r="BY794" i="7"/>
  <c r="BX794" i="7"/>
  <c r="BW794" i="7"/>
  <c r="BV794" i="7"/>
  <c r="BT794" i="7"/>
  <c r="BS794" i="7"/>
  <c r="BR794" i="7"/>
  <c r="BQ794" i="7"/>
  <c r="BP794" i="7"/>
  <c r="BO794" i="7"/>
  <c r="BN794" i="7"/>
  <c r="BM794" i="7"/>
  <c r="BL794" i="7"/>
  <c r="BK794" i="7"/>
  <c r="BJ794" i="7"/>
  <c r="BI794" i="7"/>
  <c r="BH794" i="7"/>
  <c r="BG794" i="7"/>
  <c r="BF794" i="7"/>
  <c r="BE794" i="7"/>
  <c r="BD794" i="7"/>
  <c r="BC794" i="7"/>
  <c r="BB794" i="7"/>
  <c r="BA794" i="7"/>
  <c r="AZ794" i="7"/>
  <c r="AY794" i="7"/>
  <c r="AX794" i="7"/>
  <c r="AW794" i="7"/>
  <c r="AV794" i="7"/>
  <c r="AU794" i="7"/>
  <c r="AT794" i="7"/>
  <c r="AS794" i="7"/>
  <c r="AR794" i="7"/>
  <c r="AQ794" i="7"/>
  <c r="AP794" i="7"/>
  <c r="AO794" i="7"/>
  <c r="AN794" i="7"/>
  <c r="AM794" i="7"/>
  <c r="AL794" i="7"/>
  <c r="AK794" i="7"/>
  <c r="AJ794" i="7"/>
  <c r="AI794" i="7"/>
  <c r="AH794" i="7"/>
  <c r="AG794" i="7"/>
  <c r="AF794" i="7"/>
  <c r="AE794" i="7"/>
  <c r="AD794" i="7"/>
  <c r="AC794" i="7"/>
  <c r="AB794" i="7"/>
  <c r="AA794" i="7"/>
  <c r="Z794" i="7"/>
  <c r="Y794" i="7"/>
  <c r="X794" i="7"/>
  <c r="W794" i="7"/>
  <c r="V794" i="7"/>
  <c r="U794" i="7"/>
  <c r="T794" i="7"/>
  <c r="S794" i="7"/>
  <c r="R794" i="7"/>
  <c r="Q794" i="7"/>
  <c r="P794" i="7"/>
  <c r="O794" i="7"/>
  <c r="N794" i="7"/>
  <c r="M794" i="7"/>
  <c r="L794" i="7"/>
  <c r="K794" i="7"/>
  <c r="J794" i="7"/>
  <c r="I794" i="7"/>
  <c r="H794" i="7"/>
  <c r="CB793" i="7"/>
  <c r="BY793" i="7"/>
  <c r="BX793" i="7"/>
  <c r="BW793" i="7"/>
  <c r="BV793" i="7"/>
  <c r="BT793" i="7"/>
  <c r="BS793" i="7"/>
  <c r="BR793" i="7"/>
  <c r="BQ793" i="7"/>
  <c r="BP793" i="7"/>
  <c r="BO793" i="7"/>
  <c r="BN793" i="7"/>
  <c r="BM793" i="7"/>
  <c r="BL793" i="7"/>
  <c r="BK793" i="7"/>
  <c r="BJ793" i="7"/>
  <c r="BI793" i="7"/>
  <c r="BH793" i="7"/>
  <c r="BG793" i="7"/>
  <c r="BF793" i="7"/>
  <c r="BE793" i="7"/>
  <c r="BD793" i="7"/>
  <c r="BC793" i="7"/>
  <c r="BB793" i="7"/>
  <c r="BA793" i="7"/>
  <c r="AZ793" i="7"/>
  <c r="AY793" i="7"/>
  <c r="AX793" i="7"/>
  <c r="AW793" i="7"/>
  <c r="AV793" i="7"/>
  <c r="AU793" i="7"/>
  <c r="AT793" i="7"/>
  <c r="AS793" i="7"/>
  <c r="AR793" i="7"/>
  <c r="AQ793" i="7"/>
  <c r="AP793" i="7"/>
  <c r="AO793" i="7"/>
  <c r="AN793" i="7"/>
  <c r="AM793" i="7"/>
  <c r="AL793" i="7"/>
  <c r="AK793" i="7"/>
  <c r="AJ793" i="7"/>
  <c r="AI793" i="7"/>
  <c r="AH793" i="7"/>
  <c r="AG793" i="7"/>
  <c r="AF793" i="7"/>
  <c r="AE793" i="7"/>
  <c r="AD793" i="7"/>
  <c r="AC793" i="7"/>
  <c r="AB793" i="7"/>
  <c r="AA793" i="7"/>
  <c r="Z793" i="7"/>
  <c r="Y793" i="7"/>
  <c r="X793" i="7"/>
  <c r="W793" i="7"/>
  <c r="V793" i="7"/>
  <c r="U793" i="7"/>
  <c r="T793" i="7"/>
  <c r="S793" i="7"/>
  <c r="R793" i="7"/>
  <c r="Q793" i="7"/>
  <c r="P793" i="7"/>
  <c r="O793" i="7"/>
  <c r="N793" i="7"/>
  <c r="M793" i="7"/>
  <c r="L793" i="7"/>
  <c r="K793" i="7"/>
  <c r="J793" i="7"/>
  <c r="I793" i="7"/>
  <c r="H793" i="7"/>
  <c r="CB792" i="7"/>
  <c r="BY792" i="7"/>
  <c r="BX792" i="7"/>
  <c r="BW792" i="7"/>
  <c r="BV792" i="7"/>
  <c r="BT792" i="7"/>
  <c r="BS792" i="7"/>
  <c r="BR792" i="7"/>
  <c r="BQ792" i="7"/>
  <c r="BP792" i="7"/>
  <c r="BO792" i="7"/>
  <c r="BN792" i="7"/>
  <c r="BM792" i="7"/>
  <c r="BL792" i="7"/>
  <c r="BK792" i="7"/>
  <c r="BJ792" i="7"/>
  <c r="BI792" i="7"/>
  <c r="BH792" i="7"/>
  <c r="BG792" i="7"/>
  <c r="BF792" i="7"/>
  <c r="BE792" i="7"/>
  <c r="BD792" i="7"/>
  <c r="BC792" i="7"/>
  <c r="BB792" i="7"/>
  <c r="BA792" i="7"/>
  <c r="AZ792" i="7"/>
  <c r="AY792" i="7"/>
  <c r="AX792" i="7"/>
  <c r="AW792" i="7"/>
  <c r="AV792" i="7"/>
  <c r="AU792" i="7"/>
  <c r="AT792" i="7"/>
  <c r="AS792" i="7"/>
  <c r="AR792" i="7"/>
  <c r="AQ792" i="7"/>
  <c r="AP792" i="7"/>
  <c r="AO792" i="7"/>
  <c r="AN792" i="7"/>
  <c r="AM792" i="7"/>
  <c r="AL792" i="7"/>
  <c r="AK792" i="7"/>
  <c r="AJ792" i="7"/>
  <c r="AI792" i="7"/>
  <c r="AH792" i="7"/>
  <c r="AG792" i="7"/>
  <c r="AF792" i="7"/>
  <c r="AE792" i="7"/>
  <c r="AD792" i="7"/>
  <c r="AC792" i="7"/>
  <c r="AB792" i="7"/>
  <c r="AA792" i="7"/>
  <c r="Z792" i="7"/>
  <c r="Y792" i="7"/>
  <c r="X792" i="7"/>
  <c r="W792" i="7"/>
  <c r="V792" i="7"/>
  <c r="U792" i="7"/>
  <c r="T792" i="7"/>
  <c r="S792" i="7"/>
  <c r="R792" i="7"/>
  <c r="Q792" i="7"/>
  <c r="P792" i="7"/>
  <c r="O792" i="7"/>
  <c r="N792" i="7"/>
  <c r="M792" i="7"/>
  <c r="L792" i="7"/>
  <c r="K792" i="7"/>
  <c r="J792" i="7"/>
  <c r="I792" i="7"/>
  <c r="H792" i="7"/>
  <c r="CB791" i="7"/>
  <c r="BY791" i="7"/>
  <c r="BX791" i="7"/>
  <c r="BW791" i="7"/>
  <c r="BV791" i="7"/>
  <c r="BT791" i="7"/>
  <c r="BS791" i="7"/>
  <c r="BR791" i="7"/>
  <c r="BQ791" i="7"/>
  <c r="BO791" i="7"/>
  <c r="BN791" i="7"/>
  <c r="BM791" i="7"/>
  <c r="BL791" i="7"/>
  <c r="BJ791" i="7"/>
  <c r="BI791" i="7"/>
  <c r="BH791" i="7"/>
  <c r="BG791" i="7"/>
  <c r="BE791" i="7"/>
  <c r="BD791" i="7"/>
  <c r="BC791" i="7"/>
  <c r="BB791" i="7"/>
  <c r="AZ791" i="7"/>
  <c r="AY791" i="7"/>
  <c r="AX791" i="7"/>
  <c r="AW791" i="7"/>
  <c r="AU791" i="7"/>
  <c r="AT791" i="7"/>
  <c r="AS791" i="7"/>
  <c r="AR791" i="7"/>
  <c r="AP791" i="7"/>
  <c r="AO791" i="7"/>
  <c r="AN791" i="7"/>
  <c r="AM791" i="7"/>
  <c r="AK791" i="7"/>
  <c r="AJ791" i="7"/>
  <c r="AI791" i="7"/>
  <c r="AH791" i="7"/>
  <c r="AF791" i="7"/>
  <c r="AE791" i="7"/>
  <c r="AD791" i="7"/>
  <c r="AC791" i="7"/>
  <c r="AA791" i="7"/>
  <c r="Z791" i="7"/>
  <c r="Y791" i="7"/>
  <c r="X791" i="7"/>
  <c r="V791" i="7"/>
  <c r="U791" i="7"/>
  <c r="T791" i="7"/>
  <c r="S791" i="7"/>
  <c r="Q791" i="7"/>
  <c r="P791" i="7"/>
  <c r="O791" i="7"/>
  <c r="N791" i="7"/>
  <c r="L791" i="7"/>
  <c r="K791" i="7"/>
  <c r="J791" i="7"/>
  <c r="I791" i="7"/>
  <c r="CB790" i="7"/>
  <c r="CA790" i="7"/>
  <c r="BY790" i="7"/>
  <c r="BX790" i="7"/>
  <c r="BW790" i="7"/>
  <c r="BV790" i="7"/>
  <c r="BU790" i="7"/>
  <c r="BT790" i="7"/>
  <c r="BS790" i="7"/>
  <c r="BR790" i="7"/>
  <c r="BQ790" i="7"/>
  <c r="BP790" i="7"/>
  <c r="BO790" i="7"/>
  <c r="BN790" i="7"/>
  <c r="BM790" i="7"/>
  <c r="BL790" i="7"/>
  <c r="BK790" i="7"/>
  <c r="BJ790" i="7"/>
  <c r="BI790" i="7"/>
  <c r="BH790" i="7"/>
  <c r="BG790" i="7"/>
  <c r="BF790" i="7"/>
  <c r="BE790" i="7"/>
  <c r="BD790" i="7"/>
  <c r="BC790" i="7"/>
  <c r="BB790" i="7"/>
  <c r="BA790" i="7"/>
  <c r="AZ790" i="7"/>
  <c r="AY790" i="7"/>
  <c r="AX790" i="7"/>
  <c r="AW790" i="7"/>
  <c r="AV790" i="7"/>
  <c r="AU790" i="7"/>
  <c r="AT790" i="7"/>
  <c r="AS790" i="7"/>
  <c r="AR790" i="7"/>
  <c r="AQ790" i="7"/>
  <c r="AP790" i="7"/>
  <c r="AO790" i="7"/>
  <c r="AN790" i="7"/>
  <c r="AM790" i="7"/>
  <c r="AL790" i="7"/>
  <c r="AK790" i="7"/>
  <c r="AJ790" i="7"/>
  <c r="AI790" i="7"/>
  <c r="AH790" i="7"/>
  <c r="AG790" i="7"/>
  <c r="AF790" i="7"/>
  <c r="AE790" i="7"/>
  <c r="AD790" i="7"/>
  <c r="AC790" i="7"/>
  <c r="AB790" i="7"/>
  <c r="AA790" i="7"/>
  <c r="Z790" i="7"/>
  <c r="Y790" i="7"/>
  <c r="X790" i="7"/>
  <c r="W790" i="7"/>
  <c r="V790" i="7"/>
  <c r="U790" i="7"/>
  <c r="T790" i="7"/>
  <c r="S790" i="7"/>
  <c r="R790" i="7"/>
  <c r="Q790" i="7"/>
  <c r="P790" i="7"/>
  <c r="O790" i="7"/>
  <c r="N790" i="7"/>
  <c r="M790" i="7"/>
  <c r="L790" i="7"/>
  <c r="K790" i="7"/>
  <c r="J790" i="7"/>
  <c r="I790" i="7"/>
  <c r="H790" i="7"/>
  <c r="CB789" i="7"/>
  <c r="BY789" i="7"/>
  <c r="BX789" i="7"/>
  <c r="BW789" i="7"/>
  <c r="BV789" i="7"/>
  <c r="BT789" i="7"/>
  <c r="BS789" i="7"/>
  <c r="BR789" i="7"/>
  <c r="BQ789" i="7"/>
  <c r="BP789" i="7"/>
  <c r="BO789" i="7"/>
  <c r="BN789" i="7"/>
  <c r="BM789" i="7"/>
  <c r="BL789" i="7"/>
  <c r="BK789" i="7"/>
  <c r="BJ789" i="7"/>
  <c r="BI789" i="7"/>
  <c r="BH789" i="7"/>
  <c r="BG789" i="7"/>
  <c r="BF789" i="7"/>
  <c r="BE789" i="7"/>
  <c r="BD789" i="7"/>
  <c r="BC789" i="7"/>
  <c r="BB789" i="7"/>
  <c r="BA789" i="7"/>
  <c r="AZ789" i="7"/>
  <c r="AY789" i="7"/>
  <c r="AX789" i="7"/>
  <c r="AW789" i="7"/>
  <c r="AV789" i="7"/>
  <c r="AU789" i="7"/>
  <c r="AT789" i="7"/>
  <c r="AS789" i="7"/>
  <c r="AR789" i="7"/>
  <c r="AQ789" i="7"/>
  <c r="AP789" i="7"/>
  <c r="AO789" i="7"/>
  <c r="AN789" i="7"/>
  <c r="AM789" i="7"/>
  <c r="AL789" i="7"/>
  <c r="AK789" i="7"/>
  <c r="AJ789" i="7"/>
  <c r="AI789" i="7"/>
  <c r="AH789" i="7"/>
  <c r="AG789" i="7"/>
  <c r="AF789" i="7"/>
  <c r="AE789" i="7"/>
  <c r="AD789" i="7"/>
  <c r="AC789" i="7"/>
  <c r="AB789" i="7"/>
  <c r="AA789" i="7"/>
  <c r="Z789" i="7"/>
  <c r="Y789" i="7"/>
  <c r="X789" i="7"/>
  <c r="W789" i="7"/>
  <c r="V789" i="7"/>
  <c r="U789" i="7"/>
  <c r="T789" i="7"/>
  <c r="S789" i="7"/>
  <c r="R789" i="7"/>
  <c r="Q789" i="7"/>
  <c r="P789" i="7"/>
  <c r="O789" i="7"/>
  <c r="N789" i="7"/>
  <c r="M789" i="7"/>
  <c r="L789" i="7"/>
  <c r="K789" i="7"/>
  <c r="J789" i="7"/>
  <c r="I789" i="7"/>
  <c r="H789" i="7"/>
  <c r="CB788" i="7"/>
  <c r="BY788" i="7"/>
  <c r="BX788" i="7"/>
  <c r="BW788" i="7"/>
  <c r="BV788" i="7"/>
  <c r="BT788" i="7"/>
  <c r="BS788" i="7"/>
  <c r="BR788" i="7"/>
  <c r="BQ788" i="7"/>
  <c r="BP788" i="7"/>
  <c r="BO788" i="7"/>
  <c r="BN788" i="7"/>
  <c r="BM788" i="7"/>
  <c r="BL788" i="7"/>
  <c r="BK788" i="7"/>
  <c r="BJ788" i="7"/>
  <c r="BI788" i="7"/>
  <c r="BH788" i="7"/>
  <c r="BG788" i="7"/>
  <c r="BF788" i="7"/>
  <c r="BE788" i="7"/>
  <c r="BD788" i="7"/>
  <c r="BC788" i="7"/>
  <c r="BB788" i="7"/>
  <c r="BA788" i="7"/>
  <c r="AZ788" i="7"/>
  <c r="AY788" i="7"/>
  <c r="AX788" i="7"/>
  <c r="AW788" i="7"/>
  <c r="AV788" i="7"/>
  <c r="AU788" i="7"/>
  <c r="AT788" i="7"/>
  <c r="AS788" i="7"/>
  <c r="AR788" i="7"/>
  <c r="AQ788" i="7"/>
  <c r="AP788" i="7"/>
  <c r="AO788" i="7"/>
  <c r="AN788" i="7"/>
  <c r="AM788" i="7"/>
  <c r="AL788" i="7"/>
  <c r="AK788" i="7"/>
  <c r="AJ788" i="7"/>
  <c r="AI788" i="7"/>
  <c r="AH788" i="7"/>
  <c r="AG788" i="7"/>
  <c r="AF788" i="7"/>
  <c r="AE788" i="7"/>
  <c r="AD788" i="7"/>
  <c r="AC788" i="7"/>
  <c r="AB788" i="7"/>
  <c r="AA788" i="7"/>
  <c r="Z788" i="7"/>
  <c r="Y788" i="7"/>
  <c r="X788" i="7"/>
  <c r="W788" i="7"/>
  <c r="V788" i="7"/>
  <c r="U788" i="7"/>
  <c r="T788" i="7"/>
  <c r="S788" i="7"/>
  <c r="R788" i="7"/>
  <c r="Q788" i="7"/>
  <c r="P788" i="7"/>
  <c r="O788" i="7"/>
  <c r="N788" i="7"/>
  <c r="M788" i="7"/>
  <c r="L788" i="7"/>
  <c r="K788" i="7"/>
  <c r="J788" i="7"/>
  <c r="I788" i="7"/>
  <c r="H788" i="7"/>
  <c r="CB787" i="7"/>
  <c r="BY787" i="7"/>
  <c r="BX787" i="7"/>
  <c r="BW787" i="7"/>
  <c r="BV787" i="7"/>
  <c r="BT787" i="7"/>
  <c r="BS787" i="7"/>
  <c r="BR787" i="7"/>
  <c r="BQ787" i="7"/>
  <c r="BP787" i="7"/>
  <c r="BO787" i="7"/>
  <c r="BN787" i="7"/>
  <c r="BM787" i="7"/>
  <c r="BL787" i="7"/>
  <c r="BK787" i="7"/>
  <c r="BJ787" i="7"/>
  <c r="BI787" i="7"/>
  <c r="BH787" i="7"/>
  <c r="BG787" i="7"/>
  <c r="BF787" i="7"/>
  <c r="BE787" i="7"/>
  <c r="BD787" i="7"/>
  <c r="BC787" i="7"/>
  <c r="BB787" i="7"/>
  <c r="BA787" i="7"/>
  <c r="AZ787" i="7"/>
  <c r="AY787" i="7"/>
  <c r="AX787" i="7"/>
  <c r="AW787" i="7"/>
  <c r="AV787" i="7"/>
  <c r="AU787" i="7"/>
  <c r="AT787" i="7"/>
  <c r="AS787" i="7"/>
  <c r="AR787" i="7"/>
  <c r="AQ787" i="7"/>
  <c r="AP787" i="7"/>
  <c r="AO787" i="7"/>
  <c r="AN787" i="7"/>
  <c r="AM787" i="7"/>
  <c r="AL787" i="7"/>
  <c r="AK787" i="7"/>
  <c r="AJ787" i="7"/>
  <c r="AI787" i="7"/>
  <c r="AH787" i="7"/>
  <c r="AG787" i="7"/>
  <c r="AF787" i="7"/>
  <c r="AE787" i="7"/>
  <c r="AD787" i="7"/>
  <c r="AC787" i="7"/>
  <c r="AB787" i="7"/>
  <c r="AA787" i="7"/>
  <c r="Z787" i="7"/>
  <c r="Y787" i="7"/>
  <c r="X787" i="7"/>
  <c r="W787" i="7"/>
  <c r="V787" i="7"/>
  <c r="U787" i="7"/>
  <c r="T787" i="7"/>
  <c r="S787" i="7"/>
  <c r="R787" i="7"/>
  <c r="Q787" i="7"/>
  <c r="P787" i="7"/>
  <c r="O787" i="7"/>
  <c r="N787" i="7"/>
  <c r="M787" i="7"/>
  <c r="L787" i="7"/>
  <c r="K787" i="7"/>
  <c r="J787" i="7"/>
  <c r="I787" i="7"/>
  <c r="H787" i="7"/>
  <c r="CB786" i="7"/>
  <c r="BY786" i="7"/>
  <c r="BX786" i="7"/>
  <c r="BW786" i="7"/>
  <c r="BV786" i="7"/>
  <c r="BT786" i="7"/>
  <c r="BS786" i="7"/>
  <c r="BR786" i="7"/>
  <c r="BQ786" i="7"/>
  <c r="BO786" i="7"/>
  <c r="BN786" i="7"/>
  <c r="BM786" i="7"/>
  <c r="BL786" i="7"/>
  <c r="BJ786" i="7"/>
  <c r="BI786" i="7"/>
  <c r="BH786" i="7"/>
  <c r="BG786" i="7"/>
  <c r="BE786" i="7"/>
  <c r="BD786" i="7"/>
  <c r="BC786" i="7"/>
  <c r="BB786" i="7"/>
  <c r="AZ786" i="7"/>
  <c r="AY786" i="7"/>
  <c r="AX786" i="7"/>
  <c r="AW786" i="7"/>
  <c r="AU786" i="7"/>
  <c r="AT786" i="7"/>
  <c r="AS786" i="7"/>
  <c r="AR786" i="7"/>
  <c r="AP786" i="7"/>
  <c r="AO786" i="7"/>
  <c r="AN786" i="7"/>
  <c r="AM786" i="7"/>
  <c r="AK786" i="7"/>
  <c r="AJ786" i="7"/>
  <c r="AI786" i="7"/>
  <c r="AH786" i="7"/>
  <c r="AF786" i="7"/>
  <c r="AE786" i="7"/>
  <c r="AD786" i="7"/>
  <c r="AC786" i="7"/>
  <c r="AA786" i="7"/>
  <c r="Z786" i="7"/>
  <c r="Y786" i="7"/>
  <c r="X786" i="7"/>
  <c r="V786" i="7"/>
  <c r="U786" i="7"/>
  <c r="T786" i="7"/>
  <c r="S786" i="7"/>
  <c r="Q786" i="7"/>
  <c r="P786" i="7"/>
  <c r="O786" i="7"/>
  <c r="N786" i="7"/>
  <c r="L786" i="7"/>
  <c r="K786" i="7"/>
  <c r="J786" i="7"/>
  <c r="I786" i="7"/>
  <c r="CB785" i="7"/>
  <c r="CA785" i="7"/>
  <c r="BY785" i="7"/>
  <c r="BX785" i="7"/>
  <c r="BW785" i="7"/>
  <c r="BV785" i="7"/>
  <c r="BU785" i="7"/>
  <c r="BT785" i="7"/>
  <c r="BS785" i="7"/>
  <c r="BR785" i="7"/>
  <c r="BQ785" i="7"/>
  <c r="BP785" i="7"/>
  <c r="BO785" i="7"/>
  <c r="BN785" i="7"/>
  <c r="BM785" i="7"/>
  <c r="BL785" i="7"/>
  <c r="BK785" i="7"/>
  <c r="BJ785" i="7"/>
  <c r="BI785" i="7"/>
  <c r="BH785" i="7"/>
  <c r="BG785" i="7"/>
  <c r="BF785" i="7"/>
  <c r="BE785" i="7"/>
  <c r="BD785" i="7"/>
  <c r="BC785" i="7"/>
  <c r="BB785" i="7"/>
  <c r="BA785" i="7"/>
  <c r="AZ785" i="7"/>
  <c r="AY785" i="7"/>
  <c r="AX785" i="7"/>
  <c r="AW785" i="7"/>
  <c r="AV785" i="7"/>
  <c r="AU785" i="7"/>
  <c r="AT785" i="7"/>
  <c r="AS785" i="7"/>
  <c r="AR785" i="7"/>
  <c r="AQ785" i="7"/>
  <c r="AP785" i="7"/>
  <c r="AO785" i="7"/>
  <c r="AN785" i="7"/>
  <c r="AM785" i="7"/>
  <c r="AL785" i="7"/>
  <c r="AK785" i="7"/>
  <c r="AJ785" i="7"/>
  <c r="AI785" i="7"/>
  <c r="AH785" i="7"/>
  <c r="AG785" i="7"/>
  <c r="AF785" i="7"/>
  <c r="AE785" i="7"/>
  <c r="AD785" i="7"/>
  <c r="AC785" i="7"/>
  <c r="AB785" i="7"/>
  <c r="AA785" i="7"/>
  <c r="Z785" i="7"/>
  <c r="Y785" i="7"/>
  <c r="X785" i="7"/>
  <c r="W785" i="7"/>
  <c r="V785" i="7"/>
  <c r="U785" i="7"/>
  <c r="T785" i="7"/>
  <c r="S785" i="7"/>
  <c r="R785" i="7"/>
  <c r="Q785" i="7"/>
  <c r="P785" i="7"/>
  <c r="O785" i="7"/>
  <c r="N785" i="7"/>
  <c r="M785" i="7"/>
  <c r="L785" i="7"/>
  <c r="K785" i="7"/>
  <c r="J785" i="7"/>
  <c r="I785" i="7"/>
  <c r="H785" i="7"/>
  <c r="CB784" i="7"/>
  <c r="BY784" i="7"/>
  <c r="BX784" i="7"/>
  <c r="BW784" i="7"/>
  <c r="BV784" i="7"/>
  <c r="BT784" i="7"/>
  <c r="BS784" i="7"/>
  <c r="BR784" i="7"/>
  <c r="BQ784" i="7"/>
  <c r="BP784" i="7"/>
  <c r="BO784" i="7"/>
  <c r="BN784" i="7"/>
  <c r="BM784" i="7"/>
  <c r="BL784" i="7"/>
  <c r="BK784" i="7"/>
  <c r="BJ784" i="7"/>
  <c r="BI784" i="7"/>
  <c r="BH784" i="7"/>
  <c r="BG784" i="7"/>
  <c r="BF784" i="7"/>
  <c r="BE784" i="7"/>
  <c r="BD784" i="7"/>
  <c r="BC784" i="7"/>
  <c r="BB784" i="7"/>
  <c r="BA784" i="7"/>
  <c r="AZ784" i="7"/>
  <c r="AY784" i="7"/>
  <c r="AX784" i="7"/>
  <c r="AW784" i="7"/>
  <c r="AV784" i="7"/>
  <c r="AU784" i="7"/>
  <c r="AT784" i="7"/>
  <c r="AS784" i="7"/>
  <c r="AR784" i="7"/>
  <c r="AQ784" i="7"/>
  <c r="AP784" i="7"/>
  <c r="AO784" i="7"/>
  <c r="AN784" i="7"/>
  <c r="AM784" i="7"/>
  <c r="AL784" i="7"/>
  <c r="AK784" i="7"/>
  <c r="AJ784" i="7"/>
  <c r="AI784" i="7"/>
  <c r="AH784" i="7"/>
  <c r="AG784" i="7"/>
  <c r="AF784" i="7"/>
  <c r="AE784" i="7"/>
  <c r="AD784" i="7"/>
  <c r="AC784" i="7"/>
  <c r="AB784" i="7"/>
  <c r="AA784" i="7"/>
  <c r="Z784" i="7"/>
  <c r="Y784" i="7"/>
  <c r="X784" i="7"/>
  <c r="W784" i="7"/>
  <c r="V784" i="7"/>
  <c r="U784" i="7"/>
  <c r="T784" i="7"/>
  <c r="S784" i="7"/>
  <c r="R784" i="7"/>
  <c r="Q784" i="7"/>
  <c r="P784" i="7"/>
  <c r="O784" i="7"/>
  <c r="N784" i="7"/>
  <c r="M784" i="7"/>
  <c r="L784" i="7"/>
  <c r="K784" i="7"/>
  <c r="J784" i="7"/>
  <c r="I784" i="7"/>
  <c r="H784" i="7"/>
  <c r="CB783" i="7"/>
  <c r="BY783" i="7"/>
  <c r="BX783" i="7"/>
  <c r="BW783" i="7"/>
  <c r="BV783" i="7"/>
  <c r="BT783" i="7"/>
  <c r="BS783" i="7"/>
  <c r="BR783" i="7"/>
  <c r="BQ783" i="7"/>
  <c r="BP783" i="7"/>
  <c r="BO783" i="7"/>
  <c r="BN783" i="7"/>
  <c r="BM783" i="7"/>
  <c r="BL783" i="7"/>
  <c r="BK783" i="7"/>
  <c r="BJ783" i="7"/>
  <c r="BI783" i="7"/>
  <c r="BH783" i="7"/>
  <c r="BG783" i="7"/>
  <c r="BF783" i="7"/>
  <c r="BE783" i="7"/>
  <c r="BD783" i="7"/>
  <c r="BC783" i="7"/>
  <c r="BB783" i="7"/>
  <c r="BA783" i="7"/>
  <c r="AZ783" i="7"/>
  <c r="AY783" i="7"/>
  <c r="AX783" i="7"/>
  <c r="AW783" i="7"/>
  <c r="AV783" i="7"/>
  <c r="AU783" i="7"/>
  <c r="AT783" i="7"/>
  <c r="AS783" i="7"/>
  <c r="AR783" i="7"/>
  <c r="AQ783" i="7"/>
  <c r="AP783" i="7"/>
  <c r="AO783" i="7"/>
  <c r="AN783" i="7"/>
  <c r="AM783" i="7"/>
  <c r="AL783" i="7"/>
  <c r="AK783" i="7"/>
  <c r="AJ783" i="7"/>
  <c r="AI783" i="7"/>
  <c r="AH783" i="7"/>
  <c r="AG783" i="7"/>
  <c r="AF783" i="7"/>
  <c r="AE783" i="7"/>
  <c r="AD783" i="7"/>
  <c r="AC783" i="7"/>
  <c r="AB783" i="7"/>
  <c r="AA783" i="7"/>
  <c r="Z783" i="7"/>
  <c r="Y783" i="7"/>
  <c r="X783" i="7"/>
  <c r="W783" i="7"/>
  <c r="V783" i="7"/>
  <c r="U783" i="7"/>
  <c r="T783" i="7"/>
  <c r="S783" i="7"/>
  <c r="R783" i="7"/>
  <c r="Q783" i="7"/>
  <c r="P783" i="7"/>
  <c r="O783" i="7"/>
  <c r="N783" i="7"/>
  <c r="M783" i="7"/>
  <c r="L783" i="7"/>
  <c r="K783" i="7"/>
  <c r="J783" i="7"/>
  <c r="I783" i="7"/>
  <c r="H783" i="7"/>
  <c r="CB782" i="7"/>
  <c r="BY782" i="7"/>
  <c r="BX782" i="7"/>
  <c r="BW782" i="7"/>
  <c r="BV782" i="7"/>
  <c r="BT782" i="7"/>
  <c r="BS782" i="7"/>
  <c r="BR782" i="7"/>
  <c r="BQ782" i="7"/>
  <c r="BP782" i="7"/>
  <c r="BO782" i="7"/>
  <c r="BN782" i="7"/>
  <c r="BM782" i="7"/>
  <c r="BL782" i="7"/>
  <c r="BK782" i="7"/>
  <c r="BJ782" i="7"/>
  <c r="BI782" i="7"/>
  <c r="BH782" i="7"/>
  <c r="BG782" i="7"/>
  <c r="BF782" i="7"/>
  <c r="BE782" i="7"/>
  <c r="BD782" i="7"/>
  <c r="BC782" i="7"/>
  <c r="BB782" i="7"/>
  <c r="BA782" i="7"/>
  <c r="AZ782" i="7"/>
  <c r="AY782" i="7"/>
  <c r="AX782" i="7"/>
  <c r="AW782" i="7"/>
  <c r="AV782" i="7"/>
  <c r="AU782" i="7"/>
  <c r="AT782" i="7"/>
  <c r="AS782" i="7"/>
  <c r="AR782" i="7"/>
  <c r="AQ782" i="7"/>
  <c r="AP782" i="7"/>
  <c r="AO782" i="7"/>
  <c r="AN782" i="7"/>
  <c r="AM782" i="7"/>
  <c r="AL782" i="7"/>
  <c r="AK782" i="7"/>
  <c r="AJ782" i="7"/>
  <c r="AI782" i="7"/>
  <c r="AH782" i="7"/>
  <c r="AG782" i="7"/>
  <c r="AF782" i="7"/>
  <c r="AE782" i="7"/>
  <c r="AD782" i="7"/>
  <c r="AC782" i="7"/>
  <c r="AB782" i="7"/>
  <c r="AA782" i="7"/>
  <c r="Z782" i="7"/>
  <c r="Y782" i="7"/>
  <c r="X782" i="7"/>
  <c r="W782" i="7"/>
  <c r="V782" i="7"/>
  <c r="U782" i="7"/>
  <c r="T782" i="7"/>
  <c r="S782" i="7"/>
  <c r="R782" i="7"/>
  <c r="Q782" i="7"/>
  <c r="P782" i="7"/>
  <c r="O782" i="7"/>
  <c r="N782" i="7"/>
  <c r="M782" i="7"/>
  <c r="L782" i="7"/>
  <c r="K782" i="7"/>
  <c r="J782" i="7"/>
  <c r="I782" i="7"/>
  <c r="H782" i="7"/>
  <c r="CB781" i="7"/>
  <c r="BY781" i="7"/>
  <c r="BX781" i="7"/>
  <c r="BW781" i="7"/>
  <c r="BV781" i="7"/>
  <c r="BT781" i="7"/>
  <c r="BS781" i="7"/>
  <c r="BR781" i="7"/>
  <c r="BQ781" i="7"/>
  <c r="BO781" i="7"/>
  <c r="BN781" i="7"/>
  <c r="BM781" i="7"/>
  <c r="BL781" i="7"/>
  <c r="BJ781" i="7"/>
  <c r="BI781" i="7"/>
  <c r="BH781" i="7"/>
  <c r="BG781" i="7"/>
  <c r="BE781" i="7"/>
  <c r="BD781" i="7"/>
  <c r="BC781" i="7"/>
  <c r="BB781" i="7"/>
  <c r="AZ781" i="7"/>
  <c r="AY781" i="7"/>
  <c r="AX781" i="7"/>
  <c r="AW781" i="7"/>
  <c r="AU781" i="7"/>
  <c r="AT781" i="7"/>
  <c r="AS781" i="7"/>
  <c r="AR781" i="7"/>
  <c r="AP781" i="7"/>
  <c r="AO781" i="7"/>
  <c r="AN781" i="7"/>
  <c r="AM781" i="7"/>
  <c r="AK781" i="7"/>
  <c r="AJ781" i="7"/>
  <c r="AI781" i="7"/>
  <c r="AH781" i="7"/>
  <c r="AF781" i="7"/>
  <c r="AE781" i="7"/>
  <c r="AD781" i="7"/>
  <c r="AC781" i="7"/>
  <c r="AA781" i="7"/>
  <c r="Z781" i="7"/>
  <c r="Y781" i="7"/>
  <c r="X781" i="7"/>
  <c r="V781" i="7"/>
  <c r="U781" i="7"/>
  <c r="T781" i="7"/>
  <c r="S781" i="7"/>
  <c r="Q781" i="7"/>
  <c r="P781" i="7"/>
  <c r="O781" i="7"/>
  <c r="N781" i="7"/>
  <c r="L781" i="7"/>
  <c r="K781" i="7"/>
  <c r="J781" i="7"/>
  <c r="I781" i="7"/>
  <c r="CB780" i="7"/>
  <c r="CA780" i="7"/>
  <c r="BY780" i="7"/>
  <c r="BX780" i="7"/>
  <c r="BW780" i="7"/>
  <c r="BV780" i="7"/>
  <c r="BU780" i="7"/>
  <c r="BT780" i="7"/>
  <c r="BS780" i="7"/>
  <c r="BR780" i="7"/>
  <c r="BQ780" i="7"/>
  <c r="BP780" i="7"/>
  <c r="BO780" i="7"/>
  <c r="BN780" i="7"/>
  <c r="BM780" i="7"/>
  <c r="BL780" i="7"/>
  <c r="BK780" i="7"/>
  <c r="BJ780" i="7"/>
  <c r="BI780" i="7"/>
  <c r="BH780" i="7"/>
  <c r="BG780" i="7"/>
  <c r="BF780" i="7"/>
  <c r="BE780" i="7"/>
  <c r="BD780" i="7"/>
  <c r="BC780" i="7"/>
  <c r="BB780" i="7"/>
  <c r="BA780" i="7"/>
  <c r="AZ780" i="7"/>
  <c r="AY780" i="7"/>
  <c r="AX780" i="7"/>
  <c r="AW780" i="7"/>
  <c r="AV780" i="7"/>
  <c r="AU780" i="7"/>
  <c r="AT780" i="7"/>
  <c r="AS780" i="7"/>
  <c r="AR780" i="7"/>
  <c r="AQ780" i="7"/>
  <c r="AP780" i="7"/>
  <c r="AO780" i="7"/>
  <c r="AN780" i="7"/>
  <c r="AM780" i="7"/>
  <c r="AL780" i="7"/>
  <c r="AK780" i="7"/>
  <c r="AJ780" i="7"/>
  <c r="AI780" i="7"/>
  <c r="AH780" i="7"/>
  <c r="AG780" i="7"/>
  <c r="AF780" i="7"/>
  <c r="AE780" i="7"/>
  <c r="AD780" i="7"/>
  <c r="AC780" i="7"/>
  <c r="AB780" i="7"/>
  <c r="AA780" i="7"/>
  <c r="Z780" i="7"/>
  <c r="Y780" i="7"/>
  <c r="X780" i="7"/>
  <c r="W780" i="7"/>
  <c r="V780" i="7"/>
  <c r="U780" i="7"/>
  <c r="T780" i="7"/>
  <c r="S780" i="7"/>
  <c r="R780" i="7"/>
  <c r="Q780" i="7"/>
  <c r="P780" i="7"/>
  <c r="O780" i="7"/>
  <c r="N780" i="7"/>
  <c r="M780" i="7"/>
  <c r="L780" i="7"/>
  <c r="K780" i="7"/>
  <c r="J780" i="7"/>
  <c r="I780" i="7"/>
  <c r="H780" i="7"/>
  <c r="CB779" i="7"/>
  <c r="CA779" i="7"/>
  <c r="BY779" i="7"/>
  <c r="BX779" i="7"/>
  <c r="BW779" i="7"/>
  <c r="BV779" i="7"/>
  <c r="BU779" i="7"/>
  <c r="BT779" i="7"/>
  <c r="BS779" i="7"/>
  <c r="BR779" i="7"/>
  <c r="BQ779" i="7"/>
  <c r="BP779" i="7"/>
  <c r="BO779" i="7"/>
  <c r="BN779" i="7"/>
  <c r="BM779" i="7"/>
  <c r="BL779" i="7"/>
  <c r="BK779" i="7"/>
  <c r="BJ779" i="7"/>
  <c r="BI779" i="7"/>
  <c r="BH779" i="7"/>
  <c r="BG779" i="7"/>
  <c r="BF779" i="7"/>
  <c r="BE779" i="7"/>
  <c r="BD779" i="7"/>
  <c r="BC779" i="7"/>
  <c r="BB779" i="7"/>
  <c r="BA779" i="7"/>
  <c r="AZ779" i="7"/>
  <c r="AY779" i="7"/>
  <c r="AX779" i="7"/>
  <c r="AW779" i="7"/>
  <c r="AV779" i="7"/>
  <c r="AU779" i="7"/>
  <c r="AT779" i="7"/>
  <c r="AS779" i="7"/>
  <c r="AR779" i="7"/>
  <c r="AQ779" i="7"/>
  <c r="AP779" i="7"/>
  <c r="AO779" i="7"/>
  <c r="AN779" i="7"/>
  <c r="AM779" i="7"/>
  <c r="AL779" i="7"/>
  <c r="AK779" i="7"/>
  <c r="AJ779" i="7"/>
  <c r="AI779" i="7"/>
  <c r="AH779" i="7"/>
  <c r="AG779" i="7"/>
  <c r="AF779" i="7"/>
  <c r="AE779" i="7"/>
  <c r="AD779" i="7"/>
  <c r="AC779" i="7"/>
  <c r="AB779" i="7"/>
  <c r="AA779" i="7"/>
  <c r="Z779" i="7"/>
  <c r="Y779" i="7"/>
  <c r="X779" i="7"/>
  <c r="W779" i="7"/>
  <c r="V779" i="7"/>
  <c r="U779" i="7"/>
  <c r="T779" i="7"/>
  <c r="S779" i="7"/>
  <c r="R779" i="7"/>
  <c r="Q779" i="7"/>
  <c r="P779" i="7"/>
  <c r="O779" i="7"/>
  <c r="N779" i="7"/>
  <c r="M779" i="7"/>
  <c r="L779" i="7"/>
  <c r="K779" i="7"/>
  <c r="J779" i="7"/>
  <c r="I779" i="7"/>
  <c r="H779" i="7"/>
  <c r="CB778" i="7"/>
  <c r="BY778" i="7"/>
  <c r="BX778" i="7"/>
  <c r="BW778" i="7"/>
  <c r="BV778" i="7"/>
  <c r="BT778" i="7"/>
  <c r="BS778" i="7"/>
  <c r="BR778" i="7"/>
  <c r="BQ778" i="7"/>
  <c r="BP778" i="7"/>
  <c r="BO778" i="7"/>
  <c r="BN778" i="7"/>
  <c r="BM778" i="7"/>
  <c r="BL778" i="7"/>
  <c r="BK778" i="7"/>
  <c r="BJ778" i="7"/>
  <c r="BI778" i="7"/>
  <c r="BH778" i="7"/>
  <c r="BG778" i="7"/>
  <c r="BF778" i="7"/>
  <c r="BE778" i="7"/>
  <c r="BD778" i="7"/>
  <c r="BC778" i="7"/>
  <c r="BB778" i="7"/>
  <c r="BA778" i="7"/>
  <c r="AZ778" i="7"/>
  <c r="AY778" i="7"/>
  <c r="AX778" i="7"/>
  <c r="AW778" i="7"/>
  <c r="AV778" i="7"/>
  <c r="AU778" i="7"/>
  <c r="AT778" i="7"/>
  <c r="AS778" i="7"/>
  <c r="AR778" i="7"/>
  <c r="AQ778" i="7"/>
  <c r="AP778" i="7"/>
  <c r="AO778" i="7"/>
  <c r="AN778" i="7"/>
  <c r="AM778" i="7"/>
  <c r="AL778" i="7"/>
  <c r="AK778" i="7"/>
  <c r="AJ778" i="7"/>
  <c r="AI778" i="7"/>
  <c r="AH778" i="7"/>
  <c r="AG778" i="7"/>
  <c r="AF778" i="7"/>
  <c r="AE778" i="7"/>
  <c r="AD778" i="7"/>
  <c r="AC778" i="7"/>
  <c r="AB778" i="7"/>
  <c r="AA778" i="7"/>
  <c r="Z778" i="7"/>
  <c r="Y778" i="7"/>
  <c r="X778" i="7"/>
  <c r="W778" i="7"/>
  <c r="V778" i="7"/>
  <c r="U778" i="7"/>
  <c r="T778" i="7"/>
  <c r="S778" i="7"/>
  <c r="R778" i="7"/>
  <c r="Q778" i="7"/>
  <c r="P778" i="7"/>
  <c r="O778" i="7"/>
  <c r="N778" i="7"/>
  <c r="M778" i="7"/>
  <c r="L778" i="7"/>
  <c r="K778" i="7"/>
  <c r="J778" i="7"/>
  <c r="I778" i="7"/>
  <c r="H778" i="7"/>
  <c r="CB777" i="7"/>
  <c r="BY777" i="7"/>
  <c r="BX777" i="7"/>
  <c r="BW777" i="7"/>
  <c r="BV777" i="7"/>
  <c r="BT777" i="7"/>
  <c r="BS777" i="7"/>
  <c r="BR777" i="7"/>
  <c r="BQ777" i="7"/>
  <c r="BP777" i="7"/>
  <c r="BO777" i="7"/>
  <c r="BN777" i="7"/>
  <c r="BM777" i="7"/>
  <c r="BL777" i="7"/>
  <c r="BK777" i="7"/>
  <c r="BJ777" i="7"/>
  <c r="BI777" i="7"/>
  <c r="BH777" i="7"/>
  <c r="BG777" i="7"/>
  <c r="BF777" i="7"/>
  <c r="BE777" i="7"/>
  <c r="BD777" i="7"/>
  <c r="BC777" i="7"/>
  <c r="BB777" i="7"/>
  <c r="BA777" i="7"/>
  <c r="AZ777" i="7"/>
  <c r="AY777" i="7"/>
  <c r="AX777" i="7"/>
  <c r="AW777" i="7"/>
  <c r="AV777" i="7"/>
  <c r="AU777" i="7"/>
  <c r="AT777" i="7"/>
  <c r="AS777" i="7"/>
  <c r="AR777" i="7"/>
  <c r="AQ777" i="7"/>
  <c r="AP777" i="7"/>
  <c r="AO777" i="7"/>
  <c r="AN777" i="7"/>
  <c r="AM777" i="7"/>
  <c r="AL777" i="7"/>
  <c r="AK777" i="7"/>
  <c r="AJ777" i="7"/>
  <c r="AI777" i="7"/>
  <c r="AH777" i="7"/>
  <c r="AG777" i="7"/>
  <c r="AF777" i="7"/>
  <c r="AE777" i="7"/>
  <c r="AD777" i="7"/>
  <c r="AC777" i="7"/>
  <c r="AB777" i="7"/>
  <c r="AA777" i="7"/>
  <c r="Z777" i="7"/>
  <c r="Y777" i="7"/>
  <c r="X777" i="7"/>
  <c r="W777" i="7"/>
  <c r="V777" i="7"/>
  <c r="U777" i="7"/>
  <c r="T777" i="7"/>
  <c r="S777" i="7"/>
  <c r="R777" i="7"/>
  <c r="Q777" i="7"/>
  <c r="P777" i="7"/>
  <c r="O777" i="7"/>
  <c r="N777" i="7"/>
  <c r="M777" i="7"/>
  <c r="L777" i="7"/>
  <c r="K777" i="7"/>
  <c r="J777" i="7"/>
  <c r="I777" i="7"/>
  <c r="H777" i="7"/>
  <c r="CB776" i="7"/>
  <c r="BY776" i="7"/>
  <c r="BX776" i="7"/>
  <c r="BW776" i="7"/>
  <c r="BV776" i="7"/>
  <c r="BT776" i="7"/>
  <c r="BS776" i="7"/>
  <c r="BR776" i="7"/>
  <c r="BQ776" i="7"/>
  <c r="BP776" i="7"/>
  <c r="BO776" i="7"/>
  <c r="BN776" i="7"/>
  <c r="BM776" i="7"/>
  <c r="BL776" i="7"/>
  <c r="BK776" i="7"/>
  <c r="BJ776" i="7"/>
  <c r="BI776" i="7"/>
  <c r="BH776" i="7"/>
  <c r="BG776" i="7"/>
  <c r="BF776" i="7"/>
  <c r="BE776" i="7"/>
  <c r="BD776" i="7"/>
  <c r="BC776" i="7"/>
  <c r="BB776" i="7"/>
  <c r="BA776" i="7"/>
  <c r="AZ776" i="7"/>
  <c r="AY776" i="7"/>
  <c r="AX776" i="7"/>
  <c r="AW776" i="7"/>
  <c r="AV776" i="7"/>
  <c r="AU776" i="7"/>
  <c r="AT776" i="7"/>
  <c r="AS776" i="7"/>
  <c r="AR776" i="7"/>
  <c r="AQ776" i="7"/>
  <c r="AP776" i="7"/>
  <c r="AO776" i="7"/>
  <c r="AN776" i="7"/>
  <c r="AM776" i="7"/>
  <c r="AL776" i="7"/>
  <c r="AK776" i="7"/>
  <c r="AJ776" i="7"/>
  <c r="AI776" i="7"/>
  <c r="AH776" i="7"/>
  <c r="AG776" i="7"/>
  <c r="AF776" i="7"/>
  <c r="AE776" i="7"/>
  <c r="AD776" i="7"/>
  <c r="AC776" i="7"/>
  <c r="AB776" i="7"/>
  <c r="AA776" i="7"/>
  <c r="Z776" i="7"/>
  <c r="Y776" i="7"/>
  <c r="X776" i="7"/>
  <c r="W776" i="7"/>
  <c r="V776" i="7"/>
  <c r="U776" i="7"/>
  <c r="T776" i="7"/>
  <c r="S776" i="7"/>
  <c r="R776" i="7"/>
  <c r="Q776" i="7"/>
  <c r="P776" i="7"/>
  <c r="O776" i="7"/>
  <c r="N776" i="7"/>
  <c r="M776" i="7"/>
  <c r="L776" i="7"/>
  <c r="K776" i="7"/>
  <c r="J776" i="7"/>
  <c r="I776" i="7"/>
  <c r="H776" i="7"/>
  <c r="CB775" i="7"/>
  <c r="BY775" i="7"/>
  <c r="BX775" i="7"/>
  <c r="BW775" i="7"/>
  <c r="BV775" i="7"/>
  <c r="BT775" i="7"/>
  <c r="BS775" i="7"/>
  <c r="BR775" i="7"/>
  <c r="BQ775" i="7"/>
  <c r="BO775" i="7"/>
  <c r="BN775" i="7"/>
  <c r="BM775" i="7"/>
  <c r="BL775" i="7"/>
  <c r="BJ775" i="7"/>
  <c r="BI775" i="7"/>
  <c r="BH775" i="7"/>
  <c r="BG775" i="7"/>
  <c r="BE775" i="7"/>
  <c r="BD775" i="7"/>
  <c r="BC775" i="7"/>
  <c r="BB775" i="7"/>
  <c r="AZ775" i="7"/>
  <c r="AY775" i="7"/>
  <c r="AX775" i="7"/>
  <c r="AW775" i="7"/>
  <c r="AU775" i="7"/>
  <c r="AT775" i="7"/>
  <c r="AS775" i="7"/>
  <c r="AR775" i="7"/>
  <c r="AP775" i="7"/>
  <c r="AO775" i="7"/>
  <c r="AN775" i="7"/>
  <c r="AM775" i="7"/>
  <c r="AK775" i="7"/>
  <c r="AJ775" i="7"/>
  <c r="AI775" i="7"/>
  <c r="AH775" i="7"/>
  <c r="AF775" i="7"/>
  <c r="AE775" i="7"/>
  <c r="AD775" i="7"/>
  <c r="AC775" i="7"/>
  <c r="AA775" i="7"/>
  <c r="Z775" i="7"/>
  <c r="Y775" i="7"/>
  <c r="X775" i="7"/>
  <c r="V775" i="7"/>
  <c r="U775" i="7"/>
  <c r="T775" i="7"/>
  <c r="S775" i="7"/>
  <c r="Q775" i="7"/>
  <c r="P775" i="7"/>
  <c r="O775" i="7"/>
  <c r="N775" i="7"/>
  <c r="L775" i="7"/>
  <c r="K775" i="7"/>
  <c r="J775" i="7"/>
  <c r="I775" i="7"/>
  <c r="CB774" i="7"/>
  <c r="CA774" i="7"/>
  <c r="BY774" i="7"/>
  <c r="BX774" i="7"/>
  <c r="BW774" i="7"/>
  <c r="BV774" i="7"/>
  <c r="BU774" i="7"/>
  <c r="BT774" i="7"/>
  <c r="BS774" i="7"/>
  <c r="BR774" i="7"/>
  <c r="BQ774" i="7"/>
  <c r="BP774" i="7"/>
  <c r="BO774" i="7"/>
  <c r="BN774" i="7"/>
  <c r="BM774" i="7"/>
  <c r="BL774" i="7"/>
  <c r="BK774" i="7"/>
  <c r="BJ774" i="7"/>
  <c r="BI774" i="7"/>
  <c r="BH774" i="7"/>
  <c r="BG774" i="7"/>
  <c r="BF774" i="7"/>
  <c r="BE774" i="7"/>
  <c r="BD774" i="7"/>
  <c r="BC774" i="7"/>
  <c r="BB774" i="7"/>
  <c r="BA774" i="7"/>
  <c r="AZ774" i="7"/>
  <c r="AY774" i="7"/>
  <c r="AX774" i="7"/>
  <c r="AW774" i="7"/>
  <c r="AV774" i="7"/>
  <c r="AU774" i="7"/>
  <c r="AT774" i="7"/>
  <c r="AS774" i="7"/>
  <c r="AR774" i="7"/>
  <c r="AQ774" i="7"/>
  <c r="AP774" i="7"/>
  <c r="AO774" i="7"/>
  <c r="AN774" i="7"/>
  <c r="AM774" i="7"/>
  <c r="AL774" i="7"/>
  <c r="AK774" i="7"/>
  <c r="AJ774" i="7"/>
  <c r="AI774" i="7"/>
  <c r="AH774" i="7"/>
  <c r="AG774" i="7"/>
  <c r="AF774" i="7"/>
  <c r="AE774" i="7"/>
  <c r="AD774" i="7"/>
  <c r="AC774" i="7"/>
  <c r="AB774" i="7"/>
  <c r="AA774" i="7"/>
  <c r="Z774" i="7"/>
  <c r="Y774" i="7"/>
  <c r="X774" i="7"/>
  <c r="W774" i="7"/>
  <c r="V774" i="7"/>
  <c r="U774" i="7"/>
  <c r="T774" i="7"/>
  <c r="S774" i="7"/>
  <c r="R774" i="7"/>
  <c r="Q774" i="7"/>
  <c r="P774" i="7"/>
  <c r="O774" i="7"/>
  <c r="N774" i="7"/>
  <c r="M774" i="7"/>
  <c r="L774" i="7"/>
  <c r="K774" i="7"/>
  <c r="J774" i="7"/>
  <c r="I774" i="7"/>
  <c r="H774" i="7"/>
  <c r="CB773" i="7"/>
  <c r="BY773" i="7"/>
  <c r="BX773" i="7"/>
  <c r="BW773" i="7"/>
  <c r="BV773" i="7"/>
  <c r="BT773" i="7"/>
  <c r="BS773" i="7"/>
  <c r="BR773" i="7"/>
  <c r="BQ773" i="7"/>
  <c r="BP773" i="7"/>
  <c r="BO773" i="7"/>
  <c r="BN773" i="7"/>
  <c r="BM773" i="7"/>
  <c r="BL773" i="7"/>
  <c r="BK773" i="7"/>
  <c r="BJ773" i="7"/>
  <c r="BI773" i="7"/>
  <c r="BH773" i="7"/>
  <c r="BG773" i="7"/>
  <c r="BF773" i="7"/>
  <c r="BE773" i="7"/>
  <c r="BD773" i="7"/>
  <c r="BC773" i="7"/>
  <c r="BB773" i="7"/>
  <c r="BA773" i="7"/>
  <c r="AZ773" i="7"/>
  <c r="AY773" i="7"/>
  <c r="AX773" i="7"/>
  <c r="AW773" i="7"/>
  <c r="AV773" i="7"/>
  <c r="AU773" i="7"/>
  <c r="AT773" i="7"/>
  <c r="AS773" i="7"/>
  <c r="AR773" i="7"/>
  <c r="AQ773" i="7"/>
  <c r="AP773" i="7"/>
  <c r="AO773" i="7"/>
  <c r="AN773" i="7"/>
  <c r="AM773" i="7"/>
  <c r="AL773" i="7"/>
  <c r="AK773" i="7"/>
  <c r="AJ773" i="7"/>
  <c r="AI773" i="7"/>
  <c r="AH773" i="7"/>
  <c r="AG773" i="7"/>
  <c r="AF773" i="7"/>
  <c r="AE773" i="7"/>
  <c r="AD773" i="7"/>
  <c r="AC773" i="7"/>
  <c r="AB773" i="7"/>
  <c r="AA773" i="7"/>
  <c r="Z773" i="7"/>
  <c r="Y773" i="7"/>
  <c r="X773" i="7"/>
  <c r="W773" i="7"/>
  <c r="V773" i="7"/>
  <c r="U773" i="7"/>
  <c r="T773" i="7"/>
  <c r="S773" i="7"/>
  <c r="R773" i="7"/>
  <c r="Q773" i="7"/>
  <c r="P773" i="7"/>
  <c r="O773" i="7"/>
  <c r="N773" i="7"/>
  <c r="M773" i="7"/>
  <c r="L773" i="7"/>
  <c r="K773" i="7"/>
  <c r="J773" i="7"/>
  <c r="I773" i="7"/>
  <c r="H773" i="7"/>
  <c r="CB772" i="7"/>
  <c r="BY772" i="7"/>
  <c r="BX772" i="7"/>
  <c r="BW772" i="7"/>
  <c r="BV772" i="7"/>
  <c r="BT772" i="7"/>
  <c r="BS772" i="7"/>
  <c r="BR772" i="7"/>
  <c r="BQ772" i="7"/>
  <c r="BP772" i="7"/>
  <c r="BO772" i="7"/>
  <c r="BN772" i="7"/>
  <c r="BM772" i="7"/>
  <c r="BL772" i="7"/>
  <c r="BK772" i="7"/>
  <c r="BJ772" i="7"/>
  <c r="BI772" i="7"/>
  <c r="BH772" i="7"/>
  <c r="BG772" i="7"/>
  <c r="BF772" i="7"/>
  <c r="BE772" i="7"/>
  <c r="BD772" i="7"/>
  <c r="BC772" i="7"/>
  <c r="BB772" i="7"/>
  <c r="BA772" i="7"/>
  <c r="AZ772" i="7"/>
  <c r="AY772" i="7"/>
  <c r="AX772" i="7"/>
  <c r="AW772" i="7"/>
  <c r="AV772" i="7"/>
  <c r="AU772" i="7"/>
  <c r="AT772" i="7"/>
  <c r="AS772" i="7"/>
  <c r="AR772" i="7"/>
  <c r="AQ772" i="7"/>
  <c r="AP772" i="7"/>
  <c r="AO772" i="7"/>
  <c r="AN772" i="7"/>
  <c r="AM772" i="7"/>
  <c r="AL772" i="7"/>
  <c r="AK772" i="7"/>
  <c r="AJ772" i="7"/>
  <c r="AI772" i="7"/>
  <c r="AH772" i="7"/>
  <c r="AG772" i="7"/>
  <c r="AF772" i="7"/>
  <c r="AE772" i="7"/>
  <c r="AD772" i="7"/>
  <c r="AC772" i="7"/>
  <c r="AB772" i="7"/>
  <c r="AA772" i="7"/>
  <c r="Z772" i="7"/>
  <c r="Y772" i="7"/>
  <c r="X772" i="7"/>
  <c r="W772" i="7"/>
  <c r="V772" i="7"/>
  <c r="U772" i="7"/>
  <c r="T772" i="7"/>
  <c r="S772" i="7"/>
  <c r="R772" i="7"/>
  <c r="Q772" i="7"/>
  <c r="P772" i="7"/>
  <c r="O772" i="7"/>
  <c r="N772" i="7"/>
  <c r="M772" i="7"/>
  <c r="L772" i="7"/>
  <c r="K772" i="7"/>
  <c r="J772" i="7"/>
  <c r="I772" i="7"/>
  <c r="H772" i="7"/>
  <c r="CB771" i="7"/>
  <c r="BY771" i="7"/>
  <c r="BX771" i="7"/>
  <c r="BW771" i="7"/>
  <c r="BV771" i="7"/>
  <c r="BT771" i="7"/>
  <c r="BS771" i="7"/>
  <c r="BR771" i="7"/>
  <c r="BQ771" i="7"/>
  <c r="BP771" i="7"/>
  <c r="BO771" i="7"/>
  <c r="BN771" i="7"/>
  <c r="BM771" i="7"/>
  <c r="BL771" i="7"/>
  <c r="BK771" i="7"/>
  <c r="BJ771" i="7"/>
  <c r="BI771" i="7"/>
  <c r="BH771" i="7"/>
  <c r="BG771" i="7"/>
  <c r="BF771" i="7"/>
  <c r="BE771" i="7"/>
  <c r="BD771" i="7"/>
  <c r="BC771" i="7"/>
  <c r="BB771" i="7"/>
  <c r="BA771" i="7"/>
  <c r="AZ771" i="7"/>
  <c r="AY771" i="7"/>
  <c r="AX771" i="7"/>
  <c r="AW771" i="7"/>
  <c r="AV771" i="7"/>
  <c r="AU771" i="7"/>
  <c r="AT771" i="7"/>
  <c r="AS771" i="7"/>
  <c r="AR771" i="7"/>
  <c r="AQ771" i="7"/>
  <c r="AP771" i="7"/>
  <c r="AO771" i="7"/>
  <c r="AN771" i="7"/>
  <c r="AM771" i="7"/>
  <c r="AL771" i="7"/>
  <c r="AK771" i="7"/>
  <c r="AJ771" i="7"/>
  <c r="AI771" i="7"/>
  <c r="AH771" i="7"/>
  <c r="AG771" i="7"/>
  <c r="AF771" i="7"/>
  <c r="AE771" i="7"/>
  <c r="AD771" i="7"/>
  <c r="AC771" i="7"/>
  <c r="AB771" i="7"/>
  <c r="AA771" i="7"/>
  <c r="Z771" i="7"/>
  <c r="Y771" i="7"/>
  <c r="X771" i="7"/>
  <c r="W771" i="7"/>
  <c r="V771" i="7"/>
  <c r="U771" i="7"/>
  <c r="T771" i="7"/>
  <c r="S771" i="7"/>
  <c r="R771" i="7"/>
  <c r="Q771" i="7"/>
  <c r="P771" i="7"/>
  <c r="O771" i="7"/>
  <c r="N771" i="7"/>
  <c r="M771" i="7"/>
  <c r="L771" i="7"/>
  <c r="K771" i="7"/>
  <c r="J771" i="7"/>
  <c r="I771" i="7"/>
  <c r="H771" i="7"/>
  <c r="CB770" i="7"/>
  <c r="BY770" i="7"/>
  <c r="BX770" i="7"/>
  <c r="BW770" i="7"/>
  <c r="BV770" i="7"/>
  <c r="BT770" i="7"/>
  <c r="BS770" i="7"/>
  <c r="BR770" i="7"/>
  <c r="BQ770" i="7"/>
  <c r="BP770" i="7"/>
  <c r="BO770" i="7"/>
  <c r="BN770" i="7"/>
  <c r="BM770" i="7"/>
  <c r="BL770" i="7"/>
  <c r="BK770" i="7"/>
  <c r="BJ770" i="7"/>
  <c r="BI770" i="7"/>
  <c r="BH770" i="7"/>
  <c r="BG770" i="7"/>
  <c r="BF770" i="7"/>
  <c r="BE770" i="7"/>
  <c r="BD770" i="7"/>
  <c r="BC770" i="7"/>
  <c r="BB770" i="7"/>
  <c r="BA770" i="7"/>
  <c r="AZ770" i="7"/>
  <c r="AY770" i="7"/>
  <c r="AX770" i="7"/>
  <c r="AW770" i="7"/>
  <c r="AV770" i="7"/>
  <c r="AU770" i="7"/>
  <c r="AT770" i="7"/>
  <c r="AS770" i="7"/>
  <c r="AR770" i="7"/>
  <c r="AQ770" i="7"/>
  <c r="AP770" i="7"/>
  <c r="AO770" i="7"/>
  <c r="AN770" i="7"/>
  <c r="AM770" i="7"/>
  <c r="AL770" i="7"/>
  <c r="AK770" i="7"/>
  <c r="AJ770" i="7"/>
  <c r="AI770" i="7"/>
  <c r="AH770" i="7"/>
  <c r="AG770" i="7"/>
  <c r="AF770" i="7"/>
  <c r="AE770" i="7"/>
  <c r="AD770" i="7"/>
  <c r="AC770" i="7"/>
  <c r="AB770" i="7"/>
  <c r="AA770" i="7"/>
  <c r="Z770" i="7"/>
  <c r="Y770" i="7"/>
  <c r="X770" i="7"/>
  <c r="W770" i="7"/>
  <c r="V770" i="7"/>
  <c r="U770" i="7"/>
  <c r="T770" i="7"/>
  <c r="S770" i="7"/>
  <c r="R770" i="7"/>
  <c r="Q770" i="7"/>
  <c r="P770" i="7"/>
  <c r="O770" i="7"/>
  <c r="N770" i="7"/>
  <c r="M770" i="7"/>
  <c r="L770" i="7"/>
  <c r="K770" i="7"/>
  <c r="J770" i="7"/>
  <c r="I770" i="7"/>
  <c r="H770" i="7"/>
  <c r="CB769" i="7"/>
  <c r="BY769" i="7"/>
  <c r="BX769" i="7"/>
  <c r="BW769" i="7"/>
  <c r="BV769" i="7"/>
  <c r="BT769" i="7"/>
  <c r="BS769" i="7"/>
  <c r="BR769" i="7"/>
  <c r="BQ769" i="7"/>
  <c r="BO769" i="7"/>
  <c r="BN769" i="7"/>
  <c r="BM769" i="7"/>
  <c r="BL769" i="7"/>
  <c r="BJ769" i="7"/>
  <c r="BI769" i="7"/>
  <c r="BH769" i="7"/>
  <c r="BG769" i="7"/>
  <c r="BE769" i="7"/>
  <c r="BD769" i="7"/>
  <c r="BC769" i="7"/>
  <c r="BB769" i="7"/>
  <c r="AZ769" i="7"/>
  <c r="AY769" i="7"/>
  <c r="AX769" i="7"/>
  <c r="AW769" i="7"/>
  <c r="AU769" i="7"/>
  <c r="AT769" i="7"/>
  <c r="AS769" i="7"/>
  <c r="AR769" i="7"/>
  <c r="AP769" i="7"/>
  <c r="AO769" i="7"/>
  <c r="AN769" i="7"/>
  <c r="AM769" i="7"/>
  <c r="AK769" i="7"/>
  <c r="AJ769" i="7"/>
  <c r="AI769" i="7"/>
  <c r="AH769" i="7"/>
  <c r="AF769" i="7"/>
  <c r="AE769" i="7"/>
  <c r="AD769" i="7"/>
  <c r="AC769" i="7"/>
  <c r="AA769" i="7"/>
  <c r="Z769" i="7"/>
  <c r="Y769" i="7"/>
  <c r="X769" i="7"/>
  <c r="V769" i="7"/>
  <c r="U769" i="7"/>
  <c r="T769" i="7"/>
  <c r="S769" i="7"/>
  <c r="Q769" i="7"/>
  <c r="P769" i="7"/>
  <c r="O769" i="7"/>
  <c r="N769" i="7"/>
  <c r="L769" i="7"/>
  <c r="K769" i="7"/>
  <c r="J769" i="7"/>
  <c r="I769" i="7"/>
  <c r="CB768" i="7"/>
  <c r="CA768" i="7"/>
  <c r="BY768" i="7"/>
  <c r="BX768" i="7"/>
  <c r="BW768" i="7"/>
  <c r="BV768" i="7"/>
  <c r="BU768" i="7"/>
  <c r="BT768" i="7"/>
  <c r="BS768" i="7"/>
  <c r="BR768" i="7"/>
  <c r="BQ768" i="7"/>
  <c r="BP768" i="7"/>
  <c r="BO768" i="7"/>
  <c r="BN768" i="7"/>
  <c r="BM768" i="7"/>
  <c r="BL768" i="7"/>
  <c r="BK768" i="7"/>
  <c r="BJ768" i="7"/>
  <c r="BI768" i="7"/>
  <c r="BH768" i="7"/>
  <c r="BG768" i="7"/>
  <c r="BF768" i="7"/>
  <c r="BE768" i="7"/>
  <c r="BD768" i="7"/>
  <c r="BC768" i="7"/>
  <c r="BB768" i="7"/>
  <c r="BA768" i="7"/>
  <c r="AZ768" i="7"/>
  <c r="AY768" i="7"/>
  <c r="AX768" i="7"/>
  <c r="AW768" i="7"/>
  <c r="AV768" i="7"/>
  <c r="AU768" i="7"/>
  <c r="AT768" i="7"/>
  <c r="AS768" i="7"/>
  <c r="AR768" i="7"/>
  <c r="AQ768" i="7"/>
  <c r="AP768" i="7"/>
  <c r="AO768" i="7"/>
  <c r="AN768" i="7"/>
  <c r="AM768" i="7"/>
  <c r="AL768" i="7"/>
  <c r="AK768" i="7"/>
  <c r="AJ768" i="7"/>
  <c r="AI768" i="7"/>
  <c r="AH768" i="7"/>
  <c r="AG768" i="7"/>
  <c r="AF768" i="7"/>
  <c r="AE768" i="7"/>
  <c r="AD768" i="7"/>
  <c r="AC768" i="7"/>
  <c r="AB768" i="7"/>
  <c r="AA768" i="7"/>
  <c r="Z768" i="7"/>
  <c r="Y768" i="7"/>
  <c r="X768" i="7"/>
  <c r="W768" i="7"/>
  <c r="V768" i="7"/>
  <c r="U768" i="7"/>
  <c r="T768" i="7"/>
  <c r="S768" i="7"/>
  <c r="R768" i="7"/>
  <c r="Q768" i="7"/>
  <c r="P768" i="7"/>
  <c r="O768" i="7"/>
  <c r="N768" i="7"/>
  <c r="M768" i="7"/>
  <c r="L768" i="7"/>
  <c r="K768" i="7"/>
  <c r="J768" i="7"/>
  <c r="I768" i="7"/>
  <c r="H768" i="7"/>
  <c r="CB767" i="7"/>
  <c r="CA767" i="7"/>
  <c r="BY767" i="7"/>
  <c r="BX767" i="7"/>
  <c r="BW767" i="7"/>
  <c r="BV767" i="7"/>
  <c r="BU767" i="7"/>
  <c r="BT767" i="7"/>
  <c r="BS767" i="7"/>
  <c r="BR767" i="7"/>
  <c r="BQ767" i="7"/>
  <c r="BP767" i="7"/>
  <c r="BO767" i="7"/>
  <c r="BN767" i="7"/>
  <c r="BM767" i="7"/>
  <c r="BL767" i="7"/>
  <c r="BK767" i="7"/>
  <c r="BJ767" i="7"/>
  <c r="BI767" i="7"/>
  <c r="BH767" i="7"/>
  <c r="BG767" i="7"/>
  <c r="BF767" i="7"/>
  <c r="BE767" i="7"/>
  <c r="BD767" i="7"/>
  <c r="BC767" i="7"/>
  <c r="BB767" i="7"/>
  <c r="BA767" i="7"/>
  <c r="AZ767" i="7"/>
  <c r="AY767" i="7"/>
  <c r="AX767" i="7"/>
  <c r="AW767" i="7"/>
  <c r="AV767" i="7"/>
  <c r="AU767" i="7"/>
  <c r="AT767" i="7"/>
  <c r="AS767" i="7"/>
  <c r="AR767" i="7"/>
  <c r="AQ767" i="7"/>
  <c r="AP767" i="7"/>
  <c r="AO767" i="7"/>
  <c r="AN767" i="7"/>
  <c r="AM767" i="7"/>
  <c r="AL767" i="7"/>
  <c r="AK767" i="7"/>
  <c r="AJ767" i="7"/>
  <c r="AI767" i="7"/>
  <c r="AH767" i="7"/>
  <c r="AG767" i="7"/>
  <c r="AF767" i="7"/>
  <c r="AE767" i="7"/>
  <c r="AD767" i="7"/>
  <c r="AC767" i="7"/>
  <c r="AB767" i="7"/>
  <c r="AA767" i="7"/>
  <c r="Z767" i="7"/>
  <c r="Y767" i="7"/>
  <c r="X767" i="7"/>
  <c r="W767" i="7"/>
  <c r="V767" i="7"/>
  <c r="U767" i="7"/>
  <c r="T767" i="7"/>
  <c r="S767" i="7"/>
  <c r="R767" i="7"/>
  <c r="Q767" i="7"/>
  <c r="P767" i="7"/>
  <c r="O767" i="7"/>
  <c r="N767" i="7"/>
  <c r="M767" i="7"/>
  <c r="L767" i="7"/>
  <c r="K767" i="7"/>
  <c r="J767" i="7"/>
  <c r="I767" i="7"/>
  <c r="H767" i="7"/>
  <c r="CB766" i="7"/>
  <c r="BY766" i="7"/>
  <c r="BX766" i="7"/>
  <c r="BW766" i="7"/>
  <c r="BV766" i="7"/>
  <c r="BT766" i="7"/>
  <c r="BS766" i="7"/>
  <c r="BR766" i="7"/>
  <c r="BQ766" i="7"/>
  <c r="BP766" i="7"/>
  <c r="BO766" i="7"/>
  <c r="BN766" i="7"/>
  <c r="BM766" i="7"/>
  <c r="BL766" i="7"/>
  <c r="BK766" i="7"/>
  <c r="BJ766" i="7"/>
  <c r="BI766" i="7"/>
  <c r="BH766" i="7"/>
  <c r="BG766" i="7"/>
  <c r="BF766" i="7"/>
  <c r="BE766" i="7"/>
  <c r="BD766" i="7"/>
  <c r="BC766" i="7"/>
  <c r="BB766" i="7"/>
  <c r="BA766" i="7"/>
  <c r="AZ766" i="7"/>
  <c r="AY766" i="7"/>
  <c r="AX766" i="7"/>
  <c r="AW766" i="7"/>
  <c r="AV766" i="7"/>
  <c r="AU766" i="7"/>
  <c r="AT766" i="7"/>
  <c r="AS766" i="7"/>
  <c r="AR766" i="7"/>
  <c r="AQ766" i="7"/>
  <c r="AP766" i="7"/>
  <c r="AO766" i="7"/>
  <c r="AN766" i="7"/>
  <c r="AM766" i="7"/>
  <c r="AL766" i="7"/>
  <c r="AK766" i="7"/>
  <c r="AJ766" i="7"/>
  <c r="AI766" i="7"/>
  <c r="AH766" i="7"/>
  <c r="AG766" i="7"/>
  <c r="AF766" i="7"/>
  <c r="AE766" i="7"/>
  <c r="AD766" i="7"/>
  <c r="AC766" i="7"/>
  <c r="AB766" i="7"/>
  <c r="AA766" i="7"/>
  <c r="Z766" i="7"/>
  <c r="Y766" i="7"/>
  <c r="X766" i="7"/>
  <c r="W766" i="7"/>
  <c r="V766" i="7"/>
  <c r="U766" i="7"/>
  <c r="T766" i="7"/>
  <c r="S766" i="7"/>
  <c r="R766" i="7"/>
  <c r="Q766" i="7"/>
  <c r="P766" i="7"/>
  <c r="O766" i="7"/>
  <c r="N766" i="7"/>
  <c r="M766" i="7"/>
  <c r="L766" i="7"/>
  <c r="K766" i="7"/>
  <c r="J766" i="7"/>
  <c r="I766" i="7"/>
  <c r="H766" i="7"/>
  <c r="CB765" i="7"/>
  <c r="BY765" i="7"/>
  <c r="BX765" i="7"/>
  <c r="BW765" i="7"/>
  <c r="BV765" i="7"/>
  <c r="BT765" i="7"/>
  <c r="BS765" i="7"/>
  <c r="BR765" i="7"/>
  <c r="BQ765" i="7"/>
  <c r="BP765" i="7"/>
  <c r="BO765" i="7"/>
  <c r="BN765" i="7"/>
  <c r="BM765" i="7"/>
  <c r="BL765" i="7"/>
  <c r="BK765" i="7"/>
  <c r="BJ765" i="7"/>
  <c r="BI765" i="7"/>
  <c r="BH765" i="7"/>
  <c r="BG765" i="7"/>
  <c r="BF765" i="7"/>
  <c r="BE765" i="7"/>
  <c r="BD765" i="7"/>
  <c r="BC765" i="7"/>
  <c r="BB765" i="7"/>
  <c r="BA765" i="7"/>
  <c r="AZ765" i="7"/>
  <c r="AY765" i="7"/>
  <c r="AX765" i="7"/>
  <c r="AW765" i="7"/>
  <c r="AV765" i="7"/>
  <c r="AU765" i="7"/>
  <c r="AT765" i="7"/>
  <c r="AS765" i="7"/>
  <c r="AR765" i="7"/>
  <c r="AQ765" i="7"/>
  <c r="AP765" i="7"/>
  <c r="AO765" i="7"/>
  <c r="AN765" i="7"/>
  <c r="AM765" i="7"/>
  <c r="AL765" i="7"/>
  <c r="AK765" i="7"/>
  <c r="AJ765" i="7"/>
  <c r="AI765" i="7"/>
  <c r="AH765" i="7"/>
  <c r="AG765" i="7"/>
  <c r="AF765" i="7"/>
  <c r="AE765" i="7"/>
  <c r="AD765" i="7"/>
  <c r="AC765" i="7"/>
  <c r="AB765" i="7"/>
  <c r="AA765" i="7"/>
  <c r="Z765" i="7"/>
  <c r="Y765" i="7"/>
  <c r="X765" i="7"/>
  <c r="W765" i="7"/>
  <c r="V765" i="7"/>
  <c r="U765" i="7"/>
  <c r="T765" i="7"/>
  <c r="S765" i="7"/>
  <c r="R765" i="7"/>
  <c r="Q765" i="7"/>
  <c r="P765" i="7"/>
  <c r="O765" i="7"/>
  <c r="N765" i="7"/>
  <c r="M765" i="7"/>
  <c r="L765" i="7"/>
  <c r="K765" i="7"/>
  <c r="J765" i="7"/>
  <c r="I765" i="7"/>
  <c r="H765" i="7"/>
  <c r="CB764" i="7"/>
  <c r="BY764" i="7"/>
  <c r="BX764" i="7"/>
  <c r="BW764" i="7"/>
  <c r="BV764" i="7"/>
  <c r="BT764" i="7"/>
  <c r="BS764" i="7"/>
  <c r="BR764" i="7"/>
  <c r="BQ764" i="7"/>
  <c r="BP764" i="7"/>
  <c r="BO764" i="7"/>
  <c r="BN764" i="7"/>
  <c r="BM764" i="7"/>
  <c r="BL764" i="7"/>
  <c r="BK764" i="7"/>
  <c r="BJ764" i="7"/>
  <c r="BI764" i="7"/>
  <c r="BH764" i="7"/>
  <c r="BG764" i="7"/>
  <c r="BF764" i="7"/>
  <c r="BE764" i="7"/>
  <c r="BD764" i="7"/>
  <c r="BC764" i="7"/>
  <c r="BB764" i="7"/>
  <c r="BA764" i="7"/>
  <c r="AZ764" i="7"/>
  <c r="AY764" i="7"/>
  <c r="AX764" i="7"/>
  <c r="AW764" i="7"/>
  <c r="AV764" i="7"/>
  <c r="AU764" i="7"/>
  <c r="AT764" i="7"/>
  <c r="AS764" i="7"/>
  <c r="AR764" i="7"/>
  <c r="AQ764" i="7"/>
  <c r="AP764" i="7"/>
  <c r="AO764" i="7"/>
  <c r="AN764" i="7"/>
  <c r="AM764" i="7"/>
  <c r="AL764" i="7"/>
  <c r="AK764" i="7"/>
  <c r="AJ764" i="7"/>
  <c r="AI764" i="7"/>
  <c r="AH764" i="7"/>
  <c r="AG764" i="7"/>
  <c r="AF764" i="7"/>
  <c r="AE764" i="7"/>
  <c r="AD764" i="7"/>
  <c r="AC764" i="7"/>
  <c r="AB764" i="7"/>
  <c r="AA764" i="7"/>
  <c r="Z764" i="7"/>
  <c r="Y764" i="7"/>
  <c r="X764" i="7"/>
  <c r="W764" i="7"/>
  <c r="V764" i="7"/>
  <c r="U764" i="7"/>
  <c r="T764" i="7"/>
  <c r="S764" i="7"/>
  <c r="R764" i="7"/>
  <c r="Q764" i="7"/>
  <c r="P764" i="7"/>
  <c r="O764" i="7"/>
  <c r="N764" i="7"/>
  <c r="M764" i="7"/>
  <c r="L764" i="7"/>
  <c r="K764" i="7"/>
  <c r="J764" i="7"/>
  <c r="I764" i="7"/>
  <c r="H764" i="7"/>
  <c r="CB763" i="7"/>
  <c r="BY763" i="7"/>
  <c r="BX763" i="7"/>
  <c r="BW763" i="7"/>
  <c r="BV763" i="7"/>
  <c r="BT763" i="7"/>
  <c r="BS763" i="7"/>
  <c r="BR763" i="7"/>
  <c r="BQ763" i="7"/>
  <c r="BP763" i="7"/>
  <c r="BO763" i="7"/>
  <c r="BN763" i="7"/>
  <c r="BM763" i="7"/>
  <c r="BL763" i="7"/>
  <c r="BK763" i="7"/>
  <c r="BJ763" i="7"/>
  <c r="BI763" i="7"/>
  <c r="BH763" i="7"/>
  <c r="BG763" i="7"/>
  <c r="BF763" i="7"/>
  <c r="BE763" i="7"/>
  <c r="BD763" i="7"/>
  <c r="BC763" i="7"/>
  <c r="BB763" i="7"/>
  <c r="BA763" i="7"/>
  <c r="AZ763" i="7"/>
  <c r="AY763" i="7"/>
  <c r="AX763" i="7"/>
  <c r="AW763" i="7"/>
  <c r="AV763" i="7"/>
  <c r="AU763" i="7"/>
  <c r="AT763" i="7"/>
  <c r="AS763" i="7"/>
  <c r="AR763" i="7"/>
  <c r="AP763" i="7"/>
  <c r="AO763" i="7"/>
  <c r="AN763" i="7"/>
  <c r="AM763" i="7"/>
  <c r="AK763" i="7"/>
  <c r="AJ763" i="7"/>
  <c r="AI763" i="7"/>
  <c r="AH763" i="7"/>
  <c r="AG763" i="7"/>
  <c r="AF763" i="7"/>
  <c r="AE763" i="7"/>
  <c r="AD763" i="7"/>
  <c r="AC763" i="7"/>
  <c r="AB763" i="7"/>
  <c r="AA763" i="7"/>
  <c r="Z763" i="7"/>
  <c r="Y763" i="7"/>
  <c r="X763" i="7"/>
  <c r="W763" i="7"/>
  <c r="V763" i="7"/>
  <c r="U763" i="7"/>
  <c r="T763" i="7"/>
  <c r="S763" i="7"/>
  <c r="Q763" i="7"/>
  <c r="P763" i="7"/>
  <c r="O763" i="7"/>
  <c r="N763" i="7"/>
  <c r="L763" i="7"/>
  <c r="K763" i="7"/>
  <c r="J763" i="7"/>
  <c r="I763" i="7"/>
  <c r="CB762" i="7"/>
  <c r="CA762" i="7"/>
  <c r="BY762" i="7"/>
  <c r="BX762" i="7"/>
  <c r="BW762" i="7"/>
  <c r="BV762" i="7"/>
  <c r="BU762" i="7"/>
  <c r="BT762" i="7"/>
  <c r="BS762" i="7"/>
  <c r="BR762" i="7"/>
  <c r="BQ762" i="7"/>
  <c r="BP762" i="7"/>
  <c r="BO762" i="7"/>
  <c r="BN762" i="7"/>
  <c r="BM762" i="7"/>
  <c r="BL762" i="7"/>
  <c r="BK762" i="7"/>
  <c r="BJ762" i="7"/>
  <c r="BI762" i="7"/>
  <c r="BH762" i="7"/>
  <c r="BG762" i="7"/>
  <c r="BF762" i="7"/>
  <c r="BE762" i="7"/>
  <c r="BD762" i="7"/>
  <c r="BC762" i="7"/>
  <c r="BB762" i="7"/>
  <c r="BA762" i="7"/>
  <c r="AZ762" i="7"/>
  <c r="AY762" i="7"/>
  <c r="AX762" i="7"/>
  <c r="AW762" i="7"/>
  <c r="AV762" i="7"/>
  <c r="AU762" i="7"/>
  <c r="AT762" i="7"/>
  <c r="AS762" i="7"/>
  <c r="AR762" i="7"/>
  <c r="AQ762" i="7"/>
  <c r="AP762" i="7"/>
  <c r="AO762" i="7"/>
  <c r="AN762" i="7"/>
  <c r="AM762" i="7"/>
  <c r="AL762" i="7"/>
  <c r="AK762" i="7"/>
  <c r="AJ762" i="7"/>
  <c r="AI762" i="7"/>
  <c r="AH762" i="7"/>
  <c r="AG762" i="7"/>
  <c r="AF762" i="7"/>
  <c r="AE762" i="7"/>
  <c r="AD762" i="7"/>
  <c r="AC762" i="7"/>
  <c r="AB762" i="7"/>
  <c r="AA762" i="7"/>
  <c r="Z762" i="7"/>
  <c r="Y762" i="7"/>
  <c r="X762" i="7"/>
  <c r="W762" i="7"/>
  <c r="V762" i="7"/>
  <c r="U762" i="7"/>
  <c r="T762" i="7"/>
  <c r="S762" i="7"/>
  <c r="R762" i="7"/>
  <c r="Q762" i="7"/>
  <c r="P762" i="7"/>
  <c r="O762" i="7"/>
  <c r="N762" i="7"/>
  <c r="M762" i="7"/>
  <c r="L762" i="7"/>
  <c r="K762" i="7"/>
  <c r="J762" i="7"/>
  <c r="I762" i="7"/>
  <c r="H762" i="7"/>
  <c r="CB761" i="7"/>
  <c r="BY761" i="7"/>
  <c r="BX761" i="7"/>
  <c r="BW761" i="7"/>
  <c r="BV761" i="7"/>
  <c r="BT761" i="7"/>
  <c r="BS761" i="7"/>
  <c r="BR761" i="7"/>
  <c r="BQ761" i="7"/>
  <c r="BP761" i="7"/>
  <c r="BO761" i="7"/>
  <c r="BN761" i="7"/>
  <c r="BM761" i="7"/>
  <c r="BL761" i="7"/>
  <c r="BK761" i="7"/>
  <c r="BJ761" i="7"/>
  <c r="BI761" i="7"/>
  <c r="BH761" i="7"/>
  <c r="BG761" i="7"/>
  <c r="BF761" i="7"/>
  <c r="BE761" i="7"/>
  <c r="BD761" i="7"/>
  <c r="BC761" i="7"/>
  <c r="BB761" i="7"/>
  <c r="BA761" i="7"/>
  <c r="AZ761" i="7"/>
  <c r="AY761" i="7"/>
  <c r="AX761" i="7"/>
  <c r="AW761" i="7"/>
  <c r="AV761" i="7"/>
  <c r="AU761" i="7"/>
  <c r="AT761" i="7"/>
  <c r="AS761" i="7"/>
  <c r="AR761" i="7"/>
  <c r="AQ761" i="7"/>
  <c r="AP761" i="7"/>
  <c r="AO761" i="7"/>
  <c r="AN761" i="7"/>
  <c r="AM761" i="7"/>
  <c r="AL761" i="7"/>
  <c r="AK761" i="7"/>
  <c r="AJ761" i="7"/>
  <c r="AI761" i="7"/>
  <c r="AH761" i="7"/>
  <c r="AG761" i="7"/>
  <c r="AF761" i="7"/>
  <c r="AE761" i="7"/>
  <c r="AD761" i="7"/>
  <c r="AC761" i="7"/>
  <c r="AB761" i="7"/>
  <c r="AA761" i="7"/>
  <c r="Z761" i="7"/>
  <c r="Y761" i="7"/>
  <c r="X761" i="7"/>
  <c r="W761" i="7"/>
  <c r="V761" i="7"/>
  <c r="U761" i="7"/>
  <c r="T761" i="7"/>
  <c r="S761" i="7"/>
  <c r="R761" i="7"/>
  <c r="Q761" i="7"/>
  <c r="P761" i="7"/>
  <c r="O761" i="7"/>
  <c r="N761" i="7"/>
  <c r="M761" i="7"/>
  <c r="L761" i="7"/>
  <c r="K761" i="7"/>
  <c r="J761" i="7"/>
  <c r="I761" i="7"/>
  <c r="H761" i="7"/>
  <c r="CB760" i="7"/>
  <c r="BY760" i="7"/>
  <c r="BX760" i="7"/>
  <c r="BW760" i="7"/>
  <c r="BV760" i="7"/>
  <c r="BT760" i="7"/>
  <c r="BS760" i="7"/>
  <c r="BR760" i="7"/>
  <c r="BQ760" i="7"/>
  <c r="BP760" i="7"/>
  <c r="BO760" i="7"/>
  <c r="BN760" i="7"/>
  <c r="BM760" i="7"/>
  <c r="BL760" i="7"/>
  <c r="BK760" i="7"/>
  <c r="BJ760" i="7"/>
  <c r="BI760" i="7"/>
  <c r="BH760" i="7"/>
  <c r="BG760" i="7"/>
  <c r="BF760" i="7"/>
  <c r="BE760" i="7"/>
  <c r="BD760" i="7"/>
  <c r="BC760" i="7"/>
  <c r="BB760" i="7"/>
  <c r="BA760" i="7"/>
  <c r="AZ760" i="7"/>
  <c r="AY760" i="7"/>
  <c r="AX760" i="7"/>
  <c r="AW760" i="7"/>
  <c r="AV760" i="7"/>
  <c r="AU760" i="7"/>
  <c r="AT760" i="7"/>
  <c r="AS760" i="7"/>
  <c r="AR760" i="7"/>
  <c r="AQ760" i="7"/>
  <c r="AP760" i="7"/>
  <c r="AO760" i="7"/>
  <c r="AN760" i="7"/>
  <c r="AM760" i="7"/>
  <c r="AL760" i="7"/>
  <c r="AK760" i="7"/>
  <c r="AJ760" i="7"/>
  <c r="AI760" i="7"/>
  <c r="AH760" i="7"/>
  <c r="AG760" i="7"/>
  <c r="AF760" i="7"/>
  <c r="AE760" i="7"/>
  <c r="AD760" i="7"/>
  <c r="AC760" i="7"/>
  <c r="AB760" i="7"/>
  <c r="AA760" i="7"/>
  <c r="Z760" i="7"/>
  <c r="Y760" i="7"/>
  <c r="X760" i="7"/>
  <c r="W760" i="7"/>
  <c r="V760" i="7"/>
  <c r="U760" i="7"/>
  <c r="T760" i="7"/>
  <c r="S760" i="7"/>
  <c r="R760" i="7"/>
  <c r="Q760" i="7"/>
  <c r="P760" i="7"/>
  <c r="O760" i="7"/>
  <c r="N760" i="7"/>
  <c r="M760" i="7"/>
  <c r="L760" i="7"/>
  <c r="K760" i="7"/>
  <c r="J760" i="7"/>
  <c r="I760" i="7"/>
  <c r="H760" i="7"/>
  <c r="CB759" i="7"/>
  <c r="BY759" i="7"/>
  <c r="BX759" i="7"/>
  <c r="BW759" i="7"/>
  <c r="BV759" i="7"/>
  <c r="BT759" i="7"/>
  <c r="BS759" i="7"/>
  <c r="BR759" i="7"/>
  <c r="BQ759" i="7"/>
  <c r="BP759" i="7"/>
  <c r="BO759" i="7"/>
  <c r="BN759" i="7"/>
  <c r="BM759" i="7"/>
  <c r="BL759" i="7"/>
  <c r="BK759" i="7"/>
  <c r="BJ759" i="7"/>
  <c r="BI759" i="7"/>
  <c r="BH759" i="7"/>
  <c r="BG759" i="7"/>
  <c r="BF759" i="7"/>
  <c r="BE759" i="7"/>
  <c r="BD759" i="7"/>
  <c r="BC759" i="7"/>
  <c r="BB759" i="7"/>
  <c r="BA759" i="7"/>
  <c r="AZ759" i="7"/>
  <c r="AY759" i="7"/>
  <c r="AX759" i="7"/>
  <c r="AW759" i="7"/>
  <c r="AV759" i="7"/>
  <c r="AU759" i="7"/>
  <c r="AT759" i="7"/>
  <c r="AS759" i="7"/>
  <c r="AR759" i="7"/>
  <c r="AQ759" i="7"/>
  <c r="AP759" i="7"/>
  <c r="AO759" i="7"/>
  <c r="AN759" i="7"/>
  <c r="AM759" i="7"/>
  <c r="AL759" i="7"/>
  <c r="AK759" i="7"/>
  <c r="AJ759" i="7"/>
  <c r="AI759" i="7"/>
  <c r="AH759" i="7"/>
  <c r="AG759" i="7"/>
  <c r="AF759" i="7"/>
  <c r="AE759" i="7"/>
  <c r="AD759" i="7"/>
  <c r="AC759" i="7"/>
  <c r="AB759" i="7"/>
  <c r="AA759" i="7"/>
  <c r="Z759" i="7"/>
  <c r="Y759" i="7"/>
  <c r="X759" i="7"/>
  <c r="W759" i="7"/>
  <c r="V759" i="7"/>
  <c r="U759" i="7"/>
  <c r="T759" i="7"/>
  <c r="S759" i="7"/>
  <c r="R759" i="7"/>
  <c r="Q759" i="7"/>
  <c r="P759" i="7"/>
  <c r="O759" i="7"/>
  <c r="N759" i="7"/>
  <c r="M759" i="7"/>
  <c r="L759" i="7"/>
  <c r="K759" i="7"/>
  <c r="J759" i="7"/>
  <c r="I759" i="7"/>
  <c r="H759" i="7"/>
  <c r="CB758" i="7"/>
  <c r="BY758" i="7"/>
  <c r="BX758" i="7"/>
  <c r="BW758" i="7"/>
  <c r="BV758" i="7"/>
  <c r="BT758" i="7"/>
  <c r="BS758" i="7"/>
  <c r="BR758" i="7"/>
  <c r="BQ758" i="7"/>
  <c r="BO758" i="7"/>
  <c r="BN758" i="7"/>
  <c r="BM758" i="7"/>
  <c r="BL758" i="7"/>
  <c r="BJ758" i="7"/>
  <c r="BI758" i="7"/>
  <c r="BH758" i="7"/>
  <c r="BG758" i="7"/>
  <c r="BE758" i="7"/>
  <c r="BD758" i="7"/>
  <c r="BC758" i="7"/>
  <c r="BB758" i="7"/>
  <c r="AZ758" i="7"/>
  <c r="AY758" i="7"/>
  <c r="AX758" i="7"/>
  <c r="AW758" i="7"/>
  <c r="AU758" i="7"/>
  <c r="AT758" i="7"/>
  <c r="AS758" i="7"/>
  <c r="AR758" i="7"/>
  <c r="AP758" i="7"/>
  <c r="AO758" i="7"/>
  <c r="AN758" i="7"/>
  <c r="AM758" i="7"/>
  <c r="AK758" i="7"/>
  <c r="AJ758" i="7"/>
  <c r="AI758" i="7"/>
  <c r="AH758" i="7"/>
  <c r="AF758" i="7"/>
  <c r="AE758" i="7"/>
  <c r="AD758" i="7"/>
  <c r="AC758" i="7"/>
  <c r="AA758" i="7"/>
  <c r="Z758" i="7"/>
  <c r="Y758" i="7"/>
  <c r="X758" i="7"/>
  <c r="V758" i="7"/>
  <c r="U758" i="7"/>
  <c r="T758" i="7"/>
  <c r="S758" i="7"/>
  <c r="Q758" i="7"/>
  <c r="P758" i="7"/>
  <c r="O758" i="7"/>
  <c r="N758" i="7"/>
  <c r="L758" i="7"/>
  <c r="K758" i="7"/>
  <c r="J758" i="7"/>
  <c r="I758" i="7"/>
  <c r="CB757" i="7"/>
  <c r="CA757" i="7"/>
  <c r="BY757" i="7"/>
  <c r="BX757" i="7"/>
  <c r="BW757" i="7"/>
  <c r="BV757" i="7"/>
  <c r="BU757" i="7"/>
  <c r="BT757" i="7"/>
  <c r="BS757" i="7"/>
  <c r="BR757" i="7"/>
  <c r="BQ757" i="7"/>
  <c r="BP757" i="7"/>
  <c r="BO757" i="7"/>
  <c r="BN757" i="7"/>
  <c r="BM757" i="7"/>
  <c r="BL757" i="7"/>
  <c r="BK757" i="7"/>
  <c r="BJ757" i="7"/>
  <c r="BI757" i="7"/>
  <c r="BH757" i="7"/>
  <c r="BG757" i="7"/>
  <c r="BF757" i="7"/>
  <c r="BE757" i="7"/>
  <c r="BD757" i="7"/>
  <c r="BC757" i="7"/>
  <c r="BB757" i="7"/>
  <c r="BA757" i="7"/>
  <c r="AZ757" i="7"/>
  <c r="AY757" i="7"/>
  <c r="AX757" i="7"/>
  <c r="AW757" i="7"/>
  <c r="AV757" i="7"/>
  <c r="AU757" i="7"/>
  <c r="AT757" i="7"/>
  <c r="AS757" i="7"/>
  <c r="AR757" i="7"/>
  <c r="AQ757" i="7"/>
  <c r="AP757" i="7"/>
  <c r="AO757" i="7"/>
  <c r="AN757" i="7"/>
  <c r="AM757" i="7"/>
  <c r="AL757" i="7"/>
  <c r="AK757" i="7"/>
  <c r="AJ757" i="7"/>
  <c r="AI757" i="7"/>
  <c r="AH757" i="7"/>
  <c r="AG757" i="7"/>
  <c r="AF757" i="7"/>
  <c r="AE757" i="7"/>
  <c r="AD757" i="7"/>
  <c r="AC757" i="7"/>
  <c r="AB757" i="7"/>
  <c r="AA757" i="7"/>
  <c r="Z757" i="7"/>
  <c r="Y757" i="7"/>
  <c r="X757" i="7"/>
  <c r="W757" i="7"/>
  <c r="V757" i="7"/>
  <c r="U757" i="7"/>
  <c r="T757" i="7"/>
  <c r="S757" i="7"/>
  <c r="R757" i="7"/>
  <c r="Q757" i="7"/>
  <c r="P757" i="7"/>
  <c r="O757" i="7"/>
  <c r="N757" i="7"/>
  <c r="M757" i="7"/>
  <c r="L757" i="7"/>
  <c r="K757" i="7"/>
  <c r="J757" i="7"/>
  <c r="I757" i="7"/>
  <c r="H757" i="7"/>
  <c r="CB756" i="7"/>
  <c r="BY756" i="7"/>
  <c r="BX756" i="7"/>
  <c r="BW756" i="7"/>
  <c r="BV756" i="7"/>
  <c r="BT756" i="7"/>
  <c r="BS756" i="7"/>
  <c r="BR756" i="7"/>
  <c r="BQ756" i="7"/>
  <c r="BP756" i="7"/>
  <c r="BO756" i="7"/>
  <c r="BN756" i="7"/>
  <c r="BM756" i="7"/>
  <c r="BL756" i="7"/>
  <c r="BK756" i="7"/>
  <c r="BJ756" i="7"/>
  <c r="BI756" i="7"/>
  <c r="BH756" i="7"/>
  <c r="BG756" i="7"/>
  <c r="BF756" i="7"/>
  <c r="BE756" i="7"/>
  <c r="BD756" i="7"/>
  <c r="BC756" i="7"/>
  <c r="BB756" i="7"/>
  <c r="BA756" i="7"/>
  <c r="AZ756" i="7"/>
  <c r="AY756" i="7"/>
  <c r="AX756" i="7"/>
  <c r="AW756" i="7"/>
  <c r="AV756" i="7"/>
  <c r="AU756" i="7"/>
  <c r="AT756" i="7"/>
  <c r="AS756" i="7"/>
  <c r="AR756" i="7"/>
  <c r="AQ756" i="7"/>
  <c r="AP756" i="7"/>
  <c r="AO756" i="7"/>
  <c r="AN756" i="7"/>
  <c r="AM756" i="7"/>
  <c r="AL756" i="7"/>
  <c r="AK756" i="7"/>
  <c r="AJ756" i="7"/>
  <c r="AI756" i="7"/>
  <c r="AH756" i="7"/>
  <c r="AG756" i="7"/>
  <c r="AF756" i="7"/>
  <c r="AE756" i="7"/>
  <c r="AD756" i="7"/>
  <c r="AC756" i="7"/>
  <c r="AB756" i="7"/>
  <c r="AA756" i="7"/>
  <c r="Z756" i="7"/>
  <c r="Y756" i="7"/>
  <c r="X756" i="7"/>
  <c r="W756" i="7"/>
  <c r="V756" i="7"/>
  <c r="U756" i="7"/>
  <c r="T756" i="7"/>
  <c r="S756" i="7"/>
  <c r="R756" i="7"/>
  <c r="Q756" i="7"/>
  <c r="P756" i="7"/>
  <c r="O756" i="7"/>
  <c r="N756" i="7"/>
  <c r="M756" i="7"/>
  <c r="L756" i="7"/>
  <c r="K756" i="7"/>
  <c r="J756" i="7"/>
  <c r="I756" i="7"/>
  <c r="H756" i="7"/>
  <c r="CB755" i="7"/>
  <c r="BY755" i="7"/>
  <c r="BX755" i="7"/>
  <c r="BW755" i="7"/>
  <c r="BV755" i="7"/>
  <c r="BT755" i="7"/>
  <c r="BS755" i="7"/>
  <c r="BR755" i="7"/>
  <c r="BQ755" i="7"/>
  <c r="BP755" i="7"/>
  <c r="BO755" i="7"/>
  <c r="BN755" i="7"/>
  <c r="BM755" i="7"/>
  <c r="BL755" i="7"/>
  <c r="BK755" i="7"/>
  <c r="BJ755" i="7"/>
  <c r="BI755" i="7"/>
  <c r="BH755" i="7"/>
  <c r="BG755" i="7"/>
  <c r="BF755" i="7"/>
  <c r="BE755" i="7"/>
  <c r="BD755" i="7"/>
  <c r="BC755" i="7"/>
  <c r="BB755" i="7"/>
  <c r="BA755" i="7"/>
  <c r="AZ755" i="7"/>
  <c r="AY755" i="7"/>
  <c r="AX755" i="7"/>
  <c r="AW755" i="7"/>
  <c r="AV755" i="7"/>
  <c r="AU755" i="7"/>
  <c r="AT755" i="7"/>
  <c r="AS755" i="7"/>
  <c r="AR755" i="7"/>
  <c r="AQ755" i="7"/>
  <c r="AP755" i="7"/>
  <c r="AO755" i="7"/>
  <c r="AN755" i="7"/>
  <c r="AM755" i="7"/>
  <c r="AL755" i="7"/>
  <c r="AK755" i="7"/>
  <c r="AJ755" i="7"/>
  <c r="AI755" i="7"/>
  <c r="AH755" i="7"/>
  <c r="AG755" i="7"/>
  <c r="AF755" i="7"/>
  <c r="AE755" i="7"/>
  <c r="AD755" i="7"/>
  <c r="AC755" i="7"/>
  <c r="AB755" i="7"/>
  <c r="AA755" i="7"/>
  <c r="Z755" i="7"/>
  <c r="Y755" i="7"/>
  <c r="X755" i="7"/>
  <c r="W755" i="7"/>
  <c r="V755" i="7"/>
  <c r="U755" i="7"/>
  <c r="T755" i="7"/>
  <c r="S755" i="7"/>
  <c r="R755" i="7"/>
  <c r="Q755" i="7"/>
  <c r="P755" i="7"/>
  <c r="O755" i="7"/>
  <c r="N755" i="7"/>
  <c r="M755" i="7"/>
  <c r="L755" i="7"/>
  <c r="K755" i="7"/>
  <c r="J755" i="7"/>
  <c r="I755" i="7"/>
  <c r="H755" i="7"/>
  <c r="CB754" i="7"/>
  <c r="BY754" i="7"/>
  <c r="BX754" i="7"/>
  <c r="BW754" i="7"/>
  <c r="BV754" i="7"/>
  <c r="BT754" i="7"/>
  <c r="BS754" i="7"/>
  <c r="BR754" i="7"/>
  <c r="BQ754" i="7"/>
  <c r="BP754" i="7"/>
  <c r="BO754" i="7"/>
  <c r="BN754" i="7"/>
  <c r="BM754" i="7"/>
  <c r="BL754" i="7"/>
  <c r="BK754" i="7"/>
  <c r="BJ754" i="7"/>
  <c r="BI754" i="7"/>
  <c r="BH754" i="7"/>
  <c r="BG754" i="7"/>
  <c r="BF754" i="7"/>
  <c r="BE754" i="7"/>
  <c r="BD754" i="7"/>
  <c r="BC754" i="7"/>
  <c r="BB754" i="7"/>
  <c r="BA754" i="7"/>
  <c r="AZ754" i="7"/>
  <c r="AY754" i="7"/>
  <c r="AX754" i="7"/>
  <c r="AW754" i="7"/>
  <c r="AV754" i="7"/>
  <c r="AU754" i="7"/>
  <c r="AT754" i="7"/>
  <c r="AS754" i="7"/>
  <c r="AR754" i="7"/>
  <c r="AQ754" i="7"/>
  <c r="AP754" i="7"/>
  <c r="AO754" i="7"/>
  <c r="AN754" i="7"/>
  <c r="AM754" i="7"/>
  <c r="AL754" i="7"/>
  <c r="AK754" i="7"/>
  <c r="AJ754" i="7"/>
  <c r="AI754" i="7"/>
  <c r="AH754" i="7"/>
  <c r="AG754" i="7"/>
  <c r="AF754" i="7"/>
  <c r="AE754" i="7"/>
  <c r="AD754" i="7"/>
  <c r="AC754" i="7"/>
  <c r="AB754" i="7"/>
  <c r="AA754" i="7"/>
  <c r="Z754" i="7"/>
  <c r="Y754" i="7"/>
  <c r="X754" i="7"/>
  <c r="W754" i="7"/>
  <c r="V754" i="7"/>
  <c r="U754" i="7"/>
  <c r="T754" i="7"/>
  <c r="S754" i="7"/>
  <c r="R754" i="7"/>
  <c r="Q754" i="7"/>
  <c r="P754" i="7"/>
  <c r="O754" i="7"/>
  <c r="N754" i="7"/>
  <c r="M754" i="7"/>
  <c r="L754" i="7"/>
  <c r="K754" i="7"/>
  <c r="J754" i="7"/>
  <c r="I754" i="7"/>
  <c r="H754" i="7"/>
  <c r="CB753" i="7"/>
  <c r="BY753" i="7"/>
  <c r="BX753" i="7"/>
  <c r="BW753" i="7"/>
  <c r="BV753" i="7"/>
  <c r="BT753" i="7"/>
  <c r="BS753" i="7"/>
  <c r="BR753" i="7"/>
  <c r="BQ753" i="7"/>
  <c r="BO753" i="7"/>
  <c r="BN753" i="7"/>
  <c r="BM753" i="7"/>
  <c r="BL753" i="7"/>
  <c r="BJ753" i="7"/>
  <c r="BI753" i="7"/>
  <c r="BH753" i="7"/>
  <c r="BG753" i="7"/>
  <c r="BE753" i="7"/>
  <c r="BD753" i="7"/>
  <c r="BC753" i="7"/>
  <c r="BB753" i="7"/>
  <c r="AZ753" i="7"/>
  <c r="AY753" i="7"/>
  <c r="AX753" i="7"/>
  <c r="AW753" i="7"/>
  <c r="AU753" i="7"/>
  <c r="AT753" i="7"/>
  <c r="AS753" i="7"/>
  <c r="AR753" i="7"/>
  <c r="AP753" i="7"/>
  <c r="AO753" i="7"/>
  <c r="AN753" i="7"/>
  <c r="AM753" i="7"/>
  <c r="AK753" i="7"/>
  <c r="AJ753" i="7"/>
  <c r="AI753" i="7"/>
  <c r="AH753" i="7"/>
  <c r="AF753" i="7"/>
  <c r="AE753" i="7"/>
  <c r="AD753" i="7"/>
  <c r="AC753" i="7"/>
  <c r="AA753" i="7"/>
  <c r="Z753" i="7"/>
  <c r="Y753" i="7"/>
  <c r="X753" i="7"/>
  <c r="V753" i="7"/>
  <c r="U753" i="7"/>
  <c r="T753" i="7"/>
  <c r="S753" i="7"/>
  <c r="Q753" i="7"/>
  <c r="P753" i="7"/>
  <c r="O753" i="7"/>
  <c r="N753" i="7"/>
  <c r="L753" i="7"/>
  <c r="K753" i="7"/>
  <c r="J753" i="7"/>
  <c r="I753" i="7"/>
  <c r="CB752" i="7"/>
  <c r="CA752" i="7"/>
  <c r="BY752" i="7"/>
  <c r="BX752" i="7"/>
  <c r="BW752" i="7"/>
  <c r="BV752" i="7"/>
  <c r="BU752" i="7"/>
  <c r="BT752" i="7"/>
  <c r="BS752" i="7"/>
  <c r="BR752" i="7"/>
  <c r="BQ752" i="7"/>
  <c r="BP752" i="7"/>
  <c r="BO752" i="7"/>
  <c r="BN752" i="7"/>
  <c r="BM752" i="7"/>
  <c r="BL752" i="7"/>
  <c r="BK752" i="7"/>
  <c r="BJ752" i="7"/>
  <c r="BI752" i="7"/>
  <c r="BH752" i="7"/>
  <c r="BG752" i="7"/>
  <c r="BF752" i="7"/>
  <c r="BE752" i="7"/>
  <c r="BD752" i="7"/>
  <c r="BC752" i="7"/>
  <c r="BB752" i="7"/>
  <c r="BA752" i="7"/>
  <c r="AZ752" i="7"/>
  <c r="AY752" i="7"/>
  <c r="AX752" i="7"/>
  <c r="AW752" i="7"/>
  <c r="AV752" i="7"/>
  <c r="AU752" i="7"/>
  <c r="AT752" i="7"/>
  <c r="AS752" i="7"/>
  <c r="AR752" i="7"/>
  <c r="AQ752" i="7"/>
  <c r="AP752" i="7"/>
  <c r="AO752" i="7"/>
  <c r="AN752" i="7"/>
  <c r="AM752" i="7"/>
  <c r="AL752" i="7"/>
  <c r="AK752" i="7"/>
  <c r="AJ752" i="7"/>
  <c r="AI752" i="7"/>
  <c r="AH752" i="7"/>
  <c r="AG752" i="7"/>
  <c r="AF752" i="7"/>
  <c r="AE752" i="7"/>
  <c r="AD752" i="7"/>
  <c r="AC752" i="7"/>
  <c r="AB752" i="7"/>
  <c r="AA752" i="7"/>
  <c r="Z752" i="7"/>
  <c r="Y752" i="7"/>
  <c r="X752" i="7"/>
  <c r="W752" i="7"/>
  <c r="V752" i="7"/>
  <c r="U752" i="7"/>
  <c r="T752" i="7"/>
  <c r="S752" i="7"/>
  <c r="R752" i="7"/>
  <c r="Q752" i="7"/>
  <c r="P752" i="7"/>
  <c r="O752" i="7"/>
  <c r="N752" i="7"/>
  <c r="M752" i="7"/>
  <c r="L752" i="7"/>
  <c r="K752" i="7"/>
  <c r="J752" i="7"/>
  <c r="I752" i="7"/>
  <c r="H752" i="7"/>
  <c r="CB751" i="7"/>
  <c r="BY751" i="7"/>
  <c r="BX751" i="7"/>
  <c r="BW751" i="7"/>
  <c r="BV751" i="7"/>
  <c r="BT751" i="7"/>
  <c r="BS751" i="7"/>
  <c r="BR751" i="7"/>
  <c r="BQ751" i="7"/>
  <c r="BP751" i="7"/>
  <c r="BO751" i="7"/>
  <c r="BN751" i="7"/>
  <c r="BM751" i="7"/>
  <c r="BL751" i="7"/>
  <c r="BK751" i="7"/>
  <c r="BJ751" i="7"/>
  <c r="BI751" i="7"/>
  <c r="BH751" i="7"/>
  <c r="BG751" i="7"/>
  <c r="BF751" i="7"/>
  <c r="BE751" i="7"/>
  <c r="BD751" i="7"/>
  <c r="BC751" i="7"/>
  <c r="BB751" i="7"/>
  <c r="BA751" i="7"/>
  <c r="AZ751" i="7"/>
  <c r="AY751" i="7"/>
  <c r="AX751" i="7"/>
  <c r="AW751" i="7"/>
  <c r="AV751" i="7"/>
  <c r="AU751" i="7"/>
  <c r="AT751" i="7"/>
  <c r="AS751" i="7"/>
  <c r="AR751" i="7"/>
  <c r="AQ751" i="7"/>
  <c r="AP751" i="7"/>
  <c r="AO751" i="7"/>
  <c r="AN751" i="7"/>
  <c r="AM751" i="7"/>
  <c r="AL751" i="7"/>
  <c r="AK751" i="7"/>
  <c r="AJ751" i="7"/>
  <c r="AI751" i="7"/>
  <c r="AH751" i="7"/>
  <c r="AG751" i="7"/>
  <c r="AF751" i="7"/>
  <c r="AE751" i="7"/>
  <c r="AD751" i="7"/>
  <c r="AC751" i="7"/>
  <c r="AB751" i="7"/>
  <c r="AA751" i="7"/>
  <c r="Z751" i="7"/>
  <c r="Y751" i="7"/>
  <c r="X751" i="7"/>
  <c r="W751" i="7"/>
  <c r="V751" i="7"/>
  <c r="U751" i="7"/>
  <c r="T751" i="7"/>
  <c r="S751" i="7"/>
  <c r="R751" i="7"/>
  <c r="Q751" i="7"/>
  <c r="P751" i="7"/>
  <c r="O751" i="7"/>
  <c r="N751" i="7"/>
  <c r="M751" i="7"/>
  <c r="L751" i="7"/>
  <c r="K751" i="7"/>
  <c r="J751" i="7"/>
  <c r="I751" i="7"/>
  <c r="H751" i="7"/>
  <c r="CB750" i="7"/>
  <c r="BY750" i="7"/>
  <c r="BX750" i="7"/>
  <c r="BW750" i="7"/>
  <c r="BV750" i="7"/>
  <c r="BT750" i="7"/>
  <c r="BS750" i="7"/>
  <c r="BR750" i="7"/>
  <c r="BQ750" i="7"/>
  <c r="BP750" i="7"/>
  <c r="BO750" i="7"/>
  <c r="BN750" i="7"/>
  <c r="BM750" i="7"/>
  <c r="BL750" i="7"/>
  <c r="BK750" i="7"/>
  <c r="BJ750" i="7"/>
  <c r="BI750" i="7"/>
  <c r="BH750" i="7"/>
  <c r="BG750" i="7"/>
  <c r="BF750" i="7"/>
  <c r="BE750" i="7"/>
  <c r="BD750" i="7"/>
  <c r="BC750" i="7"/>
  <c r="BB750" i="7"/>
  <c r="BA750" i="7"/>
  <c r="AZ750" i="7"/>
  <c r="AY750" i="7"/>
  <c r="AX750" i="7"/>
  <c r="AW750" i="7"/>
  <c r="AV750" i="7"/>
  <c r="AU750" i="7"/>
  <c r="AT750" i="7"/>
  <c r="AS750" i="7"/>
  <c r="AR750" i="7"/>
  <c r="AQ750" i="7"/>
  <c r="AP750" i="7"/>
  <c r="AO750" i="7"/>
  <c r="AN750" i="7"/>
  <c r="AM750" i="7"/>
  <c r="AL750" i="7"/>
  <c r="AK750" i="7"/>
  <c r="AJ750" i="7"/>
  <c r="AI750" i="7"/>
  <c r="AH750" i="7"/>
  <c r="AG750" i="7"/>
  <c r="AF750" i="7"/>
  <c r="AE750" i="7"/>
  <c r="AD750" i="7"/>
  <c r="AC750" i="7"/>
  <c r="AB750" i="7"/>
  <c r="AA750" i="7"/>
  <c r="Z750" i="7"/>
  <c r="Y750" i="7"/>
  <c r="X750" i="7"/>
  <c r="W750" i="7"/>
  <c r="V750" i="7"/>
  <c r="U750" i="7"/>
  <c r="T750" i="7"/>
  <c r="S750" i="7"/>
  <c r="R750" i="7"/>
  <c r="Q750" i="7"/>
  <c r="P750" i="7"/>
  <c r="O750" i="7"/>
  <c r="N750" i="7"/>
  <c r="M750" i="7"/>
  <c r="L750" i="7"/>
  <c r="K750" i="7"/>
  <c r="J750" i="7"/>
  <c r="I750" i="7"/>
  <c r="H750" i="7"/>
  <c r="CB749" i="7"/>
  <c r="BY749" i="7"/>
  <c r="BX749" i="7"/>
  <c r="BW749" i="7"/>
  <c r="BV749" i="7"/>
  <c r="BT749" i="7"/>
  <c r="BS749" i="7"/>
  <c r="BR749" i="7"/>
  <c r="BQ749" i="7"/>
  <c r="BP749" i="7"/>
  <c r="BO749" i="7"/>
  <c r="BN749" i="7"/>
  <c r="BM749" i="7"/>
  <c r="BL749" i="7"/>
  <c r="BK749" i="7"/>
  <c r="BJ749" i="7"/>
  <c r="BI749" i="7"/>
  <c r="BH749" i="7"/>
  <c r="BG749" i="7"/>
  <c r="BF749" i="7"/>
  <c r="BE749" i="7"/>
  <c r="BD749" i="7"/>
  <c r="BC749" i="7"/>
  <c r="BB749" i="7"/>
  <c r="BA749" i="7"/>
  <c r="AZ749" i="7"/>
  <c r="AY749" i="7"/>
  <c r="AX749" i="7"/>
  <c r="AW749" i="7"/>
  <c r="AV749" i="7"/>
  <c r="AU749" i="7"/>
  <c r="AT749" i="7"/>
  <c r="AS749" i="7"/>
  <c r="AR749" i="7"/>
  <c r="AQ749" i="7"/>
  <c r="AP749" i="7"/>
  <c r="AO749" i="7"/>
  <c r="AN749" i="7"/>
  <c r="AM749" i="7"/>
  <c r="AL749" i="7"/>
  <c r="AK749" i="7"/>
  <c r="AJ749" i="7"/>
  <c r="AI749" i="7"/>
  <c r="AH749" i="7"/>
  <c r="AG749" i="7"/>
  <c r="AF749" i="7"/>
  <c r="AE749" i="7"/>
  <c r="AD749" i="7"/>
  <c r="AC749" i="7"/>
  <c r="AB749" i="7"/>
  <c r="AA749" i="7"/>
  <c r="Z749" i="7"/>
  <c r="Y749" i="7"/>
  <c r="X749" i="7"/>
  <c r="W749" i="7"/>
  <c r="V749" i="7"/>
  <c r="U749" i="7"/>
  <c r="T749" i="7"/>
  <c r="S749" i="7"/>
  <c r="R749" i="7"/>
  <c r="Q749" i="7"/>
  <c r="P749" i="7"/>
  <c r="O749" i="7"/>
  <c r="N749" i="7"/>
  <c r="M749" i="7"/>
  <c r="L749" i="7"/>
  <c r="K749" i="7"/>
  <c r="J749" i="7"/>
  <c r="I749" i="7"/>
  <c r="H749" i="7"/>
  <c r="CB748" i="7"/>
  <c r="BY748" i="7"/>
  <c r="BX748" i="7"/>
  <c r="BW748" i="7"/>
  <c r="BV748" i="7"/>
  <c r="BT748" i="7"/>
  <c r="BS748" i="7"/>
  <c r="BR748" i="7"/>
  <c r="BQ748" i="7"/>
  <c r="BO748" i="7"/>
  <c r="BN748" i="7"/>
  <c r="BM748" i="7"/>
  <c r="BL748" i="7"/>
  <c r="BJ748" i="7"/>
  <c r="BI748" i="7"/>
  <c r="BH748" i="7"/>
  <c r="BG748" i="7"/>
  <c r="BE748" i="7"/>
  <c r="BD748" i="7"/>
  <c r="BC748" i="7"/>
  <c r="BB748" i="7"/>
  <c r="AZ748" i="7"/>
  <c r="AY748" i="7"/>
  <c r="AX748" i="7"/>
  <c r="AW748" i="7"/>
  <c r="AU748" i="7"/>
  <c r="AT748" i="7"/>
  <c r="AS748" i="7"/>
  <c r="AR748" i="7"/>
  <c r="AP748" i="7"/>
  <c r="AO748" i="7"/>
  <c r="AN748" i="7"/>
  <c r="AM748" i="7"/>
  <c r="AK748" i="7"/>
  <c r="AJ748" i="7"/>
  <c r="AI748" i="7"/>
  <c r="AH748" i="7"/>
  <c r="AF748" i="7"/>
  <c r="AE748" i="7"/>
  <c r="AD748" i="7"/>
  <c r="AC748" i="7"/>
  <c r="AA748" i="7"/>
  <c r="Z748" i="7"/>
  <c r="Y748" i="7"/>
  <c r="X748" i="7"/>
  <c r="V748" i="7"/>
  <c r="U748" i="7"/>
  <c r="T748" i="7"/>
  <c r="S748" i="7"/>
  <c r="Q748" i="7"/>
  <c r="P748" i="7"/>
  <c r="O748" i="7"/>
  <c r="N748" i="7"/>
  <c r="L748" i="7"/>
  <c r="K748" i="7"/>
  <c r="J748" i="7"/>
  <c r="I748" i="7"/>
  <c r="CB747" i="7"/>
  <c r="CA747" i="7"/>
  <c r="BY747" i="7"/>
  <c r="BX747" i="7"/>
  <c r="BW747" i="7"/>
  <c r="BV747" i="7"/>
  <c r="BU747" i="7"/>
  <c r="BT747" i="7"/>
  <c r="BS747" i="7"/>
  <c r="BR747" i="7"/>
  <c r="BQ747" i="7"/>
  <c r="BP747" i="7"/>
  <c r="BO747" i="7"/>
  <c r="BN747" i="7"/>
  <c r="BM747" i="7"/>
  <c r="BL747" i="7"/>
  <c r="BK747" i="7"/>
  <c r="BJ747" i="7"/>
  <c r="BI747" i="7"/>
  <c r="BH747" i="7"/>
  <c r="BG747" i="7"/>
  <c r="BF747" i="7"/>
  <c r="BE747" i="7"/>
  <c r="BD747" i="7"/>
  <c r="BC747" i="7"/>
  <c r="BB747" i="7"/>
  <c r="BA747" i="7"/>
  <c r="AZ747" i="7"/>
  <c r="AY747" i="7"/>
  <c r="AX747" i="7"/>
  <c r="AW747" i="7"/>
  <c r="AV747" i="7"/>
  <c r="AU747" i="7"/>
  <c r="AT747" i="7"/>
  <c r="AS747" i="7"/>
  <c r="AR747" i="7"/>
  <c r="AQ747" i="7"/>
  <c r="AP747" i="7"/>
  <c r="AO747" i="7"/>
  <c r="AN747" i="7"/>
  <c r="AM747" i="7"/>
  <c r="AL747" i="7"/>
  <c r="AK747" i="7"/>
  <c r="AJ747" i="7"/>
  <c r="AI747" i="7"/>
  <c r="AH747" i="7"/>
  <c r="AG747" i="7"/>
  <c r="AF747" i="7"/>
  <c r="AE747" i="7"/>
  <c r="AD747" i="7"/>
  <c r="AC747" i="7"/>
  <c r="AB747" i="7"/>
  <c r="AA747" i="7"/>
  <c r="Z747" i="7"/>
  <c r="Y747" i="7"/>
  <c r="X747" i="7"/>
  <c r="W747" i="7"/>
  <c r="V747" i="7"/>
  <c r="U747" i="7"/>
  <c r="T747" i="7"/>
  <c r="S747" i="7"/>
  <c r="R747" i="7"/>
  <c r="Q747" i="7"/>
  <c r="P747" i="7"/>
  <c r="O747" i="7"/>
  <c r="N747" i="7"/>
  <c r="M747" i="7"/>
  <c r="L747" i="7"/>
  <c r="K747" i="7"/>
  <c r="J747" i="7"/>
  <c r="I747" i="7"/>
  <c r="H747" i="7"/>
  <c r="CB746" i="7"/>
  <c r="BY746" i="7"/>
  <c r="BX746" i="7"/>
  <c r="BW746" i="7"/>
  <c r="BV746" i="7"/>
  <c r="BT746" i="7"/>
  <c r="BS746" i="7"/>
  <c r="BR746" i="7"/>
  <c r="BQ746" i="7"/>
  <c r="BP746" i="7"/>
  <c r="BO746" i="7"/>
  <c r="BN746" i="7"/>
  <c r="BM746" i="7"/>
  <c r="BL746" i="7"/>
  <c r="BK746" i="7"/>
  <c r="BJ746" i="7"/>
  <c r="BI746" i="7"/>
  <c r="BH746" i="7"/>
  <c r="BG746" i="7"/>
  <c r="BF746" i="7"/>
  <c r="BE746" i="7"/>
  <c r="BD746" i="7"/>
  <c r="BC746" i="7"/>
  <c r="BB746" i="7"/>
  <c r="BA746" i="7"/>
  <c r="AZ746" i="7"/>
  <c r="AY746" i="7"/>
  <c r="AX746" i="7"/>
  <c r="AW746" i="7"/>
  <c r="AV746" i="7"/>
  <c r="AU746" i="7"/>
  <c r="AT746" i="7"/>
  <c r="AS746" i="7"/>
  <c r="AR746" i="7"/>
  <c r="AQ746" i="7"/>
  <c r="AP746" i="7"/>
  <c r="AO746" i="7"/>
  <c r="AN746" i="7"/>
  <c r="AM746" i="7"/>
  <c r="AL746" i="7"/>
  <c r="AK746" i="7"/>
  <c r="AJ746" i="7"/>
  <c r="AI746" i="7"/>
  <c r="AH746" i="7"/>
  <c r="AG746" i="7"/>
  <c r="AF746" i="7"/>
  <c r="AE746" i="7"/>
  <c r="AD746" i="7"/>
  <c r="AC746" i="7"/>
  <c r="AB746" i="7"/>
  <c r="AA746" i="7"/>
  <c r="Z746" i="7"/>
  <c r="Y746" i="7"/>
  <c r="X746" i="7"/>
  <c r="W746" i="7"/>
  <c r="V746" i="7"/>
  <c r="U746" i="7"/>
  <c r="T746" i="7"/>
  <c r="S746" i="7"/>
  <c r="R746" i="7"/>
  <c r="Q746" i="7"/>
  <c r="P746" i="7"/>
  <c r="O746" i="7"/>
  <c r="N746" i="7"/>
  <c r="M746" i="7"/>
  <c r="L746" i="7"/>
  <c r="K746" i="7"/>
  <c r="J746" i="7"/>
  <c r="I746" i="7"/>
  <c r="H746" i="7"/>
  <c r="CB745" i="7"/>
  <c r="BY745" i="7"/>
  <c r="BX745" i="7"/>
  <c r="BW745" i="7"/>
  <c r="BV745" i="7"/>
  <c r="BT745" i="7"/>
  <c r="BS745" i="7"/>
  <c r="BR745" i="7"/>
  <c r="BQ745" i="7"/>
  <c r="BP745" i="7"/>
  <c r="BO745" i="7"/>
  <c r="BN745" i="7"/>
  <c r="BM745" i="7"/>
  <c r="BL745" i="7"/>
  <c r="BK745" i="7"/>
  <c r="BJ745" i="7"/>
  <c r="BI745" i="7"/>
  <c r="BH745" i="7"/>
  <c r="BG745" i="7"/>
  <c r="BF745" i="7"/>
  <c r="BE745" i="7"/>
  <c r="BD745" i="7"/>
  <c r="BC745" i="7"/>
  <c r="BB745" i="7"/>
  <c r="BA745" i="7"/>
  <c r="AZ745" i="7"/>
  <c r="AY745" i="7"/>
  <c r="AX745" i="7"/>
  <c r="AW745" i="7"/>
  <c r="AV745" i="7"/>
  <c r="AU745" i="7"/>
  <c r="AT745" i="7"/>
  <c r="AS745" i="7"/>
  <c r="AR745" i="7"/>
  <c r="AQ745" i="7"/>
  <c r="AP745" i="7"/>
  <c r="AO745" i="7"/>
  <c r="AN745" i="7"/>
  <c r="AM745" i="7"/>
  <c r="AL745" i="7"/>
  <c r="AK745" i="7"/>
  <c r="AJ745" i="7"/>
  <c r="AI745" i="7"/>
  <c r="AH745" i="7"/>
  <c r="AG745" i="7"/>
  <c r="AF745" i="7"/>
  <c r="AE745" i="7"/>
  <c r="AD745" i="7"/>
  <c r="AC745" i="7"/>
  <c r="AB745" i="7"/>
  <c r="AA745" i="7"/>
  <c r="Z745" i="7"/>
  <c r="Y745" i="7"/>
  <c r="X745" i="7"/>
  <c r="W745" i="7"/>
  <c r="V745" i="7"/>
  <c r="U745" i="7"/>
  <c r="T745" i="7"/>
  <c r="S745" i="7"/>
  <c r="R745" i="7"/>
  <c r="Q745" i="7"/>
  <c r="P745" i="7"/>
  <c r="O745" i="7"/>
  <c r="N745" i="7"/>
  <c r="M745" i="7"/>
  <c r="L745" i="7"/>
  <c r="K745" i="7"/>
  <c r="J745" i="7"/>
  <c r="I745" i="7"/>
  <c r="H745" i="7"/>
  <c r="CB744" i="7"/>
  <c r="BY744" i="7"/>
  <c r="BX744" i="7"/>
  <c r="BW744" i="7"/>
  <c r="BV744" i="7"/>
  <c r="BT744" i="7"/>
  <c r="BS744" i="7"/>
  <c r="BR744" i="7"/>
  <c r="BQ744" i="7"/>
  <c r="BP744" i="7"/>
  <c r="BO744" i="7"/>
  <c r="BN744" i="7"/>
  <c r="BM744" i="7"/>
  <c r="BL744" i="7"/>
  <c r="BK744" i="7"/>
  <c r="BJ744" i="7"/>
  <c r="BI744" i="7"/>
  <c r="BH744" i="7"/>
  <c r="BG744" i="7"/>
  <c r="BF744" i="7"/>
  <c r="BE744" i="7"/>
  <c r="BD744" i="7"/>
  <c r="BC744" i="7"/>
  <c r="BB744" i="7"/>
  <c r="BA744" i="7"/>
  <c r="AZ744" i="7"/>
  <c r="AY744" i="7"/>
  <c r="AX744" i="7"/>
  <c r="AW744" i="7"/>
  <c r="AV744" i="7"/>
  <c r="AU744" i="7"/>
  <c r="AT744" i="7"/>
  <c r="AS744" i="7"/>
  <c r="AR744" i="7"/>
  <c r="AQ744" i="7"/>
  <c r="AP744" i="7"/>
  <c r="AO744" i="7"/>
  <c r="AN744" i="7"/>
  <c r="AM744" i="7"/>
  <c r="AL744" i="7"/>
  <c r="AK744" i="7"/>
  <c r="AJ744" i="7"/>
  <c r="AI744" i="7"/>
  <c r="AH744" i="7"/>
  <c r="AG744" i="7"/>
  <c r="AF744" i="7"/>
  <c r="AE744" i="7"/>
  <c r="AD744" i="7"/>
  <c r="AC744" i="7"/>
  <c r="AB744" i="7"/>
  <c r="AA744" i="7"/>
  <c r="Z744" i="7"/>
  <c r="Y744" i="7"/>
  <c r="X744" i="7"/>
  <c r="W744" i="7"/>
  <c r="V744" i="7"/>
  <c r="U744" i="7"/>
  <c r="T744" i="7"/>
  <c r="S744" i="7"/>
  <c r="R744" i="7"/>
  <c r="Q744" i="7"/>
  <c r="P744" i="7"/>
  <c r="O744" i="7"/>
  <c r="N744" i="7"/>
  <c r="M744" i="7"/>
  <c r="L744" i="7"/>
  <c r="K744" i="7"/>
  <c r="J744" i="7"/>
  <c r="I744" i="7"/>
  <c r="H744" i="7"/>
  <c r="CB743" i="7"/>
  <c r="BY743" i="7"/>
  <c r="BX743" i="7"/>
  <c r="BW743" i="7"/>
  <c r="BV743" i="7"/>
  <c r="BT743" i="7"/>
  <c r="BS743" i="7"/>
  <c r="BR743" i="7"/>
  <c r="BQ743" i="7"/>
  <c r="BP743" i="7"/>
  <c r="BO743" i="7"/>
  <c r="BN743" i="7"/>
  <c r="BM743" i="7"/>
  <c r="BL743" i="7"/>
  <c r="BK743" i="7"/>
  <c r="BJ743" i="7"/>
  <c r="BI743" i="7"/>
  <c r="BH743" i="7"/>
  <c r="BG743" i="7"/>
  <c r="BF743" i="7"/>
  <c r="BE743" i="7"/>
  <c r="BD743" i="7"/>
  <c r="BC743" i="7"/>
  <c r="BB743" i="7"/>
  <c r="BA743" i="7"/>
  <c r="AZ743" i="7"/>
  <c r="AY743" i="7"/>
  <c r="AX743" i="7"/>
  <c r="AW743" i="7"/>
  <c r="AV743" i="7"/>
  <c r="AU743" i="7"/>
  <c r="AT743" i="7"/>
  <c r="AS743" i="7"/>
  <c r="AR743" i="7"/>
  <c r="AQ743" i="7"/>
  <c r="AP743" i="7"/>
  <c r="AO743" i="7"/>
  <c r="AN743" i="7"/>
  <c r="AM743" i="7"/>
  <c r="AL743" i="7"/>
  <c r="AK743" i="7"/>
  <c r="AJ743" i="7"/>
  <c r="AI743" i="7"/>
  <c r="AH743" i="7"/>
  <c r="AG743" i="7"/>
  <c r="AF743" i="7"/>
  <c r="AE743" i="7"/>
  <c r="AD743" i="7"/>
  <c r="AC743" i="7"/>
  <c r="AB743" i="7"/>
  <c r="AA743" i="7"/>
  <c r="Z743" i="7"/>
  <c r="Y743" i="7"/>
  <c r="X743" i="7"/>
  <c r="W743" i="7"/>
  <c r="V743" i="7"/>
  <c r="U743" i="7"/>
  <c r="T743" i="7"/>
  <c r="S743" i="7"/>
  <c r="R743" i="7"/>
  <c r="Q743" i="7"/>
  <c r="P743" i="7"/>
  <c r="O743" i="7"/>
  <c r="N743" i="7"/>
  <c r="M743" i="7"/>
  <c r="L743" i="7"/>
  <c r="K743" i="7"/>
  <c r="J743" i="7"/>
  <c r="I743" i="7"/>
  <c r="H743" i="7"/>
  <c r="CB742" i="7"/>
  <c r="BY742" i="7"/>
  <c r="BX742" i="7"/>
  <c r="BW742" i="7"/>
  <c r="BV742" i="7"/>
  <c r="BT742" i="7"/>
  <c r="BS742" i="7"/>
  <c r="BR742" i="7"/>
  <c r="BQ742" i="7"/>
  <c r="BO742" i="7"/>
  <c r="BN742" i="7"/>
  <c r="BM742" i="7"/>
  <c r="BL742" i="7"/>
  <c r="BJ742" i="7"/>
  <c r="BI742" i="7"/>
  <c r="BH742" i="7"/>
  <c r="BG742" i="7"/>
  <c r="BE742" i="7"/>
  <c r="BD742" i="7"/>
  <c r="BC742" i="7"/>
  <c r="BB742" i="7"/>
  <c r="AZ742" i="7"/>
  <c r="AY742" i="7"/>
  <c r="AX742" i="7"/>
  <c r="AW742" i="7"/>
  <c r="AU742" i="7"/>
  <c r="AT742" i="7"/>
  <c r="AS742" i="7"/>
  <c r="AR742" i="7"/>
  <c r="AP742" i="7"/>
  <c r="AO742" i="7"/>
  <c r="AN742" i="7"/>
  <c r="AM742" i="7"/>
  <c r="AK742" i="7"/>
  <c r="AJ742" i="7"/>
  <c r="AI742" i="7"/>
  <c r="AH742" i="7"/>
  <c r="AF742" i="7"/>
  <c r="AE742" i="7"/>
  <c r="AD742" i="7"/>
  <c r="AC742" i="7"/>
  <c r="AA742" i="7"/>
  <c r="Z742" i="7"/>
  <c r="Y742" i="7"/>
  <c r="X742" i="7"/>
  <c r="V742" i="7"/>
  <c r="U742" i="7"/>
  <c r="T742" i="7"/>
  <c r="S742" i="7"/>
  <c r="Q742" i="7"/>
  <c r="P742" i="7"/>
  <c r="O742" i="7"/>
  <c r="N742" i="7"/>
  <c r="L742" i="7"/>
  <c r="K742" i="7"/>
  <c r="J742" i="7"/>
  <c r="I742" i="7"/>
  <c r="CB741" i="7"/>
  <c r="CA741" i="7"/>
  <c r="BY741" i="7"/>
  <c r="BX741" i="7"/>
  <c r="BW741" i="7"/>
  <c r="BV741" i="7"/>
  <c r="BU741" i="7"/>
  <c r="BT741" i="7"/>
  <c r="BS741" i="7"/>
  <c r="BR741" i="7"/>
  <c r="BQ741" i="7"/>
  <c r="BP741" i="7"/>
  <c r="BO741" i="7"/>
  <c r="BN741" i="7"/>
  <c r="BM741" i="7"/>
  <c r="BL741" i="7"/>
  <c r="BK741" i="7"/>
  <c r="BJ741" i="7"/>
  <c r="BI741" i="7"/>
  <c r="BH741" i="7"/>
  <c r="BG741" i="7"/>
  <c r="BF741" i="7"/>
  <c r="BE741" i="7"/>
  <c r="BD741" i="7"/>
  <c r="BC741" i="7"/>
  <c r="BB741" i="7"/>
  <c r="BA741" i="7"/>
  <c r="AZ741" i="7"/>
  <c r="AY741" i="7"/>
  <c r="AX741" i="7"/>
  <c r="AW741" i="7"/>
  <c r="AV741" i="7"/>
  <c r="AU741" i="7"/>
  <c r="AT741" i="7"/>
  <c r="AS741" i="7"/>
  <c r="AR741" i="7"/>
  <c r="AQ741" i="7"/>
  <c r="AP741" i="7"/>
  <c r="AO741" i="7"/>
  <c r="AN741" i="7"/>
  <c r="AM741" i="7"/>
  <c r="AL741" i="7"/>
  <c r="AK741" i="7"/>
  <c r="AJ741" i="7"/>
  <c r="AI741" i="7"/>
  <c r="AH741" i="7"/>
  <c r="AG741" i="7"/>
  <c r="AF741" i="7"/>
  <c r="AE741" i="7"/>
  <c r="AD741" i="7"/>
  <c r="AC741" i="7"/>
  <c r="AB741" i="7"/>
  <c r="AA741" i="7"/>
  <c r="Z741" i="7"/>
  <c r="Y741" i="7"/>
  <c r="X741" i="7"/>
  <c r="W741" i="7"/>
  <c r="V741" i="7"/>
  <c r="U741" i="7"/>
  <c r="T741" i="7"/>
  <c r="S741" i="7"/>
  <c r="R741" i="7"/>
  <c r="Q741" i="7"/>
  <c r="P741" i="7"/>
  <c r="O741" i="7"/>
  <c r="N741" i="7"/>
  <c r="M741" i="7"/>
  <c r="L741" i="7"/>
  <c r="K741" i="7"/>
  <c r="J741" i="7"/>
  <c r="I741" i="7"/>
  <c r="H741" i="7"/>
  <c r="CB740" i="7"/>
  <c r="BY740" i="7"/>
  <c r="BX740" i="7"/>
  <c r="BW740" i="7"/>
  <c r="BV740" i="7"/>
  <c r="BT740" i="7"/>
  <c r="BS740" i="7"/>
  <c r="BR740" i="7"/>
  <c r="BQ740" i="7"/>
  <c r="BP740" i="7"/>
  <c r="BO740" i="7"/>
  <c r="BN740" i="7"/>
  <c r="BM740" i="7"/>
  <c r="BL740" i="7"/>
  <c r="BK740" i="7"/>
  <c r="BJ740" i="7"/>
  <c r="BI740" i="7"/>
  <c r="BH740" i="7"/>
  <c r="BG740" i="7"/>
  <c r="BF740" i="7"/>
  <c r="BE740" i="7"/>
  <c r="BD740" i="7"/>
  <c r="BC740" i="7"/>
  <c r="BB740" i="7"/>
  <c r="BA740" i="7"/>
  <c r="AZ740" i="7"/>
  <c r="AY740" i="7"/>
  <c r="AX740" i="7"/>
  <c r="AW740" i="7"/>
  <c r="AV740" i="7"/>
  <c r="AU740" i="7"/>
  <c r="AT740" i="7"/>
  <c r="AS740" i="7"/>
  <c r="AR740" i="7"/>
  <c r="AQ740" i="7"/>
  <c r="AP740" i="7"/>
  <c r="AO740" i="7"/>
  <c r="AN740" i="7"/>
  <c r="AM740" i="7"/>
  <c r="AL740" i="7"/>
  <c r="AK740" i="7"/>
  <c r="AJ740" i="7"/>
  <c r="AI740" i="7"/>
  <c r="AH740" i="7"/>
  <c r="AG740" i="7"/>
  <c r="AF740" i="7"/>
  <c r="AE740" i="7"/>
  <c r="AD740" i="7"/>
  <c r="AC740" i="7"/>
  <c r="AB740" i="7"/>
  <c r="AA740" i="7"/>
  <c r="Z740" i="7"/>
  <c r="Y740" i="7"/>
  <c r="X740" i="7"/>
  <c r="W740" i="7"/>
  <c r="V740" i="7"/>
  <c r="U740" i="7"/>
  <c r="T740" i="7"/>
  <c r="S740" i="7"/>
  <c r="R740" i="7"/>
  <c r="Q740" i="7"/>
  <c r="P740" i="7"/>
  <c r="O740" i="7"/>
  <c r="N740" i="7"/>
  <c r="M740" i="7"/>
  <c r="L740" i="7"/>
  <c r="K740" i="7"/>
  <c r="J740" i="7"/>
  <c r="I740" i="7"/>
  <c r="H740" i="7"/>
  <c r="CB739" i="7"/>
  <c r="BY739" i="7"/>
  <c r="BX739" i="7"/>
  <c r="BW739" i="7"/>
  <c r="BV739" i="7"/>
  <c r="BT739" i="7"/>
  <c r="BS739" i="7"/>
  <c r="BR739" i="7"/>
  <c r="BQ739" i="7"/>
  <c r="BP739" i="7"/>
  <c r="BO739" i="7"/>
  <c r="BN739" i="7"/>
  <c r="BM739" i="7"/>
  <c r="BL739" i="7"/>
  <c r="BK739" i="7"/>
  <c r="BJ739" i="7"/>
  <c r="BI739" i="7"/>
  <c r="BH739" i="7"/>
  <c r="BG739" i="7"/>
  <c r="BF739" i="7"/>
  <c r="BE739" i="7"/>
  <c r="BD739" i="7"/>
  <c r="BC739" i="7"/>
  <c r="BB739" i="7"/>
  <c r="BA739" i="7"/>
  <c r="AZ739" i="7"/>
  <c r="AY739" i="7"/>
  <c r="AX739" i="7"/>
  <c r="AW739" i="7"/>
  <c r="AV739" i="7"/>
  <c r="AU739" i="7"/>
  <c r="AT739" i="7"/>
  <c r="AS739" i="7"/>
  <c r="AR739" i="7"/>
  <c r="AQ739" i="7"/>
  <c r="AP739" i="7"/>
  <c r="AO739" i="7"/>
  <c r="AN739" i="7"/>
  <c r="AM739" i="7"/>
  <c r="AL739" i="7"/>
  <c r="AK739" i="7"/>
  <c r="AJ739" i="7"/>
  <c r="AI739" i="7"/>
  <c r="AH739" i="7"/>
  <c r="AG739" i="7"/>
  <c r="AF739" i="7"/>
  <c r="AE739" i="7"/>
  <c r="AD739" i="7"/>
  <c r="AC739" i="7"/>
  <c r="AB739" i="7"/>
  <c r="AA739" i="7"/>
  <c r="Z739" i="7"/>
  <c r="Y739" i="7"/>
  <c r="X739" i="7"/>
  <c r="W739" i="7"/>
  <c r="V739" i="7"/>
  <c r="U739" i="7"/>
  <c r="T739" i="7"/>
  <c r="S739" i="7"/>
  <c r="R739" i="7"/>
  <c r="Q739" i="7"/>
  <c r="P739" i="7"/>
  <c r="O739" i="7"/>
  <c r="N739" i="7"/>
  <c r="M739" i="7"/>
  <c r="L739" i="7"/>
  <c r="K739" i="7"/>
  <c r="J739" i="7"/>
  <c r="I739" i="7"/>
  <c r="H739" i="7"/>
  <c r="CB738" i="7"/>
  <c r="BY738" i="7"/>
  <c r="BX738" i="7"/>
  <c r="BW738" i="7"/>
  <c r="BV738" i="7"/>
  <c r="BT738" i="7"/>
  <c r="BS738" i="7"/>
  <c r="BR738" i="7"/>
  <c r="BQ738" i="7"/>
  <c r="BP738" i="7"/>
  <c r="BO738" i="7"/>
  <c r="BN738" i="7"/>
  <c r="BM738" i="7"/>
  <c r="BL738" i="7"/>
  <c r="BK738" i="7"/>
  <c r="BJ738" i="7"/>
  <c r="BI738" i="7"/>
  <c r="BH738" i="7"/>
  <c r="BG738" i="7"/>
  <c r="BF738" i="7"/>
  <c r="BE738" i="7"/>
  <c r="BD738" i="7"/>
  <c r="BC738" i="7"/>
  <c r="BB738" i="7"/>
  <c r="BA738" i="7"/>
  <c r="AZ738" i="7"/>
  <c r="AY738" i="7"/>
  <c r="AX738" i="7"/>
  <c r="AW738" i="7"/>
  <c r="AV738" i="7"/>
  <c r="AU738" i="7"/>
  <c r="AT738" i="7"/>
  <c r="AS738" i="7"/>
  <c r="AR738" i="7"/>
  <c r="AQ738" i="7"/>
  <c r="AP738" i="7"/>
  <c r="AO738" i="7"/>
  <c r="AN738" i="7"/>
  <c r="AM738" i="7"/>
  <c r="AL738" i="7"/>
  <c r="AK738" i="7"/>
  <c r="AJ738" i="7"/>
  <c r="AI738" i="7"/>
  <c r="AH738" i="7"/>
  <c r="AG738" i="7"/>
  <c r="AF738" i="7"/>
  <c r="AE738" i="7"/>
  <c r="AD738" i="7"/>
  <c r="AC738" i="7"/>
  <c r="AB738" i="7"/>
  <c r="AA738" i="7"/>
  <c r="Z738" i="7"/>
  <c r="Y738" i="7"/>
  <c r="X738" i="7"/>
  <c r="W738" i="7"/>
  <c r="V738" i="7"/>
  <c r="U738" i="7"/>
  <c r="T738" i="7"/>
  <c r="S738" i="7"/>
  <c r="R738" i="7"/>
  <c r="Q738" i="7"/>
  <c r="P738" i="7"/>
  <c r="O738" i="7"/>
  <c r="N738" i="7"/>
  <c r="M738" i="7"/>
  <c r="L738" i="7"/>
  <c r="K738" i="7"/>
  <c r="J738" i="7"/>
  <c r="I738" i="7"/>
  <c r="H738" i="7"/>
  <c r="CB737" i="7"/>
  <c r="BY737" i="7"/>
  <c r="BX737" i="7"/>
  <c r="BW737" i="7"/>
  <c r="BV737" i="7"/>
  <c r="BT737" i="7"/>
  <c r="BS737" i="7"/>
  <c r="BR737" i="7"/>
  <c r="BQ737" i="7"/>
  <c r="BO737" i="7"/>
  <c r="BN737" i="7"/>
  <c r="BM737" i="7"/>
  <c r="BL737" i="7"/>
  <c r="BJ737" i="7"/>
  <c r="BI737" i="7"/>
  <c r="BH737" i="7"/>
  <c r="BG737" i="7"/>
  <c r="BE737" i="7"/>
  <c r="BD737" i="7"/>
  <c r="BC737" i="7"/>
  <c r="BB737" i="7"/>
  <c r="AZ737" i="7"/>
  <c r="AY737" i="7"/>
  <c r="AX737" i="7"/>
  <c r="AW737" i="7"/>
  <c r="AU737" i="7"/>
  <c r="AT737" i="7"/>
  <c r="AS737" i="7"/>
  <c r="AR737" i="7"/>
  <c r="AP737" i="7"/>
  <c r="AO737" i="7"/>
  <c r="AN737" i="7"/>
  <c r="AM737" i="7"/>
  <c r="AK737" i="7"/>
  <c r="AJ737" i="7"/>
  <c r="AI737" i="7"/>
  <c r="AH737" i="7"/>
  <c r="AF737" i="7"/>
  <c r="AE737" i="7"/>
  <c r="AD737" i="7"/>
  <c r="AC737" i="7"/>
  <c r="AA737" i="7"/>
  <c r="Z737" i="7"/>
  <c r="Y737" i="7"/>
  <c r="X737" i="7"/>
  <c r="V737" i="7"/>
  <c r="U737" i="7"/>
  <c r="T737" i="7"/>
  <c r="S737" i="7"/>
  <c r="Q737" i="7"/>
  <c r="P737" i="7"/>
  <c r="O737" i="7"/>
  <c r="N737" i="7"/>
  <c r="L737" i="7"/>
  <c r="K737" i="7"/>
  <c r="J737" i="7"/>
  <c r="I737" i="7"/>
  <c r="CB736" i="7"/>
  <c r="CA736" i="7"/>
  <c r="BY736" i="7"/>
  <c r="BX736" i="7"/>
  <c r="BW736" i="7"/>
  <c r="BV736" i="7"/>
  <c r="BU736" i="7"/>
  <c r="BT736" i="7"/>
  <c r="BS736" i="7"/>
  <c r="BR736" i="7"/>
  <c r="BQ736" i="7"/>
  <c r="BP736" i="7"/>
  <c r="BO736" i="7"/>
  <c r="BN736" i="7"/>
  <c r="BM736" i="7"/>
  <c r="BL736" i="7"/>
  <c r="BK736" i="7"/>
  <c r="BJ736" i="7"/>
  <c r="BI736" i="7"/>
  <c r="BH736" i="7"/>
  <c r="BG736" i="7"/>
  <c r="BF736" i="7"/>
  <c r="BE736" i="7"/>
  <c r="BD736" i="7"/>
  <c r="BC736" i="7"/>
  <c r="BB736" i="7"/>
  <c r="BA736" i="7"/>
  <c r="AZ736" i="7"/>
  <c r="AY736" i="7"/>
  <c r="AX736" i="7"/>
  <c r="AW736" i="7"/>
  <c r="AV736" i="7"/>
  <c r="AU736" i="7"/>
  <c r="AT736" i="7"/>
  <c r="AS736" i="7"/>
  <c r="AR736" i="7"/>
  <c r="AQ736" i="7"/>
  <c r="AP736" i="7"/>
  <c r="AO736" i="7"/>
  <c r="AN736" i="7"/>
  <c r="AM736" i="7"/>
  <c r="AL736" i="7"/>
  <c r="AK736" i="7"/>
  <c r="AJ736" i="7"/>
  <c r="AI736" i="7"/>
  <c r="AH736" i="7"/>
  <c r="AG736" i="7"/>
  <c r="AF736" i="7"/>
  <c r="AE736" i="7"/>
  <c r="AD736" i="7"/>
  <c r="AC736" i="7"/>
  <c r="AB736" i="7"/>
  <c r="AA736" i="7"/>
  <c r="Z736" i="7"/>
  <c r="Y736" i="7"/>
  <c r="X736" i="7"/>
  <c r="W736" i="7"/>
  <c r="V736" i="7"/>
  <c r="U736" i="7"/>
  <c r="T736" i="7"/>
  <c r="S736" i="7"/>
  <c r="R736" i="7"/>
  <c r="Q736" i="7"/>
  <c r="P736" i="7"/>
  <c r="O736" i="7"/>
  <c r="N736" i="7"/>
  <c r="M736" i="7"/>
  <c r="L736" i="7"/>
  <c r="K736" i="7"/>
  <c r="J736" i="7"/>
  <c r="I736" i="7"/>
  <c r="H736" i="7"/>
  <c r="CB735" i="7"/>
  <c r="BY735" i="7"/>
  <c r="BX735" i="7"/>
  <c r="BW735" i="7"/>
  <c r="BV735" i="7"/>
  <c r="BT735" i="7"/>
  <c r="BS735" i="7"/>
  <c r="BR735" i="7"/>
  <c r="BQ735" i="7"/>
  <c r="BP735" i="7"/>
  <c r="BO735" i="7"/>
  <c r="BN735" i="7"/>
  <c r="BM735" i="7"/>
  <c r="BL735" i="7"/>
  <c r="BK735" i="7"/>
  <c r="BJ735" i="7"/>
  <c r="BI735" i="7"/>
  <c r="BH735" i="7"/>
  <c r="BG735" i="7"/>
  <c r="BF735" i="7"/>
  <c r="BE735" i="7"/>
  <c r="BD735" i="7"/>
  <c r="BC735" i="7"/>
  <c r="BB735" i="7"/>
  <c r="BA735" i="7"/>
  <c r="AZ735" i="7"/>
  <c r="AY735" i="7"/>
  <c r="AX735" i="7"/>
  <c r="AW735" i="7"/>
  <c r="AV735" i="7"/>
  <c r="AU735" i="7"/>
  <c r="AT735" i="7"/>
  <c r="AS735" i="7"/>
  <c r="AR735" i="7"/>
  <c r="AQ735" i="7"/>
  <c r="AP735" i="7"/>
  <c r="AO735" i="7"/>
  <c r="AN735" i="7"/>
  <c r="AM735" i="7"/>
  <c r="AL735" i="7"/>
  <c r="AK735" i="7"/>
  <c r="AJ735" i="7"/>
  <c r="AI735" i="7"/>
  <c r="AH735" i="7"/>
  <c r="AG735" i="7"/>
  <c r="AF735" i="7"/>
  <c r="AE735" i="7"/>
  <c r="AD735" i="7"/>
  <c r="AC735" i="7"/>
  <c r="AB735" i="7"/>
  <c r="AA735" i="7"/>
  <c r="Z735" i="7"/>
  <c r="Y735" i="7"/>
  <c r="X735" i="7"/>
  <c r="W735" i="7"/>
  <c r="V735" i="7"/>
  <c r="U735" i="7"/>
  <c r="T735" i="7"/>
  <c r="S735" i="7"/>
  <c r="R735" i="7"/>
  <c r="Q735" i="7"/>
  <c r="P735" i="7"/>
  <c r="O735" i="7"/>
  <c r="N735" i="7"/>
  <c r="M735" i="7"/>
  <c r="L735" i="7"/>
  <c r="K735" i="7"/>
  <c r="J735" i="7"/>
  <c r="I735" i="7"/>
  <c r="H735" i="7"/>
  <c r="CB734" i="7"/>
  <c r="BY734" i="7"/>
  <c r="BX734" i="7"/>
  <c r="BW734" i="7"/>
  <c r="BV734" i="7"/>
  <c r="BT734" i="7"/>
  <c r="BS734" i="7"/>
  <c r="BR734" i="7"/>
  <c r="BQ734" i="7"/>
  <c r="BP734" i="7"/>
  <c r="BO734" i="7"/>
  <c r="BN734" i="7"/>
  <c r="BM734" i="7"/>
  <c r="BL734" i="7"/>
  <c r="BK734" i="7"/>
  <c r="BJ734" i="7"/>
  <c r="BI734" i="7"/>
  <c r="BH734" i="7"/>
  <c r="BG734" i="7"/>
  <c r="BF734" i="7"/>
  <c r="BE734" i="7"/>
  <c r="BD734" i="7"/>
  <c r="BC734" i="7"/>
  <c r="BB734" i="7"/>
  <c r="BA734" i="7"/>
  <c r="AZ734" i="7"/>
  <c r="AY734" i="7"/>
  <c r="AX734" i="7"/>
  <c r="AW734" i="7"/>
  <c r="AV734" i="7"/>
  <c r="AU734" i="7"/>
  <c r="AT734" i="7"/>
  <c r="AS734" i="7"/>
  <c r="AR734" i="7"/>
  <c r="AQ734" i="7"/>
  <c r="AP734" i="7"/>
  <c r="AO734" i="7"/>
  <c r="AN734" i="7"/>
  <c r="AM734" i="7"/>
  <c r="AL734" i="7"/>
  <c r="AK734" i="7"/>
  <c r="AJ734" i="7"/>
  <c r="AI734" i="7"/>
  <c r="AH734" i="7"/>
  <c r="AG734" i="7"/>
  <c r="AF734" i="7"/>
  <c r="AE734" i="7"/>
  <c r="AD734" i="7"/>
  <c r="AC734" i="7"/>
  <c r="AB734" i="7"/>
  <c r="AA734" i="7"/>
  <c r="Z734" i="7"/>
  <c r="Y734" i="7"/>
  <c r="X734" i="7"/>
  <c r="W734" i="7"/>
  <c r="V734" i="7"/>
  <c r="U734" i="7"/>
  <c r="T734" i="7"/>
  <c r="S734" i="7"/>
  <c r="R734" i="7"/>
  <c r="Q734" i="7"/>
  <c r="P734" i="7"/>
  <c r="O734" i="7"/>
  <c r="N734" i="7"/>
  <c r="M734" i="7"/>
  <c r="L734" i="7"/>
  <c r="K734" i="7"/>
  <c r="J734" i="7"/>
  <c r="I734" i="7"/>
  <c r="H734" i="7"/>
  <c r="CB733" i="7"/>
  <c r="BY733" i="7"/>
  <c r="BX733" i="7"/>
  <c r="BW733" i="7"/>
  <c r="BV733" i="7"/>
  <c r="BT733" i="7"/>
  <c r="BS733" i="7"/>
  <c r="BR733" i="7"/>
  <c r="BQ733" i="7"/>
  <c r="BP733" i="7"/>
  <c r="BO733" i="7"/>
  <c r="BN733" i="7"/>
  <c r="BM733" i="7"/>
  <c r="BL733" i="7"/>
  <c r="BK733" i="7"/>
  <c r="BJ733" i="7"/>
  <c r="BI733" i="7"/>
  <c r="BH733" i="7"/>
  <c r="BG733" i="7"/>
  <c r="BF733" i="7"/>
  <c r="BE733" i="7"/>
  <c r="BD733" i="7"/>
  <c r="BC733" i="7"/>
  <c r="BB733" i="7"/>
  <c r="BA733" i="7"/>
  <c r="AZ733" i="7"/>
  <c r="AY733" i="7"/>
  <c r="AX733" i="7"/>
  <c r="AW733" i="7"/>
  <c r="AV733" i="7"/>
  <c r="AU733" i="7"/>
  <c r="AT733" i="7"/>
  <c r="AS733" i="7"/>
  <c r="AR733" i="7"/>
  <c r="AQ733" i="7"/>
  <c r="AP733" i="7"/>
  <c r="AO733" i="7"/>
  <c r="AN733" i="7"/>
  <c r="AM733" i="7"/>
  <c r="AL733" i="7"/>
  <c r="AK733" i="7"/>
  <c r="AJ733" i="7"/>
  <c r="AI733" i="7"/>
  <c r="AH733" i="7"/>
  <c r="AG733" i="7"/>
  <c r="AF733" i="7"/>
  <c r="AE733" i="7"/>
  <c r="AD733" i="7"/>
  <c r="AC733" i="7"/>
  <c r="AB733" i="7"/>
  <c r="AA733" i="7"/>
  <c r="Z733" i="7"/>
  <c r="Y733" i="7"/>
  <c r="X733" i="7"/>
  <c r="W733" i="7"/>
  <c r="V733" i="7"/>
  <c r="U733" i="7"/>
  <c r="T733" i="7"/>
  <c r="S733" i="7"/>
  <c r="R733" i="7"/>
  <c r="Q733" i="7"/>
  <c r="P733" i="7"/>
  <c r="O733" i="7"/>
  <c r="N733" i="7"/>
  <c r="M733" i="7"/>
  <c r="L733" i="7"/>
  <c r="K733" i="7"/>
  <c r="J733" i="7"/>
  <c r="I733" i="7"/>
  <c r="H733" i="7"/>
  <c r="CB732" i="7"/>
  <c r="BY732" i="7"/>
  <c r="BX732" i="7"/>
  <c r="BW732" i="7"/>
  <c r="BV732" i="7"/>
  <c r="BT732" i="7"/>
  <c r="BS732" i="7"/>
  <c r="BR732" i="7"/>
  <c r="BQ732" i="7"/>
  <c r="BO732" i="7"/>
  <c r="BN732" i="7"/>
  <c r="BM732" i="7"/>
  <c r="BL732" i="7"/>
  <c r="BJ732" i="7"/>
  <c r="BI732" i="7"/>
  <c r="BH732" i="7"/>
  <c r="BG732" i="7"/>
  <c r="BE732" i="7"/>
  <c r="BD732" i="7"/>
  <c r="BC732" i="7"/>
  <c r="BB732" i="7"/>
  <c r="AZ732" i="7"/>
  <c r="AY732" i="7"/>
  <c r="AX732" i="7"/>
  <c r="AW732" i="7"/>
  <c r="AU732" i="7"/>
  <c r="AT732" i="7"/>
  <c r="AS732" i="7"/>
  <c r="AR732" i="7"/>
  <c r="AP732" i="7"/>
  <c r="AO732" i="7"/>
  <c r="AN732" i="7"/>
  <c r="AM732" i="7"/>
  <c r="AK732" i="7"/>
  <c r="AJ732" i="7"/>
  <c r="AI732" i="7"/>
  <c r="AH732" i="7"/>
  <c r="AF732" i="7"/>
  <c r="AE732" i="7"/>
  <c r="AD732" i="7"/>
  <c r="AC732" i="7"/>
  <c r="AA732" i="7"/>
  <c r="Z732" i="7"/>
  <c r="Y732" i="7"/>
  <c r="X732" i="7"/>
  <c r="V732" i="7"/>
  <c r="U732" i="7"/>
  <c r="T732" i="7"/>
  <c r="S732" i="7"/>
  <c r="Q732" i="7"/>
  <c r="P732" i="7"/>
  <c r="O732" i="7"/>
  <c r="N732" i="7"/>
  <c r="L732" i="7"/>
  <c r="K732" i="7"/>
  <c r="J732" i="7"/>
  <c r="I732" i="7"/>
  <c r="CB731" i="7"/>
  <c r="CA731" i="7"/>
  <c r="BY731" i="7"/>
  <c r="BX731" i="7"/>
  <c r="BW731" i="7"/>
  <c r="BV731" i="7"/>
  <c r="BU731" i="7"/>
  <c r="BT731" i="7"/>
  <c r="BS731" i="7"/>
  <c r="BR731" i="7"/>
  <c r="BQ731" i="7"/>
  <c r="BP731" i="7"/>
  <c r="BO731" i="7"/>
  <c r="BN731" i="7"/>
  <c r="BM731" i="7"/>
  <c r="BL731" i="7"/>
  <c r="BK731" i="7"/>
  <c r="BJ731" i="7"/>
  <c r="BI731" i="7"/>
  <c r="BH731" i="7"/>
  <c r="BG731" i="7"/>
  <c r="BF731" i="7"/>
  <c r="BE731" i="7"/>
  <c r="BD731" i="7"/>
  <c r="BC731" i="7"/>
  <c r="BB731" i="7"/>
  <c r="BA731" i="7"/>
  <c r="AZ731" i="7"/>
  <c r="AY731" i="7"/>
  <c r="AX731" i="7"/>
  <c r="AW731" i="7"/>
  <c r="AV731" i="7"/>
  <c r="AU731" i="7"/>
  <c r="AT731" i="7"/>
  <c r="AS731" i="7"/>
  <c r="AR731" i="7"/>
  <c r="AQ731" i="7"/>
  <c r="AP731" i="7"/>
  <c r="AO731" i="7"/>
  <c r="AN731" i="7"/>
  <c r="AM731" i="7"/>
  <c r="AL731" i="7"/>
  <c r="AK731" i="7"/>
  <c r="AJ731" i="7"/>
  <c r="AI731" i="7"/>
  <c r="AH731" i="7"/>
  <c r="AG731" i="7"/>
  <c r="AF731" i="7"/>
  <c r="AE731" i="7"/>
  <c r="AD731" i="7"/>
  <c r="AC731" i="7"/>
  <c r="AB731" i="7"/>
  <c r="AA731" i="7"/>
  <c r="Z731" i="7"/>
  <c r="Y731" i="7"/>
  <c r="X731" i="7"/>
  <c r="W731" i="7"/>
  <c r="V731" i="7"/>
  <c r="U731" i="7"/>
  <c r="T731" i="7"/>
  <c r="S731" i="7"/>
  <c r="R731" i="7"/>
  <c r="Q731" i="7"/>
  <c r="P731" i="7"/>
  <c r="O731" i="7"/>
  <c r="N731" i="7"/>
  <c r="M731" i="7"/>
  <c r="L731" i="7"/>
  <c r="K731" i="7"/>
  <c r="J731" i="7"/>
  <c r="I731" i="7"/>
  <c r="H731" i="7"/>
  <c r="CB730" i="7"/>
  <c r="BY730" i="7"/>
  <c r="BX730" i="7"/>
  <c r="BW730" i="7"/>
  <c r="BV730" i="7"/>
  <c r="BT730" i="7"/>
  <c r="BS730" i="7"/>
  <c r="BR730" i="7"/>
  <c r="BQ730" i="7"/>
  <c r="BO730" i="7"/>
  <c r="BN730" i="7"/>
  <c r="BM730" i="7"/>
  <c r="BL730" i="7"/>
  <c r="BJ730" i="7"/>
  <c r="BI730" i="7"/>
  <c r="BH730" i="7"/>
  <c r="BG730" i="7"/>
  <c r="BE730" i="7"/>
  <c r="BD730" i="7"/>
  <c r="BC730" i="7"/>
  <c r="BB730" i="7"/>
  <c r="AZ730" i="7"/>
  <c r="AY730" i="7"/>
  <c r="AX730" i="7"/>
  <c r="AW730" i="7"/>
  <c r="AU730" i="7"/>
  <c r="AT730" i="7"/>
  <c r="AS730" i="7"/>
  <c r="AR730" i="7"/>
  <c r="AP730" i="7"/>
  <c r="AO730" i="7"/>
  <c r="AN730" i="7"/>
  <c r="AM730" i="7"/>
  <c r="AK730" i="7"/>
  <c r="AJ730" i="7"/>
  <c r="AI730" i="7"/>
  <c r="AH730" i="7"/>
  <c r="AF730" i="7"/>
  <c r="AE730" i="7"/>
  <c r="AD730" i="7"/>
  <c r="AC730" i="7"/>
  <c r="AA730" i="7"/>
  <c r="Z730" i="7"/>
  <c r="Y730" i="7"/>
  <c r="X730" i="7"/>
  <c r="V730" i="7"/>
  <c r="U730" i="7"/>
  <c r="T730" i="7"/>
  <c r="S730" i="7"/>
  <c r="Q730" i="7"/>
  <c r="P730" i="7"/>
  <c r="O730" i="7"/>
  <c r="N730" i="7"/>
  <c r="L730" i="7"/>
  <c r="K730" i="7"/>
  <c r="J730" i="7"/>
  <c r="I730" i="7"/>
  <c r="CB729" i="7"/>
  <c r="BY729" i="7"/>
  <c r="BX729" i="7"/>
  <c r="BW729" i="7"/>
  <c r="BV729" i="7"/>
  <c r="BT729" i="7"/>
  <c r="BS729" i="7"/>
  <c r="BR729" i="7"/>
  <c r="BQ729" i="7"/>
  <c r="BO729" i="7"/>
  <c r="BN729" i="7"/>
  <c r="BM729" i="7"/>
  <c r="BL729" i="7"/>
  <c r="BJ729" i="7"/>
  <c r="BI729" i="7"/>
  <c r="BH729" i="7"/>
  <c r="BG729" i="7"/>
  <c r="BE729" i="7"/>
  <c r="BD729" i="7"/>
  <c r="BC729" i="7"/>
  <c r="BB729" i="7"/>
  <c r="AZ729" i="7"/>
  <c r="AY729" i="7"/>
  <c r="AX729" i="7"/>
  <c r="AW729" i="7"/>
  <c r="AU729" i="7"/>
  <c r="AT729" i="7"/>
  <c r="AS729" i="7"/>
  <c r="AR729" i="7"/>
  <c r="AP729" i="7"/>
  <c r="AO729" i="7"/>
  <c r="AN729" i="7"/>
  <c r="AM729" i="7"/>
  <c r="AK729" i="7"/>
  <c r="AJ729" i="7"/>
  <c r="AI729" i="7"/>
  <c r="AH729" i="7"/>
  <c r="AF729" i="7"/>
  <c r="AE729" i="7"/>
  <c r="AD729" i="7"/>
  <c r="AC729" i="7"/>
  <c r="AA729" i="7"/>
  <c r="Z729" i="7"/>
  <c r="Y729" i="7"/>
  <c r="X729" i="7"/>
  <c r="V729" i="7"/>
  <c r="U729" i="7"/>
  <c r="T729" i="7"/>
  <c r="S729" i="7"/>
  <c r="Q729" i="7"/>
  <c r="P729" i="7"/>
  <c r="O729" i="7"/>
  <c r="N729" i="7"/>
  <c r="L729" i="7"/>
  <c r="K729" i="7"/>
  <c r="J729" i="7"/>
  <c r="I729" i="7"/>
  <c r="CB728" i="7"/>
  <c r="BY728" i="7"/>
  <c r="BX728" i="7"/>
  <c r="BW728" i="7"/>
  <c r="BV728" i="7"/>
  <c r="BT728" i="7"/>
  <c r="BS728" i="7"/>
  <c r="BR728" i="7"/>
  <c r="BQ728" i="7"/>
  <c r="BO728" i="7"/>
  <c r="BN728" i="7"/>
  <c r="BM728" i="7"/>
  <c r="BL728" i="7"/>
  <c r="BJ728" i="7"/>
  <c r="BI728" i="7"/>
  <c r="BH728" i="7"/>
  <c r="BG728" i="7"/>
  <c r="BE728" i="7"/>
  <c r="BD728" i="7"/>
  <c r="BC728" i="7"/>
  <c r="BB728" i="7"/>
  <c r="AZ728" i="7"/>
  <c r="AY728" i="7"/>
  <c r="AX728" i="7"/>
  <c r="AW728" i="7"/>
  <c r="AU728" i="7"/>
  <c r="AT728" i="7"/>
  <c r="AS728" i="7"/>
  <c r="AR728" i="7"/>
  <c r="AP728" i="7"/>
  <c r="AO728" i="7"/>
  <c r="AN728" i="7"/>
  <c r="AM728" i="7"/>
  <c r="AK728" i="7"/>
  <c r="AJ728" i="7"/>
  <c r="AI728" i="7"/>
  <c r="AH728" i="7"/>
  <c r="AF728" i="7"/>
  <c r="AE728" i="7"/>
  <c r="AD728" i="7"/>
  <c r="AC728" i="7"/>
  <c r="AA728" i="7"/>
  <c r="Z728" i="7"/>
  <c r="Y728" i="7"/>
  <c r="X728" i="7"/>
  <c r="V728" i="7"/>
  <c r="U728" i="7"/>
  <c r="T728" i="7"/>
  <c r="S728" i="7"/>
  <c r="Q728" i="7"/>
  <c r="P728" i="7"/>
  <c r="O728" i="7"/>
  <c r="N728" i="7"/>
  <c r="L728" i="7"/>
  <c r="K728" i="7"/>
  <c r="J728" i="7"/>
  <c r="I728" i="7"/>
  <c r="CB727" i="7"/>
  <c r="BY727" i="7"/>
  <c r="BX727" i="7"/>
  <c r="BW727" i="7"/>
  <c r="BV727" i="7"/>
  <c r="BT727" i="7"/>
  <c r="BS727" i="7"/>
  <c r="BR727" i="7"/>
  <c r="BQ727" i="7"/>
  <c r="BO727" i="7"/>
  <c r="BN727" i="7"/>
  <c r="BM727" i="7"/>
  <c r="BL727" i="7"/>
  <c r="BJ727" i="7"/>
  <c r="BI727" i="7"/>
  <c r="BH727" i="7"/>
  <c r="BG727" i="7"/>
  <c r="BE727" i="7"/>
  <c r="BD727" i="7"/>
  <c r="BC727" i="7"/>
  <c r="BB727" i="7"/>
  <c r="AZ727" i="7"/>
  <c r="AY727" i="7"/>
  <c r="AX727" i="7"/>
  <c r="AW727" i="7"/>
  <c r="AU727" i="7"/>
  <c r="AT727" i="7"/>
  <c r="AS727" i="7"/>
  <c r="AR727" i="7"/>
  <c r="AP727" i="7"/>
  <c r="AO727" i="7"/>
  <c r="AN727" i="7"/>
  <c r="AM727" i="7"/>
  <c r="AK727" i="7"/>
  <c r="AJ727" i="7"/>
  <c r="AI727" i="7"/>
  <c r="AH727" i="7"/>
  <c r="AF727" i="7"/>
  <c r="AE727" i="7"/>
  <c r="AD727" i="7"/>
  <c r="AC727" i="7"/>
  <c r="AA727" i="7"/>
  <c r="Z727" i="7"/>
  <c r="Y727" i="7"/>
  <c r="X727" i="7"/>
  <c r="V727" i="7"/>
  <c r="U727" i="7"/>
  <c r="T727" i="7"/>
  <c r="S727" i="7"/>
  <c r="Q727" i="7"/>
  <c r="P727" i="7"/>
  <c r="O727" i="7"/>
  <c r="N727" i="7"/>
  <c r="L727" i="7"/>
  <c r="K727" i="7"/>
  <c r="J727" i="7"/>
  <c r="I727" i="7"/>
  <c r="CB726" i="7"/>
  <c r="BY726" i="7"/>
  <c r="BX726" i="7"/>
  <c r="BW726" i="7"/>
  <c r="BV726" i="7"/>
  <c r="BT726" i="7"/>
  <c r="BS726" i="7"/>
  <c r="BR726" i="7"/>
  <c r="BQ726" i="7"/>
  <c r="BO726" i="7"/>
  <c r="BN726" i="7"/>
  <c r="BM726" i="7"/>
  <c r="BL726" i="7"/>
  <c r="BJ726" i="7"/>
  <c r="BI726" i="7"/>
  <c r="BH726" i="7"/>
  <c r="BG726" i="7"/>
  <c r="BE726" i="7"/>
  <c r="BD726" i="7"/>
  <c r="BC726" i="7"/>
  <c r="BB726" i="7"/>
  <c r="AZ726" i="7"/>
  <c r="AY726" i="7"/>
  <c r="AX726" i="7"/>
  <c r="AW726" i="7"/>
  <c r="AU726" i="7"/>
  <c r="AT726" i="7"/>
  <c r="AS726" i="7"/>
  <c r="AR726" i="7"/>
  <c r="AP726" i="7"/>
  <c r="AO726" i="7"/>
  <c r="AN726" i="7"/>
  <c r="AM726" i="7"/>
  <c r="AK726" i="7"/>
  <c r="AJ726" i="7"/>
  <c r="AI726" i="7"/>
  <c r="AH726" i="7"/>
  <c r="AF726" i="7"/>
  <c r="AE726" i="7"/>
  <c r="AD726" i="7"/>
  <c r="AC726" i="7"/>
  <c r="AA726" i="7"/>
  <c r="Z726" i="7"/>
  <c r="Y726" i="7"/>
  <c r="X726" i="7"/>
  <c r="V726" i="7"/>
  <c r="U726" i="7"/>
  <c r="T726" i="7"/>
  <c r="S726" i="7"/>
  <c r="Q726" i="7"/>
  <c r="P726" i="7"/>
  <c r="O726" i="7"/>
  <c r="N726" i="7"/>
  <c r="L726" i="7"/>
  <c r="K726" i="7"/>
  <c r="J726" i="7"/>
  <c r="I726" i="7"/>
  <c r="CB725" i="7"/>
  <c r="CA725" i="7"/>
  <c r="BY725" i="7"/>
  <c r="BX725" i="7"/>
  <c r="BW725" i="7"/>
  <c r="BV725" i="7"/>
  <c r="BU725" i="7"/>
  <c r="BT725" i="7"/>
  <c r="BS725" i="7"/>
  <c r="BR725" i="7"/>
  <c r="BQ725" i="7"/>
  <c r="BP725" i="7"/>
  <c r="BO725" i="7"/>
  <c r="BN725" i="7"/>
  <c r="BM725" i="7"/>
  <c r="BL725" i="7"/>
  <c r="BK725" i="7"/>
  <c r="BJ725" i="7"/>
  <c r="BI725" i="7"/>
  <c r="BH725" i="7"/>
  <c r="BG725" i="7"/>
  <c r="BF725" i="7"/>
  <c r="BE725" i="7"/>
  <c r="BD725" i="7"/>
  <c r="BC725" i="7"/>
  <c r="BB725" i="7"/>
  <c r="BA725" i="7"/>
  <c r="AZ725" i="7"/>
  <c r="AY725" i="7"/>
  <c r="AX725" i="7"/>
  <c r="AW725" i="7"/>
  <c r="AV725" i="7"/>
  <c r="AU725" i="7"/>
  <c r="AT725" i="7"/>
  <c r="AS725" i="7"/>
  <c r="AR725" i="7"/>
  <c r="AQ725" i="7"/>
  <c r="AP725" i="7"/>
  <c r="AO725" i="7"/>
  <c r="AN725" i="7"/>
  <c r="AM725" i="7"/>
  <c r="AL725" i="7"/>
  <c r="AK725" i="7"/>
  <c r="AJ725" i="7"/>
  <c r="AI725" i="7"/>
  <c r="AH725" i="7"/>
  <c r="AG725" i="7"/>
  <c r="AF725" i="7"/>
  <c r="AE725" i="7"/>
  <c r="AD725" i="7"/>
  <c r="AC725" i="7"/>
  <c r="AB725" i="7"/>
  <c r="AA725" i="7"/>
  <c r="Z725" i="7"/>
  <c r="Y725" i="7"/>
  <c r="X725" i="7"/>
  <c r="W725" i="7"/>
  <c r="V725" i="7"/>
  <c r="U725" i="7"/>
  <c r="T725" i="7"/>
  <c r="S725" i="7"/>
  <c r="R725" i="7"/>
  <c r="Q725" i="7"/>
  <c r="P725" i="7"/>
  <c r="O725" i="7"/>
  <c r="N725" i="7"/>
  <c r="M725" i="7"/>
  <c r="L725" i="7"/>
  <c r="K725" i="7"/>
  <c r="J725" i="7"/>
  <c r="I725" i="7"/>
  <c r="H725" i="7"/>
  <c r="CB724" i="7"/>
  <c r="BY724" i="7"/>
  <c r="BX724" i="7"/>
  <c r="BW724" i="7"/>
  <c r="BV724" i="7"/>
  <c r="BT724" i="7"/>
  <c r="BS724" i="7"/>
  <c r="BR724" i="7"/>
  <c r="BQ724" i="7"/>
  <c r="BP724" i="7"/>
  <c r="BO724" i="7"/>
  <c r="BN724" i="7"/>
  <c r="BM724" i="7"/>
  <c r="BL724" i="7"/>
  <c r="BK724" i="7"/>
  <c r="BJ724" i="7"/>
  <c r="BI724" i="7"/>
  <c r="BH724" i="7"/>
  <c r="BG724" i="7"/>
  <c r="BF724" i="7"/>
  <c r="BE724" i="7"/>
  <c r="BD724" i="7"/>
  <c r="BC724" i="7"/>
  <c r="BB724" i="7"/>
  <c r="BA724" i="7"/>
  <c r="AZ724" i="7"/>
  <c r="AY724" i="7"/>
  <c r="AX724" i="7"/>
  <c r="AW724" i="7"/>
  <c r="AV724" i="7"/>
  <c r="AU724" i="7"/>
  <c r="AT724" i="7"/>
  <c r="AS724" i="7"/>
  <c r="AR724" i="7"/>
  <c r="AQ724" i="7"/>
  <c r="AP724" i="7"/>
  <c r="AO724" i="7"/>
  <c r="AN724" i="7"/>
  <c r="AM724" i="7"/>
  <c r="AL724" i="7"/>
  <c r="AK724" i="7"/>
  <c r="AJ724" i="7"/>
  <c r="AI724" i="7"/>
  <c r="AH724" i="7"/>
  <c r="AG724" i="7"/>
  <c r="AF724" i="7"/>
  <c r="AE724" i="7"/>
  <c r="AD724" i="7"/>
  <c r="AC724" i="7"/>
  <c r="AB724" i="7"/>
  <c r="AA724" i="7"/>
  <c r="Z724" i="7"/>
  <c r="Y724" i="7"/>
  <c r="X724" i="7"/>
  <c r="W724" i="7"/>
  <c r="V724" i="7"/>
  <c r="U724" i="7"/>
  <c r="T724" i="7"/>
  <c r="S724" i="7"/>
  <c r="R724" i="7"/>
  <c r="Q724" i="7"/>
  <c r="P724" i="7"/>
  <c r="O724" i="7"/>
  <c r="N724" i="7"/>
  <c r="M724" i="7"/>
  <c r="L724" i="7"/>
  <c r="K724" i="7"/>
  <c r="J724" i="7"/>
  <c r="I724" i="7"/>
  <c r="H724" i="7"/>
  <c r="CB723" i="7"/>
  <c r="BY723" i="7"/>
  <c r="BX723" i="7"/>
  <c r="BW723" i="7"/>
  <c r="BV723" i="7"/>
  <c r="BT723" i="7"/>
  <c r="BS723" i="7"/>
  <c r="BR723" i="7"/>
  <c r="BQ723" i="7"/>
  <c r="BP723" i="7"/>
  <c r="BO723" i="7"/>
  <c r="BN723" i="7"/>
  <c r="BM723" i="7"/>
  <c r="BL723" i="7"/>
  <c r="BK723" i="7"/>
  <c r="BJ723" i="7"/>
  <c r="BI723" i="7"/>
  <c r="BH723" i="7"/>
  <c r="BG723" i="7"/>
  <c r="BF723" i="7"/>
  <c r="BE723" i="7"/>
  <c r="BD723" i="7"/>
  <c r="BC723" i="7"/>
  <c r="BB723" i="7"/>
  <c r="BA723" i="7"/>
  <c r="AZ723" i="7"/>
  <c r="AY723" i="7"/>
  <c r="AX723" i="7"/>
  <c r="AW723" i="7"/>
  <c r="AV723" i="7"/>
  <c r="AU723" i="7"/>
  <c r="AT723" i="7"/>
  <c r="AS723" i="7"/>
  <c r="AR723" i="7"/>
  <c r="AQ723" i="7"/>
  <c r="AP723" i="7"/>
  <c r="AO723" i="7"/>
  <c r="AN723" i="7"/>
  <c r="AM723" i="7"/>
  <c r="AL723" i="7"/>
  <c r="AK723" i="7"/>
  <c r="AJ723" i="7"/>
  <c r="AI723" i="7"/>
  <c r="AH723" i="7"/>
  <c r="AG723" i="7"/>
  <c r="AF723" i="7"/>
  <c r="AE723" i="7"/>
  <c r="AD723" i="7"/>
  <c r="AC723" i="7"/>
  <c r="AB723" i="7"/>
  <c r="AA723" i="7"/>
  <c r="Z723" i="7"/>
  <c r="Y723" i="7"/>
  <c r="X723" i="7"/>
  <c r="W723" i="7"/>
  <c r="V723" i="7"/>
  <c r="U723" i="7"/>
  <c r="T723" i="7"/>
  <c r="S723" i="7"/>
  <c r="R723" i="7"/>
  <c r="Q723" i="7"/>
  <c r="P723" i="7"/>
  <c r="O723" i="7"/>
  <c r="N723" i="7"/>
  <c r="M723" i="7"/>
  <c r="L723" i="7"/>
  <c r="K723" i="7"/>
  <c r="J723" i="7"/>
  <c r="I723" i="7"/>
  <c r="H723" i="7"/>
  <c r="CB722" i="7"/>
  <c r="BY722" i="7"/>
  <c r="BX722" i="7"/>
  <c r="BW722" i="7"/>
  <c r="BV722" i="7"/>
  <c r="BT722" i="7"/>
  <c r="BS722" i="7"/>
  <c r="BR722" i="7"/>
  <c r="BQ722" i="7"/>
  <c r="BP722" i="7"/>
  <c r="BO722" i="7"/>
  <c r="BN722" i="7"/>
  <c r="BM722" i="7"/>
  <c r="BL722" i="7"/>
  <c r="BK722" i="7"/>
  <c r="BJ722" i="7"/>
  <c r="BI722" i="7"/>
  <c r="BH722" i="7"/>
  <c r="BG722" i="7"/>
  <c r="BF722" i="7"/>
  <c r="BE722" i="7"/>
  <c r="BD722" i="7"/>
  <c r="BC722" i="7"/>
  <c r="BB722" i="7"/>
  <c r="BA722" i="7"/>
  <c r="AZ722" i="7"/>
  <c r="AY722" i="7"/>
  <c r="AX722" i="7"/>
  <c r="AW722" i="7"/>
  <c r="AV722" i="7"/>
  <c r="AU722" i="7"/>
  <c r="AT722" i="7"/>
  <c r="AS722" i="7"/>
  <c r="AR722" i="7"/>
  <c r="AQ722" i="7"/>
  <c r="AP722" i="7"/>
  <c r="AO722" i="7"/>
  <c r="AN722" i="7"/>
  <c r="AM722" i="7"/>
  <c r="AL722" i="7"/>
  <c r="AK722" i="7"/>
  <c r="AJ722" i="7"/>
  <c r="AI722" i="7"/>
  <c r="AH722" i="7"/>
  <c r="AG722" i="7"/>
  <c r="AF722" i="7"/>
  <c r="AE722" i="7"/>
  <c r="AD722" i="7"/>
  <c r="AC722" i="7"/>
  <c r="AB722" i="7"/>
  <c r="AA722" i="7"/>
  <c r="Z722" i="7"/>
  <c r="Y722" i="7"/>
  <c r="X722" i="7"/>
  <c r="W722" i="7"/>
  <c r="V722" i="7"/>
  <c r="U722" i="7"/>
  <c r="T722" i="7"/>
  <c r="S722" i="7"/>
  <c r="R722" i="7"/>
  <c r="Q722" i="7"/>
  <c r="P722" i="7"/>
  <c r="O722" i="7"/>
  <c r="N722" i="7"/>
  <c r="M722" i="7"/>
  <c r="L722" i="7"/>
  <c r="K722" i="7"/>
  <c r="J722" i="7"/>
  <c r="I722" i="7"/>
  <c r="H722" i="7"/>
  <c r="CB721" i="7"/>
  <c r="BY721" i="7"/>
  <c r="BX721" i="7"/>
  <c r="BW721" i="7"/>
  <c r="BV721" i="7"/>
  <c r="BT721" i="7"/>
  <c r="BS721" i="7"/>
  <c r="BR721" i="7"/>
  <c r="BQ721" i="7"/>
  <c r="BP721" i="7"/>
  <c r="BO721" i="7"/>
  <c r="BN721" i="7"/>
  <c r="BM721" i="7"/>
  <c r="BL721" i="7"/>
  <c r="BK721" i="7"/>
  <c r="BJ721" i="7"/>
  <c r="BI721" i="7"/>
  <c r="BH721" i="7"/>
  <c r="BG721" i="7"/>
  <c r="BF721" i="7"/>
  <c r="BE721" i="7"/>
  <c r="BD721" i="7"/>
  <c r="BC721" i="7"/>
  <c r="BB721" i="7"/>
  <c r="BA721" i="7"/>
  <c r="AZ721" i="7"/>
  <c r="AY721" i="7"/>
  <c r="AX721" i="7"/>
  <c r="AW721" i="7"/>
  <c r="AV721" i="7"/>
  <c r="AU721" i="7"/>
  <c r="AT721" i="7"/>
  <c r="AS721" i="7"/>
  <c r="AR721" i="7"/>
  <c r="AQ721" i="7"/>
  <c r="AP721" i="7"/>
  <c r="AO721" i="7"/>
  <c r="AN721" i="7"/>
  <c r="AM721" i="7"/>
  <c r="AL721" i="7"/>
  <c r="AK721" i="7"/>
  <c r="AJ721" i="7"/>
  <c r="AI721" i="7"/>
  <c r="AH721" i="7"/>
  <c r="AG721" i="7"/>
  <c r="AF721" i="7"/>
  <c r="AE721" i="7"/>
  <c r="AD721" i="7"/>
  <c r="AC721" i="7"/>
  <c r="AB721" i="7"/>
  <c r="AA721" i="7"/>
  <c r="Z721" i="7"/>
  <c r="Y721" i="7"/>
  <c r="X721" i="7"/>
  <c r="W721" i="7"/>
  <c r="V721" i="7"/>
  <c r="U721" i="7"/>
  <c r="T721" i="7"/>
  <c r="S721" i="7"/>
  <c r="R721" i="7"/>
  <c r="Q721" i="7"/>
  <c r="P721" i="7"/>
  <c r="O721" i="7"/>
  <c r="N721" i="7"/>
  <c r="M721" i="7"/>
  <c r="L721" i="7"/>
  <c r="K721" i="7"/>
  <c r="J721" i="7"/>
  <c r="I721" i="7"/>
  <c r="H721" i="7"/>
  <c r="CB720" i="7"/>
  <c r="BY720" i="7"/>
  <c r="BX720" i="7"/>
  <c r="BW720" i="7"/>
  <c r="BV720" i="7"/>
  <c r="BT720" i="7"/>
  <c r="BS720" i="7"/>
  <c r="BR720" i="7"/>
  <c r="BQ720" i="7"/>
  <c r="BO720" i="7"/>
  <c r="BN720" i="7"/>
  <c r="BM720" i="7"/>
  <c r="BL720" i="7"/>
  <c r="BJ720" i="7"/>
  <c r="BI720" i="7"/>
  <c r="BH720" i="7"/>
  <c r="BG720" i="7"/>
  <c r="BE720" i="7"/>
  <c r="BD720" i="7"/>
  <c r="BC720" i="7"/>
  <c r="BB720" i="7"/>
  <c r="AZ720" i="7"/>
  <c r="AY720" i="7"/>
  <c r="AX720" i="7"/>
  <c r="AW720" i="7"/>
  <c r="AU720" i="7"/>
  <c r="AT720" i="7"/>
  <c r="AS720" i="7"/>
  <c r="AR720" i="7"/>
  <c r="AP720" i="7"/>
  <c r="AO720" i="7"/>
  <c r="AN720" i="7"/>
  <c r="AM720" i="7"/>
  <c r="AK720" i="7"/>
  <c r="AJ720" i="7"/>
  <c r="AI720" i="7"/>
  <c r="AH720" i="7"/>
  <c r="AF720" i="7"/>
  <c r="AE720" i="7"/>
  <c r="AD720" i="7"/>
  <c r="AC720" i="7"/>
  <c r="AA720" i="7"/>
  <c r="Z720" i="7"/>
  <c r="Y720" i="7"/>
  <c r="X720" i="7"/>
  <c r="V720" i="7"/>
  <c r="U720" i="7"/>
  <c r="T720" i="7"/>
  <c r="S720" i="7"/>
  <c r="Q720" i="7"/>
  <c r="P720" i="7"/>
  <c r="O720" i="7"/>
  <c r="N720" i="7"/>
  <c r="L720" i="7"/>
  <c r="K720" i="7"/>
  <c r="J720" i="7"/>
  <c r="I720" i="7"/>
  <c r="CB719" i="7"/>
  <c r="CA719" i="7"/>
  <c r="BY719" i="7"/>
  <c r="BX719" i="7"/>
  <c r="BW719" i="7"/>
  <c r="BV719" i="7"/>
  <c r="BU719" i="7"/>
  <c r="BT719" i="7"/>
  <c r="BS719" i="7"/>
  <c r="BR719" i="7"/>
  <c r="BQ719" i="7"/>
  <c r="BP719" i="7"/>
  <c r="BO719" i="7"/>
  <c r="BN719" i="7"/>
  <c r="BM719" i="7"/>
  <c r="BL719" i="7"/>
  <c r="BK719" i="7"/>
  <c r="BJ719" i="7"/>
  <c r="BI719" i="7"/>
  <c r="BH719" i="7"/>
  <c r="BG719" i="7"/>
  <c r="BF719" i="7"/>
  <c r="BE719" i="7"/>
  <c r="BD719" i="7"/>
  <c r="BC719" i="7"/>
  <c r="BB719" i="7"/>
  <c r="BA719" i="7"/>
  <c r="AZ719" i="7"/>
  <c r="AY719" i="7"/>
  <c r="AX719" i="7"/>
  <c r="AW719" i="7"/>
  <c r="AV719" i="7"/>
  <c r="AU719" i="7"/>
  <c r="AT719" i="7"/>
  <c r="AS719" i="7"/>
  <c r="AR719" i="7"/>
  <c r="AQ719" i="7"/>
  <c r="AP719" i="7"/>
  <c r="AO719" i="7"/>
  <c r="AN719" i="7"/>
  <c r="AM719" i="7"/>
  <c r="AL719" i="7"/>
  <c r="AK719" i="7"/>
  <c r="AJ719" i="7"/>
  <c r="AI719" i="7"/>
  <c r="AH719" i="7"/>
  <c r="AG719" i="7"/>
  <c r="AF719" i="7"/>
  <c r="AE719" i="7"/>
  <c r="AD719" i="7"/>
  <c r="AC719" i="7"/>
  <c r="AB719" i="7"/>
  <c r="AA719" i="7"/>
  <c r="Z719" i="7"/>
  <c r="Y719" i="7"/>
  <c r="X719" i="7"/>
  <c r="W719" i="7"/>
  <c r="V719" i="7"/>
  <c r="U719" i="7"/>
  <c r="T719" i="7"/>
  <c r="S719" i="7"/>
  <c r="R719" i="7"/>
  <c r="Q719" i="7"/>
  <c r="P719" i="7"/>
  <c r="O719" i="7"/>
  <c r="N719" i="7"/>
  <c r="M719" i="7"/>
  <c r="L719" i="7"/>
  <c r="K719" i="7"/>
  <c r="J719" i="7"/>
  <c r="I719" i="7"/>
  <c r="H719" i="7"/>
  <c r="CB718" i="7"/>
  <c r="CA718" i="7"/>
  <c r="BY718" i="7"/>
  <c r="BX718" i="7"/>
  <c r="BW718" i="7"/>
  <c r="BV718" i="7"/>
  <c r="BU718" i="7"/>
  <c r="BT718" i="7"/>
  <c r="BS718" i="7"/>
  <c r="BR718" i="7"/>
  <c r="BQ718" i="7"/>
  <c r="BP718" i="7"/>
  <c r="BO718" i="7"/>
  <c r="BN718" i="7"/>
  <c r="BM718" i="7"/>
  <c r="BL718" i="7"/>
  <c r="BK718" i="7"/>
  <c r="BJ718" i="7"/>
  <c r="BI718" i="7"/>
  <c r="BH718" i="7"/>
  <c r="BG718" i="7"/>
  <c r="BF718" i="7"/>
  <c r="BE718" i="7"/>
  <c r="BD718" i="7"/>
  <c r="BC718" i="7"/>
  <c r="BB718" i="7"/>
  <c r="BA718" i="7"/>
  <c r="AZ718" i="7"/>
  <c r="AY718" i="7"/>
  <c r="AX718" i="7"/>
  <c r="AW718" i="7"/>
  <c r="AV718" i="7"/>
  <c r="AU718" i="7"/>
  <c r="AT718" i="7"/>
  <c r="AS718" i="7"/>
  <c r="AR718" i="7"/>
  <c r="AQ718" i="7"/>
  <c r="AP718" i="7"/>
  <c r="AO718" i="7"/>
  <c r="AN718" i="7"/>
  <c r="AM718" i="7"/>
  <c r="AL718" i="7"/>
  <c r="AK718" i="7"/>
  <c r="AJ718" i="7"/>
  <c r="AI718" i="7"/>
  <c r="AH718" i="7"/>
  <c r="AG718" i="7"/>
  <c r="AF718" i="7"/>
  <c r="AE718" i="7"/>
  <c r="AD718" i="7"/>
  <c r="AC718" i="7"/>
  <c r="AB718" i="7"/>
  <c r="AA718" i="7"/>
  <c r="Z718" i="7"/>
  <c r="Y718" i="7"/>
  <c r="X718" i="7"/>
  <c r="W718" i="7"/>
  <c r="V718" i="7"/>
  <c r="U718" i="7"/>
  <c r="T718" i="7"/>
  <c r="S718" i="7"/>
  <c r="R718" i="7"/>
  <c r="Q718" i="7"/>
  <c r="P718" i="7"/>
  <c r="O718" i="7"/>
  <c r="N718" i="7"/>
  <c r="M718" i="7"/>
  <c r="L718" i="7"/>
  <c r="K718" i="7"/>
  <c r="J718" i="7"/>
  <c r="I718" i="7"/>
  <c r="H718" i="7"/>
  <c r="CB717" i="7"/>
  <c r="CA717" i="7"/>
  <c r="BY717" i="7"/>
  <c r="BX717" i="7"/>
  <c r="BW717" i="7"/>
  <c r="BV717" i="7"/>
  <c r="BU717" i="7"/>
  <c r="BT717" i="7"/>
  <c r="BS717" i="7"/>
  <c r="BR717" i="7"/>
  <c r="BQ717" i="7"/>
  <c r="BP717" i="7"/>
  <c r="BO717" i="7"/>
  <c r="BN717" i="7"/>
  <c r="BM717" i="7"/>
  <c r="BL717" i="7"/>
  <c r="BK717" i="7"/>
  <c r="BJ717" i="7"/>
  <c r="BI717" i="7"/>
  <c r="BH717" i="7"/>
  <c r="BG717" i="7"/>
  <c r="BF717" i="7"/>
  <c r="BE717" i="7"/>
  <c r="BD717" i="7"/>
  <c r="BC717" i="7"/>
  <c r="BB717" i="7"/>
  <c r="BA717" i="7"/>
  <c r="AZ717" i="7"/>
  <c r="AY717" i="7"/>
  <c r="AX717" i="7"/>
  <c r="AW717" i="7"/>
  <c r="AV717" i="7"/>
  <c r="AU717" i="7"/>
  <c r="AT717" i="7"/>
  <c r="AS717" i="7"/>
  <c r="AR717" i="7"/>
  <c r="AQ717" i="7"/>
  <c r="AP717" i="7"/>
  <c r="AO717" i="7"/>
  <c r="AN717" i="7"/>
  <c r="AM717" i="7"/>
  <c r="AL717" i="7"/>
  <c r="AK717" i="7"/>
  <c r="AJ717" i="7"/>
  <c r="AI717" i="7"/>
  <c r="AH717" i="7"/>
  <c r="AG717" i="7"/>
  <c r="AF717" i="7"/>
  <c r="AE717" i="7"/>
  <c r="AD717" i="7"/>
  <c r="AC717" i="7"/>
  <c r="AB717" i="7"/>
  <c r="AA717" i="7"/>
  <c r="Z717" i="7"/>
  <c r="Y717" i="7"/>
  <c r="X717" i="7"/>
  <c r="W717" i="7"/>
  <c r="V717" i="7"/>
  <c r="U717" i="7"/>
  <c r="T717" i="7"/>
  <c r="S717" i="7"/>
  <c r="R717" i="7"/>
  <c r="Q717" i="7"/>
  <c r="P717" i="7"/>
  <c r="O717" i="7"/>
  <c r="N717" i="7"/>
  <c r="M717" i="7"/>
  <c r="L717" i="7"/>
  <c r="K717" i="7"/>
  <c r="J717" i="7"/>
  <c r="I717" i="7"/>
  <c r="H717" i="7"/>
  <c r="CB716" i="7"/>
  <c r="BY716" i="7"/>
  <c r="BX716" i="7"/>
  <c r="BW716" i="7"/>
  <c r="BV716" i="7"/>
  <c r="BT716" i="7"/>
  <c r="BS716" i="7"/>
  <c r="BR716" i="7"/>
  <c r="BQ716" i="7"/>
  <c r="BP716" i="7"/>
  <c r="BO716" i="7"/>
  <c r="BN716" i="7"/>
  <c r="BM716" i="7"/>
  <c r="BL716" i="7"/>
  <c r="BK716" i="7"/>
  <c r="BJ716" i="7"/>
  <c r="BI716" i="7"/>
  <c r="BH716" i="7"/>
  <c r="BG716" i="7"/>
  <c r="BF716" i="7"/>
  <c r="BE716" i="7"/>
  <c r="BD716" i="7"/>
  <c r="BC716" i="7"/>
  <c r="BB716" i="7"/>
  <c r="BA716" i="7"/>
  <c r="AZ716" i="7"/>
  <c r="AY716" i="7"/>
  <c r="AX716" i="7"/>
  <c r="AW716" i="7"/>
  <c r="AV716" i="7"/>
  <c r="AU716" i="7"/>
  <c r="AT716" i="7"/>
  <c r="AS716" i="7"/>
  <c r="AR716" i="7"/>
  <c r="AQ716" i="7"/>
  <c r="AP716" i="7"/>
  <c r="AO716" i="7"/>
  <c r="AN716" i="7"/>
  <c r="AM716" i="7"/>
  <c r="AL716" i="7"/>
  <c r="AK716" i="7"/>
  <c r="AJ716" i="7"/>
  <c r="AI716" i="7"/>
  <c r="AH716" i="7"/>
  <c r="AG716" i="7"/>
  <c r="AF716" i="7"/>
  <c r="AE716" i="7"/>
  <c r="AD716" i="7"/>
  <c r="AC716" i="7"/>
  <c r="AB716" i="7"/>
  <c r="AA716" i="7"/>
  <c r="Z716" i="7"/>
  <c r="Y716" i="7"/>
  <c r="X716" i="7"/>
  <c r="W716" i="7"/>
  <c r="V716" i="7"/>
  <c r="U716" i="7"/>
  <c r="T716" i="7"/>
  <c r="S716" i="7"/>
  <c r="R716" i="7"/>
  <c r="Q716" i="7"/>
  <c r="P716" i="7"/>
  <c r="O716" i="7"/>
  <c r="N716" i="7"/>
  <c r="M716" i="7"/>
  <c r="L716" i="7"/>
  <c r="K716" i="7"/>
  <c r="J716" i="7"/>
  <c r="I716" i="7"/>
  <c r="H716" i="7"/>
  <c r="CB715" i="7"/>
  <c r="CA715" i="7"/>
  <c r="BY715" i="7"/>
  <c r="BX715" i="7"/>
  <c r="BW715" i="7"/>
  <c r="BV715" i="7"/>
  <c r="BU715" i="7"/>
  <c r="BT715" i="7"/>
  <c r="BS715" i="7"/>
  <c r="BR715" i="7"/>
  <c r="BQ715" i="7"/>
  <c r="BP715" i="7"/>
  <c r="BO715" i="7"/>
  <c r="BN715" i="7"/>
  <c r="BM715" i="7"/>
  <c r="BL715" i="7"/>
  <c r="BK715" i="7"/>
  <c r="BJ715" i="7"/>
  <c r="BI715" i="7"/>
  <c r="BH715" i="7"/>
  <c r="BG715" i="7"/>
  <c r="BF715" i="7"/>
  <c r="BE715" i="7"/>
  <c r="BD715" i="7"/>
  <c r="BC715" i="7"/>
  <c r="BB715" i="7"/>
  <c r="BA715" i="7"/>
  <c r="AZ715" i="7"/>
  <c r="AY715" i="7"/>
  <c r="AX715" i="7"/>
  <c r="AW715" i="7"/>
  <c r="AV715" i="7"/>
  <c r="AU715" i="7"/>
  <c r="AT715" i="7"/>
  <c r="AS715" i="7"/>
  <c r="AR715" i="7"/>
  <c r="AQ715" i="7"/>
  <c r="AP715" i="7"/>
  <c r="AO715" i="7"/>
  <c r="AN715" i="7"/>
  <c r="AM715" i="7"/>
  <c r="AL715" i="7"/>
  <c r="AK715" i="7"/>
  <c r="AJ715" i="7"/>
  <c r="AI715" i="7"/>
  <c r="AH715" i="7"/>
  <c r="AG715" i="7"/>
  <c r="AF715" i="7"/>
  <c r="AE715" i="7"/>
  <c r="AD715" i="7"/>
  <c r="AC715" i="7"/>
  <c r="AB715" i="7"/>
  <c r="AA715" i="7"/>
  <c r="Z715" i="7"/>
  <c r="Y715" i="7"/>
  <c r="X715" i="7"/>
  <c r="W715" i="7"/>
  <c r="V715" i="7"/>
  <c r="U715" i="7"/>
  <c r="T715" i="7"/>
  <c r="S715" i="7"/>
  <c r="R715" i="7"/>
  <c r="Q715" i="7"/>
  <c r="P715" i="7"/>
  <c r="O715" i="7"/>
  <c r="N715" i="7"/>
  <c r="M715" i="7"/>
  <c r="L715" i="7"/>
  <c r="K715" i="7"/>
  <c r="J715" i="7"/>
  <c r="I715" i="7"/>
  <c r="H715" i="7"/>
  <c r="CB714" i="7"/>
  <c r="CA714" i="7"/>
  <c r="BY714" i="7"/>
  <c r="BX714" i="7"/>
  <c r="BW714" i="7"/>
  <c r="BV714" i="7"/>
  <c r="BU714" i="7"/>
  <c r="BT714" i="7"/>
  <c r="BS714" i="7"/>
  <c r="BR714" i="7"/>
  <c r="BQ714" i="7"/>
  <c r="BP714" i="7"/>
  <c r="BO714" i="7"/>
  <c r="BN714" i="7"/>
  <c r="BM714" i="7"/>
  <c r="BL714" i="7"/>
  <c r="BK714" i="7"/>
  <c r="BJ714" i="7"/>
  <c r="BI714" i="7"/>
  <c r="BH714" i="7"/>
  <c r="BG714" i="7"/>
  <c r="BF714" i="7"/>
  <c r="BE714" i="7"/>
  <c r="BD714" i="7"/>
  <c r="BC714" i="7"/>
  <c r="BB714" i="7"/>
  <c r="BA714" i="7"/>
  <c r="AZ714" i="7"/>
  <c r="AY714" i="7"/>
  <c r="AX714" i="7"/>
  <c r="AW714" i="7"/>
  <c r="AV714" i="7"/>
  <c r="AU714" i="7"/>
  <c r="AT714" i="7"/>
  <c r="AS714" i="7"/>
  <c r="AR714" i="7"/>
  <c r="AQ714" i="7"/>
  <c r="AP714" i="7"/>
  <c r="AO714" i="7"/>
  <c r="AN714" i="7"/>
  <c r="AM714" i="7"/>
  <c r="AL714" i="7"/>
  <c r="AK714" i="7"/>
  <c r="AJ714" i="7"/>
  <c r="AI714" i="7"/>
  <c r="AH714" i="7"/>
  <c r="AG714" i="7"/>
  <c r="AF714" i="7"/>
  <c r="AE714" i="7"/>
  <c r="AD714" i="7"/>
  <c r="AC714" i="7"/>
  <c r="AB714" i="7"/>
  <c r="AA714" i="7"/>
  <c r="Z714" i="7"/>
  <c r="Y714" i="7"/>
  <c r="X714" i="7"/>
  <c r="W714" i="7"/>
  <c r="V714" i="7"/>
  <c r="U714" i="7"/>
  <c r="T714" i="7"/>
  <c r="S714" i="7"/>
  <c r="R714" i="7"/>
  <c r="Q714" i="7"/>
  <c r="P714" i="7"/>
  <c r="O714" i="7"/>
  <c r="N714" i="7"/>
  <c r="M714" i="7"/>
  <c r="L714" i="7"/>
  <c r="K714" i="7"/>
  <c r="J714" i="7"/>
  <c r="I714" i="7"/>
  <c r="H714" i="7"/>
  <c r="CB713" i="7"/>
  <c r="CA713" i="7"/>
  <c r="BY713" i="7"/>
  <c r="BX713" i="7"/>
  <c r="BW713" i="7"/>
  <c r="BV713" i="7"/>
  <c r="BU713" i="7"/>
  <c r="BT713" i="7"/>
  <c r="BS713" i="7"/>
  <c r="BR713" i="7"/>
  <c r="BQ713" i="7"/>
  <c r="BP713" i="7"/>
  <c r="BO713" i="7"/>
  <c r="BN713" i="7"/>
  <c r="BM713" i="7"/>
  <c r="BL713" i="7"/>
  <c r="BK713" i="7"/>
  <c r="BJ713" i="7"/>
  <c r="BI713" i="7"/>
  <c r="BH713" i="7"/>
  <c r="BG713" i="7"/>
  <c r="BF713" i="7"/>
  <c r="BE713" i="7"/>
  <c r="BD713" i="7"/>
  <c r="BC713" i="7"/>
  <c r="BB713" i="7"/>
  <c r="BA713" i="7"/>
  <c r="AZ713" i="7"/>
  <c r="AY713" i="7"/>
  <c r="AX713" i="7"/>
  <c r="AW713" i="7"/>
  <c r="AV713" i="7"/>
  <c r="AU713" i="7"/>
  <c r="AT713" i="7"/>
  <c r="AS713" i="7"/>
  <c r="AR713" i="7"/>
  <c r="AQ713" i="7"/>
  <c r="AP713" i="7"/>
  <c r="AO713" i="7"/>
  <c r="AN713" i="7"/>
  <c r="AM713" i="7"/>
  <c r="AL713" i="7"/>
  <c r="AK713" i="7"/>
  <c r="AJ713" i="7"/>
  <c r="AI713" i="7"/>
  <c r="AH713" i="7"/>
  <c r="AG713" i="7"/>
  <c r="AF713" i="7"/>
  <c r="AE713" i="7"/>
  <c r="AD713" i="7"/>
  <c r="AC713" i="7"/>
  <c r="AB713" i="7"/>
  <c r="AA713" i="7"/>
  <c r="Z713" i="7"/>
  <c r="Y713" i="7"/>
  <c r="X713" i="7"/>
  <c r="W713" i="7"/>
  <c r="V713" i="7"/>
  <c r="U713" i="7"/>
  <c r="T713" i="7"/>
  <c r="S713" i="7"/>
  <c r="R713" i="7"/>
  <c r="Q713" i="7"/>
  <c r="P713" i="7"/>
  <c r="O713" i="7"/>
  <c r="N713" i="7"/>
  <c r="M713" i="7"/>
  <c r="L713" i="7"/>
  <c r="K713" i="7"/>
  <c r="J713" i="7"/>
  <c r="I713" i="7"/>
  <c r="H713" i="7"/>
  <c r="CB712" i="7"/>
  <c r="CA712" i="7"/>
  <c r="BY712" i="7"/>
  <c r="BX712" i="7"/>
  <c r="BW712" i="7"/>
  <c r="BV712" i="7"/>
  <c r="BU712" i="7"/>
  <c r="BT712" i="7"/>
  <c r="BS712" i="7"/>
  <c r="BR712" i="7"/>
  <c r="BQ712" i="7"/>
  <c r="BP712" i="7"/>
  <c r="BO712" i="7"/>
  <c r="BN712" i="7"/>
  <c r="BM712" i="7"/>
  <c r="BL712" i="7"/>
  <c r="BK712" i="7"/>
  <c r="BJ712" i="7"/>
  <c r="BI712" i="7"/>
  <c r="BH712" i="7"/>
  <c r="BG712" i="7"/>
  <c r="BF712" i="7"/>
  <c r="BE712" i="7"/>
  <c r="BD712" i="7"/>
  <c r="BC712" i="7"/>
  <c r="BB712" i="7"/>
  <c r="BA712" i="7"/>
  <c r="AZ712" i="7"/>
  <c r="AY712" i="7"/>
  <c r="AX712" i="7"/>
  <c r="AW712" i="7"/>
  <c r="AV712" i="7"/>
  <c r="AU712" i="7"/>
  <c r="AT712" i="7"/>
  <c r="AS712" i="7"/>
  <c r="AR712" i="7"/>
  <c r="AQ712" i="7"/>
  <c r="AP712" i="7"/>
  <c r="AO712" i="7"/>
  <c r="AN712" i="7"/>
  <c r="AM712" i="7"/>
  <c r="AL712" i="7"/>
  <c r="AK712" i="7"/>
  <c r="AJ712" i="7"/>
  <c r="AI712" i="7"/>
  <c r="AH712" i="7"/>
  <c r="AG712" i="7"/>
  <c r="AF712" i="7"/>
  <c r="AE712" i="7"/>
  <c r="AD712" i="7"/>
  <c r="AC712" i="7"/>
  <c r="AB712" i="7"/>
  <c r="AA712" i="7"/>
  <c r="Z712" i="7"/>
  <c r="Y712" i="7"/>
  <c r="X712" i="7"/>
  <c r="W712" i="7"/>
  <c r="V712" i="7"/>
  <c r="U712" i="7"/>
  <c r="T712" i="7"/>
  <c r="S712" i="7"/>
  <c r="R712" i="7"/>
  <c r="Q712" i="7"/>
  <c r="P712" i="7"/>
  <c r="O712" i="7"/>
  <c r="N712" i="7"/>
  <c r="M712" i="7"/>
  <c r="L712" i="7"/>
  <c r="K712" i="7"/>
  <c r="J712" i="7"/>
  <c r="I712" i="7"/>
  <c r="H712" i="7"/>
  <c r="CB711" i="7"/>
  <c r="CA711" i="7"/>
  <c r="BY711" i="7"/>
  <c r="BX711" i="7"/>
  <c r="BW711" i="7"/>
  <c r="BV711" i="7"/>
  <c r="BU711" i="7"/>
  <c r="BT711" i="7"/>
  <c r="BS711" i="7"/>
  <c r="BR711" i="7"/>
  <c r="BQ711" i="7"/>
  <c r="BP711" i="7"/>
  <c r="BO711" i="7"/>
  <c r="BN711" i="7"/>
  <c r="BM711" i="7"/>
  <c r="BL711" i="7"/>
  <c r="BK711" i="7"/>
  <c r="BJ711" i="7"/>
  <c r="BI711" i="7"/>
  <c r="BH711" i="7"/>
  <c r="BG711" i="7"/>
  <c r="BF711" i="7"/>
  <c r="BE711" i="7"/>
  <c r="BD711" i="7"/>
  <c r="BC711" i="7"/>
  <c r="BB711" i="7"/>
  <c r="BA711" i="7"/>
  <c r="AZ711" i="7"/>
  <c r="AY711" i="7"/>
  <c r="AX711" i="7"/>
  <c r="AW711" i="7"/>
  <c r="AV711" i="7"/>
  <c r="AU711" i="7"/>
  <c r="AT711" i="7"/>
  <c r="AS711" i="7"/>
  <c r="AR711" i="7"/>
  <c r="AQ711" i="7"/>
  <c r="AP711" i="7"/>
  <c r="AO711" i="7"/>
  <c r="AN711" i="7"/>
  <c r="AM711" i="7"/>
  <c r="AL711" i="7"/>
  <c r="AK711" i="7"/>
  <c r="AJ711" i="7"/>
  <c r="AI711" i="7"/>
  <c r="AH711" i="7"/>
  <c r="AG711" i="7"/>
  <c r="AF711" i="7"/>
  <c r="AE711" i="7"/>
  <c r="AD711" i="7"/>
  <c r="AC711" i="7"/>
  <c r="AB711" i="7"/>
  <c r="AA711" i="7"/>
  <c r="Z711" i="7"/>
  <c r="Y711" i="7"/>
  <c r="X711" i="7"/>
  <c r="W711" i="7"/>
  <c r="V711" i="7"/>
  <c r="U711" i="7"/>
  <c r="T711" i="7"/>
  <c r="S711" i="7"/>
  <c r="R711" i="7"/>
  <c r="Q711" i="7"/>
  <c r="P711" i="7"/>
  <c r="O711" i="7"/>
  <c r="N711" i="7"/>
  <c r="M711" i="7"/>
  <c r="L711" i="7"/>
  <c r="K711" i="7"/>
  <c r="J711" i="7"/>
  <c r="I711" i="7"/>
  <c r="H711" i="7"/>
  <c r="CB710" i="7"/>
  <c r="CA710" i="7"/>
  <c r="BY710" i="7"/>
  <c r="BX710" i="7"/>
  <c r="BW710" i="7"/>
  <c r="BV710" i="7"/>
  <c r="BU710" i="7"/>
  <c r="BT710" i="7"/>
  <c r="BS710" i="7"/>
  <c r="BR710" i="7"/>
  <c r="BQ710" i="7"/>
  <c r="BP710" i="7"/>
  <c r="BO710" i="7"/>
  <c r="BN710" i="7"/>
  <c r="BM710" i="7"/>
  <c r="BL710" i="7"/>
  <c r="BK710" i="7"/>
  <c r="BJ710" i="7"/>
  <c r="BI710" i="7"/>
  <c r="BH710" i="7"/>
  <c r="BG710" i="7"/>
  <c r="BF710" i="7"/>
  <c r="BE710" i="7"/>
  <c r="BD710" i="7"/>
  <c r="BC710" i="7"/>
  <c r="BB710" i="7"/>
  <c r="BA710" i="7"/>
  <c r="AZ710" i="7"/>
  <c r="AY710" i="7"/>
  <c r="AX710" i="7"/>
  <c r="AW710" i="7"/>
  <c r="AV710" i="7"/>
  <c r="AU710" i="7"/>
  <c r="AT710" i="7"/>
  <c r="AS710" i="7"/>
  <c r="AR710" i="7"/>
  <c r="AQ710" i="7"/>
  <c r="AP710" i="7"/>
  <c r="AO710" i="7"/>
  <c r="AN710" i="7"/>
  <c r="AM710" i="7"/>
  <c r="AL710" i="7"/>
  <c r="AK710" i="7"/>
  <c r="AJ710" i="7"/>
  <c r="AI710" i="7"/>
  <c r="AH710" i="7"/>
  <c r="AG710" i="7"/>
  <c r="AF710" i="7"/>
  <c r="AE710" i="7"/>
  <c r="AD710" i="7"/>
  <c r="AC710" i="7"/>
  <c r="AB710" i="7"/>
  <c r="AA710" i="7"/>
  <c r="Z710" i="7"/>
  <c r="Y710" i="7"/>
  <c r="X710" i="7"/>
  <c r="W710" i="7"/>
  <c r="V710" i="7"/>
  <c r="U710" i="7"/>
  <c r="T710" i="7"/>
  <c r="S710" i="7"/>
  <c r="R710" i="7"/>
  <c r="Q710" i="7"/>
  <c r="P710" i="7"/>
  <c r="O710" i="7"/>
  <c r="N710" i="7"/>
  <c r="M710" i="7"/>
  <c r="L710" i="7"/>
  <c r="K710" i="7"/>
  <c r="J710" i="7"/>
  <c r="I710" i="7"/>
  <c r="H710" i="7"/>
  <c r="CB709" i="7"/>
  <c r="CA709" i="7"/>
  <c r="BY709" i="7"/>
  <c r="BX709" i="7"/>
  <c r="BW709" i="7"/>
  <c r="BV709" i="7"/>
  <c r="BU709" i="7"/>
  <c r="BT709" i="7"/>
  <c r="BS709" i="7"/>
  <c r="BR709" i="7"/>
  <c r="BQ709" i="7"/>
  <c r="BP709" i="7"/>
  <c r="BO709" i="7"/>
  <c r="BN709" i="7"/>
  <c r="BM709" i="7"/>
  <c r="BL709" i="7"/>
  <c r="BK709" i="7"/>
  <c r="BJ709" i="7"/>
  <c r="BI709" i="7"/>
  <c r="BH709" i="7"/>
  <c r="BG709" i="7"/>
  <c r="BF709" i="7"/>
  <c r="BE709" i="7"/>
  <c r="BD709" i="7"/>
  <c r="BC709" i="7"/>
  <c r="BB709" i="7"/>
  <c r="BA709" i="7"/>
  <c r="AZ709" i="7"/>
  <c r="AY709" i="7"/>
  <c r="AX709" i="7"/>
  <c r="AW709" i="7"/>
  <c r="AV709" i="7"/>
  <c r="AU709" i="7"/>
  <c r="AT709" i="7"/>
  <c r="AS709" i="7"/>
  <c r="AR709" i="7"/>
  <c r="AQ709" i="7"/>
  <c r="AP709" i="7"/>
  <c r="AO709" i="7"/>
  <c r="AN709" i="7"/>
  <c r="AM709" i="7"/>
  <c r="AL709" i="7"/>
  <c r="AK709" i="7"/>
  <c r="AJ709" i="7"/>
  <c r="AI709" i="7"/>
  <c r="AH709" i="7"/>
  <c r="AG709" i="7"/>
  <c r="AF709" i="7"/>
  <c r="AE709" i="7"/>
  <c r="AD709" i="7"/>
  <c r="AC709" i="7"/>
  <c r="AB709" i="7"/>
  <c r="AA709" i="7"/>
  <c r="Z709" i="7"/>
  <c r="Y709" i="7"/>
  <c r="X709" i="7"/>
  <c r="W709" i="7"/>
  <c r="V709" i="7"/>
  <c r="U709" i="7"/>
  <c r="T709" i="7"/>
  <c r="S709" i="7"/>
  <c r="R709" i="7"/>
  <c r="Q709" i="7"/>
  <c r="P709" i="7"/>
  <c r="O709" i="7"/>
  <c r="N709" i="7"/>
  <c r="M709" i="7"/>
  <c r="L709" i="7"/>
  <c r="K709" i="7"/>
  <c r="J709" i="7"/>
  <c r="I709" i="7"/>
  <c r="H709" i="7"/>
  <c r="CB708" i="7"/>
  <c r="CA708" i="7"/>
  <c r="BY708" i="7"/>
  <c r="BX708" i="7"/>
  <c r="BW708" i="7"/>
  <c r="BV708" i="7"/>
  <c r="BU708" i="7"/>
  <c r="BT708" i="7"/>
  <c r="BS708" i="7"/>
  <c r="BR708" i="7"/>
  <c r="BQ708" i="7"/>
  <c r="BP708" i="7"/>
  <c r="BO708" i="7"/>
  <c r="BN708" i="7"/>
  <c r="BM708" i="7"/>
  <c r="BL708" i="7"/>
  <c r="BK708" i="7"/>
  <c r="BJ708" i="7"/>
  <c r="BI708" i="7"/>
  <c r="BH708" i="7"/>
  <c r="BG708" i="7"/>
  <c r="BF708" i="7"/>
  <c r="BE708" i="7"/>
  <c r="BD708" i="7"/>
  <c r="BC708" i="7"/>
  <c r="BB708" i="7"/>
  <c r="BA708" i="7"/>
  <c r="AZ708" i="7"/>
  <c r="AY708" i="7"/>
  <c r="AX708" i="7"/>
  <c r="AW708" i="7"/>
  <c r="AV708" i="7"/>
  <c r="AU708" i="7"/>
  <c r="AT708" i="7"/>
  <c r="AS708" i="7"/>
  <c r="AR708" i="7"/>
  <c r="AQ708" i="7"/>
  <c r="AP708" i="7"/>
  <c r="AO708" i="7"/>
  <c r="AN708" i="7"/>
  <c r="AM708" i="7"/>
  <c r="AL708" i="7"/>
  <c r="AK708" i="7"/>
  <c r="AJ708" i="7"/>
  <c r="AI708" i="7"/>
  <c r="AH708" i="7"/>
  <c r="AG708" i="7"/>
  <c r="AF708" i="7"/>
  <c r="AE708" i="7"/>
  <c r="AD708" i="7"/>
  <c r="AC708" i="7"/>
  <c r="AB708" i="7"/>
  <c r="AA708" i="7"/>
  <c r="Z708" i="7"/>
  <c r="Y708" i="7"/>
  <c r="X708" i="7"/>
  <c r="W708" i="7"/>
  <c r="V708" i="7"/>
  <c r="U708" i="7"/>
  <c r="T708" i="7"/>
  <c r="S708" i="7"/>
  <c r="R708" i="7"/>
  <c r="Q708" i="7"/>
  <c r="P708" i="7"/>
  <c r="O708" i="7"/>
  <c r="N708" i="7"/>
  <c r="M708" i="7"/>
  <c r="L708" i="7"/>
  <c r="K708" i="7"/>
  <c r="J708" i="7"/>
  <c r="I708" i="7"/>
  <c r="H708" i="7"/>
  <c r="CB707" i="7"/>
  <c r="BY707" i="7"/>
  <c r="BX707" i="7"/>
  <c r="BW707" i="7"/>
  <c r="BV707" i="7"/>
  <c r="BT707" i="7"/>
  <c r="BS707" i="7"/>
  <c r="BR707" i="7"/>
  <c r="BQ707" i="7"/>
  <c r="BP707" i="7"/>
  <c r="BO707" i="7"/>
  <c r="BN707" i="7"/>
  <c r="BM707" i="7"/>
  <c r="BL707" i="7"/>
  <c r="BK707" i="7"/>
  <c r="BJ707" i="7"/>
  <c r="BI707" i="7"/>
  <c r="BH707" i="7"/>
  <c r="BG707" i="7"/>
  <c r="BF707" i="7"/>
  <c r="BE707" i="7"/>
  <c r="BD707" i="7"/>
  <c r="BC707" i="7"/>
  <c r="BB707" i="7"/>
  <c r="BA707" i="7"/>
  <c r="AZ707" i="7"/>
  <c r="AY707" i="7"/>
  <c r="AX707" i="7"/>
  <c r="AW707" i="7"/>
  <c r="AV707" i="7"/>
  <c r="AU707" i="7"/>
  <c r="AT707" i="7"/>
  <c r="AS707" i="7"/>
  <c r="AR707" i="7"/>
  <c r="AQ707" i="7"/>
  <c r="AP707" i="7"/>
  <c r="AO707" i="7"/>
  <c r="AN707" i="7"/>
  <c r="AM707" i="7"/>
  <c r="AL707" i="7"/>
  <c r="AK707" i="7"/>
  <c r="AJ707" i="7"/>
  <c r="AI707" i="7"/>
  <c r="AH707" i="7"/>
  <c r="AG707" i="7"/>
  <c r="AF707" i="7"/>
  <c r="AE707" i="7"/>
  <c r="AD707" i="7"/>
  <c r="AC707" i="7"/>
  <c r="AB707" i="7"/>
  <c r="AA707" i="7"/>
  <c r="Z707" i="7"/>
  <c r="Y707" i="7"/>
  <c r="X707" i="7"/>
  <c r="W707" i="7"/>
  <c r="V707" i="7"/>
  <c r="U707" i="7"/>
  <c r="T707" i="7"/>
  <c r="S707" i="7"/>
  <c r="R707" i="7"/>
  <c r="Q707" i="7"/>
  <c r="P707" i="7"/>
  <c r="O707" i="7"/>
  <c r="N707" i="7"/>
  <c r="M707" i="7"/>
  <c r="L707" i="7"/>
  <c r="K707" i="7"/>
  <c r="J707" i="7"/>
  <c r="I707" i="7"/>
  <c r="CB706" i="7"/>
  <c r="BY706" i="7"/>
  <c r="BX706" i="7"/>
  <c r="BW706" i="7"/>
  <c r="BV706" i="7"/>
  <c r="BT706" i="7"/>
  <c r="BS706" i="7"/>
  <c r="BR706" i="7"/>
  <c r="BQ706" i="7"/>
  <c r="BO706" i="7"/>
  <c r="BN706" i="7"/>
  <c r="BM706" i="7"/>
  <c r="BL706" i="7"/>
  <c r="BJ706" i="7"/>
  <c r="BI706" i="7"/>
  <c r="BH706" i="7"/>
  <c r="BG706" i="7"/>
  <c r="BE706" i="7"/>
  <c r="BD706" i="7"/>
  <c r="BC706" i="7"/>
  <c r="BB706" i="7"/>
  <c r="AZ706" i="7"/>
  <c r="AY706" i="7"/>
  <c r="AX706" i="7"/>
  <c r="AW706" i="7"/>
  <c r="AU706" i="7"/>
  <c r="AT706" i="7"/>
  <c r="AS706" i="7"/>
  <c r="AR706" i="7"/>
  <c r="AP706" i="7"/>
  <c r="AO706" i="7"/>
  <c r="AN706" i="7"/>
  <c r="AM706" i="7"/>
  <c r="AK706" i="7"/>
  <c r="AJ706" i="7"/>
  <c r="AI706" i="7"/>
  <c r="AH706" i="7"/>
  <c r="AF706" i="7"/>
  <c r="AE706" i="7"/>
  <c r="AD706" i="7"/>
  <c r="AC706" i="7"/>
  <c r="AA706" i="7"/>
  <c r="Z706" i="7"/>
  <c r="Y706" i="7"/>
  <c r="X706" i="7"/>
  <c r="V706" i="7"/>
  <c r="U706" i="7"/>
  <c r="T706" i="7"/>
  <c r="S706" i="7"/>
  <c r="Q706" i="7"/>
  <c r="P706" i="7"/>
  <c r="O706" i="7"/>
  <c r="N706" i="7"/>
  <c r="L706" i="7"/>
  <c r="K706" i="7"/>
  <c r="J706" i="7"/>
  <c r="I706" i="7"/>
  <c r="CB705" i="7"/>
  <c r="CA705" i="7"/>
  <c r="BY705" i="7"/>
  <c r="BX705" i="7"/>
  <c r="BW705" i="7"/>
  <c r="BV705" i="7"/>
  <c r="BU705" i="7"/>
  <c r="BT705" i="7"/>
  <c r="BS705" i="7"/>
  <c r="BR705" i="7"/>
  <c r="BQ705" i="7"/>
  <c r="BP705" i="7"/>
  <c r="BO705" i="7"/>
  <c r="BN705" i="7"/>
  <c r="BM705" i="7"/>
  <c r="BL705" i="7"/>
  <c r="BK705" i="7"/>
  <c r="BJ705" i="7"/>
  <c r="BI705" i="7"/>
  <c r="BH705" i="7"/>
  <c r="BG705" i="7"/>
  <c r="BF705" i="7"/>
  <c r="BE705" i="7"/>
  <c r="BD705" i="7"/>
  <c r="BC705" i="7"/>
  <c r="BB705" i="7"/>
  <c r="BA705" i="7"/>
  <c r="AZ705" i="7"/>
  <c r="AY705" i="7"/>
  <c r="AX705" i="7"/>
  <c r="AW705" i="7"/>
  <c r="AV705" i="7"/>
  <c r="AU705" i="7"/>
  <c r="AT705" i="7"/>
  <c r="AS705" i="7"/>
  <c r="AR705" i="7"/>
  <c r="AQ705" i="7"/>
  <c r="AP705" i="7"/>
  <c r="AO705" i="7"/>
  <c r="AN705" i="7"/>
  <c r="AM705" i="7"/>
  <c r="AL705" i="7"/>
  <c r="AK705" i="7"/>
  <c r="AJ705" i="7"/>
  <c r="AI705" i="7"/>
  <c r="AH705" i="7"/>
  <c r="AG705" i="7"/>
  <c r="AF705" i="7"/>
  <c r="AE705" i="7"/>
  <c r="AD705" i="7"/>
  <c r="AC705" i="7"/>
  <c r="AB705" i="7"/>
  <c r="AA705" i="7"/>
  <c r="Z705" i="7"/>
  <c r="Y705" i="7"/>
  <c r="X705" i="7"/>
  <c r="W705" i="7"/>
  <c r="V705" i="7"/>
  <c r="U705" i="7"/>
  <c r="T705" i="7"/>
  <c r="S705" i="7"/>
  <c r="R705" i="7"/>
  <c r="Q705" i="7"/>
  <c r="P705" i="7"/>
  <c r="O705" i="7"/>
  <c r="N705" i="7"/>
  <c r="M705" i="7"/>
  <c r="L705" i="7"/>
  <c r="K705" i="7"/>
  <c r="J705" i="7"/>
  <c r="I705" i="7"/>
  <c r="H705" i="7"/>
  <c r="CB701" i="7"/>
  <c r="CA701" i="7"/>
  <c r="BY701" i="7"/>
  <c r="BX701" i="7"/>
  <c r="BW701" i="7"/>
  <c r="BV701" i="7"/>
  <c r="BU701" i="7"/>
  <c r="BT701" i="7"/>
  <c r="BS701" i="7"/>
  <c r="BR701" i="7"/>
  <c r="BQ701" i="7"/>
  <c r="BP701" i="7"/>
  <c r="BO701" i="7"/>
  <c r="BN701" i="7"/>
  <c r="BM701" i="7"/>
  <c r="BL701" i="7"/>
  <c r="BK701" i="7"/>
  <c r="BJ701" i="7"/>
  <c r="BI701" i="7"/>
  <c r="BH701" i="7"/>
  <c r="BG701" i="7"/>
  <c r="BF701" i="7"/>
  <c r="BE701" i="7"/>
  <c r="BD701" i="7"/>
  <c r="BC701" i="7"/>
  <c r="BB701" i="7"/>
  <c r="BA701" i="7"/>
  <c r="AZ701" i="7"/>
  <c r="AY701" i="7"/>
  <c r="AX701" i="7"/>
  <c r="AW701" i="7"/>
  <c r="AV701" i="7"/>
  <c r="AU701" i="7"/>
  <c r="AT701" i="7"/>
  <c r="AS701" i="7"/>
  <c r="AR701" i="7"/>
  <c r="AQ701" i="7"/>
  <c r="AP701" i="7"/>
  <c r="AO701" i="7"/>
  <c r="AN701" i="7"/>
  <c r="AM701" i="7"/>
  <c r="AL701" i="7"/>
  <c r="AK701" i="7"/>
  <c r="AJ701" i="7"/>
  <c r="AI701" i="7"/>
  <c r="AH701" i="7"/>
  <c r="AG701" i="7"/>
  <c r="AF701" i="7"/>
  <c r="AE701" i="7"/>
  <c r="AD701" i="7"/>
  <c r="AC701" i="7"/>
  <c r="AB701" i="7"/>
  <c r="AA701" i="7"/>
  <c r="Z701" i="7"/>
  <c r="Y701" i="7"/>
  <c r="X701" i="7"/>
  <c r="W701" i="7"/>
  <c r="V701" i="7"/>
  <c r="U701" i="7"/>
  <c r="T701" i="7"/>
  <c r="S701" i="7"/>
  <c r="R701" i="7"/>
  <c r="Q701" i="7"/>
  <c r="P701" i="7"/>
  <c r="O701" i="7"/>
  <c r="N701" i="7"/>
  <c r="M701" i="7"/>
  <c r="L701" i="7"/>
  <c r="K701" i="7"/>
  <c r="J701" i="7"/>
  <c r="I701" i="7"/>
  <c r="H701" i="7"/>
  <c r="CB700" i="7"/>
  <c r="CA700" i="7"/>
  <c r="BY700" i="7"/>
  <c r="BX700" i="7"/>
  <c r="BW700" i="7"/>
  <c r="BV700" i="7"/>
  <c r="BU700" i="7"/>
  <c r="BT700" i="7"/>
  <c r="BS700" i="7"/>
  <c r="BR700" i="7"/>
  <c r="BQ700" i="7"/>
  <c r="BP700" i="7"/>
  <c r="BO700" i="7"/>
  <c r="BN700" i="7"/>
  <c r="BM700" i="7"/>
  <c r="BL700" i="7"/>
  <c r="BK700" i="7"/>
  <c r="BJ700" i="7"/>
  <c r="BI700" i="7"/>
  <c r="BH700" i="7"/>
  <c r="BG700" i="7"/>
  <c r="BF700" i="7"/>
  <c r="BE700" i="7"/>
  <c r="BD700" i="7"/>
  <c r="BC700" i="7"/>
  <c r="BB700" i="7"/>
  <c r="BA700" i="7"/>
  <c r="AZ700" i="7"/>
  <c r="AY700" i="7"/>
  <c r="AX700" i="7"/>
  <c r="AW700" i="7"/>
  <c r="AV700" i="7"/>
  <c r="AU700" i="7"/>
  <c r="AT700" i="7"/>
  <c r="AS700" i="7"/>
  <c r="AR700" i="7"/>
  <c r="AQ700" i="7"/>
  <c r="AP700" i="7"/>
  <c r="AO700" i="7"/>
  <c r="AN700" i="7"/>
  <c r="AM700" i="7"/>
  <c r="AL700" i="7"/>
  <c r="AK700" i="7"/>
  <c r="AJ700" i="7"/>
  <c r="AI700" i="7"/>
  <c r="AH700" i="7"/>
  <c r="AG700" i="7"/>
  <c r="AF700" i="7"/>
  <c r="AE700" i="7"/>
  <c r="AD700" i="7"/>
  <c r="AC700" i="7"/>
  <c r="AB700" i="7"/>
  <c r="AA700" i="7"/>
  <c r="Z700" i="7"/>
  <c r="Y700" i="7"/>
  <c r="X700" i="7"/>
  <c r="W700" i="7"/>
  <c r="V700" i="7"/>
  <c r="U700" i="7"/>
  <c r="T700" i="7"/>
  <c r="S700" i="7"/>
  <c r="R700" i="7"/>
  <c r="Q700" i="7"/>
  <c r="P700" i="7"/>
  <c r="O700" i="7"/>
  <c r="N700" i="7"/>
  <c r="M700" i="7"/>
  <c r="L700" i="7"/>
  <c r="K700" i="7"/>
  <c r="J700" i="7"/>
  <c r="I700" i="7"/>
  <c r="H700" i="7"/>
  <c r="CB699" i="7"/>
  <c r="CA699" i="7"/>
  <c r="BY699" i="7"/>
  <c r="BX699" i="7"/>
  <c r="BW699" i="7"/>
  <c r="BV699" i="7"/>
  <c r="BU699" i="7"/>
  <c r="BT699" i="7"/>
  <c r="BS699" i="7"/>
  <c r="BR699" i="7"/>
  <c r="BQ699" i="7"/>
  <c r="BP699" i="7"/>
  <c r="BO699" i="7"/>
  <c r="BN699" i="7"/>
  <c r="BM699" i="7"/>
  <c r="BL699" i="7"/>
  <c r="BK699" i="7"/>
  <c r="BJ699" i="7"/>
  <c r="BI699" i="7"/>
  <c r="BH699" i="7"/>
  <c r="BG699" i="7"/>
  <c r="BF699" i="7"/>
  <c r="BE699" i="7"/>
  <c r="BD699" i="7"/>
  <c r="BC699" i="7"/>
  <c r="BB699" i="7"/>
  <c r="BA699" i="7"/>
  <c r="AZ699" i="7"/>
  <c r="AY699" i="7"/>
  <c r="AX699" i="7"/>
  <c r="AW699" i="7"/>
  <c r="AV699" i="7"/>
  <c r="AU699" i="7"/>
  <c r="AT699" i="7"/>
  <c r="AS699" i="7"/>
  <c r="AR699" i="7"/>
  <c r="AQ699" i="7"/>
  <c r="AP699" i="7"/>
  <c r="AO699" i="7"/>
  <c r="AN699" i="7"/>
  <c r="AM699" i="7"/>
  <c r="AL699" i="7"/>
  <c r="AK699" i="7"/>
  <c r="AJ699" i="7"/>
  <c r="AI699" i="7"/>
  <c r="AH699" i="7"/>
  <c r="AG699" i="7"/>
  <c r="AF699" i="7"/>
  <c r="AE699" i="7"/>
  <c r="AD699" i="7"/>
  <c r="AC699" i="7"/>
  <c r="AB699" i="7"/>
  <c r="AA699" i="7"/>
  <c r="Z699" i="7"/>
  <c r="Y699" i="7"/>
  <c r="X699" i="7"/>
  <c r="W699" i="7"/>
  <c r="V699" i="7"/>
  <c r="U699" i="7"/>
  <c r="T699" i="7"/>
  <c r="S699" i="7"/>
  <c r="R699" i="7"/>
  <c r="Q699" i="7"/>
  <c r="P699" i="7"/>
  <c r="O699" i="7"/>
  <c r="N699" i="7"/>
  <c r="M699" i="7"/>
  <c r="L699" i="7"/>
  <c r="K699" i="7"/>
  <c r="J699" i="7"/>
  <c r="I699" i="7"/>
  <c r="H699" i="7"/>
  <c r="CB698" i="7"/>
  <c r="CA698" i="7"/>
  <c r="BY698" i="7"/>
  <c r="BX698" i="7"/>
  <c r="BW698" i="7"/>
  <c r="BV698" i="7"/>
  <c r="BU698" i="7"/>
  <c r="BT698" i="7"/>
  <c r="BS698" i="7"/>
  <c r="BR698" i="7"/>
  <c r="BQ698" i="7"/>
  <c r="BP698" i="7"/>
  <c r="BO698" i="7"/>
  <c r="BN698" i="7"/>
  <c r="BM698" i="7"/>
  <c r="BL698" i="7"/>
  <c r="BK698" i="7"/>
  <c r="BJ698" i="7"/>
  <c r="BI698" i="7"/>
  <c r="BH698" i="7"/>
  <c r="BG698" i="7"/>
  <c r="BF698" i="7"/>
  <c r="BE698" i="7"/>
  <c r="BD698" i="7"/>
  <c r="BC698" i="7"/>
  <c r="BB698" i="7"/>
  <c r="BA698" i="7"/>
  <c r="AZ698" i="7"/>
  <c r="AY698" i="7"/>
  <c r="AX698" i="7"/>
  <c r="AW698" i="7"/>
  <c r="AV698" i="7"/>
  <c r="AU698" i="7"/>
  <c r="AT698" i="7"/>
  <c r="AS698" i="7"/>
  <c r="AR698" i="7"/>
  <c r="AQ698" i="7"/>
  <c r="AP698" i="7"/>
  <c r="AO698" i="7"/>
  <c r="AN698" i="7"/>
  <c r="AM698" i="7"/>
  <c r="AL698" i="7"/>
  <c r="AK698" i="7"/>
  <c r="AJ698" i="7"/>
  <c r="AI698" i="7"/>
  <c r="AH698" i="7"/>
  <c r="AG698" i="7"/>
  <c r="AF698" i="7"/>
  <c r="AE698" i="7"/>
  <c r="AD698" i="7"/>
  <c r="AC698" i="7"/>
  <c r="AB698" i="7"/>
  <c r="AA698" i="7"/>
  <c r="Z698" i="7"/>
  <c r="Y698" i="7"/>
  <c r="X698" i="7"/>
  <c r="W698" i="7"/>
  <c r="V698" i="7"/>
  <c r="U698" i="7"/>
  <c r="T698" i="7"/>
  <c r="S698" i="7"/>
  <c r="R698" i="7"/>
  <c r="Q698" i="7"/>
  <c r="P698" i="7"/>
  <c r="O698" i="7"/>
  <c r="N698" i="7"/>
  <c r="M698" i="7"/>
  <c r="L698" i="7"/>
  <c r="K698" i="7"/>
  <c r="J698" i="7"/>
  <c r="I698" i="7"/>
  <c r="H698" i="7"/>
  <c r="CB697" i="7"/>
  <c r="CA697" i="7"/>
  <c r="BY697" i="7"/>
  <c r="BX697" i="7"/>
  <c r="BW697" i="7"/>
  <c r="BV697" i="7"/>
  <c r="BU697" i="7"/>
  <c r="BT697" i="7"/>
  <c r="BS697" i="7"/>
  <c r="BR697" i="7"/>
  <c r="BQ697" i="7"/>
  <c r="BP697" i="7"/>
  <c r="BO697" i="7"/>
  <c r="BN697" i="7"/>
  <c r="BM697" i="7"/>
  <c r="BL697" i="7"/>
  <c r="BK697" i="7"/>
  <c r="BJ697" i="7"/>
  <c r="BI697" i="7"/>
  <c r="BH697" i="7"/>
  <c r="BG697" i="7"/>
  <c r="BF697" i="7"/>
  <c r="BE697" i="7"/>
  <c r="BD697" i="7"/>
  <c r="BC697" i="7"/>
  <c r="BB697" i="7"/>
  <c r="BA697" i="7"/>
  <c r="AZ697" i="7"/>
  <c r="AY697" i="7"/>
  <c r="AX697" i="7"/>
  <c r="AW697" i="7"/>
  <c r="AV697" i="7"/>
  <c r="AU697" i="7"/>
  <c r="AT697" i="7"/>
  <c r="AS697" i="7"/>
  <c r="AR697" i="7"/>
  <c r="AQ697" i="7"/>
  <c r="AP697" i="7"/>
  <c r="AO697" i="7"/>
  <c r="AN697" i="7"/>
  <c r="AM697" i="7"/>
  <c r="AL697" i="7"/>
  <c r="AK697" i="7"/>
  <c r="AJ697" i="7"/>
  <c r="AI697" i="7"/>
  <c r="AH697" i="7"/>
  <c r="AG697" i="7"/>
  <c r="AF697" i="7"/>
  <c r="AE697" i="7"/>
  <c r="AD697" i="7"/>
  <c r="AC697" i="7"/>
  <c r="AB697" i="7"/>
  <c r="AA697" i="7"/>
  <c r="Z697" i="7"/>
  <c r="Y697" i="7"/>
  <c r="X697" i="7"/>
  <c r="W697" i="7"/>
  <c r="V697" i="7"/>
  <c r="U697" i="7"/>
  <c r="T697" i="7"/>
  <c r="S697" i="7"/>
  <c r="R697" i="7"/>
  <c r="Q697" i="7"/>
  <c r="P697" i="7"/>
  <c r="O697" i="7"/>
  <c r="N697" i="7"/>
  <c r="M697" i="7"/>
  <c r="L697" i="7"/>
  <c r="K697" i="7"/>
  <c r="J697" i="7"/>
  <c r="I697" i="7"/>
  <c r="H697" i="7"/>
  <c r="CB696" i="7"/>
  <c r="CA696" i="7"/>
  <c r="BY696" i="7"/>
  <c r="BX696" i="7"/>
  <c r="BW696" i="7"/>
  <c r="BV696" i="7"/>
  <c r="BU696" i="7"/>
  <c r="BT696" i="7"/>
  <c r="BS696" i="7"/>
  <c r="BR696" i="7"/>
  <c r="BQ696" i="7"/>
  <c r="BP696" i="7"/>
  <c r="BO696" i="7"/>
  <c r="BN696" i="7"/>
  <c r="BM696" i="7"/>
  <c r="BL696" i="7"/>
  <c r="BK696" i="7"/>
  <c r="BJ696" i="7"/>
  <c r="BI696" i="7"/>
  <c r="BH696" i="7"/>
  <c r="BG696" i="7"/>
  <c r="BF696" i="7"/>
  <c r="BE696" i="7"/>
  <c r="BD696" i="7"/>
  <c r="BC696" i="7"/>
  <c r="BB696" i="7"/>
  <c r="BA696" i="7"/>
  <c r="AZ696" i="7"/>
  <c r="AY696" i="7"/>
  <c r="AX696" i="7"/>
  <c r="AW696" i="7"/>
  <c r="AV696" i="7"/>
  <c r="AU696" i="7"/>
  <c r="AT696" i="7"/>
  <c r="AS696" i="7"/>
  <c r="AR696" i="7"/>
  <c r="AQ696" i="7"/>
  <c r="AP696" i="7"/>
  <c r="AO696" i="7"/>
  <c r="AN696" i="7"/>
  <c r="AM696" i="7"/>
  <c r="AL696" i="7"/>
  <c r="AK696" i="7"/>
  <c r="AJ696" i="7"/>
  <c r="AI696" i="7"/>
  <c r="AH696" i="7"/>
  <c r="AG696" i="7"/>
  <c r="AF696" i="7"/>
  <c r="AE696" i="7"/>
  <c r="AD696" i="7"/>
  <c r="AC696" i="7"/>
  <c r="AB696" i="7"/>
  <c r="AA696" i="7"/>
  <c r="Z696" i="7"/>
  <c r="Y696" i="7"/>
  <c r="X696" i="7"/>
  <c r="W696" i="7"/>
  <c r="V696" i="7"/>
  <c r="U696" i="7"/>
  <c r="T696" i="7"/>
  <c r="S696" i="7"/>
  <c r="R696" i="7"/>
  <c r="Q696" i="7"/>
  <c r="P696" i="7"/>
  <c r="O696" i="7"/>
  <c r="N696" i="7"/>
  <c r="M696" i="7"/>
  <c r="L696" i="7"/>
  <c r="K696" i="7"/>
  <c r="J696" i="7"/>
  <c r="I696" i="7"/>
  <c r="H696" i="7"/>
  <c r="CB695" i="7"/>
  <c r="CA695" i="7"/>
  <c r="BY695" i="7"/>
  <c r="BX695" i="7"/>
  <c r="BW695" i="7"/>
  <c r="BV695" i="7"/>
  <c r="BU695" i="7"/>
  <c r="BT695" i="7"/>
  <c r="BS695" i="7"/>
  <c r="BR695" i="7"/>
  <c r="BQ695" i="7"/>
  <c r="BP695" i="7"/>
  <c r="BO695" i="7"/>
  <c r="BN695" i="7"/>
  <c r="BM695" i="7"/>
  <c r="BL695" i="7"/>
  <c r="BK695" i="7"/>
  <c r="BJ695" i="7"/>
  <c r="BI695" i="7"/>
  <c r="BH695" i="7"/>
  <c r="BG695" i="7"/>
  <c r="BF695" i="7"/>
  <c r="BE695" i="7"/>
  <c r="BD695" i="7"/>
  <c r="BC695" i="7"/>
  <c r="BB695" i="7"/>
  <c r="BA695" i="7"/>
  <c r="AZ695" i="7"/>
  <c r="AY695" i="7"/>
  <c r="AX695" i="7"/>
  <c r="AW695" i="7"/>
  <c r="AV695" i="7"/>
  <c r="AU695" i="7"/>
  <c r="AT695" i="7"/>
  <c r="AS695" i="7"/>
  <c r="AR695" i="7"/>
  <c r="AQ695" i="7"/>
  <c r="AP695" i="7"/>
  <c r="AO695" i="7"/>
  <c r="AN695" i="7"/>
  <c r="AM695" i="7"/>
  <c r="AL695" i="7"/>
  <c r="AK695" i="7"/>
  <c r="AJ695" i="7"/>
  <c r="AI695" i="7"/>
  <c r="AH695" i="7"/>
  <c r="AG695" i="7"/>
  <c r="AF695" i="7"/>
  <c r="AE695" i="7"/>
  <c r="AD695" i="7"/>
  <c r="AC695" i="7"/>
  <c r="AB695" i="7"/>
  <c r="AA695" i="7"/>
  <c r="Z695" i="7"/>
  <c r="Y695" i="7"/>
  <c r="X695" i="7"/>
  <c r="W695" i="7"/>
  <c r="V695" i="7"/>
  <c r="U695" i="7"/>
  <c r="T695" i="7"/>
  <c r="S695" i="7"/>
  <c r="R695" i="7"/>
  <c r="Q695" i="7"/>
  <c r="P695" i="7"/>
  <c r="O695" i="7"/>
  <c r="N695" i="7"/>
  <c r="M695" i="7"/>
  <c r="L695" i="7"/>
  <c r="K695" i="7"/>
  <c r="J695" i="7"/>
  <c r="I695" i="7"/>
  <c r="H695" i="7"/>
  <c r="CB694" i="7"/>
  <c r="CA694" i="7"/>
  <c r="BY694" i="7"/>
  <c r="BX694" i="7"/>
  <c r="BW694" i="7"/>
  <c r="BV694" i="7"/>
  <c r="BU694" i="7"/>
  <c r="BT694" i="7"/>
  <c r="BS694" i="7"/>
  <c r="BR694" i="7"/>
  <c r="BQ694" i="7"/>
  <c r="BP694" i="7"/>
  <c r="BO694" i="7"/>
  <c r="BN694" i="7"/>
  <c r="BM694" i="7"/>
  <c r="BL694" i="7"/>
  <c r="BK694" i="7"/>
  <c r="BJ694" i="7"/>
  <c r="BI694" i="7"/>
  <c r="BH694" i="7"/>
  <c r="BG694" i="7"/>
  <c r="BF694" i="7"/>
  <c r="BE694" i="7"/>
  <c r="BD694" i="7"/>
  <c r="BC694" i="7"/>
  <c r="BB694" i="7"/>
  <c r="BA694" i="7"/>
  <c r="AZ694" i="7"/>
  <c r="AY694" i="7"/>
  <c r="AX694" i="7"/>
  <c r="AW694" i="7"/>
  <c r="AV694" i="7"/>
  <c r="AU694" i="7"/>
  <c r="AT694" i="7"/>
  <c r="AS694" i="7"/>
  <c r="AR694" i="7"/>
  <c r="AQ694" i="7"/>
  <c r="AP694" i="7"/>
  <c r="AO694" i="7"/>
  <c r="AN694" i="7"/>
  <c r="AM694" i="7"/>
  <c r="AL694" i="7"/>
  <c r="AK694" i="7"/>
  <c r="AJ694" i="7"/>
  <c r="AI694" i="7"/>
  <c r="AH694" i="7"/>
  <c r="AG694" i="7"/>
  <c r="AF694" i="7"/>
  <c r="AE694" i="7"/>
  <c r="AD694" i="7"/>
  <c r="AC694" i="7"/>
  <c r="AB694" i="7"/>
  <c r="AA694" i="7"/>
  <c r="Z694" i="7"/>
  <c r="Y694" i="7"/>
  <c r="X694" i="7"/>
  <c r="W694" i="7"/>
  <c r="V694" i="7"/>
  <c r="U694" i="7"/>
  <c r="T694" i="7"/>
  <c r="S694" i="7"/>
  <c r="R694" i="7"/>
  <c r="Q694" i="7"/>
  <c r="P694" i="7"/>
  <c r="O694" i="7"/>
  <c r="N694" i="7"/>
  <c r="M694" i="7"/>
  <c r="L694" i="7"/>
  <c r="K694" i="7"/>
  <c r="J694" i="7"/>
  <c r="I694" i="7"/>
  <c r="H694" i="7"/>
  <c r="CB693" i="7"/>
  <c r="CA693" i="7"/>
  <c r="BY693" i="7"/>
  <c r="BX693" i="7"/>
  <c r="BW693" i="7"/>
  <c r="BV693" i="7"/>
  <c r="BU693" i="7"/>
  <c r="BT693" i="7"/>
  <c r="BS693" i="7"/>
  <c r="BR693" i="7"/>
  <c r="BQ693" i="7"/>
  <c r="BP693" i="7"/>
  <c r="BO693" i="7"/>
  <c r="BN693" i="7"/>
  <c r="BM693" i="7"/>
  <c r="BL693" i="7"/>
  <c r="BK693" i="7"/>
  <c r="BJ693" i="7"/>
  <c r="BI693" i="7"/>
  <c r="BH693" i="7"/>
  <c r="BG693" i="7"/>
  <c r="BF693" i="7"/>
  <c r="BE693" i="7"/>
  <c r="BD693" i="7"/>
  <c r="BC693" i="7"/>
  <c r="BB693" i="7"/>
  <c r="BA693" i="7"/>
  <c r="AZ693" i="7"/>
  <c r="AY693" i="7"/>
  <c r="AX693" i="7"/>
  <c r="AW693" i="7"/>
  <c r="AV693" i="7"/>
  <c r="AU693" i="7"/>
  <c r="AT693" i="7"/>
  <c r="AS693" i="7"/>
  <c r="AR693" i="7"/>
  <c r="AQ693" i="7"/>
  <c r="AP693" i="7"/>
  <c r="AO693" i="7"/>
  <c r="AN693" i="7"/>
  <c r="AM693" i="7"/>
  <c r="AL693" i="7"/>
  <c r="AK693" i="7"/>
  <c r="AJ693" i="7"/>
  <c r="AI693" i="7"/>
  <c r="AH693" i="7"/>
  <c r="AG693" i="7"/>
  <c r="AF693" i="7"/>
  <c r="AE693" i="7"/>
  <c r="AD693" i="7"/>
  <c r="AC693" i="7"/>
  <c r="AB693" i="7"/>
  <c r="AA693" i="7"/>
  <c r="Z693" i="7"/>
  <c r="Y693" i="7"/>
  <c r="X693" i="7"/>
  <c r="W693" i="7"/>
  <c r="V693" i="7"/>
  <c r="U693" i="7"/>
  <c r="T693" i="7"/>
  <c r="S693" i="7"/>
  <c r="R693" i="7"/>
  <c r="Q693" i="7"/>
  <c r="P693" i="7"/>
  <c r="O693" i="7"/>
  <c r="N693" i="7"/>
  <c r="M693" i="7"/>
  <c r="L693" i="7"/>
  <c r="K693" i="7"/>
  <c r="J693" i="7"/>
  <c r="I693" i="7"/>
  <c r="H693" i="7"/>
  <c r="CB692" i="7"/>
  <c r="CA692" i="7"/>
  <c r="BY692" i="7"/>
  <c r="BX692" i="7"/>
  <c r="BW692" i="7"/>
  <c r="BV692" i="7"/>
  <c r="BU692" i="7"/>
  <c r="BT692" i="7"/>
  <c r="BS692" i="7"/>
  <c r="BR692" i="7"/>
  <c r="BQ692" i="7"/>
  <c r="BP692" i="7"/>
  <c r="BO692" i="7"/>
  <c r="BN692" i="7"/>
  <c r="BM692" i="7"/>
  <c r="BL692" i="7"/>
  <c r="BK692" i="7"/>
  <c r="BJ692" i="7"/>
  <c r="BI692" i="7"/>
  <c r="BH692" i="7"/>
  <c r="BG692" i="7"/>
  <c r="BF692" i="7"/>
  <c r="BE692" i="7"/>
  <c r="BD692" i="7"/>
  <c r="BC692" i="7"/>
  <c r="BB692" i="7"/>
  <c r="BA692" i="7"/>
  <c r="AZ692" i="7"/>
  <c r="AY692" i="7"/>
  <c r="AX692" i="7"/>
  <c r="AW692" i="7"/>
  <c r="AV692" i="7"/>
  <c r="AU692" i="7"/>
  <c r="AT692" i="7"/>
  <c r="AS692" i="7"/>
  <c r="AR692" i="7"/>
  <c r="AQ692" i="7"/>
  <c r="AP692" i="7"/>
  <c r="AO692" i="7"/>
  <c r="AN692" i="7"/>
  <c r="AM692" i="7"/>
  <c r="AL692" i="7"/>
  <c r="AK692" i="7"/>
  <c r="AJ692" i="7"/>
  <c r="AI692" i="7"/>
  <c r="AH692" i="7"/>
  <c r="AG692" i="7"/>
  <c r="AF692" i="7"/>
  <c r="AE692" i="7"/>
  <c r="AD692" i="7"/>
  <c r="AC692" i="7"/>
  <c r="AB692" i="7"/>
  <c r="AA692" i="7"/>
  <c r="Z692" i="7"/>
  <c r="Y692" i="7"/>
  <c r="X692" i="7"/>
  <c r="W692" i="7"/>
  <c r="V692" i="7"/>
  <c r="U692" i="7"/>
  <c r="T692" i="7"/>
  <c r="S692" i="7"/>
  <c r="R692" i="7"/>
  <c r="Q692" i="7"/>
  <c r="P692" i="7"/>
  <c r="O692" i="7"/>
  <c r="N692" i="7"/>
  <c r="M692" i="7"/>
  <c r="L692" i="7"/>
  <c r="K692" i="7"/>
  <c r="J692" i="7"/>
  <c r="I692" i="7"/>
  <c r="H692" i="7"/>
  <c r="CB691" i="7"/>
  <c r="CA691" i="7"/>
  <c r="BY691" i="7"/>
  <c r="BX691" i="7"/>
  <c r="BW691" i="7"/>
  <c r="BV691" i="7"/>
  <c r="BU691" i="7"/>
  <c r="BT691" i="7"/>
  <c r="BS691" i="7"/>
  <c r="BR691" i="7"/>
  <c r="BQ691" i="7"/>
  <c r="BP691" i="7"/>
  <c r="BO691" i="7"/>
  <c r="BN691" i="7"/>
  <c r="BM691" i="7"/>
  <c r="BL691" i="7"/>
  <c r="BK691" i="7"/>
  <c r="BJ691" i="7"/>
  <c r="BI691" i="7"/>
  <c r="BH691" i="7"/>
  <c r="BG691" i="7"/>
  <c r="BF691" i="7"/>
  <c r="BE691" i="7"/>
  <c r="BD691" i="7"/>
  <c r="BC691" i="7"/>
  <c r="BB691" i="7"/>
  <c r="BA691" i="7"/>
  <c r="AZ691" i="7"/>
  <c r="AY691" i="7"/>
  <c r="AX691" i="7"/>
  <c r="AW691" i="7"/>
  <c r="AV691" i="7"/>
  <c r="AU691" i="7"/>
  <c r="AT691" i="7"/>
  <c r="AS691" i="7"/>
  <c r="AR691" i="7"/>
  <c r="AQ691" i="7"/>
  <c r="AP691" i="7"/>
  <c r="AO691" i="7"/>
  <c r="AN691" i="7"/>
  <c r="AM691" i="7"/>
  <c r="AL691" i="7"/>
  <c r="AK691" i="7"/>
  <c r="AJ691" i="7"/>
  <c r="AI691" i="7"/>
  <c r="AH691" i="7"/>
  <c r="AG691" i="7"/>
  <c r="AF691" i="7"/>
  <c r="AE691" i="7"/>
  <c r="AD691" i="7"/>
  <c r="AC691" i="7"/>
  <c r="AB691" i="7"/>
  <c r="AA691" i="7"/>
  <c r="Z691" i="7"/>
  <c r="Y691" i="7"/>
  <c r="X691" i="7"/>
  <c r="W691" i="7"/>
  <c r="V691" i="7"/>
  <c r="U691" i="7"/>
  <c r="T691" i="7"/>
  <c r="S691" i="7"/>
  <c r="R691" i="7"/>
  <c r="Q691" i="7"/>
  <c r="P691" i="7"/>
  <c r="O691" i="7"/>
  <c r="N691" i="7"/>
  <c r="M691" i="7"/>
  <c r="L691" i="7"/>
  <c r="K691" i="7"/>
  <c r="J691" i="7"/>
  <c r="I691" i="7"/>
  <c r="H691" i="7"/>
  <c r="CB690" i="7"/>
  <c r="CA690" i="7"/>
  <c r="BY690" i="7"/>
  <c r="BX690" i="7"/>
  <c r="BW690" i="7"/>
  <c r="BV690" i="7"/>
  <c r="BU690" i="7"/>
  <c r="BT690" i="7"/>
  <c r="BS690" i="7"/>
  <c r="BR690" i="7"/>
  <c r="BQ690" i="7"/>
  <c r="BP690" i="7"/>
  <c r="BO690" i="7"/>
  <c r="BN690" i="7"/>
  <c r="BM690" i="7"/>
  <c r="BL690" i="7"/>
  <c r="BK690" i="7"/>
  <c r="BJ690" i="7"/>
  <c r="BI690" i="7"/>
  <c r="BH690" i="7"/>
  <c r="BG690" i="7"/>
  <c r="BF690" i="7"/>
  <c r="BE690" i="7"/>
  <c r="BD690" i="7"/>
  <c r="BC690" i="7"/>
  <c r="BB690" i="7"/>
  <c r="BA690" i="7"/>
  <c r="AZ690" i="7"/>
  <c r="AY690" i="7"/>
  <c r="AX690" i="7"/>
  <c r="AW690" i="7"/>
  <c r="AV690" i="7"/>
  <c r="AU690" i="7"/>
  <c r="AT690" i="7"/>
  <c r="AS690" i="7"/>
  <c r="AR690" i="7"/>
  <c r="AQ690" i="7"/>
  <c r="AP690" i="7"/>
  <c r="AO690" i="7"/>
  <c r="AN690" i="7"/>
  <c r="AM690" i="7"/>
  <c r="AL690" i="7"/>
  <c r="AK690" i="7"/>
  <c r="AJ690" i="7"/>
  <c r="AI690" i="7"/>
  <c r="AH690" i="7"/>
  <c r="AG690" i="7"/>
  <c r="AF690" i="7"/>
  <c r="AE690" i="7"/>
  <c r="AD690" i="7"/>
  <c r="AC690" i="7"/>
  <c r="AB690" i="7"/>
  <c r="AA690" i="7"/>
  <c r="Z690" i="7"/>
  <c r="Y690" i="7"/>
  <c r="X690" i="7"/>
  <c r="W690" i="7"/>
  <c r="V690" i="7"/>
  <c r="U690" i="7"/>
  <c r="T690" i="7"/>
  <c r="S690" i="7"/>
  <c r="R690" i="7"/>
  <c r="Q690" i="7"/>
  <c r="P690" i="7"/>
  <c r="O690" i="7"/>
  <c r="N690" i="7"/>
  <c r="M690" i="7"/>
  <c r="L690" i="7"/>
  <c r="K690" i="7"/>
  <c r="J690" i="7"/>
  <c r="I690" i="7"/>
  <c r="H690" i="7"/>
  <c r="CB689" i="7"/>
  <c r="CA689" i="7"/>
  <c r="BY689" i="7"/>
  <c r="BX689" i="7"/>
  <c r="BW689" i="7"/>
  <c r="BV689" i="7"/>
  <c r="BU689" i="7"/>
  <c r="BT689" i="7"/>
  <c r="BS689" i="7"/>
  <c r="BR689" i="7"/>
  <c r="BQ689" i="7"/>
  <c r="BP689" i="7"/>
  <c r="BO689" i="7"/>
  <c r="BN689" i="7"/>
  <c r="BM689" i="7"/>
  <c r="BL689" i="7"/>
  <c r="BK689" i="7"/>
  <c r="BJ689" i="7"/>
  <c r="BI689" i="7"/>
  <c r="BH689" i="7"/>
  <c r="BG689" i="7"/>
  <c r="BF689" i="7"/>
  <c r="BE689" i="7"/>
  <c r="BD689" i="7"/>
  <c r="BC689" i="7"/>
  <c r="BB689" i="7"/>
  <c r="BA689" i="7"/>
  <c r="AZ689" i="7"/>
  <c r="AY689" i="7"/>
  <c r="AX689" i="7"/>
  <c r="AW689" i="7"/>
  <c r="AV689" i="7"/>
  <c r="AU689" i="7"/>
  <c r="AT689" i="7"/>
  <c r="AS689" i="7"/>
  <c r="AR689" i="7"/>
  <c r="AQ689" i="7"/>
  <c r="AP689" i="7"/>
  <c r="AO689" i="7"/>
  <c r="AN689" i="7"/>
  <c r="AM689" i="7"/>
  <c r="AL689" i="7"/>
  <c r="AK689" i="7"/>
  <c r="AJ689" i="7"/>
  <c r="AI689" i="7"/>
  <c r="AH689" i="7"/>
  <c r="AG689" i="7"/>
  <c r="AF689" i="7"/>
  <c r="AE689" i="7"/>
  <c r="AD689" i="7"/>
  <c r="AC689" i="7"/>
  <c r="AB689" i="7"/>
  <c r="AA689" i="7"/>
  <c r="Z689" i="7"/>
  <c r="Y689" i="7"/>
  <c r="X689" i="7"/>
  <c r="W689" i="7"/>
  <c r="V689" i="7"/>
  <c r="U689" i="7"/>
  <c r="T689" i="7"/>
  <c r="S689" i="7"/>
  <c r="R689" i="7"/>
  <c r="Q689" i="7"/>
  <c r="P689" i="7"/>
  <c r="O689" i="7"/>
  <c r="N689" i="7"/>
  <c r="M689" i="7"/>
  <c r="L689" i="7"/>
  <c r="K689" i="7"/>
  <c r="J689" i="7"/>
  <c r="I689" i="7"/>
  <c r="H689" i="7"/>
  <c r="CB688" i="7"/>
  <c r="CA688" i="7"/>
  <c r="BY688" i="7"/>
  <c r="BX688" i="7"/>
  <c r="BW688" i="7"/>
  <c r="BV688" i="7"/>
  <c r="BU688" i="7"/>
  <c r="BT688" i="7"/>
  <c r="BS688" i="7"/>
  <c r="BR688" i="7"/>
  <c r="BQ688" i="7"/>
  <c r="BP688" i="7"/>
  <c r="BO688" i="7"/>
  <c r="BN688" i="7"/>
  <c r="BM688" i="7"/>
  <c r="BL688" i="7"/>
  <c r="BK688" i="7"/>
  <c r="BJ688" i="7"/>
  <c r="BI688" i="7"/>
  <c r="BH688" i="7"/>
  <c r="BG688" i="7"/>
  <c r="BF688" i="7"/>
  <c r="BE688" i="7"/>
  <c r="BD688" i="7"/>
  <c r="BC688" i="7"/>
  <c r="BB688" i="7"/>
  <c r="BA688" i="7"/>
  <c r="AZ688" i="7"/>
  <c r="AY688" i="7"/>
  <c r="AX688" i="7"/>
  <c r="AW688" i="7"/>
  <c r="AV688" i="7"/>
  <c r="AU688" i="7"/>
  <c r="AT688" i="7"/>
  <c r="AS688" i="7"/>
  <c r="AR688" i="7"/>
  <c r="AQ688" i="7"/>
  <c r="AP688" i="7"/>
  <c r="AO688" i="7"/>
  <c r="AN688" i="7"/>
  <c r="AM688" i="7"/>
  <c r="AL688" i="7"/>
  <c r="AK688" i="7"/>
  <c r="AJ688" i="7"/>
  <c r="AI688" i="7"/>
  <c r="AH688" i="7"/>
  <c r="AG688" i="7"/>
  <c r="AF688" i="7"/>
  <c r="AE688" i="7"/>
  <c r="AD688" i="7"/>
  <c r="AC688" i="7"/>
  <c r="AB688" i="7"/>
  <c r="AA688" i="7"/>
  <c r="Z688" i="7"/>
  <c r="Y688" i="7"/>
  <c r="X688" i="7"/>
  <c r="W688" i="7"/>
  <c r="V688" i="7"/>
  <c r="U688" i="7"/>
  <c r="T688" i="7"/>
  <c r="S688" i="7"/>
  <c r="R688" i="7"/>
  <c r="Q688" i="7"/>
  <c r="P688" i="7"/>
  <c r="O688" i="7"/>
  <c r="N688" i="7"/>
  <c r="M688" i="7"/>
  <c r="L688" i="7"/>
  <c r="K688" i="7"/>
  <c r="J688" i="7"/>
  <c r="I688" i="7"/>
  <c r="H688" i="7"/>
  <c r="CB687" i="7"/>
  <c r="CA687" i="7"/>
  <c r="BY687" i="7"/>
  <c r="BX687" i="7"/>
  <c r="BW687" i="7"/>
  <c r="BV687" i="7"/>
  <c r="BU687" i="7"/>
  <c r="BT687" i="7"/>
  <c r="BS687" i="7"/>
  <c r="BR687" i="7"/>
  <c r="BQ687" i="7"/>
  <c r="BP687" i="7"/>
  <c r="BO687" i="7"/>
  <c r="BN687" i="7"/>
  <c r="BM687" i="7"/>
  <c r="BL687" i="7"/>
  <c r="BK687" i="7"/>
  <c r="BJ687" i="7"/>
  <c r="BI687" i="7"/>
  <c r="BH687" i="7"/>
  <c r="BG687" i="7"/>
  <c r="BF687" i="7"/>
  <c r="BE687" i="7"/>
  <c r="BD687" i="7"/>
  <c r="BC687" i="7"/>
  <c r="BB687" i="7"/>
  <c r="BA687" i="7"/>
  <c r="AZ687" i="7"/>
  <c r="AY687" i="7"/>
  <c r="AX687" i="7"/>
  <c r="AW687" i="7"/>
  <c r="AV687" i="7"/>
  <c r="AU687" i="7"/>
  <c r="AT687" i="7"/>
  <c r="AS687" i="7"/>
  <c r="AR687" i="7"/>
  <c r="AQ687" i="7"/>
  <c r="AP687" i="7"/>
  <c r="AO687" i="7"/>
  <c r="AN687" i="7"/>
  <c r="AM687" i="7"/>
  <c r="AL687" i="7"/>
  <c r="AK687" i="7"/>
  <c r="AJ687" i="7"/>
  <c r="AI687" i="7"/>
  <c r="AH687" i="7"/>
  <c r="AG687" i="7"/>
  <c r="AF687" i="7"/>
  <c r="AE687" i="7"/>
  <c r="AD687" i="7"/>
  <c r="AC687" i="7"/>
  <c r="AB687" i="7"/>
  <c r="AA687" i="7"/>
  <c r="Z687" i="7"/>
  <c r="Y687" i="7"/>
  <c r="X687" i="7"/>
  <c r="W687" i="7"/>
  <c r="V687" i="7"/>
  <c r="U687" i="7"/>
  <c r="T687" i="7"/>
  <c r="S687" i="7"/>
  <c r="R687" i="7"/>
  <c r="Q687" i="7"/>
  <c r="P687" i="7"/>
  <c r="O687" i="7"/>
  <c r="N687" i="7"/>
  <c r="M687" i="7"/>
  <c r="L687" i="7"/>
  <c r="K687" i="7"/>
  <c r="J687" i="7"/>
  <c r="I687" i="7"/>
  <c r="H687" i="7"/>
  <c r="CB686" i="7"/>
  <c r="CA686" i="7"/>
  <c r="BY686" i="7"/>
  <c r="BX686" i="7"/>
  <c r="BW686" i="7"/>
  <c r="BV686" i="7"/>
  <c r="BU686" i="7"/>
  <c r="BT686" i="7"/>
  <c r="BS686" i="7"/>
  <c r="BR686" i="7"/>
  <c r="BQ686" i="7"/>
  <c r="BP686" i="7"/>
  <c r="BO686" i="7"/>
  <c r="BN686" i="7"/>
  <c r="BM686" i="7"/>
  <c r="BL686" i="7"/>
  <c r="BK686" i="7"/>
  <c r="BJ686" i="7"/>
  <c r="BI686" i="7"/>
  <c r="BH686" i="7"/>
  <c r="BG686" i="7"/>
  <c r="BF686" i="7"/>
  <c r="BE686" i="7"/>
  <c r="BD686" i="7"/>
  <c r="BC686" i="7"/>
  <c r="BB686" i="7"/>
  <c r="BA686" i="7"/>
  <c r="AZ686" i="7"/>
  <c r="AY686" i="7"/>
  <c r="AX686" i="7"/>
  <c r="AW686" i="7"/>
  <c r="AV686" i="7"/>
  <c r="AU686" i="7"/>
  <c r="AT686" i="7"/>
  <c r="AS686" i="7"/>
  <c r="AR686" i="7"/>
  <c r="AQ686" i="7"/>
  <c r="AP686" i="7"/>
  <c r="AO686" i="7"/>
  <c r="AN686" i="7"/>
  <c r="AM686" i="7"/>
  <c r="AL686" i="7"/>
  <c r="AK686" i="7"/>
  <c r="AJ686" i="7"/>
  <c r="AI686" i="7"/>
  <c r="AH686" i="7"/>
  <c r="AG686" i="7"/>
  <c r="AF686" i="7"/>
  <c r="AE686" i="7"/>
  <c r="AD686" i="7"/>
  <c r="AC686" i="7"/>
  <c r="AB686" i="7"/>
  <c r="AA686" i="7"/>
  <c r="Z686" i="7"/>
  <c r="Y686" i="7"/>
  <c r="X686" i="7"/>
  <c r="W686" i="7"/>
  <c r="V686" i="7"/>
  <c r="U686" i="7"/>
  <c r="T686" i="7"/>
  <c r="S686" i="7"/>
  <c r="R686" i="7"/>
  <c r="Q686" i="7"/>
  <c r="P686" i="7"/>
  <c r="O686" i="7"/>
  <c r="N686" i="7"/>
  <c r="M686" i="7"/>
  <c r="L686" i="7"/>
  <c r="K686" i="7"/>
  <c r="J686" i="7"/>
  <c r="I686" i="7"/>
  <c r="H686" i="7"/>
  <c r="CB685" i="7"/>
  <c r="CA685" i="7"/>
  <c r="BY685" i="7"/>
  <c r="BX685" i="7"/>
  <c r="BW685" i="7"/>
  <c r="BV685" i="7"/>
  <c r="BU685" i="7"/>
  <c r="BT685" i="7"/>
  <c r="BS685" i="7"/>
  <c r="BR685" i="7"/>
  <c r="BQ685" i="7"/>
  <c r="BP685" i="7"/>
  <c r="BO685" i="7"/>
  <c r="BN685" i="7"/>
  <c r="BM685" i="7"/>
  <c r="BL685" i="7"/>
  <c r="BK685" i="7"/>
  <c r="BJ685" i="7"/>
  <c r="BI685" i="7"/>
  <c r="BH685" i="7"/>
  <c r="BG685" i="7"/>
  <c r="BF685" i="7"/>
  <c r="BE685" i="7"/>
  <c r="BD685" i="7"/>
  <c r="BC685" i="7"/>
  <c r="BB685" i="7"/>
  <c r="BA685" i="7"/>
  <c r="AZ685" i="7"/>
  <c r="AY685" i="7"/>
  <c r="AX685" i="7"/>
  <c r="AW685" i="7"/>
  <c r="AV685" i="7"/>
  <c r="AU685" i="7"/>
  <c r="AT685" i="7"/>
  <c r="AS685" i="7"/>
  <c r="AR685" i="7"/>
  <c r="AQ685" i="7"/>
  <c r="AP685" i="7"/>
  <c r="AO685" i="7"/>
  <c r="AN685" i="7"/>
  <c r="AM685" i="7"/>
  <c r="AL685" i="7"/>
  <c r="AK685" i="7"/>
  <c r="AJ685" i="7"/>
  <c r="AI685" i="7"/>
  <c r="AH685" i="7"/>
  <c r="AG685" i="7"/>
  <c r="AF685" i="7"/>
  <c r="AE685" i="7"/>
  <c r="AD685" i="7"/>
  <c r="AC685" i="7"/>
  <c r="AB685" i="7"/>
  <c r="AA685" i="7"/>
  <c r="Z685" i="7"/>
  <c r="Y685" i="7"/>
  <c r="X685" i="7"/>
  <c r="W685" i="7"/>
  <c r="V685" i="7"/>
  <c r="U685" i="7"/>
  <c r="T685" i="7"/>
  <c r="S685" i="7"/>
  <c r="R685" i="7"/>
  <c r="Q685" i="7"/>
  <c r="P685" i="7"/>
  <c r="O685" i="7"/>
  <c r="N685" i="7"/>
  <c r="M685" i="7"/>
  <c r="L685" i="7"/>
  <c r="K685" i="7"/>
  <c r="J685" i="7"/>
  <c r="I685" i="7"/>
  <c r="H685" i="7"/>
  <c r="CB684" i="7"/>
  <c r="CA684" i="7"/>
  <c r="BY684" i="7"/>
  <c r="BX684" i="7"/>
  <c r="BW684" i="7"/>
  <c r="BV684" i="7"/>
  <c r="BU684" i="7"/>
  <c r="BT684" i="7"/>
  <c r="BS684" i="7"/>
  <c r="BR684" i="7"/>
  <c r="BQ684" i="7"/>
  <c r="BP684" i="7"/>
  <c r="BO684" i="7"/>
  <c r="BN684" i="7"/>
  <c r="BM684" i="7"/>
  <c r="BL684" i="7"/>
  <c r="BK684" i="7"/>
  <c r="BJ684" i="7"/>
  <c r="BI684" i="7"/>
  <c r="BH684" i="7"/>
  <c r="BG684" i="7"/>
  <c r="BF684" i="7"/>
  <c r="BE684" i="7"/>
  <c r="BD684" i="7"/>
  <c r="BC684" i="7"/>
  <c r="BB684" i="7"/>
  <c r="BA684" i="7"/>
  <c r="AZ684" i="7"/>
  <c r="AY684" i="7"/>
  <c r="AX684" i="7"/>
  <c r="AW684" i="7"/>
  <c r="AV684" i="7"/>
  <c r="AU684" i="7"/>
  <c r="AT684" i="7"/>
  <c r="AS684" i="7"/>
  <c r="AR684" i="7"/>
  <c r="AQ684" i="7"/>
  <c r="AP684" i="7"/>
  <c r="AO684" i="7"/>
  <c r="AN684" i="7"/>
  <c r="AM684" i="7"/>
  <c r="AL684" i="7"/>
  <c r="AK684" i="7"/>
  <c r="AJ684" i="7"/>
  <c r="AI684" i="7"/>
  <c r="AH684" i="7"/>
  <c r="AG684" i="7"/>
  <c r="AF684" i="7"/>
  <c r="AE684" i="7"/>
  <c r="AD684" i="7"/>
  <c r="AC684" i="7"/>
  <c r="AB684" i="7"/>
  <c r="AA684" i="7"/>
  <c r="Z684" i="7"/>
  <c r="Y684" i="7"/>
  <c r="X684" i="7"/>
  <c r="W684" i="7"/>
  <c r="V684" i="7"/>
  <c r="U684" i="7"/>
  <c r="T684" i="7"/>
  <c r="S684" i="7"/>
  <c r="R684" i="7"/>
  <c r="Q684" i="7"/>
  <c r="P684" i="7"/>
  <c r="O684" i="7"/>
  <c r="N684" i="7"/>
  <c r="M684" i="7"/>
  <c r="L684" i="7"/>
  <c r="K684" i="7"/>
  <c r="J684" i="7"/>
  <c r="I684" i="7"/>
  <c r="H684" i="7"/>
  <c r="CB683" i="7"/>
  <c r="CA683" i="7"/>
  <c r="BY683" i="7"/>
  <c r="BX683" i="7"/>
  <c r="BW683" i="7"/>
  <c r="BV683" i="7"/>
  <c r="BU683" i="7"/>
  <c r="BT683" i="7"/>
  <c r="BS683" i="7"/>
  <c r="BR683" i="7"/>
  <c r="BQ683" i="7"/>
  <c r="BP683" i="7"/>
  <c r="BO683" i="7"/>
  <c r="BN683" i="7"/>
  <c r="BM683" i="7"/>
  <c r="BL683" i="7"/>
  <c r="BK683" i="7"/>
  <c r="BJ683" i="7"/>
  <c r="BI683" i="7"/>
  <c r="BH683" i="7"/>
  <c r="BG683" i="7"/>
  <c r="BF683" i="7"/>
  <c r="BE683" i="7"/>
  <c r="BD683" i="7"/>
  <c r="BC683" i="7"/>
  <c r="BB683" i="7"/>
  <c r="BA683" i="7"/>
  <c r="AZ683" i="7"/>
  <c r="AY683" i="7"/>
  <c r="AX683" i="7"/>
  <c r="AW683" i="7"/>
  <c r="AV683" i="7"/>
  <c r="AU683" i="7"/>
  <c r="AT683" i="7"/>
  <c r="AS683" i="7"/>
  <c r="AR683" i="7"/>
  <c r="AQ683" i="7"/>
  <c r="AP683" i="7"/>
  <c r="AO683" i="7"/>
  <c r="AN683" i="7"/>
  <c r="AM683" i="7"/>
  <c r="AL683" i="7"/>
  <c r="AK683" i="7"/>
  <c r="AJ683" i="7"/>
  <c r="AI683" i="7"/>
  <c r="AH683" i="7"/>
  <c r="AG683" i="7"/>
  <c r="AF683" i="7"/>
  <c r="AE683" i="7"/>
  <c r="AD683" i="7"/>
  <c r="AC683" i="7"/>
  <c r="AB683" i="7"/>
  <c r="AA683" i="7"/>
  <c r="Z683" i="7"/>
  <c r="Y683" i="7"/>
  <c r="X683" i="7"/>
  <c r="W683" i="7"/>
  <c r="V683" i="7"/>
  <c r="U683" i="7"/>
  <c r="T683" i="7"/>
  <c r="S683" i="7"/>
  <c r="R683" i="7"/>
  <c r="Q683" i="7"/>
  <c r="P683" i="7"/>
  <c r="O683" i="7"/>
  <c r="N683" i="7"/>
  <c r="M683" i="7"/>
  <c r="L683" i="7"/>
  <c r="K683" i="7"/>
  <c r="J683" i="7"/>
  <c r="I683" i="7"/>
  <c r="H683" i="7"/>
  <c r="CB682" i="7"/>
  <c r="CA682" i="7"/>
  <c r="BY682" i="7"/>
  <c r="BX682" i="7"/>
  <c r="BW682" i="7"/>
  <c r="BV682" i="7"/>
  <c r="BU682" i="7"/>
  <c r="BT682" i="7"/>
  <c r="BS682" i="7"/>
  <c r="BR682" i="7"/>
  <c r="BQ682" i="7"/>
  <c r="BP682" i="7"/>
  <c r="BO682" i="7"/>
  <c r="BN682" i="7"/>
  <c r="BM682" i="7"/>
  <c r="BL682" i="7"/>
  <c r="BK682" i="7"/>
  <c r="BJ682" i="7"/>
  <c r="BI682" i="7"/>
  <c r="BH682" i="7"/>
  <c r="BG682" i="7"/>
  <c r="BF682" i="7"/>
  <c r="BE682" i="7"/>
  <c r="BD682" i="7"/>
  <c r="BC682" i="7"/>
  <c r="BB682" i="7"/>
  <c r="BA682" i="7"/>
  <c r="AZ682" i="7"/>
  <c r="AY682" i="7"/>
  <c r="AX682" i="7"/>
  <c r="AW682" i="7"/>
  <c r="AV682" i="7"/>
  <c r="AU682" i="7"/>
  <c r="AT682" i="7"/>
  <c r="AS682" i="7"/>
  <c r="AR682" i="7"/>
  <c r="AQ682" i="7"/>
  <c r="AP682" i="7"/>
  <c r="AO682" i="7"/>
  <c r="AN682" i="7"/>
  <c r="AM682" i="7"/>
  <c r="AL682" i="7"/>
  <c r="AK682" i="7"/>
  <c r="AJ682" i="7"/>
  <c r="AI682" i="7"/>
  <c r="AH682" i="7"/>
  <c r="AG682" i="7"/>
  <c r="AF682" i="7"/>
  <c r="AE682" i="7"/>
  <c r="AD682" i="7"/>
  <c r="AC682" i="7"/>
  <c r="AB682" i="7"/>
  <c r="AA682" i="7"/>
  <c r="Z682" i="7"/>
  <c r="Y682" i="7"/>
  <c r="X682" i="7"/>
  <c r="W682" i="7"/>
  <c r="V682" i="7"/>
  <c r="U682" i="7"/>
  <c r="T682" i="7"/>
  <c r="S682" i="7"/>
  <c r="R682" i="7"/>
  <c r="Q682" i="7"/>
  <c r="P682" i="7"/>
  <c r="O682" i="7"/>
  <c r="N682" i="7"/>
  <c r="M682" i="7"/>
  <c r="L682" i="7"/>
  <c r="K682" i="7"/>
  <c r="J682" i="7"/>
  <c r="I682" i="7"/>
  <c r="H682" i="7"/>
  <c r="CB681" i="7"/>
  <c r="CA681" i="7"/>
  <c r="BY681" i="7"/>
  <c r="BX681" i="7"/>
  <c r="BW681" i="7"/>
  <c r="BV681" i="7"/>
  <c r="BU681" i="7"/>
  <c r="BT681" i="7"/>
  <c r="BS681" i="7"/>
  <c r="BR681" i="7"/>
  <c r="BQ681" i="7"/>
  <c r="BP681" i="7"/>
  <c r="BO681" i="7"/>
  <c r="BN681" i="7"/>
  <c r="BM681" i="7"/>
  <c r="BL681" i="7"/>
  <c r="BK681" i="7"/>
  <c r="BJ681" i="7"/>
  <c r="BI681" i="7"/>
  <c r="BH681" i="7"/>
  <c r="BG681" i="7"/>
  <c r="BF681" i="7"/>
  <c r="BE681" i="7"/>
  <c r="BD681" i="7"/>
  <c r="BC681" i="7"/>
  <c r="BB681" i="7"/>
  <c r="BA681" i="7"/>
  <c r="AZ681" i="7"/>
  <c r="AY681" i="7"/>
  <c r="AX681" i="7"/>
  <c r="AW681" i="7"/>
  <c r="AV681" i="7"/>
  <c r="AU681" i="7"/>
  <c r="AT681" i="7"/>
  <c r="AS681" i="7"/>
  <c r="AR681" i="7"/>
  <c r="AQ681" i="7"/>
  <c r="AP681" i="7"/>
  <c r="AO681" i="7"/>
  <c r="AN681" i="7"/>
  <c r="AM681" i="7"/>
  <c r="AL681" i="7"/>
  <c r="AK681" i="7"/>
  <c r="AJ681" i="7"/>
  <c r="AI681" i="7"/>
  <c r="AH681" i="7"/>
  <c r="AG681" i="7"/>
  <c r="AF681" i="7"/>
  <c r="AE681" i="7"/>
  <c r="AD681" i="7"/>
  <c r="AC681" i="7"/>
  <c r="AB681" i="7"/>
  <c r="AA681" i="7"/>
  <c r="Z681" i="7"/>
  <c r="Y681" i="7"/>
  <c r="X681" i="7"/>
  <c r="W681" i="7"/>
  <c r="V681" i="7"/>
  <c r="U681" i="7"/>
  <c r="T681" i="7"/>
  <c r="S681" i="7"/>
  <c r="R681" i="7"/>
  <c r="Q681" i="7"/>
  <c r="P681" i="7"/>
  <c r="O681" i="7"/>
  <c r="N681" i="7"/>
  <c r="M681" i="7"/>
  <c r="L681" i="7"/>
  <c r="K681" i="7"/>
  <c r="J681" i="7"/>
  <c r="I681" i="7"/>
  <c r="H681" i="7"/>
  <c r="CB680" i="7"/>
  <c r="BY680" i="7"/>
  <c r="BX680" i="7"/>
  <c r="BW680" i="7"/>
  <c r="BV680" i="7"/>
  <c r="BT680" i="7"/>
  <c r="BS680" i="7"/>
  <c r="BR680" i="7"/>
  <c r="BQ680" i="7"/>
  <c r="BP680" i="7"/>
  <c r="BO680" i="7"/>
  <c r="BN680" i="7"/>
  <c r="BM680" i="7"/>
  <c r="BL680" i="7"/>
  <c r="BK680" i="7"/>
  <c r="BJ680" i="7"/>
  <c r="BI680" i="7"/>
  <c r="BH680" i="7"/>
  <c r="BG680" i="7"/>
  <c r="BF680" i="7"/>
  <c r="BE680" i="7"/>
  <c r="BD680" i="7"/>
  <c r="BC680" i="7"/>
  <c r="BB680" i="7"/>
  <c r="BA680" i="7"/>
  <c r="AZ680" i="7"/>
  <c r="AY680" i="7"/>
  <c r="AX680" i="7"/>
  <c r="AW680" i="7"/>
  <c r="AV680" i="7"/>
  <c r="AU680" i="7"/>
  <c r="AT680" i="7"/>
  <c r="AS680" i="7"/>
  <c r="AR680" i="7"/>
  <c r="AQ680" i="7"/>
  <c r="AP680" i="7"/>
  <c r="AO680" i="7"/>
  <c r="AN680" i="7"/>
  <c r="AM680" i="7"/>
  <c r="AL680" i="7"/>
  <c r="AK680" i="7"/>
  <c r="AJ680" i="7"/>
  <c r="AI680" i="7"/>
  <c r="AH680" i="7"/>
  <c r="AG680" i="7"/>
  <c r="AF680" i="7"/>
  <c r="AE680" i="7"/>
  <c r="AD680" i="7"/>
  <c r="AC680" i="7"/>
  <c r="AB680" i="7"/>
  <c r="AA680" i="7"/>
  <c r="Z680" i="7"/>
  <c r="Y680" i="7"/>
  <c r="X680" i="7"/>
  <c r="W680" i="7"/>
  <c r="V680" i="7"/>
  <c r="U680" i="7"/>
  <c r="T680" i="7"/>
  <c r="S680" i="7"/>
  <c r="R680" i="7"/>
  <c r="Q680" i="7"/>
  <c r="P680" i="7"/>
  <c r="O680" i="7"/>
  <c r="N680" i="7"/>
  <c r="M680" i="7"/>
  <c r="L680" i="7"/>
  <c r="K680" i="7"/>
  <c r="J680" i="7"/>
  <c r="I680" i="7"/>
  <c r="H680" i="7"/>
  <c r="CB679" i="7"/>
  <c r="BY679" i="7"/>
  <c r="BX679" i="7"/>
  <c r="BW679" i="7"/>
  <c r="BV679" i="7"/>
  <c r="BT679" i="7"/>
  <c r="BS679" i="7"/>
  <c r="BR679" i="7"/>
  <c r="BQ679" i="7"/>
  <c r="BP679" i="7"/>
  <c r="BO679" i="7"/>
  <c r="BN679" i="7"/>
  <c r="BM679" i="7"/>
  <c r="BL679" i="7"/>
  <c r="BK679" i="7"/>
  <c r="BJ679" i="7"/>
  <c r="BI679" i="7"/>
  <c r="BH679" i="7"/>
  <c r="BG679" i="7"/>
  <c r="BF679" i="7"/>
  <c r="BE679" i="7"/>
  <c r="BD679" i="7"/>
  <c r="BC679" i="7"/>
  <c r="BB679" i="7"/>
  <c r="BA679" i="7"/>
  <c r="AZ679" i="7"/>
  <c r="AY679" i="7"/>
  <c r="AX679" i="7"/>
  <c r="AW679" i="7"/>
  <c r="AV679" i="7"/>
  <c r="AU679" i="7"/>
  <c r="AT679" i="7"/>
  <c r="AS679" i="7"/>
  <c r="AR679" i="7"/>
  <c r="AQ679" i="7"/>
  <c r="AP679" i="7"/>
  <c r="AO679" i="7"/>
  <c r="AN679" i="7"/>
  <c r="AM679" i="7"/>
  <c r="AL679" i="7"/>
  <c r="AK679" i="7"/>
  <c r="AJ679" i="7"/>
  <c r="AI679" i="7"/>
  <c r="AH679" i="7"/>
  <c r="AG679" i="7"/>
  <c r="AF679" i="7"/>
  <c r="AE679" i="7"/>
  <c r="AD679" i="7"/>
  <c r="AC679" i="7"/>
  <c r="AB679" i="7"/>
  <c r="AA679" i="7"/>
  <c r="Z679" i="7"/>
  <c r="Y679" i="7"/>
  <c r="X679" i="7"/>
  <c r="W679" i="7"/>
  <c r="V679" i="7"/>
  <c r="U679" i="7"/>
  <c r="T679" i="7"/>
  <c r="S679" i="7"/>
  <c r="R679" i="7"/>
  <c r="Q679" i="7"/>
  <c r="P679" i="7"/>
  <c r="O679" i="7"/>
  <c r="N679" i="7"/>
  <c r="M679" i="7"/>
  <c r="L679" i="7"/>
  <c r="K679" i="7"/>
  <c r="J679" i="7"/>
  <c r="I679" i="7"/>
  <c r="H679" i="7"/>
  <c r="CB678" i="7"/>
  <c r="BY678" i="7"/>
  <c r="BX678" i="7"/>
  <c r="BW678" i="7"/>
  <c r="BV678" i="7"/>
  <c r="BT678" i="7"/>
  <c r="BS678" i="7"/>
  <c r="BR678" i="7"/>
  <c r="BQ678" i="7"/>
  <c r="BP678" i="7"/>
  <c r="BO678" i="7"/>
  <c r="BN678" i="7"/>
  <c r="BM678" i="7"/>
  <c r="BL678" i="7"/>
  <c r="BK678" i="7"/>
  <c r="BJ678" i="7"/>
  <c r="BI678" i="7"/>
  <c r="BH678" i="7"/>
  <c r="BG678" i="7"/>
  <c r="BF678" i="7"/>
  <c r="BE678" i="7"/>
  <c r="BD678" i="7"/>
  <c r="BC678" i="7"/>
  <c r="BB678" i="7"/>
  <c r="BA678" i="7"/>
  <c r="AZ678" i="7"/>
  <c r="AY678" i="7"/>
  <c r="AX678" i="7"/>
  <c r="AW678" i="7"/>
  <c r="AV678" i="7"/>
  <c r="AU678" i="7"/>
  <c r="AT678" i="7"/>
  <c r="AS678" i="7"/>
  <c r="AR678" i="7"/>
  <c r="AQ678" i="7"/>
  <c r="AP678" i="7"/>
  <c r="AO678" i="7"/>
  <c r="AN678" i="7"/>
  <c r="AM678" i="7"/>
  <c r="AL678" i="7"/>
  <c r="AK678" i="7"/>
  <c r="AJ678" i="7"/>
  <c r="AI678" i="7"/>
  <c r="AH678" i="7"/>
  <c r="AG678" i="7"/>
  <c r="AF678" i="7"/>
  <c r="AE678" i="7"/>
  <c r="AD678" i="7"/>
  <c r="AC678" i="7"/>
  <c r="AB678" i="7"/>
  <c r="AA678" i="7"/>
  <c r="Z678" i="7"/>
  <c r="Y678" i="7"/>
  <c r="X678" i="7"/>
  <c r="W678" i="7"/>
  <c r="V678" i="7"/>
  <c r="U678" i="7"/>
  <c r="T678" i="7"/>
  <c r="S678" i="7"/>
  <c r="R678" i="7"/>
  <c r="Q678" i="7"/>
  <c r="P678" i="7"/>
  <c r="O678" i="7"/>
  <c r="N678" i="7"/>
  <c r="M678" i="7"/>
  <c r="L678" i="7"/>
  <c r="K678" i="7"/>
  <c r="J678" i="7"/>
  <c r="I678" i="7"/>
  <c r="H678" i="7"/>
  <c r="CB677" i="7"/>
  <c r="BY677" i="7"/>
  <c r="BX677" i="7"/>
  <c r="BW677" i="7"/>
  <c r="BV677" i="7"/>
  <c r="BT677" i="7"/>
  <c r="BS677" i="7"/>
  <c r="BR677" i="7"/>
  <c r="BQ677" i="7"/>
  <c r="BO677" i="7"/>
  <c r="BN677" i="7"/>
  <c r="BM677" i="7"/>
  <c r="BL677" i="7"/>
  <c r="BJ677" i="7"/>
  <c r="BI677" i="7"/>
  <c r="BH677" i="7"/>
  <c r="BG677" i="7"/>
  <c r="BE677" i="7"/>
  <c r="BD677" i="7"/>
  <c r="BC677" i="7"/>
  <c r="BB677" i="7"/>
  <c r="AZ677" i="7"/>
  <c r="AY677" i="7"/>
  <c r="AX677" i="7"/>
  <c r="AW677" i="7"/>
  <c r="AU677" i="7"/>
  <c r="AT677" i="7"/>
  <c r="AS677" i="7"/>
  <c r="AR677" i="7"/>
  <c r="AP677" i="7"/>
  <c r="AO677" i="7"/>
  <c r="AN677" i="7"/>
  <c r="AM677" i="7"/>
  <c r="AK677" i="7"/>
  <c r="AJ677" i="7"/>
  <c r="AI677" i="7"/>
  <c r="AH677" i="7"/>
  <c r="AF677" i="7"/>
  <c r="AE677" i="7"/>
  <c r="AD677" i="7"/>
  <c r="AC677" i="7"/>
  <c r="AA677" i="7"/>
  <c r="Z677" i="7"/>
  <c r="Y677" i="7"/>
  <c r="X677" i="7"/>
  <c r="V677" i="7"/>
  <c r="U677" i="7"/>
  <c r="T677" i="7"/>
  <c r="S677" i="7"/>
  <c r="Q677" i="7"/>
  <c r="P677" i="7"/>
  <c r="O677" i="7"/>
  <c r="N677" i="7"/>
  <c r="L677" i="7"/>
  <c r="K677" i="7"/>
  <c r="J677" i="7"/>
  <c r="I677" i="7"/>
  <c r="CB676" i="7"/>
  <c r="CA676" i="7"/>
  <c r="BY676" i="7"/>
  <c r="BX676" i="7"/>
  <c r="BW676" i="7"/>
  <c r="BV676" i="7"/>
  <c r="BU676" i="7"/>
  <c r="BT676" i="7"/>
  <c r="BS676" i="7"/>
  <c r="BR676" i="7"/>
  <c r="BQ676" i="7"/>
  <c r="BP676" i="7"/>
  <c r="BO676" i="7"/>
  <c r="BN676" i="7"/>
  <c r="BM676" i="7"/>
  <c r="BL676" i="7"/>
  <c r="BK676" i="7"/>
  <c r="BJ676" i="7"/>
  <c r="BI676" i="7"/>
  <c r="BH676" i="7"/>
  <c r="BG676" i="7"/>
  <c r="BF676" i="7"/>
  <c r="BE676" i="7"/>
  <c r="BD676" i="7"/>
  <c r="BC676" i="7"/>
  <c r="BB676" i="7"/>
  <c r="BA676" i="7"/>
  <c r="AZ676" i="7"/>
  <c r="AY676" i="7"/>
  <c r="AX676" i="7"/>
  <c r="AW676" i="7"/>
  <c r="AV676" i="7"/>
  <c r="AU676" i="7"/>
  <c r="AT676" i="7"/>
  <c r="AS676" i="7"/>
  <c r="AR676" i="7"/>
  <c r="AQ676" i="7"/>
  <c r="AP676" i="7"/>
  <c r="AO676" i="7"/>
  <c r="AN676" i="7"/>
  <c r="AM676" i="7"/>
  <c r="AL676" i="7"/>
  <c r="AK676" i="7"/>
  <c r="AJ676" i="7"/>
  <c r="AI676" i="7"/>
  <c r="AH676" i="7"/>
  <c r="AG676" i="7"/>
  <c r="AF676" i="7"/>
  <c r="AE676" i="7"/>
  <c r="AD676" i="7"/>
  <c r="AC676" i="7"/>
  <c r="AB676" i="7"/>
  <c r="AA676" i="7"/>
  <c r="Z676" i="7"/>
  <c r="Y676" i="7"/>
  <c r="X676" i="7"/>
  <c r="W676" i="7"/>
  <c r="V676" i="7"/>
  <c r="U676" i="7"/>
  <c r="T676" i="7"/>
  <c r="S676" i="7"/>
  <c r="R676" i="7"/>
  <c r="Q676" i="7"/>
  <c r="P676" i="7"/>
  <c r="O676" i="7"/>
  <c r="N676" i="7"/>
  <c r="M676" i="7"/>
  <c r="L676" i="7"/>
  <c r="K676" i="7"/>
  <c r="J676" i="7"/>
  <c r="I676" i="7"/>
  <c r="H676" i="7"/>
  <c r="CB675" i="7"/>
  <c r="BY675" i="7"/>
  <c r="BX675" i="7"/>
  <c r="BW675" i="7"/>
  <c r="BV675" i="7"/>
  <c r="BT675" i="7"/>
  <c r="BS675" i="7"/>
  <c r="BR675" i="7"/>
  <c r="BQ675" i="7"/>
  <c r="BP675" i="7"/>
  <c r="BO675" i="7"/>
  <c r="BN675" i="7"/>
  <c r="BM675" i="7"/>
  <c r="BL675" i="7"/>
  <c r="BK675" i="7"/>
  <c r="BJ675" i="7"/>
  <c r="BI675" i="7"/>
  <c r="BH675" i="7"/>
  <c r="BG675" i="7"/>
  <c r="BF675" i="7"/>
  <c r="BE675" i="7"/>
  <c r="BD675" i="7"/>
  <c r="BC675" i="7"/>
  <c r="BB675" i="7"/>
  <c r="BA675" i="7"/>
  <c r="AZ675" i="7"/>
  <c r="AY675" i="7"/>
  <c r="AX675" i="7"/>
  <c r="AW675" i="7"/>
  <c r="AV675" i="7"/>
  <c r="AU675" i="7"/>
  <c r="AT675" i="7"/>
  <c r="AS675" i="7"/>
  <c r="AR675" i="7"/>
  <c r="AQ675" i="7"/>
  <c r="AP675" i="7"/>
  <c r="AO675" i="7"/>
  <c r="AN675" i="7"/>
  <c r="AM675" i="7"/>
  <c r="AL675" i="7"/>
  <c r="AK675" i="7"/>
  <c r="AJ675" i="7"/>
  <c r="AI675" i="7"/>
  <c r="AH675" i="7"/>
  <c r="AG675" i="7"/>
  <c r="AF675" i="7"/>
  <c r="AE675" i="7"/>
  <c r="AD675" i="7"/>
  <c r="AC675" i="7"/>
  <c r="AB675" i="7"/>
  <c r="AA675" i="7"/>
  <c r="Z675" i="7"/>
  <c r="Y675" i="7"/>
  <c r="X675" i="7"/>
  <c r="W675" i="7"/>
  <c r="V675" i="7"/>
  <c r="U675" i="7"/>
  <c r="T675" i="7"/>
  <c r="S675" i="7"/>
  <c r="R675" i="7"/>
  <c r="Q675" i="7"/>
  <c r="P675" i="7"/>
  <c r="O675" i="7"/>
  <c r="N675" i="7"/>
  <c r="M675" i="7"/>
  <c r="L675" i="7"/>
  <c r="K675" i="7"/>
  <c r="J675" i="7"/>
  <c r="I675" i="7"/>
  <c r="H675" i="7"/>
  <c r="CB674" i="7"/>
  <c r="BY674" i="7"/>
  <c r="BX674" i="7"/>
  <c r="BW674" i="7"/>
  <c r="BV674" i="7"/>
  <c r="BT674" i="7"/>
  <c r="BS674" i="7"/>
  <c r="BR674" i="7"/>
  <c r="BQ674" i="7"/>
  <c r="BP674" i="7"/>
  <c r="BO674" i="7"/>
  <c r="BN674" i="7"/>
  <c r="BM674" i="7"/>
  <c r="BL674" i="7"/>
  <c r="BK674" i="7"/>
  <c r="BJ674" i="7"/>
  <c r="BI674" i="7"/>
  <c r="BH674" i="7"/>
  <c r="BG674" i="7"/>
  <c r="BF674" i="7"/>
  <c r="BE674" i="7"/>
  <c r="BD674" i="7"/>
  <c r="BC674" i="7"/>
  <c r="BB674" i="7"/>
  <c r="BA674" i="7"/>
  <c r="AZ674" i="7"/>
  <c r="AY674" i="7"/>
  <c r="AX674" i="7"/>
  <c r="AW674" i="7"/>
  <c r="AV674" i="7"/>
  <c r="AU674" i="7"/>
  <c r="AT674" i="7"/>
  <c r="AS674" i="7"/>
  <c r="AR674" i="7"/>
  <c r="AQ674" i="7"/>
  <c r="AP674" i="7"/>
  <c r="AO674" i="7"/>
  <c r="AN674" i="7"/>
  <c r="AM674" i="7"/>
  <c r="AL674" i="7"/>
  <c r="AK674" i="7"/>
  <c r="AJ674" i="7"/>
  <c r="AI674" i="7"/>
  <c r="AH674" i="7"/>
  <c r="AG674" i="7"/>
  <c r="AF674" i="7"/>
  <c r="AE674" i="7"/>
  <c r="AD674" i="7"/>
  <c r="AC674" i="7"/>
  <c r="AB674" i="7"/>
  <c r="AA674" i="7"/>
  <c r="Z674" i="7"/>
  <c r="Y674" i="7"/>
  <c r="X674" i="7"/>
  <c r="W674" i="7"/>
  <c r="V674" i="7"/>
  <c r="U674" i="7"/>
  <c r="T674" i="7"/>
  <c r="S674" i="7"/>
  <c r="R674" i="7"/>
  <c r="Q674" i="7"/>
  <c r="P674" i="7"/>
  <c r="O674" i="7"/>
  <c r="N674" i="7"/>
  <c r="M674" i="7"/>
  <c r="L674" i="7"/>
  <c r="K674" i="7"/>
  <c r="J674" i="7"/>
  <c r="I674" i="7"/>
  <c r="H674" i="7"/>
  <c r="CB673" i="7"/>
  <c r="BY673" i="7"/>
  <c r="BX673" i="7"/>
  <c r="BW673" i="7"/>
  <c r="BV673" i="7"/>
  <c r="BT673" i="7"/>
  <c r="BS673" i="7"/>
  <c r="BR673" i="7"/>
  <c r="BQ673" i="7"/>
  <c r="BP673" i="7"/>
  <c r="BO673" i="7"/>
  <c r="BN673" i="7"/>
  <c r="BM673" i="7"/>
  <c r="BL673" i="7"/>
  <c r="BK673" i="7"/>
  <c r="BJ673" i="7"/>
  <c r="BI673" i="7"/>
  <c r="BH673" i="7"/>
  <c r="BG673" i="7"/>
  <c r="BE673" i="7"/>
  <c r="BD673" i="7"/>
  <c r="BC673" i="7"/>
  <c r="BB673" i="7"/>
  <c r="AZ673" i="7"/>
  <c r="AY673" i="7"/>
  <c r="AX673" i="7"/>
  <c r="AW673" i="7"/>
  <c r="AU673" i="7"/>
  <c r="AT673" i="7"/>
  <c r="AS673" i="7"/>
  <c r="AR673" i="7"/>
  <c r="AP673" i="7"/>
  <c r="AO673" i="7"/>
  <c r="AN673" i="7"/>
  <c r="AM673" i="7"/>
  <c r="AK673" i="7"/>
  <c r="AJ673" i="7"/>
  <c r="AI673" i="7"/>
  <c r="AH673" i="7"/>
  <c r="AF673" i="7"/>
  <c r="AE673" i="7"/>
  <c r="AD673" i="7"/>
  <c r="AC673" i="7"/>
  <c r="AB673" i="7"/>
  <c r="AA673" i="7"/>
  <c r="Z673" i="7"/>
  <c r="Y673" i="7"/>
  <c r="X673" i="7"/>
  <c r="W673" i="7"/>
  <c r="V673" i="7"/>
  <c r="U673" i="7"/>
  <c r="T673" i="7"/>
  <c r="S673" i="7"/>
  <c r="R673" i="7"/>
  <c r="Q673" i="7"/>
  <c r="P673" i="7"/>
  <c r="O673" i="7"/>
  <c r="N673" i="7"/>
  <c r="M673" i="7"/>
  <c r="L673" i="7"/>
  <c r="K673" i="7"/>
  <c r="J673" i="7"/>
  <c r="I673" i="7"/>
  <c r="H673" i="7"/>
  <c r="CB672" i="7"/>
  <c r="BY672" i="7"/>
  <c r="BX672" i="7"/>
  <c r="BW672" i="7"/>
  <c r="BV672" i="7"/>
  <c r="BT672" i="7"/>
  <c r="BS672" i="7"/>
  <c r="BR672" i="7"/>
  <c r="BQ672" i="7"/>
  <c r="BO672" i="7"/>
  <c r="BN672" i="7"/>
  <c r="BM672" i="7"/>
  <c r="BL672" i="7"/>
  <c r="BJ672" i="7"/>
  <c r="BI672" i="7"/>
  <c r="BH672" i="7"/>
  <c r="BG672" i="7"/>
  <c r="BE672" i="7"/>
  <c r="BD672" i="7"/>
  <c r="BC672" i="7"/>
  <c r="BB672" i="7"/>
  <c r="AZ672" i="7"/>
  <c r="AY672" i="7"/>
  <c r="AX672" i="7"/>
  <c r="AW672" i="7"/>
  <c r="AU672" i="7"/>
  <c r="AT672" i="7"/>
  <c r="AS672" i="7"/>
  <c r="AR672" i="7"/>
  <c r="AP672" i="7"/>
  <c r="AO672" i="7"/>
  <c r="AN672" i="7"/>
  <c r="AM672" i="7"/>
  <c r="AK672" i="7"/>
  <c r="AJ672" i="7"/>
  <c r="AI672" i="7"/>
  <c r="AH672" i="7"/>
  <c r="AF672" i="7"/>
  <c r="AE672" i="7"/>
  <c r="AD672" i="7"/>
  <c r="AC672" i="7"/>
  <c r="AA672" i="7"/>
  <c r="Z672" i="7"/>
  <c r="Y672" i="7"/>
  <c r="X672" i="7"/>
  <c r="V672" i="7"/>
  <c r="U672" i="7"/>
  <c r="T672" i="7"/>
  <c r="S672" i="7"/>
  <c r="Q672" i="7"/>
  <c r="P672" i="7"/>
  <c r="O672" i="7"/>
  <c r="N672" i="7"/>
  <c r="L672" i="7"/>
  <c r="K672" i="7"/>
  <c r="J672" i="7"/>
  <c r="I672" i="7"/>
  <c r="CB671" i="7"/>
  <c r="CA671" i="7"/>
  <c r="BY671" i="7"/>
  <c r="BX671" i="7"/>
  <c r="BW671" i="7"/>
  <c r="BV671" i="7"/>
  <c r="BU671" i="7"/>
  <c r="BT671" i="7"/>
  <c r="BS671" i="7"/>
  <c r="BR671" i="7"/>
  <c r="BQ671" i="7"/>
  <c r="BP671" i="7"/>
  <c r="BO671" i="7"/>
  <c r="BN671" i="7"/>
  <c r="BM671" i="7"/>
  <c r="BL671" i="7"/>
  <c r="BK671" i="7"/>
  <c r="BJ671" i="7"/>
  <c r="BI671" i="7"/>
  <c r="BH671" i="7"/>
  <c r="BG671" i="7"/>
  <c r="BF671" i="7"/>
  <c r="BE671" i="7"/>
  <c r="BD671" i="7"/>
  <c r="BC671" i="7"/>
  <c r="BB671" i="7"/>
  <c r="BA671" i="7"/>
  <c r="AZ671" i="7"/>
  <c r="AY671" i="7"/>
  <c r="AX671" i="7"/>
  <c r="AW671" i="7"/>
  <c r="AV671" i="7"/>
  <c r="AU671" i="7"/>
  <c r="AT671" i="7"/>
  <c r="AS671" i="7"/>
  <c r="AR671" i="7"/>
  <c r="AQ671" i="7"/>
  <c r="AP671" i="7"/>
  <c r="AO671" i="7"/>
  <c r="AN671" i="7"/>
  <c r="AM671" i="7"/>
  <c r="AL671" i="7"/>
  <c r="AK671" i="7"/>
  <c r="AJ671" i="7"/>
  <c r="AI671" i="7"/>
  <c r="AH671" i="7"/>
  <c r="AG671" i="7"/>
  <c r="AF671" i="7"/>
  <c r="AE671" i="7"/>
  <c r="AD671" i="7"/>
  <c r="AC671" i="7"/>
  <c r="AB671" i="7"/>
  <c r="AA671" i="7"/>
  <c r="Z671" i="7"/>
  <c r="Y671" i="7"/>
  <c r="X671" i="7"/>
  <c r="W671" i="7"/>
  <c r="V671" i="7"/>
  <c r="U671" i="7"/>
  <c r="T671" i="7"/>
  <c r="S671" i="7"/>
  <c r="R671" i="7"/>
  <c r="Q671" i="7"/>
  <c r="P671" i="7"/>
  <c r="O671" i="7"/>
  <c r="N671" i="7"/>
  <c r="M671" i="7"/>
  <c r="L671" i="7"/>
  <c r="K671" i="7"/>
  <c r="J671" i="7"/>
  <c r="I671" i="7"/>
  <c r="H671" i="7"/>
  <c r="CB670" i="7"/>
  <c r="BY670" i="7"/>
  <c r="BX670" i="7"/>
  <c r="BW670" i="7"/>
  <c r="BV670" i="7"/>
  <c r="BT670" i="7"/>
  <c r="BS670" i="7"/>
  <c r="BR670" i="7"/>
  <c r="BQ670" i="7"/>
  <c r="BP670" i="7"/>
  <c r="BO670" i="7"/>
  <c r="BN670" i="7"/>
  <c r="BM670" i="7"/>
  <c r="BL670" i="7"/>
  <c r="BK670" i="7"/>
  <c r="BJ670" i="7"/>
  <c r="BI670" i="7"/>
  <c r="BH670" i="7"/>
  <c r="BG670" i="7"/>
  <c r="BF670" i="7"/>
  <c r="BE670" i="7"/>
  <c r="BD670" i="7"/>
  <c r="BC670" i="7"/>
  <c r="BB670" i="7"/>
  <c r="BA670" i="7"/>
  <c r="AZ670" i="7"/>
  <c r="AY670" i="7"/>
  <c r="AX670" i="7"/>
  <c r="AW670" i="7"/>
  <c r="AV670" i="7"/>
  <c r="AU670" i="7"/>
  <c r="AT670" i="7"/>
  <c r="AS670" i="7"/>
  <c r="AR670" i="7"/>
  <c r="AQ670" i="7"/>
  <c r="AP670" i="7"/>
  <c r="AO670" i="7"/>
  <c r="AN670" i="7"/>
  <c r="AM670" i="7"/>
  <c r="AL670" i="7"/>
  <c r="AK670" i="7"/>
  <c r="AJ670" i="7"/>
  <c r="AI670" i="7"/>
  <c r="AH670" i="7"/>
  <c r="AG670" i="7"/>
  <c r="AF670" i="7"/>
  <c r="AE670" i="7"/>
  <c r="AD670" i="7"/>
  <c r="AC670" i="7"/>
  <c r="AB670" i="7"/>
  <c r="AA670" i="7"/>
  <c r="Z670" i="7"/>
  <c r="Y670" i="7"/>
  <c r="X670" i="7"/>
  <c r="W670" i="7"/>
  <c r="V670" i="7"/>
  <c r="U670" i="7"/>
  <c r="T670" i="7"/>
  <c r="S670" i="7"/>
  <c r="R670" i="7"/>
  <c r="Q670" i="7"/>
  <c r="P670" i="7"/>
  <c r="O670" i="7"/>
  <c r="N670" i="7"/>
  <c r="M670" i="7"/>
  <c r="L670" i="7"/>
  <c r="K670" i="7"/>
  <c r="J670" i="7"/>
  <c r="I670" i="7"/>
  <c r="H670" i="7"/>
  <c r="CB669" i="7"/>
  <c r="BY669" i="7"/>
  <c r="BX669" i="7"/>
  <c r="BW669" i="7"/>
  <c r="BV669" i="7"/>
  <c r="BT669" i="7"/>
  <c r="BS669" i="7"/>
  <c r="BR669" i="7"/>
  <c r="BQ669" i="7"/>
  <c r="BP669" i="7"/>
  <c r="BO669" i="7"/>
  <c r="BN669" i="7"/>
  <c r="BM669" i="7"/>
  <c r="BL669" i="7"/>
  <c r="BK669" i="7"/>
  <c r="BJ669" i="7"/>
  <c r="BI669" i="7"/>
  <c r="BH669" i="7"/>
  <c r="BG669" i="7"/>
  <c r="BF669" i="7"/>
  <c r="BE669" i="7"/>
  <c r="BD669" i="7"/>
  <c r="BC669" i="7"/>
  <c r="BB669" i="7"/>
  <c r="BA669" i="7"/>
  <c r="AZ669" i="7"/>
  <c r="AY669" i="7"/>
  <c r="AX669" i="7"/>
  <c r="AW669" i="7"/>
  <c r="AV669" i="7"/>
  <c r="AU669" i="7"/>
  <c r="AT669" i="7"/>
  <c r="AS669" i="7"/>
  <c r="AR669" i="7"/>
  <c r="AQ669" i="7"/>
  <c r="AP669" i="7"/>
  <c r="AO669" i="7"/>
  <c r="AN669" i="7"/>
  <c r="AM669" i="7"/>
  <c r="AL669" i="7"/>
  <c r="AK669" i="7"/>
  <c r="AJ669" i="7"/>
  <c r="AI669" i="7"/>
  <c r="AH669" i="7"/>
  <c r="AG669" i="7"/>
  <c r="AF669" i="7"/>
  <c r="AE669" i="7"/>
  <c r="AD669" i="7"/>
  <c r="AC669" i="7"/>
  <c r="AB669" i="7"/>
  <c r="AA669" i="7"/>
  <c r="Z669" i="7"/>
  <c r="Y669" i="7"/>
  <c r="X669" i="7"/>
  <c r="W669" i="7"/>
  <c r="V669" i="7"/>
  <c r="U669" i="7"/>
  <c r="T669" i="7"/>
  <c r="S669" i="7"/>
  <c r="R669" i="7"/>
  <c r="Q669" i="7"/>
  <c r="P669" i="7"/>
  <c r="O669" i="7"/>
  <c r="N669" i="7"/>
  <c r="M669" i="7"/>
  <c r="L669" i="7"/>
  <c r="K669" i="7"/>
  <c r="J669" i="7"/>
  <c r="I669" i="7"/>
  <c r="H669" i="7"/>
  <c r="CB668" i="7"/>
  <c r="BY668" i="7"/>
  <c r="BX668" i="7"/>
  <c r="BW668" i="7"/>
  <c r="BV668" i="7"/>
  <c r="BT668" i="7"/>
  <c r="BS668" i="7"/>
  <c r="BR668" i="7"/>
  <c r="BQ668" i="7"/>
  <c r="BP668" i="7"/>
  <c r="BO668" i="7"/>
  <c r="BN668" i="7"/>
  <c r="BM668" i="7"/>
  <c r="BL668" i="7"/>
  <c r="BK668" i="7"/>
  <c r="BJ668" i="7"/>
  <c r="BI668" i="7"/>
  <c r="BH668" i="7"/>
  <c r="BG668" i="7"/>
  <c r="BE668" i="7"/>
  <c r="BD668" i="7"/>
  <c r="BC668" i="7"/>
  <c r="BB668" i="7"/>
  <c r="AZ668" i="7"/>
  <c r="AY668" i="7"/>
  <c r="AX668" i="7"/>
  <c r="AW668" i="7"/>
  <c r="AU668" i="7"/>
  <c r="AT668" i="7"/>
  <c r="AS668" i="7"/>
  <c r="AR668" i="7"/>
  <c r="AP668" i="7"/>
  <c r="AO668" i="7"/>
  <c r="AN668" i="7"/>
  <c r="AM668" i="7"/>
  <c r="AK668" i="7"/>
  <c r="AJ668" i="7"/>
  <c r="AI668" i="7"/>
  <c r="AH668" i="7"/>
  <c r="AF668" i="7"/>
  <c r="AE668" i="7"/>
  <c r="AD668" i="7"/>
  <c r="AC668" i="7"/>
  <c r="AA668" i="7"/>
  <c r="Z668" i="7"/>
  <c r="Y668" i="7"/>
  <c r="X668" i="7"/>
  <c r="V668" i="7"/>
  <c r="U668" i="7"/>
  <c r="T668" i="7"/>
  <c r="S668" i="7"/>
  <c r="Q668" i="7"/>
  <c r="P668" i="7"/>
  <c r="O668" i="7"/>
  <c r="N668" i="7"/>
  <c r="L668" i="7"/>
  <c r="K668" i="7"/>
  <c r="J668" i="7"/>
  <c r="I668" i="7"/>
  <c r="H668" i="7"/>
  <c r="CB667" i="7"/>
  <c r="BY667" i="7"/>
  <c r="BX667" i="7"/>
  <c r="BW667" i="7"/>
  <c r="BV667" i="7"/>
  <c r="BT667" i="7"/>
  <c r="BS667" i="7"/>
  <c r="BR667" i="7"/>
  <c r="BQ667" i="7"/>
  <c r="BO667" i="7"/>
  <c r="BN667" i="7"/>
  <c r="BM667" i="7"/>
  <c r="BL667" i="7"/>
  <c r="BJ667" i="7"/>
  <c r="BI667" i="7"/>
  <c r="BH667" i="7"/>
  <c r="BG667" i="7"/>
  <c r="BE667" i="7"/>
  <c r="BD667" i="7"/>
  <c r="BC667" i="7"/>
  <c r="BB667" i="7"/>
  <c r="AZ667" i="7"/>
  <c r="AY667" i="7"/>
  <c r="AX667" i="7"/>
  <c r="AW667" i="7"/>
  <c r="AU667" i="7"/>
  <c r="AT667" i="7"/>
  <c r="AS667" i="7"/>
  <c r="AR667" i="7"/>
  <c r="AP667" i="7"/>
  <c r="AO667" i="7"/>
  <c r="AN667" i="7"/>
  <c r="AM667" i="7"/>
  <c r="AK667" i="7"/>
  <c r="AJ667" i="7"/>
  <c r="AI667" i="7"/>
  <c r="AH667" i="7"/>
  <c r="AF667" i="7"/>
  <c r="AE667" i="7"/>
  <c r="AD667" i="7"/>
  <c r="AC667" i="7"/>
  <c r="AA667" i="7"/>
  <c r="Z667" i="7"/>
  <c r="Y667" i="7"/>
  <c r="X667" i="7"/>
  <c r="V667" i="7"/>
  <c r="U667" i="7"/>
  <c r="T667" i="7"/>
  <c r="S667" i="7"/>
  <c r="Q667" i="7"/>
  <c r="P667" i="7"/>
  <c r="O667" i="7"/>
  <c r="N667" i="7"/>
  <c r="L667" i="7"/>
  <c r="K667" i="7"/>
  <c r="J667" i="7"/>
  <c r="I667" i="7"/>
  <c r="CB666" i="7"/>
  <c r="CA666" i="7"/>
  <c r="BY666" i="7"/>
  <c r="BX666" i="7"/>
  <c r="BW666" i="7"/>
  <c r="BV666" i="7"/>
  <c r="BU666" i="7"/>
  <c r="BT666" i="7"/>
  <c r="BS666" i="7"/>
  <c r="BR666" i="7"/>
  <c r="BQ666" i="7"/>
  <c r="BP666" i="7"/>
  <c r="BO666" i="7"/>
  <c r="BN666" i="7"/>
  <c r="BM666" i="7"/>
  <c r="BL666" i="7"/>
  <c r="BK666" i="7"/>
  <c r="BJ666" i="7"/>
  <c r="BI666" i="7"/>
  <c r="BH666" i="7"/>
  <c r="BG666" i="7"/>
  <c r="BF666" i="7"/>
  <c r="BE666" i="7"/>
  <c r="BD666" i="7"/>
  <c r="BC666" i="7"/>
  <c r="BB666" i="7"/>
  <c r="BA666" i="7"/>
  <c r="AZ666" i="7"/>
  <c r="AY666" i="7"/>
  <c r="AX666" i="7"/>
  <c r="AW666" i="7"/>
  <c r="AV666" i="7"/>
  <c r="AU666" i="7"/>
  <c r="AT666" i="7"/>
  <c r="AS666" i="7"/>
  <c r="AR666" i="7"/>
  <c r="AQ666" i="7"/>
  <c r="AP666" i="7"/>
  <c r="AO666" i="7"/>
  <c r="AN666" i="7"/>
  <c r="AM666" i="7"/>
  <c r="AL666" i="7"/>
  <c r="AK666" i="7"/>
  <c r="AJ666" i="7"/>
  <c r="AI666" i="7"/>
  <c r="AH666" i="7"/>
  <c r="AG666" i="7"/>
  <c r="AF666" i="7"/>
  <c r="AE666" i="7"/>
  <c r="AD666" i="7"/>
  <c r="AC666" i="7"/>
  <c r="AB666" i="7"/>
  <c r="AA666" i="7"/>
  <c r="Z666" i="7"/>
  <c r="Y666" i="7"/>
  <c r="X666" i="7"/>
  <c r="W666" i="7"/>
  <c r="V666" i="7"/>
  <c r="U666" i="7"/>
  <c r="T666" i="7"/>
  <c r="S666" i="7"/>
  <c r="R666" i="7"/>
  <c r="Q666" i="7"/>
  <c r="P666" i="7"/>
  <c r="O666" i="7"/>
  <c r="N666" i="7"/>
  <c r="M666" i="7"/>
  <c r="L666" i="7"/>
  <c r="K666" i="7"/>
  <c r="J666" i="7"/>
  <c r="I666" i="7"/>
  <c r="H666" i="7"/>
  <c r="CB665" i="7"/>
  <c r="BY665" i="7"/>
  <c r="BX665" i="7"/>
  <c r="BW665" i="7"/>
  <c r="BV665" i="7"/>
  <c r="BT665" i="7"/>
  <c r="BS665" i="7"/>
  <c r="BR665" i="7"/>
  <c r="BQ665" i="7"/>
  <c r="BP665" i="7"/>
  <c r="BO665" i="7"/>
  <c r="BN665" i="7"/>
  <c r="BM665" i="7"/>
  <c r="BL665" i="7"/>
  <c r="BK665" i="7"/>
  <c r="BJ665" i="7"/>
  <c r="BI665" i="7"/>
  <c r="BH665" i="7"/>
  <c r="BG665" i="7"/>
  <c r="BF665" i="7"/>
  <c r="BE665" i="7"/>
  <c r="BD665" i="7"/>
  <c r="BC665" i="7"/>
  <c r="BB665" i="7"/>
  <c r="BA665" i="7"/>
  <c r="AZ665" i="7"/>
  <c r="AY665" i="7"/>
  <c r="AX665" i="7"/>
  <c r="AW665" i="7"/>
  <c r="AV665" i="7"/>
  <c r="AU665" i="7"/>
  <c r="AT665" i="7"/>
  <c r="AS665" i="7"/>
  <c r="AR665" i="7"/>
  <c r="AQ665" i="7"/>
  <c r="AP665" i="7"/>
  <c r="AO665" i="7"/>
  <c r="AN665" i="7"/>
  <c r="AM665" i="7"/>
  <c r="AL665" i="7"/>
  <c r="AK665" i="7"/>
  <c r="AJ665" i="7"/>
  <c r="AI665" i="7"/>
  <c r="AH665" i="7"/>
  <c r="AG665" i="7"/>
  <c r="AF665" i="7"/>
  <c r="AE665" i="7"/>
  <c r="AD665" i="7"/>
  <c r="AC665" i="7"/>
  <c r="AB665" i="7"/>
  <c r="AA665" i="7"/>
  <c r="Z665" i="7"/>
  <c r="Y665" i="7"/>
  <c r="X665" i="7"/>
  <c r="W665" i="7"/>
  <c r="V665" i="7"/>
  <c r="U665" i="7"/>
  <c r="T665" i="7"/>
  <c r="S665" i="7"/>
  <c r="R665" i="7"/>
  <c r="Q665" i="7"/>
  <c r="P665" i="7"/>
  <c r="O665" i="7"/>
  <c r="N665" i="7"/>
  <c r="M665" i="7"/>
  <c r="L665" i="7"/>
  <c r="K665" i="7"/>
  <c r="J665" i="7"/>
  <c r="I665" i="7"/>
  <c r="H665" i="7"/>
  <c r="CB664" i="7"/>
  <c r="BY664" i="7"/>
  <c r="BX664" i="7"/>
  <c r="BW664" i="7"/>
  <c r="BV664" i="7"/>
  <c r="BT664" i="7"/>
  <c r="BS664" i="7"/>
  <c r="BR664" i="7"/>
  <c r="BQ664" i="7"/>
  <c r="BP664" i="7"/>
  <c r="BO664" i="7"/>
  <c r="BN664" i="7"/>
  <c r="BM664" i="7"/>
  <c r="BL664" i="7"/>
  <c r="BK664" i="7"/>
  <c r="BJ664" i="7"/>
  <c r="BI664" i="7"/>
  <c r="BH664" i="7"/>
  <c r="BG664" i="7"/>
  <c r="BF664" i="7"/>
  <c r="BE664" i="7"/>
  <c r="BD664" i="7"/>
  <c r="BC664" i="7"/>
  <c r="BB664" i="7"/>
  <c r="BA664" i="7"/>
  <c r="AZ664" i="7"/>
  <c r="AY664" i="7"/>
  <c r="AX664" i="7"/>
  <c r="AW664" i="7"/>
  <c r="AV664" i="7"/>
  <c r="AU664" i="7"/>
  <c r="AT664" i="7"/>
  <c r="AS664" i="7"/>
  <c r="AR664" i="7"/>
  <c r="AQ664" i="7"/>
  <c r="AP664" i="7"/>
  <c r="AO664" i="7"/>
  <c r="AN664" i="7"/>
  <c r="AM664" i="7"/>
  <c r="AL664" i="7"/>
  <c r="AK664" i="7"/>
  <c r="AJ664" i="7"/>
  <c r="AI664" i="7"/>
  <c r="AH664" i="7"/>
  <c r="AG664" i="7"/>
  <c r="AF664" i="7"/>
  <c r="AE664" i="7"/>
  <c r="AD664" i="7"/>
  <c r="AC664" i="7"/>
  <c r="AB664" i="7"/>
  <c r="AA664" i="7"/>
  <c r="Z664" i="7"/>
  <c r="Y664" i="7"/>
  <c r="X664" i="7"/>
  <c r="W664" i="7"/>
  <c r="V664" i="7"/>
  <c r="U664" i="7"/>
  <c r="T664" i="7"/>
  <c r="S664" i="7"/>
  <c r="R664" i="7"/>
  <c r="Q664" i="7"/>
  <c r="P664" i="7"/>
  <c r="O664" i="7"/>
  <c r="N664" i="7"/>
  <c r="M664" i="7"/>
  <c r="L664" i="7"/>
  <c r="K664" i="7"/>
  <c r="J664" i="7"/>
  <c r="I664" i="7"/>
  <c r="H664" i="7"/>
  <c r="CB663" i="7"/>
  <c r="BY663" i="7"/>
  <c r="BX663" i="7"/>
  <c r="BW663" i="7"/>
  <c r="BV663" i="7"/>
  <c r="BT663" i="7"/>
  <c r="BS663" i="7"/>
  <c r="BR663" i="7"/>
  <c r="BQ663" i="7"/>
  <c r="BP663" i="7"/>
  <c r="BO663" i="7"/>
  <c r="BN663" i="7"/>
  <c r="BM663" i="7"/>
  <c r="BL663" i="7"/>
  <c r="BK663" i="7"/>
  <c r="BJ663" i="7"/>
  <c r="BI663" i="7"/>
  <c r="BH663" i="7"/>
  <c r="BG663" i="7"/>
  <c r="BF663" i="7"/>
  <c r="BE663" i="7"/>
  <c r="BD663" i="7"/>
  <c r="BC663" i="7"/>
  <c r="BB663" i="7"/>
  <c r="AZ663" i="7"/>
  <c r="AY663" i="7"/>
  <c r="AX663" i="7"/>
  <c r="AW663" i="7"/>
  <c r="AU663" i="7"/>
  <c r="AT663" i="7"/>
  <c r="AS663" i="7"/>
  <c r="AR663" i="7"/>
  <c r="AP663" i="7"/>
  <c r="AO663" i="7"/>
  <c r="AN663" i="7"/>
  <c r="AM663" i="7"/>
  <c r="AK663" i="7"/>
  <c r="AJ663" i="7"/>
  <c r="AI663" i="7"/>
  <c r="AH663" i="7"/>
  <c r="AF663" i="7"/>
  <c r="AE663" i="7"/>
  <c r="AD663" i="7"/>
  <c r="AC663" i="7"/>
  <c r="AA663" i="7"/>
  <c r="Z663" i="7"/>
  <c r="Y663" i="7"/>
  <c r="X663" i="7"/>
  <c r="V663" i="7"/>
  <c r="U663" i="7"/>
  <c r="T663" i="7"/>
  <c r="S663" i="7"/>
  <c r="Q663" i="7"/>
  <c r="P663" i="7"/>
  <c r="O663" i="7"/>
  <c r="N663" i="7"/>
  <c r="L663" i="7"/>
  <c r="K663" i="7"/>
  <c r="J663" i="7"/>
  <c r="I663" i="7"/>
  <c r="H663" i="7"/>
  <c r="CB662" i="7"/>
  <c r="BY662" i="7"/>
  <c r="BX662" i="7"/>
  <c r="BW662" i="7"/>
  <c r="BV662" i="7"/>
  <c r="BT662" i="7"/>
  <c r="BS662" i="7"/>
  <c r="BR662" i="7"/>
  <c r="BQ662" i="7"/>
  <c r="BO662" i="7"/>
  <c r="BN662" i="7"/>
  <c r="BM662" i="7"/>
  <c r="BL662" i="7"/>
  <c r="BJ662" i="7"/>
  <c r="BI662" i="7"/>
  <c r="BH662" i="7"/>
  <c r="BG662" i="7"/>
  <c r="BE662" i="7"/>
  <c r="BD662" i="7"/>
  <c r="BC662" i="7"/>
  <c r="BB662" i="7"/>
  <c r="AZ662" i="7"/>
  <c r="AY662" i="7"/>
  <c r="AX662" i="7"/>
  <c r="AW662" i="7"/>
  <c r="AU662" i="7"/>
  <c r="AT662" i="7"/>
  <c r="AS662" i="7"/>
  <c r="AR662" i="7"/>
  <c r="AP662" i="7"/>
  <c r="AO662" i="7"/>
  <c r="AN662" i="7"/>
  <c r="AM662" i="7"/>
  <c r="AK662" i="7"/>
  <c r="AJ662" i="7"/>
  <c r="AI662" i="7"/>
  <c r="AH662" i="7"/>
  <c r="AF662" i="7"/>
  <c r="AE662" i="7"/>
  <c r="AD662" i="7"/>
  <c r="AC662" i="7"/>
  <c r="AA662" i="7"/>
  <c r="Z662" i="7"/>
  <c r="Y662" i="7"/>
  <c r="X662" i="7"/>
  <c r="V662" i="7"/>
  <c r="U662" i="7"/>
  <c r="T662" i="7"/>
  <c r="S662" i="7"/>
  <c r="Q662" i="7"/>
  <c r="P662" i="7"/>
  <c r="O662" i="7"/>
  <c r="N662" i="7"/>
  <c r="L662" i="7"/>
  <c r="K662" i="7"/>
  <c r="J662" i="7"/>
  <c r="I662" i="7"/>
  <c r="CB661" i="7"/>
  <c r="CA661" i="7"/>
  <c r="BY661" i="7"/>
  <c r="BX661" i="7"/>
  <c r="BW661" i="7"/>
  <c r="BV661" i="7"/>
  <c r="BU661" i="7"/>
  <c r="BT661" i="7"/>
  <c r="BS661" i="7"/>
  <c r="BR661" i="7"/>
  <c r="BQ661" i="7"/>
  <c r="BP661" i="7"/>
  <c r="BO661" i="7"/>
  <c r="BN661" i="7"/>
  <c r="BM661" i="7"/>
  <c r="BL661" i="7"/>
  <c r="BK661" i="7"/>
  <c r="BJ661" i="7"/>
  <c r="BI661" i="7"/>
  <c r="BH661" i="7"/>
  <c r="BG661" i="7"/>
  <c r="BF661" i="7"/>
  <c r="BE661" i="7"/>
  <c r="BD661" i="7"/>
  <c r="BC661" i="7"/>
  <c r="BB661" i="7"/>
  <c r="BA661" i="7"/>
  <c r="AZ661" i="7"/>
  <c r="AY661" i="7"/>
  <c r="AX661" i="7"/>
  <c r="AW661" i="7"/>
  <c r="AV661" i="7"/>
  <c r="AU661" i="7"/>
  <c r="AT661" i="7"/>
  <c r="AS661" i="7"/>
  <c r="AR661" i="7"/>
  <c r="AQ661" i="7"/>
  <c r="AP661" i="7"/>
  <c r="AO661" i="7"/>
  <c r="AN661" i="7"/>
  <c r="AM661" i="7"/>
  <c r="AL661" i="7"/>
  <c r="AK661" i="7"/>
  <c r="AJ661" i="7"/>
  <c r="AI661" i="7"/>
  <c r="AH661" i="7"/>
  <c r="AG661" i="7"/>
  <c r="AF661" i="7"/>
  <c r="AE661" i="7"/>
  <c r="AD661" i="7"/>
  <c r="AC661" i="7"/>
  <c r="AB661" i="7"/>
  <c r="AA661" i="7"/>
  <c r="Z661" i="7"/>
  <c r="Y661" i="7"/>
  <c r="X661" i="7"/>
  <c r="W661" i="7"/>
  <c r="V661" i="7"/>
  <c r="U661" i="7"/>
  <c r="T661" i="7"/>
  <c r="S661" i="7"/>
  <c r="R661" i="7"/>
  <c r="Q661" i="7"/>
  <c r="P661" i="7"/>
  <c r="O661" i="7"/>
  <c r="N661" i="7"/>
  <c r="M661" i="7"/>
  <c r="L661" i="7"/>
  <c r="K661" i="7"/>
  <c r="J661" i="7"/>
  <c r="I661" i="7"/>
  <c r="H661" i="7"/>
  <c r="CB660" i="7"/>
  <c r="BY660" i="7"/>
  <c r="BX660" i="7"/>
  <c r="BW660" i="7"/>
  <c r="BV660" i="7"/>
  <c r="BT660" i="7"/>
  <c r="BS660" i="7"/>
  <c r="BR660" i="7"/>
  <c r="BQ660" i="7"/>
  <c r="BP660" i="7"/>
  <c r="BO660" i="7"/>
  <c r="BN660" i="7"/>
  <c r="BM660" i="7"/>
  <c r="BL660" i="7"/>
  <c r="BK660" i="7"/>
  <c r="BJ660" i="7"/>
  <c r="BI660" i="7"/>
  <c r="BH660" i="7"/>
  <c r="BG660" i="7"/>
  <c r="BF660" i="7"/>
  <c r="BE660" i="7"/>
  <c r="BD660" i="7"/>
  <c r="BC660" i="7"/>
  <c r="BB660" i="7"/>
  <c r="BA660" i="7"/>
  <c r="AZ660" i="7"/>
  <c r="AY660" i="7"/>
  <c r="AX660" i="7"/>
  <c r="AW660" i="7"/>
  <c r="AV660" i="7"/>
  <c r="AU660" i="7"/>
  <c r="AT660" i="7"/>
  <c r="AS660" i="7"/>
  <c r="AR660" i="7"/>
  <c r="AQ660" i="7"/>
  <c r="AP660" i="7"/>
  <c r="AO660" i="7"/>
  <c r="AN660" i="7"/>
  <c r="AM660" i="7"/>
  <c r="AL660" i="7"/>
  <c r="AK660" i="7"/>
  <c r="AJ660" i="7"/>
  <c r="AI660" i="7"/>
  <c r="AH660" i="7"/>
  <c r="AG660" i="7"/>
  <c r="AF660" i="7"/>
  <c r="AE660" i="7"/>
  <c r="AD660" i="7"/>
  <c r="AC660" i="7"/>
  <c r="AB660" i="7"/>
  <c r="AA660" i="7"/>
  <c r="Z660" i="7"/>
  <c r="Y660" i="7"/>
  <c r="X660" i="7"/>
  <c r="W660" i="7"/>
  <c r="V660" i="7"/>
  <c r="U660" i="7"/>
  <c r="T660" i="7"/>
  <c r="S660" i="7"/>
  <c r="R660" i="7"/>
  <c r="Q660" i="7"/>
  <c r="P660" i="7"/>
  <c r="O660" i="7"/>
  <c r="N660" i="7"/>
  <c r="M660" i="7"/>
  <c r="L660" i="7"/>
  <c r="K660" i="7"/>
  <c r="J660" i="7"/>
  <c r="I660" i="7"/>
  <c r="H660" i="7"/>
  <c r="CB659" i="7"/>
  <c r="BY659" i="7"/>
  <c r="BX659" i="7"/>
  <c r="BW659" i="7"/>
  <c r="BV659" i="7"/>
  <c r="BT659" i="7"/>
  <c r="BS659" i="7"/>
  <c r="BR659" i="7"/>
  <c r="BQ659" i="7"/>
  <c r="BP659" i="7"/>
  <c r="BO659" i="7"/>
  <c r="BN659" i="7"/>
  <c r="BM659" i="7"/>
  <c r="BL659" i="7"/>
  <c r="BK659" i="7"/>
  <c r="BJ659" i="7"/>
  <c r="BI659" i="7"/>
  <c r="BH659" i="7"/>
  <c r="BG659" i="7"/>
  <c r="BF659" i="7"/>
  <c r="BE659" i="7"/>
  <c r="BD659" i="7"/>
  <c r="BC659" i="7"/>
  <c r="BB659" i="7"/>
  <c r="BA659" i="7"/>
  <c r="AZ659" i="7"/>
  <c r="AY659" i="7"/>
  <c r="AX659" i="7"/>
  <c r="AW659" i="7"/>
  <c r="AV659" i="7"/>
  <c r="AU659" i="7"/>
  <c r="AT659" i="7"/>
  <c r="AS659" i="7"/>
  <c r="AR659" i="7"/>
  <c r="AQ659" i="7"/>
  <c r="AP659" i="7"/>
  <c r="AO659" i="7"/>
  <c r="AN659" i="7"/>
  <c r="AM659" i="7"/>
  <c r="AL659" i="7"/>
  <c r="AK659" i="7"/>
  <c r="AJ659" i="7"/>
  <c r="AI659" i="7"/>
  <c r="AH659" i="7"/>
  <c r="AG659" i="7"/>
  <c r="AF659" i="7"/>
  <c r="AE659" i="7"/>
  <c r="AD659" i="7"/>
  <c r="AC659" i="7"/>
  <c r="AB659" i="7"/>
  <c r="AA659" i="7"/>
  <c r="Z659" i="7"/>
  <c r="Y659" i="7"/>
  <c r="X659" i="7"/>
  <c r="W659" i="7"/>
  <c r="V659" i="7"/>
  <c r="U659" i="7"/>
  <c r="T659" i="7"/>
  <c r="S659" i="7"/>
  <c r="R659" i="7"/>
  <c r="Q659" i="7"/>
  <c r="P659" i="7"/>
  <c r="O659" i="7"/>
  <c r="N659" i="7"/>
  <c r="M659" i="7"/>
  <c r="L659" i="7"/>
  <c r="K659" i="7"/>
  <c r="J659" i="7"/>
  <c r="I659" i="7"/>
  <c r="H659" i="7"/>
  <c r="CB658" i="7"/>
  <c r="BY658" i="7"/>
  <c r="BX658" i="7"/>
  <c r="BW658" i="7"/>
  <c r="BV658" i="7"/>
  <c r="BT658" i="7"/>
  <c r="BS658" i="7"/>
  <c r="BR658" i="7"/>
  <c r="BQ658" i="7"/>
  <c r="BP658" i="7"/>
  <c r="BO658" i="7"/>
  <c r="BN658" i="7"/>
  <c r="BM658" i="7"/>
  <c r="BL658" i="7"/>
  <c r="BK658" i="7"/>
  <c r="BJ658" i="7"/>
  <c r="BI658" i="7"/>
  <c r="BH658" i="7"/>
  <c r="BG658" i="7"/>
  <c r="BF658" i="7"/>
  <c r="BE658" i="7"/>
  <c r="BD658" i="7"/>
  <c r="BC658" i="7"/>
  <c r="BB658" i="7"/>
  <c r="BA658" i="7"/>
  <c r="AZ658" i="7"/>
  <c r="AY658" i="7"/>
  <c r="AX658" i="7"/>
  <c r="AW658" i="7"/>
  <c r="AV658" i="7"/>
  <c r="AU658" i="7"/>
  <c r="AT658" i="7"/>
  <c r="AS658" i="7"/>
  <c r="AR658" i="7"/>
  <c r="AQ658" i="7"/>
  <c r="AP658" i="7"/>
  <c r="AO658" i="7"/>
  <c r="AN658" i="7"/>
  <c r="AM658" i="7"/>
  <c r="AL658" i="7"/>
  <c r="AK658" i="7"/>
  <c r="AJ658" i="7"/>
  <c r="AI658" i="7"/>
  <c r="AH658" i="7"/>
  <c r="AG658" i="7"/>
  <c r="AF658" i="7"/>
  <c r="AE658" i="7"/>
  <c r="AD658" i="7"/>
  <c r="AC658" i="7"/>
  <c r="AB658" i="7"/>
  <c r="AA658" i="7"/>
  <c r="Z658" i="7"/>
  <c r="Y658" i="7"/>
  <c r="X658" i="7"/>
  <c r="W658" i="7"/>
  <c r="V658" i="7"/>
  <c r="U658" i="7"/>
  <c r="T658" i="7"/>
  <c r="S658" i="7"/>
  <c r="R658" i="7"/>
  <c r="Q658" i="7"/>
  <c r="P658" i="7"/>
  <c r="O658" i="7"/>
  <c r="N658" i="7"/>
  <c r="M658" i="7"/>
  <c r="L658" i="7"/>
  <c r="K658" i="7"/>
  <c r="J658" i="7"/>
  <c r="I658" i="7"/>
  <c r="H658" i="7"/>
  <c r="CB657" i="7"/>
  <c r="BY657" i="7"/>
  <c r="BX657" i="7"/>
  <c r="BW657" i="7"/>
  <c r="BV657" i="7"/>
  <c r="BT657" i="7"/>
  <c r="BS657" i="7"/>
  <c r="BR657" i="7"/>
  <c r="BQ657" i="7"/>
  <c r="BO657" i="7"/>
  <c r="BN657" i="7"/>
  <c r="BM657" i="7"/>
  <c r="BL657" i="7"/>
  <c r="BJ657" i="7"/>
  <c r="BI657" i="7"/>
  <c r="BH657" i="7"/>
  <c r="BG657" i="7"/>
  <c r="BE657" i="7"/>
  <c r="BD657" i="7"/>
  <c r="BC657" i="7"/>
  <c r="BB657" i="7"/>
  <c r="AZ657" i="7"/>
  <c r="AY657" i="7"/>
  <c r="AX657" i="7"/>
  <c r="AW657" i="7"/>
  <c r="AU657" i="7"/>
  <c r="AT657" i="7"/>
  <c r="AS657" i="7"/>
  <c r="AR657" i="7"/>
  <c r="AP657" i="7"/>
  <c r="AO657" i="7"/>
  <c r="AN657" i="7"/>
  <c r="AM657" i="7"/>
  <c r="AK657" i="7"/>
  <c r="AJ657" i="7"/>
  <c r="AI657" i="7"/>
  <c r="AH657" i="7"/>
  <c r="AF657" i="7"/>
  <c r="AE657" i="7"/>
  <c r="AD657" i="7"/>
  <c r="AC657" i="7"/>
  <c r="AA657" i="7"/>
  <c r="Z657" i="7"/>
  <c r="Y657" i="7"/>
  <c r="X657" i="7"/>
  <c r="V657" i="7"/>
  <c r="U657" i="7"/>
  <c r="T657" i="7"/>
  <c r="S657" i="7"/>
  <c r="Q657" i="7"/>
  <c r="P657" i="7"/>
  <c r="O657" i="7"/>
  <c r="N657" i="7"/>
  <c r="L657" i="7"/>
  <c r="K657" i="7"/>
  <c r="J657" i="7"/>
  <c r="I657" i="7"/>
  <c r="CB656" i="7"/>
  <c r="CA656" i="7"/>
  <c r="BY656" i="7"/>
  <c r="BX656" i="7"/>
  <c r="BW656" i="7"/>
  <c r="BV656" i="7"/>
  <c r="BU656" i="7"/>
  <c r="BT656" i="7"/>
  <c r="BS656" i="7"/>
  <c r="BR656" i="7"/>
  <c r="BQ656" i="7"/>
  <c r="BP656" i="7"/>
  <c r="BO656" i="7"/>
  <c r="BN656" i="7"/>
  <c r="BM656" i="7"/>
  <c r="BL656" i="7"/>
  <c r="BK656" i="7"/>
  <c r="BJ656" i="7"/>
  <c r="BI656" i="7"/>
  <c r="BH656" i="7"/>
  <c r="BG656" i="7"/>
  <c r="BF656" i="7"/>
  <c r="BE656" i="7"/>
  <c r="BD656" i="7"/>
  <c r="BC656" i="7"/>
  <c r="BB656" i="7"/>
  <c r="BA656" i="7"/>
  <c r="AZ656" i="7"/>
  <c r="AY656" i="7"/>
  <c r="AX656" i="7"/>
  <c r="AW656" i="7"/>
  <c r="AV656" i="7"/>
  <c r="AU656" i="7"/>
  <c r="AT656" i="7"/>
  <c r="AS656" i="7"/>
  <c r="AR656" i="7"/>
  <c r="AQ656" i="7"/>
  <c r="AP656" i="7"/>
  <c r="AO656" i="7"/>
  <c r="AN656" i="7"/>
  <c r="AM656" i="7"/>
  <c r="AL656" i="7"/>
  <c r="AK656" i="7"/>
  <c r="AJ656" i="7"/>
  <c r="AI656" i="7"/>
  <c r="AH656" i="7"/>
  <c r="AG656" i="7"/>
  <c r="AF656" i="7"/>
  <c r="AE656" i="7"/>
  <c r="AD656" i="7"/>
  <c r="AC656" i="7"/>
  <c r="AB656" i="7"/>
  <c r="AA656" i="7"/>
  <c r="Z656" i="7"/>
  <c r="Y656" i="7"/>
  <c r="X656" i="7"/>
  <c r="W656" i="7"/>
  <c r="V656" i="7"/>
  <c r="U656" i="7"/>
  <c r="T656" i="7"/>
  <c r="S656" i="7"/>
  <c r="R656" i="7"/>
  <c r="Q656" i="7"/>
  <c r="P656" i="7"/>
  <c r="O656" i="7"/>
  <c r="N656" i="7"/>
  <c r="M656" i="7"/>
  <c r="L656" i="7"/>
  <c r="K656" i="7"/>
  <c r="J656" i="7"/>
  <c r="I656" i="7"/>
  <c r="H656" i="7"/>
  <c r="CB655" i="7"/>
  <c r="BY655" i="7"/>
  <c r="BX655" i="7"/>
  <c r="BW655" i="7"/>
  <c r="BV655" i="7"/>
  <c r="BT655" i="7"/>
  <c r="BS655" i="7"/>
  <c r="BR655" i="7"/>
  <c r="BQ655" i="7"/>
  <c r="BP655" i="7"/>
  <c r="BO655" i="7"/>
  <c r="BN655" i="7"/>
  <c r="BM655" i="7"/>
  <c r="BL655" i="7"/>
  <c r="BK655" i="7"/>
  <c r="BJ655" i="7"/>
  <c r="BI655" i="7"/>
  <c r="BH655" i="7"/>
  <c r="BG655" i="7"/>
  <c r="BF655" i="7"/>
  <c r="BE655" i="7"/>
  <c r="BD655" i="7"/>
  <c r="BC655" i="7"/>
  <c r="BB655" i="7"/>
  <c r="BA655" i="7"/>
  <c r="AZ655" i="7"/>
  <c r="AY655" i="7"/>
  <c r="AX655" i="7"/>
  <c r="AW655" i="7"/>
  <c r="AV655" i="7"/>
  <c r="AU655" i="7"/>
  <c r="AT655" i="7"/>
  <c r="AS655" i="7"/>
  <c r="AR655" i="7"/>
  <c r="AQ655" i="7"/>
  <c r="AP655" i="7"/>
  <c r="AO655" i="7"/>
  <c r="AN655" i="7"/>
  <c r="AM655" i="7"/>
  <c r="AL655" i="7"/>
  <c r="AK655" i="7"/>
  <c r="AJ655" i="7"/>
  <c r="AI655" i="7"/>
  <c r="AH655" i="7"/>
  <c r="AG655" i="7"/>
  <c r="AF655" i="7"/>
  <c r="AE655" i="7"/>
  <c r="AD655" i="7"/>
  <c r="AC655" i="7"/>
  <c r="AB655" i="7"/>
  <c r="AA655" i="7"/>
  <c r="Z655" i="7"/>
  <c r="Y655" i="7"/>
  <c r="X655" i="7"/>
  <c r="W655" i="7"/>
  <c r="V655" i="7"/>
  <c r="U655" i="7"/>
  <c r="T655" i="7"/>
  <c r="S655" i="7"/>
  <c r="R655" i="7"/>
  <c r="Q655" i="7"/>
  <c r="P655" i="7"/>
  <c r="O655" i="7"/>
  <c r="N655" i="7"/>
  <c r="M655" i="7"/>
  <c r="L655" i="7"/>
  <c r="K655" i="7"/>
  <c r="J655" i="7"/>
  <c r="I655" i="7"/>
  <c r="H655" i="7"/>
  <c r="CB654" i="7"/>
  <c r="CA654" i="7"/>
  <c r="BY654" i="7"/>
  <c r="BX654" i="7"/>
  <c r="BW654" i="7"/>
  <c r="BV654" i="7"/>
  <c r="BU654" i="7"/>
  <c r="BT654" i="7"/>
  <c r="BS654" i="7"/>
  <c r="BR654" i="7"/>
  <c r="BQ654" i="7"/>
  <c r="BP654" i="7"/>
  <c r="BO654" i="7"/>
  <c r="BN654" i="7"/>
  <c r="BM654" i="7"/>
  <c r="BL654" i="7"/>
  <c r="BK654" i="7"/>
  <c r="BJ654" i="7"/>
  <c r="BI654" i="7"/>
  <c r="BH654" i="7"/>
  <c r="BG654" i="7"/>
  <c r="BF654" i="7"/>
  <c r="BE654" i="7"/>
  <c r="BD654" i="7"/>
  <c r="BC654" i="7"/>
  <c r="BB654" i="7"/>
  <c r="BA654" i="7"/>
  <c r="AZ654" i="7"/>
  <c r="AY654" i="7"/>
  <c r="AX654" i="7"/>
  <c r="AW654" i="7"/>
  <c r="AV654" i="7"/>
  <c r="AU654" i="7"/>
  <c r="AT654" i="7"/>
  <c r="AS654" i="7"/>
  <c r="AR654" i="7"/>
  <c r="AQ654" i="7"/>
  <c r="AP654" i="7"/>
  <c r="AO654" i="7"/>
  <c r="AN654" i="7"/>
  <c r="AM654" i="7"/>
  <c r="AL654" i="7"/>
  <c r="AK654" i="7"/>
  <c r="AJ654" i="7"/>
  <c r="AI654" i="7"/>
  <c r="AH654" i="7"/>
  <c r="AG654" i="7"/>
  <c r="AF654" i="7"/>
  <c r="AE654" i="7"/>
  <c r="AD654" i="7"/>
  <c r="AC654" i="7"/>
  <c r="AB654" i="7"/>
  <c r="AA654" i="7"/>
  <c r="Z654" i="7"/>
  <c r="Y654" i="7"/>
  <c r="X654" i="7"/>
  <c r="W654" i="7"/>
  <c r="V654" i="7"/>
  <c r="U654" i="7"/>
  <c r="T654" i="7"/>
  <c r="S654" i="7"/>
  <c r="R654" i="7"/>
  <c r="Q654" i="7"/>
  <c r="P654" i="7"/>
  <c r="O654" i="7"/>
  <c r="N654" i="7"/>
  <c r="M654" i="7"/>
  <c r="L654" i="7"/>
  <c r="K654" i="7"/>
  <c r="J654" i="7"/>
  <c r="I654" i="7"/>
  <c r="H654" i="7"/>
  <c r="CB653" i="7"/>
  <c r="BY653" i="7"/>
  <c r="BX653" i="7"/>
  <c r="BW653" i="7"/>
  <c r="BV653" i="7"/>
  <c r="BT653" i="7"/>
  <c r="BS653" i="7"/>
  <c r="BR653" i="7"/>
  <c r="BQ653" i="7"/>
  <c r="BP653" i="7"/>
  <c r="BO653" i="7"/>
  <c r="BN653" i="7"/>
  <c r="BM653" i="7"/>
  <c r="BL653" i="7"/>
  <c r="BK653" i="7"/>
  <c r="BJ653" i="7"/>
  <c r="BI653" i="7"/>
  <c r="BH653" i="7"/>
  <c r="BG653" i="7"/>
  <c r="BF653" i="7"/>
  <c r="BE653" i="7"/>
  <c r="BD653" i="7"/>
  <c r="BC653" i="7"/>
  <c r="BB653" i="7"/>
  <c r="BA653" i="7"/>
  <c r="AZ653" i="7"/>
  <c r="AY653" i="7"/>
  <c r="AX653" i="7"/>
  <c r="AW653" i="7"/>
  <c r="AV653" i="7"/>
  <c r="AU653" i="7"/>
  <c r="AT653" i="7"/>
  <c r="AS653" i="7"/>
  <c r="AR653" i="7"/>
  <c r="AQ653" i="7"/>
  <c r="AP653" i="7"/>
  <c r="AO653" i="7"/>
  <c r="AN653" i="7"/>
  <c r="AM653" i="7"/>
  <c r="AL653" i="7"/>
  <c r="AK653" i="7"/>
  <c r="AJ653" i="7"/>
  <c r="AI653" i="7"/>
  <c r="AH653" i="7"/>
  <c r="AG653" i="7"/>
  <c r="AF653" i="7"/>
  <c r="AE653" i="7"/>
  <c r="AD653" i="7"/>
  <c r="AC653" i="7"/>
  <c r="AB653" i="7"/>
  <c r="AA653" i="7"/>
  <c r="Z653" i="7"/>
  <c r="Y653" i="7"/>
  <c r="X653" i="7"/>
  <c r="W653" i="7"/>
  <c r="V653" i="7"/>
  <c r="U653" i="7"/>
  <c r="T653" i="7"/>
  <c r="S653" i="7"/>
  <c r="R653" i="7"/>
  <c r="Q653" i="7"/>
  <c r="P653" i="7"/>
  <c r="O653" i="7"/>
  <c r="N653" i="7"/>
  <c r="M653" i="7"/>
  <c r="L653" i="7"/>
  <c r="K653" i="7"/>
  <c r="J653" i="7"/>
  <c r="I653" i="7"/>
  <c r="H653" i="7"/>
  <c r="CB652" i="7"/>
  <c r="BY652" i="7"/>
  <c r="BX652" i="7"/>
  <c r="BW652" i="7"/>
  <c r="BV652" i="7"/>
  <c r="BT652" i="7"/>
  <c r="BS652" i="7"/>
  <c r="BR652" i="7"/>
  <c r="BQ652" i="7"/>
  <c r="BP652" i="7"/>
  <c r="BO652" i="7"/>
  <c r="BN652" i="7"/>
  <c r="BM652" i="7"/>
  <c r="BL652" i="7"/>
  <c r="BK652" i="7"/>
  <c r="BJ652" i="7"/>
  <c r="BI652" i="7"/>
  <c r="BH652" i="7"/>
  <c r="BG652" i="7"/>
  <c r="BF652" i="7"/>
  <c r="BE652" i="7"/>
  <c r="BD652" i="7"/>
  <c r="BC652" i="7"/>
  <c r="BB652" i="7"/>
  <c r="AZ652" i="7"/>
  <c r="AY652" i="7"/>
  <c r="AX652" i="7"/>
  <c r="AW652" i="7"/>
  <c r="AU652" i="7"/>
  <c r="AT652" i="7"/>
  <c r="AS652" i="7"/>
  <c r="AR652" i="7"/>
  <c r="AP652" i="7"/>
  <c r="AO652" i="7"/>
  <c r="AN652" i="7"/>
  <c r="AM652" i="7"/>
  <c r="AK652" i="7"/>
  <c r="AJ652" i="7"/>
  <c r="AI652" i="7"/>
  <c r="AH652" i="7"/>
  <c r="AF652" i="7"/>
  <c r="AE652" i="7"/>
  <c r="AD652" i="7"/>
  <c r="AC652" i="7"/>
  <c r="AA652" i="7"/>
  <c r="Z652" i="7"/>
  <c r="Y652" i="7"/>
  <c r="X652" i="7"/>
  <c r="V652" i="7"/>
  <c r="U652" i="7"/>
  <c r="T652" i="7"/>
  <c r="S652" i="7"/>
  <c r="Q652" i="7"/>
  <c r="P652" i="7"/>
  <c r="O652" i="7"/>
  <c r="N652" i="7"/>
  <c r="L652" i="7"/>
  <c r="K652" i="7"/>
  <c r="J652" i="7"/>
  <c r="I652" i="7"/>
  <c r="H652" i="7"/>
  <c r="CB651" i="7"/>
  <c r="BY651" i="7"/>
  <c r="BX651" i="7"/>
  <c r="BW651" i="7"/>
  <c r="BV651" i="7"/>
  <c r="BT651" i="7"/>
  <c r="BS651" i="7"/>
  <c r="BR651" i="7"/>
  <c r="BQ651" i="7"/>
  <c r="BO651" i="7"/>
  <c r="BN651" i="7"/>
  <c r="BM651" i="7"/>
  <c r="BL651" i="7"/>
  <c r="BJ651" i="7"/>
  <c r="BI651" i="7"/>
  <c r="BH651" i="7"/>
  <c r="BG651" i="7"/>
  <c r="BE651" i="7"/>
  <c r="BD651" i="7"/>
  <c r="BC651" i="7"/>
  <c r="BB651" i="7"/>
  <c r="AZ651" i="7"/>
  <c r="AY651" i="7"/>
  <c r="AX651" i="7"/>
  <c r="AW651" i="7"/>
  <c r="AU651" i="7"/>
  <c r="AT651" i="7"/>
  <c r="AS651" i="7"/>
  <c r="AR651" i="7"/>
  <c r="AP651" i="7"/>
  <c r="AO651" i="7"/>
  <c r="AN651" i="7"/>
  <c r="AM651" i="7"/>
  <c r="AK651" i="7"/>
  <c r="AJ651" i="7"/>
  <c r="AI651" i="7"/>
  <c r="AH651" i="7"/>
  <c r="AF651" i="7"/>
  <c r="AE651" i="7"/>
  <c r="AD651" i="7"/>
  <c r="AC651" i="7"/>
  <c r="AA651" i="7"/>
  <c r="Z651" i="7"/>
  <c r="Y651" i="7"/>
  <c r="X651" i="7"/>
  <c r="V651" i="7"/>
  <c r="U651" i="7"/>
  <c r="T651" i="7"/>
  <c r="S651" i="7"/>
  <c r="Q651" i="7"/>
  <c r="P651" i="7"/>
  <c r="O651" i="7"/>
  <c r="N651" i="7"/>
  <c r="L651" i="7"/>
  <c r="K651" i="7"/>
  <c r="J651" i="7"/>
  <c r="I651" i="7"/>
  <c r="CB650" i="7"/>
  <c r="CA650" i="7"/>
  <c r="BY650" i="7"/>
  <c r="BX650" i="7"/>
  <c r="BW650" i="7"/>
  <c r="BV650" i="7"/>
  <c r="BU650" i="7"/>
  <c r="BT650" i="7"/>
  <c r="BS650" i="7"/>
  <c r="BR650" i="7"/>
  <c r="BQ650" i="7"/>
  <c r="BP650" i="7"/>
  <c r="BO650" i="7"/>
  <c r="BN650" i="7"/>
  <c r="BM650" i="7"/>
  <c r="BL650" i="7"/>
  <c r="BK650" i="7"/>
  <c r="BJ650" i="7"/>
  <c r="BI650" i="7"/>
  <c r="BH650" i="7"/>
  <c r="BG650" i="7"/>
  <c r="BF650" i="7"/>
  <c r="BE650" i="7"/>
  <c r="BD650" i="7"/>
  <c r="BC650" i="7"/>
  <c r="BB650" i="7"/>
  <c r="BA650" i="7"/>
  <c r="AZ650" i="7"/>
  <c r="AY650" i="7"/>
  <c r="AX650" i="7"/>
  <c r="AW650" i="7"/>
  <c r="AV650" i="7"/>
  <c r="AU650" i="7"/>
  <c r="AT650" i="7"/>
  <c r="AS650" i="7"/>
  <c r="AR650" i="7"/>
  <c r="AQ650" i="7"/>
  <c r="AP650" i="7"/>
  <c r="AO650" i="7"/>
  <c r="AN650" i="7"/>
  <c r="AM650" i="7"/>
  <c r="AL650" i="7"/>
  <c r="AK650" i="7"/>
  <c r="AJ650" i="7"/>
  <c r="AI650" i="7"/>
  <c r="AH650" i="7"/>
  <c r="AG650" i="7"/>
  <c r="AF650" i="7"/>
  <c r="AE650" i="7"/>
  <c r="AD650" i="7"/>
  <c r="AC650" i="7"/>
  <c r="AB650" i="7"/>
  <c r="AA650" i="7"/>
  <c r="Z650" i="7"/>
  <c r="Y650" i="7"/>
  <c r="X650" i="7"/>
  <c r="W650" i="7"/>
  <c r="V650" i="7"/>
  <c r="U650" i="7"/>
  <c r="T650" i="7"/>
  <c r="S650" i="7"/>
  <c r="R650" i="7"/>
  <c r="Q650" i="7"/>
  <c r="P650" i="7"/>
  <c r="O650" i="7"/>
  <c r="N650" i="7"/>
  <c r="M650" i="7"/>
  <c r="L650" i="7"/>
  <c r="K650" i="7"/>
  <c r="J650" i="7"/>
  <c r="I650" i="7"/>
  <c r="H650" i="7"/>
  <c r="CB649" i="7"/>
  <c r="CA649" i="7"/>
  <c r="BY649" i="7"/>
  <c r="BX649" i="7"/>
  <c r="BW649" i="7"/>
  <c r="BV649" i="7"/>
  <c r="BU649" i="7"/>
  <c r="BT649" i="7"/>
  <c r="BS649" i="7"/>
  <c r="BR649" i="7"/>
  <c r="BQ649" i="7"/>
  <c r="BP649" i="7"/>
  <c r="BO649" i="7"/>
  <c r="BN649" i="7"/>
  <c r="BM649" i="7"/>
  <c r="BL649" i="7"/>
  <c r="BK649" i="7"/>
  <c r="BJ649" i="7"/>
  <c r="BI649" i="7"/>
  <c r="BH649" i="7"/>
  <c r="BG649" i="7"/>
  <c r="BF649" i="7"/>
  <c r="BE649" i="7"/>
  <c r="BD649" i="7"/>
  <c r="BC649" i="7"/>
  <c r="BB649" i="7"/>
  <c r="BA649" i="7"/>
  <c r="AZ649" i="7"/>
  <c r="AY649" i="7"/>
  <c r="AX649" i="7"/>
  <c r="AW649" i="7"/>
  <c r="AV649" i="7"/>
  <c r="AU649" i="7"/>
  <c r="AT649" i="7"/>
  <c r="AS649" i="7"/>
  <c r="AR649" i="7"/>
  <c r="AQ649" i="7"/>
  <c r="AP649" i="7"/>
  <c r="AO649" i="7"/>
  <c r="AN649" i="7"/>
  <c r="AM649" i="7"/>
  <c r="AL649" i="7"/>
  <c r="AK649" i="7"/>
  <c r="AJ649" i="7"/>
  <c r="AI649" i="7"/>
  <c r="AH649" i="7"/>
  <c r="AG649" i="7"/>
  <c r="AF649" i="7"/>
  <c r="AE649" i="7"/>
  <c r="AD649" i="7"/>
  <c r="AC649" i="7"/>
  <c r="AB649" i="7"/>
  <c r="AA649" i="7"/>
  <c r="Z649" i="7"/>
  <c r="Y649" i="7"/>
  <c r="X649" i="7"/>
  <c r="W649" i="7"/>
  <c r="V649" i="7"/>
  <c r="U649" i="7"/>
  <c r="T649" i="7"/>
  <c r="S649" i="7"/>
  <c r="R649" i="7"/>
  <c r="Q649" i="7"/>
  <c r="P649" i="7"/>
  <c r="O649" i="7"/>
  <c r="N649" i="7"/>
  <c r="M649" i="7"/>
  <c r="L649" i="7"/>
  <c r="K649" i="7"/>
  <c r="J649" i="7"/>
  <c r="I649" i="7"/>
  <c r="H649" i="7"/>
  <c r="CB648" i="7"/>
  <c r="CA648" i="7"/>
  <c r="BY648" i="7"/>
  <c r="BX648" i="7"/>
  <c r="BW648" i="7"/>
  <c r="BV648" i="7"/>
  <c r="BU648" i="7"/>
  <c r="BT648" i="7"/>
  <c r="BS648" i="7"/>
  <c r="BR648" i="7"/>
  <c r="BQ648" i="7"/>
  <c r="BP648" i="7"/>
  <c r="BO648" i="7"/>
  <c r="BN648" i="7"/>
  <c r="BM648" i="7"/>
  <c r="BL648" i="7"/>
  <c r="BK648" i="7"/>
  <c r="BJ648" i="7"/>
  <c r="BI648" i="7"/>
  <c r="BH648" i="7"/>
  <c r="BG648" i="7"/>
  <c r="BF648" i="7"/>
  <c r="BE648" i="7"/>
  <c r="BD648" i="7"/>
  <c r="BC648" i="7"/>
  <c r="BB648" i="7"/>
  <c r="BA648" i="7"/>
  <c r="AZ648" i="7"/>
  <c r="AY648" i="7"/>
  <c r="AX648" i="7"/>
  <c r="AW648" i="7"/>
  <c r="AV648" i="7"/>
  <c r="AU648" i="7"/>
  <c r="AT648" i="7"/>
  <c r="AS648" i="7"/>
  <c r="AR648" i="7"/>
  <c r="AQ648" i="7"/>
  <c r="AP648" i="7"/>
  <c r="AO648" i="7"/>
  <c r="AN648" i="7"/>
  <c r="AM648" i="7"/>
  <c r="AL648" i="7"/>
  <c r="AK648" i="7"/>
  <c r="AJ648" i="7"/>
  <c r="AI648" i="7"/>
  <c r="AH648" i="7"/>
  <c r="AG648" i="7"/>
  <c r="AF648" i="7"/>
  <c r="AE648" i="7"/>
  <c r="AD648" i="7"/>
  <c r="AC648" i="7"/>
  <c r="AB648" i="7"/>
  <c r="AA648" i="7"/>
  <c r="Z648" i="7"/>
  <c r="Y648" i="7"/>
  <c r="X648" i="7"/>
  <c r="W648" i="7"/>
  <c r="V648" i="7"/>
  <c r="U648" i="7"/>
  <c r="T648" i="7"/>
  <c r="S648" i="7"/>
  <c r="R648" i="7"/>
  <c r="Q648" i="7"/>
  <c r="P648" i="7"/>
  <c r="O648" i="7"/>
  <c r="N648" i="7"/>
  <c r="M648" i="7"/>
  <c r="L648" i="7"/>
  <c r="K648" i="7"/>
  <c r="J648" i="7"/>
  <c r="I648" i="7"/>
  <c r="H648" i="7"/>
  <c r="CB647" i="7"/>
  <c r="CA647" i="7"/>
  <c r="BY647" i="7"/>
  <c r="BX647" i="7"/>
  <c r="BW647" i="7"/>
  <c r="BV647" i="7"/>
  <c r="BU647" i="7"/>
  <c r="BT647" i="7"/>
  <c r="BS647" i="7"/>
  <c r="BR647" i="7"/>
  <c r="BQ647" i="7"/>
  <c r="BP647" i="7"/>
  <c r="BO647" i="7"/>
  <c r="BN647" i="7"/>
  <c r="BM647" i="7"/>
  <c r="BL647" i="7"/>
  <c r="BK647" i="7"/>
  <c r="BJ647" i="7"/>
  <c r="BI647" i="7"/>
  <c r="BH647" i="7"/>
  <c r="BG647" i="7"/>
  <c r="BF647" i="7"/>
  <c r="BE647" i="7"/>
  <c r="BD647" i="7"/>
  <c r="BC647" i="7"/>
  <c r="BB647" i="7"/>
  <c r="BA647" i="7"/>
  <c r="AZ647" i="7"/>
  <c r="AY647" i="7"/>
  <c r="AX647" i="7"/>
  <c r="AW647" i="7"/>
  <c r="AV647" i="7"/>
  <c r="AU647" i="7"/>
  <c r="AT647" i="7"/>
  <c r="AS647" i="7"/>
  <c r="AR647" i="7"/>
  <c r="AQ647" i="7"/>
  <c r="AP647" i="7"/>
  <c r="AO647" i="7"/>
  <c r="AN647" i="7"/>
  <c r="AM647" i="7"/>
  <c r="AL647" i="7"/>
  <c r="AK647" i="7"/>
  <c r="AJ647" i="7"/>
  <c r="AI647" i="7"/>
  <c r="AH647" i="7"/>
  <c r="AG647" i="7"/>
  <c r="AF647" i="7"/>
  <c r="AE647" i="7"/>
  <c r="AD647" i="7"/>
  <c r="AC647" i="7"/>
  <c r="AB647" i="7"/>
  <c r="AA647" i="7"/>
  <c r="Z647" i="7"/>
  <c r="Y647" i="7"/>
  <c r="X647" i="7"/>
  <c r="W647" i="7"/>
  <c r="V647" i="7"/>
  <c r="U647" i="7"/>
  <c r="T647" i="7"/>
  <c r="S647" i="7"/>
  <c r="R647" i="7"/>
  <c r="Q647" i="7"/>
  <c r="P647" i="7"/>
  <c r="O647" i="7"/>
  <c r="N647" i="7"/>
  <c r="M647" i="7"/>
  <c r="L647" i="7"/>
  <c r="K647" i="7"/>
  <c r="J647" i="7"/>
  <c r="I647" i="7"/>
  <c r="H647" i="7"/>
  <c r="CB646" i="7"/>
  <c r="CA646" i="7"/>
  <c r="BY646" i="7"/>
  <c r="BX646" i="7"/>
  <c r="BW646" i="7"/>
  <c r="BV646" i="7"/>
  <c r="BU646" i="7"/>
  <c r="BT646" i="7"/>
  <c r="BS646" i="7"/>
  <c r="BR646" i="7"/>
  <c r="BQ646" i="7"/>
  <c r="BP646" i="7"/>
  <c r="BO646" i="7"/>
  <c r="BN646" i="7"/>
  <c r="BM646" i="7"/>
  <c r="BL646" i="7"/>
  <c r="BK646" i="7"/>
  <c r="BJ646" i="7"/>
  <c r="BI646" i="7"/>
  <c r="BH646" i="7"/>
  <c r="BG646" i="7"/>
  <c r="BF646" i="7"/>
  <c r="BE646" i="7"/>
  <c r="BD646" i="7"/>
  <c r="BC646" i="7"/>
  <c r="BB646" i="7"/>
  <c r="BA646" i="7"/>
  <c r="AZ646" i="7"/>
  <c r="AY646" i="7"/>
  <c r="AX646" i="7"/>
  <c r="AW646" i="7"/>
  <c r="AV646" i="7"/>
  <c r="AU646" i="7"/>
  <c r="AT646" i="7"/>
  <c r="AS646" i="7"/>
  <c r="AR646" i="7"/>
  <c r="AQ646" i="7"/>
  <c r="AP646" i="7"/>
  <c r="AO646" i="7"/>
  <c r="AN646" i="7"/>
  <c r="AM646" i="7"/>
  <c r="AL646" i="7"/>
  <c r="AK646" i="7"/>
  <c r="AJ646" i="7"/>
  <c r="AI646" i="7"/>
  <c r="AH646" i="7"/>
  <c r="AG646" i="7"/>
  <c r="AF646" i="7"/>
  <c r="AE646" i="7"/>
  <c r="AD646" i="7"/>
  <c r="AC646" i="7"/>
  <c r="AB646" i="7"/>
  <c r="AA646" i="7"/>
  <c r="Z646" i="7"/>
  <c r="Y646" i="7"/>
  <c r="X646" i="7"/>
  <c r="W646" i="7"/>
  <c r="V646" i="7"/>
  <c r="U646" i="7"/>
  <c r="T646" i="7"/>
  <c r="S646" i="7"/>
  <c r="R646" i="7"/>
  <c r="Q646" i="7"/>
  <c r="P646" i="7"/>
  <c r="O646" i="7"/>
  <c r="N646" i="7"/>
  <c r="M646" i="7"/>
  <c r="L646" i="7"/>
  <c r="K646" i="7"/>
  <c r="J646" i="7"/>
  <c r="I646" i="7"/>
  <c r="H646" i="7"/>
  <c r="CB645" i="7"/>
  <c r="CA645" i="7"/>
  <c r="BY645" i="7"/>
  <c r="BX645" i="7"/>
  <c r="BW645" i="7"/>
  <c r="BV645" i="7"/>
  <c r="BU645" i="7"/>
  <c r="BT645" i="7"/>
  <c r="BS645" i="7"/>
  <c r="BR645" i="7"/>
  <c r="BQ645" i="7"/>
  <c r="BP645" i="7"/>
  <c r="BO645" i="7"/>
  <c r="BN645" i="7"/>
  <c r="BM645" i="7"/>
  <c r="BL645" i="7"/>
  <c r="BK645" i="7"/>
  <c r="BJ645" i="7"/>
  <c r="BI645" i="7"/>
  <c r="BH645" i="7"/>
  <c r="BG645" i="7"/>
  <c r="BF645" i="7"/>
  <c r="BE645" i="7"/>
  <c r="BD645" i="7"/>
  <c r="BC645" i="7"/>
  <c r="BB645" i="7"/>
  <c r="BA645" i="7"/>
  <c r="AZ645" i="7"/>
  <c r="AY645" i="7"/>
  <c r="AX645" i="7"/>
  <c r="AW645" i="7"/>
  <c r="AV645" i="7"/>
  <c r="AU645" i="7"/>
  <c r="AT645" i="7"/>
  <c r="AS645" i="7"/>
  <c r="AR645" i="7"/>
  <c r="AQ645" i="7"/>
  <c r="AP645" i="7"/>
  <c r="AO645" i="7"/>
  <c r="AN645" i="7"/>
  <c r="AM645" i="7"/>
  <c r="AL645" i="7"/>
  <c r="AK645" i="7"/>
  <c r="AJ645" i="7"/>
  <c r="AI645" i="7"/>
  <c r="AH645" i="7"/>
  <c r="AG645" i="7"/>
  <c r="AF645" i="7"/>
  <c r="AE645" i="7"/>
  <c r="AD645" i="7"/>
  <c r="AC645" i="7"/>
  <c r="AB645" i="7"/>
  <c r="AA645" i="7"/>
  <c r="Z645" i="7"/>
  <c r="Y645" i="7"/>
  <c r="X645" i="7"/>
  <c r="W645" i="7"/>
  <c r="V645" i="7"/>
  <c r="U645" i="7"/>
  <c r="T645" i="7"/>
  <c r="S645" i="7"/>
  <c r="R645" i="7"/>
  <c r="Q645" i="7"/>
  <c r="P645" i="7"/>
  <c r="O645" i="7"/>
  <c r="N645" i="7"/>
  <c r="M645" i="7"/>
  <c r="L645" i="7"/>
  <c r="K645" i="7"/>
  <c r="J645" i="7"/>
  <c r="I645" i="7"/>
  <c r="H645" i="7"/>
  <c r="CB644" i="7"/>
  <c r="CA644" i="7"/>
  <c r="BY644" i="7"/>
  <c r="BX644" i="7"/>
  <c r="BW644" i="7"/>
  <c r="BV644" i="7"/>
  <c r="BU644" i="7"/>
  <c r="BT644" i="7"/>
  <c r="BS644" i="7"/>
  <c r="BR644" i="7"/>
  <c r="BQ644" i="7"/>
  <c r="BP644" i="7"/>
  <c r="BO644" i="7"/>
  <c r="BN644" i="7"/>
  <c r="BM644" i="7"/>
  <c r="BL644" i="7"/>
  <c r="BK644" i="7"/>
  <c r="BJ644" i="7"/>
  <c r="BI644" i="7"/>
  <c r="BH644" i="7"/>
  <c r="BG644" i="7"/>
  <c r="BF644" i="7"/>
  <c r="BE644" i="7"/>
  <c r="BD644" i="7"/>
  <c r="BC644" i="7"/>
  <c r="BB644" i="7"/>
  <c r="BA644" i="7"/>
  <c r="AZ644" i="7"/>
  <c r="AY644" i="7"/>
  <c r="AX644" i="7"/>
  <c r="AW644" i="7"/>
  <c r="AV644" i="7"/>
  <c r="AU644" i="7"/>
  <c r="AT644" i="7"/>
  <c r="AS644" i="7"/>
  <c r="AR644" i="7"/>
  <c r="AQ644" i="7"/>
  <c r="AP644" i="7"/>
  <c r="AO644" i="7"/>
  <c r="AN644" i="7"/>
  <c r="AM644" i="7"/>
  <c r="AL644" i="7"/>
  <c r="AK644" i="7"/>
  <c r="AJ644" i="7"/>
  <c r="AI644" i="7"/>
  <c r="AH644" i="7"/>
  <c r="AG644" i="7"/>
  <c r="AF644" i="7"/>
  <c r="AE644" i="7"/>
  <c r="AD644" i="7"/>
  <c r="AC644" i="7"/>
  <c r="AB644" i="7"/>
  <c r="AA644" i="7"/>
  <c r="Z644" i="7"/>
  <c r="Y644" i="7"/>
  <c r="X644" i="7"/>
  <c r="W644" i="7"/>
  <c r="V644" i="7"/>
  <c r="U644" i="7"/>
  <c r="T644" i="7"/>
  <c r="S644" i="7"/>
  <c r="R644" i="7"/>
  <c r="Q644" i="7"/>
  <c r="P644" i="7"/>
  <c r="O644" i="7"/>
  <c r="N644" i="7"/>
  <c r="M644" i="7"/>
  <c r="L644" i="7"/>
  <c r="K644" i="7"/>
  <c r="J644" i="7"/>
  <c r="I644" i="7"/>
  <c r="H644" i="7"/>
  <c r="CB643" i="7"/>
  <c r="CA643" i="7"/>
  <c r="BY643" i="7"/>
  <c r="BX643" i="7"/>
  <c r="BW643" i="7"/>
  <c r="BV643" i="7"/>
  <c r="BU643" i="7"/>
  <c r="BT643" i="7"/>
  <c r="BS643" i="7"/>
  <c r="BR643" i="7"/>
  <c r="BQ643" i="7"/>
  <c r="BP643" i="7"/>
  <c r="BO643" i="7"/>
  <c r="BN643" i="7"/>
  <c r="BM643" i="7"/>
  <c r="BL643" i="7"/>
  <c r="BK643" i="7"/>
  <c r="BJ643" i="7"/>
  <c r="BI643" i="7"/>
  <c r="BH643" i="7"/>
  <c r="BG643" i="7"/>
  <c r="BF643" i="7"/>
  <c r="BE643" i="7"/>
  <c r="BD643" i="7"/>
  <c r="BC643" i="7"/>
  <c r="BB643" i="7"/>
  <c r="BA643" i="7"/>
  <c r="AZ643" i="7"/>
  <c r="AY643" i="7"/>
  <c r="AX643" i="7"/>
  <c r="AW643" i="7"/>
  <c r="AV643" i="7"/>
  <c r="AU643" i="7"/>
  <c r="AT643" i="7"/>
  <c r="AS643" i="7"/>
  <c r="AR643" i="7"/>
  <c r="AQ643" i="7"/>
  <c r="AP643" i="7"/>
  <c r="AO643" i="7"/>
  <c r="AN643" i="7"/>
  <c r="AM643" i="7"/>
  <c r="AL643" i="7"/>
  <c r="AK643" i="7"/>
  <c r="AJ643" i="7"/>
  <c r="AI643" i="7"/>
  <c r="AH643" i="7"/>
  <c r="AG643" i="7"/>
  <c r="AF643" i="7"/>
  <c r="AE643" i="7"/>
  <c r="AD643" i="7"/>
  <c r="AC643" i="7"/>
  <c r="AB643" i="7"/>
  <c r="AA643" i="7"/>
  <c r="Z643" i="7"/>
  <c r="Y643" i="7"/>
  <c r="X643" i="7"/>
  <c r="W643" i="7"/>
  <c r="V643" i="7"/>
  <c r="U643" i="7"/>
  <c r="T643" i="7"/>
  <c r="S643" i="7"/>
  <c r="R643" i="7"/>
  <c r="Q643" i="7"/>
  <c r="P643" i="7"/>
  <c r="O643" i="7"/>
  <c r="N643" i="7"/>
  <c r="M643" i="7"/>
  <c r="L643" i="7"/>
  <c r="K643" i="7"/>
  <c r="J643" i="7"/>
  <c r="I643" i="7"/>
  <c r="H643" i="7"/>
  <c r="CB642" i="7"/>
  <c r="CA642" i="7"/>
  <c r="BY642" i="7"/>
  <c r="BX642" i="7"/>
  <c r="BW642" i="7"/>
  <c r="BV642" i="7"/>
  <c r="BU642" i="7"/>
  <c r="BT642" i="7"/>
  <c r="BS642" i="7"/>
  <c r="BR642" i="7"/>
  <c r="BQ642" i="7"/>
  <c r="BP642" i="7"/>
  <c r="BO642" i="7"/>
  <c r="BN642" i="7"/>
  <c r="BM642" i="7"/>
  <c r="BL642" i="7"/>
  <c r="BK642" i="7"/>
  <c r="BJ642" i="7"/>
  <c r="BI642" i="7"/>
  <c r="BH642" i="7"/>
  <c r="BG642" i="7"/>
  <c r="BF642" i="7"/>
  <c r="BE642" i="7"/>
  <c r="BD642" i="7"/>
  <c r="BC642" i="7"/>
  <c r="BB642" i="7"/>
  <c r="BA642" i="7"/>
  <c r="AZ642" i="7"/>
  <c r="AY642" i="7"/>
  <c r="AX642" i="7"/>
  <c r="AW642" i="7"/>
  <c r="AV642" i="7"/>
  <c r="AU642" i="7"/>
  <c r="AT642" i="7"/>
  <c r="AS642" i="7"/>
  <c r="AR642" i="7"/>
  <c r="AQ642" i="7"/>
  <c r="AP642" i="7"/>
  <c r="AO642" i="7"/>
  <c r="AN642" i="7"/>
  <c r="AM642" i="7"/>
  <c r="AL642" i="7"/>
  <c r="AK642" i="7"/>
  <c r="AJ642" i="7"/>
  <c r="AI642" i="7"/>
  <c r="AH642" i="7"/>
  <c r="AG642" i="7"/>
  <c r="AF642" i="7"/>
  <c r="AE642" i="7"/>
  <c r="AD642" i="7"/>
  <c r="AC642" i="7"/>
  <c r="AB642" i="7"/>
  <c r="AA642" i="7"/>
  <c r="Z642" i="7"/>
  <c r="Y642" i="7"/>
  <c r="X642" i="7"/>
  <c r="W642" i="7"/>
  <c r="V642" i="7"/>
  <c r="U642" i="7"/>
  <c r="T642" i="7"/>
  <c r="S642" i="7"/>
  <c r="R642" i="7"/>
  <c r="Q642" i="7"/>
  <c r="P642" i="7"/>
  <c r="O642" i="7"/>
  <c r="N642" i="7"/>
  <c r="M642" i="7"/>
  <c r="L642" i="7"/>
  <c r="K642" i="7"/>
  <c r="J642" i="7"/>
  <c r="I642" i="7"/>
  <c r="H642" i="7"/>
  <c r="CB641" i="7"/>
  <c r="CA641" i="7"/>
  <c r="BY641" i="7"/>
  <c r="BX641" i="7"/>
  <c r="BW641" i="7"/>
  <c r="BV641" i="7"/>
  <c r="BU641" i="7"/>
  <c r="BT641" i="7"/>
  <c r="BS641" i="7"/>
  <c r="BR641" i="7"/>
  <c r="BQ641" i="7"/>
  <c r="BP641" i="7"/>
  <c r="BO641" i="7"/>
  <c r="BN641" i="7"/>
  <c r="BM641" i="7"/>
  <c r="BL641" i="7"/>
  <c r="BK641" i="7"/>
  <c r="BJ641" i="7"/>
  <c r="BI641" i="7"/>
  <c r="BH641" i="7"/>
  <c r="BG641" i="7"/>
  <c r="BF641" i="7"/>
  <c r="BE641" i="7"/>
  <c r="BD641" i="7"/>
  <c r="BC641" i="7"/>
  <c r="BB641" i="7"/>
  <c r="BA641" i="7"/>
  <c r="AZ641" i="7"/>
  <c r="AY641" i="7"/>
  <c r="AX641" i="7"/>
  <c r="AW641" i="7"/>
  <c r="AV641" i="7"/>
  <c r="AU641" i="7"/>
  <c r="AT641" i="7"/>
  <c r="AS641" i="7"/>
  <c r="AR641" i="7"/>
  <c r="AQ641" i="7"/>
  <c r="AP641" i="7"/>
  <c r="AO641" i="7"/>
  <c r="AN641" i="7"/>
  <c r="AM641" i="7"/>
  <c r="AL641" i="7"/>
  <c r="AK641" i="7"/>
  <c r="AJ641" i="7"/>
  <c r="AI641" i="7"/>
  <c r="AH641" i="7"/>
  <c r="AG641" i="7"/>
  <c r="AF641" i="7"/>
  <c r="AE641" i="7"/>
  <c r="AD641" i="7"/>
  <c r="AC641" i="7"/>
  <c r="AB641" i="7"/>
  <c r="AA641" i="7"/>
  <c r="Z641" i="7"/>
  <c r="Y641" i="7"/>
  <c r="X641" i="7"/>
  <c r="W641" i="7"/>
  <c r="V641" i="7"/>
  <c r="U641" i="7"/>
  <c r="T641" i="7"/>
  <c r="S641" i="7"/>
  <c r="R641" i="7"/>
  <c r="Q641" i="7"/>
  <c r="P641" i="7"/>
  <c r="O641" i="7"/>
  <c r="N641" i="7"/>
  <c r="M641" i="7"/>
  <c r="L641" i="7"/>
  <c r="K641" i="7"/>
  <c r="J641" i="7"/>
  <c r="I641" i="7"/>
  <c r="H641" i="7"/>
  <c r="CB640" i="7"/>
  <c r="CA640" i="7"/>
  <c r="BY640" i="7"/>
  <c r="BX640" i="7"/>
  <c r="BW640" i="7"/>
  <c r="BV640" i="7"/>
  <c r="BU640" i="7"/>
  <c r="BT640" i="7"/>
  <c r="BS640" i="7"/>
  <c r="BR640" i="7"/>
  <c r="BQ640" i="7"/>
  <c r="BP640" i="7"/>
  <c r="BO640" i="7"/>
  <c r="BN640" i="7"/>
  <c r="BM640" i="7"/>
  <c r="BL640" i="7"/>
  <c r="BK640" i="7"/>
  <c r="BJ640" i="7"/>
  <c r="BI640" i="7"/>
  <c r="BH640" i="7"/>
  <c r="BG640" i="7"/>
  <c r="BF640" i="7"/>
  <c r="BE640" i="7"/>
  <c r="BD640" i="7"/>
  <c r="BC640" i="7"/>
  <c r="BB640" i="7"/>
  <c r="BA640" i="7"/>
  <c r="AZ640" i="7"/>
  <c r="AY640" i="7"/>
  <c r="AX640" i="7"/>
  <c r="AW640" i="7"/>
  <c r="AV640" i="7"/>
  <c r="AU640" i="7"/>
  <c r="AT640" i="7"/>
  <c r="AS640" i="7"/>
  <c r="AR640" i="7"/>
  <c r="AQ640" i="7"/>
  <c r="AP640" i="7"/>
  <c r="AO640" i="7"/>
  <c r="AN640" i="7"/>
  <c r="AM640" i="7"/>
  <c r="AL640" i="7"/>
  <c r="AK640" i="7"/>
  <c r="AJ640" i="7"/>
  <c r="AI640" i="7"/>
  <c r="AH640" i="7"/>
  <c r="AG640" i="7"/>
  <c r="AF640" i="7"/>
  <c r="AE640" i="7"/>
  <c r="AD640" i="7"/>
  <c r="AC640" i="7"/>
  <c r="AB640" i="7"/>
  <c r="AA640" i="7"/>
  <c r="Z640" i="7"/>
  <c r="Y640" i="7"/>
  <c r="X640" i="7"/>
  <c r="W640" i="7"/>
  <c r="V640" i="7"/>
  <c r="U640" i="7"/>
  <c r="T640" i="7"/>
  <c r="S640" i="7"/>
  <c r="R640" i="7"/>
  <c r="Q640" i="7"/>
  <c r="P640" i="7"/>
  <c r="O640" i="7"/>
  <c r="N640" i="7"/>
  <c r="M640" i="7"/>
  <c r="L640" i="7"/>
  <c r="K640" i="7"/>
  <c r="J640" i="7"/>
  <c r="I640" i="7"/>
  <c r="H640" i="7"/>
  <c r="CB639" i="7"/>
  <c r="CA639" i="7"/>
  <c r="BY639" i="7"/>
  <c r="BX639" i="7"/>
  <c r="BW639" i="7"/>
  <c r="BV639" i="7"/>
  <c r="BU639" i="7"/>
  <c r="BT639" i="7"/>
  <c r="BS639" i="7"/>
  <c r="BR639" i="7"/>
  <c r="BQ639" i="7"/>
  <c r="BP639" i="7"/>
  <c r="BO639" i="7"/>
  <c r="BN639" i="7"/>
  <c r="BM639" i="7"/>
  <c r="BL639" i="7"/>
  <c r="BK639" i="7"/>
  <c r="BJ639" i="7"/>
  <c r="BI639" i="7"/>
  <c r="BH639" i="7"/>
  <c r="BG639" i="7"/>
  <c r="BF639" i="7"/>
  <c r="BE639" i="7"/>
  <c r="BD639" i="7"/>
  <c r="BC639" i="7"/>
  <c r="BB639" i="7"/>
  <c r="BA639" i="7"/>
  <c r="AZ639" i="7"/>
  <c r="AY639" i="7"/>
  <c r="AX639" i="7"/>
  <c r="AW639" i="7"/>
  <c r="AV639" i="7"/>
  <c r="AU639" i="7"/>
  <c r="AT639" i="7"/>
  <c r="AS639" i="7"/>
  <c r="AR639" i="7"/>
  <c r="AQ639" i="7"/>
  <c r="AP639" i="7"/>
  <c r="AO639" i="7"/>
  <c r="AN639" i="7"/>
  <c r="AM639" i="7"/>
  <c r="AL639" i="7"/>
  <c r="AK639" i="7"/>
  <c r="AJ639" i="7"/>
  <c r="AI639" i="7"/>
  <c r="AH639" i="7"/>
  <c r="AG639" i="7"/>
  <c r="AF639" i="7"/>
  <c r="AE639" i="7"/>
  <c r="AD639" i="7"/>
  <c r="AC639" i="7"/>
  <c r="AB639" i="7"/>
  <c r="AA639" i="7"/>
  <c r="Z639" i="7"/>
  <c r="Y639" i="7"/>
  <c r="X639" i="7"/>
  <c r="W639" i="7"/>
  <c r="V639" i="7"/>
  <c r="U639" i="7"/>
  <c r="T639" i="7"/>
  <c r="S639" i="7"/>
  <c r="R639" i="7"/>
  <c r="Q639" i="7"/>
  <c r="P639" i="7"/>
  <c r="O639" i="7"/>
  <c r="N639" i="7"/>
  <c r="M639" i="7"/>
  <c r="L639" i="7"/>
  <c r="K639" i="7"/>
  <c r="J639" i="7"/>
  <c r="I639" i="7"/>
  <c r="H639" i="7"/>
  <c r="CB638" i="7"/>
  <c r="CA638" i="7"/>
  <c r="BY638" i="7"/>
  <c r="BX638" i="7"/>
  <c r="BW638" i="7"/>
  <c r="BV638" i="7"/>
  <c r="BU638" i="7"/>
  <c r="BT638" i="7"/>
  <c r="BS638" i="7"/>
  <c r="BR638" i="7"/>
  <c r="BQ638" i="7"/>
  <c r="BP638" i="7"/>
  <c r="BO638" i="7"/>
  <c r="BN638" i="7"/>
  <c r="BM638" i="7"/>
  <c r="BL638" i="7"/>
  <c r="BK638" i="7"/>
  <c r="BJ638" i="7"/>
  <c r="BI638" i="7"/>
  <c r="BH638" i="7"/>
  <c r="BG638" i="7"/>
  <c r="BF638" i="7"/>
  <c r="BE638" i="7"/>
  <c r="BD638" i="7"/>
  <c r="BC638" i="7"/>
  <c r="BB638" i="7"/>
  <c r="BA638" i="7"/>
  <c r="AZ638" i="7"/>
  <c r="AY638" i="7"/>
  <c r="AX638" i="7"/>
  <c r="AW638" i="7"/>
  <c r="AV638" i="7"/>
  <c r="AU638" i="7"/>
  <c r="AT638" i="7"/>
  <c r="AS638" i="7"/>
  <c r="AR638" i="7"/>
  <c r="AQ638" i="7"/>
  <c r="AP638" i="7"/>
  <c r="AO638" i="7"/>
  <c r="AN638" i="7"/>
  <c r="AM638" i="7"/>
  <c r="AL638" i="7"/>
  <c r="AK638" i="7"/>
  <c r="AJ638" i="7"/>
  <c r="AI638" i="7"/>
  <c r="AH638" i="7"/>
  <c r="AG638" i="7"/>
  <c r="AF638" i="7"/>
  <c r="AE638" i="7"/>
  <c r="AD638" i="7"/>
  <c r="AC638" i="7"/>
  <c r="AB638" i="7"/>
  <c r="AA638" i="7"/>
  <c r="Z638" i="7"/>
  <c r="Y638" i="7"/>
  <c r="X638" i="7"/>
  <c r="W638" i="7"/>
  <c r="V638" i="7"/>
  <c r="U638" i="7"/>
  <c r="T638" i="7"/>
  <c r="S638" i="7"/>
  <c r="R638" i="7"/>
  <c r="Q638" i="7"/>
  <c r="P638" i="7"/>
  <c r="O638" i="7"/>
  <c r="N638" i="7"/>
  <c r="M638" i="7"/>
  <c r="L638" i="7"/>
  <c r="K638" i="7"/>
  <c r="J638" i="7"/>
  <c r="I638" i="7"/>
  <c r="H638" i="7"/>
  <c r="CB637" i="7"/>
  <c r="BY637" i="7"/>
  <c r="BX637" i="7"/>
  <c r="BW637" i="7"/>
  <c r="BV637" i="7"/>
  <c r="BT637" i="7"/>
  <c r="BS637" i="7"/>
  <c r="BR637" i="7"/>
  <c r="BQ637" i="7"/>
  <c r="BP637" i="7"/>
  <c r="BO637" i="7"/>
  <c r="BN637" i="7"/>
  <c r="BM637" i="7"/>
  <c r="BL637" i="7"/>
  <c r="BK637" i="7"/>
  <c r="BJ637" i="7"/>
  <c r="BI637" i="7"/>
  <c r="BH637" i="7"/>
  <c r="BG637" i="7"/>
  <c r="BF637" i="7"/>
  <c r="BE637" i="7"/>
  <c r="BD637" i="7"/>
  <c r="BC637" i="7"/>
  <c r="BB637" i="7"/>
  <c r="BA637" i="7"/>
  <c r="AZ637" i="7"/>
  <c r="AY637" i="7"/>
  <c r="AX637" i="7"/>
  <c r="AW637" i="7"/>
  <c r="AV637" i="7"/>
  <c r="AU637" i="7"/>
  <c r="AT637" i="7"/>
  <c r="AS637" i="7"/>
  <c r="AR637" i="7"/>
  <c r="AQ637" i="7"/>
  <c r="AP637" i="7"/>
  <c r="AO637" i="7"/>
  <c r="AN637" i="7"/>
  <c r="AM637" i="7"/>
  <c r="AL637" i="7"/>
  <c r="AK637" i="7"/>
  <c r="AJ637" i="7"/>
  <c r="AI637" i="7"/>
  <c r="AH637" i="7"/>
  <c r="AG637" i="7"/>
  <c r="AF637" i="7"/>
  <c r="AE637" i="7"/>
  <c r="AD637" i="7"/>
  <c r="AC637" i="7"/>
  <c r="AB637" i="7"/>
  <c r="AA637" i="7"/>
  <c r="Z637" i="7"/>
  <c r="Y637" i="7"/>
  <c r="X637" i="7"/>
  <c r="W637" i="7"/>
  <c r="V637" i="7"/>
  <c r="U637" i="7"/>
  <c r="T637" i="7"/>
  <c r="S637" i="7"/>
  <c r="R637" i="7"/>
  <c r="Q637" i="7"/>
  <c r="P637" i="7"/>
  <c r="O637" i="7"/>
  <c r="N637" i="7"/>
  <c r="M637" i="7"/>
  <c r="L637" i="7"/>
  <c r="K637" i="7"/>
  <c r="J637" i="7"/>
  <c r="I637" i="7"/>
  <c r="H637" i="7"/>
  <c r="CB636" i="7"/>
  <c r="BY636" i="7"/>
  <c r="BX636" i="7"/>
  <c r="BW636" i="7"/>
  <c r="BV636" i="7"/>
  <c r="BT636" i="7"/>
  <c r="BS636" i="7"/>
  <c r="BR636" i="7"/>
  <c r="BQ636" i="7"/>
  <c r="BP636" i="7"/>
  <c r="BO636" i="7"/>
  <c r="BN636" i="7"/>
  <c r="BM636" i="7"/>
  <c r="BL636" i="7"/>
  <c r="BK636" i="7"/>
  <c r="BJ636" i="7"/>
  <c r="BI636" i="7"/>
  <c r="BH636" i="7"/>
  <c r="BG636" i="7"/>
  <c r="BF636" i="7"/>
  <c r="BE636" i="7"/>
  <c r="BD636" i="7"/>
  <c r="BC636" i="7"/>
  <c r="BB636" i="7"/>
  <c r="BA636" i="7"/>
  <c r="AZ636" i="7"/>
  <c r="AY636" i="7"/>
  <c r="AX636" i="7"/>
  <c r="AW636" i="7"/>
  <c r="AV636" i="7"/>
  <c r="AU636" i="7"/>
  <c r="AT636" i="7"/>
  <c r="AS636" i="7"/>
  <c r="AR636" i="7"/>
  <c r="AQ636" i="7"/>
  <c r="AP636" i="7"/>
  <c r="AO636" i="7"/>
  <c r="AN636" i="7"/>
  <c r="AM636" i="7"/>
  <c r="AL636" i="7"/>
  <c r="AK636" i="7"/>
  <c r="AJ636" i="7"/>
  <c r="AI636" i="7"/>
  <c r="AH636" i="7"/>
  <c r="AG636" i="7"/>
  <c r="AF636" i="7"/>
  <c r="AE636" i="7"/>
  <c r="AD636" i="7"/>
  <c r="AC636" i="7"/>
  <c r="AB636" i="7"/>
  <c r="AA636" i="7"/>
  <c r="Z636" i="7"/>
  <c r="Y636" i="7"/>
  <c r="X636" i="7"/>
  <c r="W636" i="7"/>
  <c r="V636" i="7"/>
  <c r="U636" i="7"/>
  <c r="T636" i="7"/>
  <c r="S636" i="7"/>
  <c r="R636" i="7"/>
  <c r="Q636" i="7"/>
  <c r="P636" i="7"/>
  <c r="O636" i="7"/>
  <c r="N636" i="7"/>
  <c r="M636" i="7"/>
  <c r="L636" i="7"/>
  <c r="K636" i="7"/>
  <c r="J636" i="7"/>
  <c r="I636" i="7"/>
  <c r="H636" i="7"/>
  <c r="CB635" i="7"/>
  <c r="BY635" i="7"/>
  <c r="BX635" i="7"/>
  <c r="BW635" i="7"/>
  <c r="BV635" i="7"/>
  <c r="BT635" i="7"/>
  <c r="BS635" i="7"/>
  <c r="BR635" i="7"/>
  <c r="BQ635" i="7"/>
  <c r="BP635" i="7"/>
  <c r="BO635" i="7"/>
  <c r="BN635" i="7"/>
  <c r="BM635" i="7"/>
  <c r="BL635" i="7"/>
  <c r="BK635" i="7"/>
  <c r="BJ635" i="7"/>
  <c r="BI635" i="7"/>
  <c r="BH635" i="7"/>
  <c r="BG635" i="7"/>
  <c r="BF635" i="7"/>
  <c r="BE635" i="7"/>
  <c r="BD635" i="7"/>
  <c r="BC635" i="7"/>
  <c r="BB635" i="7"/>
  <c r="AZ635" i="7"/>
  <c r="AY635" i="7"/>
  <c r="AX635" i="7"/>
  <c r="AW635" i="7"/>
  <c r="AU635" i="7"/>
  <c r="AT635" i="7"/>
  <c r="AS635" i="7"/>
  <c r="AR635" i="7"/>
  <c r="AP635" i="7"/>
  <c r="AO635" i="7"/>
  <c r="AN635" i="7"/>
  <c r="AM635" i="7"/>
  <c r="AK635" i="7"/>
  <c r="AJ635" i="7"/>
  <c r="AI635" i="7"/>
  <c r="AH635" i="7"/>
  <c r="AF635" i="7"/>
  <c r="AE635" i="7"/>
  <c r="AD635" i="7"/>
  <c r="AC635" i="7"/>
  <c r="AA635" i="7"/>
  <c r="Z635" i="7"/>
  <c r="Y635" i="7"/>
  <c r="X635" i="7"/>
  <c r="V635" i="7"/>
  <c r="U635" i="7"/>
  <c r="T635" i="7"/>
  <c r="S635" i="7"/>
  <c r="Q635" i="7"/>
  <c r="P635" i="7"/>
  <c r="O635" i="7"/>
  <c r="N635" i="7"/>
  <c r="L635" i="7"/>
  <c r="K635" i="7"/>
  <c r="J635" i="7"/>
  <c r="I635" i="7"/>
  <c r="H635" i="7"/>
  <c r="CB634" i="7"/>
  <c r="BY634" i="7"/>
  <c r="BX634" i="7"/>
  <c r="BW634" i="7"/>
  <c r="BV634" i="7"/>
  <c r="BT634" i="7"/>
  <c r="BS634" i="7"/>
  <c r="BR634" i="7"/>
  <c r="BQ634" i="7"/>
  <c r="BO634" i="7"/>
  <c r="BN634" i="7"/>
  <c r="BM634" i="7"/>
  <c r="BL634" i="7"/>
  <c r="BJ634" i="7"/>
  <c r="BI634" i="7"/>
  <c r="BH634" i="7"/>
  <c r="BG634" i="7"/>
  <c r="BE634" i="7"/>
  <c r="BD634" i="7"/>
  <c r="BC634" i="7"/>
  <c r="BB634" i="7"/>
  <c r="AZ634" i="7"/>
  <c r="AY634" i="7"/>
  <c r="AX634" i="7"/>
  <c r="AW634" i="7"/>
  <c r="AU634" i="7"/>
  <c r="AT634" i="7"/>
  <c r="AS634" i="7"/>
  <c r="AR634" i="7"/>
  <c r="AP634" i="7"/>
  <c r="AO634" i="7"/>
  <c r="AN634" i="7"/>
  <c r="AM634" i="7"/>
  <c r="AK634" i="7"/>
  <c r="AJ634" i="7"/>
  <c r="AI634" i="7"/>
  <c r="AH634" i="7"/>
  <c r="AF634" i="7"/>
  <c r="AE634" i="7"/>
  <c r="AD634" i="7"/>
  <c r="AC634" i="7"/>
  <c r="AA634" i="7"/>
  <c r="Z634" i="7"/>
  <c r="Y634" i="7"/>
  <c r="X634" i="7"/>
  <c r="V634" i="7"/>
  <c r="U634" i="7"/>
  <c r="T634" i="7"/>
  <c r="S634" i="7"/>
  <c r="Q634" i="7"/>
  <c r="P634" i="7"/>
  <c r="O634" i="7"/>
  <c r="N634" i="7"/>
  <c r="L634" i="7"/>
  <c r="K634" i="7"/>
  <c r="J634" i="7"/>
  <c r="I634" i="7"/>
  <c r="CB633" i="7"/>
  <c r="BY633" i="7"/>
  <c r="BX633" i="7"/>
  <c r="BW633" i="7"/>
  <c r="BV633" i="7"/>
  <c r="BU633" i="7"/>
  <c r="BT633" i="7"/>
  <c r="BS633" i="7"/>
  <c r="BR633" i="7"/>
  <c r="BQ633" i="7"/>
  <c r="BP633" i="7"/>
  <c r="BO633" i="7"/>
  <c r="BN633" i="7"/>
  <c r="BM633" i="7"/>
  <c r="BL633" i="7"/>
  <c r="BK633" i="7"/>
  <c r="BJ633" i="7"/>
  <c r="BI633" i="7"/>
  <c r="BH633" i="7"/>
  <c r="BG633" i="7"/>
  <c r="BF633" i="7"/>
  <c r="BE633" i="7"/>
  <c r="BD633" i="7"/>
  <c r="BC633" i="7"/>
  <c r="BB633" i="7"/>
  <c r="BA633" i="7"/>
  <c r="AZ633" i="7"/>
  <c r="AY633" i="7"/>
  <c r="AX633" i="7"/>
  <c r="AW633" i="7"/>
  <c r="AV633" i="7"/>
  <c r="AU633" i="7"/>
  <c r="AT633" i="7"/>
  <c r="AS633" i="7"/>
  <c r="AR633" i="7"/>
  <c r="AQ633" i="7"/>
  <c r="AP633" i="7"/>
  <c r="AO633" i="7"/>
  <c r="AN633" i="7"/>
  <c r="AM633" i="7"/>
  <c r="AL633" i="7"/>
  <c r="AK633" i="7"/>
  <c r="AJ633" i="7"/>
  <c r="AI633" i="7"/>
  <c r="AH633" i="7"/>
  <c r="AG633" i="7"/>
  <c r="AF633" i="7"/>
  <c r="AE633" i="7"/>
  <c r="AD633" i="7"/>
  <c r="AC633" i="7"/>
  <c r="AB633" i="7"/>
  <c r="AA633" i="7"/>
  <c r="Z633" i="7"/>
  <c r="Y633" i="7"/>
  <c r="X633" i="7"/>
  <c r="W633" i="7"/>
  <c r="V633" i="7"/>
  <c r="U633" i="7"/>
  <c r="T633" i="7"/>
  <c r="S633" i="7"/>
  <c r="R633" i="7"/>
  <c r="Q633" i="7"/>
  <c r="P633" i="7"/>
  <c r="O633" i="7"/>
  <c r="N633" i="7"/>
  <c r="M633" i="7"/>
  <c r="L633" i="7"/>
  <c r="K633" i="7"/>
  <c r="J633" i="7"/>
  <c r="I633" i="7"/>
  <c r="H633" i="7"/>
  <c r="CB632" i="7"/>
  <c r="BY632" i="7"/>
  <c r="BX632" i="7"/>
  <c r="BW632" i="7"/>
  <c r="BV632" i="7"/>
  <c r="BT632" i="7"/>
  <c r="BS632" i="7"/>
  <c r="BR632" i="7"/>
  <c r="BQ632" i="7"/>
  <c r="BP632" i="7"/>
  <c r="BO632" i="7"/>
  <c r="BN632" i="7"/>
  <c r="BM632" i="7"/>
  <c r="BL632" i="7"/>
  <c r="BK632" i="7"/>
  <c r="BJ632" i="7"/>
  <c r="BI632" i="7"/>
  <c r="BH632" i="7"/>
  <c r="BG632" i="7"/>
  <c r="BF632" i="7"/>
  <c r="BE632" i="7"/>
  <c r="BD632" i="7"/>
  <c r="BC632" i="7"/>
  <c r="BB632" i="7"/>
  <c r="BA632" i="7"/>
  <c r="AZ632" i="7"/>
  <c r="AY632" i="7"/>
  <c r="AX632" i="7"/>
  <c r="AW632" i="7"/>
  <c r="AV632" i="7"/>
  <c r="AU632" i="7"/>
  <c r="AT632" i="7"/>
  <c r="AS632" i="7"/>
  <c r="AR632" i="7"/>
  <c r="AQ632" i="7"/>
  <c r="AP632" i="7"/>
  <c r="AO632" i="7"/>
  <c r="AN632" i="7"/>
  <c r="AM632" i="7"/>
  <c r="AL632" i="7"/>
  <c r="AK632" i="7"/>
  <c r="AJ632" i="7"/>
  <c r="AI632" i="7"/>
  <c r="AH632" i="7"/>
  <c r="AG632" i="7"/>
  <c r="AF632" i="7"/>
  <c r="AE632" i="7"/>
  <c r="AD632" i="7"/>
  <c r="AC632" i="7"/>
  <c r="AB632" i="7"/>
  <c r="AA632" i="7"/>
  <c r="Z632" i="7"/>
  <c r="Y632" i="7"/>
  <c r="X632" i="7"/>
  <c r="W632" i="7"/>
  <c r="V632" i="7"/>
  <c r="U632" i="7"/>
  <c r="T632" i="7"/>
  <c r="S632" i="7"/>
  <c r="R632" i="7"/>
  <c r="Q632" i="7"/>
  <c r="P632" i="7"/>
  <c r="O632" i="7"/>
  <c r="N632" i="7"/>
  <c r="M632" i="7"/>
  <c r="L632" i="7"/>
  <c r="K632" i="7"/>
  <c r="J632" i="7"/>
  <c r="I632" i="7"/>
  <c r="H632" i="7"/>
  <c r="CB631" i="7"/>
  <c r="BY631" i="7"/>
  <c r="BX631" i="7"/>
  <c r="BW631" i="7"/>
  <c r="BV631" i="7"/>
  <c r="BT631" i="7"/>
  <c r="BS631" i="7"/>
  <c r="BR631" i="7"/>
  <c r="BQ631" i="7"/>
  <c r="BP631" i="7"/>
  <c r="BO631" i="7"/>
  <c r="BN631" i="7"/>
  <c r="BM631" i="7"/>
  <c r="BL631" i="7"/>
  <c r="BK631" i="7"/>
  <c r="BJ631" i="7"/>
  <c r="BI631" i="7"/>
  <c r="BH631" i="7"/>
  <c r="BG631" i="7"/>
  <c r="BF631" i="7"/>
  <c r="BE631" i="7"/>
  <c r="BD631" i="7"/>
  <c r="BC631" i="7"/>
  <c r="BB631" i="7"/>
  <c r="BA631" i="7"/>
  <c r="AZ631" i="7"/>
  <c r="AY631" i="7"/>
  <c r="AX631" i="7"/>
  <c r="AW631" i="7"/>
  <c r="AV631" i="7"/>
  <c r="AU631" i="7"/>
  <c r="AT631" i="7"/>
  <c r="AS631" i="7"/>
  <c r="AR631" i="7"/>
  <c r="AQ631" i="7"/>
  <c r="AP631" i="7"/>
  <c r="AO631" i="7"/>
  <c r="AN631" i="7"/>
  <c r="AM631" i="7"/>
  <c r="AL631" i="7"/>
  <c r="AK631" i="7"/>
  <c r="AJ631" i="7"/>
  <c r="AI631" i="7"/>
  <c r="AH631" i="7"/>
  <c r="AG631" i="7"/>
  <c r="AF631" i="7"/>
  <c r="AE631" i="7"/>
  <c r="AD631" i="7"/>
  <c r="AC631" i="7"/>
  <c r="AB631" i="7"/>
  <c r="AA631" i="7"/>
  <c r="Z631" i="7"/>
  <c r="Y631" i="7"/>
  <c r="X631" i="7"/>
  <c r="W631" i="7"/>
  <c r="V631" i="7"/>
  <c r="U631" i="7"/>
  <c r="T631" i="7"/>
  <c r="S631" i="7"/>
  <c r="R631" i="7"/>
  <c r="Q631" i="7"/>
  <c r="P631" i="7"/>
  <c r="O631" i="7"/>
  <c r="N631" i="7"/>
  <c r="M631" i="7"/>
  <c r="L631" i="7"/>
  <c r="K631" i="7"/>
  <c r="J631" i="7"/>
  <c r="I631" i="7"/>
  <c r="H631" i="7"/>
  <c r="CB630" i="7"/>
  <c r="BY630" i="7"/>
  <c r="BX630" i="7"/>
  <c r="BW630" i="7"/>
  <c r="BV630" i="7"/>
  <c r="BT630" i="7"/>
  <c r="BS630" i="7"/>
  <c r="BR630" i="7"/>
  <c r="BQ630" i="7"/>
  <c r="BP630" i="7"/>
  <c r="BO630" i="7"/>
  <c r="BN630" i="7"/>
  <c r="BM630" i="7"/>
  <c r="BL630" i="7"/>
  <c r="BK630" i="7"/>
  <c r="BJ630" i="7"/>
  <c r="BI630" i="7"/>
  <c r="BH630" i="7"/>
  <c r="BG630" i="7"/>
  <c r="BF630" i="7"/>
  <c r="BE630" i="7"/>
  <c r="BD630" i="7"/>
  <c r="BC630" i="7"/>
  <c r="BB630" i="7"/>
  <c r="BA630" i="7"/>
  <c r="AZ630" i="7"/>
  <c r="AY630" i="7"/>
  <c r="AX630" i="7"/>
  <c r="AW630" i="7"/>
  <c r="AV630" i="7"/>
  <c r="AU630" i="7"/>
  <c r="AT630" i="7"/>
  <c r="AS630" i="7"/>
  <c r="AR630" i="7"/>
  <c r="AQ630" i="7"/>
  <c r="AP630" i="7"/>
  <c r="AO630" i="7"/>
  <c r="AN630" i="7"/>
  <c r="AM630" i="7"/>
  <c r="AL630" i="7"/>
  <c r="AK630" i="7"/>
  <c r="AJ630" i="7"/>
  <c r="AI630" i="7"/>
  <c r="AH630" i="7"/>
  <c r="AG630" i="7"/>
  <c r="AF630" i="7"/>
  <c r="AE630" i="7"/>
  <c r="AD630" i="7"/>
  <c r="AC630" i="7"/>
  <c r="AB630" i="7"/>
  <c r="AA630" i="7"/>
  <c r="Z630" i="7"/>
  <c r="Y630" i="7"/>
  <c r="X630" i="7"/>
  <c r="W630" i="7"/>
  <c r="V630" i="7"/>
  <c r="U630" i="7"/>
  <c r="T630" i="7"/>
  <c r="S630" i="7"/>
  <c r="R630" i="7"/>
  <c r="Q630" i="7"/>
  <c r="P630" i="7"/>
  <c r="O630" i="7"/>
  <c r="N630" i="7"/>
  <c r="M630" i="7"/>
  <c r="L630" i="7"/>
  <c r="K630" i="7"/>
  <c r="J630" i="7"/>
  <c r="I630" i="7"/>
  <c r="H630" i="7"/>
  <c r="CB629" i="7"/>
  <c r="BY629" i="7"/>
  <c r="BX629" i="7"/>
  <c r="BW629" i="7"/>
  <c r="BV629" i="7"/>
  <c r="BT629" i="7"/>
  <c r="BS629" i="7"/>
  <c r="BR629" i="7"/>
  <c r="BQ629" i="7"/>
  <c r="BO629" i="7"/>
  <c r="BN629" i="7"/>
  <c r="BM629" i="7"/>
  <c r="BL629" i="7"/>
  <c r="BJ629" i="7"/>
  <c r="BI629" i="7"/>
  <c r="BH629" i="7"/>
  <c r="BG629" i="7"/>
  <c r="BE629" i="7"/>
  <c r="BD629" i="7"/>
  <c r="BC629" i="7"/>
  <c r="BB629" i="7"/>
  <c r="AZ629" i="7"/>
  <c r="AY629" i="7"/>
  <c r="AX629" i="7"/>
  <c r="AW629" i="7"/>
  <c r="AU629" i="7"/>
  <c r="AT629" i="7"/>
  <c r="AS629" i="7"/>
  <c r="AR629" i="7"/>
  <c r="AP629" i="7"/>
  <c r="AO629" i="7"/>
  <c r="AN629" i="7"/>
  <c r="AM629" i="7"/>
  <c r="AK629" i="7"/>
  <c r="AJ629" i="7"/>
  <c r="AI629" i="7"/>
  <c r="AH629" i="7"/>
  <c r="AF629" i="7"/>
  <c r="AE629" i="7"/>
  <c r="AD629" i="7"/>
  <c r="AC629" i="7"/>
  <c r="AA629" i="7"/>
  <c r="Z629" i="7"/>
  <c r="Y629" i="7"/>
  <c r="X629" i="7"/>
  <c r="V629" i="7"/>
  <c r="U629" i="7"/>
  <c r="T629" i="7"/>
  <c r="S629" i="7"/>
  <c r="Q629" i="7"/>
  <c r="P629" i="7"/>
  <c r="O629" i="7"/>
  <c r="N629" i="7"/>
  <c r="L629" i="7"/>
  <c r="K629" i="7"/>
  <c r="J629" i="7"/>
  <c r="I629" i="7"/>
  <c r="CB628" i="7"/>
  <c r="CA628" i="7"/>
  <c r="BY628" i="7"/>
  <c r="BX628" i="7"/>
  <c r="BW628" i="7"/>
  <c r="BV628" i="7"/>
  <c r="BU628" i="7"/>
  <c r="BT628" i="7"/>
  <c r="BS628" i="7"/>
  <c r="BR628" i="7"/>
  <c r="BQ628" i="7"/>
  <c r="BP628" i="7"/>
  <c r="BO628" i="7"/>
  <c r="BN628" i="7"/>
  <c r="BM628" i="7"/>
  <c r="BL628" i="7"/>
  <c r="BK628" i="7"/>
  <c r="BJ628" i="7"/>
  <c r="BI628" i="7"/>
  <c r="BH628" i="7"/>
  <c r="BG628" i="7"/>
  <c r="BF628" i="7"/>
  <c r="BE628" i="7"/>
  <c r="BD628" i="7"/>
  <c r="BC628" i="7"/>
  <c r="BB628" i="7"/>
  <c r="BA628" i="7"/>
  <c r="AZ628" i="7"/>
  <c r="AY628" i="7"/>
  <c r="AX628" i="7"/>
  <c r="AW628" i="7"/>
  <c r="AV628" i="7"/>
  <c r="AU628" i="7"/>
  <c r="AT628" i="7"/>
  <c r="AS628" i="7"/>
  <c r="AR628" i="7"/>
  <c r="AQ628" i="7"/>
  <c r="AP628" i="7"/>
  <c r="AO628" i="7"/>
  <c r="AN628" i="7"/>
  <c r="AM628" i="7"/>
  <c r="AL628" i="7"/>
  <c r="AK628" i="7"/>
  <c r="AJ628" i="7"/>
  <c r="AI628" i="7"/>
  <c r="AH628" i="7"/>
  <c r="AG628" i="7"/>
  <c r="AF628" i="7"/>
  <c r="AE628" i="7"/>
  <c r="AD628" i="7"/>
  <c r="AC628" i="7"/>
  <c r="AB628" i="7"/>
  <c r="AA628" i="7"/>
  <c r="Z628" i="7"/>
  <c r="Y628" i="7"/>
  <c r="X628" i="7"/>
  <c r="W628" i="7"/>
  <c r="V628" i="7"/>
  <c r="U628" i="7"/>
  <c r="T628" i="7"/>
  <c r="S628" i="7"/>
  <c r="R628" i="7"/>
  <c r="Q628" i="7"/>
  <c r="P628" i="7"/>
  <c r="O628" i="7"/>
  <c r="N628" i="7"/>
  <c r="M628" i="7"/>
  <c r="L628" i="7"/>
  <c r="K628" i="7"/>
  <c r="J628" i="7"/>
  <c r="I628" i="7"/>
  <c r="H628" i="7"/>
  <c r="CB627" i="7"/>
  <c r="BY627" i="7"/>
  <c r="BX627" i="7"/>
  <c r="BW627" i="7"/>
  <c r="BV627" i="7"/>
  <c r="BT627" i="7"/>
  <c r="BS627" i="7"/>
  <c r="BR627" i="7"/>
  <c r="BQ627" i="7"/>
  <c r="BP627" i="7"/>
  <c r="BO627" i="7"/>
  <c r="BN627" i="7"/>
  <c r="BM627" i="7"/>
  <c r="BL627" i="7"/>
  <c r="BK627" i="7"/>
  <c r="BJ627" i="7"/>
  <c r="BI627" i="7"/>
  <c r="BH627" i="7"/>
  <c r="BG627" i="7"/>
  <c r="BF627" i="7"/>
  <c r="BE627" i="7"/>
  <c r="BD627" i="7"/>
  <c r="BC627" i="7"/>
  <c r="BB627" i="7"/>
  <c r="BA627" i="7"/>
  <c r="AZ627" i="7"/>
  <c r="AY627" i="7"/>
  <c r="AX627" i="7"/>
  <c r="AW627" i="7"/>
  <c r="AV627" i="7"/>
  <c r="AU627" i="7"/>
  <c r="AT627" i="7"/>
  <c r="AS627" i="7"/>
  <c r="AR627" i="7"/>
  <c r="AQ627" i="7"/>
  <c r="AP627" i="7"/>
  <c r="AO627" i="7"/>
  <c r="AN627" i="7"/>
  <c r="AM627" i="7"/>
  <c r="AL627" i="7"/>
  <c r="AK627" i="7"/>
  <c r="AJ627" i="7"/>
  <c r="AI627" i="7"/>
  <c r="AH627" i="7"/>
  <c r="AG627" i="7"/>
  <c r="AF627" i="7"/>
  <c r="AE627" i="7"/>
  <c r="AD627" i="7"/>
  <c r="AC627" i="7"/>
  <c r="AB627" i="7"/>
  <c r="AA627" i="7"/>
  <c r="Z627" i="7"/>
  <c r="Y627" i="7"/>
  <c r="X627" i="7"/>
  <c r="W627" i="7"/>
  <c r="V627" i="7"/>
  <c r="U627" i="7"/>
  <c r="T627" i="7"/>
  <c r="S627" i="7"/>
  <c r="R627" i="7"/>
  <c r="Q627" i="7"/>
  <c r="P627" i="7"/>
  <c r="O627" i="7"/>
  <c r="N627" i="7"/>
  <c r="M627" i="7"/>
  <c r="L627" i="7"/>
  <c r="K627" i="7"/>
  <c r="J627" i="7"/>
  <c r="I627" i="7"/>
  <c r="H627" i="7"/>
  <c r="CB626" i="7"/>
  <c r="BY626" i="7"/>
  <c r="BX626" i="7"/>
  <c r="BW626" i="7"/>
  <c r="BV626" i="7"/>
  <c r="BT626" i="7"/>
  <c r="BS626" i="7"/>
  <c r="BR626" i="7"/>
  <c r="BQ626" i="7"/>
  <c r="BP626" i="7"/>
  <c r="BO626" i="7"/>
  <c r="BN626" i="7"/>
  <c r="BM626" i="7"/>
  <c r="BL626" i="7"/>
  <c r="BK626" i="7"/>
  <c r="BJ626" i="7"/>
  <c r="BI626" i="7"/>
  <c r="BH626" i="7"/>
  <c r="BG626" i="7"/>
  <c r="BF626" i="7"/>
  <c r="BE626" i="7"/>
  <c r="BD626" i="7"/>
  <c r="BC626" i="7"/>
  <c r="BB626" i="7"/>
  <c r="BA626" i="7"/>
  <c r="AZ626" i="7"/>
  <c r="AY626" i="7"/>
  <c r="AX626" i="7"/>
  <c r="AW626" i="7"/>
  <c r="AV626" i="7"/>
  <c r="AU626" i="7"/>
  <c r="AT626" i="7"/>
  <c r="AS626" i="7"/>
  <c r="AR626" i="7"/>
  <c r="AQ626" i="7"/>
  <c r="AP626" i="7"/>
  <c r="AO626" i="7"/>
  <c r="AN626" i="7"/>
  <c r="AM626" i="7"/>
  <c r="AL626" i="7"/>
  <c r="AK626" i="7"/>
  <c r="AJ626" i="7"/>
  <c r="AI626" i="7"/>
  <c r="AH626" i="7"/>
  <c r="AG626" i="7"/>
  <c r="AF626" i="7"/>
  <c r="AE626" i="7"/>
  <c r="AD626" i="7"/>
  <c r="AC626" i="7"/>
  <c r="AB626" i="7"/>
  <c r="AA626" i="7"/>
  <c r="Z626" i="7"/>
  <c r="Y626" i="7"/>
  <c r="X626" i="7"/>
  <c r="W626" i="7"/>
  <c r="V626" i="7"/>
  <c r="U626" i="7"/>
  <c r="T626" i="7"/>
  <c r="S626" i="7"/>
  <c r="R626" i="7"/>
  <c r="Q626" i="7"/>
  <c r="P626" i="7"/>
  <c r="O626" i="7"/>
  <c r="N626" i="7"/>
  <c r="M626" i="7"/>
  <c r="L626" i="7"/>
  <c r="K626" i="7"/>
  <c r="J626" i="7"/>
  <c r="I626" i="7"/>
  <c r="H626" i="7"/>
  <c r="CB625" i="7"/>
  <c r="BY625" i="7"/>
  <c r="BX625" i="7"/>
  <c r="BW625" i="7"/>
  <c r="BV625" i="7"/>
  <c r="BT625" i="7"/>
  <c r="BS625" i="7"/>
  <c r="BR625" i="7"/>
  <c r="BQ625" i="7"/>
  <c r="BP625" i="7"/>
  <c r="BO625" i="7"/>
  <c r="BN625" i="7"/>
  <c r="BM625" i="7"/>
  <c r="BL625" i="7"/>
  <c r="BK625" i="7"/>
  <c r="BJ625" i="7"/>
  <c r="BI625" i="7"/>
  <c r="BH625" i="7"/>
  <c r="BG625" i="7"/>
  <c r="BF625" i="7"/>
  <c r="BE625" i="7"/>
  <c r="BD625" i="7"/>
  <c r="BC625" i="7"/>
  <c r="BB625" i="7"/>
  <c r="BA625" i="7"/>
  <c r="AZ625" i="7"/>
  <c r="AY625" i="7"/>
  <c r="AX625" i="7"/>
  <c r="AW625" i="7"/>
  <c r="AV625" i="7"/>
  <c r="AU625" i="7"/>
  <c r="AT625" i="7"/>
  <c r="AS625" i="7"/>
  <c r="AR625" i="7"/>
  <c r="AQ625" i="7"/>
  <c r="AP625" i="7"/>
  <c r="AO625" i="7"/>
  <c r="AN625" i="7"/>
  <c r="AM625" i="7"/>
  <c r="AL625" i="7"/>
  <c r="AK625" i="7"/>
  <c r="AJ625" i="7"/>
  <c r="AI625" i="7"/>
  <c r="AH625" i="7"/>
  <c r="AF625" i="7"/>
  <c r="AE625" i="7"/>
  <c r="AD625" i="7"/>
  <c r="AC625" i="7"/>
  <c r="AA625" i="7"/>
  <c r="Z625" i="7"/>
  <c r="Y625" i="7"/>
  <c r="X625" i="7"/>
  <c r="V625" i="7"/>
  <c r="U625" i="7"/>
  <c r="T625" i="7"/>
  <c r="S625" i="7"/>
  <c r="Q625" i="7"/>
  <c r="P625" i="7"/>
  <c r="O625" i="7"/>
  <c r="N625" i="7"/>
  <c r="L625" i="7"/>
  <c r="K625" i="7"/>
  <c r="J625" i="7"/>
  <c r="I625" i="7"/>
  <c r="H625" i="7"/>
  <c r="CB624" i="7"/>
  <c r="BY624" i="7"/>
  <c r="BX624" i="7"/>
  <c r="BW624" i="7"/>
  <c r="BV624" i="7"/>
  <c r="BT624" i="7"/>
  <c r="BS624" i="7"/>
  <c r="BR624" i="7"/>
  <c r="BQ624" i="7"/>
  <c r="BO624" i="7"/>
  <c r="BN624" i="7"/>
  <c r="BM624" i="7"/>
  <c r="BL624" i="7"/>
  <c r="BJ624" i="7"/>
  <c r="BI624" i="7"/>
  <c r="BH624" i="7"/>
  <c r="BG624" i="7"/>
  <c r="BE624" i="7"/>
  <c r="BD624" i="7"/>
  <c r="BC624" i="7"/>
  <c r="BB624" i="7"/>
  <c r="AZ624" i="7"/>
  <c r="AY624" i="7"/>
  <c r="AX624" i="7"/>
  <c r="AW624" i="7"/>
  <c r="AU624" i="7"/>
  <c r="AT624" i="7"/>
  <c r="AS624" i="7"/>
  <c r="AR624" i="7"/>
  <c r="AP624" i="7"/>
  <c r="AO624" i="7"/>
  <c r="AN624" i="7"/>
  <c r="AM624" i="7"/>
  <c r="AK624" i="7"/>
  <c r="AJ624" i="7"/>
  <c r="AI624" i="7"/>
  <c r="AH624" i="7"/>
  <c r="AF624" i="7"/>
  <c r="AE624" i="7"/>
  <c r="AD624" i="7"/>
  <c r="AC624" i="7"/>
  <c r="AA624" i="7"/>
  <c r="Z624" i="7"/>
  <c r="Y624" i="7"/>
  <c r="X624" i="7"/>
  <c r="V624" i="7"/>
  <c r="U624" i="7"/>
  <c r="T624" i="7"/>
  <c r="S624" i="7"/>
  <c r="Q624" i="7"/>
  <c r="P624" i="7"/>
  <c r="O624" i="7"/>
  <c r="N624" i="7"/>
  <c r="L624" i="7"/>
  <c r="K624" i="7"/>
  <c r="J624" i="7"/>
  <c r="I624" i="7"/>
  <c r="CB623" i="7"/>
  <c r="CA623" i="7"/>
  <c r="BY623" i="7"/>
  <c r="BX623" i="7"/>
  <c r="BW623" i="7"/>
  <c r="BV623" i="7"/>
  <c r="BU623" i="7"/>
  <c r="BT623" i="7"/>
  <c r="BS623" i="7"/>
  <c r="BR623" i="7"/>
  <c r="BQ623" i="7"/>
  <c r="BP623" i="7"/>
  <c r="BO623" i="7"/>
  <c r="BN623" i="7"/>
  <c r="BM623" i="7"/>
  <c r="BL623" i="7"/>
  <c r="BK623" i="7"/>
  <c r="BJ623" i="7"/>
  <c r="BI623" i="7"/>
  <c r="BH623" i="7"/>
  <c r="BG623" i="7"/>
  <c r="BF623" i="7"/>
  <c r="BE623" i="7"/>
  <c r="BD623" i="7"/>
  <c r="BC623" i="7"/>
  <c r="BB623" i="7"/>
  <c r="BA623" i="7"/>
  <c r="AZ623" i="7"/>
  <c r="AY623" i="7"/>
  <c r="AX623" i="7"/>
  <c r="AW623" i="7"/>
  <c r="AV623" i="7"/>
  <c r="AU623" i="7"/>
  <c r="AT623" i="7"/>
  <c r="AS623" i="7"/>
  <c r="AR623" i="7"/>
  <c r="AQ623" i="7"/>
  <c r="AP623" i="7"/>
  <c r="AO623" i="7"/>
  <c r="AN623" i="7"/>
  <c r="AM623" i="7"/>
  <c r="AL623" i="7"/>
  <c r="AK623" i="7"/>
  <c r="AJ623" i="7"/>
  <c r="AI623" i="7"/>
  <c r="AH623" i="7"/>
  <c r="AG623" i="7"/>
  <c r="AF623" i="7"/>
  <c r="AE623" i="7"/>
  <c r="AD623" i="7"/>
  <c r="AC623" i="7"/>
  <c r="AB623" i="7"/>
  <c r="AA623" i="7"/>
  <c r="Z623" i="7"/>
  <c r="Y623" i="7"/>
  <c r="X623" i="7"/>
  <c r="W623" i="7"/>
  <c r="V623" i="7"/>
  <c r="U623" i="7"/>
  <c r="T623" i="7"/>
  <c r="S623" i="7"/>
  <c r="R623" i="7"/>
  <c r="Q623" i="7"/>
  <c r="P623" i="7"/>
  <c r="O623" i="7"/>
  <c r="N623" i="7"/>
  <c r="M623" i="7"/>
  <c r="L623" i="7"/>
  <c r="K623" i="7"/>
  <c r="J623" i="7"/>
  <c r="I623" i="7"/>
  <c r="H623" i="7"/>
  <c r="CB622" i="7"/>
  <c r="BY622" i="7"/>
  <c r="BX622" i="7"/>
  <c r="BW622" i="7"/>
  <c r="BV622" i="7"/>
  <c r="BT622" i="7"/>
  <c r="BS622" i="7"/>
  <c r="BR622" i="7"/>
  <c r="BQ622" i="7"/>
  <c r="BP622" i="7"/>
  <c r="BO622" i="7"/>
  <c r="BN622" i="7"/>
  <c r="BM622" i="7"/>
  <c r="BL622" i="7"/>
  <c r="BK622" i="7"/>
  <c r="BJ622" i="7"/>
  <c r="BI622" i="7"/>
  <c r="BH622" i="7"/>
  <c r="BG622" i="7"/>
  <c r="BF622" i="7"/>
  <c r="BE622" i="7"/>
  <c r="BD622" i="7"/>
  <c r="BC622" i="7"/>
  <c r="BB622" i="7"/>
  <c r="BA622" i="7"/>
  <c r="AZ622" i="7"/>
  <c r="AY622" i="7"/>
  <c r="AX622" i="7"/>
  <c r="AW622" i="7"/>
  <c r="AV622" i="7"/>
  <c r="AU622" i="7"/>
  <c r="AT622" i="7"/>
  <c r="AS622" i="7"/>
  <c r="AR622" i="7"/>
  <c r="AQ622" i="7"/>
  <c r="AP622" i="7"/>
  <c r="AO622" i="7"/>
  <c r="AN622" i="7"/>
  <c r="AM622" i="7"/>
  <c r="AL622" i="7"/>
  <c r="AK622" i="7"/>
  <c r="AJ622" i="7"/>
  <c r="AI622" i="7"/>
  <c r="AH622" i="7"/>
  <c r="AG622" i="7"/>
  <c r="AF622" i="7"/>
  <c r="AE622" i="7"/>
  <c r="AD622" i="7"/>
  <c r="AC622" i="7"/>
  <c r="AB622" i="7"/>
  <c r="AA622" i="7"/>
  <c r="Z622" i="7"/>
  <c r="Y622" i="7"/>
  <c r="X622" i="7"/>
  <c r="W622" i="7"/>
  <c r="V622" i="7"/>
  <c r="U622" i="7"/>
  <c r="T622" i="7"/>
  <c r="S622" i="7"/>
  <c r="R622" i="7"/>
  <c r="Q622" i="7"/>
  <c r="P622" i="7"/>
  <c r="O622" i="7"/>
  <c r="N622" i="7"/>
  <c r="M622" i="7"/>
  <c r="L622" i="7"/>
  <c r="K622" i="7"/>
  <c r="J622" i="7"/>
  <c r="I622" i="7"/>
  <c r="H622" i="7"/>
  <c r="CB621" i="7"/>
  <c r="BY621" i="7"/>
  <c r="BX621" i="7"/>
  <c r="BW621" i="7"/>
  <c r="BV621" i="7"/>
  <c r="BT621" i="7"/>
  <c r="BS621" i="7"/>
  <c r="BR621" i="7"/>
  <c r="BQ621" i="7"/>
  <c r="BP621" i="7"/>
  <c r="BO621" i="7"/>
  <c r="BN621" i="7"/>
  <c r="BM621" i="7"/>
  <c r="BL621" i="7"/>
  <c r="BK621" i="7"/>
  <c r="BJ621" i="7"/>
  <c r="BI621" i="7"/>
  <c r="BH621" i="7"/>
  <c r="BG621" i="7"/>
  <c r="BF621" i="7"/>
  <c r="BE621" i="7"/>
  <c r="BD621" i="7"/>
  <c r="BC621" i="7"/>
  <c r="BB621" i="7"/>
  <c r="BA621" i="7"/>
  <c r="AZ621" i="7"/>
  <c r="AY621" i="7"/>
  <c r="AX621" i="7"/>
  <c r="AW621" i="7"/>
  <c r="AV621" i="7"/>
  <c r="AU621" i="7"/>
  <c r="AT621" i="7"/>
  <c r="AS621" i="7"/>
  <c r="AR621" i="7"/>
  <c r="AQ621" i="7"/>
  <c r="AP621" i="7"/>
  <c r="AO621" i="7"/>
  <c r="AN621" i="7"/>
  <c r="AM621" i="7"/>
  <c r="AL621" i="7"/>
  <c r="AK621" i="7"/>
  <c r="AJ621" i="7"/>
  <c r="AI621" i="7"/>
  <c r="AH621" i="7"/>
  <c r="AG621" i="7"/>
  <c r="AF621" i="7"/>
  <c r="AE621" i="7"/>
  <c r="AD621" i="7"/>
  <c r="AC621" i="7"/>
  <c r="AB621" i="7"/>
  <c r="AA621" i="7"/>
  <c r="Z621" i="7"/>
  <c r="Y621" i="7"/>
  <c r="X621" i="7"/>
  <c r="W621" i="7"/>
  <c r="V621" i="7"/>
  <c r="U621" i="7"/>
  <c r="T621" i="7"/>
  <c r="S621" i="7"/>
  <c r="R621" i="7"/>
  <c r="Q621" i="7"/>
  <c r="P621" i="7"/>
  <c r="O621" i="7"/>
  <c r="N621" i="7"/>
  <c r="M621" i="7"/>
  <c r="L621" i="7"/>
  <c r="K621" i="7"/>
  <c r="J621" i="7"/>
  <c r="I621" i="7"/>
  <c r="H621" i="7"/>
  <c r="CB620" i="7"/>
  <c r="BY620" i="7"/>
  <c r="BX620" i="7"/>
  <c r="BW620" i="7"/>
  <c r="BV620" i="7"/>
  <c r="BT620" i="7"/>
  <c r="BS620" i="7"/>
  <c r="BR620" i="7"/>
  <c r="BQ620" i="7"/>
  <c r="BP620" i="7"/>
  <c r="BO620" i="7"/>
  <c r="BN620" i="7"/>
  <c r="BM620" i="7"/>
  <c r="BL620" i="7"/>
  <c r="BK620" i="7"/>
  <c r="BJ620" i="7"/>
  <c r="BI620" i="7"/>
  <c r="BH620" i="7"/>
  <c r="BG620" i="7"/>
  <c r="BF620" i="7"/>
  <c r="BE620" i="7"/>
  <c r="BD620" i="7"/>
  <c r="BC620" i="7"/>
  <c r="BB620" i="7"/>
  <c r="BA620" i="7"/>
  <c r="AZ620" i="7"/>
  <c r="AY620" i="7"/>
  <c r="AX620" i="7"/>
  <c r="AW620" i="7"/>
  <c r="AV620" i="7"/>
  <c r="AU620" i="7"/>
  <c r="AT620" i="7"/>
  <c r="AS620" i="7"/>
  <c r="AR620" i="7"/>
  <c r="AQ620" i="7"/>
  <c r="AP620" i="7"/>
  <c r="AO620" i="7"/>
  <c r="AN620" i="7"/>
  <c r="AM620" i="7"/>
  <c r="AL620" i="7"/>
  <c r="AK620" i="7"/>
  <c r="AJ620" i="7"/>
  <c r="AI620" i="7"/>
  <c r="AH620" i="7"/>
  <c r="AG620" i="7"/>
  <c r="AF620" i="7"/>
  <c r="AE620" i="7"/>
  <c r="AD620" i="7"/>
  <c r="AC620" i="7"/>
  <c r="AA620" i="7"/>
  <c r="Z620" i="7"/>
  <c r="Y620" i="7"/>
  <c r="X620" i="7"/>
  <c r="V620" i="7"/>
  <c r="U620" i="7"/>
  <c r="T620" i="7"/>
  <c r="S620" i="7"/>
  <c r="Q620" i="7"/>
  <c r="P620" i="7"/>
  <c r="O620" i="7"/>
  <c r="N620" i="7"/>
  <c r="L620" i="7"/>
  <c r="K620" i="7"/>
  <c r="J620" i="7"/>
  <c r="I620" i="7"/>
  <c r="H620" i="7"/>
  <c r="CB619" i="7"/>
  <c r="BY619" i="7"/>
  <c r="BX619" i="7"/>
  <c r="BW619" i="7"/>
  <c r="BV619" i="7"/>
  <c r="BT619" i="7"/>
  <c r="BS619" i="7"/>
  <c r="BR619" i="7"/>
  <c r="BQ619" i="7"/>
  <c r="BO619" i="7"/>
  <c r="BN619" i="7"/>
  <c r="BM619" i="7"/>
  <c r="BL619" i="7"/>
  <c r="BJ619" i="7"/>
  <c r="BI619" i="7"/>
  <c r="BH619" i="7"/>
  <c r="BG619" i="7"/>
  <c r="BE619" i="7"/>
  <c r="BD619" i="7"/>
  <c r="BC619" i="7"/>
  <c r="BB619" i="7"/>
  <c r="AZ619" i="7"/>
  <c r="AY619" i="7"/>
  <c r="AX619" i="7"/>
  <c r="AW619" i="7"/>
  <c r="AU619" i="7"/>
  <c r="AT619" i="7"/>
  <c r="AS619" i="7"/>
  <c r="AR619" i="7"/>
  <c r="AP619" i="7"/>
  <c r="AO619" i="7"/>
  <c r="AN619" i="7"/>
  <c r="AM619" i="7"/>
  <c r="AK619" i="7"/>
  <c r="AJ619" i="7"/>
  <c r="AI619" i="7"/>
  <c r="AH619" i="7"/>
  <c r="AF619" i="7"/>
  <c r="AE619" i="7"/>
  <c r="AD619" i="7"/>
  <c r="AC619" i="7"/>
  <c r="AA619" i="7"/>
  <c r="Z619" i="7"/>
  <c r="Y619" i="7"/>
  <c r="X619" i="7"/>
  <c r="V619" i="7"/>
  <c r="U619" i="7"/>
  <c r="T619" i="7"/>
  <c r="S619" i="7"/>
  <c r="Q619" i="7"/>
  <c r="P619" i="7"/>
  <c r="O619" i="7"/>
  <c r="N619" i="7"/>
  <c r="L619" i="7"/>
  <c r="K619" i="7"/>
  <c r="J619" i="7"/>
  <c r="I619" i="7"/>
  <c r="CB618" i="7"/>
  <c r="CA618" i="7"/>
  <c r="BY618" i="7"/>
  <c r="BX618" i="7"/>
  <c r="BW618" i="7"/>
  <c r="BV618" i="7"/>
  <c r="BU618" i="7"/>
  <c r="BT618" i="7"/>
  <c r="BS618" i="7"/>
  <c r="BR618" i="7"/>
  <c r="BQ618" i="7"/>
  <c r="BP618" i="7"/>
  <c r="BO618" i="7"/>
  <c r="BN618" i="7"/>
  <c r="BM618" i="7"/>
  <c r="BL618" i="7"/>
  <c r="BK618" i="7"/>
  <c r="BJ618" i="7"/>
  <c r="BI618" i="7"/>
  <c r="BH618" i="7"/>
  <c r="BG618" i="7"/>
  <c r="BF618" i="7"/>
  <c r="BE618" i="7"/>
  <c r="BD618" i="7"/>
  <c r="BC618" i="7"/>
  <c r="BB618" i="7"/>
  <c r="BA618" i="7"/>
  <c r="AZ618" i="7"/>
  <c r="AY618" i="7"/>
  <c r="AX618" i="7"/>
  <c r="AW618" i="7"/>
  <c r="AV618" i="7"/>
  <c r="AU618" i="7"/>
  <c r="AT618" i="7"/>
  <c r="AS618" i="7"/>
  <c r="AR618" i="7"/>
  <c r="AQ618" i="7"/>
  <c r="AP618" i="7"/>
  <c r="AO618" i="7"/>
  <c r="AN618" i="7"/>
  <c r="AM618" i="7"/>
  <c r="AL618" i="7"/>
  <c r="AK618" i="7"/>
  <c r="AJ618" i="7"/>
  <c r="AI618" i="7"/>
  <c r="AH618" i="7"/>
  <c r="AG618" i="7"/>
  <c r="AF618" i="7"/>
  <c r="AE618" i="7"/>
  <c r="AD618" i="7"/>
  <c r="AC618" i="7"/>
  <c r="AB618" i="7"/>
  <c r="AA618" i="7"/>
  <c r="Z618" i="7"/>
  <c r="Y618" i="7"/>
  <c r="X618" i="7"/>
  <c r="W618" i="7"/>
  <c r="V618" i="7"/>
  <c r="U618" i="7"/>
  <c r="T618" i="7"/>
  <c r="S618" i="7"/>
  <c r="R618" i="7"/>
  <c r="Q618" i="7"/>
  <c r="P618" i="7"/>
  <c r="O618" i="7"/>
  <c r="N618" i="7"/>
  <c r="M618" i="7"/>
  <c r="L618" i="7"/>
  <c r="K618" i="7"/>
  <c r="J618" i="7"/>
  <c r="I618" i="7"/>
  <c r="H618" i="7"/>
  <c r="CB617" i="7"/>
  <c r="BY617" i="7"/>
  <c r="BX617" i="7"/>
  <c r="BW617" i="7"/>
  <c r="BV617" i="7"/>
  <c r="BT617" i="7"/>
  <c r="BS617" i="7"/>
  <c r="BR617" i="7"/>
  <c r="BQ617" i="7"/>
  <c r="BP617" i="7"/>
  <c r="BO617" i="7"/>
  <c r="BN617" i="7"/>
  <c r="BM617" i="7"/>
  <c r="BL617" i="7"/>
  <c r="BK617" i="7"/>
  <c r="BJ617" i="7"/>
  <c r="BI617" i="7"/>
  <c r="BH617" i="7"/>
  <c r="BG617" i="7"/>
  <c r="BF617" i="7"/>
  <c r="BE617" i="7"/>
  <c r="BD617" i="7"/>
  <c r="BC617" i="7"/>
  <c r="BB617" i="7"/>
  <c r="BA617" i="7"/>
  <c r="AZ617" i="7"/>
  <c r="AY617" i="7"/>
  <c r="AX617" i="7"/>
  <c r="AW617" i="7"/>
  <c r="AV617" i="7"/>
  <c r="AU617" i="7"/>
  <c r="AT617" i="7"/>
  <c r="AS617" i="7"/>
  <c r="AR617" i="7"/>
  <c r="AQ617" i="7"/>
  <c r="AP617" i="7"/>
  <c r="AO617" i="7"/>
  <c r="AN617" i="7"/>
  <c r="AM617" i="7"/>
  <c r="AL617" i="7"/>
  <c r="AK617" i="7"/>
  <c r="AJ617" i="7"/>
  <c r="AI617" i="7"/>
  <c r="AH617" i="7"/>
  <c r="AG617" i="7"/>
  <c r="AF617" i="7"/>
  <c r="AE617" i="7"/>
  <c r="AD617" i="7"/>
  <c r="AC617" i="7"/>
  <c r="AB617" i="7"/>
  <c r="AA617" i="7"/>
  <c r="Z617" i="7"/>
  <c r="Y617" i="7"/>
  <c r="X617" i="7"/>
  <c r="W617" i="7"/>
  <c r="V617" i="7"/>
  <c r="U617" i="7"/>
  <c r="T617" i="7"/>
  <c r="S617" i="7"/>
  <c r="R617" i="7"/>
  <c r="Q617" i="7"/>
  <c r="P617" i="7"/>
  <c r="O617" i="7"/>
  <c r="N617" i="7"/>
  <c r="M617" i="7"/>
  <c r="L617" i="7"/>
  <c r="K617" i="7"/>
  <c r="J617" i="7"/>
  <c r="I617" i="7"/>
  <c r="H617" i="7"/>
  <c r="CB616" i="7"/>
  <c r="BY616" i="7"/>
  <c r="BX616" i="7"/>
  <c r="BW616" i="7"/>
  <c r="BV616" i="7"/>
  <c r="BT616" i="7"/>
  <c r="BS616" i="7"/>
  <c r="BR616" i="7"/>
  <c r="BQ616" i="7"/>
  <c r="BP616" i="7"/>
  <c r="BO616" i="7"/>
  <c r="BN616" i="7"/>
  <c r="BM616" i="7"/>
  <c r="BL616" i="7"/>
  <c r="BK616" i="7"/>
  <c r="BJ616" i="7"/>
  <c r="BI616" i="7"/>
  <c r="BH616" i="7"/>
  <c r="BG616" i="7"/>
  <c r="BF616" i="7"/>
  <c r="BE616" i="7"/>
  <c r="BD616" i="7"/>
  <c r="BC616" i="7"/>
  <c r="BB616" i="7"/>
  <c r="BA616" i="7"/>
  <c r="AZ616" i="7"/>
  <c r="AY616" i="7"/>
  <c r="AX616" i="7"/>
  <c r="AW616" i="7"/>
  <c r="AV616" i="7"/>
  <c r="AU616" i="7"/>
  <c r="AT616" i="7"/>
  <c r="AS616" i="7"/>
  <c r="AR616" i="7"/>
  <c r="AQ616" i="7"/>
  <c r="AP616" i="7"/>
  <c r="AO616" i="7"/>
  <c r="AN616" i="7"/>
  <c r="AM616" i="7"/>
  <c r="AL616" i="7"/>
  <c r="AK616" i="7"/>
  <c r="AJ616" i="7"/>
  <c r="AI616" i="7"/>
  <c r="AH616" i="7"/>
  <c r="AG616" i="7"/>
  <c r="AF616" i="7"/>
  <c r="AE616" i="7"/>
  <c r="AD616" i="7"/>
  <c r="AC616" i="7"/>
  <c r="AB616" i="7"/>
  <c r="AA616" i="7"/>
  <c r="Z616" i="7"/>
  <c r="Y616" i="7"/>
  <c r="X616" i="7"/>
  <c r="W616" i="7"/>
  <c r="V616" i="7"/>
  <c r="U616" i="7"/>
  <c r="T616" i="7"/>
  <c r="S616" i="7"/>
  <c r="R616" i="7"/>
  <c r="Q616" i="7"/>
  <c r="P616" i="7"/>
  <c r="O616" i="7"/>
  <c r="N616" i="7"/>
  <c r="M616" i="7"/>
  <c r="L616" i="7"/>
  <c r="K616" i="7"/>
  <c r="J616" i="7"/>
  <c r="I616" i="7"/>
  <c r="H616" i="7"/>
  <c r="CB615" i="7"/>
  <c r="BY615" i="7"/>
  <c r="BX615" i="7"/>
  <c r="BW615" i="7"/>
  <c r="BV615" i="7"/>
  <c r="BT615" i="7"/>
  <c r="BS615" i="7"/>
  <c r="BR615" i="7"/>
  <c r="BQ615" i="7"/>
  <c r="BP615" i="7"/>
  <c r="BO615" i="7"/>
  <c r="BN615" i="7"/>
  <c r="BM615" i="7"/>
  <c r="BL615" i="7"/>
  <c r="BK615" i="7"/>
  <c r="BJ615" i="7"/>
  <c r="BI615" i="7"/>
  <c r="BH615" i="7"/>
  <c r="BG615" i="7"/>
  <c r="BF615" i="7"/>
  <c r="BE615" i="7"/>
  <c r="BD615" i="7"/>
  <c r="BC615" i="7"/>
  <c r="BB615" i="7"/>
  <c r="BA615" i="7"/>
  <c r="AZ615" i="7"/>
  <c r="AY615" i="7"/>
  <c r="AX615" i="7"/>
  <c r="AW615" i="7"/>
  <c r="AV615" i="7"/>
  <c r="AU615" i="7"/>
  <c r="AT615" i="7"/>
  <c r="AS615" i="7"/>
  <c r="AR615" i="7"/>
  <c r="AQ615" i="7"/>
  <c r="AP615" i="7"/>
  <c r="AO615" i="7"/>
  <c r="AN615" i="7"/>
  <c r="AM615" i="7"/>
  <c r="AL615" i="7"/>
  <c r="AK615" i="7"/>
  <c r="AJ615" i="7"/>
  <c r="AI615" i="7"/>
  <c r="AH615" i="7"/>
  <c r="AG615" i="7"/>
  <c r="AF615" i="7"/>
  <c r="AE615" i="7"/>
  <c r="AD615" i="7"/>
  <c r="AC615" i="7"/>
  <c r="AB615" i="7"/>
  <c r="AA615" i="7"/>
  <c r="Z615" i="7"/>
  <c r="Y615" i="7"/>
  <c r="X615" i="7"/>
  <c r="W615" i="7"/>
  <c r="V615" i="7"/>
  <c r="U615" i="7"/>
  <c r="T615" i="7"/>
  <c r="S615" i="7"/>
  <c r="R615" i="7"/>
  <c r="Q615" i="7"/>
  <c r="P615" i="7"/>
  <c r="O615" i="7"/>
  <c r="N615" i="7"/>
  <c r="L615" i="7"/>
  <c r="K615" i="7"/>
  <c r="J615" i="7"/>
  <c r="I615" i="7"/>
  <c r="H615" i="7"/>
  <c r="CB614" i="7"/>
  <c r="BY614" i="7"/>
  <c r="BX614" i="7"/>
  <c r="BW614" i="7"/>
  <c r="BV614" i="7"/>
  <c r="BT614" i="7"/>
  <c r="BS614" i="7"/>
  <c r="BR614" i="7"/>
  <c r="BQ614" i="7"/>
  <c r="BO614" i="7"/>
  <c r="BN614" i="7"/>
  <c r="BM614" i="7"/>
  <c r="BL614" i="7"/>
  <c r="BJ614" i="7"/>
  <c r="BI614" i="7"/>
  <c r="BH614" i="7"/>
  <c r="BG614" i="7"/>
  <c r="BE614" i="7"/>
  <c r="BD614" i="7"/>
  <c r="BC614" i="7"/>
  <c r="BB614" i="7"/>
  <c r="AZ614" i="7"/>
  <c r="AY614" i="7"/>
  <c r="AX614" i="7"/>
  <c r="AW614" i="7"/>
  <c r="AU614" i="7"/>
  <c r="AT614" i="7"/>
  <c r="AS614" i="7"/>
  <c r="AR614" i="7"/>
  <c r="AP614" i="7"/>
  <c r="AO614" i="7"/>
  <c r="AN614" i="7"/>
  <c r="AM614" i="7"/>
  <c r="AK614" i="7"/>
  <c r="AJ614" i="7"/>
  <c r="AI614" i="7"/>
  <c r="AH614" i="7"/>
  <c r="AF614" i="7"/>
  <c r="AE614" i="7"/>
  <c r="AD614" i="7"/>
  <c r="AC614" i="7"/>
  <c r="AA614" i="7"/>
  <c r="Z614" i="7"/>
  <c r="Y614" i="7"/>
  <c r="X614" i="7"/>
  <c r="V614" i="7"/>
  <c r="U614" i="7"/>
  <c r="T614" i="7"/>
  <c r="S614" i="7"/>
  <c r="Q614" i="7"/>
  <c r="P614" i="7"/>
  <c r="O614" i="7"/>
  <c r="N614" i="7"/>
  <c r="L614" i="7"/>
  <c r="K614" i="7"/>
  <c r="J614" i="7"/>
  <c r="I614" i="7"/>
  <c r="CB613" i="7"/>
  <c r="CA613" i="7"/>
  <c r="BY613" i="7"/>
  <c r="BX613" i="7"/>
  <c r="BW613" i="7"/>
  <c r="BV613" i="7"/>
  <c r="BU613" i="7"/>
  <c r="BT613" i="7"/>
  <c r="BS613" i="7"/>
  <c r="BR613" i="7"/>
  <c r="BQ613" i="7"/>
  <c r="BP613" i="7"/>
  <c r="BO613" i="7"/>
  <c r="BN613" i="7"/>
  <c r="BM613" i="7"/>
  <c r="BL613" i="7"/>
  <c r="BK613" i="7"/>
  <c r="BJ613" i="7"/>
  <c r="BI613" i="7"/>
  <c r="BH613" i="7"/>
  <c r="BG613" i="7"/>
  <c r="BF613" i="7"/>
  <c r="BE613" i="7"/>
  <c r="BD613" i="7"/>
  <c r="BC613" i="7"/>
  <c r="BB613" i="7"/>
  <c r="BA613" i="7"/>
  <c r="AZ613" i="7"/>
  <c r="AY613" i="7"/>
  <c r="AX613" i="7"/>
  <c r="AW613" i="7"/>
  <c r="AV613" i="7"/>
  <c r="AU613" i="7"/>
  <c r="AT613" i="7"/>
  <c r="AS613" i="7"/>
  <c r="AR613" i="7"/>
  <c r="AQ613" i="7"/>
  <c r="AP613" i="7"/>
  <c r="AO613" i="7"/>
  <c r="AN613" i="7"/>
  <c r="AM613" i="7"/>
  <c r="AL613" i="7"/>
  <c r="AK613" i="7"/>
  <c r="AJ613" i="7"/>
  <c r="AI613" i="7"/>
  <c r="AH613" i="7"/>
  <c r="AG613" i="7"/>
  <c r="AF613" i="7"/>
  <c r="AE613" i="7"/>
  <c r="AD613" i="7"/>
  <c r="AC613" i="7"/>
  <c r="AB613" i="7"/>
  <c r="AA613" i="7"/>
  <c r="Z613" i="7"/>
  <c r="Y613" i="7"/>
  <c r="X613" i="7"/>
  <c r="W613" i="7"/>
  <c r="V613" i="7"/>
  <c r="U613" i="7"/>
  <c r="T613" i="7"/>
  <c r="S613" i="7"/>
  <c r="R613" i="7"/>
  <c r="Q613" i="7"/>
  <c r="P613" i="7"/>
  <c r="O613" i="7"/>
  <c r="N613" i="7"/>
  <c r="M613" i="7"/>
  <c r="L613" i="7"/>
  <c r="K613" i="7"/>
  <c r="J613" i="7"/>
  <c r="I613" i="7"/>
  <c r="H613" i="7"/>
  <c r="CB612" i="7"/>
  <c r="BY612" i="7"/>
  <c r="BX612" i="7"/>
  <c r="BW612" i="7"/>
  <c r="BV612" i="7"/>
  <c r="BT612" i="7"/>
  <c r="BS612" i="7"/>
  <c r="BR612" i="7"/>
  <c r="BQ612" i="7"/>
  <c r="BP612" i="7"/>
  <c r="BO612" i="7"/>
  <c r="BN612" i="7"/>
  <c r="BM612" i="7"/>
  <c r="BL612" i="7"/>
  <c r="BK612" i="7"/>
  <c r="BJ612" i="7"/>
  <c r="BI612" i="7"/>
  <c r="BH612" i="7"/>
  <c r="BG612" i="7"/>
  <c r="BF612" i="7"/>
  <c r="BE612" i="7"/>
  <c r="BD612" i="7"/>
  <c r="BC612" i="7"/>
  <c r="BB612" i="7"/>
  <c r="BA612" i="7"/>
  <c r="AZ612" i="7"/>
  <c r="AY612" i="7"/>
  <c r="AX612" i="7"/>
  <c r="AW612" i="7"/>
  <c r="AV612" i="7"/>
  <c r="AU612" i="7"/>
  <c r="AT612" i="7"/>
  <c r="AS612" i="7"/>
  <c r="AR612" i="7"/>
  <c r="AQ612" i="7"/>
  <c r="AP612" i="7"/>
  <c r="AO612" i="7"/>
  <c r="AN612" i="7"/>
  <c r="AM612" i="7"/>
  <c r="AL612" i="7"/>
  <c r="AK612" i="7"/>
  <c r="AJ612" i="7"/>
  <c r="AI612" i="7"/>
  <c r="AH612" i="7"/>
  <c r="AG612" i="7"/>
  <c r="AF612" i="7"/>
  <c r="AE612" i="7"/>
  <c r="AD612" i="7"/>
  <c r="AC612" i="7"/>
  <c r="AB612" i="7"/>
  <c r="AA612" i="7"/>
  <c r="Z612" i="7"/>
  <c r="Y612" i="7"/>
  <c r="X612" i="7"/>
  <c r="W612" i="7"/>
  <c r="V612" i="7"/>
  <c r="U612" i="7"/>
  <c r="T612" i="7"/>
  <c r="S612" i="7"/>
  <c r="R612" i="7"/>
  <c r="Q612" i="7"/>
  <c r="P612" i="7"/>
  <c r="O612" i="7"/>
  <c r="N612" i="7"/>
  <c r="M612" i="7"/>
  <c r="L612" i="7"/>
  <c r="K612" i="7"/>
  <c r="J612" i="7"/>
  <c r="I612" i="7"/>
  <c r="H612" i="7"/>
  <c r="CB611" i="7"/>
  <c r="BY611" i="7"/>
  <c r="BX611" i="7"/>
  <c r="BW611" i="7"/>
  <c r="BV611" i="7"/>
  <c r="BT611" i="7"/>
  <c r="BS611" i="7"/>
  <c r="BR611" i="7"/>
  <c r="BQ611" i="7"/>
  <c r="BP611" i="7"/>
  <c r="BO611" i="7"/>
  <c r="BN611" i="7"/>
  <c r="BM611" i="7"/>
  <c r="BL611" i="7"/>
  <c r="BK611" i="7"/>
  <c r="BJ611" i="7"/>
  <c r="BI611" i="7"/>
  <c r="BH611" i="7"/>
  <c r="BG611" i="7"/>
  <c r="BF611" i="7"/>
  <c r="BE611" i="7"/>
  <c r="BD611" i="7"/>
  <c r="BC611" i="7"/>
  <c r="BB611" i="7"/>
  <c r="BA611" i="7"/>
  <c r="AZ611" i="7"/>
  <c r="AY611" i="7"/>
  <c r="AX611" i="7"/>
  <c r="AW611" i="7"/>
  <c r="AV611" i="7"/>
  <c r="AU611" i="7"/>
  <c r="AT611" i="7"/>
  <c r="AS611" i="7"/>
  <c r="AR611" i="7"/>
  <c r="AQ611" i="7"/>
  <c r="AP611" i="7"/>
  <c r="AO611" i="7"/>
  <c r="AN611" i="7"/>
  <c r="AM611" i="7"/>
  <c r="AL611" i="7"/>
  <c r="AK611" i="7"/>
  <c r="AJ611" i="7"/>
  <c r="AI611" i="7"/>
  <c r="AH611" i="7"/>
  <c r="AG611" i="7"/>
  <c r="AF611" i="7"/>
  <c r="AE611" i="7"/>
  <c r="AD611" i="7"/>
  <c r="AC611" i="7"/>
  <c r="AB611" i="7"/>
  <c r="AA611" i="7"/>
  <c r="Z611" i="7"/>
  <c r="Y611" i="7"/>
  <c r="X611" i="7"/>
  <c r="W611" i="7"/>
  <c r="V611" i="7"/>
  <c r="U611" i="7"/>
  <c r="T611" i="7"/>
  <c r="S611" i="7"/>
  <c r="R611" i="7"/>
  <c r="Q611" i="7"/>
  <c r="P611" i="7"/>
  <c r="O611" i="7"/>
  <c r="N611" i="7"/>
  <c r="M611" i="7"/>
  <c r="L611" i="7"/>
  <c r="K611" i="7"/>
  <c r="J611" i="7"/>
  <c r="I611" i="7"/>
  <c r="H611" i="7"/>
  <c r="CB610" i="7"/>
  <c r="BY610" i="7"/>
  <c r="BX610" i="7"/>
  <c r="BW610" i="7"/>
  <c r="BV610" i="7"/>
  <c r="BT610" i="7"/>
  <c r="BS610" i="7"/>
  <c r="BR610" i="7"/>
  <c r="BQ610" i="7"/>
  <c r="BP610" i="7"/>
  <c r="BO610" i="7"/>
  <c r="BN610" i="7"/>
  <c r="BM610" i="7"/>
  <c r="BL610" i="7"/>
  <c r="BK610" i="7"/>
  <c r="BJ610" i="7"/>
  <c r="BI610" i="7"/>
  <c r="BH610" i="7"/>
  <c r="BG610" i="7"/>
  <c r="BF610" i="7"/>
  <c r="BE610" i="7"/>
  <c r="BD610" i="7"/>
  <c r="BC610" i="7"/>
  <c r="BB610" i="7"/>
  <c r="BA610" i="7"/>
  <c r="AZ610" i="7"/>
  <c r="AY610" i="7"/>
  <c r="AX610" i="7"/>
  <c r="AW610" i="7"/>
  <c r="AV610" i="7"/>
  <c r="AU610" i="7"/>
  <c r="AT610" i="7"/>
  <c r="AS610" i="7"/>
  <c r="AR610" i="7"/>
  <c r="AQ610" i="7"/>
  <c r="AP610" i="7"/>
  <c r="AO610" i="7"/>
  <c r="AN610" i="7"/>
  <c r="AM610" i="7"/>
  <c r="AL610" i="7"/>
  <c r="AK610" i="7"/>
  <c r="AJ610" i="7"/>
  <c r="AI610" i="7"/>
  <c r="AH610" i="7"/>
  <c r="AG610" i="7"/>
  <c r="AF610" i="7"/>
  <c r="AE610" i="7"/>
  <c r="AD610" i="7"/>
  <c r="AC610" i="7"/>
  <c r="AB610" i="7"/>
  <c r="AA610" i="7"/>
  <c r="Z610" i="7"/>
  <c r="Y610" i="7"/>
  <c r="X610" i="7"/>
  <c r="W610" i="7"/>
  <c r="V610" i="7"/>
  <c r="U610" i="7"/>
  <c r="T610" i="7"/>
  <c r="S610" i="7"/>
  <c r="R610" i="7"/>
  <c r="Q610" i="7"/>
  <c r="P610" i="7"/>
  <c r="O610" i="7"/>
  <c r="N610" i="7"/>
  <c r="M610" i="7"/>
  <c r="L610" i="7"/>
  <c r="K610" i="7"/>
  <c r="J610" i="7"/>
  <c r="I610" i="7"/>
  <c r="H610" i="7"/>
  <c r="CB609" i="7"/>
  <c r="BY609" i="7"/>
  <c r="BX609" i="7"/>
  <c r="BW609" i="7"/>
  <c r="BV609" i="7"/>
  <c r="BT609" i="7"/>
  <c r="BS609" i="7"/>
  <c r="BR609" i="7"/>
  <c r="BQ609" i="7"/>
  <c r="BO609" i="7"/>
  <c r="BN609" i="7"/>
  <c r="BM609" i="7"/>
  <c r="BL609" i="7"/>
  <c r="BJ609" i="7"/>
  <c r="BI609" i="7"/>
  <c r="BH609" i="7"/>
  <c r="BG609" i="7"/>
  <c r="BE609" i="7"/>
  <c r="BD609" i="7"/>
  <c r="BC609" i="7"/>
  <c r="BB609" i="7"/>
  <c r="AZ609" i="7"/>
  <c r="AY609" i="7"/>
  <c r="AX609" i="7"/>
  <c r="AW609" i="7"/>
  <c r="AU609" i="7"/>
  <c r="AT609" i="7"/>
  <c r="AS609" i="7"/>
  <c r="AR609" i="7"/>
  <c r="AP609" i="7"/>
  <c r="AO609" i="7"/>
  <c r="AN609" i="7"/>
  <c r="AM609" i="7"/>
  <c r="AK609" i="7"/>
  <c r="AJ609" i="7"/>
  <c r="AI609" i="7"/>
  <c r="AH609" i="7"/>
  <c r="AF609" i="7"/>
  <c r="AE609" i="7"/>
  <c r="AD609" i="7"/>
  <c r="AC609" i="7"/>
  <c r="AA609" i="7"/>
  <c r="Z609" i="7"/>
  <c r="Y609" i="7"/>
  <c r="X609" i="7"/>
  <c r="V609" i="7"/>
  <c r="U609" i="7"/>
  <c r="T609" i="7"/>
  <c r="S609" i="7"/>
  <c r="Q609" i="7"/>
  <c r="P609" i="7"/>
  <c r="O609" i="7"/>
  <c r="N609" i="7"/>
  <c r="L609" i="7"/>
  <c r="K609" i="7"/>
  <c r="J609" i="7"/>
  <c r="I609" i="7"/>
  <c r="CB608" i="7"/>
  <c r="CA608" i="7"/>
  <c r="BY608" i="7"/>
  <c r="BX608" i="7"/>
  <c r="BW608" i="7"/>
  <c r="BV608" i="7"/>
  <c r="BU608" i="7"/>
  <c r="BT608" i="7"/>
  <c r="BS608" i="7"/>
  <c r="BR608" i="7"/>
  <c r="BQ608" i="7"/>
  <c r="BP608" i="7"/>
  <c r="BO608" i="7"/>
  <c r="BN608" i="7"/>
  <c r="BM608" i="7"/>
  <c r="BL608" i="7"/>
  <c r="BK608" i="7"/>
  <c r="BJ608" i="7"/>
  <c r="BI608" i="7"/>
  <c r="BH608" i="7"/>
  <c r="BG608" i="7"/>
  <c r="BF608" i="7"/>
  <c r="BE608" i="7"/>
  <c r="BD608" i="7"/>
  <c r="BC608" i="7"/>
  <c r="BB608" i="7"/>
  <c r="BA608" i="7"/>
  <c r="AZ608" i="7"/>
  <c r="AY608" i="7"/>
  <c r="AX608" i="7"/>
  <c r="AW608" i="7"/>
  <c r="AV608" i="7"/>
  <c r="AU608" i="7"/>
  <c r="AT608" i="7"/>
  <c r="AS608" i="7"/>
  <c r="AR608" i="7"/>
  <c r="AQ608" i="7"/>
  <c r="AP608" i="7"/>
  <c r="AO608" i="7"/>
  <c r="AN608" i="7"/>
  <c r="AM608" i="7"/>
  <c r="AL608" i="7"/>
  <c r="AK608" i="7"/>
  <c r="AJ608" i="7"/>
  <c r="AI608" i="7"/>
  <c r="AH608" i="7"/>
  <c r="AG608" i="7"/>
  <c r="AF608" i="7"/>
  <c r="AE608" i="7"/>
  <c r="AD608" i="7"/>
  <c r="AC608" i="7"/>
  <c r="AB608" i="7"/>
  <c r="AA608" i="7"/>
  <c r="Z608" i="7"/>
  <c r="Y608" i="7"/>
  <c r="X608" i="7"/>
  <c r="W608" i="7"/>
  <c r="V608" i="7"/>
  <c r="U608" i="7"/>
  <c r="T608" i="7"/>
  <c r="S608" i="7"/>
  <c r="R608" i="7"/>
  <c r="Q608" i="7"/>
  <c r="P608" i="7"/>
  <c r="O608" i="7"/>
  <c r="N608" i="7"/>
  <c r="M608" i="7"/>
  <c r="L608" i="7"/>
  <c r="K608" i="7"/>
  <c r="J608" i="7"/>
  <c r="I608" i="7"/>
  <c r="H608" i="7"/>
  <c r="CB607" i="7"/>
  <c r="BY607" i="7"/>
  <c r="BX607" i="7"/>
  <c r="BW607" i="7"/>
  <c r="BV607" i="7"/>
  <c r="BT607" i="7"/>
  <c r="BS607" i="7"/>
  <c r="BR607" i="7"/>
  <c r="BQ607" i="7"/>
  <c r="BP607" i="7"/>
  <c r="BO607" i="7"/>
  <c r="BN607" i="7"/>
  <c r="BM607" i="7"/>
  <c r="BL607" i="7"/>
  <c r="BK607" i="7"/>
  <c r="BJ607" i="7"/>
  <c r="BI607" i="7"/>
  <c r="BH607" i="7"/>
  <c r="BG607" i="7"/>
  <c r="BF607" i="7"/>
  <c r="BE607" i="7"/>
  <c r="BD607" i="7"/>
  <c r="BC607" i="7"/>
  <c r="BB607" i="7"/>
  <c r="BA607" i="7"/>
  <c r="AZ607" i="7"/>
  <c r="AY607" i="7"/>
  <c r="AX607" i="7"/>
  <c r="AW607" i="7"/>
  <c r="AV607" i="7"/>
  <c r="AU607" i="7"/>
  <c r="AT607" i="7"/>
  <c r="AS607" i="7"/>
  <c r="AR607" i="7"/>
  <c r="AQ607" i="7"/>
  <c r="AP607" i="7"/>
  <c r="AO607" i="7"/>
  <c r="AN607" i="7"/>
  <c r="AM607" i="7"/>
  <c r="AL607" i="7"/>
  <c r="AK607" i="7"/>
  <c r="AJ607" i="7"/>
  <c r="AI607" i="7"/>
  <c r="AH607" i="7"/>
  <c r="AG607" i="7"/>
  <c r="AF607" i="7"/>
  <c r="AE607" i="7"/>
  <c r="AD607" i="7"/>
  <c r="AC607" i="7"/>
  <c r="AB607" i="7"/>
  <c r="AA607" i="7"/>
  <c r="Z607" i="7"/>
  <c r="Y607" i="7"/>
  <c r="X607" i="7"/>
  <c r="W607" i="7"/>
  <c r="V607" i="7"/>
  <c r="U607" i="7"/>
  <c r="T607" i="7"/>
  <c r="S607" i="7"/>
  <c r="R607" i="7"/>
  <c r="Q607" i="7"/>
  <c r="P607" i="7"/>
  <c r="O607" i="7"/>
  <c r="N607" i="7"/>
  <c r="M607" i="7"/>
  <c r="L607" i="7"/>
  <c r="K607" i="7"/>
  <c r="J607" i="7"/>
  <c r="I607" i="7"/>
  <c r="H607" i="7"/>
  <c r="CB606" i="7"/>
  <c r="BY606" i="7"/>
  <c r="BX606" i="7"/>
  <c r="BW606" i="7"/>
  <c r="BV606" i="7"/>
  <c r="BT606" i="7"/>
  <c r="BS606" i="7"/>
  <c r="BR606" i="7"/>
  <c r="BQ606" i="7"/>
  <c r="BP606" i="7"/>
  <c r="BO606" i="7"/>
  <c r="BN606" i="7"/>
  <c r="BM606" i="7"/>
  <c r="BL606" i="7"/>
  <c r="BK606" i="7"/>
  <c r="BJ606" i="7"/>
  <c r="BI606" i="7"/>
  <c r="BH606" i="7"/>
  <c r="BG606" i="7"/>
  <c r="BF606" i="7"/>
  <c r="BE606" i="7"/>
  <c r="BD606" i="7"/>
  <c r="BC606" i="7"/>
  <c r="BB606" i="7"/>
  <c r="BA606" i="7"/>
  <c r="AZ606" i="7"/>
  <c r="AY606" i="7"/>
  <c r="AX606" i="7"/>
  <c r="AW606" i="7"/>
  <c r="AV606" i="7"/>
  <c r="AU606" i="7"/>
  <c r="AT606" i="7"/>
  <c r="AS606" i="7"/>
  <c r="AR606" i="7"/>
  <c r="AQ606" i="7"/>
  <c r="AP606" i="7"/>
  <c r="AO606" i="7"/>
  <c r="AN606" i="7"/>
  <c r="AM606" i="7"/>
  <c r="AL606" i="7"/>
  <c r="AK606" i="7"/>
  <c r="AJ606" i="7"/>
  <c r="AI606" i="7"/>
  <c r="AH606" i="7"/>
  <c r="AG606" i="7"/>
  <c r="AF606" i="7"/>
  <c r="AE606" i="7"/>
  <c r="AD606" i="7"/>
  <c r="AC606" i="7"/>
  <c r="AB606" i="7"/>
  <c r="AA606" i="7"/>
  <c r="Z606" i="7"/>
  <c r="Y606" i="7"/>
  <c r="X606" i="7"/>
  <c r="W606" i="7"/>
  <c r="V606" i="7"/>
  <c r="U606" i="7"/>
  <c r="T606" i="7"/>
  <c r="S606" i="7"/>
  <c r="R606" i="7"/>
  <c r="Q606" i="7"/>
  <c r="P606" i="7"/>
  <c r="O606" i="7"/>
  <c r="N606" i="7"/>
  <c r="M606" i="7"/>
  <c r="L606" i="7"/>
  <c r="K606" i="7"/>
  <c r="J606" i="7"/>
  <c r="I606" i="7"/>
  <c r="H606" i="7"/>
  <c r="CB605" i="7"/>
  <c r="BY605" i="7"/>
  <c r="BX605" i="7"/>
  <c r="BW605" i="7"/>
  <c r="BV605" i="7"/>
  <c r="BT605" i="7"/>
  <c r="BS605" i="7"/>
  <c r="BR605" i="7"/>
  <c r="BQ605" i="7"/>
  <c r="BP605" i="7"/>
  <c r="BO605" i="7"/>
  <c r="BN605" i="7"/>
  <c r="BM605" i="7"/>
  <c r="BL605" i="7"/>
  <c r="BK605" i="7"/>
  <c r="BJ605" i="7"/>
  <c r="BI605" i="7"/>
  <c r="BH605" i="7"/>
  <c r="BG605" i="7"/>
  <c r="BF605" i="7"/>
  <c r="BE605" i="7"/>
  <c r="BD605" i="7"/>
  <c r="BC605" i="7"/>
  <c r="BB605" i="7"/>
  <c r="BA605" i="7"/>
  <c r="AZ605" i="7"/>
  <c r="AY605" i="7"/>
  <c r="AX605" i="7"/>
  <c r="AW605" i="7"/>
  <c r="AV605" i="7"/>
  <c r="AU605" i="7"/>
  <c r="AT605" i="7"/>
  <c r="AS605" i="7"/>
  <c r="AR605" i="7"/>
  <c r="AQ605" i="7"/>
  <c r="AP605" i="7"/>
  <c r="AO605" i="7"/>
  <c r="AN605" i="7"/>
  <c r="AM605" i="7"/>
  <c r="AL605" i="7"/>
  <c r="AK605" i="7"/>
  <c r="AJ605" i="7"/>
  <c r="AI605" i="7"/>
  <c r="AH605" i="7"/>
  <c r="AG605" i="7"/>
  <c r="AF605" i="7"/>
  <c r="AE605" i="7"/>
  <c r="AD605" i="7"/>
  <c r="AC605" i="7"/>
  <c r="AB605" i="7"/>
  <c r="AA605" i="7"/>
  <c r="Z605" i="7"/>
  <c r="Y605" i="7"/>
  <c r="X605" i="7"/>
  <c r="W605" i="7"/>
  <c r="V605" i="7"/>
  <c r="U605" i="7"/>
  <c r="T605" i="7"/>
  <c r="S605" i="7"/>
  <c r="R605" i="7"/>
  <c r="Q605" i="7"/>
  <c r="P605" i="7"/>
  <c r="O605" i="7"/>
  <c r="N605" i="7"/>
  <c r="M605" i="7"/>
  <c r="L605" i="7"/>
  <c r="K605" i="7"/>
  <c r="J605" i="7"/>
  <c r="I605" i="7"/>
  <c r="H605" i="7"/>
  <c r="CB604" i="7"/>
  <c r="BY604" i="7"/>
  <c r="BX604" i="7"/>
  <c r="BW604" i="7"/>
  <c r="BV604" i="7"/>
  <c r="BT604" i="7"/>
  <c r="BS604" i="7"/>
  <c r="BR604" i="7"/>
  <c r="BQ604" i="7"/>
  <c r="BO604" i="7"/>
  <c r="BN604" i="7"/>
  <c r="BM604" i="7"/>
  <c r="BL604" i="7"/>
  <c r="BJ604" i="7"/>
  <c r="BI604" i="7"/>
  <c r="BH604" i="7"/>
  <c r="BG604" i="7"/>
  <c r="BE604" i="7"/>
  <c r="BD604" i="7"/>
  <c r="BC604" i="7"/>
  <c r="BB604" i="7"/>
  <c r="AZ604" i="7"/>
  <c r="AY604" i="7"/>
  <c r="AX604" i="7"/>
  <c r="AW604" i="7"/>
  <c r="AU604" i="7"/>
  <c r="AT604" i="7"/>
  <c r="AS604" i="7"/>
  <c r="AR604" i="7"/>
  <c r="AP604" i="7"/>
  <c r="AO604" i="7"/>
  <c r="AN604" i="7"/>
  <c r="AM604" i="7"/>
  <c r="AK604" i="7"/>
  <c r="AJ604" i="7"/>
  <c r="AI604" i="7"/>
  <c r="AH604" i="7"/>
  <c r="AF604" i="7"/>
  <c r="AE604" i="7"/>
  <c r="AD604" i="7"/>
  <c r="AC604" i="7"/>
  <c r="AA604" i="7"/>
  <c r="Z604" i="7"/>
  <c r="Y604" i="7"/>
  <c r="X604" i="7"/>
  <c r="V604" i="7"/>
  <c r="U604" i="7"/>
  <c r="T604" i="7"/>
  <c r="S604" i="7"/>
  <c r="Q604" i="7"/>
  <c r="P604" i="7"/>
  <c r="O604" i="7"/>
  <c r="N604" i="7"/>
  <c r="L604" i="7"/>
  <c r="K604" i="7"/>
  <c r="J604" i="7"/>
  <c r="I604" i="7"/>
  <c r="CB603" i="7"/>
  <c r="CA603" i="7"/>
  <c r="BY603" i="7"/>
  <c r="BX603" i="7"/>
  <c r="BW603" i="7"/>
  <c r="BV603" i="7"/>
  <c r="BU603" i="7"/>
  <c r="BT603" i="7"/>
  <c r="BS603" i="7"/>
  <c r="BR603" i="7"/>
  <c r="BQ603" i="7"/>
  <c r="BP603" i="7"/>
  <c r="BO603" i="7"/>
  <c r="BN603" i="7"/>
  <c r="BM603" i="7"/>
  <c r="BL603" i="7"/>
  <c r="BK603" i="7"/>
  <c r="BJ603" i="7"/>
  <c r="BI603" i="7"/>
  <c r="BH603" i="7"/>
  <c r="BG603" i="7"/>
  <c r="BF603" i="7"/>
  <c r="BE603" i="7"/>
  <c r="BD603" i="7"/>
  <c r="BC603" i="7"/>
  <c r="BB603" i="7"/>
  <c r="BA603" i="7"/>
  <c r="AZ603" i="7"/>
  <c r="AY603" i="7"/>
  <c r="AX603" i="7"/>
  <c r="AW603" i="7"/>
  <c r="AV603" i="7"/>
  <c r="AU603" i="7"/>
  <c r="AT603" i="7"/>
  <c r="AS603" i="7"/>
  <c r="AR603" i="7"/>
  <c r="AQ603" i="7"/>
  <c r="AP603" i="7"/>
  <c r="AO603" i="7"/>
  <c r="AN603" i="7"/>
  <c r="AM603" i="7"/>
  <c r="AL603" i="7"/>
  <c r="AK603" i="7"/>
  <c r="AJ603" i="7"/>
  <c r="AI603" i="7"/>
  <c r="AH603" i="7"/>
  <c r="AG603" i="7"/>
  <c r="AF603" i="7"/>
  <c r="AE603" i="7"/>
  <c r="AD603" i="7"/>
  <c r="AC603" i="7"/>
  <c r="AB603" i="7"/>
  <c r="AA603" i="7"/>
  <c r="Z603" i="7"/>
  <c r="Y603" i="7"/>
  <c r="X603" i="7"/>
  <c r="W603" i="7"/>
  <c r="V603" i="7"/>
  <c r="U603" i="7"/>
  <c r="T603" i="7"/>
  <c r="S603" i="7"/>
  <c r="R603" i="7"/>
  <c r="Q603" i="7"/>
  <c r="P603" i="7"/>
  <c r="O603" i="7"/>
  <c r="N603" i="7"/>
  <c r="M603" i="7"/>
  <c r="L603" i="7"/>
  <c r="K603" i="7"/>
  <c r="J603" i="7"/>
  <c r="I603" i="7"/>
  <c r="H603" i="7"/>
  <c r="CB602" i="7"/>
  <c r="BY602" i="7"/>
  <c r="BX602" i="7"/>
  <c r="BW602" i="7"/>
  <c r="BV602" i="7"/>
  <c r="BT602" i="7"/>
  <c r="BS602" i="7"/>
  <c r="BR602" i="7"/>
  <c r="BQ602" i="7"/>
  <c r="BP602" i="7"/>
  <c r="BO602" i="7"/>
  <c r="BN602" i="7"/>
  <c r="BM602" i="7"/>
  <c r="BL602" i="7"/>
  <c r="BK602" i="7"/>
  <c r="BJ602" i="7"/>
  <c r="BI602" i="7"/>
  <c r="BH602" i="7"/>
  <c r="BG602" i="7"/>
  <c r="BF602" i="7"/>
  <c r="BE602" i="7"/>
  <c r="BD602" i="7"/>
  <c r="BC602" i="7"/>
  <c r="BB602" i="7"/>
  <c r="BA602" i="7"/>
  <c r="AZ602" i="7"/>
  <c r="AY602" i="7"/>
  <c r="AX602" i="7"/>
  <c r="AW602" i="7"/>
  <c r="AV602" i="7"/>
  <c r="AU602" i="7"/>
  <c r="AT602" i="7"/>
  <c r="AS602" i="7"/>
  <c r="AR602" i="7"/>
  <c r="AQ602" i="7"/>
  <c r="AP602" i="7"/>
  <c r="AO602" i="7"/>
  <c r="AN602" i="7"/>
  <c r="AM602" i="7"/>
  <c r="AL602" i="7"/>
  <c r="AK602" i="7"/>
  <c r="AJ602" i="7"/>
  <c r="AI602" i="7"/>
  <c r="AH602" i="7"/>
  <c r="AG602" i="7"/>
  <c r="AF602" i="7"/>
  <c r="AE602" i="7"/>
  <c r="AD602" i="7"/>
  <c r="AC602" i="7"/>
  <c r="AB602" i="7"/>
  <c r="AA602" i="7"/>
  <c r="Z602" i="7"/>
  <c r="Y602" i="7"/>
  <c r="X602" i="7"/>
  <c r="W602" i="7"/>
  <c r="V602" i="7"/>
  <c r="U602" i="7"/>
  <c r="T602" i="7"/>
  <c r="S602" i="7"/>
  <c r="R602" i="7"/>
  <c r="Q602" i="7"/>
  <c r="P602" i="7"/>
  <c r="O602" i="7"/>
  <c r="N602" i="7"/>
  <c r="M602" i="7"/>
  <c r="L602" i="7"/>
  <c r="K602" i="7"/>
  <c r="J602" i="7"/>
  <c r="I602" i="7"/>
  <c r="H602" i="7"/>
  <c r="CB601" i="7"/>
  <c r="BY601" i="7"/>
  <c r="BX601" i="7"/>
  <c r="BW601" i="7"/>
  <c r="BV601" i="7"/>
  <c r="BT601" i="7"/>
  <c r="BS601" i="7"/>
  <c r="BR601" i="7"/>
  <c r="BQ601" i="7"/>
  <c r="BP601" i="7"/>
  <c r="BO601" i="7"/>
  <c r="BN601" i="7"/>
  <c r="BM601" i="7"/>
  <c r="BL601" i="7"/>
  <c r="BK601" i="7"/>
  <c r="BJ601" i="7"/>
  <c r="BI601" i="7"/>
  <c r="BH601" i="7"/>
  <c r="BG601" i="7"/>
  <c r="BF601" i="7"/>
  <c r="BE601" i="7"/>
  <c r="BD601" i="7"/>
  <c r="BC601" i="7"/>
  <c r="BB601" i="7"/>
  <c r="BA601" i="7"/>
  <c r="AZ601" i="7"/>
  <c r="AY601" i="7"/>
  <c r="AX601" i="7"/>
  <c r="AW601" i="7"/>
  <c r="AV601" i="7"/>
  <c r="AU601" i="7"/>
  <c r="AT601" i="7"/>
  <c r="AS601" i="7"/>
  <c r="AR601" i="7"/>
  <c r="AQ601" i="7"/>
  <c r="AP601" i="7"/>
  <c r="AO601" i="7"/>
  <c r="AN601" i="7"/>
  <c r="AM601" i="7"/>
  <c r="AL601" i="7"/>
  <c r="AK601" i="7"/>
  <c r="AJ601" i="7"/>
  <c r="AI601" i="7"/>
  <c r="AH601" i="7"/>
  <c r="AG601" i="7"/>
  <c r="AF601" i="7"/>
  <c r="AE601" i="7"/>
  <c r="AD601" i="7"/>
  <c r="AC601" i="7"/>
  <c r="AB601" i="7"/>
  <c r="AA601" i="7"/>
  <c r="Z601" i="7"/>
  <c r="Y601" i="7"/>
  <c r="X601" i="7"/>
  <c r="W601" i="7"/>
  <c r="V601" i="7"/>
  <c r="U601" i="7"/>
  <c r="T601" i="7"/>
  <c r="S601" i="7"/>
  <c r="R601" i="7"/>
  <c r="Q601" i="7"/>
  <c r="P601" i="7"/>
  <c r="O601" i="7"/>
  <c r="N601" i="7"/>
  <c r="M601" i="7"/>
  <c r="L601" i="7"/>
  <c r="K601" i="7"/>
  <c r="J601" i="7"/>
  <c r="I601" i="7"/>
  <c r="H601" i="7"/>
  <c r="CB600" i="7"/>
  <c r="BY600" i="7"/>
  <c r="BX600" i="7"/>
  <c r="BW600" i="7"/>
  <c r="BV600" i="7"/>
  <c r="BT600" i="7"/>
  <c r="BS600" i="7"/>
  <c r="BR600" i="7"/>
  <c r="BQ600" i="7"/>
  <c r="BP600" i="7"/>
  <c r="BO600" i="7"/>
  <c r="BN600" i="7"/>
  <c r="BM600" i="7"/>
  <c r="BL600" i="7"/>
  <c r="BK600" i="7"/>
  <c r="BJ600" i="7"/>
  <c r="BI600" i="7"/>
  <c r="BH600" i="7"/>
  <c r="BG600" i="7"/>
  <c r="BF600" i="7"/>
  <c r="BE600" i="7"/>
  <c r="BD600" i="7"/>
  <c r="BC600" i="7"/>
  <c r="BB600" i="7"/>
  <c r="BA600" i="7"/>
  <c r="AZ600" i="7"/>
  <c r="AY600" i="7"/>
  <c r="AX600" i="7"/>
  <c r="AW600" i="7"/>
  <c r="AV600" i="7"/>
  <c r="AU600" i="7"/>
  <c r="AT600" i="7"/>
  <c r="AS600" i="7"/>
  <c r="AR600" i="7"/>
  <c r="AQ600" i="7"/>
  <c r="AP600" i="7"/>
  <c r="AO600" i="7"/>
  <c r="AN600" i="7"/>
  <c r="AM600" i="7"/>
  <c r="AL600" i="7"/>
  <c r="AK600" i="7"/>
  <c r="AJ600" i="7"/>
  <c r="AI600" i="7"/>
  <c r="AH600" i="7"/>
  <c r="AG600" i="7"/>
  <c r="AF600" i="7"/>
  <c r="AE600" i="7"/>
  <c r="AD600" i="7"/>
  <c r="AC600" i="7"/>
  <c r="AB600" i="7"/>
  <c r="AA600" i="7"/>
  <c r="Z600" i="7"/>
  <c r="Y600" i="7"/>
  <c r="X600" i="7"/>
  <c r="W600" i="7"/>
  <c r="V600" i="7"/>
  <c r="U600" i="7"/>
  <c r="T600" i="7"/>
  <c r="S600" i="7"/>
  <c r="R600" i="7"/>
  <c r="Q600" i="7"/>
  <c r="P600" i="7"/>
  <c r="O600" i="7"/>
  <c r="N600" i="7"/>
  <c r="M600" i="7"/>
  <c r="L600" i="7"/>
  <c r="K600" i="7"/>
  <c r="J600" i="7"/>
  <c r="I600" i="7"/>
  <c r="H600" i="7"/>
  <c r="CB599" i="7"/>
  <c r="BY599" i="7"/>
  <c r="BX599" i="7"/>
  <c r="BW599" i="7"/>
  <c r="BV599" i="7"/>
  <c r="BT599" i="7"/>
  <c r="BS599" i="7"/>
  <c r="BR599" i="7"/>
  <c r="BQ599" i="7"/>
  <c r="BP599" i="7"/>
  <c r="BO599" i="7"/>
  <c r="BN599" i="7"/>
  <c r="BM599" i="7"/>
  <c r="BL599" i="7"/>
  <c r="BK599" i="7"/>
  <c r="BJ599" i="7"/>
  <c r="BI599" i="7"/>
  <c r="BH599" i="7"/>
  <c r="BG599" i="7"/>
  <c r="BF599" i="7"/>
  <c r="BE599" i="7"/>
  <c r="BD599" i="7"/>
  <c r="BC599" i="7"/>
  <c r="BB599" i="7"/>
  <c r="BA599" i="7"/>
  <c r="AZ599" i="7"/>
  <c r="AY599" i="7"/>
  <c r="AX599" i="7"/>
  <c r="AW599" i="7"/>
  <c r="AV599" i="7"/>
  <c r="AU599" i="7"/>
  <c r="AT599" i="7"/>
  <c r="AS599" i="7"/>
  <c r="AR599" i="7"/>
  <c r="AQ599" i="7"/>
  <c r="AP599" i="7"/>
  <c r="AO599" i="7"/>
  <c r="AN599" i="7"/>
  <c r="AM599" i="7"/>
  <c r="AL599" i="7"/>
  <c r="AK599" i="7"/>
  <c r="AJ599" i="7"/>
  <c r="AI599" i="7"/>
  <c r="AH599" i="7"/>
  <c r="AG599" i="7"/>
  <c r="AF599" i="7"/>
  <c r="AE599" i="7"/>
  <c r="AD599" i="7"/>
  <c r="AC599" i="7"/>
  <c r="AB599" i="7"/>
  <c r="AA599" i="7"/>
  <c r="Z599" i="7"/>
  <c r="Y599" i="7"/>
  <c r="X599" i="7"/>
  <c r="W599" i="7"/>
  <c r="V599" i="7"/>
  <c r="U599" i="7"/>
  <c r="T599" i="7"/>
  <c r="S599" i="7"/>
  <c r="R599" i="7"/>
  <c r="Q599" i="7"/>
  <c r="P599" i="7"/>
  <c r="O599" i="7"/>
  <c r="N599" i="7"/>
  <c r="M599" i="7"/>
  <c r="L599" i="7"/>
  <c r="K599" i="7"/>
  <c r="J599" i="7"/>
  <c r="I599" i="7"/>
  <c r="H599" i="7"/>
  <c r="CB598" i="7"/>
  <c r="BY598" i="7"/>
  <c r="BX598" i="7"/>
  <c r="BW598" i="7"/>
  <c r="BV598" i="7"/>
  <c r="BT598" i="7"/>
  <c r="BS598" i="7"/>
  <c r="BR598" i="7"/>
  <c r="BQ598" i="7"/>
  <c r="BO598" i="7"/>
  <c r="BN598" i="7"/>
  <c r="BM598" i="7"/>
  <c r="BL598" i="7"/>
  <c r="BJ598" i="7"/>
  <c r="BI598" i="7"/>
  <c r="BH598" i="7"/>
  <c r="BG598" i="7"/>
  <c r="BE598" i="7"/>
  <c r="BD598" i="7"/>
  <c r="BC598" i="7"/>
  <c r="BB598" i="7"/>
  <c r="AZ598" i="7"/>
  <c r="AY598" i="7"/>
  <c r="AX598" i="7"/>
  <c r="AW598" i="7"/>
  <c r="AU598" i="7"/>
  <c r="AT598" i="7"/>
  <c r="AS598" i="7"/>
  <c r="AR598" i="7"/>
  <c r="AP598" i="7"/>
  <c r="AO598" i="7"/>
  <c r="AN598" i="7"/>
  <c r="AM598" i="7"/>
  <c r="AK598" i="7"/>
  <c r="AJ598" i="7"/>
  <c r="AI598" i="7"/>
  <c r="AH598" i="7"/>
  <c r="AF598" i="7"/>
  <c r="AE598" i="7"/>
  <c r="AD598" i="7"/>
  <c r="AC598" i="7"/>
  <c r="AA598" i="7"/>
  <c r="Z598" i="7"/>
  <c r="Y598" i="7"/>
  <c r="X598" i="7"/>
  <c r="V598" i="7"/>
  <c r="U598" i="7"/>
  <c r="T598" i="7"/>
  <c r="S598" i="7"/>
  <c r="Q598" i="7"/>
  <c r="P598" i="7"/>
  <c r="O598" i="7"/>
  <c r="N598" i="7"/>
  <c r="L598" i="7"/>
  <c r="K598" i="7"/>
  <c r="J598" i="7"/>
  <c r="I598" i="7"/>
  <c r="CB597" i="7"/>
  <c r="CA597" i="7"/>
  <c r="BY597" i="7"/>
  <c r="BX597" i="7"/>
  <c r="BW597" i="7"/>
  <c r="BV597" i="7"/>
  <c r="BU597" i="7"/>
  <c r="BT597" i="7"/>
  <c r="BS597" i="7"/>
  <c r="BR597" i="7"/>
  <c r="BQ597" i="7"/>
  <c r="BP597" i="7"/>
  <c r="BO597" i="7"/>
  <c r="BN597" i="7"/>
  <c r="BM597" i="7"/>
  <c r="BL597" i="7"/>
  <c r="BK597" i="7"/>
  <c r="BJ597" i="7"/>
  <c r="BI597" i="7"/>
  <c r="BH597" i="7"/>
  <c r="BG597" i="7"/>
  <c r="BF597" i="7"/>
  <c r="BE597" i="7"/>
  <c r="BD597" i="7"/>
  <c r="BC597" i="7"/>
  <c r="BB597" i="7"/>
  <c r="BA597" i="7"/>
  <c r="AZ597" i="7"/>
  <c r="AY597" i="7"/>
  <c r="AX597" i="7"/>
  <c r="AW597" i="7"/>
  <c r="AV597" i="7"/>
  <c r="AU597" i="7"/>
  <c r="AT597" i="7"/>
  <c r="AS597" i="7"/>
  <c r="AR597" i="7"/>
  <c r="AQ597" i="7"/>
  <c r="AP597" i="7"/>
  <c r="AO597" i="7"/>
  <c r="AN597" i="7"/>
  <c r="AM597" i="7"/>
  <c r="AL597" i="7"/>
  <c r="AK597" i="7"/>
  <c r="AJ597" i="7"/>
  <c r="AI597" i="7"/>
  <c r="AH597" i="7"/>
  <c r="AG597" i="7"/>
  <c r="AF597" i="7"/>
  <c r="AE597" i="7"/>
  <c r="AD597" i="7"/>
  <c r="AC597" i="7"/>
  <c r="AB597" i="7"/>
  <c r="AA597" i="7"/>
  <c r="Z597" i="7"/>
  <c r="Y597" i="7"/>
  <c r="X597" i="7"/>
  <c r="W597" i="7"/>
  <c r="V597" i="7"/>
  <c r="U597" i="7"/>
  <c r="T597" i="7"/>
  <c r="S597" i="7"/>
  <c r="R597" i="7"/>
  <c r="Q597" i="7"/>
  <c r="P597" i="7"/>
  <c r="O597" i="7"/>
  <c r="N597" i="7"/>
  <c r="M597" i="7"/>
  <c r="L597" i="7"/>
  <c r="K597" i="7"/>
  <c r="J597" i="7"/>
  <c r="I597" i="7"/>
  <c r="H597" i="7"/>
  <c r="CB596" i="7"/>
  <c r="BY596" i="7"/>
  <c r="BX596" i="7"/>
  <c r="BW596" i="7"/>
  <c r="BV596" i="7"/>
  <c r="BT596" i="7"/>
  <c r="BS596" i="7"/>
  <c r="BR596" i="7"/>
  <c r="BQ596" i="7"/>
  <c r="BP596" i="7"/>
  <c r="BO596" i="7"/>
  <c r="BN596" i="7"/>
  <c r="BM596" i="7"/>
  <c r="BL596" i="7"/>
  <c r="BK596" i="7"/>
  <c r="BJ596" i="7"/>
  <c r="BI596" i="7"/>
  <c r="BH596" i="7"/>
  <c r="BG596" i="7"/>
  <c r="BF596" i="7"/>
  <c r="BE596" i="7"/>
  <c r="BD596" i="7"/>
  <c r="BC596" i="7"/>
  <c r="BB596" i="7"/>
  <c r="BA596" i="7"/>
  <c r="AZ596" i="7"/>
  <c r="AY596" i="7"/>
  <c r="AX596" i="7"/>
  <c r="AW596" i="7"/>
  <c r="AV596" i="7"/>
  <c r="AU596" i="7"/>
  <c r="AT596" i="7"/>
  <c r="AS596" i="7"/>
  <c r="AR596" i="7"/>
  <c r="AQ596" i="7"/>
  <c r="AP596" i="7"/>
  <c r="AO596" i="7"/>
  <c r="AN596" i="7"/>
  <c r="AM596" i="7"/>
  <c r="AL596" i="7"/>
  <c r="AK596" i="7"/>
  <c r="AJ596" i="7"/>
  <c r="AI596" i="7"/>
  <c r="AH596" i="7"/>
  <c r="AG596" i="7"/>
  <c r="AF596" i="7"/>
  <c r="AE596" i="7"/>
  <c r="AD596" i="7"/>
  <c r="AC596" i="7"/>
  <c r="AB596" i="7"/>
  <c r="AA596" i="7"/>
  <c r="Z596" i="7"/>
  <c r="Y596" i="7"/>
  <c r="X596" i="7"/>
  <c r="W596" i="7"/>
  <c r="V596" i="7"/>
  <c r="U596" i="7"/>
  <c r="T596" i="7"/>
  <c r="S596" i="7"/>
  <c r="R596" i="7"/>
  <c r="Q596" i="7"/>
  <c r="P596" i="7"/>
  <c r="O596" i="7"/>
  <c r="N596" i="7"/>
  <c r="M596" i="7"/>
  <c r="L596" i="7"/>
  <c r="K596" i="7"/>
  <c r="J596" i="7"/>
  <c r="I596" i="7"/>
  <c r="H596" i="7"/>
  <c r="CB595" i="7"/>
  <c r="BY595" i="7"/>
  <c r="BX595" i="7"/>
  <c r="BW595" i="7"/>
  <c r="BV595" i="7"/>
  <c r="BT595" i="7"/>
  <c r="BS595" i="7"/>
  <c r="BR595" i="7"/>
  <c r="BQ595" i="7"/>
  <c r="BP595" i="7"/>
  <c r="BO595" i="7"/>
  <c r="BN595" i="7"/>
  <c r="BM595" i="7"/>
  <c r="BL595" i="7"/>
  <c r="BK595" i="7"/>
  <c r="BJ595" i="7"/>
  <c r="BI595" i="7"/>
  <c r="BH595" i="7"/>
  <c r="BG595" i="7"/>
  <c r="BF595" i="7"/>
  <c r="BE595" i="7"/>
  <c r="BD595" i="7"/>
  <c r="BC595" i="7"/>
  <c r="BB595" i="7"/>
  <c r="BA595" i="7"/>
  <c r="AZ595" i="7"/>
  <c r="AY595" i="7"/>
  <c r="AX595" i="7"/>
  <c r="AW595" i="7"/>
  <c r="AV595" i="7"/>
  <c r="AU595" i="7"/>
  <c r="AT595" i="7"/>
  <c r="AS595" i="7"/>
  <c r="AR595" i="7"/>
  <c r="AQ595" i="7"/>
  <c r="AP595" i="7"/>
  <c r="AO595" i="7"/>
  <c r="AN595" i="7"/>
  <c r="AM595" i="7"/>
  <c r="AL595" i="7"/>
  <c r="AK595" i="7"/>
  <c r="AJ595" i="7"/>
  <c r="AI595" i="7"/>
  <c r="AH595" i="7"/>
  <c r="AG595" i="7"/>
  <c r="AF595" i="7"/>
  <c r="AE595" i="7"/>
  <c r="AD595" i="7"/>
  <c r="AC595" i="7"/>
  <c r="AB595" i="7"/>
  <c r="AA595" i="7"/>
  <c r="Z595" i="7"/>
  <c r="Y595" i="7"/>
  <c r="X595" i="7"/>
  <c r="W595" i="7"/>
  <c r="V595" i="7"/>
  <c r="U595" i="7"/>
  <c r="T595" i="7"/>
  <c r="S595" i="7"/>
  <c r="R595" i="7"/>
  <c r="Q595" i="7"/>
  <c r="P595" i="7"/>
  <c r="O595" i="7"/>
  <c r="N595" i="7"/>
  <c r="M595" i="7"/>
  <c r="L595" i="7"/>
  <c r="K595" i="7"/>
  <c r="J595" i="7"/>
  <c r="I595" i="7"/>
  <c r="H595" i="7"/>
  <c r="CB594" i="7"/>
  <c r="BY594" i="7"/>
  <c r="BX594" i="7"/>
  <c r="BW594" i="7"/>
  <c r="BV594" i="7"/>
  <c r="BT594" i="7"/>
  <c r="BS594" i="7"/>
  <c r="BR594" i="7"/>
  <c r="BQ594" i="7"/>
  <c r="BP594" i="7"/>
  <c r="BO594" i="7"/>
  <c r="BN594" i="7"/>
  <c r="BM594" i="7"/>
  <c r="BL594" i="7"/>
  <c r="BK594" i="7"/>
  <c r="BJ594" i="7"/>
  <c r="BI594" i="7"/>
  <c r="BH594" i="7"/>
  <c r="BG594" i="7"/>
  <c r="BE594" i="7"/>
  <c r="BD594" i="7"/>
  <c r="BC594" i="7"/>
  <c r="BB594" i="7"/>
  <c r="BA594" i="7"/>
  <c r="AZ594" i="7"/>
  <c r="AY594" i="7"/>
  <c r="AX594" i="7"/>
  <c r="AW594" i="7"/>
  <c r="AU594" i="7"/>
  <c r="AT594" i="7"/>
  <c r="AS594" i="7"/>
  <c r="AR594" i="7"/>
  <c r="AP594" i="7"/>
  <c r="AO594" i="7"/>
  <c r="AN594" i="7"/>
  <c r="AM594" i="7"/>
  <c r="AK594" i="7"/>
  <c r="AJ594" i="7"/>
  <c r="AI594" i="7"/>
  <c r="AH594" i="7"/>
  <c r="AF594" i="7"/>
  <c r="AE594" i="7"/>
  <c r="AD594" i="7"/>
  <c r="AC594" i="7"/>
  <c r="AA594" i="7"/>
  <c r="Z594" i="7"/>
  <c r="Y594" i="7"/>
  <c r="X594" i="7"/>
  <c r="V594" i="7"/>
  <c r="U594" i="7"/>
  <c r="T594" i="7"/>
  <c r="S594" i="7"/>
  <c r="Q594" i="7"/>
  <c r="P594" i="7"/>
  <c r="O594" i="7"/>
  <c r="N594" i="7"/>
  <c r="L594" i="7"/>
  <c r="K594" i="7"/>
  <c r="J594" i="7"/>
  <c r="I594" i="7"/>
  <c r="H594" i="7"/>
  <c r="CB593" i="7"/>
  <c r="BY593" i="7"/>
  <c r="BX593" i="7"/>
  <c r="BW593" i="7"/>
  <c r="BV593" i="7"/>
  <c r="BT593" i="7"/>
  <c r="BS593" i="7"/>
  <c r="BR593" i="7"/>
  <c r="BQ593" i="7"/>
  <c r="BO593" i="7"/>
  <c r="BN593" i="7"/>
  <c r="BM593" i="7"/>
  <c r="BL593" i="7"/>
  <c r="BJ593" i="7"/>
  <c r="BI593" i="7"/>
  <c r="BH593" i="7"/>
  <c r="BG593" i="7"/>
  <c r="BE593" i="7"/>
  <c r="BD593" i="7"/>
  <c r="BC593" i="7"/>
  <c r="BB593" i="7"/>
  <c r="AZ593" i="7"/>
  <c r="AY593" i="7"/>
  <c r="AX593" i="7"/>
  <c r="AW593" i="7"/>
  <c r="AU593" i="7"/>
  <c r="AT593" i="7"/>
  <c r="AS593" i="7"/>
  <c r="AR593" i="7"/>
  <c r="AP593" i="7"/>
  <c r="AO593" i="7"/>
  <c r="AN593" i="7"/>
  <c r="AM593" i="7"/>
  <c r="AK593" i="7"/>
  <c r="AJ593" i="7"/>
  <c r="AI593" i="7"/>
  <c r="AH593" i="7"/>
  <c r="AF593" i="7"/>
  <c r="AE593" i="7"/>
  <c r="AD593" i="7"/>
  <c r="AC593" i="7"/>
  <c r="AA593" i="7"/>
  <c r="Z593" i="7"/>
  <c r="Y593" i="7"/>
  <c r="X593" i="7"/>
  <c r="V593" i="7"/>
  <c r="U593" i="7"/>
  <c r="T593" i="7"/>
  <c r="S593" i="7"/>
  <c r="Q593" i="7"/>
  <c r="P593" i="7"/>
  <c r="O593" i="7"/>
  <c r="N593" i="7"/>
  <c r="L593" i="7"/>
  <c r="K593" i="7"/>
  <c r="J593" i="7"/>
  <c r="I593" i="7"/>
  <c r="CB592" i="7"/>
  <c r="CA592" i="7"/>
  <c r="BY592" i="7"/>
  <c r="BX592" i="7"/>
  <c r="BW592" i="7"/>
  <c r="BV592" i="7"/>
  <c r="BU592" i="7"/>
  <c r="BT592" i="7"/>
  <c r="BS592" i="7"/>
  <c r="BR592" i="7"/>
  <c r="BQ592" i="7"/>
  <c r="BP592" i="7"/>
  <c r="BO592" i="7"/>
  <c r="BN592" i="7"/>
  <c r="BM592" i="7"/>
  <c r="BL592" i="7"/>
  <c r="BK592" i="7"/>
  <c r="BJ592" i="7"/>
  <c r="BI592" i="7"/>
  <c r="BH592" i="7"/>
  <c r="BG592" i="7"/>
  <c r="BF592" i="7"/>
  <c r="BE592" i="7"/>
  <c r="BD592" i="7"/>
  <c r="BC592" i="7"/>
  <c r="BB592" i="7"/>
  <c r="BA592" i="7"/>
  <c r="AZ592" i="7"/>
  <c r="AY592" i="7"/>
  <c r="AX592" i="7"/>
  <c r="AW592" i="7"/>
  <c r="AV592" i="7"/>
  <c r="AU592" i="7"/>
  <c r="AT592" i="7"/>
  <c r="AS592" i="7"/>
  <c r="AR592" i="7"/>
  <c r="AQ592" i="7"/>
  <c r="AP592" i="7"/>
  <c r="AO592" i="7"/>
  <c r="AN592" i="7"/>
  <c r="AM592" i="7"/>
  <c r="AL592" i="7"/>
  <c r="AK592" i="7"/>
  <c r="AJ592" i="7"/>
  <c r="AI592" i="7"/>
  <c r="AH592" i="7"/>
  <c r="AG592" i="7"/>
  <c r="AF592" i="7"/>
  <c r="AE592" i="7"/>
  <c r="AD592" i="7"/>
  <c r="AC592" i="7"/>
  <c r="AB592" i="7"/>
  <c r="AA592" i="7"/>
  <c r="Z592" i="7"/>
  <c r="Y592" i="7"/>
  <c r="X592" i="7"/>
  <c r="W592" i="7"/>
  <c r="V592" i="7"/>
  <c r="U592" i="7"/>
  <c r="T592" i="7"/>
  <c r="S592" i="7"/>
  <c r="R592" i="7"/>
  <c r="Q592" i="7"/>
  <c r="P592" i="7"/>
  <c r="O592" i="7"/>
  <c r="N592" i="7"/>
  <c r="M592" i="7"/>
  <c r="L592" i="7"/>
  <c r="K592" i="7"/>
  <c r="J592" i="7"/>
  <c r="I592" i="7"/>
  <c r="H592" i="7"/>
  <c r="CB591" i="7"/>
  <c r="BY591" i="7"/>
  <c r="BX591" i="7"/>
  <c r="BW591" i="7"/>
  <c r="BV591" i="7"/>
  <c r="BT591" i="7"/>
  <c r="BS591" i="7"/>
  <c r="BR591" i="7"/>
  <c r="BQ591" i="7"/>
  <c r="BP591" i="7"/>
  <c r="BO591" i="7"/>
  <c r="BN591" i="7"/>
  <c r="BM591" i="7"/>
  <c r="BL591" i="7"/>
  <c r="BK591" i="7"/>
  <c r="BJ591" i="7"/>
  <c r="BI591" i="7"/>
  <c r="BH591" i="7"/>
  <c r="BG591" i="7"/>
  <c r="BF591" i="7"/>
  <c r="BE591" i="7"/>
  <c r="BD591" i="7"/>
  <c r="BC591" i="7"/>
  <c r="BB591" i="7"/>
  <c r="BA591" i="7"/>
  <c r="AZ591" i="7"/>
  <c r="AY591" i="7"/>
  <c r="AX591" i="7"/>
  <c r="AW591" i="7"/>
  <c r="AV591" i="7"/>
  <c r="AU591" i="7"/>
  <c r="AT591" i="7"/>
  <c r="AS591" i="7"/>
  <c r="AR591" i="7"/>
  <c r="AQ591" i="7"/>
  <c r="AP591" i="7"/>
  <c r="AO591" i="7"/>
  <c r="AN591" i="7"/>
  <c r="AM591" i="7"/>
  <c r="AL591" i="7"/>
  <c r="AK591" i="7"/>
  <c r="AJ591" i="7"/>
  <c r="AI591" i="7"/>
  <c r="AH591" i="7"/>
  <c r="AG591" i="7"/>
  <c r="AF591" i="7"/>
  <c r="AE591" i="7"/>
  <c r="AD591" i="7"/>
  <c r="AC591" i="7"/>
  <c r="AB591" i="7"/>
  <c r="AA591" i="7"/>
  <c r="Z591" i="7"/>
  <c r="Y591" i="7"/>
  <c r="X591" i="7"/>
  <c r="W591" i="7"/>
  <c r="V591" i="7"/>
  <c r="U591" i="7"/>
  <c r="T591" i="7"/>
  <c r="S591" i="7"/>
  <c r="R591" i="7"/>
  <c r="Q591" i="7"/>
  <c r="P591" i="7"/>
  <c r="O591" i="7"/>
  <c r="N591" i="7"/>
  <c r="M591" i="7"/>
  <c r="L591" i="7"/>
  <c r="K591" i="7"/>
  <c r="J591" i="7"/>
  <c r="I591" i="7"/>
  <c r="H591" i="7"/>
  <c r="CB590" i="7"/>
  <c r="CA590" i="7"/>
  <c r="BY590" i="7"/>
  <c r="BX590" i="7"/>
  <c r="BW590" i="7"/>
  <c r="BV590" i="7"/>
  <c r="BT590" i="7"/>
  <c r="BS590" i="7"/>
  <c r="BR590" i="7"/>
  <c r="BQ590" i="7"/>
  <c r="BP590" i="7"/>
  <c r="BO590" i="7"/>
  <c r="BN590" i="7"/>
  <c r="BM590" i="7"/>
  <c r="BL590" i="7"/>
  <c r="BK590" i="7"/>
  <c r="BJ590" i="7"/>
  <c r="BI590" i="7"/>
  <c r="BH590" i="7"/>
  <c r="BG590" i="7"/>
  <c r="BF590" i="7"/>
  <c r="BE590" i="7"/>
  <c r="BD590" i="7"/>
  <c r="BC590" i="7"/>
  <c r="BB590" i="7"/>
  <c r="BA590" i="7"/>
  <c r="AZ590" i="7"/>
  <c r="AY590" i="7"/>
  <c r="AX590" i="7"/>
  <c r="AW590" i="7"/>
  <c r="AV590" i="7"/>
  <c r="AU590" i="7"/>
  <c r="AT590" i="7"/>
  <c r="AS590" i="7"/>
  <c r="AR590" i="7"/>
  <c r="AQ590" i="7"/>
  <c r="AP590" i="7"/>
  <c r="AO590" i="7"/>
  <c r="AN590" i="7"/>
  <c r="AM590" i="7"/>
  <c r="AL590" i="7"/>
  <c r="AK590" i="7"/>
  <c r="AJ590" i="7"/>
  <c r="AI590" i="7"/>
  <c r="AH590" i="7"/>
  <c r="AG590" i="7"/>
  <c r="AF590" i="7"/>
  <c r="AE590" i="7"/>
  <c r="AD590" i="7"/>
  <c r="AC590" i="7"/>
  <c r="AB590" i="7"/>
  <c r="AA590" i="7"/>
  <c r="Z590" i="7"/>
  <c r="Y590" i="7"/>
  <c r="X590" i="7"/>
  <c r="W590" i="7"/>
  <c r="V590" i="7"/>
  <c r="U590" i="7"/>
  <c r="T590" i="7"/>
  <c r="S590" i="7"/>
  <c r="R590" i="7"/>
  <c r="Q590" i="7"/>
  <c r="P590" i="7"/>
  <c r="O590" i="7"/>
  <c r="N590" i="7"/>
  <c r="M590" i="7"/>
  <c r="L590" i="7"/>
  <c r="K590" i="7"/>
  <c r="J590" i="7"/>
  <c r="I590" i="7"/>
  <c r="H590" i="7"/>
  <c r="CB589" i="7"/>
  <c r="BY589" i="7"/>
  <c r="BX589" i="7"/>
  <c r="BW589" i="7"/>
  <c r="BV589" i="7"/>
  <c r="BT589" i="7"/>
  <c r="BS589" i="7"/>
  <c r="BR589" i="7"/>
  <c r="BQ589" i="7"/>
  <c r="BP589" i="7"/>
  <c r="BO589" i="7"/>
  <c r="BN589" i="7"/>
  <c r="BM589" i="7"/>
  <c r="BL589" i="7"/>
  <c r="BK589" i="7"/>
  <c r="BJ589" i="7"/>
  <c r="BI589" i="7"/>
  <c r="BH589" i="7"/>
  <c r="BG589" i="7"/>
  <c r="BF589" i="7"/>
  <c r="BE589" i="7"/>
  <c r="BD589" i="7"/>
  <c r="BC589" i="7"/>
  <c r="BB589" i="7"/>
  <c r="BA589" i="7"/>
  <c r="AZ589" i="7"/>
  <c r="AY589" i="7"/>
  <c r="AX589" i="7"/>
  <c r="AW589" i="7"/>
  <c r="AV589" i="7"/>
  <c r="AU589" i="7"/>
  <c r="AT589" i="7"/>
  <c r="AS589" i="7"/>
  <c r="AR589" i="7"/>
  <c r="AQ589" i="7"/>
  <c r="AP589" i="7"/>
  <c r="AO589" i="7"/>
  <c r="AN589" i="7"/>
  <c r="AM589" i="7"/>
  <c r="AL589" i="7"/>
  <c r="AK589" i="7"/>
  <c r="AJ589" i="7"/>
  <c r="AI589" i="7"/>
  <c r="AH589" i="7"/>
  <c r="AG589" i="7"/>
  <c r="AF589" i="7"/>
  <c r="AE589" i="7"/>
  <c r="AD589" i="7"/>
  <c r="AC589" i="7"/>
  <c r="AB589" i="7"/>
  <c r="AA589" i="7"/>
  <c r="Z589" i="7"/>
  <c r="Y589" i="7"/>
  <c r="X589" i="7"/>
  <c r="W589" i="7"/>
  <c r="V589" i="7"/>
  <c r="U589" i="7"/>
  <c r="T589" i="7"/>
  <c r="S589" i="7"/>
  <c r="R589" i="7"/>
  <c r="Q589" i="7"/>
  <c r="P589" i="7"/>
  <c r="O589" i="7"/>
  <c r="N589" i="7"/>
  <c r="M589" i="7"/>
  <c r="L589" i="7"/>
  <c r="K589" i="7"/>
  <c r="J589" i="7"/>
  <c r="I589" i="7"/>
  <c r="H589" i="7"/>
  <c r="CB588" i="7"/>
  <c r="BY588" i="7"/>
  <c r="BX588" i="7"/>
  <c r="BW588" i="7"/>
  <c r="BV588" i="7"/>
  <c r="BT588" i="7"/>
  <c r="BS588" i="7"/>
  <c r="BR588" i="7"/>
  <c r="BQ588" i="7"/>
  <c r="BP588" i="7"/>
  <c r="BO588" i="7"/>
  <c r="BN588" i="7"/>
  <c r="BM588" i="7"/>
  <c r="BL588" i="7"/>
  <c r="BK588" i="7"/>
  <c r="BJ588" i="7"/>
  <c r="BI588" i="7"/>
  <c r="BH588" i="7"/>
  <c r="BG588" i="7"/>
  <c r="BE588" i="7"/>
  <c r="BD588" i="7"/>
  <c r="BC588" i="7"/>
  <c r="BB588" i="7"/>
  <c r="AZ588" i="7"/>
  <c r="AY588" i="7"/>
  <c r="AX588" i="7"/>
  <c r="AW588" i="7"/>
  <c r="AU588" i="7"/>
  <c r="AT588" i="7"/>
  <c r="AS588" i="7"/>
  <c r="AR588" i="7"/>
  <c r="AP588" i="7"/>
  <c r="AO588" i="7"/>
  <c r="AN588" i="7"/>
  <c r="AM588" i="7"/>
  <c r="AK588" i="7"/>
  <c r="AJ588" i="7"/>
  <c r="AI588" i="7"/>
  <c r="AH588" i="7"/>
  <c r="AF588" i="7"/>
  <c r="AE588" i="7"/>
  <c r="AD588" i="7"/>
  <c r="AC588" i="7"/>
  <c r="AA588" i="7"/>
  <c r="Z588" i="7"/>
  <c r="Y588" i="7"/>
  <c r="X588" i="7"/>
  <c r="V588" i="7"/>
  <c r="U588" i="7"/>
  <c r="T588" i="7"/>
  <c r="S588" i="7"/>
  <c r="Q588" i="7"/>
  <c r="P588" i="7"/>
  <c r="O588" i="7"/>
  <c r="N588" i="7"/>
  <c r="M588" i="7"/>
  <c r="L588" i="7"/>
  <c r="K588" i="7"/>
  <c r="J588" i="7"/>
  <c r="I588" i="7"/>
  <c r="H588" i="7"/>
  <c r="CB587" i="7"/>
  <c r="BY587" i="7"/>
  <c r="BX587" i="7"/>
  <c r="BW587" i="7"/>
  <c r="BV587" i="7"/>
  <c r="BT587" i="7"/>
  <c r="BS587" i="7"/>
  <c r="BR587" i="7"/>
  <c r="BQ587" i="7"/>
  <c r="BO587" i="7"/>
  <c r="BN587" i="7"/>
  <c r="BM587" i="7"/>
  <c r="BL587" i="7"/>
  <c r="BJ587" i="7"/>
  <c r="BI587" i="7"/>
  <c r="BH587" i="7"/>
  <c r="BG587" i="7"/>
  <c r="BE587" i="7"/>
  <c r="BD587" i="7"/>
  <c r="BC587" i="7"/>
  <c r="BB587" i="7"/>
  <c r="AZ587" i="7"/>
  <c r="AY587" i="7"/>
  <c r="AX587" i="7"/>
  <c r="AW587" i="7"/>
  <c r="AU587" i="7"/>
  <c r="AT587" i="7"/>
  <c r="AS587" i="7"/>
  <c r="AR587" i="7"/>
  <c r="AP587" i="7"/>
  <c r="AO587" i="7"/>
  <c r="AN587" i="7"/>
  <c r="AM587" i="7"/>
  <c r="AK587" i="7"/>
  <c r="AJ587" i="7"/>
  <c r="AI587" i="7"/>
  <c r="AH587" i="7"/>
  <c r="AF587" i="7"/>
  <c r="AE587" i="7"/>
  <c r="AD587" i="7"/>
  <c r="AC587" i="7"/>
  <c r="AA587" i="7"/>
  <c r="Z587" i="7"/>
  <c r="Y587" i="7"/>
  <c r="X587" i="7"/>
  <c r="V587" i="7"/>
  <c r="U587" i="7"/>
  <c r="T587" i="7"/>
  <c r="S587" i="7"/>
  <c r="Q587" i="7"/>
  <c r="P587" i="7"/>
  <c r="O587" i="7"/>
  <c r="N587" i="7"/>
  <c r="L587" i="7"/>
  <c r="K587" i="7"/>
  <c r="J587" i="7"/>
  <c r="I587" i="7"/>
  <c r="CB586" i="7"/>
  <c r="CA586" i="7"/>
  <c r="BY586" i="7"/>
  <c r="BX586" i="7"/>
  <c r="BW586" i="7"/>
  <c r="BV586" i="7"/>
  <c r="BU586" i="7"/>
  <c r="BT586" i="7"/>
  <c r="BS586" i="7"/>
  <c r="BR586" i="7"/>
  <c r="BQ586" i="7"/>
  <c r="BP586" i="7"/>
  <c r="BO586" i="7"/>
  <c r="BN586" i="7"/>
  <c r="BM586" i="7"/>
  <c r="BL586" i="7"/>
  <c r="BK586" i="7"/>
  <c r="BJ586" i="7"/>
  <c r="BI586" i="7"/>
  <c r="BH586" i="7"/>
  <c r="BG586" i="7"/>
  <c r="BF586" i="7"/>
  <c r="BE586" i="7"/>
  <c r="BD586" i="7"/>
  <c r="BC586" i="7"/>
  <c r="BB586" i="7"/>
  <c r="BA586" i="7"/>
  <c r="AZ586" i="7"/>
  <c r="AY586" i="7"/>
  <c r="AX586" i="7"/>
  <c r="AW586" i="7"/>
  <c r="AV586" i="7"/>
  <c r="AU586" i="7"/>
  <c r="AT586" i="7"/>
  <c r="AS586" i="7"/>
  <c r="AR586" i="7"/>
  <c r="AQ586" i="7"/>
  <c r="AP586" i="7"/>
  <c r="AO586" i="7"/>
  <c r="AN586" i="7"/>
  <c r="AM586" i="7"/>
  <c r="AL586" i="7"/>
  <c r="AK586" i="7"/>
  <c r="AJ586" i="7"/>
  <c r="AI586" i="7"/>
  <c r="AH586" i="7"/>
  <c r="AG586" i="7"/>
  <c r="AF586" i="7"/>
  <c r="AE586" i="7"/>
  <c r="AD586" i="7"/>
  <c r="AC586" i="7"/>
  <c r="AB586" i="7"/>
  <c r="AA586" i="7"/>
  <c r="Z586" i="7"/>
  <c r="Y586" i="7"/>
  <c r="X586" i="7"/>
  <c r="W586" i="7"/>
  <c r="V586" i="7"/>
  <c r="U586" i="7"/>
  <c r="T586" i="7"/>
  <c r="S586" i="7"/>
  <c r="R586" i="7"/>
  <c r="Q586" i="7"/>
  <c r="P586" i="7"/>
  <c r="O586" i="7"/>
  <c r="N586" i="7"/>
  <c r="M586" i="7"/>
  <c r="L586" i="7"/>
  <c r="K586" i="7"/>
  <c r="J586" i="7"/>
  <c r="I586" i="7"/>
  <c r="H586" i="7"/>
  <c r="CB585" i="7"/>
  <c r="BY585" i="7"/>
  <c r="BX585" i="7"/>
  <c r="BW585" i="7"/>
  <c r="BV585" i="7"/>
  <c r="BT585" i="7"/>
  <c r="BS585" i="7"/>
  <c r="BR585" i="7"/>
  <c r="BQ585" i="7"/>
  <c r="BP585" i="7"/>
  <c r="BO585" i="7"/>
  <c r="BN585" i="7"/>
  <c r="BM585" i="7"/>
  <c r="BL585" i="7"/>
  <c r="BK585" i="7"/>
  <c r="BJ585" i="7"/>
  <c r="BI585" i="7"/>
  <c r="BH585" i="7"/>
  <c r="BG585" i="7"/>
  <c r="BF585" i="7"/>
  <c r="BE585" i="7"/>
  <c r="BD585" i="7"/>
  <c r="BC585" i="7"/>
  <c r="BB585" i="7"/>
  <c r="BA585" i="7"/>
  <c r="AZ585" i="7"/>
  <c r="AY585" i="7"/>
  <c r="AX585" i="7"/>
  <c r="AW585" i="7"/>
  <c r="AV585" i="7"/>
  <c r="AU585" i="7"/>
  <c r="AT585" i="7"/>
  <c r="AS585" i="7"/>
  <c r="AR585" i="7"/>
  <c r="AQ585" i="7"/>
  <c r="AP585" i="7"/>
  <c r="AO585" i="7"/>
  <c r="AN585" i="7"/>
  <c r="AM585" i="7"/>
  <c r="AL585" i="7"/>
  <c r="AK585" i="7"/>
  <c r="AJ585" i="7"/>
  <c r="AI585" i="7"/>
  <c r="AH585" i="7"/>
  <c r="AG585" i="7"/>
  <c r="AF585" i="7"/>
  <c r="AE585" i="7"/>
  <c r="AD585" i="7"/>
  <c r="AC585" i="7"/>
  <c r="AB585" i="7"/>
  <c r="AA585" i="7"/>
  <c r="Z585" i="7"/>
  <c r="Y585" i="7"/>
  <c r="X585" i="7"/>
  <c r="W585" i="7"/>
  <c r="V585" i="7"/>
  <c r="U585" i="7"/>
  <c r="T585" i="7"/>
  <c r="S585" i="7"/>
  <c r="R585" i="7"/>
  <c r="Q585" i="7"/>
  <c r="P585" i="7"/>
  <c r="O585" i="7"/>
  <c r="N585" i="7"/>
  <c r="M585" i="7"/>
  <c r="L585" i="7"/>
  <c r="K585" i="7"/>
  <c r="J585" i="7"/>
  <c r="I585" i="7"/>
  <c r="H585" i="7"/>
  <c r="CB584" i="7"/>
  <c r="BY584" i="7"/>
  <c r="BX584" i="7"/>
  <c r="BW584" i="7"/>
  <c r="BV584" i="7"/>
  <c r="BT584" i="7"/>
  <c r="BS584" i="7"/>
  <c r="BR584" i="7"/>
  <c r="BQ584" i="7"/>
  <c r="BP584" i="7"/>
  <c r="BO584" i="7"/>
  <c r="BN584" i="7"/>
  <c r="BM584" i="7"/>
  <c r="BL584" i="7"/>
  <c r="BK584" i="7"/>
  <c r="BJ584" i="7"/>
  <c r="BI584" i="7"/>
  <c r="BH584" i="7"/>
  <c r="BG584" i="7"/>
  <c r="BF584" i="7"/>
  <c r="BE584" i="7"/>
  <c r="BD584" i="7"/>
  <c r="BC584" i="7"/>
  <c r="BB584" i="7"/>
  <c r="BA584" i="7"/>
  <c r="AZ584" i="7"/>
  <c r="AY584" i="7"/>
  <c r="AX584" i="7"/>
  <c r="AW584" i="7"/>
  <c r="AV584" i="7"/>
  <c r="AU584" i="7"/>
  <c r="AT584" i="7"/>
  <c r="AS584" i="7"/>
  <c r="AR584" i="7"/>
  <c r="AQ584" i="7"/>
  <c r="AP584" i="7"/>
  <c r="AO584" i="7"/>
  <c r="AN584" i="7"/>
  <c r="AM584" i="7"/>
  <c r="AL584" i="7"/>
  <c r="AK584" i="7"/>
  <c r="AJ584" i="7"/>
  <c r="AI584" i="7"/>
  <c r="AH584" i="7"/>
  <c r="AG584" i="7"/>
  <c r="AF584" i="7"/>
  <c r="AE584" i="7"/>
  <c r="AD584" i="7"/>
  <c r="AC584" i="7"/>
  <c r="AB584" i="7"/>
  <c r="AA584" i="7"/>
  <c r="Z584" i="7"/>
  <c r="Y584" i="7"/>
  <c r="X584" i="7"/>
  <c r="W584" i="7"/>
  <c r="V584" i="7"/>
  <c r="U584" i="7"/>
  <c r="T584" i="7"/>
  <c r="S584" i="7"/>
  <c r="R584" i="7"/>
  <c r="Q584" i="7"/>
  <c r="P584" i="7"/>
  <c r="O584" i="7"/>
  <c r="N584" i="7"/>
  <c r="M584" i="7"/>
  <c r="L584" i="7"/>
  <c r="K584" i="7"/>
  <c r="J584" i="7"/>
  <c r="I584" i="7"/>
  <c r="H584" i="7"/>
  <c r="CB583" i="7"/>
  <c r="BY583" i="7"/>
  <c r="BX583" i="7"/>
  <c r="BW583" i="7"/>
  <c r="BV583" i="7"/>
  <c r="BT583" i="7"/>
  <c r="BS583" i="7"/>
  <c r="BR583" i="7"/>
  <c r="BQ583" i="7"/>
  <c r="BP583" i="7"/>
  <c r="BO583" i="7"/>
  <c r="BN583" i="7"/>
  <c r="BM583" i="7"/>
  <c r="BL583" i="7"/>
  <c r="BK583" i="7"/>
  <c r="BJ583" i="7"/>
  <c r="BI583" i="7"/>
  <c r="BH583" i="7"/>
  <c r="BG583" i="7"/>
  <c r="BF583" i="7"/>
  <c r="BE583" i="7"/>
  <c r="BD583" i="7"/>
  <c r="BC583" i="7"/>
  <c r="BB583" i="7"/>
  <c r="BA583" i="7"/>
  <c r="AZ583" i="7"/>
  <c r="AY583" i="7"/>
  <c r="AX583" i="7"/>
  <c r="AW583" i="7"/>
  <c r="AV583" i="7"/>
  <c r="AU583" i="7"/>
  <c r="AT583" i="7"/>
  <c r="AS583" i="7"/>
  <c r="AR583" i="7"/>
  <c r="AQ583" i="7"/>
  <c r="AP583" i="7"/>
  <c r="AO583" i="7"/>
  <c r="AN583" i="7"/>
  <c r="AM583" i="7"/>
  <c r="AL583" i="7"/>
  <c r="AK583" i="7"/>
  <c r="AJ583" i="7"/>
  <c r="AI583" i="7"/>
  <c r="AH583" i="7"/>
  <c r="AG583" i="7"/>
  <c r="AF583" i="7"/>
  <c r="AE583" i="7"/>
  <c r="AD583" i="7"/>
  <c r="AC583" i="7"/>
  <c r="AB583" i="7"/>
  <c r="AA583" i="7"/>
  <c r="Z583" i="7"/>
  <c r="Y583" i="7"/>
  <c r="X583" i="7"/>
  <c r="W583" i="7"/>
  <c r="V583" i="7"/>
  <c r="U583" i="7"/>
  <c r="T583" i="7"/>
  <c r="S583" i="7"/>
  <c r="R583" i="7"/>
  <c r="Q583" i="7"/>
  <c r="P583" i="7"/>
  <c r="O583" i="7"/>
  <c r="N583" i="7"/>
  <c r="M583" i="7"/>
  <c r="L583" i="7"/>
  <c r="K583" i="7"/>
  <c r="J583" i="7"/>
  <c r="I583" i="7"/>
  <c r="H583" i="7"/>
  <c r="CB582" i="7"/>
  <c r="BY582" i="7"/>
  <c r="BX582" i="7"/>
  <c r="BW582" i="7"/>
  <c r="BV582" i="7"/>
  <c r="BT582" i="7"/>
  <c r="BS582" i="7"/>
  <c r="BR582" i="7"/>
  <c r="BQ582" i="7"/>
  <c r="BP582" i="7"/>
  <c r="BO582" i="7"/>
  <c r="BN582" i="7"/>
  <c r="BM582" i="7"/>
  <c r="BL582" i="7"/>
  <c r="BK582" i="7"/>
  <c r="BJ582" i="7"/>
  <c r="BI582" i="7"/>
  <c r="BH582" i="7"/>
  <c r="BG582" i="7"/>
  <c r="BF582" i="7"/>
  <c r="BE582" i="7"/>
  <c r="BD582" i="7"/>
  <c r="BC582" i="7"/>
  <c r="BB582" i="7"/>
  <c r="BA582" i="7"/>
  <c r="AZ582" i="7"/>
  <c r="AY582" i="7"/>
  <c r="AX582" i="7"/>
  <c r="AW582" i="7"/>
  <c r="AV582" i="7"/>
  <c r="AU582" i="7"/>
  <c r="AT582" i="7"/>
  <c r="AS582" i="7"/>
  <c r="AR582" i="7"/>
  <c r="AP582" i="7"/>
  <c r="AO582" i="7"/>
  <c r="AN582" i="7"/>
  <c r="AM582" i="7"/>
  <c r="AK582" i="7"/>
  <c r="AJ582" i="7"/>
  <c r="AI582" i="7"/>
  <c r="AH582" i="7"/>
  <c r="AF582" i="7"/>
  <c r="AE582" i="7"/>
  <c r="AD582" i="7"/>
  <c r="AC582" i="7"/>
  <c r="AA582" i="7"/>
  <c r="Z582" i="7"/>
  <c r="Y582" i="7"/>
  <c r="X582" i="7"/>
  <c r="V582" i="7"/>
  <c r="U582" i="7"/>
  <c r="T582" i="7"/>
  <c r="S582" i="7"/>
  <c r="Q582" i="7"/>
  <c r="P582" i="7"/>
  <c r="O582" i="7"/>
  <c r="N582" i="7"/>
  <c r="M582" i="7"/>
  <c r="L582" i="7"/>
  <c r="K582" i="7"/>
  <c r="J582" i="7"/>
  <c r="I582" i="7"/>
  <c r="H582" i="7"/>
  <c r="CB581" i="7"/>
  <c r="BY581" i="7"/>
  <c r="BX581" i="7"/>
  <c r="BW581" i="7"/>
  <c r="BV581" i="7"/>
  <c r="BT581" i="7"/>
  <c r="BS581" i="7"/>
  <c r="BR581" i="7"/>
  <c r="BQ581" i="7"/>
  <c r="BO581" i="7"/>
  <c r="BN581" i="7"/>
  <c r="BM581" i="7"/>
  <c r="BL581" i="7"/>
  <c r="BJ581" i="7"/>
  <c r="BI581" i="7"/>
  <c r="BH581" i="7"/>
  <c r="BG581" i="7"/>
  <c r="BE581" i="7"/>
  <c r="BD581" i="7"/>
  <c r="BC581" i="7"/>
  <c r="BB581" i="7"/>
  <c r="AZ581" i="7"/>
  <c r="AY581" i="7"/>
  <c r="AX581" i="7"/>
  <c r="AW581" i="7"/>
  <c r="AU581" i="7"/>
  <c r="AT581" i="7"/>
  <c r="AS581" i="7"/>
  <c r="AR581" i="7"/>
  <c r="AP581" i="7"/>
  <c r="AO581" i="7"/>
  <c r="AN581" i="7"/>
  <c r="AM581" i="7"/>
  <c r="AK581" i="7"/>
  <c r="AJ581" i="7"/>
  <c r="AI581" i="7"/>
  <c r="AH581" i="7"/>
  <c r="AF581" i="7"/>
  <c r="AE581" i="7"/>
  <c r="AD581" i="7"/>
  <c r="AC581" i="7"/>
  <c r="AA581" i="7"/>
  <c r="Z581" i="7"/>
  <c r="Y581" i="7"/>
  <c r="X581" i="7"/>
  <c r="V581" i="7"/>
  <c r="U581" i="7"/>
  <c r="T581" i="7"/>
  <c r="S581" i="7"/>
  <c r="Q581" i="7"/>
  <c r="P581" i="7"/>
  <c r="O581" i="7"/>
  <c r="N581" i="7"/>
  <c r="L581" i="7"/>
  <c r="K581" i="7"/>
  <c r="J581" i="7"/>
  <c r="I581" i="7"/>
  <c r="CB580" i="7"/>
  <c r="CA580" i="7"/>
  <c r="BY580" i="7"/>
  <c r="BX580" i="7"/>
  <c r="BW580" i="7"/>
  <c r="BV580" i="7"/>
  <c r="BU580" i="7"/>
  <c r="BT580" i="7"/>
  <c r="BS580" i="7"/>
  <c r="BR580" i="7"/>
  <c r="BQ580" i="7"/>
  <c r="BP580" i="7"/>
  <c r="BO580" i="7"/>
  <c r="BN580" i="7"/>
  <c r="BM580" i="7"/>
  <c r="BL580" i="7"/>
  <c r="BK580" i="7"/>
  <c r="BJ580" i="7"/>
  <c r="BI580" i="7"/>
  <c r="BH580" i="7"/>
  <c r="BG580" i="7"/>
  <c r="BF580" i="7"/>
  <c r="BE580" i="7"/>
  <c r="BD580" i="7"/>
  <c r="BC580" i="7"/>
  <c r="BB580" i="7"/>
  <c r="BA580" i="7"/>
  <c r="AZ580" i="7"/>
  <c r="AY580" i="7"/>
  <c r="AX580" i="7"/>
  <c r="AW580" i="7"/>
  <c r="AV580" i="7"/>
  <c r="AU580" i="7"/>
  <c r="AT580" i="7"/>
  <c r="AS580" i="7"/>
  <c r="AR580" i="7"/>
  <c r="AQ580" i="7"/>
  <c r="AP580" i="7"/>
  <c r="AO580" i="7"/>
  <c r="AN580" i="7"/>
  <c r="AM580" i="7"/>
  <c r="AL580" i="7"/>
  <c r="AK580" i="7"/>
  <c r="AJ580" i="7"/>
  <c r="AI580" i="7"/>
  <c r="AH580" i="7"/>
  <c r="AG580" i="7"/>
  <c r="AF580" i="7"/>
  <c r="AE580" i="7"/>
  <c r="AD580" i="7"/>
  <c r="AC580" i="7"/>
  <c r="AB580" i="7"/>
  <c r="AA580" i="7"/>
  <c r="Z580" i="7"/>
  <c r="Y580" i="7"/>
  <c r="X580" i="7"/>
  <c r="W580" i="7"/>
  <c r="V580" i="7"/>
  <c r="U580" i="7"/>
  <c r="T580" i="7"/>
  <c r="S580" i="7"/>
  <c r="R580" i="7"/>
  <c r="Q580" i="7"/>
  <c r="P580" i="7"/>
  <c r="O580" i="7"/>
  <c r="N580" i="7"/>
  <c r="M580" i="7"/>
  <c r="L580" i="7"/>
  <c r="K580" i="7"/>
  <c r="J580" i="7"/>
  <c r="I580" i="7"/>
  <c r="H580" i="7"/>
  <c r="CB579" i="7"/>
  <c r="BY579" i="7"/>
  <c r="BX579" i="7"/>
  <c r="BW579" i="7"/>
  <c r="BV579" i="7"/>
  <c r="BT579" i="7"/>
  <c r="BS579" i="7"/>
  <c r="BR579" i="7"/>
  <c r="BQ579" i="7"/>
  <c r="BP579" i="7"/>
  <c r="BO579" i="7"/>
  <c r="BN579" i="7"/>
  <c r="BM579" i="7"/>
  <c r="BL579" i="7"/>
  <c r="BK579" i="7"/>
  <c r="BJ579" i="7"/>
  <c r="BI579" i="7"/>
  <c r="BH579" i="7"/>
  <c r="BG579" i="7"/>
  <c r="BF579" i="7"/>
  <c r="BE579" i="7"/>
  <c r="BD579" i="7"/>
  <c r="BC579" i="7"/>
  <c r="BB579" i="7"/>
  <c r="BA579" i="7"/>
  <c r="AZ579" i="7"/>
  <c r="AY579" i="7"/>
  <c r="AX579" i="7"/>
  <c r="AW579" i="7"/>
  <c r="AV579" i="7"/>
  <c r="AU579" i="7"/>
  <c r="AT579" i="7"/>
  <c r="AS579" i="7"/>
  <c r="AR579" i="7"/>
  <c r="AQ579" i="7"/>
  <c r="AP579" i="7"/>
  <c r="AO579" i="7"/>
  <c r="AN579" i="7"/>
  <c r="AM579" i="7"/>
  <c r="AL579" i="7"/>
  <c r="AK579" i="7"/>
  <c r="AJ579" i="7"/>
  <c r="AI579" i="7"/>
  <c r="AH579" i="7"/>
  <c r="AG579" i="7"/>
  <c r="AF579" i="7"/>
  <c r="AE579" i="7"/>
  <c r="AD579" i="7"/>
  <c r="AC579" i="7"/>
  <c r="AB579" i="7"/>
  <c r="AA579" i="7"/>
  <c r="Z579" i="7"/>
  <c r="Y579" i="7"/>
  <c r="X579" i="7"/>
  <c r="W579" i="7"/>
  <c r="V579" i="7"/>
  <c r="U579" i="7"/>
  <c r="T579" i="7"/>
  <c r="S579" i="7"/>
  <c r="R579" i="7"/>
  <c r="Q579" i="7"/>
  <c r="P579" i="7"/>
  <c r="O579" i="7"/>
  <c r="N579" i="7"/>
  <c r="M579" i="7"/>
  <c r="L579" i="7"/>
  <c r="K579" i="7"/>
  <c r="J579" i="7"/>
  <c r="I579" i="7"/>
  <c r="H579" i="7"/>
  <c r="CB578" i="7"/>
  <c r="BY578" i="7"/>
  <c r="BX578" i="7"/>
  <c r="BW578" i="7"/>
  <c r="BV578" i="7"/>
  <c r="BT578" i="7"/>
  <c r="BS578" i="7"/>
  <c r="BR578" i="7"/>
  <c r="BQ578" i="7"/>
  <c r="BP578" i="7"/>
  <c r="BO578" i="7"/>
  <c r="BN578" i="7"/>
  <c r="BM578" i="7"/>
  <c r="BL578" i="7"/>
  <c r="BK578" i="7"/>
  <c r="BJ578" i="7"/>
  <c r="BI578" i="7"/>
  <c r="BH578" i="7"/>
  <c r="BG578" i="7"/>
  <c r="BF578" i="7"/>
  <c r="BE578" i="7"/>
  <c r="BD578" i="7"/>
  <c r="BC578" i="7"/>
  <c r="BB578" i="7"/>
  <c r="BA578" i="7"/>
  <c r="AZ578" i="7"/>
  <c r="AY578" i="7"/>
  <c r="AX578" i="7"/>
  <c r="AW578" i="7"/>
  <c r="AV578" i="7"/>
  <c r="AU578" i="7"/>
  <c r="AT578" i="7"/>
  <c r="AS578" i="7"/>
  <c r="AR578" i="7"/>
  <c r="AQ578" i="7"/>
  <c r="AP578" i="7"/>
  <c r="AO578" i="7"/>
  <c r="AN578" i="7"/>
  <c r="AM578" i="7"/>
  <c r="AL578" i="7"/>
  <c r="AK578" i="7"/>
  <c r="AJ578" i="7"/>
  <c r="AI578" i="7"/>
  <c r="AH578" i="7"/>
  <c r="AG578" i="7"/>
  <c r="AF578" i="7"/>
  <c r="AE578" i="7"/>
  <c r="AD578" i="7"/>
  <c r="AC578" i="7"/>
  <c r="AB578" i="7"/>
  <c r="AA578" i="7"/>
  <c r="Z578" i="7"/>
  <c r="Y578" i="7"/>
  <c r="X578" i="7"/>
  <c r="W578" i="7"/>
  <c r="V578" i="7"/>
  <c r="U578" i="7"/>
  <c r="T578" i="7"/>
  <c r="S578" i="7"/>
  <c r="R578" i="7"/>
  <c r="Q578" i="7"/>
  <c r="P578" i="7"/>
  <c r="O578" i="7"/>
  <c r="N578" i="7"/>
  <c r="M578" i="7"/>
  <c r="L578" i="7"/>
  <c r="K578" i="7"/>
  <c r="J578" i="7"/>
  <c r="I578" i="7"/>
  <c r="H578" i="7"/>
  <c r="CB577" i="7"/>
  <c r="BY577" i="7"/>
  <c r="BX577" i="7"/>
  <c r="BW577" i="7"/>
  <c r="BV577" i="7"/>
  <c r="BT577" i="7"/>
  <c r="BS577" i="7"/>
  <c r="BR577" i="7"/>
  <c r="BQ577" i="7"/>
  <c r="BP577" i="7"/>
  <c r="BO577" i="7"/>
  <c r="BN577" i="7"/>
  <c r="BM577" i="7"/>
  <c r="BL577" i="7"/>
  <c r="BK577" i="7"/>
  <c r="BJ577" i="7"/>
  <c r="BI577" i="7"/>
  <c r="BH577" i="7"/>
  <c r="BG577" i="7"/>
  <c r="BE577" i="7"/>
  <c r="BD577" i="7"/>
  <c r="BC577" i="7"/>
  <c r="BB577" i="7"/>
  <c r="AZ577" i="7"/>
  <c r="AY577" i="7"/>
  <c r="AX577" i="7"/>
  <c r="AW577" i="7"/>
  <c r="AU577" i="7"/>
  <c r="AT577" i="7"/>
  <c r="AS577" i="7"/>
  <c r="AR577" i="7"/>
  <c r="AP577" i="7"/>
  <c r="AO577" i="7"/>
  <c r="AN577" i="7"/>
  <c r="AM577" i="7"/>
  <c r="AK577" i="7"/>
  <c r="AJ577" i="7"/>
  <c r="AI577" i="7"/>
  <c r="AH577" i="7"/>
  <c r="AF577" i="7"/>
  <c r="AE577" i="7"/>
  <c r="AD577" i="7"/>
  <c r="AC577" i="7"/>
  <c r="AA577" i="7"/>
  <c r="Z577" i="7"/>
  <c r="Y577" i="7"/>
  <c r="X577" i="7"/>
  <c r="V577" i="7"/>
  <c r="U577" i="7"/>
  <c r="T577" i="7"/>
  <c r="S577" i="7"/>
  <c r="Q577" i="7"/>
  <c r="P577" i="7"/>
  <c r="O577" i="7"/>
  <c r="N577" i="7"/>
  <c r="L577" i="7"/>
  <c r="K577" i="7"/>
  <c r="J577" i="7"/>
  <c r="I577" i="7"/>
  <c r="H577" i="7"/>
  <c r="CB576" i="7"/>
  <c r="BY576" i="7"/>
  <c r="BX576" i="7"/>
  <c r="BW576" i="7"/>
  <c r="BV576" i="7"/>
  <c r="BT576" i="7"/>
  <c r="BS576" i="7"/>
  <c r="BR576" i="7"/>
  <c r="BQ576" i="7"/>
  <c r="BO576" i="7"/>
  <c r="BN576" i="7"/>
  <c r="BM576" i="7"/>
  <c r="BL576" i="7"/>
  <c r="BJ576" i="7"/>
  <c r="BI576" i="7"/>
  <c r="BH576" i="7"/>
  <c r="BG576" i="7"/>
  <c r="BE576" i="7"/>
  <c r="BD576" i="7"/>
  <c r="BC576" i="7"/>
  <c r="BB576" i="7"/>
  <c r="AZ576" i="7"/>
  <c r="AY576" i="7"/>
  <c r="AX576" i="7"/>
  <c r="AW576" i="7"/>
  <c r="AU576" i="7"/>
  <c r="AT576" i="7"/>
  <c r="AS576" i="7"/>
  <c r="AR576" i="7"/>
  <c r="AP576" i="7"/>
  <c r="AO576" i="7"/>
  <c r="AN576" i="7"/>
  <c r="AM576" i="7"/>
  <c r="AK576" i="7"/>
  <c r="AJ576" i="7"/>
  <c r="AI576" i="7"/>
  <c r="AH576" i="7"/>
  <c r="AF576" i="7"/>
  <c r="AE576" i="7"/>
  <c r="AD576" i="7"/>
  <c r="AC576" i="7"/>
  <c r="AA576" i="7"/>
  <c r="Z576" i="7"/>
  <c r="Y576" i="7"/>
  <c r="X576" i="7"/>
  <c r="V576" i="7"/>
  <c r="U576" i="7"/>
  <c r="T576" i="7"/>
  <c r="S576" i="7"/>
  <c r="Q576" i="7"/>
  <c r="P576" i="7"/>
  <c r="O576" i="7"/>
  <c r="N576" i="7"/>
  <c r="L576" i="7"/>
  <c r="K576" i="7"/>
  <c r="J576" i="7"/>
  <c r="I576" i="7"/>
  <c r="CB575" i="7"/>
  <c r="CA575" i="7"/>
  <c r="BY575" i="7"/>
  <c r="BX575" i="7"/>
  <c r="BW575" i="7"/>
  <c r="BV575" i="7"/>
  <c r="BU575" i="7"/>
  <c r="BT575" i="7"/>
  <c r="BS575" i="7"/>
  <c r="BR575" i="7"/>
  <c r="BQ575" i="7"/>
  <c r="BP575" i="7"/>
  <c r="BO575" i="7"/>
  <c r="BN575" i="7"/>
  <c r="BM575" i="7"/>
  <c r="BL575" i="7"/>
  <c r="BK575" i="7"/>
  <c r="BJ575" i="7"/>
  <c r="BI575" i="7"/>
  <c r="BH575" i="7"/>
  <c r="BG575" i="7"/>
  <c r="BF575" i="7"/>
  <c r="BE575" i="7"/>
  <c r="BD575" i="7"/>
  <c r="BC575" i="7"/>
  <c r="BB575" i="7"/>
  <c r="BA575" i="7"/>
  <c r="AZ575" i="7"/>
  <c r="AY575" i="7"/>
  <c r="AX575" i="7"/>
  <c r="AW575" i="7"/>
  <c r="AV575" i="7"/>
  <c r="AU575" i="7"/>
  <c r="AT575" i="7"/>
  <c r="AS575" i="7"/>
  <c r="AR575" i="7"/>
  <c r="AQ575" i="7"/>
  <c r="AP575" i="7"/>
  <c r="AO575" i="7"/>
  <c r="AN575" i="7"/>
  <c r="AM575" i="7"/>
  <c r="AL575" i="7"/>
  <c r="AK575" i="7"/>
  <c r="AJ575" i="7"/>
  <c r="AI575" i="7"/>
  <c r="AH575" i="7"/>
  <c r="AG575" i="7"/>
  <c r="AF575" i="7"/>
  <c r="AE575" i="7"/>
  <c r="AD575" i="7"/>
  <c r="AC575" i="7"/>
  <c r="AB575" i="7"/>
  <c r="AA575" i="7"/>
  <c r="Z575" i="7"/>
  <c r="Y575" i="7"/>
  <c r="X575" i="7"/>
  <c r="W575" i="7"/>
  <c r="V575" i="7"/>
  <c r="U575" i="7"/>
  <c r="T575" i="7"/>
  <c r="S575" i="7"/>
  <c r="R575" i="7"/>
  <c r="Q575" i="7"/>
  <c r="P575" i="7"/>
  <c r="O575" i="7"/>
  <c r="N575" i="7"/>
  <c r="M575" i="7"/>
  <c r="L575" i="7"/>
  <c r="K575" i="7"/>
  <c r="J575" i="7"/>
  <c r="I575" i="7"/>
  <c r="H575" i="7"/>
  <c r="CB574" i="7"/>
  <c r="BY574" i="7"/>
  <c r="BX574" i="7"/>
  <c r="BW574" i="7"/>
  <c r="BV574" i="7"/>
  <c r="BT574" i="7"/>
  <c r="BS574" i="7"/>
  <c r="BR574" i="7"/>
  <c r="BQ574" i="7"/>
  <c r="BP574" i="7"/>
  <c r="BO574" i="7"/>
  <c r="BN574" i="7"/>
  <c r="BM574" i="7"/>
  <c r="BL574" i="7"/>
  <c r="BK574" i="7"/>
  <c r="BJ574" i="7"/>
  <c r="BI574" i="7"/>
  <c r="BH574" i="7"/>
  <c r="BG574" i="7"/>
  <c r="BF574" i="7"/>
  <c r="BE574" i="7"/>
  <c r="BD574" i="7"/>
  <c r="BC574" i="7"/>
  <c r="BB574" i="7"/>
  <c r="BA574" i="7"/>
  <c r="AZ574" i="7"/>
  <c r="AY574" i="7"/>
  <c r="AX574" i="7"/>
  <c r="AW574" i="7"/>
  <c r="AV574" i="7"/>
  <c r="AU574" i="7"/>
  <c r="AT574" i="7"/>
  <c r="AS574" i="7"/>
  <c r="AR574" i="7"/>
  <c r="AQ574" i="7"/>
  <c r="AP574" i="7"/>
  <c r="AO574" i="7"/>
  <c r="AN574" i="7"/>
  <c r="AM574" i="7"/>
  <c r="AL574" i="7"/>
  <c r="AK574" i="7"/>
  <c r="AJ574" i="7"/>
  <c r="AI574" i="7"/>
  <c r="AH574" i="7"/>
  <c r="AG574" i="7"/>
  <c r="AF574" i="7"/>
  <c r="AE574" i="7"/>
  <c r="AD574" i="7"/>
  <c r="AC574" i="7"/>
  <c r="AB574" i="7"/>
  <c r="AA574" i="7"/>
  <c r="Z574" i="7"/>
  <c r="Y574" i="7"/>
  <c r="X574" i="7"/>
  <c r="W574" i="7"/>
  <c r="V574" i="7"/>
  <c r="U574" i="7"/>
  <c r="T574" i="7"/>
  <c r="S574" i="7"/>
  <c r="R574" i="7"/>
  <c r="Q574" i="7"/>
  <c r="P574" i="7"/>
  <c r="O574" i="7"/>
  <c r="N574" i="7"/>
  <c r="M574" i="7"/>
  <c r="L574" i="7"/>
  <c r="K574" i="7"/>
  <c r="J574" i="7"/>
  <c r="I574" i="7"/>
  <c r="H574" i="7"/>
  <c r="CB573" i="7"/>
  <c r="BY573" i="7"/>
  <c r="BX573" i="7"/>
  <c r="BW573" i="7"/>
  <c r="BV573" i="7"/>
  <c r="BT573" i="7"/>
  <c r="BS573" i="7"/>
  <c r="BR573" i="7"/>
  <c r="BQ573" i="7"/>
  <c r="BP573" i="7"/>
  <c r="BO573" i="7"/>
  <c r="BN573" i="7"/>
  <c r="BM573" i="7"/>
  <c r="BL573" i="7"/>
  <c r="BK573" i="7"/>
  <c r="BJ573" i="7"/>
  <c r="BI573" i="7"/>
  <c r="BH573" i="7"/>
  <c r="BG573" i="7"/>
  <c r="BF573" i="7"/>
  <c r="BE573" i="7"/>
  <c r="BD573" i="7"/>
  <c r="BC573" i="7"/>
  <c r="BB573" i="7"/>
  <c r="BA573" i="7"/>
  <c r="AZ573" i="7"/>
  <c r="AY573" i="7"/>
  <c r="AX573" i="7"/>
  <c r="AW573" i="7"/>
  <c r="AV573" i="7"/>
  <c r="AU573" i="7"/>
  <c r="AT573" i="7"/>
  <c r="AS573" i="7"/>
  <c r="AR573" i="7"/>
  <c r="AQ573" i="7"/>
  <c r="AP573" i="7"/>
  <c r="AO573" i="7"/>
  <c r="AN573" i="7"/>
  <c r="AM573" i="7"/>
  <c r="AL573" i="7"/>
  <c r="AK573" i="7"/>
  <c r="AJ573" i="7"/>
  <c r="AI573" i="7"/>
  <c r="AH573" i="7"/>
  <c r="AG573" i="7"/>
  <c r="AF573" i="7"/>
  <c r="AE573" i="7"/>
  <c r="AD573" i="7"/>
  <c r="AC573" i="7"/>
  <c r="AB573" i="7"/>
  <c r="AA573" i="7"/>
  <c r="Z573" i="7"/>
  <c r="Y573" i="7"/>
  <c r="X573" i="7"/>
  <c r="W573" i="7"/>
  <c r="V573" i="7"/>
  <c r="U573" i="7"/>
  <c r="T573" i="7"/>
  <c r="S573" i="7"/>
  <c r="R573" i="7"/>
  <c r="Q573" i="7"/>
  <c r="P573" i="7"/>
  <c r="O573" i="7"/>
  <c r="N573" i="7"/>
  <c r="M573" i="7"/>
  <c r="L573" i="7"/>
  <c r="K573" i="7"/>
  <c r="J573" i="7"/>
  <c r="I573" i="7"/>
  <c r="H573" i="7"/>
  <c r="CB572" i="7"/>
  <c r="BY572" i="7"/>
  <c r="BX572" i="7"/>
  <c r="BW572" i="7"/>
  <c r="BV572" i="7"/>
  <c r="BT572" i="7"/>
  <c r="BS572" i="7"/>
  <c r="BR572" i="7"/>
  <c r="BQ572" i="7"/>
  <c r="BP572" i="7"/>
  <c r="BO572" i="7"/>
  <c r="BN572" i="7"/>
  <c r="BM572" i="7"/>
  <c r="BL572" i="7"/>
  <c r="BK572" i="7"/>
  <c r="BJ572" i="7"/>
  <c r="BI572" i="7"/>
  <c r="BH572" i="7"/>
  <c r="BG572" i="7"/>
  <c r="BF572" i="7"/>
  <c r="BE572" i="7"/>
  <c r="BD572" i="7"/>
  <c r="BC572" i="7"/>
  <c r="BB572" i="7"/>
  <c r="BA572" i="7"/>
  <c r="AZ572" i="7"/>
  <c r="AY572" i="7"/>
  <c r="AX572" i="7"/>
  <c r="AW572" i="7"/>
  <c r="AV572" i="7"/>
  <c r="AU572" i="7"/>
  <c r="AT572" i="7"/>
  <c r="AS572" i="7"/>
  <c r="AR572" i="7"/>
  <c r="AQ572" i="7"/>
  <c r="AP572" i="7"/>
  <c r="AO572" i="7"/>
  <c r="AN572" i="7"/>
  <c r="AM572" i="7"/>
  <c r="AL572" i="7"/>
  <c r="AK572" i="7"/>
  <c r="AJ572" i="7"/>
  <c r="AI572" i="7"/>
  <c r="AH572" i="7"/>
  <c r="AG572" i="7"/>
  <c r="AF572" i="7"/>
  <c r="AE572" i="7"/>
  <c r="AD572" i="7"/>
  <c r="AC572" i="7"/>
  <c r="AB572" i="7"/>
  <c r="AA572" i="7"/>
  <c r="Z572" i="7"/>
  <c r="Y572" i="7"/>
  <c r="X572" i="7"/>
  <c r="W572" i="7"/>
  <c r="V572" i="7"/>
  <c r="U572" i="7"/>
  <c r="T572" i="7"/>
  <c r="S572" i="7"/>
  <c r="R572" i="7"/>
  <c r="Q572" i="7"/>
  <c r="P572" i="7"/>
  <c r="O572" i="7"/>
  <c r="N572" i="7"/>
  <c r="M572" i="7"/>
  <c r="L572" i="7"/>
  <c r="K572" i="7"/>
  <c r="J572" i="7"/>
  <c r="I572" i="7"/>
  <c r="H572" i="7"/>
  <c r="CB571" i="7"/>
  <c r="BY571" i="7"/>
  <c r="BX571" i="7"/>
  <c r="BW571" i="7"/>
  <c r="BV571" i="7"/>
  <c r="BT571" i="7"/>
  <c r="BS571" i="7"/>
  <c r="BR571" i="7"/>
  <c r="BQ571" i="7"/>
  <c r="BO571" i="7"/>
  <c r="BN571" i="7"/>
  <c r="BM571" i="7"/>
  <c r="BL571" i="7"/>
  <c r="BJ571" i="7"/>
  <c r="BI571" i="7"/>
  <c r="BH571" i="7"/>
  <c r="BG571" i="7"/>
  <c r="BE571" i="7"/>
  <c r="BD571" i="7"/>
  <c r="BC571" i="7"/>
  <c r="BB571" i="7"/>
  <c r="AZ571" i="7"/>
  <c r="AY571" i="7"/>
  <c r="AX571" i="7"/>
  <c r="AW571" i="7"/>
  <c r="AU571" i="7"/>
  <c r="AT571" i="7"/>
  <c r="AS571" i="7"/>
  <c r="AR571" i="7"/>
  <c r="AP571" i="7"/>
  <c r="AO571" i="7"/>
  <c r="AN571" i="7"/>
  <c r="AM571" i="7"/>
  <c r="AK571" i="7"/>
  <c r="AJ571" i="7"/>
  <c r="AI571" i="7"/>
  <c r="AH571" i="7"/>
  <c r="AF571" i="7"/>
  <c r="AE571" i="7"/>
  <c r="AD571" i="7"/>
  <c r="AC571" i="7"/>
  <c r="AA571" i="7"/>
  <c r="Z571" i="7"/>
  <c r="Y571" i="7"/>
  <c r="X571" i="7"/>
  <c r="V571" i="7"/>
  <c r="U571" i="7"/>
  <c r="T571" i="7"/>
  <c r="S571" i="7"/>
  <c r="Q571" i="7"/>
  <c r="P571" i="7"/>
  <c r="O571" i="7"/>
  <c r="N571" i="7"/>
  <c r="L571" i="7"/>
  <c r="K571" i="7"/>
  <c r="J571" i="7"/>
  <c r="I571" i="7"/>
  <c r="CB570" i="7"/>
  <c r="CA570" i="7"/>
  <c r="BY570" i="7"/>
  <c r="BX570" i="7"/>
  <c r="BW570" i="7"/>
  <c r="BV570" i="7"/>
  <c r="BU570" i="7"/>
  <c r="BT570" i="7"/>
  <c r="BS570" i="7"/>
  <c r="BR570" i="7"/>
  <c r="BQ570" i="7"/>
  <c r="BP570" i="7"/>
  <c r="BO570" i="7"/>
  <c r="BN570" i="7"/>
  <c r="BM570" i="7"/>
  <c r="BL570" i="7"/>
  <c r="BK570" i="7"/>
  <c r="BJ570" i="7"/>
  <c r="BI570" i="7"/>
  <c r="BH570" i="7"/>
  <c r="BG570" i="7"/>
  <c r="BF570" i="7"/>
  <c r="BE570" i="7"/>
  <c r="BD570" i="7"/>
  <c r="BC570" i="7"/>
  <c r="BB570" i="7"/>
  <c r="BA570" i="7"/>
  <c r="AZ570" i="7"/>
  <c r="AY570" i="7"/>
  <c r="AX570" i="7"/>
  <c r="AW570" i="7"/>
  <c r="AV570" i="7"/>
  <c r="AU570" i="7"/>
  <c r="AT570" i="7"/>
  <c r="AS570" i="7"/>
  <c r="AR570" i="7"/>
  <c r="AQ570" i="7"/>
  <c r="AP570" i="7"/>
  <c r="AO570" i="7"/>
  <c r="AN570" i="7"/>
  <c r="AM570" i="7"/>
  <c r="AL570" i="7"/>
  <c r="AK570" i="7"/>
  <c r="AJ570" i="7"/>
  <c r="AI570" i="7"/>
  <c r="AH570" i="7"/>
  <c r="AG570" i="7"/>
  <c r="AF570" i="7"/>
  <c r="AE570" i="7"/>
  <c r="AD570" i="7"/>
  <c r="AC570" i="7"/>
  <c r="AB570" i="7"/>
  <c r="AA570" i="7"/>
  <c r="Z570" i="7"/>
  <c r="Y570" i="7"/>
  <c r="X570" i="7"/>
  <c r="W570" i="7"/>
  <c r="V570" i="7"/>
  <c r="U570" i="7"/>
  <c r="T570" i="7"/>
  <c r="S570" i="7"/>
  <c r="R570" i="7"/>
  <c r="Q570" i="7"/>
  <c r="P570" i="7"/>
  <c r="O570" i="7"/>
  <c r="N570" i="7"/>
  <c r="M570" i="7"/>
  <c r="L570" i="7"/>
  <c r="K570" i="7"/>
  <c r="J570" i="7"/>
  <c r="I570" i="7"/>
  <c r="H570" i="7"/>
  <c r="CB569" i="7"/>
  <c r="BY569" i="7"/>
  <c r="BX569" i="7"/>
  <c r="BW569" i="7"/>
  <c r="BV569" i="7"/>
  <c r="BT569" i="7"/>
  <c r="BS569" i="7"/>
  <c r="BR569" i="7"/>
  <c r="BQ569" i="7"/>
  <c r="BP569" i="7"/>
  <c r="BO569" i="7"/>
  <c r="BN569" i="7"/>
  <c r="BM569" i="7"/>
  <c r="BL569" i="7"/>
  <c r="BK569" i="7"/>
  <c r="BJ569" i="7"/>
  <c r="BI569" i="7"/>
  <c r="BH569" i="7"/>
  <c r="BG569" i="7"/>
  <c r="BF569" i="7"/>
  <c r="BE569" i="7"/>
  <c r="BD569" i="7"/>
  <c r="BC569" i="7"/>
  <c r="BB569" i="7"/>
  <c r="BA569" i="7"/>
  <c r="AZ569" i="7"/>
  <c r="AY569" i="7"/>
  <c r="AX569" i="7"/>
  <c r="AW569" i="7"/>
  <c r="AV569" i="7"/>
  <c r="AU569" i="7"/>
  <c r="AT569" i="7"/>
  <c r="AS569" i="7"/>
  <c r="AR569" i="7"/>
  <c r="AQ569" i="7"/>
  <c r="AP569" i="7"/>
  <c r="AO569" i="7"/>
  <c r="AN569" i="7"/>
  <c r="AM569" i="7"/>
  <c r="AL569" i="7"/>
  <c r="AK569" i="7"/>
  <c r="AJ569" i="7"/>
  <c r="AI569" i="7"/>
  <c r="AH569" i="7"/>
  <c r="AG569" i="7"/>
  <c r="AF569" i="7"/>
  <c r="AE569" i="7"/>
  <c r="AD569" i="7"/>
  <c r="AC569" i="7"/>
  <c r="AB569" i="7"/>
  <c r="AA569" i="7"/>
  <c r="Z569" i="7"/>
  <c r="Y569" i="7"/>
  <c r="X569" i="7"/>
  <c r="W569" i="7"/>
  <c r="V569" i="7"/>
  <c r="U569" i="7"/>
  <c r="T569" i="7"/>
  <c r="S569" i="7"/>
  <c r="R569" i="7"/>
  <c r="Q569" i="7"/>
  <c r="P569" i="7"/>
  <c r="O569" i="7"/>
  <c r="N569" i="7"/>
  <c r="M569" i="7"/>
  <c r="L569" i="7"/>
  <c r="K569" i="7"/>
  <c r="J569" i="7"/>
  <c r="I569" i="7"/>
  <c r="H569" i="7"/>
  <c r="CB568" i="7"/>
  <c r="BY568" i="7"/>
  <c r="BX568" i="7"/>
  <c r="BW568" i="7"/>
  <c r="BV568" i="7"/>
  <c r="BT568" i="7"/>
  <c r="BS568" i="7"/>
  <c r="BR568" i="7"/>
  <c r="BQ568" i="7"/>
  <c r="BP568" i="7"/>
  <c r="BO568" i="7"/>
  <c r="BN568" i="7"/>
  <c r="BM568" i="7"/>
  <c r="BL568" i="7"/>
  <c r="BK568" i="7"/>
  <c r="BJ568" i="7"/>
  <c r="BI568" i="7"/>
  <c r="BH568" i="7"/>
  <c r="BG568" i="7"/>
  <c r="BF568" i="7"/>
  <c r="BE568" i="7"/>
  <c r="BD568" i="7"/>
  <c r="BC568" i="7"/>
  <c r="BB568" i="7"/>
  <c r="BA568" i="7"/>
  <c r="AZ568" i="7"/>
  <c r="AY568" i="7"/>
  <c r="AX568" i="7"/>
  <c r="AW568" i="7"/>
  <c r="AV568" i="7"/>
  <c r="AU568" i="7"/>
  <c r="AT568" i="7"/>
  <c r="AS568" i="7"/>
  <c r="AR568" i="7"/>
  <c r="AQ568" i="7"/>
  <c r="AP568" i="7"/>
  <c r="AO568" i="7"/>
  <c r="AN568" i="7"/>
  <c r="AM568" i="7"/>
  <c r="AL568" i="7"/>
  <c r="AK568" i="7"/>
  <c r="AJ568" i="7"/>
  <c r="AI568" i="7"/>
  <c r="AH568" i="7"/>
  <c r="AG568" i="7"/>
  <c r="AF568" i="7"/>
  <c r="AE568" i="7"/>
  <c r="AD568" i="7"/>
  <c r="AC568" i="7"/>
  <c r="AB568" i="7"/>
  <c r="AA568" i="7"/>
  <c r="Z568" i="7"/>
  <c r="Y568" i="7"/>
  <c r="X568" i="7"/>
  <c r="W568" i="7"/>
  <c r="V568" i="7"/>
  <c r="U568" i="7"/>
  <c r="T568" i="7"/>
  <c r="S568" i="7"/>
  <c r="R568" i="7"/>
  <c r="Q568" i="7"/>
  <c r="P568" i="7"/>
  <c r="O568" i="7"/>
  <c r="N568" i="7"/>
  <c r="M568" i="7"/>
  <c r="L568" i="7"/>
  <c r="K568" i="7"/>
  <c r="J568" i="7"/>
  <c r="I568" i="7"/>
  <c r="H568" i="7"/>
  <c r="CB567" i="7"/>
  <c r="BY567" i="7"/>
  <c r="BX567" i="7"/>
  <c r="BW567" i="7"/>
  <c r="BV567" i="7"/>
  <c r="BT567" i="7"/>
  <c r="BS567" i="7"/>
  <c r="BR567" i="7"/>
  <c r="BQ567" i="7"/>
  <c r="BP567" i="7"/>
  <c r="BO567" i="7"/>
  <c r="BN567" i="7"/>
  <c r="BM567" i="7"/>
  <c r="BL567" i="7"/>
  <c r="BK567" i="7"/>
  <c r="BJ567" i="7"/>
  <c r="BI567" i="7"/>
  <c r="BH567" i="7"/>
  <c r="BG567" i="7"/>
  <c r="BF567" i="7"/>
  <c r="BE567" i="7"/>
  <c r="BD567" i="7"/>
  <c r="BC567" i="7"/>
  <c r="BB567" i="7"/>
  <c r="BA567" i="7"/>
  <c r="AZ567" i="7"/>
  <c r="AY567" i="7"/>
  <c r="AX567" i="7"/>
  <c r="AW567" i="7"/>
  <c r="AV567" i="7"/>
  <c r="AU567" i="7"/>
  <c r="AT567" i="7"/>
  <c r="AS567" i="7"/>
  <c r="AR567" i="7"/>
  <c r="AQ567" i="7"/>
  <c r="AP567" i="7"/>
  <c r="AO567" i="7"/>
  <c r="AN567" i="7"/>
  <c r="AM567" i="7"/>
  <c r="AL567" i="7"/>
  <c r="AK567" i="7"/>
  <c r="AJ567" i="7"/>
  <c r="AI567" i="7"/>
  <c r="AH567" i="7"/>
  <c r="AG567" i="7"/>
  <c r="AF567" i="7"/>
  <c r="AE567" i="7"/>
  <c r="AD567" i="7"/>
  <c r="AC567" i="7"/>
  <c r="AB567" i="7"/>
  <c r="AA567" i="7"/>
  <c r="Z567" i="7"/>
  <c r="Y567" i="7"/>
  <c r="X567" i="7"/>
  <c r="W567" i="7"/>
  <c r="V567" i="7"/>
  <c r="U567" i="7"/>
  <c r="T567" i="7"/>
  <c r="S567" i="7"/>
  <c r="R567" i="7"/>
  <c r="Q567" i="7"/>
  <c r="P567" i="7"/>
  <c r="O567" i="7"/>
  <c r="N567" i="7"/>
  <c r="M567" i="7"/>
  <c r="L567" i="7"/>
  <c r="K567" i="7"/>
  <c r="J567" i="7"/>
  <c r="I567" i="7"/>
  <c r="H567" i="7"/>
  <c r="CB566" i="7"/>
  <c r="BY566" i="7"/>
  <c r="BX566" i="7"/>
  <c r="BW566" i="7"/>
  <c r="BV566" i="7"/>
  <c r="BT566" i="7"/>
  <c r="BS566" i="7"/>
  <c r="BR566" i="7"/>
  <c r="BQ566" i="7"/>
  <c r="BP566" i="7"/>
  <c r="BO566" i="7"/>
  <c r="BN566" i="7"/>
  <c r="BM566" i="7"/>
  <c r="BL566" i="7"/>
  <c r="BK566" i="7"/>
  <c r="BJ566" i="7"/>
  <c r="BI566" i="7"/>
  <c r="BH566" i="7"/>
  <c r="BG566" i="7"/>
  <c r="BE566" i="7"/>
  <c r="BD566" i="7"/>
  <c r="BC566" i="7"/>
  <c r="BB566" i="7"/>
  <c r="AZ566" i="7"/>
  <c r="AY566" i="7"/>
  <c r="AX566" i="7"/>
  <c r="AW566" i="7"/>
  <c r="AU566" i="7"/>
  <c r="AT566" i="7"/>
  <c r="AS566" i="7"/>
  <c r="AR566" i="7"/>
  <c r="AP566" i="7"/>
  <c r="AO566" i="7"/>
  <c r="AN566" i="7"/>
  <c r="AM566" i="7"/>
  <c r="AK566" i="7"/>
  <c r="AJ566" i="7"/>
  <c r="AI566" i="7"/>
  <c r="AH566" i="7"/>
  <c r="AG566" i="7"/>
  <c r="AF566" i="7"/>
  <c r="AE566" i="7"/>
  <c r="AD566" i="7"/>
  <c r="AC566" i="7"/>
  <c r="AA566" i="7"/>
  <c r="Z566" i="7"/>
  <c r="Y566" i="7"/>
  <c r="X566" i="7"/>
  <c r="V566" i="7"/>
  <c r="U566" i="7"/>
  <c r="T566" i="7"/>
  <c r="S566" i="7"/>
  <c r="Q566" i="7"/>
  <c r="P566" i="7"/>
  <c r="O566" i="7"/>
  <c r="N566" i="7"/>
  <c r="L566" i="7"/>
  <c r="K566" i="7"/>
  <c r="J566" i="7"/>
  <c r="I566" i="7"/>
  <c r="H566" i="7"/>
  <c r="CB565" i="7"/>
  <c r="BY565" i="7"/>
  <c r="BX565" i="7"/>
  <c r="BW565" i="7"/>
  <c r="BV565" i="7"/>
  <c r="BT565" i="7"/>
  <c r="BS565" i="7"/>
  <c r="BR565" i="7"/>
  <c r="BQ565" i="7"/>
  <c r="BO565" i="7"/>
  <c r="BN565" i="7"/>
  <c r="BM565" i="7"/>
  <c r="BL565" i="7"/>
  <c r="BJ565" i="7"/>
  <c r="BI565" i="7"/>
  <c r="BH565" i="7"/>
  <c r="BG565" i="7"/>
  <c r="BE565" i="7"/>
  <c r="BD565" i="7"/>
  <c r="BC565" i="7"/>
  <c r="BB565" i="7"/>
  <c r="AZ565" i="7"/>
  <c r="AY565" i="7"/>
  <c r="AX565" i="7"/>
  <c r="AW565" i="7"/>
  <c r="AU565" i="7"/>
  <c r="AT565" i="7"/>
  <c r="AS565" i="7"/>
  <c r="AR565" i="7"/>
  <c r="AP565" i="7"/>
  <c r="AO565" i="7"/>
  <c r="AN565" i="7"/>
  <c r="AM565" i="7"/>
  <c r="AK565" i="7"/>
  <c r="AJ565" i="7"/>
  <c r="AI565" i="7"/>
  <c r="AH565" i="7"/>
  <c r="AF565" i="7"/>
  <c r="AE565" i="7"/>
  <c r="AD565" i="7"/>
  <c r="AC565" i="7"/>
  <c r="AA565" i="7"/>
  <c r="Z565" i="7"/>
  <c r="Y565" i="7"/>
  <c r="X565" i="7"/>
  <c r="V565" i="7"/>
  <c r="U565" i="7"/>
  <c r="T565" i="7"/>
  <c r="S565" i="7"/>
  <c r="Q565" i="7"/>
  <c r="P565" i="7"/>
  <c r="O565" i="7"/>
  <c r="N565" i="7"/>
  <c r="L565" i="7"/>
  <c r="K565" i="7"/>
  <c r="J565" i="7"/>
  <c r="I565" i="7"/>
  <c r="CB564" i="7"/>
  <c r="CA564" i="7"/>
  <c r="BY564" i="7"/>
  <c r="BX564" i="7"/>
  <c r="BW564" i="7"/>
  <c r="BV564" i="7"/>
  <c r="BU564" i="7"/>
  <c r="BT564" i="7"/>
  <c r="BS564" i="7"/>
  <c r="BR564" i="7"/>
  <c r="BQ564" i="7"/>
  <c r="BP564" i="7"/>
  <c r="BO564" i="7"/>
  <c r="BN564" i="7"/>
  <c r="BM564" i="7"/>
  <c r="BL564" i="7"/>
  <c r="BK564" i="7"/>
  <c r="BJ564" i="7"/>
  <c r="BI564" i="7"/>
  <c r="BH564" i="7"/>
  <c r="BG564" i="7"/>
  <c r="BF564" i="7"/>
  <c r="BE564" i="7"/>
  <c r="BD564" i="7"/>
  <c r="BC564" i="7"/>
  <c r="BB564" i="7"/>
  <c r="BA564" i="7"/>
  <c r="AZ564" i="7"/>
  <c r="AY564" i="7"/>
  <c r="AX564" i="7"/>
  <c r="AW564" i="7"/>
  <c r="AV564" i="7"/>
  <c r="AU564" i="7"/>
  <c r="AT564" i="7"/>
  <c r="AS564" i="7"/>
  <c r="AR564" i="7"/>
  <c r="AQ564" i="7"/>
  <c r="AP564" i="7"/>
  <c r="AO564" i="7"/>
  <c r="AN564" i="7"/>
  <c r="AM564" i="7"/>
  <c r="AL564" i="7"/>
  <c r="AK564" i="7"/>
  <c r="AJ564" i="7"/>
  <c r="AI564" i="7"/>
  <c r="AH564" i="7"/>
  <c r="AG564" i="7"/>
  <c r="AF564" i="7"/>
  <c r="AE564" i="7"/>
  <c r="AD564" i="7"/>
  <c r="AC564" i="7"/>
  <c r="AB564" i="7"/>
  <c r="AA564" i="7"/>
  <c r="Z564" i="7"/>
  <c r="Y564" i="7"/>
  <c r="X564" i="7"/>
  <c r="W564" i="7"/>
  <c r="V564" i="7"/>
  <c r="U564" i="7"/>
  <c r="T564" i="7"/>
  <c r="S564" i="7"/>
  <c r="R564" i="7"/>
  <c r="Q564" i="7"/>
  <c r="P564" i="7"/>
  <c r="O564" i="7"/>
  <c r="N564" i="7"/>
  <c r="M564" i="7"/>
  <c r="L564" i="7"/>
  <c r="K564" i="7"/>
  <c r="J564" i="7"/>
  <c r="I564" i="7"/>
  <c r="H564" i="7"/>
  <c r="CB563" i="7"/>
  <c r="BY563" i="7"/>
  <c r="BX563" i="7"/>
  <c r="BW563" i="7"/>
  <c r="BV563" i="7"/>
  <c r="BT563" i="7"/>
  <c r="BS563" i="7"/>
  <c r="BR563" i="7"/>
  <c r="BQ563" i="7"/>
  <c r="BP563" i="7"/>
  <c r="BO563" i="7"/>
  <c r="BN563" i="7"/>
  <c r="BM563" i="7"/>
  <c r="BL563" i="7"/>
  <c r="BK563" i="7"/>
  <c r="BJ563" i="7"/>
  <c r="BI563" i="7"/>
  <c r="BH563" i="7"/>
  <c r="BG563" i="7"/>
  <c r="BF563" i="7"/>
  <c r="BE563" i="7"/>
  <c r="BD563" i="7"/>
  <c r="BC563" i="7"/>
  <c r="BB563" i="7"/>
  <c r="BA563" i="7"/>
  <c r="AZ563" i="7"/>
  <c r="AY563" i="7"/>
  <c r="AX563" i="7"/>
  <c r="AW563" i="7"/>
  <c r="AV563" i="7"/>
  <c r="AU563" i="7"/>
  <c r="AT563" i="7"/>
  <c r="AS563" i="7"/>
  <c r="AR563" i="7"/>
  <c r="AQ563" i="7"/>
  <c r="AP563" i="7"/>
  <c r="AO563" i="7"/>
  <c r="AN563" i="7"/>
  <c r="AM563" i="7"/>
  <c r="AL563" i="7"/>
  <c r="AK563" i="7"/>
  <c r="AJ563" i="7"/>
  <c r="AI563" i="7"/>
  <c r="AH563" i="7"/>
  <c r="AG563" i="7"/>
  <c r="AF563" i="7"/>
  <c r="AE563" i="7"/>
  <c r="AD563" i="7"/>
  <c r="AC563" i="7"/>
  <c r="AB563" i="7"/>
  <c r="AA563" i="7"/>
  <c r="Z563" i="7"/>
  <c r="Y563" i="7"/>
  <c r="X563" i="7"/>
  <c r="W563" i="7"/>
  <c r="V563" i="7"/>
  <c r="U563" i="7"/>
  <c r="T563" i="7"/>
  <c r="S563" i="7"/>
  <c r="R563" i="7"/>
  <c r="Q563" i="7"/>
  <c r="P563" i="7"/>
  <c r="O563" i="7"/>
  <c r="N563" i="7"/>
  <c r="M563" i="7"/>
  <c r="L563" i="7"/>
  <c r="K563" i="7"/>
  <c r="J563" i="7"/>
  <c r="I563" i="7"/>
  <c r="H563" i="7"/>
  <c r="CB562" i="7"/>
  <c r="BY562" i="7"/>
  <c r="BX562" i="7"/>
  <c r="BW562" i="7"/>
  <c r="BV562" i="7"/>
  <c r="BT562" i="7"/>
  <c r="BS562" i="7"/>
  <c r="BR562" i="7"/>
  <c r="BQ562" i="7"/>
  <c r="BP562" i="7"/>
  <c r="BO562" i="7"/>
  <c r="BN562" i="7"/>
  <c r="BM562" i="7"/>
  <c r="BL562" i="7"/>
  <c r="BK562" i="7"/>
  <c r="BJ562" i="7"/>
  <c r="BI562" i="7"/>
  <c r="BH562" i="7"/>
  <c r="BG562" i="7"/>
  <c r="BF562" i="7"/>
  <c r="BE562" i="7"/>
  <c r="BD562" i="7"/>
  <c r="BC562" i="7"/>
  <c r="BB562" i="7"/>
  <c r="BA562" i="7"/>
  <c r="AZ562" i="7"/>
  <c r="AY562" i="7"/>
  <c r="AX562" i="7"/>
  <c r="AW562" i="7"/>
  <c r="AV562" i="7"/>
  <c r="AU562" i="7"/>
  <c r="AT562" i="7"/>
  <c r="AS562" i="7"/>
  <c r="AR562" i="7"/>
  <c r="AQ562" i="7"/>
  <c r="AP562" i="7"/>
  <c r="AO562" i="7"/>
  <c r="AN562" i="7"/>
  <c r="AM562" i="7"/>
  <c r="AL562" i="7"/>
  <c r="AK562" i="7"/>
  <c r="AJ562" i="7"/>
  <c r="AI562" i="7"/>
  <c r="AH562" i="7"/>
  <c r="AG562" i="7"/>
  <c r="AF562" i="7"/>
  <c r="AE562" i="7"/>
  <c r="AD562" i="7"/>
  <c r="AC562" i="7"/>
  <c r="AB562" i="7"/>
  <c r="AA562" i="7"/>
  <c r="Z562" i="7"/>
  <c r="Y562" i="7"/>
  <c r="X562" i="7"/>
  <c r="W562" i="7"/>
  <c r="V562" i="7"/>
  <c r="U562" i="7"/>
  <c r="T562" i="7"/>
  <c r="S562" i="7"/>
  <c r="R562" i="7"/>
  <c r="Q562" i="7"/>
  <c r="P562" i="7"/>
  <c r="O562" i="7"/>
  <c r="N562" i="7"/>
  <c r="M562" i="7"/>
  <c r="L562" i="7"/>
  <c r="K562" i="7"/>
  <c r="J562" i="7"/>
  <c r="I562" i="7"/>
  <c r="H562" i="7"/>
  <c r="CB561" i="7"/>
  <c r="BY561" i="7"/>
  <c r="BX561" i="7"/>
  <c r="BW561" i="7"/>
  <c r="BV561" i="7"/>
  <c r="BT561" i="7"/>
  <c r="BS561" i="7"/>
  <c r="BR561" i="7"/>
  <c r="BQ561" i="7"/>
  <c r="BP561" i="7"/>
  <c r="BO561" i="7"/>
  <c r="BN561" i="7"/>
  <c r="BM561" i="7"/>
  <c r="BL561" i="7"/>
  <c r="BK561" i="7"/>
  <c r="BJ561" i="7"/>
  <c r="BI561" i="7"/>
  <c r="BH561" i="7"/>
  <c r="BG561" i="7"/>
  <c r="BF561" i="7"/>
  <c r="BE561" i="7"/>
  <c r="BD561" i="7"/>
  <c r="BC561" i="7"/>
  <c r="BB561" i="7"/>
  <c r="BA561" i="7"/>
  <c r="AZ561" i="7"/>
  <c r="AY561" i="7"/>
  <c r="AX561" i="7"/>
  <c r="AW561" i="7"/>
  <c r="AV561" i="7"/>
  <c r="AU561" i="7"/>
  <c r="AT561" i="7"/>
  <c r="AS561" i="7"/>
  <c r="AR561" i="7"/>
  <c r="AQ561" i="7"/>
  <c r="AP561" i="7"/>
  <c r="AO561" i="7"/>
  <c r="AN561" i="7"/>
  <c r="AM561" i="7"/>
  <c r="AL561" i="7"/>
  <c r="AK561" i="7"/>
  <c r="AJ561" i="7"/>
  <c r="AI561" i="7"/>
  <c r="AH561" i="7"/>
  <c r="AG561" i="7"/>
  <c r="AF561" i="7"/>
  <c r="AE561" i="7"/>
  <c r="AD561" i="7"/>
  <c r="AC561" i="7"/>
  <c r="AB561" i="7"/>
  <c r="AA561" i="7"/>
  <c r="Z561" i="7"/>
  <c r="Y561" i="7"/>
  <c r="X561" i="7"/>
  <c r="W561" i="7"/>
  <c r="V561" i="7"/>
  <c r="U561" i="7"/>
  <c r="T561" i="7"/>
  <c r="S561" i="7"/>
  <c r="R561" i="7"/>
  <c r="Q561" i="7"/>
  <c r="P561" i="7"/>
  <c r="O561" i="7"/>
  <c r="N561" i="7"/>
  <c r="M561" i="7"/>
  <c r="L561" i="7"/>
  <c r="K561" i="7"/>
  <c r="J561" i="7"/>
  <c r="I561" i="7"/>
  <c r="H561" i="7"/>
  <c r="CB560" i="7"/>
  <c r="BY560" i="7"/>
  <c r="BX560" i="7"/>
  <c r="BW560" i="7"/>
  <c r="BV560" i="7"/>
  <c r="BT560" i="7"/>
  <c r="BS560" i="7"/>
  <c r="BR560" i="7"/>
  <c r="BQ560" i="7"/>
  <c r="BP560" i="7"/>
  <c r="BO560" i="7"/>
  <c r="BN560" i="7"/>
  <c r="BM560" i="7"/>
  <c r="BL560" i="7"/>
  <c r="BK560" i="7"/>
  <c r="BJ560" i="7"/>
  <c r="BI560" i="7"/>
  <c r="BH560" i="7"/>
  <c r="BG560" i="7"/>
  <c r="BF560" i="7"/>
  <c r="BE560" i="7"/>
  <c r="BD560" i="7"/>
  <c r="BC560" i="7"/>
  <c r="BB560" i="7"/>
  <c r="BA560" i="7"/>
  <c r="AZ560" i="7"/>
  <c r="AY560" i="7"/>
  <c r="AX560" i="7"/>
  <c r="AW560" i="7"/>
  <c r="AV560" i="7"/>
  <c r="AU560" i="7"/>
  <c r="AT560" i="7"/>
  <c r="AS560" i="7"/>
  <c r="AR560" i="7"/>
  <c r="AQ560" i="7"/>
  <c r="AP560" i="7"/>
  <c r="AO560" i="7"/>
  <c r="AN560" i="7"/>
  <c r="AM560" i="7"/>
  <c r="AL560" i="7"/>
  <c r="AK560" i="7"/>
  <c r="AJ560" i="7"/>
  <c r="AI560" i="7"/>
  <c r="AH560" i="7"/>
  <c r="AG560" i="7"/>
  <c r="AF560" i="7"/>
  <c r="AE560" i="7"/>
  <c r="AD560" i="7"/>
  <c r="AC560" i="7"/>
  <c r="AB560" i="7"/>
  <c r="AA560" i="7"/>
  <c r="Z560" i="7"/>
  <c r="Y560" i="7"/>
  <c r="X560" i="7"/>
  <c r="W560" i="7"/>
  <c r="V560" i="7"/>
  <c r="U560" i="7"/>
  <c r="T560" i="7"/>
  <c r="S560" i="7"/>
  <c r="R560" i="7"/>
  <c r="Q560" i="7"/>
  <c r="P560" i="7"/>
  <c r="O560" i="7"/>
  <c r="N560" i="7"/>
  <c r="M560" i="7"/>
  <c r="L560" i="7"/>
  <c r="K560" i="7"/>
  <c r="J560" i="7"/>
  <c r="I560" i="7"/>
  <c r="H560" i="7"/>
  <c r="CB559" i="7"/>
  <c r="BY559" i="7"/>
  <c r="BX559" i="7"/>
  <c r="BW559" i="7"/>
  <c r="BV559" i="7"/>
  <c r="BT559" i="7"/>
  <c r="BS559" i="7"/>
  <c r="BR559" i="7"/>
  <c r="BQ559" i="7"/>
  <c r="BO559" i="7"/>
  <c r="BN559" i="7"/>
  <c r="BM559" i="7"/>
  <c r="BL559" i="7"/>
  <c r="BJ559" i="7"/>
  <c r="BI559" i="7"/>
  <c r="BH559" i="7"/>
  <c r="BG559" i="7"/>
  <c r="BE559" i="7"/>
  <c r="BD559" i="7"/>
  <c r="BC559" i="7"/>
  <c r="BB559" i="7"/>
  <c r="AZ559" i="7"/>
  <c r="AY559" i="7"/>
  <c r="AX559" i="7"/>
  <c r="AW559" i="7"/>
  <c r="AU559" i="7"/>
  <c r="AT559" i="7"/>
  <c r="AS559" i="7"/>
  <c r="AR559" i="7"/>
  <c r="AP559" i="7"/>
  <c r="AO559" i="7"/>
  <c r="AN559" i="7"/>
  <c r="AM559" i="7"/>
  <c r="AK559" i="7"/>
  <c r="AJ559" i="7"/>
  <c r="AI559" i="7"/>
  <c r="AH559" i="7"/>
  <c r="AF559" i="7"/>
  <c r="AE559" i="7"/>
  <c r="AD559" i="7"/>
  <c r="AC559" i="7"/>
  <c r="AA559" i="7"/>
  <c r="Z559" i="7"/>
  <c r="Y559" i="7"/>
  <c r="X559" i="7"/>
  <c r="V559" i="7"/>
  <c r="U559" i="7"/>
  <c r="T559" i="7"/>
  <c r="S559" i="7"/>
  <c r="Q559" i="7"/>
  <c r="P559" i="7"/>
  <c r="O559" i="7"/>
  <c r="N559" i="7"/>
  <c r="L559" i="7"/>
  <c r="K559" i="7"/>
  <c r="J559" i="7"/>
  <c r="I559" i="7"/>
  <c r="CB558" i="7"/>
  <c r="CA558" i="7"/>
  <c r="BY558" i="7"/>
  <c r="BX558" i="7"/>
  <c r="BW558" i="7"/>
  <c r="BV558" i="7"/>
  <c r="BU558" i="7"/>
  <c r="BT558" i="7"/>
  <c r="BS558" i="7"/>
  <c r="BR558" i="7"/>
  <c r="BQ558" i="7"/>
  <c r="BP558" i="7"/>
  <c r="BO558" i="7"/>
  <c r="BN558" i="7"/>
  <c r="BM558" i="7"/>
  <c r="BL558" i="7"/>
  <c r="BK558" i="7"/>
  <c r="BJ558" i="7"/>
  <c r="BI558" i="7"/>
  <c r="BH558" i="7"/>
  <c r="BG558" i="7"/>
  <c r="BF558" i="7"/>
  <c r="BE558" i="7"/>
  <c r="BD558" i="7"/>
  <c r="BC558" i="7"/>
  <c r="BB558" i="7"/>
  <c r="BA558" i="7"/>
  <c r="AZ558" i="7"/>
  <c r="AY558" i="7"/>
  <c r="AX558" i="7"/>
  <c r="AW558" i="7"/>
  <c r="AV558" i="7"/>
  <c r="AU558" i="7"/>
  <c r="AT558" i="7"/>
  <c r="AS558" i="7"/>
  <c r="AR558" i="7"/>
  <c r="AQ558" i="7"/>
  <c r="AP558" i="7"/>
  <c r="AO558" i="7"/>
  <c r="AN558" i="7"/>
  <c r="AM558" i="7"/>
  <c r="AL558" i="7"/>
  <c r="AK558" i="7"/>
  <c r="AJ558" i="7"/>
  <c r="AI558" i="7"/>
  <c r="AH558" i="7"/>
  <c r="AG558" i="7"/>
  <c r="AF558" i="7"/>
  <c r="AE558" i="7"/>
  <c r="AD558" i="7"/>
  <c r="AC558" i="7"/>
  <c r="AB558" i="7"/>
  <c r="AA558" i="7"/>
  <c r="Z558" i="7"/>
  <c r="Y558" i="7"/>
  <c r="X558" i="7"/>
  <c r="W558" i="7"/>
  <c r="V558" i="7"/>
  <c r="U558" i="7"/>
  <c r="T558" i="7"/>
  <c r="S558" i="7"/>
  <c r="R558" i="7"/>
  <c r="Q558" i="7"/>
  <c r="P558" i="7"/>
  <c r="O558" i="7"/>
  <c r="N558" i="7"/>
  <c r="M558" i="7"/>
  <c r="L558" i="7"/>
  <c r="K558" i="7"/>
  <c r="J558" i="7"/>
  <c r="I558" i="7"/>
  <c r="H558" i="7"/>
  <c r="CB557" i="7"/>
  <c r="BY557" i="7"/>
  <c r="BX557" i="7"/>
  <c r="BW557" i="7"/>
  <c r="BV557" i="7"/>
  <c r="BT557" i="7"/>
  <c r="BS557" i="7"/>
  <c r="BR557" i="7"/>
  <c r="BQ557" i="7"/>
  <c r="BP557" i="7"/>
  <c r="BO557" i="7"/>
  <c r="BN557" i="7"/>
  <c r="BM557" i="7"/>
  <c r="BL557" i="7"/>
  <c r="BK557" i="7"/>
  <c r="BJ557" i="7"/>
  <c r="BI557" i="7"/>
  <c r="BH557" i="7"/>
  <c r="BG557" i="7"/>
  <c r="BF557" i="7"/>
  <c r="BE557" i="7"/>
  <c r="BD557" i="7"/>
  <c r="BC557" i="7"/>
  <c r="BB557" i="7"/>
  <c r="BA557" i="7"/>
  <c r="AZ557" i="7"/>
  <c r="AY557" i="7"/>
  <c r="AX557" i="7"/>
  <c r="AW557" i="7"/>
  <c r="AV557" i="7"/>
  <c r="AU557" i="7"/>
  <c r="AT557" i="7"/>
  <c r="AS557" i="7"/>
  <c r="AR557" i="7"/>
  <c r="AQ557" i="7"/>
  <c r="AP557" i="7"/>
  <c r="AO557" i="7"/>
  <c r="AN557" i="7"/>
  <c r="AM557" i="7"/>
  <c r="AL557" i="7"/>
  <c r="AK557" i="7"/>
  <c r="AJ557" i="7"/>
  <c r="AI557" i="7"/>
  <c r="AH557" i="7"/>
  <c r="AG557" i="7"/>
  <c r="AF557" i="7"/>
  <c r="AE557" i="7"/>
  <c r="AD557" i="7"/>
  <c r="AC557" i="7"/>
  <c r="AB557" i="7"/>
  <c r="AA557" i="7"/>
  <c r="Z557" i="7"/>
  <c r="Y557" i="7"/>
  <c r="X557" i="7"/>
  <c r="W557" i="7"/>
  <c r="V557" i="7"/>
  <c r="U557" i="7"/>
  <c r="T557" i="7"/>
  <c r="S557" i="7"/>
  <c r="R557" i="7"/>
  <c r="Q557" i="7"/>
  <c r="P557" i="7"/>
  <c r="O557" i="7"/>
  <c r="N557" i="7"/>
  <c r="M557" i="7"/>
  <c r="L557" i="7"/>
  <c r="K557" i="7"/>
  <c r="J557" i="7"/>
  <c r="I557" i="7"/>
  <c r="H557" i="7"/>
  <c r="CB556" i="7"/>
  <c r="BY556" i="7"/>
  <c r="BX556" i="7"/>
  <c r="BW556" i="7"/>
  <c r="BV556" i="7"/>
  <c r="BT556" i="7"/>
  <c r="BS556" i="7"/>
  <c r="BR556" i="7"/>
  <c r="BQ556" i="7"/>
  <c r="BP556" i="7"/>
  <c r="BO556" i="7"/>
  <c r="BN556" i="7"/>
  <c r="BM556" i="7"/>
  <c r="BL556" i="7"/>
  <c r="BK556" i="7"/>
  <c r="BJ556" i="7"/>
  <c r="BI556" i="7"/>
  <c r="BH556" i="7"/>
  <c r="BG556" i="7"/>
  <c r="BF556" i="7"/>
  <c r="BE556" i="7"/>
  <c r="BD556" i="7"/>
  <c r="BC556" i="7"/>
  <c r="BB556" i="7"/>
  <c r="BA556" i="7"/>
  <c r="AZ556" i="7"/>
  <c r="AY556" i="7"/>
  <c r="AX556" i="7"/>
  <c r="AW556" i="7"/>
  <c r="AV556" i="7"/>
  <c r="AU556" i="7"/>
  <c r="AT556" i="7"/>
  <c r="AS556" i="7"/>
  <c r="AR556" i="7"/>
  <c r="AQ556" i="7"/>
  <c r="AP556" i="7"/>
  <c r="AO556" i="7"/>
  <c r="AN556" i="7"/>
  <c r="AM556" i="7"/>
  <c r="AL556" i="7"/>
  <c r="AK556" i="7"/>
  <c r="AJ556" i="7"/>
  <c r="AI556" i="7"/>
  <c r="AH556" i="7"/>
  <c r="AG556" i="7"/>
  <c r="AF556" i="7"/>
  <c r="AE556" i="7"/>
  <c r="AD556" i="7"/>
  <c r="AC556" i="7"/>
  <c r="AB556" i="7"/>
  <c r="AA556" i="7"/>
  <c r="Z556" i="7"/>
  <c r="Y556" i="7"/>
  <c r="X556" i="7"/>
  <c r="W556" i="7"/>
  <c r="V556" i="7"/>
  <c r="U556" i="7"/>
  <c r="T556" i="7"/>
  <c r="S556" i="7"/>
  <c r="R556" i="7"/>
  <c r="Q556" i="7"/>
  <c r="P556" i="7"/>
  <c r="O556" i="7"/>
  <c r="N556" i="7"/>
  <c r="M556" i="7"/>
  <c r="L556" i="7"/>
  <c r="K556" i="7"/>
  <c r="J556" i="7"/>
  <c r="I556" i="7"/>
  <c r="H556" i="7"/>
  <c r="CB555" i="7"/>
  <c r="BY555" i="7"/>
  <c r="BX555" i="7"/>
  <c r="BW555" i="7"/>
  <c r="BV555" i="7"/>
  <c r="BT555" i="7"/>
  <c r="BS555" i="7"/>
  <c r="BR555" i="7"/>
  <c r="BQ555" i="7"/>
  <c r="BP555" i="7"/>
  <c r="BO555" i="7"/>
  <c r="BN555" i="7"/>
  <c r="BM555" i="7"/>
  <c r="BL555" i="7"/>
  <c r="BK555" i="7"/>
  <c r="BJ555" i="7"/>
  <c r="BI555" i="7"/>
  <c r="BH555" i="7"/>
  <c r="BG555" i="7"/>
  <c r="BF555" i="7"/>
  <c r="BE555" i="7"/>
  <c r="BD555" i="7"/>
  <c r="BC555" i="7"/>
  <c r="BB555" i="7"/>
  <c r="BA555" i="7"/>
  <c r="AZ555" i="7"/>
  <c r="AY555" i="7"/>
  <c r="AX555" i="7"/>
  <c r="AW555" i="7"/>
  <c r="AV555" i="7"/>
  <c r="AU555" i="7"/>
  <c r="AT555" i="7"/>
  <c r="AS555" i="7"/>
  <c r="AR555" i="7"/>
  <c r="AQ555" i="7"/>
  <c r="AP555" i="7"/>
  <c r="AO555" i="7"/>
  <c r="AN555" i="7"/>
  <c r="AM555" i="7"/>
  <c r="AL555" i="7"/>
  <c r="AK555" i="7"/>
  <c r="AJ555" i="7"/>
  <c r="AI555" i="7"/>
  <c r="AH555" i="7"/>
  <c r="AG555" i="7"/>
  <c r="AF555" i="7"/>
  <c r="AE555" i="7"/>
  <c r="AD555" i="7"/>
  <c r="AC555" i="7"/>
  <c r="AB555" i="7"/>
  <c r="AA555" i="7"/>
  <c r="Z555" i="7"/>
  <c r="Y555" i="7"/>
  <c r="X555" i="7"/>
  <c r="W555" i="7"/>
  <c r="V555" i="7"/>
  <c r="U555" i="7"/>
  <c r="T555" i="7"/>
  <c r="S555" i="7"/>
  <c r="R555" i="7"/>
  <c r="Q555" i="7"/>
  <c r="P555" i="7"/>
  <c r="O555" i="7"/>
  <c r="N555" i="7"/>
  <c r="M555" i="7"/>
  <c r="L555" i="7"/>
  <c r="K555" i="7"/>
  <c r="J555" i="7"/>
  <c r="I555" i="7"/>
  <c r="H555" i="7"/>
  <c r="CB554" i="7"/>
  <c r="BY554" i="7"/>
  <c r="BX554" i="7"/>
  <c r="BW554" i="7"/>
  <c r="BV554" i="7"/>
  <c r="BT554" i="7"/>
  <c r="BS554" i="7"/>
  <c r="BR554" i="7"/>
  <c r="BQ554" i="7"/>
  <c r="BP554" i="7"/>
  <c r="BO554" i="7"/>
  <c r="BN554" i="7"/>
  <c r="BM554" i="7"/>
  <c r="BL554" i="7"/>
  <c r="BK554" i="7"/>
  <c r="BJ554" i="7"/>
  <c r="BI554" i="7"/>
  <c r="BH554" i="7"/>
  <c r="BG554" i="7"/>
  <c r="BF554" i="7"/>
  <c r="BE554" i="7"/>
  <c r="BD554" i="7"/>
  <c r="BC554" i="7"/>
  <c r="BB554" i="7"/>
  <c r="BA554" i="7"/>
  <c r="AZ554" i="7"/>
  <c r="AY554" i="7"/>
  <c r="AX554" i="7"/>
  <c r="AW554" i="7"/>
  <c r="AV554" i="7"/>
  <c r="AU554" i="7"/>
  <c r="AT554" i="7"/>
  <c r="AS554" i="7"/>
  <c r="AR554" i="7"/>
  <c r="AQ554" i="7"/>
  <c r="AP554" i="7"/>
  <c r="AO554" i="7"/>
  <c r="AN554" i="7"/>
  <c r="AM554" i="7"/>
  <c r="AL554" i="7"/>
  <c r="AK554" i="7"/>
  <c r="AJ554" i="7"/>
  <c r="AI554" i="7"/>
  <c r="AH554" i="7"/>
  <c r="AG554" i="7"/>
  <c r="AF554" i="7"/>
  <c r="AE554" i="7"/>
  <c r="AD554" i="7"/>
  <c r="AC554" i="7"/>
  <c r="AB554" i="7"/>
  <c r="AA554" i="7"/>
  <c r="Z554" i="7"/>
  <c r="Y554" i="7"/>
  <c r="X554" i="7"/>
  <c r="W554" i="7"/>
  <c r="V554" i="7"/>
  <c r="U554" i="7"/>
  <c r="T554" i="7"/>
  <c r="S554" i="7"/>
  <c r="R554" i="7"/>
  <c r="Q554" i="7"/>
  <c r="P554" i="7"/>
  <c r="O554" i="7"/>
  <c r="N554" i="7"/>
  <c r="M554" i="7"/>
  <c r="L554" i="7"/>
  <c r="K554" i="7"/>
  <c r="J554" i="7"/>
  <c r="I554" i="7"/>
  <c r="H554" i="7"/>
  <c r="CB553" i="7"/>
  <c r="BY553" i="7"/>
  <c r="BX553" i="7"/>
  <c r="BW553" i="7"/>
  <c r="BV553" i="7"/>
  <c r="BT553" i="7"/>
  <c r="BS553" i="7"/>
  <c r="BR553" i="7"/>
  <c r="BQ553" i="7"/>
  <c r="BO553" i="7"/>
  <c r="BN553" i="7"/>
  <c r="BM553" i="7"/>
  <c r="BL553" i="7"/>
  <c r="BJ553" i="7"/>
  <c r="BI553" i="7"/>
  <c r="BH553" i="7"/>
  <c r="BG553" i="7"/>
  <c r="BE553" i="7"/>
  <c r="BD553" i="7"/>
  <c r="BC553" i="7"/>
  <c r="BB553" i="7"/>
  <c r="AZ553" i="7"/>
  <c r="AY553" i="7"/>
  <c r="AX553" i="7"/>
  <c r="AW553" i="7"/>
  <c r="AU553" i="7"/>
  <c r="AT553" i="7"/>
  <c r="AS553" i="7"/>
  <c r="AR553" i="7"/>
  <c r="AP553" i="7"/>
  <c r="AO553" i="7"/>
  <c r="AN553" i="7"/>
  <c r="AM553" i="7"/>
  <c r="AK553" i="7"/>
  <c r="AJ553" i="7"/>
  <c r="AI553" i="7"/>
  <c r="AH553" i="7"/>
  <c r="AF553" i="7"/>
  <c r="AE553" i="7"/>
  <c r="AD553" i="7"/>
  <c r="AC553" i="7"/>
  <c r="AA553" i="7"/>
  <c r="Z553" i="7"/>
  <c r="Y553" i="7"/>
  <c r="X553" i="7"/>
  <c r="V553" i="7"/>
  <c r="U553" i="7"/>
  <c r="T553" i="7"/>
  <c r="S553" i="7"/>
  <c r="Q553" i="7"/>
  <c r="P553" i="7"/>
  <c r="O553" i="7"/>
  <c r="N553" i="7"/>
  <c r="L553" i="7"/>
  <c r="K553" i="7"/>
  <c r="J553" i="7"/>
  <c r="I553" i="7"/>
  <c r="CB552" i="7"/>
  <c r="CA552" i="7"/>
  <c r="BY552" i="7"/>
  <c r="BX552" i="7"/>
  <c r="BW552" i="7"/>
  <c r="BV552" i="7"/>
  <c r="BU552" i="7"/>
  <c r="BT552" i="7"/>
  <c r="BS552" i="7"/>
  <c r="BR552" i="7"/>
  <c r="BQ552" i="7"/>
  <c r="BP552" i="7"/>
  <c r="BO552" i="7"/>
  <c r="BN552" i="7"/>
  <c r="BM552" i="7"/>
  <c r="BL552" i="7"/>
  <c r="BK552" i="7"/>
  <c r="BJ552" i="7"/>
  <c r="BI552" i="7"/>
  <c r="BH552" i="7"/>
  <c r="BG552" i="7"/>
  <c r="BF552" i="7"/>
  <c r="BE552" i="7"/>
  <c r="BD552" i="7"/>
  <c r="BC552" i="7"/>
  <c r="BB552" i="7"/>
  <c r="BA552" i="7"/>
  <c r="AZ552" i="7"/>
  <c r="AY552" i="7"/>
  <c r="AX552" i="7"/>
  <c r="AW552" i="7"/>
  <c r="AV552" i="7"/>
  <c r="AU552" i="7"/>
  <c r="AT552" i="7"/>
  <c r="AS552" i="7"/>
  <c r="AR552" i="7"/>
  <c r="AQ552" i="7"/>
  <c r="AP552" i="7"/>
  <c r="AO552" i="7"/>
  <c r="AN552" i="7"/>
  <c r="AM552" i="7"/>
  <c r="AL552" i="7"/>
  <c r="AK552" i="7"/>
  <c r="AJ552" i="7"/>
  <c r="AI552" i="7"/>
  <c r="AH552" i="7"/>
  <c r="AG552" i="7"/>
  <c r="AF552" i="7"/>
  <c r="AE552" i="7"/>
  <c r="AD552" i="7"/>
  <c r="AC552" i="7"/>
  <c r="AB552" i="7"/>
  <c r="AA552" i="7"/>
  <c r="Z552" i="7"/>
  <c r="Y552" i="7"/>
  <c r="X552" i="7"/>
  <c r="W552" i="7"/>
  <c r="V552" i="7"/>
  <c r="U552" i="7"/>
  <c r="T552" i="7"/>
  <c r="S552" i="7"/>
  <c r="R552" i="7"/>
  <c r="Q552" i="7"/>
  <c r="P552" i="7"/>
  <c r="O552" i="7"/>
  <c r="N552" i="7"/>
  <c r="M552" i="7"/>
  <c r="L552" i="7"/>
  <c r="K552" i="7"/>
  <c r="J552" i="7"/>
  <c r="I552" i="7"/>
  <c r="H552" i="7"/>
  <c r="CB551" i="7"/>
  <c r="BY551" i="7"/>
  <c r="BX551" i="7"/>
  <c r="BW551" i="7"/>
  <c r="BV551" i="7"/>
  <c r="BT551" i="7"/>
  <c r="BS551" i="7"/>
  <c r="BR551" i="7"/>
  <c r="BQ551" i="7"/>
  <c r="BP551" i="7"/>
  <c r="BO551" i="7"/>
  <c r="BN551" i="7"/>
  <c r="BM551" i="7"/>
  <c r="BL551" i="7"/>
  <c r="BK551" i="7"/>
  <c r="BJ551" i="7"/>
  <c r="BI551" i="7"/>
  <c r="BH551" i="7"/>
  <c r="BG551" i="7"/>
  <c r="BF551" i="7"/>
  <c r="BE551" i="7"/>
  <c r="BD551" i="7"/>
  <c r="BC551" i="7"/>
  <c r="BB551" i="7"/>
  <c r="BA551" i="7"/>
  <c r="AZ551" i="7"/>
  <c r="AY551" i="7"/>
  <c r="AX551" i="7"/>
  <c r="AW551" i="7"/>
  <c r="AV551" i="7"/>
  <c r="AU551" i="7"/>
  <c r="AT551" i="7"/>
  <c r="AS551" i="7"/>
  <c r="AR551" i="7"/>
  <c r="AQ551" i="7"/>
  <c r="AP551" i="7"/>
  <c r="AO551" i="7"/>
  <c r="AN551" i="7"/>
  <c r="AM551" i="7"/>
  <c r="AL551" i="7"/>
  <c r="AK551" i="7"/>
  <c r="AJ551" i="7"/>
  <c r="AI551" i="7"/>
  <c r="AH551" i="7"/>
  <c r="AG551" i="7"/>
  <c r="AF551" i="7"/>
  <c r="AE551" i="7"/>
  <c r="AD551" i="7"/>
  <c r="AC551" i="7"/>
  <c r="AB551" i="7"/>
  <c r="AA551" i="7"/>
  <c r="Z551" i="7"/>
  <c r="Y551" i="7"/>
  <c r="X551" i="7"/>
  <c r="W551" i="7"/>
  <c r="V551" i="7"/>
  <c r="U551" i="7"/>
  <c r="T551" i="7"/>
  <c r="S551" i="7"/>
  <c r="R551" i="7"/>
  <c r="Q551" i="7"/>
  <c r="P551" i="7"/>
  <c r="O551" i="7"/>
  <c r="N551" i="7"/>
  <c r="M551" i="7"/>
  <c r="L551" i="7"/>
  <c r="K551" i="7"/>
  <c r="J551" i="7"/>
  <c r="I551" i="7"/>
  <c r="H551" i="7"/>
  <c r="CB550" i="7"/>
  <c r="BY550" i="7"/>
  <c r="BX550" i="7"/>
  <c r="BW550" i="7"/>
  <c r="BV550" i="7"/>
  <c r="BT550" i="7"/>
  <c r="BS550" i="7"/>
  <c r="BR550" i="7"/>
  <c r="BQ550" i="7"/>
  <c r="BP550" i="7"/>
  <c r="BO550" i="7"/>
  <c r="BN550" i="7"/>
  <c r="BM550" i="7"/>
  <c r="BL550" i="7"/>
  <c r="BK550" i="7"/>
  <c r="BJ550" i="7"/>
  <c r="BI550" i="7"/>
  <c r="BH550" i="7"/>
  <c r="BG550" i="7"/>
  <c r="BF550" i="7"/>
  <c r="BE550" i="7"/>
  <c r="BD550" i="7"/>
  <c r="BC550" i="7"/>
  <c r="BB550" i="7"/>
  <c r="BA550" i="7"/>
  <c r="AZ550" i="7"/>
  <c r="AY550" i="7"/>
  <c r="AX550" i="7"/>
  <c r="AW550" i="7"/>
  <c r="AV550" i="7"/>
  <c r="AU550" i="7"/>
  <c r="AT550" i="7"/>
  <c r="AS550" i="7"/>
  <c r="AR550" i="7"/>
  <c r="AQ550" i="7"/>
  <c r="AP550" i="7"/>
  <c r="AO550" i="7"/>
  <c r="AN550" i="7"/>
  <c r="AM550" i="7"/>
  <c r="AL550" i="7"/>
  <c r="AK550" i="7"/>
  <c r="AJ550" i="7"/>
  <c r="AI550" i="7"/>
  <c r="AH550" i="7"/>
  <c r="AG550" i="7"/>
  <c r="AF550" i="7"/>
  <c r="AE550" i="7"/>
  <c r="AD550" i="7"/>
  <c r="AC550" i="7"/>
  <c r="AB550" i="7"/>
  <c r="AA550" i="7"/>
  <c r="Z550" i="7"/>
  <c r="Y550" i="7"/>
  <c r="X550" i="7"/>
  <c r="W550" i="7"/>
  <c r="V550" i="7"/>
  <c r="U550" i="7"/>
  <c r="T550" i="7"/>
  <c r="S550" i="7"/>
  <c r="R550" i="7"/>
  <c r="Q550" i="7"/>
  <c r="P550" i="7"/>
  <c r="O550" i="7"/>
  <c r="N550" i="7"/>
  <c r="M550" i="7"/>
  <c r="L550" i="7"/>
  <c r="K550" i="7"/>
  <c r="J550" i="7"/>
  <c r="I550" i="7"/>
  <c r="H550" i="7"/>
  <c r="CB549" i="7"/>
  <c r="BY549" i="7"/>
  <c r="BX549" i="7"/>
  <c r="BW549" i="7"/>
  <c r="BV549" i="7"/>
  <c r="BT549" i="7"/>
  <c r="BS549" i="7"/>
  <c r="BR549" i="7"/>
  <c r="BQ549" i="7"/>
  <c r="BP549" i="7"/>
  <c r="BO549" i="7"/>
  <c r="BN549" i="7"/>
  <c r="BM549" i="7"/>
  <c r="BL549" i="7"/>
  <c r="BK549" i="7"/>
  <c r="BJ549" i="7"/>
  <c r="BI549" i="7"/>
  <c r="BH549" i="7"/>
  <c r="BG549" i="7"/>
  <c r="BF549" i="7"/>
  <c r="BE549" i="7"/>
  <c r="BD549" i="7"/>
  <c r="BC549" i="7"/>
  <c r="BB549" i="7"/>
  <c r="BA549" i="7"/>
  <c r="AZ549" i="7"/>
  <c r="AY549" i="7"/>
  <c r="AX549" i="7"/>
  <c r="AW549" i="7"/>
  <c r="AV549" i="7"/>
  <c r="AU549" i="7"/>
  <c r="AT549" i="7"/>
  <c r="AS549" i="7"/>
  <c r="AR549" i="7"/>
  <c r="AQ549" i="7"/>
  <c r="AP549" i="7"/>
  <c r="AO549" i="7"/>
  <c r="AN549" i="7"/>
  <c r="AM549" i="7"/>
  <c r="AL549" i="7"/>
  <c r="AK549" i="7"/>
  <c r="AJ549" i="7"/>
  <c r="AI549" i="7"/>
  <c r="AH549" i="7"/>
  <c r="AG549" i="7"/>
  <c r="AF549" i="7"/>
  <c r="AE549" i="7"/>
  <c r="AD549" i="7"/>
  <c r="AC549" i="7"/>
  <c r="AB549" i="7"/>
  <c r="AA549" i="7"/>
  <c r="Z549" i="7"/>
  <c r="Y549" i="7"/>
  <c r="X549" i="7"/>
  <c r="W549" i="7"/>
  <c r="V549" i="7"/>
  <c r="U549" i="7"/>
  <c r="T549" i="7"/>
  <c r="S549" i="7"/>
  <c r="R549" i="7"/>
  <c r="Q549" i="7"/>
  <c r="P549" i="7"/>
  <c r="O549" i="7"/>
  <c r="N549" i="7"/>
  <c r="M549" i="7"/>
  <c r="L549" i="7"/>
  <c r="K549" i="7"/>
  <c r="J549" i="7"/>
  <c r="I549" i="7"/>
  <c r="H549" i="7"/>
  <c r="CB548" i="7"/>
  <c r="BY548" i="7"/>
  <c r="BX548" i="7"/>
  <c r="BW548" i="7"/>
  <c r="BV548" i="7"/>
  <c r="BT548" i="7"/>
  <c r="BS548" i="7"/>
  <c r="BR548" i="7"/>
  <c r="BQ548" i="7"/>
  <c r="BP548" i="7"/>
  <c r="BO548" i="7"/>
  <c r="BN548" i="7"/>
  <c r="BM548" i="7"/>
  <c r="BL548" i="7"/>
  <c r="BK548" i="7"/>
  <c r="BJ548" i="7"/>
  <c r="BI548" i="7"/>
  <c r="BH548" i="7"/>
  <c r="BG548" i="7"/>
  <c r="BF548" i="7"/>
  <c r="BE548" i="7"/>
  <c r="BD548" i="7"/>
  <c r="BC548" i="7"/>
  <c r="BB548" i="7"/>
  <c r="BA548" i="7"/>
  <c r="AZ548" i="7"/>
  <c r="AY548" i="7"/>
  <c r="AX548" i="7"/>
  <c r="AW548" i="7"/>
  <c r="AV548" i="7"/>
  <c r="AU548" i="7"/>
  <c r="AT548" i="7"/>
  <c r="AS548" i="7"/>
  <c r="AR548" i="7"/>
  <c r="AQ548" i="7"/>
  <c r="AP548" i="7"/>
  <c r="AO548" i="7"/>
  <c r="AN548" i="7"/>
  <c r="AM548" i="7"/>
  <c r="AL548" i="7"/>
  <c r="AK548" i="7"/>
  <c r="AJ548" i="7"/>
  <c r="AI548" i="7"/>
  <c r="AH548" i="7"/>
  <c r="AG548" i="7"/>
  <c r="AF548" i="7"/>
  <c r="AE548" i="7"/>
  <c r="AD548" i="7"/>
  <c r="AC548" i="7"/>
  <c r="AB548" i="7"/>
  <c r="AA548" i="7"/>
  <c r="Z548" i="7"/>
  <c r="Y548" i="7"/>
  <c r="X548" i="7"/>
  <c r="W548" i="7"/>
  <c r="V548" i="7"/>
  <c r="U548" i="7"/>
  <c r="T548" i="7"/>
  <c r="S548" i="7"/>
  <c r="R548" i="7"/>
  <c r="Q548" i="7"/>
  <c r="P548" i="7"/>
  <c r="O548" i="7"/>
  <c r="N548" i="7"/>
  <c r="M548" i="7"/>
  <c r="L548" i="7"/>
  <c r="K548" i="7"/>
  <c r="J548" i="7"/>
  <c r="I548" i="7"/>
  <c r="H548" i="7"/>
  <c r="CB547" i="7"/>
  <c r="BY547" i="7"/>
  <c r="BX547" i="7"/>
  <c r="BW547" i="7"/>
  <c r="BV547" i="7"/>
  <c r="BT547" i="7"/>
  <c r="BS547" i="7"/>
  <c r="BR547" i="7"/>
  <c r="BQ547" i="7"/>
  <c r="BO547" i="7"/>
  <c r="BN547" i="7"/>
  <c r="BM547" i="7"/>
  <c r="BL547" i="7"/>
  <c r="BJ547" i="7"/>
  <c r="BI547" i="7"/>
  <c r="BH547" i="7"/>
  <c r="BG547" i="7"/>
  <c r="BE547" i="7"/>
  <c r="BD547" i="7"/>
  <c r="BC547" i="7"/>
  <c r="BB547" i="7"/>
  <c r="AZ547" i="7"/>
  <c r="AY547" i="7"/>
  <c r="AX547" i="7"/>
  <c r="AW547" i="7"/>
  <c r="AU547" i="7"/>
  <c r="AT547" i="7"/>
  <c r="AS547" i="7"/>
  <c r="AR547" i="7"/>
  <c r="AP547" i="7"/>
  <c r="AO547" i="7"/>
  <c r="AN547" i="7"/>
  <c r="AM547" i="7"/>
  <c r="AK547" i="7"/>
  <c r="AJ547" i="7"/>
  <c r="AI547" i="7"/>
  <c r="AH547" i="7"/>
  <c r="AF547" i="7"/>
  <c r="AE547" i="7"/>
  <c r="AD547" i="7"/>
  <c r="AC547" i="7"/>
  <c r="AA547" i="7"/>
  <c r="Z547" i="7"/>
  <c r="Y547" i="7"/>
  <c r="X547" i="7"/>
  <c r="V547" i="7"/>
  <c r="U547" i="7"/>
  <c r="T547" i="7"/>
  <c r="S547" i="7"/>
  <c r="Q547" i="7"/>
  <c r="P547" i="7"/>
  <c r="O547" i="7"/>
  <c r="N547" i="7"/>
  <c r="L547" i="7"/>
  <c r="K547" i="7"/>
  <c r="J547" i="7"/>
  <c r="I547" i="7"/>
  <c r="CB546" i="7"/>
  <c r="CA546" i="7"/>
  <c r="BY546" i="7"/>
  <c r="BX546" i="7"/>
  <c r="BW546" i="7"/>
  <c r="BV546" i="7"/>
  <c r="BU546" i="7"/>
  <c r="BT546" i="7"/>
  <c r="BS546" i="7"/>
  <c r="BR546" i="7"/>
  <c r="BQ546" i="7"/>
  <c r="BP546" i="7"/>
  <c r="BO546" i="7"/>
  <c r="BN546" i="7"/>
  <c r="BM546" i="7"/>
  <c r="BL546" i="7"/>
  <c r="BK546" i="7"/>
  <c r="BJ546" i="7"/>
  <c r="BI546" i="7"/>
  <c r="BH546" i="7"/>
  <c r="BG546" i="7"/>
  <c r="BF546" i="7"/>
  <c r="BE546" i="7"/>
  <c r="BD546" i="7"/>
  <c r="BC546" i="7"/>
  <c r="BB546" i="7"/>
  <c r="BA546" i="7"/>
  <c r="AZ546" i="7"/>
  <c r="AY546" i="7"/>
  <c r="AX546" i="7"/>
  <c r="AW546" i="7"/>
  <c r="AV546" i="7"/>
  <c r="AU546" i="7"/>
  <c r="AT546" i="7"/>
  <c r="AS546" i="7"/>
  <c r="AR546" i="7"/>
  <c r="AQ546" i="7"/>
  <c r="AP546" i="7"/>
  <c r="AO546" i="7"/>
  <c r="AN546" i="7"/>
  <c r="AM546" i="7"/>
  <c r="AL546" i="7"/>
  <c r="AK546" i="7"/>
  <c r="AJ546" i="7"/>
  <c r="AI546" i="7"/>
  <c r="AH546" i="7"/>
  <c r="AG546" i="7"/>
  <c r="AF546" i="7"/>
  <c r="AE546" i="7"/>
  <c r="AD546" i="7"/>
  <c r="AC546" i="7"/>
  <c r="AB546" i="7"/>
  <c r="AA546" i="7"/>
  <c r="Z546" i="7"/>
  <c r="Y546" i="7"/>
  <c r="X546" i="7"/>
  <c r="W546" i="7"/>
  <c r="V546" i="7"/>
  <c r="U546" i="7"/>
  <c r="T546" i="7"/>
  <c r="S546" i="7"/>
  <c r="R546" i="7"/>
  <c r="Q546" i="7"/>
  <c r="P546" i="7"/>
  <c r="O546" i="7"/>
  <c r="N546" i="7"/>
  <c r="M546" i="7"/>
  <c r="L546" i="7"/>
  <c r="K546" i="7"/>
  <c r="J546" i="7"/>
  <c r="I546" i="7"/>
  <c r="H546" i="7"/>
  <c r="CB545" i="7"/>
  <c r="BY545" i="7"/>
  <c r="BX545" i="7"/>
  <c r="BW545" i="7"/>
  <c r="BV545" i="7"/>
  <c r="BT545" i="7"/>
  <c r="BS545" i="7"/>
  <c r="BR545" i="7"/>
  <c r="BQ545" i="7"/>
  <c r="BP545" i="7"/>
  <c r="BO545" i="7"/>
  <c r="BN545" i="7"/>
  <c r="BM545" i="7"/>
  <c r="BL545" i="7"/>
  <c r="BK545" i="7"/>
  <c r="BJ545" i="7"/>
  <c r="BI545" i="7"/>
  <c r="BH545" i="7"/>
  <c r="BG545" i="7"/>
  <c r="BF545" i="7"/>
  <c r="BE545" i="7"/>
  <c r="BD545" i="7"/>
  <c r="BC545" i="7"/>
  <c r="BB545" i="7"/>
  <c r="BA545" i="7"/>
  <c r="AZ545" i="7"/>
  <c r="AY545" i="7"/>
  <c r="AX545" i="7"/>
  <c r="AW545" i="7"/>
  <c r="AV545" i="7"/>
  <c r="AU545" i="7"/>
  <c r="AT545" i="7"/>
  <c r="AS545" i="7"/>
  <c r="AR545" i="7"/>
  <c r="AQ545" i="7"/>
  <c r="AP545" i="7"/>
  <c r="AO545" i="7"/>
  <c r="AN545" i="7"/>
  <c r="AM545" i="7"/>
  <c r="AL545" i="7"/>
  <c r="AK545" i="7"/>
  <c r="AJ545" i="7"/>
  <c r="AI545" i="7"/>
  <c r="AH545" i="7"/>
  <c r="AG545" i="7"/>
  <c r="AF545" i="7"/>
  <c r="AE545" i="7"/>
  <c r="AD545" i="7"/>
  <c r="AC545" i="7"/>
  <c r="AB545" i="7"/>
  <c r="AA545" i="7"/>
  <c r="Z545" i="7"/>
  <c r="Y545" i="7"/>
  <c r="X545" i="7"/>
  <c r="W545" i="7"/>
  <c r="V545" i="7"/>
  <c r="U545" i="7"/>
  <c r="T545" i="7"/>
  <c r="S545" i="7"/>
  <c r="R545" i="7"/>
  <c r="Q545" i="7"/>
  <c r="P545" i="7"/>
  <c r="O545" i="7"/>
  <c r="N545" i="7"/>
  <c r="M545" i="7"/>
  <c r="L545" i="7"/>
  <c r="K545" i="7"/>
  <c r="J545" i="7"/>
  <c r="I545" i="7"/>
  <c r="H545" i="7"/>
  <c r="CB544" i="7"/>
  <c r="BY544" i="7"/>
  <c r="BX544" i="7"/>
  <c r="BW544" i="7"/>
  <c r="BV544" i="7"/>
  <c r="BT544" i="7"/>
  <c r="BS544" i="7"/>
  <c r="BR544" i="7"/>
  <c r="BQ544" i="7"/>
  <c r="BP544" i="7"/>
  <c r="BO544" i="7"/>
  <c r="BN544" i="7"/>
  <c r="BM544" i="7"/>
  <c r="BL544" i="7"/>
  <c r="BK544" i="7"/>
  <c r="BJ544" i="7"/>
  <c r="BI544" i="7"/>
  <c r="BH544" i="7"/>
  <c r="BG544" i="7"/>
  <c r="BF544" i="7"/>
  <c r="BE544" i="7"/>
  <c r="BD544" i="7"/>
  <c r="BC544" i="7"/>
  <c r="BB544" i="7"/>
  <c r="BA544" i="7"/>
  <c r="AZ544" i="7"/>
  <c r="AY544" i="7"/>
  <c r="AX544" i="7"/>
  <c r="AW544" i="7"/>
  <c r="AV544" i="7"/>
  <c r="AU544" i="7"/>
  <c r="AT544" i="7"/>
  <c r="AS544" i="7"/>
  <c r="AR544" i="7"/>
  <c r="AQ544" i="7"/>
  <c r="AP544" i="7"/>
  <c r="AO544" i="7"/>
  <c r="AN544" i="7"/>
  <c r="AM544" i="7"/>
  <c r="AL544" i="7"/>
  <c r="AK544" i="7"/>
  <c r="AJ544" i="7"/>
  <c r="AI544" i="7"/>
  <c r="AH544" i="7"/>
  <c r="AG544" i="7"/>
  <c r="AF544" i="7"/>
  <c r="AE544" i="7"/>
  <c r="AD544" i="7"/>
  <c r="AC544" i="7"/>
  <c r="AB544" i="7"/>
  <c r="AA544" i="7"/>
  <c r="Z544" i="7"/>
  <c r="Y544" i="7"/>
  <c r="X544" i="7"/>
  <c r="W544" i="7"/>
  <c r="V544" i="7"/>
  <c r="U544" i="7"/>
  <c r="T544" i="7"/>
  <c r="S544" i="7"/>
  <c r="R544" i="7"/>
  <c r="Q544" i="7"/>
  <c r="P544" i="7"/>
  <c r="O544" i="7"/>
  <c r="N544" i="7"/>
  <c r="M544" i="7"/>
  <c r="L544" i="7"/>
  <c r="K544" i="7"/>
  <c r="J544" i="7"/>
  <c r="I544" i="7"/>
  <c r="H544" i="7"/>
  <c r="CB543" i="7"/>
  <c r="BY543" i="7"/>
  <c r="BX543" i="7"/>
  <c r="BW543" i="7"/>
  <c r="BV543" i="7"/>
  <c r="BT543" i="7"/>
  <c r="BS543" i="7"/>
  <c r="BR543" i="7"/>
  <c r="BQ543" i="7"/>
  <c r="BP543" i="7"/>
  <c r="BO543" i="7"/>
  <c r="BN543" i="7"/>
  <c r="BM543" i="7"/>
  <c r="BL543" i="7"/>
  <c r="BK543" i="7"/>
  <c r="BJ543" i="7"/>
  <c r="BI543" i="7"/>
  <c r="BH543" i="7"/>
  <c r="BG543" i="7"/>
  <c r="BF543" i="7"/>
  <c r="BE543" i="7"/>
  <c r="BD543" i="7"/>
  <c r="BC543" i="7"/>
  <c r="BB543" i="7"/>
  <c r="BA543" i="7"/>
  <c r="AZ543" i="7"/>
  <c r="AY543" i="7"/>
  <c r="AX543" i="7"/>
  <c r="AW543" i="7"/>
  <c r="AV543" i="7"/>
  <c r="AU543" i="7"/>
  <c r="AT543" i="7"/>
  <c r="AS543" i="7"/>
  <c r="AR543" i="7"/>
  <c r="AQ543" i="7"/>
  <c r="AP543" i="7"/>
  <c r="AO543" i="7"/>
  <c r="AN543" i="7"/>
  <c r="AM543" i="7"/>
  <c r="AL543" i="7"/>
  <c r="AK543" i="7"/>
  <c r="AJ543" i="7"/>
  <c r="AI543" i="7"/>
  <c r="AH543" i="7"/>
  <c r="AG543" i="7"/>
  <c r="AF543" i="7"/>
  <c r="AE543" i="7"/>
  <c r="AD543" i="7"/>
  <c r="AC543" i="7"/>
  <c r="AB543" i="7"/>
  <c r="AA543" i="7"/>
  <c r="Z543" i="7"/>
  <c r="Y543" i="7"/>
  <c r="X543" i="7"/>
  <c r="W543" i="7"/>
  <c r="V543" i="7"/>
  <c r="U543" i="7"/>
  <c r="T543" i="7"/>
  <c r="S543" i="7"/>
  <c r="R543" i="7"/>
  <c r="Q543" i="7"/>
  <c r="P543" i="7"/>
  <c r="O543" i="7"/>
  <c r="N543" i="7"/>
  <c r="M543" i="7"/>
  <c r="L543" i="7"/>
  <c r="K543" i="7"/>
  <c r="J543" i="7"/>
  <c r="I543" i="7"/>
  <c r="H543" i="7"/>
  <c r="CB542" i="7"/>
  <c r="BY542" i="7"/>
  <c r="BX542" i="7"/>
  <c r="BW542" i="7"/>
  <c r="BV542" i="7"/>
  <c r="BT542" i="7"/>
  <c r="BS542" i="7"/>
  <c r="BR542" i="7"/>
  <c r="BQ542" i="7"/>
  <c r="BP542" i="7"/>
  <c r="BO542" i="7"/>
  <c r="BN542" i="7"/>
  <c r="BM542" i="7"/>
  <c r="BL542" i="7"/>
  <c r="BK542" i="7"/>
  <c r="BJ542" i="7"/>
  <c r="BI542" i="7"/>
  <c r="BH542" i="7"/>
  <c r="BG542" i="7"/>
  <c r="BF542" i="7"/>
  <c r="BE542" i="7"/>
  <c r="BD542" i="7"/>
  <c r="BC542" i="7"/>
  <c r="BB542" i="7"/>
  <c r="BA542" i="7"/>
  <c r="AZ542" i="7"/>
  <c r="AY542" i="7"/>
  <c r="AX542" i="7"/>
  <c r="AW542" i="7"/>
  <c r="AV542" i="7"/>
  <c r="AU542" i="7"/>
  <c r="AT542" i="7"/>
  <c r="AS542" i="7"/>
  <c r="AR542" i="7"/>
  <c r="AQ542" i="7"/>
  <c r="AP542" i="7"/>
  <c r="AO542" i="7"/>
  <c r="AN542" i="7"/>
  <c r="AM542" i="7"/>
  <c r="AL542" i="7"/>
  <c r="AK542" i="7"/>
  <c r="AJ542" i="7"/>
  <c r="AI542" i="7"/>
  <c r="AH542" i="7"/>
  <c r="AG542" i="7"/>
  <c r="AF542" i="7"/>
  <c r="AE542" i="7"/>
  <c r="AD542" i="7"/>
  <c r="AC542" i="7"/>
  <c r="AB542" i="7"/>
  <c r="AA542" i="7"/>
  <c r="Z542" i="7"/>
  <c r="Y542" i="7"/>
  <c r="X542" i="7"/>
  <c r="W542" i="7"/>
  <c r="V542" i="7"/>
  <c r="U542" i="7"/>
  <c r="T542" i="7"/>
  <c r="S542" i="7"/>
  <c r="R542" i="7"/>
  <c r="Q542" i="7"/>
  <c r="P542" i="7"/>
  <c r="O542" i="7"/>
  <c r="N542" i="7"/>
  <c r="M542" i="7"/>
  <c r="L542" i="7"/>
  <c r="K542" i="7"/>
  <c r="J542" i="7"/>
  <c r="I542" i="7"/>
  <c r="H542" i="7"/>
  <c r="CB541" i="7"/>
  <c r="BY541" i="7"/>
  <c r="BX541" i="7"/>
  <c r="BW541" i="7"/>
  <c r="BV541" i="7"/>
  <c r="BT541" i="7"/>
  <c r="BS541" i="7"/>
  <c r="BR541" i="7"/>
  <c r="BQ541" i="7"/>
  <c r="BO541" i="7"/>
  <c r="BN541" i="7"/>
  <c r="BM541" i="7"/>
  <c r="BL541" i="7"/>
  <c r="BJ541" i="7"/>
  <c r="BI541" i="7"/>
  <c r="BH541" i="7"/>
  <c r="BG541" i="7"/>
  <c r="BE541" i="7"/>
  <c r="BD541" i="7"/>
  <c r="BC541" i="7"/>
  <c r="BB541" i="7"/>
  <c r="BA541" i="7"/>
  <c r="AZ541" i="7"/>
  <c r="AY541" i="7"/>
  <c r="AX541" i="7"/>
  <c r="AW541" i="7"/>
  <c r="AU541" i="7"/>
  <c r="AT541" i="7"/>
  <c r="AS541" i="7"/>
  <c r="AR541" i="7"/>
  <c r="AP541" i="7"/>
  <c r="AO541" i="7"/>
  <c r="AN541" i="7"/>
  <c r="AM541" i="7"/>
  <c r="AK541" i="7"/>
  <c r="AJ541" i="7"/>
  <c r="AI541" i="7"/>
  <c r="AH541" i="7"/>
  <c r="AF541" i="7"/>
  <c r="AE541" i="7"/>
  <c r="AD541" i="7"/>
  <c r="AC541" i="7"/>
  <c r="AA541" i="7"/>
  <c r="Z541" i="7"/>
  <c r="Y541" i="7"/>
  <c r="X541" i="7"/>
  <c r="V541" i="7"/>
  <c r="U541" i="7"/>
  <c r="T541" i="7"/>
  <c r="S541" i="7"/>
  <c r="Q541" i="7"/>
  <c r="P541" i="7"/>
  <c r="O541" i="7"/>
  <c r="N541" i="7"/>
  <c r="L541" i="7"/>
  <c r="K541" i="7"/>
  <c r="J541" i="7"/>
  <c r="I541" i="7"/>
  <c r="CB540" i="7"/>
  <c r="CA540" i="7"/>
  <c r="BY540" i="7"/>
  <c r="BX540" i="7"/>
  <c r="BW540" i="7"/>
  <c r="BV540" i="7"/>
  <c r="BU540" i="7"/>
  <c r="BT540" i="7"/>
  <c r="BS540" i="7"/>
  <c r="BR540" i="7"/>
  <c r="BQ540" i="7"/>
  <c r="BP540" i="7"/>
  <c r="BO540" i="7"/>
  <c r="BN540" i="7"/>
  <c r="BM540" i="7"/>
  <c r="BL540" i="7"/>
  <c r="BK540" i="7"/>
  <c r="BJ540" i="7"/>
  <c r="BI540" i="7"/>
  <c r="BH540" i="7"/>
  <c r="BG540" i="7"/>
  <c r="BF540" i="7"/>
  <c r="BE540" i="7"/>
  <c r="BD540" i="7"/>
  <c r="BC540" i="7"/>
  <c r="BB540" i="7"/>
  <c r="BA540" i="7"/>
  <c r="AZ540" i="7"/>
  <c r="AY540" i="7"/>
  <c r="AX540" i="7"/>
  <c r="AW540" i="7"/>
  <c r="AV540" i="7"/>
  <c r="AU540" i="7"/>
  <c r="AT540" i="7"/>
  <c r="AS540" i="7"/>
  <c r="AR540" i="7"/>
  <c r="AQ540" i="7"/>
  <c r="AP540" i="7"/>
  <c r="AO540" i="7"/>
  <c r="AN540" i="7"/>
  <c r="AM540" i="7"/>
  <c r="AL540" i="7"/>
  <c r="AK540" i="7"/>
  <c r="AJ540" i="7"/>
  <c r="AI540" i="7"/>
  <c r="AH540" i="7"/>
  <c r="AG540" i="7"/>
  <c r="AF540" i="7"/>
  <c r="AE540" i="7"/>
  <c r="AD540" i="7"/>
  <c r="AC540" i="7"/>
  <c r="AB540" i="7"/>
  <c r="AA540" i="7"/>
  <c r="Z540" i="7"/>
  <c r="Y540" i="7"/>
  <c r="X540" i="7"/>
  <c r="W540" i="7"/>
  <c r="V540" i="7"/>
  <c r="U540" i="7"/>
  <c r="T540" i="7"/>
  <c r="S540" i="7"/>
  <c r="R540" i="7"/>
  <c r="Q540" i="7"/>
  <c r="P540" i="7"/>
  <c r="O540" i="7"/>
  <c r="N540" i="7"/>
  <c r="M540" i="7"/>
  <c r="L540" i="7"/>
  <c r="K540" i="7"/>
  <c r="J540" i="7"/>
  <c r="I540" i="7"/>
  <c r="H540" i="7"/>
  <c r="CB539" i="7"/>
  <c r="BY539" i="7"/>
  <c r="BX539" i="7"/>
  <c r="BW539" i="7"/>
  <c r="BV539" i="7"/>
  <c r="BT539" i="7"/>
  <c r="BS539" i="7"/>
  <c r="BR539" i="7"/>
  <c r="BQ539" i="7"/>
  <c r="BP539" i="7"/>
  <c r="BO539" i="7"/>
  <c r="BN539" i="7"/>
  <c r="BM539" i="7"/>
  <c r="BL539" i="7"/>
  <c r="BK539" i="7"/>
  <c r="BJ539" i="7"/>
  <c r="BI539" i="7"/>
  <c r="BH539" i="7"/>
  <c r="BG539" i="7"/>
  <c r="BF539" i="7"/>
  <c r="BE539" i="7"/>
  <c r="BD539" i="7"/>
  <c r="BC539" i="7"/>
  <c r="BB539" i="7"/>
  <c r="AZ539" i="7"/>
  <c r="AY539" i="7"/>
  <c r="AX539" i="7"/>
  <c r="AW539" i="7"/>
  <c r="AV539" i="7"/>
  <c r="AU539" i="7"/>
  <c r="AT539" i="7"/>
  <c r="AS539" i="7"/>
  <c r="AR539" i="7"/>
  <c r="AQ539" i="7"/>
  <c r="AP539" i="7"/>
  <c r="AO539" i="7"/>
  <c r="AN539" i="7"/>
  <c r="AM539" i="7"/>
  <c r="AL539" i="7"/>
  <c r="AK539" i="7"/>
  <c r="AJ539" i="7"/>
  <c r="AI539" i="7"/>
  <c r="AH539" i="7"/>
  <c r="AG539" i="7"/>
  <c r="AF539" i="7"/>
  <c r="AE539" i="7"/>
  <c r="AD539" i="7"/>
  <c r="AC539" i="7"/>
  <c r="AB539" i="7"/>
  <c r="AA539" i="7"/>
  <c r="Z539" i="7"/>
  <c r="Y539" i="7"/>
  <c r="X539" i="7"/>
  <c r="W539" i="7"/>
  <c r="V539" i="7"/>
  <c r="U539" i="7"/>
  <c r="T539" i="7"/>
  <c r="S539" i="7"/>
  <c r="R539" i="7"/>
  <c r="Q539" i="7"/>
  <c r="P539" i="7"/>
  <c r="O539" i="7"/>
  <c r="N539" i="7"/>
  <c r="M539" i="7"/>
  <c r="L539" i="7"/>
  <c r="K539" i="7"/>
  <c r="J539" i="7"/>
  <c r="I539" i="7"/>
  <c r="H539" i="7"/>
  <c r="CB538" i="7"/>
  <c r="BY538" i="7"/>
  <c r="BX538" i="7"/>
  <c r="BW538" i="7"/>
  <c r="BV538" i="7"/>
  <c r="BT538" i="7"/>
  <c r="BS538" i="7"/>
  <c r="BR538" i="7"/>
  <c r="BQ538" i="7"/>
  <c r="BO538" i="7"/>
  <c r="BN538" i="7"/>
  <c r="BM538" i="7"/>
  <c r="BL538" i="7"/>
  <c r="BJ538" i="7"/>
  <c r="BI538" i="7"/>
  <c r="BH538" i="7"/>
  <c r="BG538" i="7"/>
  <c r="BE538" i="7"/>
  <c r="BD538" i="7"/>
  <c r="BC538" i="7"/>
  <c r="BB538" i="7"/>
  <c r="AZ538" i="7"/>
  <c r="AY538" i="7"/>
  <c r="AX538" i="7"/>
  <c r="AW538" i="7"/>
  <c r="AU538" i="7"/>
  <c r="AT538" i="7"/>
  <c r="AS538" i="7"/>
  <c r="AR538" i="7"/>
  <c r="AP538" i="7"/>
  <c r="AO538" i="7"/>
  <c r="AN538" i="7"/>
  <c r="AM538" i="7"/>
  <c r="AK538" i="7"/>
  <c r="AJ538" i="7"/>
  <c r="AI538" i="7"/>
  <c r="AH538" i="7"/>
  <c r="AF538" i="7"/>
  <c r="AE538" i="7"/>
  <c r="AD538" i="7"/>
  <c r="AC538" i="7"/>
  <c r="AA538" i="7"/>
  <c r="Z538" i="7"/>
  <c r="Y538" i="7"/>
  <c r="X538" i="7"/>
  <c r="V538" i="7"/>
  <c r="U538" i="7"/>
  <c r="T538" i="7"/>
  <c r="S538" i="7"/>
  <c r="Q538" i="7"/>
  <c r="P538" i="7"/>
  <c r="O538" i="7"/>
  <c r="N538" i="7"/>
  <c r="L538" i="7"/>
  <c r="K538" i="7"/>
  <c r="J538" i="7"/>
  <c r="I538" i="7"/>
  <c r="CB537" i="7"/>
  <c r="CA537" i="7"/>
  <c r="BY537" i="7"/>
  <c r="BX537" i="7"/>
  <c r="BW537" i="7"/>
  <c r="BV537" i="7"/>
  <c r="BU537" i="7"/>
  <c r="BT537" i="7"/>
  <c r="BS537" i="7"/>
  <c r="BR537" i="7"/>
  <c r="BQ537" i="7"/>
  <c r="BP537" i="7"/>
  <c r="BO537" i="7"/>
  <c r="BN537" i="7"/>
  <c r="BM537" i="7"/>
  <c r="BL537" i="7"/>
  <c r="BK537" i="7"/>
  <c r="BJ537" i="7"/>
  <c r="BI537" i="7"/>
  <c r="BH537" i="7"/>
  <c r="BG537" i="7"/>
  <c r="BF537" i="7"/>
  <c r="BE537" i="7"/>
  <c r="BD537" i="7"/>
  <c r="BC537" i="7"/>
  <c r="BB537" i="7"/>
  <c r="BA537" i="7"/>
  <c r="AZ537" i="7"/>
  <c r="AY537" i="7"/>
  <c r="AX537" i="7"/>
  <c r="AW537" i="7"/>
  <c r="AV537" i="7"/>
  <c r="AU537" i="7"/>
  <c r="AT537" i="7"/>
  <c r="AS537" i="7"/>
  <c r="AR537" i="7"/>
  <c r="AQ537" i="7"/>
  <c r="AP537" i="7"/>
  <c r="AO537" i="7"/>
  <c r="AN537" i="7"/>
  <c r="AM537" i="7"/>
  <c r="AL537" i="7"/>
  <c r="AK537" i="7"/>
  <c r="AJ537" i="7"/>
  <c r="AI537" i="7"/>
  <c r="AH537" i="7"/>
  <c r="AG537" i="7"/>
  <c r="AF537" i="7"/>
  <c r="AE537" i="7"/>
  <c r="AD537" i="7"/>
  <c r="AC537" i="7"/>
  <c r="AB537" i="7"/>
  <c r="AA537" i="7"/>
  <c r="Z537" i="7"/>
  <c r="Y537" i="7"/>
  <c r="X537" i="7"/>
  <c r="W537" i="7"/>
  <c r="V537" i="7"/>
  <c r="U537" i="7"/>
  <c r="T537" i="7"/>
  <c r="S537" i="7"/>
  <c r="R537" i="7"/>
  <c r="Q537" i="7"/>
  <c r="P537" i="7"/>
  <c r="O537" i="7"/>
  <c r="N537" i="7"/>
  <c r="M537" i="7"/>
  <c r="L537" i="7"/>
  <c r="K537" i="7"/>
  <c r="J537" i="7"/>
  <c r="I537" i="7"/>
  <c r="H537" i="7"/>
  <c r="CB536" i="7"/>
  <c r="BY536" i="7"/>
  <c r="BX536" i="7"/>
  <c r="BW536" i="7"/>
  <c r="BV536" i="7"/>
  <c r="BT536" i="7"/>
  <c r="BS536" i="7"/>
  <c r="BR536" i="7"/>
  <c r="BQ536" i="7"/>
  <c r="BO536" i="7"/>
  <c r="BN536" i="7"/>
  <c r="BM536" i="7"/>
  <c r="BL536" i="7"/>
  <c r="BJ536" i="7"/>
  <c r="BI536" i="7"/>
  <c r="BH536" i="7"/>
  <c r="BG536" i="7"/>
  <c r="BE536" i="7"/>
  <c r="BD536" i="7"/>
  <c r="BC536" i="7"/>
  <c r="BB536" i="7"/>
  <c r="AZ536" i="7"/>
  <c r="AY536" i="7"/>
  <c r="AX536" i="7"/>
  <c r="AW536" i="7"/>
  <c r="AU536" i="7"/>
  <c r="AT536" i="7"/>
  <c r="AS536" i="7"/>
  <c r="AR536" i="7"/>
  <c r="AP536" i="7"/>
  <c r="AO536" i="7"/>
  <c r="AN536" i="7"/>
  <c r="AM536" i="7"/>
  <c r="AK536" i="7"/>
  <c r="AJ536" i="7"/>
  <c r="AI536" i="7"/>
  <c r="AH536" i="7"/>
  <c r="AF536" i="7"/>
  <c r="AE536" i="7"/>
  <c r="AD536" i="7"/>
  <c r="AC536" i="7"/>
  <c r="AA536" i="7"/>
  <c r="Z536" i="7"/>
  <c r="Y536" i="7"/>
  <c r="X536" i="7"/>
  <c r="V536" i="7"/>
  <c r="U536" i="7"/>
  <c r="T536" i="7"/>
  <c r="S536" i="7"/>
  <c r="Q536" i="7"/>
  <c r="P536" i="7"/>
  <c r="O536" i="7"/>
  <c r="N536" i="7"/>
  <c r="L536" i="7"/>
  <c r="K536" i="7"/>
  <c r="J536" i="7"/>
  <c r="I536" i="7"/>
  <c r="CB535" i="7"/>
  <c r="BY535" i="7"/>
  <c r="BX535" i="7"/>
  <c r="BW535" i="7"/>
  <c r="BV535" i="7"/>
  <c r="BT535" i="7"/>
  <c r="BS535" i="7"/>
  <c r="BR535" i="7"/>
  <c r="BQ535" i="7"/>
  <c r="BO535" i="7"/>
  <c r="BN535" i="7"/>
  <c r="BM535" i="7"/>
  <c r="BL535" i="7"/>
  <c r="BJ535" i="7"/>
  <c r="BI535" i="7"/>
  <c r="BH535" i="7"/>
  <c r="BG535" i="7"/>
  <c r="BE535" i="7"/>
  <c r="BD535" i="7"/>
  <c r="BC535" i="7"/>
  <c r="BB535" i="7"/>
  <c r="AZ535" i="7"/>
  <c r="AY535" i="7"/>
  <c r="AX535" i="7"/>
  <c r="AW535" i="7"/>
  <c r="AU535" i="7"/>
  <c r="AT535" i="7"/>
  <c r="AS535" i="7"/>
  <c r="AR535" i="7"/>
  <c r="AP535" i="7"/>
  <c r="AO535" i="7"/>
  <c r="AN535" i="7"/>
  <c r="AM535" i="7"/>
  <c r="AK535" i="7"/>
  <c r="AJ535" i="7"/>
  <c r="AI535" i="7"/>
  <c r="AH535" i="7"/>
  <c r="AF535" i="7"/>
  <c r="AE535" i="7"/>
  <c r="AD535" i="7"/>
  <c r="AC535" i="7"/>
  <c r="AA535" i="7"/>
  <c r="Z535" i="7"/>
  <c r="Y535" i="7"/>
  <c r="X535" i="7"/>
  <c r="V535" i="7"/>
  <c r="U535" i="7"/>
  <c r="T535" i="7"/>
  <c r="S535" i="7"/>
  <c r="Q535" i="7"/>
  <c r="P535" i="7"/>
  <c r="O535" i="7"/>
  <c r="N535" i="7"/>
  <c r="L535" i="7"/>
  <c r="K535" i="7"/>
  <c r="J535" i="7"/>
  <c r="I535" i="7"/>
  <c r="CB534" i="7"/>
  <c r="BY534" i="7"/>
  <c r="BX534" i="7"/>
  <c r="BW534" i="7"/>
  <c r="BV534" i="7"/>
  <c r="BT534" i="7"/>
  <c r="BS534" i="7"/>
  <c r="BR534" i="7"/>
  <c r="BQ534" i="7"/>
  <c r="BO534" i="7"/>
  <c r="BN534" i="7"/>
  <c r="BM534" i="7"/>
  <c r="BL534" i="7"/>
  <c r="BJ534" i="7"/>
  <c r="BI534" i="7"/>
  <c r="BH534" i="7"/>
  <c r="BG534" i="7"/>
  <c r="BE534" i="7"/>
  <c r="BD534" i="7"/>
  <c r="BC534" i="7"/>
  <c r="BB534" i="7"/>
  <c r="AZ534" i="7"/>
  <c r="AY534" i="7"/>
  <c r="AX534" i="7"/>
  <c r="AW534" i="7"/>
  <c r="AU534" i="7"/>
  <c r="AT534" i="7"/>
  <c r="AS534" i="7"/>
  <c r="AR534" i="7"/>
  <c r="AP534" i="7"/>
  <c r="AO534" i="7"/>
  <c r="AN534" i="7"/>
  <c r="AM534" i="7"/>
  <c r="AK534" i="7"/>
  <c r="AJ534" i="7"/>
  <c r="AI534" i="7"/>
  <c r="AH534" i="7"/>
  <c r="AF534" i="7"/>
  <c r="AE534" i="7"/>
  <c r="AD534" i="7"/>
  <c r="AC534" i="7"/>
  <c r="AA534" i="7"/>
  <c r="Z534" i="7"/>
  <c r="Y534" i="7"/>
  <c r="X534" i="7"/>
  <c r="V534" i="7"/>
  <c r="U534" i="7"/>
  <c r="T534" i="7"/>
  <c r="S534" i="7"/>
  <c r="Q534" i="7"/>
  <c r="P534" i="7"/>
  <c r="O534" i="7"/>
  <c r="N534" i="7"/>
  <c r="L534" i="7"/>
  <c r="K534" i="7"/>
  <c r="J534" i="7"/>
  <c r="I534" i="7"/>
  <c r="CB533" i="7"/>
  <c r="BY533" i="7"/>
  <c r="BX533" i="7"/>
  <c r="BW533" i="7"/>
  <c r="BV533" i="7"/>
  <c r="BT533" i="7"/>
  <c r="BS533" i="7"/>
  <c r="BR533" i="7"/>
  <c r="BQ533" i="7"/>
  <c r="BO533" i="7"/>
  <c r="BN533" i="7"/>
  <c r="BM533" i="7"/>
  <c r="BL533" i="7"/>
  <c r="BJ533" i="7"/>
  <c r="BI533" i="7"/>
  <c r="BH533" i="7"/>
  <c r="BG533" i="7"/>
  <c r="BE533" i="7"/>
  <c r="BD533" i="7"/>
  <c r="BC533" i="7"/>
  <c r="BB533" i="7"/>
  <c r="AZ533" i="7"/>
  <c r="AY533" i="7"/>
  <c r="AX533" i="7"/>
  <c r="AW533" i="7"/>
  <c r="AU533" i="7"/>
  <c r="AT533" i="7"/>
  <c r="AS533" i="7"/>
  <c r="AR533" i="7"/>
  <c r="AP533" i="7"/>
  <c r="AO533" i="7"/>
  <c r="AN533" i="7"/>
  <c r="AM533" i="7"/>
  <c r="AK533" i="7"/>
  <c r="AJ533" i="7"/>
  <c r="AI533" i="7"/>
  <c r="AH533" i="7"/>
  <c r="AF533" i="7"/>
  <c r="AE533" i="7"/>
  <c r="AD533" i="7"/>
  <c r="AC533" i="7"/>
  <c r="AA533" i="7"/>
  <c r="Z533" i="7"/>
  <c r="Y533" i="7"/>
  <c r="X533" i="7"/>
  <c r="V533" i="7"/>
  <c r="U533" i="7"/>
  <c r="T533" i="7"/>
  <c r="S533" i="7"/>
  <c r="Q533" i="7"/>
  <c r="P533" i="7"/>
  <c r="O533" i="7"/>
  <c r="N533" i="7"/>
  <c r="L533" i="7"/>
  <c r="K533" i="7"/>
  <c r="J533" i="7"/>
  <c r="I533" i="7"/>
  <c r="CB532" i="7"/>
  <c r="BY532" i="7"/>
  <c r="BX532" i="7"/>
  <c r="BW532" i="7"/>
  <c r="BV532" i="7"/>
  <c r="BT532" i="7"/>
  <c r="BS532" i="7"/>
  <c r="BR532" i="7"/>
  <c r="BQ532" i="7"/>
  <c r="BO532" i="7"/>
  <c r="BN532" i="7"/>
  <c r="BM532" i="7"/>
  <c r="BL532" i="7"/>
  <c r="BJ532" i="7"/>
  <c r="BI532" i="7"/>
  <c r="BH532" i="7"/>
  <c r="BG532" i="7"/>
  <c r="BE532" i="7"/>
  <c r="BD532" i="7"/>
  <c r="BC532" i="7"/>
  <c r="BB532" i="7"/>
  <c r="AZ532" i="7"/>
  <c r="AY532" i="7"/>
  <c r="AX532" i="7"/>
  <c r="AW532" i="7"/>
  <c r="AU532" i="7"/>
  <c r="AT532" i="7"/>
  <c r="AS532" i="7"/>
  <c r="AR532" i="7"/>
  <c r="AP532" i="7"/>
  <c r="AO532" i="7"/>
  <c r="AN532" i="7"/>
  <c r="AM532" i="7"/>
  <c r="AK532" i="7"/>
  <c r="AJ532" i="7"/>
  <c r="AI532" i="7"/>
  <c r="AH532" i="7"/>
  <c r="AF532" i="7"/>
  <c r="AE532" i="7"/>
  <c r="AD532" i="7"/>
  <c r="AC532" i="7"/>
  <c r="AA532" i="7"/>
  <c r="Z532" i="7"/>
  <c r="Y532" i="7"/>
  <c r="X532" i="7"/>
  <c r="V532" i="7"/>
  <c r="U532" i="7"/>
  <c r="T532" i="7"/>
  <c r="S532" i="7"/>
  <c r="Q532" i="7"/>
  <c r="P532" i="7"/>
  <c r="O532" i="7"/>
  <c r="N532" i="7"/>
  <c r="L532" i="7"/>
  <c r="K532" i="7"/>
  <c r="J532" i="7"/>
  <c r="I532" i="7"/>
  <c r="CB531" i="7"/>
  <c r="CA531" i="7"/>
  <c r="BY531" i="7"/>
  <c r="BX531" i="7"/>
  <c r="BW531" i="7"/>
  <c r="BV531" i="7"/>
  <c r="BU531" i="7"/>
  <c r="BT531" i="7"/>
  <c r="BS531" i="7"/>
  <c r="BR531" i="7"/>
  <c r="BQ531" i="7"/>
  <c r="BP531" i="7"/>
  <c r="BO531" i="7"/>
  <c r="BN531" i="7"/>
  <c r="BM531" i="7"/>
  <c r="BL531" i="7"/>
  <c r="BK531" i="7"/>
  <c r="BJ531" i="7"/>
  <c r="BI531" i="7"/>
  <c r="BH531" i="7"/>
  <c r="BG531" i="7"/>
  <c r="BF531" i="7"/>
  <c r="BE531" i="7"/>
  <c r="BD531" i="7"/>
  <c r="BC531" i="7"/>
  <c r="BB531" i="7"/>
  <c r="BA531" i="7"/>
  <c r="AZ531" i="7"/>
  <c r="AY531" i="7"/>
  <c r="AX531" i="7"/>
  <c r="AW531" i="7"/>
  <c r="AV531" i="7"/>
  <c r="AU531" i="7"/>
  <c r="AT531" i="7"/>
  <c r="AS531" i="7"/>
  <c r="AR531" i="7"/>
  <c r="AQ531" i="7"/>
  <c r="AP531" i="7"/>
  <c r="AO531" i="7"/>
  <c r="AN531" i="7"/>
  <c r="AM531" i="7"/>
  <c r="AL531" i="7"/>
  <c r="AK531" i="7"/>
  <c r="AJ531" i="7"/>
  <c r="AI531" i="7"/>
  <c r="AH531" i="7"/>
  <c r="AG531" i="7"/>
  <c r="AF531" i="7"/>
  <c r="AE531" i="7"/>
  <c r="AD531" i="7"/>
  <c r="AC531" i="7"/>
  <c r="AB531" i="7"/>
  <c r="AA531" i="7"/>
  <c r="Z531" i="7"/>
  <c r="Y531" i="7"/>
  <c r="X531" i="7"/>
  <c r="W531" i="7"/>
  <c r="V531" i="7"/>
  <c r="U531" i="7"/>
  <c r="T531" i="7"/>
  <c r="S531" i="7"/>
  <c r="R531" i="7"/>
  <c r="Q531" i="7"/>
  <c r="P531" i="7"/>
  <c r="O531" i="7"/>
  <c r="N531" i="7"/>
  <c r="M531" i="7"/>
  <c r="L531" i="7"/>
  <c r="K531" i="7"/>
  <c r="J531" i="7"/>
  <c r="I531" i="7"/>
  <c r="H531" i="7"/>
  <c r="CB530" i="7"/>
  <c r="CA530" i="7"/>
  <c r="BY530" i="7"/>
  <c r="BX530" i="7"/>
  <c r="BW530" i="7"/>
  <c r="BV530" i="7"/>
  <c r="BU530" i="7"/>
  <c r="BT530" i="7"/>
  <c r="BS530" i="7"/>
  <c r="BR530" i="7"/>
  <c r="BQ530" i="7"/>
  <c r="BP530" i="7"/>
  <c r="BO530" i="7"/>
  <c r="BN530" i="7"/>
  <c r="BM530" i="7"/>
  <c r="BL530" i="7"/>
  <c r="BK530" i="7"/>
  <c r="BJ530" i="7"/>
  <c r="BI530" i="7"/>
  <c r="BH530" i="7"/>
  <c r="BG530" i="7"/>
  <c r="BF530" i="7"/>
  <c r="BE530" i="7"/>
  <c r="BD530" i="7"/>
  <c r="BC530" i="7"/>
  <c r="BB530" i="7"/>
  <c r="BA530" i="7"/>
  <c r="AZ530" i="7"/>
  <c r="AY530" i="7"/>
  <c r="AX530" i="7"/>
  <c r="AW530" i="7"/>
  <c r="AV530" i="7"/>
  <c r="AU530" i="7"/>
  <c r="AT530" i="7"/>
  <c r="AS530" i="7"/>
  <c r="AR530" i="7"/>
  <c r="AQ530" i="7"/>
  <c r="AP530" i="7"/>
  <c r="AO530" i="7"/>
  <c r="AN530" i="7"/>
  <c r="AM530" i="7"/>
  <c r="AL530" i="7"/>
  <c r="AK530" i="7"/>
  <c r="AJ530" i="7"/>
  <c r="AI530" i="7"/>
  <c r="AH530" i="7"/>
  <c r="AG530" i="7"/>
  <c r="AF530" i="7"/>
  <c r="AE530" i="7"/>
  <c r="AD530" i="7"/>
  <c r="AC530" i="7"/>
  <c r="AB530" i="7"/>
  <c r="AA530" i="7"/>
  <c r="Z530" i="7"/>
  <c r="Y530" i="7"/>
  <c r="X530" i="7"/>
  <c r="W530" i="7"/>
  <c r="V530" i="7"/>
  <c r="U530" i="7"/>
  <c r="T530" i="7"/>
  <c r="S530" i="7"/>
  <c r="R530" i="7"/>
  <c r="Q530" i="7"/>
  <c r="P530" i="7"/>
  <c r="O530" i="7"/>
  <c r="N530" i="7"/>
  <c r="M530" i="7"/>
  <c r="L530" i="7"/>
  <c r="K530" i="7"/>
  <c r="J530" i="7"/>
  <c r="I530" i="7"/>
  <c r="H530" i="7"/>
  <c r="CB529" i="7"/>
  <c r="BY529" i="7"/>
  <c r="BX529" i="7"/>
  <c r="BW529" i="7"/>
  <c r="BV529" i="7"/>
  <c r="BT529" i="7"/>
  <c r="BS529" i="7"/>
  <c r="BR529" i="7"/>
  <c r="BQ529" i="7"/>
  <c r="BO529" i="7"/>
  <c r="BN529" i="7"/>
  <c r="BM529" i="7"/>
  <c r="BL529" i="7"/>
  <c r="BJ529" i="7"/>
  <c r="BI529" i="7"/>
  <c r="BH529" i="7"/>
  <c r="BG529" i="7"/>
  <c r="BE529" i="7"/>
  <c r="BD529" i="7"/>
  <c r="BC529" i="7"/>
  <c r="BB529" i="7"/>
  <c r="AZ529" i="7"/>
  <c r="AY529" i="7"/>
  <c r="AX529" i="7"/>
  <c r="AW529" i="7"/>
  <c r="AU529" i="7"/>
  <c r="AT529" i="7"/>
  <c r="AS529" i="7"/>
  <c r="AR529" i="7"/>
  <c r="AP529" i="7"/>
  <c r="AO529" i="7"/>
  <c r="AN529" i="7"/>
  <c r="AM529" i="7"/>
  <c r="AK529" i="7"/>
  <c r="AJ529" i="7"/>
  <c r="AI529" i="7"/>
  <c r="AH529" i="7"/>
  <c r="AF529" i="7"/>
  <c r="AE529" i="7"/>
  <c r="AD529" i="7"/>
  <c r="AC529" i="7"/>
  <c r="AA529" i="7"/>
  <c r="Z529" i="7"/>
  <c r="Y529" i="7"/>
  <c r="X529" i="7"/>
  <c r="V529" i="7"/>
  <c r="U529" i="7"/>
  <c r="T529" i="7"/>
  <c r="S529" i="7"/>
  <c r="Q529" i="7"/>
  <c r="P529" i="7"/>
  <c r="O529" i="7"/>
  <c r="N529" i="7"/>
  <c r="L529" i="7"/>
  <c r="K529" i="7"/>
  <c r="J529" i="7"/>
  <c r="I529" i="7"/>
  <c r="CB528" i="7"/>
  <c r="BY528" i="7"/>
  <c r="BX528" i="7"/>
  <c r="BW528" i="7"/>
  <c r="BV528" i="7"/>
  <c r="BT528" i="7"/>
  <c r="BS528" i="7"/>
  <c r="BR528" i="7"/>
  <c r="BQ528" i="7"/>
  <c r="BO528" i="7"/>
  <c r="BN528" i="7"/>
  <c r="BM528" i="7"/>
  <c r="BL528" i="7"/>
  <c r="BJ528" i="7"/>
  <c r="BI528" i="7"/>
  <c r="BH528" i="7"/>
  <c r="BG528" i="7"/>
  <c r="BE528" i="7"/>
  <c r="BD528" i="7"/>
  <c r="BC528" i="7"/>
  <c r="BB528" i="7"/>
  <c r="AZ528" i="7"/>
  <c r="AY528" i="7"/>
  <c r="AX528" i="7"/>
  <c r="AW528" i="7"/>
  <c r="AU528" i="7"/>
  <c r="AT528" i="7"/>
  <c r="AS528" i="7"/>
  <c r="AR528" i="7"/>
  <c r="AP528" i="7"/>
  <c r="AO528" i="7"/>
  <c r="AN528" i="7"/>
  <c r="AM528" i="7"/>
  <c r="AK528" i="7"/>
  <c r="AJ528" i="7"/>
  <c r="AI528" i="7"/>
  <c r="AH528" i="7"/>
  <c r="AF528" i="7"/>
  <c r="AE528" i="7"/>
  <c r="AD528" i="7"/>
  <c r="AC528" i="7"/>
  <c r="AA528" i="7"/>
  <c r="Z528" i="7"/>
  <c r="Y528" i="7"/>
  <c r="X528" i="7"/>
  <c r="V528" i="7"/>
  <c r="U528" i="7"/>
  <c r="T528" i="7"/>
  <c r="S528" i="7"/>
  <c r="Q528" i="7"/>
  <c r="P528" i="7"/>
  <c r="O528" i="7"/>
  <c r="N528" i="7"/>
  <c r="L528" i="7"/>
  <c r="K528" i="7"/>
  <c r="J528" i="7"/>
  <c r="I528" i="7"/>
  <c r="CB527" i="7"/>
  <c r="BY527" i="7"/>
  <c r="BX527" i="7"/>
  <c r="BW527" i="7"/>
  <c r="BV527" i="7"/>
  <c r="BT527" i="7"/>
  <c r="BS527" i="7"/>
  <c r="BR527" i="7"/>
  <c r="BQ527" i="7"/>
  <c r="BO527" i="7"/>
  <c r="BN527" i="7"/>
  <c r="BM527" i="7"/>
  <c r="BL527" i="7"/>
  <c r="BJ527" i="7"/>
  <c r="BI527" i="7"/>
  <c r="BH527" i="7"/>
  <c r="BG527" i="7"/>
  <c r="BE527" i="7"/>
  <c r="BD527" i="7"/>
  <c r="BC527" i="7"/>
  <c r="BB527" i="7"/>
  <c r="AZ527" i="7"/>
  <c r="AY527" i="7"/>
  <c r="AX527" i="7"/>
  <c r="AW527" i="7"/>
  <c r="AU527" i="7"/>
  <c r="AT527" i="7"/>
  <c r="AS527" i="7"/>
  <c r="AR527" i="7"/>
  <c r="AP527" i="7"/>
  <c r="AO527" i="7"/>
  <c r="AN527" i="7"/>
  <c r="AM527" i="7"/>
  <c r="AK527" i="7"/>
  <c r="AJ527" i="7"/>
  <c r="AI527" i="7"/>
  <c r="AH527" i="7"/>
  <c r="AF527" i="7"/>
  <c r="AE527" i="7"/>
  <c r="AD527" i="7"/>
  <c r="AC527" i="7"/>
  <c r="AA527" i="7"/>
  <c r="Z527" i="7"/>
  <c r="Y527" i="7"/>
  <c r="X527" i="7"/>
  <c r="V527" i="7"/>
  <c r="U527" i="7"/>
  <c r="T527" i="7"/>
  <c r="S527" i="7"/>
  <c r="Q527" i="7"/>
  <c r="P527" i="7"/>
  <c r="O527" i="7"/>
  <c r="N527" i="7"/>
  <c r="L527" i="7"/>
  <c r="K527" i="7"/>
  <c r="J527" i="7"/>
  <c r="I527" i="7"/>
  <c r="CB526" i="7"/>
  <c r="BY526" i="7"/>
  <c r="BX526" i="7"/>
  <c r="BW526" i="7"/>
  <c r="BV526" i="7"/>
  <c r="BT526" i="7"/>
  <c r="BS526" i="7"/>
  <c r="BR526" i="7"/>
  <c r="BQ526" i="7"/>
  <c r="BO526" i="7"/>
  <c r="BN526" i="7"/>
  <c r="BM526" i="7"/>
  <c r="BL526" i="7"/>
  <c r="BJ526" i="7"/>
  <c r="BI526" i="7"/>
  <c r="BH526" i="7"/>
  <c r="BG526" i="7"/>
  <c r="BE526" i="7"/>
  <c r="BD526" i="7"/>
  <c r="BC526" i="7"/>
  <c r="BB526" i="7"/>
  <c r="AZ526" i="7"/>
  <c r="AY526" i="7"/>
  <c r="AX526" i="7"/>
  <c r="AW526" i="7"/>
  <c r="AU526" i="7"/>
  <c r="AT526" i="7"/>
  <c r="AS526" i="7"/>
  <c r="AR526" i="7"/>
  <c r="AP526" i="7"/>
  <c r="AO526" i="7"/>
  <c r="AN526" i="7"/>
  <c r="AM526" i="7"/>
  <c r="AK526" i="7"/>
  <c r="AJ526" i="7"/>
  <c r="AI526" i="7"/>
  <c r="AH526" i="7"/>
  <c r="AF526" i="7"/>
  <c r="AE526" i="7"/>
  <c r="AD526" i="7"/>
  <c r="AC526" i="7"/>
  <c r="AA526" i="7"/>
  <c r="Z526" i="7"/>
  <c r="Y526" i="7"/>
  <c r="X526" i="7"/>
  <c r="V526" i="7"/>
  <c r="U526" i="7"/>
  <c r="T526" i="7"/>
  <c r="S526" i="7"/>
  <c r="Q526" i="7"/>
  <c r="P526" i="7"/>
  <c r="O526" i="7"/>
  <c r="N526" i="7"/>
  <c r="L526" i="7"/>
  <c r="K526" i="7"/>
  <c r="J526" i="7"/>
  <c r="I526" i="7"/>
  <c r="EM518" i="7"/>
  <c r="EM517" i="7" s="1"/>
  <c r="BU518" i="7"/>
  <c r="BU517" i="7" s="1"/>
  <c r="EH517" i="7"/>
  <c r="EC517" i="7"/>
  <c r="DX517" i="7"/>
  <c r="DS517" i="7"/>
  <c r="DN517" i="7"/>
  <c r="DI517" i="7"/>
  <c r="DD517" i="7"/>
  <c r="CY517" i="7"/>
  <c r="CT517" i="7"/>
  <c r="CO517" i="7"/>
  <c r="CJ517" i="7"/>
  <c r="CE517" i="7"/>
  <c r="BZ517" i="7"/>
  <c r="BP517" i="7"/>
  <c r="BK517" i="7"/>
  <c r="BF517" i="7"/>
  <c r="BA517" i="7"/>
  <c r="AV517" i="7"/>
  <c r="AQ517" i="7"/>
  <c r="AL517" i="7"/>
  <c r="AG517" i="7"/>
  <c r="AB517" i="7"/>
  <c r="W517" i="7"/>
  <c r="R517" i="7"/>
  <c r="M517" i="7"/>
  <c r="H517" i="7"/>
  <c r="EM515" i="7"/>
  <c r="EM514" i="7" s="1"/>
  <c r="BU515" i="7"/>
  <c r="BU514" i="7"/>
  <c r="EH514" i="7"/>
  <c r="EC514" i="7"/>
  <c r="DX514" i="7"/>
  <c r="DS514" i="7"/>
  <c r="DN514" i="7"/>
  <c r="DI514" i="7"/>
  <c r="DD514" i="7"/>
  <c r="CY514" i="7"/>
  <c r="CT514" i="7"/>
  <c r="CO514" i="7"/>
  <c r="CJ514" i="7"/>
  <c r="CE514" i="7"/>
  <c r="BZ514" i="7"/>
  <c r="BP514" i="7"/>
  <c r="BK514" i="7"/>
  <c r="BF514" i="7"/>
  <c r="BA514" i="7"/>
  <c r="AV514" i="7"/>
  <c r="AQ514" i="7"/>
  <c r="AL514" i="7"/>
  <c r="AG514" i="7"/>
  <c r="AB514" i="7"/>
  <c r="W514" i="7"/>
  <c r="R514" i="7"/>
  <c r="M514" i="7"/>
  <c r="H514" i="7"/>
  <c r="EM512" i="7"/>
  <c r="EM511" i="7" s="1"/>
  <c r="BU512" i="7"/>
  <c r="BU511" i="7" s="1"/>
  <c r="EH511" i="7"/>
  <c r="EC511" i="7"/>
  <c r="DX511" i="7"/>
  <c r="DS511" i="7"/>
  <c r="DN511" i="7"/>
  <c r="DI511" i="7"/>
  <c r="DD511" i="7"/>
  <c r="CY511" i="7"/>
  <c r="CT511" i="7"/>
  <c r="CO511" i="7"/>
  <c r="CJ511" i="7"/>
  <c r="CE511" i="7"/>
  <c r="BZ511" i="7"/>
  <c r="BP511" i="7"/>
  <c r="BK511" i="7"/>
  <c r="BF511" i="7"/>
  <c r="BA511" i="7"/>
  <c r="AV511" i="7"/>
  <c r="AQ511" i="7"/>
  <c r="AL511" i="7"/>
  <c r="AG511" i="7"/>
  <c r="AB511" i="7"/>
  <c r="W511" i="7"/>
  <c r="R511" i="7"/>
  <c r="M511" i="7"/>
  <c r="H511" i="7"/>
  <c r="EM509" i="7"/>
  <c r="EM508" i="7" s="1"/>
  <c r="BU509" i="7"/>
  <c r="BU508" i="7" s="1"/>
  <c r="EH508" i="7"/>
  <c r="EC508" i="7"/>
  <c r="DX508" i="7"/>
  <c r="DS508" i="7"/>
  <c r="DN508" i="7"/>
  <c r="DI508" i="7"/>
  <c r="DD508" i="7"/>
  <c r="CY508" i="7"/>
  <c r="CT508" i="7"/>
  <c r="CO508" i="7"/>
  <c r="CJ508" i="7"/>
  <c r="CE508" i="7"/>
  <c r="BZ508" i="7"/>
  <c r="BP508" i="7"/>
  <c r="BK508" i="7"/>
  <c r="BF508" i="7"/>
  <c r="BA508" i="7"/>
  <c r="AV508" i="7"/>
  <c r="AQ508" i="7"/>
  <c r="AL508" i="7"/>
  <c r="AG508" i="7"/>
  <c r="AB508" i="7"/>
  <c r="W508" i="7"/>
  <c r="R508" i="7"/>
  <c r="M508" i="7"/>
  <c r="H508" i="7"/>
  <c r="EM506" i="7"/>
  <c r="BU506" i="7"/>
  <c r="BU505" i="7" s="1"/>
  <c r="EM505" i="7"/>
  <c r="EH505" i="7"/>
  <c r="EC505" i="7"/>
  <c r="DX505" i="7"/>
  <c r="DS505" i="7"/>
  <c r="DN505" i="7"/>
  <c r="DI505" i="7"/>
  <c r="DD505" i="7"/>
  <c r="CY505" i="7"/>
  <c r="CT505" i="7"/>
  <c r="CO505" i="7"/>
  <c r="CJ505" i="7"/>
  <c r="CE505" i="7"/>
  <c r="BZ505" i="7"/>
  <c r="BP505" i="7"/>
  <c r="BK505" i="7"/>
  <c r="BF505" i="7"/>
  <c r="BA505" i="7"/>
  <c r="AV505" i="7"/>
  <c r="AQ505" i="7"/>
  <c r="AL505" i="7"/>
  <c r="AG505" i="7"/>
  <c r="AB505" i="7"/>
  <c r="W505" i="7"/>
  <c r="R505" i="7"/>
  <c r="M505" i="7"/>
  <c r="H505" i="7"/>
  <c r="EM503" i="7"/>
  <c r="EM502" i="7" s="1"/>
  <c r="BU503" i="7"/>
  <c r="BU502" i="7" s="1"/>
  <c r="EH502" i="7"/>
  <c r="EC502" i="7"/>
  <c r="DX502" i="7"/>
  <c r="DS502" i="7"/>
  <c r="DN502" i="7"/>
  <c r="DI502" i="7"/>
  <c r="DD502" i="7"/>
  <c r="CY502" i="7"/>
  <c r="CT502" i="7"/>
  <c r="CO502" i="7"/>
  <c r="CJ502" i="7"/>
  <c r="CE502" i="7"/>
  <c r="BZ502" i="7"/>
  <c r="BP502" i="7"/>
  <c r="BK502" i="7"/>
  <c r="BF502" i="7"/>
  <c r="BA502" i="7"/>
  <c r="AV502" i="7"/>
  <c r="AQ502" i="7"/>
  <c r="AL502" i="7"/>
  <c r="AG502" i="7"/>
  <c r="AB502" i="7"/>
  <c r="W502" i="7"/>
  <c r="R502" i="7"/>
  <c r="M502" i="7"/>
  <c r="H502" i="7"/>
  <c r="EM500" i="7"/>
  <c r="EM499" i="7" s="1"/>
  <c r="BU500" i="7"/>
  <c r="EH499" i="7"/>
  <c r="EC499" i="7"/>
  <c r="DX499" i="7"/>
  <c r="DS499" i="7"/>
  <c r="DN499" i="7"/>
  <c r="DI499" i="7"/>
  <c r="DD499" i="7"/>
  <c r="CY499" i="7"/>
  <c r="CT499" i="7"/>
  <c r="CO499" i="7"/>
  <c r="CJ499" i="7"/>
  <c r="CE499" i="7"/>
  <c r="BZ499" i="7"/>
  <c r="BU499" i="7"/>
  <c r="BP499" i="7"/>
  <c r="BK499" i="7"/>
  <c r="BF499" i="7"/>
  <c r="BA499" i="7"/>
  <c r="AV499" i="7"/>
  <c r="AQ499" i="7"/>
  <c r="AL499" i="7"/>
  <c r="AG499" i="7"/>
  <c r="AB499" i="7"/>
  <c r="W499" i="7"/>
  <c r="R499" i="7"/>
  <c r="M499" i="7"/>
  <c r="H499" i="7"/>
  <c r="EM497" i="7"/>
  <c r="BU497" i="7"/>
  <c r="BU496" i="7"/>
  <c r="EH496" i="7"/>
  <c r="EC496" i="7"/>
  <c r="DX496" i="7"/>
  <c r="DS496" i="7"/>
  <c r="DN496" i="7"/>
  <c r="DI496" i="7"/>
  <c r="DD496" i="7"/>
  <c r="CY496" i="7"/>
  <c r="CT496" i="7"/>
  <c r="CO496" i="7"/>
  <c r="CJ496" i="7"/>
  <c r="CE496" i="7"/>
  <c r="BZ496" i="7"/>
  <c r="BP496" i="7"/>
  <c r="BK496" i="7"/>
  <c r="BF496" i="7"/>
  <c r="BA496" i="7"/>
  <c r="AV496" i="7"/>
  <c r="AQ496" i="7"/>
  <c r="AL496" i="7"/>
  <c r="AG496" i="7"/>
  <c r="AB496" i="7"/>
  <c r="W496" i="7"/>
  <c r="R496" i="7"/>
  <c r="M496" i="7"/>
  <c r="H496" i="7"/>
  <c r="EM494" i="7"/>
  <c r="EM493" i="7" s="1"/>
  <c r="BU494" i="7"/>
  <c r="BU493" i="7" s="1"/>
  <c r="EH493" i="7"/>
  <c r="EC493" i="7"/>
  <c r="DX493" i="7"/>
  <c r="DS493" i="7"/>
  <c r="DN493" i="7"/>
  <c r="DI493" i="7"/>
  <c r="DD493" i="7"/>
  <c r="CY493" i="7"/>
  <c r="CT493" i="7"/>
  <c r="CO493" i="7"/>
  <c r="CJ493" i="7"/>
  <c r="CE493" i="7"/>
  <c r="BZ493" i="7"/>
  <c r="BP493" i="7"/>
  <c r="BK493" i="7"/>
  <c r="BF493" i="7"/>
  <c r="BA493" i="7"/>
  <c r="AV493" i="7"/>
  <c r="AQ493" i="7"/>
  <c r="AL493" i="7"/>
  <c r="AG493" i="7"/>
  <c r="AB493" i="7"/>
  <c r="W493" i="7"/>
  <c r="R493" i="7"/>
  <c r="M493" i="7"/>
  <c r="H493" i="7"/>
  <c r="EM491" i="7"/>
  <c r="CA859" i="7"/>
  <c r="BU491" i="7"/>
  <c r="BU490" i="7" s="1"/>
  <c r="EH490" i="7"/>
  <c r="EC490" i="7"/>
  <c r="DX490" i="7"/>
  <c r="BF858" i="7" s="1"/>
  <c r="DS490" i="7"/>
  <c r="BA858" i="7" s="1"/>
  <c r="DN490" i="7"/>
  <c r="AV858" i="7" s="1"/>
  <c r="DI490" i="7"/>
  <c r="DD490" i="7"/>
  <c r="CY490" i="7"/>
  <c r="CT490" i="7"/>
  <c r="CO490" i="7"/>
  <c r="CJ490" i="7"/>
  <c r="CE490" i="7"/>
  <c r="BZ490" i="7"/>
  <c r="BP490" i="7"/>
  <c r="BK490" i="7"/>
  <c r="BK858" i="7"/>
  <c r="BF490" i="7"/>
  <c r="BA490" i="7"/>
  <c r="AV490" i="7"/>
  <c r="AQ490" i="7"/>
  <c r="AL490" i="7"/>
  <c r="AG490" i="7"/>
  <c r="AB490" i="7"/>
  <c r="AB858" i="7" s="1"/>
  <c r="W490" i="7"/>
  <c r="W858" i="7" s="1"/>
  <c r="R490" i="7"/>
  <c r="M490" i="7"/>
  <c r="H490" i="7"/>
  <c r="H858" i="7"/>
  <c r="EM488" i="7"/>
  <c r="EM487" i="7"/>
  <c r="BU488" i="7"/>
  <c r="BU487" i="7" s="1"/>
  <c r="EH487" i="7"/>
  <c r="EC487" i="7"/>
  <c r="DX487" i="7"/>
  <c r="DS487" i="7"/>
  <c r="DN487" i="7"/>
  <c r="DI487" i="7"/>
  <c r="DD487" i="7"/>
  <c r="CY487" i="7"/>
  <c r="CT487" i="7"/>
  <c r="CO487" i="7"/>
  <c r="CJ487" i="7"/>
  <c r="CE487" i="7"/>
  <c r="BZ487" i="7"/>
  <c r="BP487" i="7"/>
  <c r="BK487" i="7"/>
  <c r="BF487" i="7"/>
  <c r="BA487" i="7"/>
  <c r="AV487" i="7"/>
  <c r="AQ487" i="7"/>
  <c r="AL487" i="7"/>
  <c r="AG487" i="7"/>
  <c r="AB487" i="7"/>
  <c r="W487" i="7"/>
  <c r="R487" i="7"/>
  <c r="M487" i="7"/>
  <c r="H487" i="7"/>
  <c r="EM485" i="7"/>
  <c r="EM484" i="7" s="1"/>
  <c r="BU485" i="7"/>
  <c r="BU484" i="7" s="1"/>
  <c r="EH484" i="7"/>
  <c r="EC484" i="7"/>
  <c r="DX484" i="7"/>
  <c r="DS484" i="7"/>
  <c r="DN484" i="7"/>
  <c r="DI484" i="7"/>
  <c r="DD484" i="7"/>
  <c r="CY484" i="7"/>
  <c r="CT484" i="7"/>
  <c r="CO484" i="7"/>
  <c r="CJ484" i="7"/>
  <c r="CE484" i="7"/>
  <c r="BZ484" i="7"/>
  <c r="BP484" i="7"/>
  <c r="BK484" i="7"/>
  <c r="BF484" i="7"/>
  <c r="BA484" i="7"/>
  <c r="AV484" i="7"/>
  <c r="AQ484" i="7"/>
  <c r="AL484" i="7"/>
  <c r="AG484" i="7"/>
  <c r="AB484" i="7"/>
  <c r="W484" i="7"/>
  <c r="R484" i="7"/>
  <c r="M484" i="7"/>
  <c r="H484" i="7"/>
  <c r="EM482" i="7"/>
  <c r="EM481" i="7" s="1"/>
  <c r="CA856" i="7"/>
  <c r="BU482" i="7"/>
  <c r="BU856" i="7" s="1"/>
  <c r="CA855" i="7"/>
  <c r="EH481" i="7"/>
  <c r="BP855" i="7" s="1"/>
  <c r="EC481" i="7"/>
  <c r="DX481" i="7"/>
  <c r="DS481" i="7"/>
  <c r="DN481" i="7"/>
  <c r="DI481" i="7"/>
  <c r="DD481" i="7"/>
  <c r="CY481" i="7"/>
  <c r="CT481" i="7"/>
  <c r="AB855" i="7" s="1"/>
  <c r="CO481" i="7"/>
  <c r="CJ481" i="7"/>
  <c r="CE481" i="7"/>
  <c r="BZ481" i="7"/>
  <c r="H855" i="7" s="1"/>
  <c r="BP481" i="7"/>
  <c r="BK481" i="7"/>
  <c r="BK855" i="7" s="1"/>
  <c r="BF481" i="7"/>
  <c r="BF855" i="7"/>
  <c r="BA481" i="7"/>
  <c r="AV481" i="7"/>
  <c r="AQ481" i="7"/>
  <c r="AL481" i="7"/>
  <c r="AG481" i="7"/>
  <c r="AB481" i="7"/>
  <c r="W481" i="7"/>
  <c r="R481" i="7"/>
  <c r="R855" i="7" s="1"/>
  <c r="M481" i="7"/>
  <c r="H481" i="7"/>
  <c r="CA853" i="7"/>
  <c r="EM479" i="7"/>
  <c r="EM478" i="7" s="1"/>
  <c r="BU479" i="7"/>
  <c r="CA852" i="7"/>
  <c r="EH478" i="7"/>
  <c r="EC478" i="7"/>
  <c r="BK852" i="7" s="1"/>
  <c r="DX478" i="7"/>
  <c r="DS478" i="7"/>
  <c r="DN478" i="7"/>
  <c r="DI478" i="7"/>
  <c r="DD478" i="7"/>
  <c r="CY478" i="7"/>
  <c r="CT478" i="7"/>
  <c r="CO478" i="7"/>
  <c r="CJ478" i="7"/>
  <c r="CE478" i="7"/>
  <c r="BZ478" i="7"/>
  <c r="BP478" i="7"/>
  <c r="BK478" i="7"/>
  <c r="BF478" i="7"/>
  <c r="BA478" i="7"/>
  <c r="AV478" i="7"/>
  <c r="AQ478" i="7"/>
  <c r="AL478" i="7"/>
  <c r="AG478" i="7"/>
  <c r="AG852" i="7" s="1"/>
  <c r="AB478" i="7"/>
  <c r="AB852" i="7" s="1"/>
  <c r="W478" i="7"/>
  <c r="W852" i="7" s="1"/>
  <c r="R478" i="7"/>
  <c r="R852" i="7" s="1"/>
  <c r="M478" i="7"/>
  <c r="M852" i="7" s="1"/>
  <c r="H478" i="7"/>
  <c r="H852" i="7" s="1"/>
  <c r="EM476" i="7"/>
  <c r="BU476" i="7"/>
  <c r="BU475" i="7" s="1"/>
  <c r="BU849" i="7" s="1"/>
  <c r="EH475" i="7"/>
  <c r="EC475" i="7"/>
  <c r="DX475" i="7"/>
  <c r="DS475" i="7"/>
  <c r="DN475" i="7"/>
  <c r="DI475" i="7"/>
  <c r="DD475" i="7"/>
  <c r="CY475" i="7"/>
  <c r="CT475" i="7"/>
  <c r="CO475" i="7"/>
  <c r="CJ475" i="7"/>
  <c r="CE475" i="7"/>
  <c r="M849" i="7"/>
  <c r="BZ475" i="7"/>
  <c r="BP475" i="7"/>
  <c r="BP849" i="7" s="1"/>
  <c r="BK475" i="7"/>
  <c r="BK849" i="7"/>
  <c r="BF475" i="7"/>
  <c r="BA475" i="7"/>
  <c r="AV475" i="7"/>
  <c r="AV849" i="7" s="1"/>
  <c r="AQ475" i="7"/>
  <c r="AQ849" i="7" s="1"/>
  <c r="AL475" i="7"/>
  <c r="AG475" i="7"/>
  <c r="AB475" i="7"/>
  <c r="W475" i="7"/>
  <c r="R475" i="7"/>
  <c r="M475" i="7"/>
  <c r="H475" i="7"/>
  <c r="H849" i="7" s="1"/>
  <c r="CA847" i="7"/>
  <c r="EM473" i="7"/>
  <c r="EM472" i="7" s="1"/>
  <c r="BU473" i="7"/>
  <c r="EH472" i="7"/>
  <c r="EC472" i="7"/>
  <c r="DX472" i="7"/>
  <c r="DS472" i="7"/>
  <c r="DN472" i="7"/>
  <c r="DI472" i="7"/>
  <c r="AQ846" i="7" s="1"/>
  <c r="DD472" i="7"/>
  <c r="CY472" i="7"/>
  <c r="CT472" i="7"/>
  <c r="CO472" i="7"/>
  <c r="CJ472" i="7"/>
  <c r="CE472" i="7"/>
  <c r="BZ472" i="7"/>
  <c r="BP472" i="7"/>
  <c r="BP846" i="7" s="1"/>
  <c r="BK472" i="7"/>
  <c r="BF472" i="7"/>
  <c r="BA472" i="7"/>
  <c r="AV472" i="7"/>
  <c r="AQ472" i="7"/>
  <c r="AL472" i="7"/>
  <c r="AG472" i="7"/>
  <c r="AB472" i="7"/>
  <c r="W472" i="7"/>
  <c r="R472" i="7"/>
  <c r="R846" i="7" s="1"/>
  <c r="M472" i="7"/>
  <c r="M846" i="7" s="1"/>
  <c r="H472" i="7"/>
  <c r="CA844" i="7"/>
  <c r="EM470" i="7"/>
  <c r="EM469" i="7"/>
  <c r="BU470" i="7"/>
  <c r="EH469" i="7"/>
  <c r="EC469" i="7"/>
  <c r="DX469" i="7"/>
  <c r="DS469" i="7"/>
  <c r="DN469" i="7"/>
  <c r="DI469" i="7"/>
  <c r="DD469" i="7"/>
  <c r="AL843" i="7" s="1"/>
  <c r="CY469" i="7"/>
  <c r="AG843" i="7" s="1"/>
  <c r="CT469" i="7"/>
  <c r="CO469" i="7"/>
  <c r="CJ469" i="7"/>
  <c r="R843" i="7" s="1"/>
  <c r="CE469" i="7"/>
  <c r="BZ469" i="7"/>
  <c r="BP469" i="7"/>
  <c r="BP843" i="7" s="1"/>
  <c r="BK469" i="7"/>
  <c r="BF469" i="7"/>
  <c r="BF843" i="7" s="1"/>
  <c r="BA469" i="7"/>
  <c r="AV469" i="7"/>
  <c r="AQ469" i="7"/>
  <c r="AL469" i="7"/>
  <c r="AG469" i="7"/>
  <c r="AB469" i="7"/>
  <c r="W469" i="7"/>
  <c r="R469" i="7"/>
  <c r="M469" i="7"/>
  <c r="M843" i="7" s="1"/>
  <c r="H469" i="7"/>
  <c r="H843" i="7" s="1"/>
  <c r="EM467" i="7"/>
  <c r="EM466" i="7" s="1"/>
  <c r="BU840" i="7" s="1"/>
  <c r="BU467" i="7"/>
  <c r="EH466" i="7"/>
  <c r="EC466" i="7"/>
  <c r="DX466" i="7"/>
  <c r="DS466" i="7"/>
  <c r="DN466" i="7"/>
  <c r="DI466" i="7"/>
  <c r="DD466" i="7"/>
  <c r="CY466" i="7"/>
  <c r="CT466" i="7"/>
  <c r="CO466" i="7"/>
  <c r="CJ466" i="7"/>
  <c r="CE466" i="7"/>
  <c r="BZ466" i="7"/>
  <c r="BP466" i="7"/>
  <c r="BP840" i="7" s="1"/>
  <c r="BK466" i="7"/>
  <c r="BF466" i="7"/>
  <c r="BF840" i="7"/>
  <c r="BA466" i="7"/>
  <c r="AV466" i="7"/>
  <c r="AV840" i="7"/>
  <c r="AQ466" i="7"/>
  <c r="AL466" i="7"/>
  <c r="AL840" i="7" s="1"/>
  <c r="AG466" i="7"/>
  <c r="AB466" i="7"/>
  <c r="AB840" i="7" s="1"/>
  <c r="W466" i="7"/>
  <c r="W840" i="7" s="1"/>
  <c r="R466" i="7"/>
  <c r="M466" i="7"/>
  <c r="M840" i="7" s="1"/>
  <c r="H466" i="7"/>
  <c r="EM464" i="7"/>
  <c r="EM463" i="7" s="1"/>
  <c r="BU464" i="7"/>
  <c r="EH463" i="7"/>
  <c r="EC463" i="7"/>
  <c r="DX463" i="7"/>
  <c r="DS463" i="7"/>
  <c r="DN463" i="7"/>
  <c r="DI463" i="7"/>
  <c r="DD463" i="7"/>
  <c r="CY463" i="7"/>
  <c r="CT463" i="7"/>
  <c r="CO463" i="7"/>
  <c r="W837" i="7" s="1"/>
  <c r="CJ463" i="7"/>
  <c r="R837" i="7" s="1"/>
  <c r="CE463" i="7"/>
  <c r="M837" i="7" s="1"/>
  <c r="BZ463" i="7"/>
  <c r="BP463" i="7"/>
  <c r="BP837" i="7" s="1"/>
  <c r="BK463" i="7"/>
  <c r="BK837" i="7" s="1"/>
  <c r="BF463" i="7"/>
  <c r="BA463" i="7"/>
  <c r="AV463" i="7"/>
  <c r="AV837" i="7" s="1"/>
  <c r="AQ463" i="7"/>
  <c r="AL463" i="7"/>
  <c r="AG463" i="7"/>
  <c r="AB463" i="7"/>
  <c r="W463" i="7"/>
  <c r="R463" i="7"/>
  <c r="M463" i="7"/>
  <c r="H463" i="7"/>
  <c r="EM461" i="7"/>
  <c r="EM460" i="7" s="1"/>
  <c r="BU461" i="7"/>
  <c r="BU460" i="7" s="1"/>
  <c r="EH460" i="7"/>
  <c r="EC460" i="7"/>
  <c r="DX460" i="7"/>
  <c r="DS460" i="7"/>
  <c r="DN460" i="7"/>
  <c r="DI460" i="7"/>
  <c r="DD460" i="7"/>
  <c r="CY460" i="7"/>
  <c r="CT460" i="7"/>
  <c r="CO460" i="7"/>
  <c r="CJ460" i="7"/>
  <c r="CE460" i="7"/>
  <c r="BZ460" i="7"/>
  <c r="BP460" i="7"/>
  <c r="BK460" i="7"/>
  <c r="BF460" i="7"/>
  <c r="BA460" i="7"/>
  <c r="AV460" i="7"/>
  <c r="AQ460" i="7"/>
  <c r="AL460" i="7"/>
  <c r="AG460" i="7"/>
  <c r="AB460" i="7"/>
  <c r="W460" i="7"/>
  <c r="R460" i="7"/>
  <c r="M460" i="7"/>
  <c r="H460" i="7"/>
  <c r="EM458" i="7"/>
  <c r="EM457" i="7" s="1"/>
  <c r="CA835" i="7"/>
  <c r="BU458" i="7"/>
  <c r="BU835" i="7" s="1"/>
  <c r="BU457" i="7"/>
  <c r="BU834" i="7" s="1"/>
  <c r="EJ457" i="7"/>
  <c r="EI457" i="7"/>
  <c r="EH457" i="7"/>
  <c r="BP834" i="7" s="1"/>
  <c r="EC457" i="7"/>
  <c r="DX457" i="7"/>
  <c r="DS457" i="7"/>
  <c r="BA834" i="7" s="1"/>
  <c r="DN457" i="7"/>
  <c r="DI457" i="7"/>
  <c r="DD457" i="7"/>
  <c r="CY457" i="7"/>
  <c r="CT457" i="7"/>
  <c r="CO457" i="7"/>
  <c r="CJ457" i="7"/>
  <c r="CF457" i="7"/>
  <c r="N834" i="7" s="1"/>
  <c r="CE457" i="7"/>
  <c r="BZ457" i="7"/>
  <c r="BR457" i="7"/>
  <c r="BR834" i="7"/>
  <c r="BQ457" i="7"/>
  <c r="BQ834" i="7" s="1"/>
  <c r="BP457" i="7"/>
  <c r="BO457" i="7"/>
  <c r="BO834" i="7" s="1"/>
  <c r="BN457" i="7"/>
  <c r="BN834" i="7"/>
  <c r="BM457" i="7"/>
  <c r="BM834" i="7" s="1"/>
  <c r="BL457" i="7"/>
  <c r="BL834" i="7" s="1"/>
  <c r="BK457" i="7"/>
  <c r="BJ457" i="7"/>
  <c r="BJ834" i="7" s="1"/>
  <c r="BI457" i="7"/>
  <c r="BI834" i="7" s="1"/>
  <c r="BH457" i="7"/>
  <c r="BH834" i="7" s="1"/>
  <c r="BG457" i="7"/>
  <c r="BG834" i="7"/>
  <c r="BF457" i="7"/>
  <c r="BF834" i="7" s="1"/>
  <c r="BE457" i="7"/>
  <c r="BE834" i="7"/>
  <c r="BD457" i="7"/>
  <c r="BD834" i="7" s="1"/>
  <c r="BC457" i="7"/>
  <c r="BC834" i="7" s="1"/>
  <c r="BB457" i="7"/>
  <c r="BB834" i="7" s="1"/>
  <c r="BA457" i="7"/>
  <c r="AZ457" i="7"/>
  <c r="AZ834" i="7" s="1"/>
  <c r="AY457" i="7"/>
  <c r="AY834" i="7" s="1"/>
  <c r="AX457" i="7"/>
  <c r="AX834" i="7" s="1"/>
  <c r="AW457" i="7"/>
  <c r="AW834" i="7"/>
  <c r="AV457" i="7"/>
  <c r="AV834" i="7" s="1"/>
  <c r="AU457" i="7"/>
  <c r="AU834" i="7" s="1"/>
  <c r="AT457" i="7"/>
  <c r="AT834" i="7" s="1"/>
  <c r="AS457" i="7"/>
  <c r="AS834" i="7" s="1"/>
  <c r="AR457" i="7"/>
  <c r="AR834" i="7" s="1"/>
  <c r="AQ457" i="7"/>
  <c r="AQ834" i="7" s="1"/>
  <c r="AP457" i="7"/>
  <c r="AP834" i="7" s="1"/>
  <c r="AO457" i="7"/>
  <c r="AO834" i="7"/>
  <c r="AN457" i="7"/>
  <c r="AN834" i="7" s="1"/>
  <c r="AM457" i="7"/>
  <c r="AM834" i="7" s="1"/>
  <c r="AL457" i="7"/>
  <c r="AL834" i="7" s="1"/>
  <c r="AK457" i="7"/>
  <c r="AK834" i="7"/>
  <c r="AJ457" i="7"/>
  <c r="AJ834" i="7"/>
  <c r="AI457" i="7"/>
  <c r="AI834" i="7" s="1"/>
  <c r="AH457" i="7"/>
  <c r="AH834" i="7" s="1"/>
  <c r="AG457" i="7"/>
  <c r="AG834" i="7" s="1"/>
  <c r="AF457" i="7"/>
  <c r="AF834" i="7"/>
  <c r="AE457" i="7"/>
  <c r="AE834" i="7" s="1"/>
  <c r="AD457" i="7"/>
  <c r="AD834" i="7" s="1"/>
  <c r="AC457" i="7"/>
  <c r="AC834" i="7" s="1"/>
  <c r="AB457" i="7"/>
  <c r="AA457" i="7"/>
  <c r="AA834" i="7" s="1"/>
  <c r="W457" i="7"/>
  <c r="W834" i="7" s="1"/>
  <c r="R457" i="7"/>
  <c r="R834" i="7" s="1"/>
  <c r="M457" i="7"/>
  <c r="M834" i="7" s="1"/>
  <c r="H457" i="7"/>
  <c r="H834" i="7" s="1"/>
  <c r="CA832" i="7"/>
  <c r="EM455" i="7"/>
  <c r="BU455" i="7"/>
  <c r="BU454" i="7"/>
  <c r="EH454" i="7"/>
  <c r="EC454" i="7"/>
  <c r="DX454" i="7"/>
  <c r="DS454" i="7"/>
  <c r="DN454" i="7"/>
  <c r="AV830" i="7" s="1"/>
  <c r="DI454" i="7"/>
  <c r="DD454" i="7"/>
  <c r="CY454" i="7"/>
  <c r="CT454" i="7"/>
  <c r="AB830" i="7" s="1"/>
  <c r="CO454" i="7"/>
  <c r="CJ454" i="7"/>
  <c r="R830" i="7" s="1"/>
  <c r="CE454" i="7"/>
  <c r="BZ454" i="7"/>
  <c r="BP454" i="7"/>
  <c r="BK454" i="7"/>
  <c r="BF454" i="7"/>
  <c r="BA454" i="7"/>
  <c r="AV454" i="7"/>
  <c r="AQ454" i="7"/>
  <c r="AL454" i="7"/>
  <c r="AG454" i="7"/>
  <c r="AG830" i="7" s="1"/>
  <c r="AB454" i="7"/>
  <c r="W454" i="7"/>
  <c r="R454" i="7"/>
  <c r="M454" i="7"/>
  <c r="H454" i="7"/>
  <c r="H830" i="7" s="1"/>
  <c r="CA828" i="7"/>
  <c r="CA827" i="7"/>
  <c r="EM452" i="7"/>
  <c r="EM451" i="7"/>
  <c r="BU452" i="7"/>
  <c r="BU827" i="7" s="1"/>
  <c r="CA826" i="7"/>
  <c r="EH451" i="7"/>
  <c r="EC451" i="7"/>
  <c r="DX451" i="7"/>
  <c r="DS451" i="7"/>
  <c r="BA826" i="7" s="1"/>
  <c r="DN451" i="7"/>
  <c r="DI451" i="7"/>
  <c r="AQ826" i="7" s="1"/>
  <c r="DD451" i="7"/>
  <c r="CY451" i="7"/>
  <c r="CT451" i="7"/>
  <c r="CO451" i="7"/>
  <c r="CJ451" i="7"/>
  <c r="CE451" i="7"/>
  <c r="BZ451" i="7"/>
  <c r="H826" i="7" s="1"/>
  <c r="BP451" i="7"/>
  <c r="BK451" i="7"/>
  <c r="BF451" i="7"/>
  <c r="BA451" i="7"/>
  <c r="AV451" i="7"/>
  <c r="AQ451" i="7"/>
  <c r="AL451" i="7"/>
  <c r="AG451" i="7"/>
  <c r="AB451" i="7"/>
  <c r="W451" i="7"/>
  <c r="W826" i="7" s="1"/>
  <c r="R451" i="7"/>
  <c r="R826" i="7" s="1"/>
  <c r="M451" i="7"/>
  <c r="H451" i="7"/>
  <c r="CA824" i="7"/>
  <c r="EM449" i="7"/>
  <c r="EM448" i="7" s="1"/>
  <c r="BU823" i="7" s="1"/>
  <c r="CA823" i="7"/>
  <c r="BU449" i="7"/>
  <c r="EH448" i="7"/>
  <c r="EC448" i="7"/>
  <c r="DX448" i="7"/>
  <c r="DS448" i="7"/>
  <c r="DN448" i="7"/>
  <c r="DI448" i="7"/>
  <c r="AQ823" i="7" s="1"/>
  <c r="DD448" i="7"/>
  <c r="CY448" i="7"/>
  <c r="CT448" i="7"/>
  <c r="AB823" i="7" s="1"/>
  <c r="CO448" i="7"/>
  <c r="CJ448" i="7"/>
  <c r="CE448" i="7"/>
  <c r="BZ448" i="7"/>
  <c r="BU448" i="7"/>
  <c r="BP448" i="7"/>
  <c r="BK448" i="7"/>
  <c r="BF448" i="7"/>
  <c r="BF823" i="7" s="1"/>
  <c r="BA448" i="7"/>
  <c r="AV448" i="7"/>
  <c r="AQ448" i="7"/>
  <c r="AL448" i="7"/>
  <c r="AL823" i="7"/>
  <c r="AG448" i="7"/>
  <c r="AB448" i="7"/>
  <c r="W448" i="7"/>
  <c r="R448" i="7"/>
  <c r="R823" i="7"/>
  <c r="M448" i="7"/>
  <c r="H448" i="7"/>
  <c r="CA821" i="7"/>
  <c r="EM446" i="7"/>
  <c r="EM445" i="7"/>
  <c r="BU446" i="7"/>
  <c r="EH445" i="7"/>
  <c r="EC445" i="7"/>
  <c r="DX445" i="7"/>
  <c r="DS445" i="7"/>
  <c r="DN445" i="7"/>
  <c r="DI445" i="7"/>
  <c r="DD445" i="7"/>
  <c r="CY445" i="7"/>
  <c r="CT445" i="7"/>
  <c r="CO445" i="7"/>
  <c r="CJ445" i="7"/>
  <c r="CF445" i="7"/>
  <c r="N820" i="7" s="1"/>
  <c r="CE445" i="7"/>
  <c r="BZ445" i="7"/>
  <c r="BP445" i="7"/>
  <c r="BP820" i="7" s="1"/>
  <c r="BK445" i="7"/>
  <c r="BF445" i="7"/>
  <c r="BF820" i="7"/>
  <c r="BA445" i="7"/>
  <c r="AV445" i="7"/>
  <c r="AQ445" i="7"/>
  <c r="AL445" i="7"/>
  <c r="AG445" i="7"/>
  <c r="AB445" i="7"/>
  <c r="W445" i="7"/>
  <c r="W820" i="7" s="1"/>
  <c r="R445" i="7"/>
  <c r="M445" i="7"/>
  <c r="H445" i="7"/>
  <c r="EM443" i="7"/>
  <c r="CA818" i="7"/>
  <c r="BU443" i="7"/>
  <c r="EM442" i="7"/>
  <c r="CA817" i="7"/>
  <c r="EH442" i="7"/>
  <c r="BP817" i="7" s="1"/>
  <c r="EC442" i="7"/>
  <c r="DX442" i="7"/>
  <c r="DS442" i="7"/>
  <c r="DN442" i="7"/>
  <c r="DI442" i="7"/>
  <c r="DD442" i="7"/>
  <c r="CY442" i="7"/>
  <c r="CT442" i="7"/>
  <c r="CO442" i="7"/>
  <c r="CJ442" i="7"/>
  <c r="CF442" i="7"/>
  <c r="N817" i="7" s="1"/>
  <c r="CE442" i="7"/>
  <c r="BZ442" i="7"/>
  <c r="BP442" i="7"/>
  <c r="BK442" i="7"/>
  <c r="BF442" i="7"/>
  <c r="BA442" i="7"/>
  <c r="AV442" i="7"/>
  <c r="AV817" i="7" s="1"/>
  <c r="AQ442" i="7"/>
  <c r="AL442" i="7"/>
  <c r="AG442" i="7"/>
  <c r="AB442" i="7"/>
  <c r="W442" i="7"/>
  <c r="W817" i="7" s="1"/>
  <c r="R442" i="7"/>
  <c r="M442" i="7"/>
  <c r="M817" i="7" s="1"/>
  <c r="H442" i="7"/>
  <c r="EM440" i="7"/>
  <c r="BU440" i="7"/>
  <c r="BU439" i="7" s="1"/>
  <c r="EH439" i="7"/>
  <c r="EC439" i="7"/>
  <c r="DX439" i="7"/>
  <c r="DS439" i="7"/>
  <c r="DN439" i="7"/>
  <c r="DI439" i="7"/>
  <c r="DD439" i="7"/>
  <c r="CY439" i="7"/>
  <c r="CT439" i="7"/>
  <c r="CO439" i="7"/>
  <c r="CJ439" i="7"/>
  <c r="CE439" i="7"/>
  <c r="BZ439" i="7"/>
  <c r="H814" i="7" s="1"/>
  <c r="BP439" i="7"/>
  <c r="BK439" i="7"/>
  <c r="BF439" i="7"/>
  <c r="BA439" i="7"/>
  <c r="AV439" i="7"/>
  <c r="AQ439" i="7"/>
  <c r="AL439" i="7"/>
  <c r="AL814" i="7" s="1"/>
  <c r="AG439" i="7"/>
  <c r="AG814" i="7" s="1"/>
  <c r="AB439" i="7"/>
  <c r="W439" i="7"/>
  <c r="R439" i="7"/>
  <c r="M439" i="7"/>
  <c r="M814" i="7" s="1"/>
  <c r="H439" i="7"/>
  <c r="EM437" i="7"/>
  <c r="EM436" i="7" s="1"/>
  <c r="BU437" i="7"/>
  <c r="BU436" i="7"/>
  <c r="EH436" i="7"/>
  <c r="EC436" i="7"/>
  <c r="DX436" i="7"/>
  <c r="DS436" i="7"/>
  <c r="DN436" i="7"/>
  <c r="DI436" i="7"/>
  <c r="DD436" i="7"/>
  <c r="CY436" i="7"/>
  <c r="CT436" i="7"/>
  <c r="CO436" i="7"/>
  <c r="CJ436" i="7"/>
  <c r="CF436" i="7"/>
  <c r="CE436" i="7"/>
  <c r="BZ436" i="7"/>
  <c r="BP436" i="7"/>
  <c r="BK436" i="7"/>
  <c r="BF436" i="7"/>
  <c r="BA436" i="7"/>
  <c r="AV436" i="7"/>
  <c r="AQ436" i="7"/>
  <c r="AL436" i="7"/>
  <c r="AG436" i="7"/>
  <c r="AB436" i="7"/>
  <c r="W436" i="7"/>
  <c r="R436" i="7"/>
  <c r="M436" i="7"/>
  <c r="H436" i="7"/>
  <c r="CA812" i="7"/>
  <c r="EM434" i="7"/>
  <c r="EM433" i="7" s="1"/>
  <c r="BU434" i="7"/>
  <c r="EH433" i="7"/>
  <c r="EC433" i="7"/>
  <c r="DX433" i="7"/>
  <c r="DS433" i="7"/>
  <c r="DN433" i="7"/>
  <c r="DI433" i="7"/>
  <c r="DD433" i="7"/>
  <c r="CY433" i="7"/>
  <c r="CT433" i="7"/>
  <c r="CO433" i="7"/>
  <c r="W811" i="7" s="1"/>
  <c r="CJ433" i="7"/>
  <c r="CE433" i="7"/>
  <c r="BZ433" i="7"/>
  <c r="BP433" i="7"/>
  <c r="BP811" i="7" s="1"/>
  <c r="BK433" i="7"/>
  <c r="BF433" i="7"/>
  <c r="BF811" i="7"/>
  <c r="BA433" i="7"/>
  <c r="AV433" i="7"/>
  <c r="AQ433" i="7"/>
  <c r="AL433" i="7"/>
  <c r="AL811" i="7" s="1"/>
  <c r="AG433" i="7"/>
  <c r="AB433" i="7"/>
  <c r="W433" i="7"/>
  <c r="R433" i="7"/>
  <c r="M433" i="7"/>
  <c r="H433" i="7"/>
  <c r="CA809" i="7"/>
  <c r="EM431" i="7"/>
  <c r="CA808" i="7"/>
  <c r="BU431" i="7"/>
  <c r="BU430" i="7"/>
  <c r="EH430" i="7"/>
  <c r="BP808" i="7" s="1"/>
  <c r="EC430" i="7"/>
  <c r="DX430" i="7"/>
  <c r="DS430" i="7"/>
  <c r="DN430" i="7"/>
  <c r="DI430" i="7"/>
  <c r="DD430" i="7"/>
  <c r="CY430" i="7"/>
  <c r="CT430" i="7"/>
  <c r="CO430" i="7"/>
  <c r="CJ430" i="7"/>
  <c r="CE430" i="7"/>
  <c r="BZ430" i="7"/>
  <c r="BP430" i="7"/>
  <c r="BK430" i="7"/>
  <c r="BF430" i="7"/>
  <c r="BF808" i="7" s="1"/>
  <c r="BA430" i="7"/>
  <c r="BA808" i="7" s="1"/>
  <c r="AV430" i="7"/>
  <c r="AQ430" i="7"/>
  <c r="AL430" i="7"/>
  <c r="AG430" i="7"/>
  <c r="AB430" i="7"/>
  <c r="W430" i="7"/>
  <c r="R430" i="7"/>
  <c r="M430" i="7"/>
  <c r="H430" i="7"/>
  <c r="H808" i="7" s="1"/>
  <c r="CA806" i="7"/>
  <c r="EM428" i="7"/>
  <c r="BU428" i="7"/>
  <c r="BU427" i="7" s="1"/>
  <c r="EH427" i="7"/>
  <c r="BP805" i="7" s="1"/>
  <c r="EC427" i="7"/>
  <c r="DX427" i="7"/>
  <c r="DS427" i="7"/>
  <c r="DN427" i="7"/>
  <c r="AV805" i="7" s="1"/>
  <c r="DI427" i="7"/>
  <c r="DD427" i="7"/>
  <c r="CY427" i="7"/>
  <c r="CT427" i="7"/>
  <c r="CO427" i="7"/>
  <c r="W805" i="7"/>
  <c r="CJ427" i="7"/>
  <c r="CE427" i="7"/>
  <c r="BZ427" i="7"/>
  <c r="BP427" i="7"/>
  <c r="BK427" i="7"/>
  <c r="BK805" i="7" s="1"/>
  <c r="BF427" i="7"/>
  <c r="BA427" i="7"/>
  <c r="AV427" i="7"/>
  <c r="AQ427" i="7"/>
  <c r="AQ805" i="7" s="1"/>
  <c r="AL427" i="7"/>
  <c r="AL805" i="7" s="1"/>
  <c r="AG427" i="7"/>
  <c r="AB427" i="7"/>
  <c r="W427" i="7"/>
  <c r="R427" i="7"/>
  <c r="M427" i="7"/>
  <c r="H427" i="7"/>
  <c r="EM426" i="7"/>
  <c r="BU804" i="7" s="1"/>
  <c r="EM425" i="7"/>
  <c r="CA803" i="7"/>
  <c r="BU425" i="7"/>
  <c r="BU424" i="7" s="1"/>
  <c r="BU802" i="7" s="1"/>
  <c r="EH424" i="7"/>
  <c r="EC424" i="7"/>
  <c r="DX424" i="7"/>
  <c r="DS424" i="7"/>
  <c r="BA802" i="7" s="1"/>
  <c r="DN424" i="7"/>
  <c r="AV802" i="7" s="1"/>
  <c r="DI424" i="7"/>
  <c r="DD424" i="7"/>
  <c r="CY424" i="7"/>
  <c r="CT424" i="7"/>
  <c r="CO424" i="7"/>
  <c r="CJ424" i="7"/>
  <c r="CE424" i="7"/>
  <c r="BZ424" i="7"/>
  <c r="BP424" i="7"/>
  <c r="BK424" i="7"/>
  <c r="BF424" i="7"/>
  <c r="BA424" i="7"/>
  <c r="AV424" i="7"/>
  <c r="AQ424" i="7"/>
  <c r="AL424" i="7"/>
  <c r="AL802" i="7"/>
  <c r="AG424" i="7"/>
  <c r="AG802" i="7" s="1"/>
  <c r="AB424" i="7"/>
  <c r="W424" i="7"/>
  <c r="W802" i="7"/>
  <c r="R424" i="7"/>
  <c r="R802" i="7" s="1"/>
  <c r="M424" i="7"/>
  <c r="H424" i="7"/>
  <c r="CA801" i="7"/>
  <c r="CA800" i="7"/>
  <c r="EM422" i="7"/>
  <c r="EM421" i="7" s="1"/>
  <c r="CA799" i="7"/>
  <c r="BU422" i="7"/>
  <c r="BU421" i="7" s="1"/>
  <c r="BU799" i="7" s="1"/>
  <c r="BU800" i="7"/>
  <c r="EH421" i="7"/>
  <c r="EC421" i="7"/>
  <c r="BK799" i="7" s="1"/>
  <c r="DX421" i="7"/>
  <c r="DS421" i="7"/>
  <c r="DN421" i="7"/>
  <c r="DI421" i="7"/>
  <c r="DD421" i="7"/>
  <c r="CY421" i="7"/>
  <c r="CT421" i="7"/>
  <c r="CO421" i="7"/>
  <c r="CJ421" i="7"/>
  <c r="R799" i="7" s="1"/>
  <c r="CE421" i="7"/>
  <c r="BZ421" i="7"/>
  <c r="BP421" i="7"/>
  <c r="BK421" i="7"/>
  <c r="BF421" i="7"/>
  <c r="BA421" i="7"/>
  <c r="BA799" i="7" s="1"/>
  <c r="AV421" i="7"/>
  <c r="AV799" i="7" s="1"/>
  <c r="AQ421" i="7"/>
  <c r="AL421" i="7"/>
  <c r="AG421" i="7"/>
  <c r="AG799" i="7" s="1"/>
  <c r="AB421" i="7"/>
  <c r="W421" i="7"/>
  <c r="R421" i="7"/>
  <c r="M421" i="7"/>
  <c r="H421" i="7"/>
  <c r="EH419" i="7"/>
  <c r="EH418" i="7" s="1"/>
  <c r="EC419" i="7"/>
  <c r="EC418" i="7" s="1"/>
  <c r="EC15" i="7"/>
  <c r="DX419" i="7"/>
  <c r="DX418" i="7" s="1"/>
  <c r="DX15" i="7" s="1"/>
  <c r="DS419" i="7"/>
  <c r="DS418" i="7" s="1"/>
  <c r="DS15" i="7" s="1"/>
  <c r="DN419" i="7"/>
  <c r="AV797" i="7" s="1"/>
  <c r="DN418" i="7"/>
  <c r="DN15" i="7" s="1"/>
  <c r="DI419" i="7"/>
  <c r="DI418" i="7" s="1"/>
  <c r="DI15" i="7" s="1"/>
  <c r="DD419" i="7"/>
  <c r="DD418" i="7"/>
  <c r="DD15" i="7" s="1"/>
  <c r="CY419" i="7"/>
  <c r="CY418" i="7" s="1"/>
  <c r="CT419" i="7"/>
  <c r="CT418" i="7"/>
  <c r="CT15" i="7" s="1"/>
  <c r="CO419" i="7"/>
  <c r="CO418" i="7" s="1"/>
  <c r="CJ419" i="7"/>
  <c r="CJ418" i="7" s="1"/>
  <c r="CJ15" i="7" s="1"/>
  <c r="CE419" i="7"/>
  <c r="CE418" i="7"/>
  <c r="CE15" i="7" s="1"/>
  <c r="BZ419" i="7"/>
  <c r="BP419" i="7"/>
  <c r="BP797" i="7" s="1"/>
  <c r="BP418" i="7"/>
  <c r="BP15" i="7" s="1"/>
  <c r="BK419" i="7"/>
  <c r="BF419" i="7"/>
  <c r="BF418" i="7" s="1"/>
  <c r="BA419" i="7"/>
  <c r="AV419" i="7"/>
  <c r="AQ419" i="7"/>
  <c r="AL419" i="7"/>
  <c r="AL418" i="7" s="1"/>
  <c r="AL15" i="7" s="1"/>
  <c r="AL529" i="7" s="1"/>
  <c r="AG419" i="7"/>
  <c r="AB419" i="7"/>
  <c r="W419" i="7"/>
  <c r="R419" i="7"/>
  <c r="R418" i="7"/>
  <c r="R796" i="7" s="1"/>
  <c r="M419" i="7"/>
  <c r="M797" i="7" s="1"/>
  <c r="H419" i="7"/>
  <c r="H418" i="7" s="1"/>
  <c r="BZ418" i="7"/>
  <c r="BZ15" i="7" s="1"/>
  <c r="AQ418" i="7"/>
  <c r="AQ796" i="7" s="1"/>
  <c r="EM416" i="7"/>
  <c r="BU416" i="7"/>
  <c r="EM415" i="7"/>
  <c r="BU415" i="7"/>
  <c r="BU413" i="7" s="1"/>
  <c r="EM414" i="7"/>
  <c r="BU414" i="7"/>
  <c r="EH413" i="7"/>
  <c r="EC413" i="7"/>
  <c r="DX413" i="7"/>
  <c r="DS413" i="7"/>
  <c r="DN413" i="7"/>
  <c r="DI413" i="7"/>
  <c r="DD413" i="7"/>
  <c r="CY413" i="7"/>
  <c r="CT413" i="7"/>
  <c r="CO413" i="7"/>
  <c r="CJ413" i="7"/>
  <c r="CE413" i="7"/>
  <c r="BZ413" i="7"/>
  <c r="BP413" i="7"/>
  <c r="BK413" i="7"/>
  <c r="BF413" i="7"/>
  <c r="BA413" i="7"/>
  <c r="AV413" i="7"/>
  <c r="AQ413" i="7"/>
  <c r="AL413" i="7"/>
  <c r="AG413" i="7"/>
  <c r="AB413" i="7"/>
  <c r="W413" i="7"/>
  <c r="R413" i="7"/>
  <c r="M413" i="7"/>
  <c r="H413" i="7"/>
  <c r="EM411" i="7"/>
  <c r="BU411" i="7"/>
  <c r="EM410" i="7"/>
  <c r="BU410" i="7"/>
  <c r="EM409" i="7"/>
  <c r="BF409" i="7"/>
  <c r="BA409" i="7"/>
  <c r="BA408" i="7"/>
  <c r="AV409" i="7"/>
  <c r="AQ409" i="7"/>
  <c r="AQ408" i="7"/>
  <c r="AL409" i="7"/>
  <c r="AL408" i="7"/>
  <c r="EH408" i="7"/>
  <c r="EC408" i="7"/>
  <c r="DX408" i="7"/>
  <c r="DS408" i="7"/>
  <c r="DN408" i="7"/>
  <c r="DI408" i="7"/>
  <c r="DD408" i="7"/>
  <c r="CY408" i="7"/>
  <c r="CT408" i="7"/>
  <c r="CO408" i="7"/>
  <c r="CJ408" i="7"/>
  <c r="CE408" i="7"/>
  <c r="BZ408" i="7"/>
  <c r="BP408" i="7"/>
  <c r="BK408" i="7"/>
  <c r="BF408" i="7"/>
  <c r="AV408" i="7"/>
  <c r="AG408" i="7"/>
  <c r="AB408" i="7"/>
  <c r="W408" i="7"/>
  <c r="R408" i="7"/>
  <c r="M408" i="7"/>
  <c r="H408" i="7"/>
  <c r="EM406" i="7"/>
  <c r="BU406" i="7"/>
  <c r="EM405" i="7"/>
  <c r="BU405" i="7"/>
  <c r="EM404" i="7"/>
  <c r="EM403" i="7" s="1"/>
  <c r="BF404" i="7"/>
  <c r="AV404" i="7"/>
  <c r="AV403" i="7"/>
  <c r="AQ404" i="7"/>
  <c r="AQ403" i="7" s="1"/>
  <c r="AB404" i="7"/>
  <c r="AB267" i="7" s="1"/>
  <c r="AB727" i="7" s="1"/>
  <c r="W404" i="7"/>
  <c r="R404" i="7"/>
  <c r="R403" i="7"/>
  <c r="M404" i="7"/>
  <c r="EH403" i="7"/>
  <c r="EC403" i="7"/>
  <c r="DX403" i="7"/>
  <c r="DS403" i="7"/>
  <c r="DN403" i="7"/>
  <c r="DI403" i="7"/>
  <c r="DD403" i="7"/>
  <c r="CY403" i="7"/>
  <c r="CT403" i="7"/>
  <c r="CO403" i="7"/>
  <c r="CJ403" i="7"/>
  <c r="CE403" i="7"/>
  <c r="BZ403" i="7"/>
  <c r="BP403" i="7"/>
  <c r="BK403" i="7"/>
  <c r="BF403" i="7"/>
  <c r="BA403" i="7"/>
  <c r="AL403" i="7"/>
  <c r="AG403" i="7"/>
  <c r="H403" i="7"/>
  <c r="EM401" i="7"/>
  <c r="BU401" i="7"/>
  <c r="EM400" i="7"/>
  <c r="BU400" i="7"/>
  <c r="EM399" i="7"/>
  <c r="EM398" i="7" s="1"/>
  <c r="BF399" i="7"/>
  <c r="AG399" i="7"/>
  <c r="AB399" i="7"/>
  <c r="AB398" i="7"/>
  <c r="W399" i="7"/>
  <c r="W398" i="7" s="1"/>
  <c r="R399" i="7"/>
  <c r="R398" i="7"/>
  <c r="M399" i="7"/>
  <c r="EH398" i="7"/>
  <c r="EC398" i="7"/>
  <c r="DX398" i="7"/>
  <c r="DS398" i="7"/>
  <c r="DN398" i="7"/>
  <c r="DI398" i="7"/>
  <c r="DD398" i="7"/>
  <c r="CY398" i="7"/>
  <c r="CT398" i="7"/>
  <c r="CO398" i="7"/>
  <c r="CJ398" i="7"/>
  <c r="CE398" i="7"/>
  <c r="BZ398" i="7"/>
  <c r="BP398" i="7"/>
  <c r="BK398" i="7"/>
  <c r="BA398" i="7"/>
  <c r="AV398" i="7"/>
  <c r="AQ398" i="7"/>
  <c r="AL398" i="7"/>
  <c r="M398" i="7"/>
  <c r="H398" i="7"/>
  <c r="EM396" i="7"/>
  <c r="BU396" i="7"/>
  <c r="BU393" i="7" s="1"/>
  <c r="EM395" i="7"/>
  <c r="BU395" i="7"/>
  <c r="EM394" i="7"/>
  <c r="AV394" i="7"/>
  <c r="AV393" i="7" s="1"/>
  <c r="AQ394" i="7"/>
  <c r="AQ393" i="7"/>
  <c r="EH393" i="7"/>
  <c r="EC393" i="7"/>
  <c r="DX393" i="7"/>
  <c r="DS393" i="7"/>
  <c r="DN393" i="7"/>
  <c r="DI393" i="7"/>
  <c r="DD393" i="7"/>
  <c r="CY393" i="7"/>
  <c r="CT393" i="7"/>
  <c r="CO393" i="7"/>
  <c r="CJ393" i="7"/>
  <c r="CE393" i="7"/>
  <c r="BZ393" i="7"/>
  <c r="BP393" i="7"/>
  <c r="BK393" i="7"/>
  <c r="BF393" i="7"/>
  <c r="BA393" i="7"/>
  <c r="AL393" i="7"/>
  <c r="AG393" i="7"/>
  <c r="AB393" i="7"/>
  <c r="W393" i="7"/>
  <c r="R393" i="7"/>
  <c r="M393" i="7"/>
  <c r="H393" i="7"/>
  <c r="EM391" i="7"/>
  <c r="BU391" i="7"/>
  <c r="EM390" i="7"/>
  <c r="BU390" i="7"/>
  <c r="EM389" i="7"/>
  <c r="BU389" i="7"/>
  <c r="BU388" i="7" s="1"/>
  <c r="EH388" i="7"/>
  <c r="EC388" i="7"/>
  <c r="DX388" i="7"/>
  <c r="DS388" i="7"/>
  <c r="DN388" i="7"/>
  <c r="DI388" i="7"/>
  <c r="DD388" i="7"/>
  <c r="CY388" i="7"/>
  <c r="CT388" i="7"/>
  <c r="CO388" i="7"/>
  <c r="CJ388" i="7"/>
  <c r="CE388" i="7"/>
  <c r="BZ388" i="7"/>
  <c r="BP388" i="7"/>
  <c r="BK388" i="7"/>
  <c r="BF388" i="7"/>
  <c r="BA388" i="7"/>
  <c r="AV388" i="7"/>
  <c r="AQ388" i="7"/>
  <c r="AL388" i="7"/>
  <c r="AG388" i="7"/>
  <c r="AB388" i="7"/>
  <c r="W388" i="7"/>
  <c r="R388" i="7"/>
  <c r="M388" i="7"/>
  <c r="H388" i="7"/>
  <c r="EM386" i="7"/>
  <c r="BU386" i="7"/>
  <c r="EM385" i="7"/>
  <c r="BU385" i="7"/>
  <c r="EM384" i="7"/>
  <c r="EM383" i="7" s="1"/>
  <c r="BA384" i="7"/>
  <c r="AL384" i="7"/>
  <c r="BU384" i="7" s="1"/>
  <c r="BU383" i="7" s="1"/>
  <c r="EH383" i="7"/>
  <c r="EC383" i="7"/>
  <c r="DX383" i="7"/>
  <c r="DS383" i="7"/>
  <c r="DN383" i="7"/>
  <c r="DI383" i="7"/>
  <c r="DD383" i="7"/>
  <c r="CY383" i="7"/>
  <c r="CT383" i="7"/>
  <c r="CO383" i="7"/>
  <c r="CJ383" i="7"/>
  <c r="CE383" i="7"/>
  <c r="BZ383" i="7"/>
  <c r="BP383" i="7"/>
  <c r="BK383" i="7"/>
  <c r="BF383" i="7"/>
  <c r="BA383" i="7"/>
  <c r="AV383" i="7"/>
  <c r="AQ383" i="7"/>
  <c r="AL383" i="7"/>
  <c r="AG383" i="7"/>
  <c r="AB383" i="7"/>
  <c r="W383" i="7"/>
  <c r="R383" i="7"/>
  <c r="M383" i="7"/>
  <c r="H383" i="7"/>
  <c r="EM381" i="7"/>
  <c r="BU381" i="7"/>
  <c r="EM380" i="7"/>
  <c r="BU380" i="7"/>
  <c r="EM379" i="7"/>
  <c r="BA379" i="7"/>
  <c r="BA267" i="7" s="1"/>
  <c r="BA266" i="7" s="1"/>
  <c r="BA14" i="7" s="1"/>
  <c r="EH378" i="7"/>
  <c r="EC378" i="7"/>
  <c r="DX378" i="7"/>
  <c r="DS378" i="7"/>
  <c r="DN378" i="7"/>
  <c r="DI378" i="7"/>
  <c r="DD378" i="7"/>
  <c r="CY378" i="7"/>
  <c r="CT378" i="7"/>
  <c r="CO378" i="7"/>
  <c r="CJ378" i="7"/>
  <c r="CE378" i="7"/>
  <c r="BZ378" i="7"/>
  <c r="BP378" i="7"/>
  <c r="BK378" i="7"/>
  <c r="BF378" i="7"/>
  <c r="AV378" i="7"/>
  <c r="AQ378" i="7"/>
  <c r="AL378" i="7"/>
  <c r="AG378" i="7"/>
  <c r="AB378" i="7"/>
  <c r="W378" i="7"/>
  <c r="R378" i="7"/>
  <c r="M378" i="7"/>
  <c r="H378" i="7"/>
  <c r="EM376" i="7"/>
  <c r="BU376" i="7"/>
  <c r="EM375" i="7"/>
  <c r="BU375" i="7"/>
  <c r="EM374" i="7"/>
  <c r="EM373" i="7" s="1"/>
  <c r="BF374" i="7"/>
  <c r="BF373" i="7"/>
  <c r="AV374" i="7"/>
  <c r="AV373" i="7"/>
  <c r="AQ374" i="7"/>
  <c r="AL374" i="7"/>
  <c r="AL373" i="7"/>
  <c r="AG374" i="7"/>
  <c r="AB374" i="7"/>
  <c r="AB373" i="7" s="1"/>
  <c r="W374" i="7"/>
  <c r="R374" i="7"/>
  <c r="R373" i="7" s="1"/>
  <c r="EH373" i="7"/>
  <c r="EC373" i="7"/>
  <c r="DX373" i="7"/>
  <c r="DS373" i="7"/>
  <c r="DN373" i="7"/>
  <c r="DI373" i="7"/>
  <c r="DD373" i="7"/>
  <c r="CY373" i="7"/>
  <c r="CT373" i="7"/>
  <c r="CO373" i="7"/>
  <c r="CJ373" i="7"/>
  <c r="CE373" i="7"/>
  <c r="BZ373" i="7"/>
  <c r="BP373" i="7"/>
  <c r="BK373" i="7"/>
  <c r="BA373" i="7"/>
  <c r="AG373" i="7"/>
  <c r="W373" i="7"/>
  <c r="M373" i="7"/>
  <c r="H373" i="7"/>
  <c r="EM371" i="7"/>
  <c r="BU371" i="7"/>
  <c r="EM370" i="7"/>
  <c r="BU370" i="7"/>
  <c r="BU368" i="7" s="1"/>
  <c r="EM369" i="7"/>
  <c r="EM368" i="7" s="1"/>
  <c r="AG369" i="7"/>
  <c r="AB369" i="7"/>
  <c r="AB368" i="7"/>
  <c r="M369" i="7"/>
  <c r="M368" i="7" s="1"/>
  <c r="EH368" i="7"/>
  <c r="EC368" i="7"/>
  <c r="DX368" i="7"/>
  <c r="DS368" i="7"/>
  <c r="DN368" i="7"/>
  <c r="DI368" i="7"/>
  <c r="DD368" i="7"/>
  <c r="CY368" i="7"/>
  <c r="CT368" i="7"/>
  <c r="CO368" i="7"/>
  <c r="CJ368" i="7"/>
  <c r="CE368" i="7"/>
  <c r="BZ368" i="7"/>
  <c r="BP368" i="7"/>
  <c r="BK368" i="7"/>
  <c r="BF368" i="7"/>
  <c r="BA368" i="7"/>
  <c r="AV368" i="7"/>
  <c r="AQ368" i="7"/>
  <c r="AL368" i="7"/>
  <c r="W368" i="7"/>
  <c r="R368" i="7"/>
  <c r="H368" i="7"/>
  <c r="EM366" i="7"/>
  <c r="BU366" i="7"/>
  <c r="EM365" i="7"/>
  <c r="EM363" i="7" s="1"/>
  <c r="BU365" i="7"/>
  <c r="EM364" i="7"/>
  <c r="BU364" i="7"/>
  <c r="EH363" i="7"/>
  <c r="EC363" i="7"/>
  <c r="DX363" i="7"/>
  <c r="DS363" i="7"/>
  <c r="DN363" i="7"/>
  <c r="DI363" i="7"/>
  <c r="DD363" i="7"/>
  <c r="CY363" i="7"/>
  <c r="CT363" i="7"/>
  <c r="CO363" i="7"/>
  <c r="CJ363" i="7"/>
  <c r="CE363" i="7"/>
  <c r="BZ363" i="7"/>
  <c r="BP363" i="7"/>
  <c r="BK363" i="7"/>
  <c r="BF363" i="7"/>
  <c r="BA363" i="7"/>
  <c r="AV363" i="7"/>
  <c r="AQ363" i="7"/>
  <c r="AL363" i="7"/>
  <c r="AG363" i="7"/>
  <c r="AB363" i="7"/>
  <c r="W363" i="7"/>
  <c r="R363" i="7"/>
  <c r="M363" i="7"/>
  <c r="H363" i="7"/>
  <c r="EM361" i="7"/>
  <c r="BU361" i="7"/>
  <c r="EM360" i="7"/>
  <c r="BU360" i="7"/>
  <c r="EM359" i="7"/>
  <c r="W359" i="7"/>
  <c r="EH358" i="7"/>
  <c r="EC358" i="7"/>
  <c r="DX358" i="7"/>
  <c r="DS358" i="7"/>
  <c r="DN358" i="7"/>
  <c r="DI358" i="7"/>
  <c r="DD358" i="7"/>
  <c r="CY358" i="7"/>
  <c r="CT358" i="7"/>
  <c r="CO358" i="7"/>
  <c r="CJ358" i="7"/>
  <c r="CE358" i="7"/>
  <c r="BZ358" i="7"/>
  <c r="BP358" i="7"/>
  <c r="BK358" i="7"/>
  <c r="BF358" i="7"/>
  <c r="BA358" i="7"/>
  <c r="AV358" i="7"/>
  <c r="AQ358" i="7"/>
  <c r="AL358" i="7"/>
  <c r="AG358" i="7"/>
  <c r="AB358" i="7"/>
  <c r="R358" i="7"/>
  <c r="M358" i="7"/>
  <c r="H358" i="7"/>
  <c r="EM356" i="7"/>
  <c r="BU356" i="7"/>
  <c r="EM355" i="7"/>
  <c r="BU355" i="7"/>
  <c r="EM354" i="7"/>
  <c r="AV354" i="7"/>
  <c r="AQ354" i="7"/>
  <c r="AQ353" i="7" s="1"/>
  <c r="AL354" i="7"/>
  <c r="AG354" i="7"/>
  <c r="AG353" i="7"/>
  <c r="AB354" i="7"/>
  <c r="W354" i="7"/>
  <c r="W353" i="7"/>
  <c r="R354" i="7"/>
  <c r="R353" i="7" s="1"/>
  <c r="R267" i="7"/>
  <c r="EH353" i="7"/>
  <c r="EC353" i="7"/>
  <c r="DX353" i="7"/>
  <c r="DS353" i="7"/>
  <c r="DN353" i="7"/>
  <c r="DI353" i="7"/>
  <c r="DD353" i="7"/>
  <c r="CY353" i="7"/>
  <c r="CT353" i="7"/>
  <c r="CO353" i="7"/>
  <c r="CJ353" i="7"/>
  <c r="CE353" i="7"/>
  <c r="BZ353" i="7"/>
  <c r="BP353" i="7"/>
  <c r="BK353" i="7"/>
  <c r="BF353" i="7"/>
  <c r="BA353" i="7"/>
  <c r="M353" i="7"/>
  <c r="H353" i="7"/>
  <c r="EM351" i="7"/>
  <c r="BU351" i="7"/>
  <c r="EM350" i="7"/>
  <c r="BU350" i="7"/>
  <c r="EM349" i="7"/>
  <c r="BU349" i="7"/>
  <c r="EH348" i="7"/>
  <c r="EC348" i="7"/>
  <c r="DX348" i="7"/>
  <c r="DS348" i="7"/>
  <c r="DN348" i="7"/>
  <c r="DI348" i="7"/>
  <c r="DD348" i="7"/>
  <c r="CY348" i="7"/>
  <c r="CT348" i="7"/>
  <c r="CO348" i="7"/>
  <c r="CJ348" i="7"/>
  <c r="CE348" i="7"/>
  <c r="BZ348" i="7"/>
  <c r="BP348" i="7"/>
  <c r="BK348" i="7"/>
  <c r="BF348" i="7"/>
  <c r="BA348" i="7"/>
  <c r="AV348" i="7"/>
  <c r="AQ348" i="7"/>
  <c r="AL348" i="7"/>
  <c r="AG348" i="7"/>
  <c r="AB348" i="7"/>
  <c r="W348" i="7"/>
  <c r="R348" i="7"/>
  <c r="M348" i="7"/>
  <c r="H348" i="7"/>
  <c r="CA794" i="7"/>
  <c r="EM346" i="7"/>
  <c r="BU346" i="7"/>
  <c r="BU794" i="7" s="1"/>
  <c r="EM345" i="7"/>
  <c r="EM343" i="7" s="1"/>
  <c r="CA793" i="7"/>
  <c r="BU345" i="7"/>
  <c r="EM344" i="7"/>
  <c r="CA792" i="7"/>
  <c r="BU344" i="7"/>
  <c r="CA791" i="7"/>
  <c r="EH343" i="7"/>
  <c r="BP791" i="7" s="1"/>
  <c r="EC343" i="7"/>
  <c r="BK791" i="7" s="1"/>
  <c r="DX343" i="7"/>
  <c r="DS343" i="7"/>
  <c r="DN343" i="7"/>
  <c r="DI343" i="7"/>
  <c r="DD343" i="7"/>
  <c r="CY343" i="7"/>
  <c r="AG791" i="7" s="1"/>
  <c r="CT343" i="7"/>
  <c r="CO343" i="7"/>
  <c r="CJ343" i="7"/>
  <c r="CE343" i="7"/>
  <c r="BZ343" i="7"/>
  <c r="BP343" i="7"/>
  <c r="BK343" i="7"/>
  <c r="BF343" i="7"/>
  <c r="BA343" i="7"/>
  <c r="AV343" i="7"/>
  <c r="AQ343" i="7"/>
  <c r="AL343" i="7"/>
  <c r="AL791" i="7"/>
  <c r="AG343" i="7"/>
  <c r="AB343" i="7"/>
  <c r="W343" i="7"/>
  <c r="W791" i="7" s="1"/>
  <c r="R343" i="7"/>
  <c r="M343" i="7"/>
  <c r="H343" i="7"/>
  <c r="H791" i="7"/>
  <c r="CA789" i="7"/>
  <c r="EM341" i="7"/>
  <c r="BU341" i="7"/>
  <c r="EM340" i="7"/>
  <c r="CA788" i="7"/>
  <c r="BU340" i="7"/>
  <c r="EM339" i="7"/>
  <c r="CA787" i="7"/>
  <c r="BU339" i="7"/>
  <c r="CA786" i="7"/>
  <c r="EH338" i="7"/>
  <c r="EC338" i="7"/>
  <c r="BK786" i="7" s="1"/>
  <c r="DX338" i="7"/>
  <c r="DS338" i="7"/>
  <c r="DN338" i="7"/>
  <c r="DI338" i="7"/>
  <c r="DD338" i="7"/>
  <c r="CY338" i="7"/>
  <c r="CT338" i="7"/>
  <c r="CO338" i="7"/>
  <c r="CJ338" i="7"/>
  <c r="CE338" i="7"/>
  <c r="BZ338" i="7"/>
  <c r="H786" i="7" s="1"/>
  <c r="BP338" i="7"/>
  <c r="BP786" i="7" s="1"/>
  <c r="BK338" i="7"/>
  <c r="BF338" i="7"/>
  <c r="BF786" i="7" s="1"/>
  <c r="BA338" i="7"/>
  <c r="AV338" i="7"/>
  <c r="AQ338" i="7"/>
  <c r="AL338" i="7"/>
  <c r="AG338" i="7"/>
  <c r="AB338" i="7"/>
  <c r="W338" i="7"/>
  <c r="R338" i="7"/>
  <c r="M338" i="7"/>
  <c r="H338" i="7"/>
  <c r="EM336" i="7"/>
  <c r="BU336" i="7"/>
  <c r="EM335" i="7"/>
  <c r="BU335" i="7"/>
  <c r="EM334" i="7"/>
  <c r="BU334" i="7"/>
  <c r="EM333" i="7"/>
  <c r="EM332" i="7" s="1"/>
  <c r="BU333" i="7"/>
  <c r="BU332" i="7" s="1"/>
  <c r="EH332" i="7"/>
  <c r="EC332" i="7"/>
  <c r="DX332" i="7"/>
  <c r="DS332" i="7"/>
  <c r="DN332" i="7"/>
  <c r="DI332" i="7"/>
  <c r="DD332" i="7"/>
  <c r="CY332" i="7"/>
  <c r="CT332" i="7"/>
  <c r="CO332" i="7"/>
  <c r="CJ332" i="7"/>
  <c r="CE332" i="7"/>
  <c r="BZ332" i="7"/>
  <c r="BP332" i="7"/>
  <c r="BK332" i="7"/>
  <c r="BF332" i="7"/>
  <c r="BA332" i="7"/>
  <c r="AV332" i="7"/>
  <c r="AQ332" i="7"/>
  <c r="AL332" i="7"/>
  <c r="AG332" i="7"/>
  <c r="AB332" i="7"/>
  <c r="W332" i="7"/>
  <c r="R332" i="7"/>
  <c r="M332" i="7"/>
  <c r="H332" i="7"/>
  <c r="EM330" i="7"/>
  <c r="CA784" i="7"/>
  <c r="BU330" i="7"/>
  <c r="EM329" i="7"/>
  <c r="BU329" i="7"/>
  <c r="EM328" i="7"/>
  <c r="CA783" i="7"/>
  <c r="BU328" i="7"/>
  <c r="CA782" i="7"/>
  <c r="EM327" i="7"/>
  <c r="BU327" i="7"/>
  <c r="BU782" i="7"/>
  <c r="EH326" i="7"/>
  <c r="EC326" i="7"/>
  <c r="DX326" i="7"/>
  <c r="DS326" i="7"/>
  <c r="DN326" i="7"/>
  <c r="DI326" i="7"/>
  <c r="DD326" i="7"/>
  <c r="CY326" i="7"/>
  <c r="CT326" i="7"/>
  <c r="CO326" i="7"/>
  <c r="CJ326" i="7"/>
  <c r="CE326" i="7"/>
  <c r="BZ326" i="7"/>
  <c r="BP326" i="7"/>
  <c r="BK326" i="7"/>
  <c r="BF326" i="7"/>
  <c r="BF781" i="7" s="1"/>
  <c r="BA326" i="7"/>
  <c r="BA781" i="7" s="1"/>
  <c r="AV326" i="7"/>
  <c r="AQ326" i="7"/>
  <c r="AQ781" i="7" s="1"/>
  <c r="AL326" i="7"/>
  <c r="AG326" i="7"/>
  <c r="AB326" i="7"/>
  <c r="W326" i="7"/>
  <c r="R326" i="7"/>
  <c r="M326" i="7"/>
  <c r="M781" i="7" s="1"/>
  <c r="H326" i="7"/>
  <c r="H781" i="7"/>
  <c r="CA778" i="7"/>
  <c r="EM324" i="7"/>
  <c r="BU324" i="7"/>
  <c r="EM323" i="7"/>
  <c r="BU323" i="7"/>
  <c r="EM322" i="7"/>
  <c r="CA777" i="7"/>
  <c r="BU322" i="7"/>
  <c r="CA776" i="7"/>
  <c r="EM321" i="7"/>
  <c r="CA775" i="7"/>
  <c r="BU321" i="7"/>
  <c r="EH320" i="7"/>
  <c r="EC320" i="7"/>
  <c r="DX320" i="7"/>
  <c r="DS320" i="7"/>
  <c r="BA775" i="7"/>
  <c r="DN320" i="7"/>
  <c r="DI320" i="7"/>
  <c r="DD320" i="7"/>
  <c r="CY320" i="7"/>
  <c r="AG775" i="7" s="1"/>
  <c r="CT320" i="7"/>
  <c r="CO320" i="7"/>
  <c r="CJ320" i="7"/>
  <c r="CE320" i="7"/>
  <c r="BZ320" i="7"/>
  <c r="BP320" i="7"/>
  <c r="BK320" i="7"/>
  <c r="BK775" i="7"/>
  <c r="BF320" i="7"/>
  <c r="BA320" i="7"/>
  <c r="AV320" i="7"/>
  <c r="AQ320" i="7"/>
  <c r="AL320" i="7"/>
  <c r="AL775" i="7" s="1"/>
  <c r="AG320" i="7"/>
  <c r="AB320" i="7"/>
  <c r="AB775" i="7" s="1"/>
  <c r="W320" i="7"/>
  <c r="W775" i="7" s="1"/>
  <c r="R320" i="7"/>
  <c r="M320" i="7"/>
  <c r="H320" i="7"/>
  <c r="H775" i="7" s="1"/>
  <c r="CA773" i="7"/>
  <c r="EM318" i="7"/>
  <c r="BU318" i="7"/>
  <c r="EM317" i="7"/>
  <c r="CA772" i="7"/>
  <c r="BU317" i="7"/>
  <c r="EM316" i="7"/>
  <c r="CA771" i="7"/>
  <c r="BU316" i="7"/>
  <c r="BU771" i="7" s="1"/>
  <c r="EM315" i="7"/>
  <c r="EM314" i="7" s="1"/>
  <c r="BU315" i="7"/>
  <c r="EH314" i="7"/>
  <c r="EC314" i="7"/>
  <c r="DX314" i="7"/>
  <c r="DS314" i="7"/>
  <c r="DN314" i="7"/>
  <c r="DI314" i="7"/>
  <c r="DD314" i="7"/>
  <c r="CY314" i="7"/>
  <c r="CT314" i="7"/>
  <c r="CO314" i="7"/>
  <c r="CJ314" i="7"/>
  <c r="CE314" i="7"/>
  <c r="BZ314" i="7"/>
  <c r="H769" i="7" s="1"/>
  <c r="BP314" i="7"/>
  <c r="BP769" i="7" s="1"/>
  <c r="BK314" i="7"/>
  <c r="BK769" i="7" s="1"/>
  <c r="BF314" i="7"/>
  <c r="BF769" i="7" s="1"/>
  <c r="BA314" i="7"/>
  <c r="AV314" i="7"/>
  <c r="AQ314" i="7"/>
  <c r="AL314" i="7"/>
  <c r="AG314" i="7"/>
  <c r="AB314" i="7"/>
  <c r="W314" i="7"/>
  <c r="R314" i="7"/>
  <c r="M314" i="7"/>
  <c r="H314" i="7"/>
  <c r="EM312" i="7"/>
  <c r="CA766" i="7"/>
  <c r="BU312" i="7"/>
  <c r="BU270" i="7" s="1"/>
  <c r="EM311" i="7"/>
  <c r="BU311" i="7"/>
  <c r="EM310" i="7"/>
  <c r="BU765" i="7" s="1"/>
  <c r="CA765" i="7"/>
  <c r="BU310" i="7"/>
  <c r="CA764" i="7"/>
  <c r="EM309" i="7"/>
  <c r="BU309" i="7"/>
  <c r="BZ308" i="7"/>
  <c r="AQ308" i="7"/>
  <c r="AQ763" i="7"/>
  <c r="AL308" i="7"/>
  <c r="AL763" i="7" s="1"/>
  <c r="R308" i="7"/>
  <c r="R763" i="7" s="1"/>
  <c r="M308" i="7"/>
  <c r="M763" i="7"/>
  <c r="H308" i="7"/>
  <c r="H763" i="7" s="1"/>
  <c r="CA761" i="7"/>
  <c r="EM306" i="7"/>
  <c r="BU306" i="7"/>
  <c r="EM305" i="7"/>
  <c r="BU305" i="7"/>
  <c r="CA760" i="7"/>
  <c r="EM304" i="7"/>
  <c r="BU304" i="7"/>
  <c r="CA759" i="7"/>
  <c r="EM303" i="7"/>
  <c r="BU303" i="7"/>
  <c r="EH302" i="7"/>
  <c r="EC302" i="7"/>
  <c r="DX302" i="7"/>
  <c r="DS302" i="7"/>
  <c r="BA758" i="7" s="1"/>
  <c r="DN302" i="7"/>
  <c r="DI302" i="7"/>
  <c r="AQ758" i="7" s="1"/>
  <c r="DD302" i="7"/>
  <c r="CY302" i="7"/>
  <c r="CT302" i="7"/>
  <c r="CO302" i="7"/>
  <c r="CJ302" i="7"/>
  <c r="CE302" i="7"/>
  <c r="BZ302" i="7"/>
  <c r="BP302" i="7"/>
  <c r="BP758" i="7" s="1"/>
  <c r="BK302" i="7"/>
  <c r="BF302" i="7"/>
  <c r="BA302" i="7"/>
  <c r="AV302" i="7"/>
  <c r="AQ302" i="7"/>
  <c r="AL302" i="7"/>
  <c r="AL758" i="7" s="1"/>
  <c r="AG302" i="7"/>
  <c r="AG758" i="7" s="1"/>
  <c r="AB302" i="7"/>
  <c r="W302" i="7"/>
  <c r="R302" i="7"/>
  <c r="M302" i="7"/>
  <c r="H302" i="7"/>
  <c r="H758" i="7" s="1"/>
  <c r="EM300" i="7"/>
  <c r="CA756" i="7"/>
  <c r="BU300" i="7"/>
  <c r="EM299" i="7"/>
  <c r="BU299" i="7"/>
  <c r="CA755" i="7"/>
  <c r="EM298" i="7"/>
  <c r="BU298" i="7"/>
  <c r="CA754" i="7"/>
  <c r="EM297" i="7"/>
  <c r="BU754" i="7" s="1"/>
  <c r="CA753" i="7"/>
  <c r="BU297" i="7"/>
  <c r="EH296" i="7"/>
  <c r="EC296" i="7"/>
  <c r="DX296" i="7"/>
  <c r="DS296" i="7"/>
  <c r="DN296" i="7"/>
  <c r="DI296" i="7"/>
  <c r="DD296" i="7"/>
  <c r="CY296" i="7"/>
  <c r="CT296" i="7"/>
  <c r="AB753" i="7"/>
  <c r="CO296" i="7"/>
  <c r="CJ296" i="7"/>
  <c r="R753" i="7" s="1"/>
  <c r="CE296" i="7"/>
  <c r="BZ296" i="7"/>
  <c r="BP296" i="7"/>
  <c r="BP753" i="7" s="1"/>
  <c r="BK296" i="7"/>
  <c r="BF296" i="7"/>
  <c r="BA296" i="7"/>
  <c r="AV296" i="7"/>
  <c r="AV753" i="7" s="1"/>
  <c r="AQ296" i="7"/>
  <c r="AQ753" i="7" s="1"/>
  <c r="AL296" i="7"/>
  <c r="AG296" i="7"/>
  <c r="AG753" i="7"/>
  <c r="AB296" i="7"/>
  <c r="W296" i="7"/>
  <c r="R296" i="7"/>
  <c r="M296" i="7"/>
  <c r="H296" i="7"/>
  <c r="H753" i="7" s="1"/>
  <c r="CA751" i="7"/>
  <c r="EM294" i="7"/>
  <c r="EM290" i="7" s="1"/>
  <c r="BU751" i="7"/>
  <c r="BU294" i="7"/>
  <c r="EM293" i="7"/>
  <c r="BU293" i="7"/>
  <c r="CA750" i="7"/>
  <c r="EM292" i="7"/>
  <c r="BU750" i="7" s="1"/>
  <c r="BU292" i="7"/>
  <c r="EM291" i="7"/>
  <c r="BU291" i="7"/>
  <c r="EH290" i="7"/>
  <c r="BP748" i="7" s="1"/>
  <c r="EC290" i="7"/>
  <c r="DX290" i="7"/>
  <c r="BF748" i="7" s="1"/>
  <c r="DS290" i="7"/>
  <c r="DN290" i="7"/>
  <c r="DI290" i="7"/>
  <c r="DD290" i="7"/>
  <c r="CY290" i="7"/>
  <c r="AG748" i="7" s="1"/>
  <c r="CT290" i="7"/>
  <c r="CO290" i="7"/>
  <c r="CJ290" i="7"/>
  <c r="CE290" i="7"/>
  <c r="BZ290" i="7"/>
  <c r="BP290" i="7"/>
  <c r="BK290" i="7"/>
  <c r="BF290" i="7"/>
  <c r="BA290" i="7"/>
  <c r="AV290" i="7"/>
  <c r="AQ290" i="7"/>
  <c r="AL290" i="7"/>
  <c r="AG290" i="7"/>
  <c r="AB290" i="7"/>
  <c r="W290" i="7"/>
  <c r="W748" i="7" s="1"/>
  <c r="R290" i="7"/>
  <c r="M290" i="7"/>
  <c r="H290" i="7"/>
  <c r="H748" i="7" s="1"/>
  <c r="EM288" i="7"/>
  <c r="CA746" i="7"/>
  <c r="BU288" i="7"/>
  <c r="BU746" i="7" s="1"/>
  <c r="EM287" i="7"/>
  <c r="CA745" i="7"/>
  <c r="BU287" i="7"/>
  <c r="BU745" i="7" s="1"/>
  <c r="CA744" i="7"/>
  <c r="EM286" i="7"/>
  <c r="BU286" i="7"/>
  <c r="CA743" i="7"/>
  <c r="EM285" i="7"/>
  <c r="BU743" i="7" s="1"/>
  <c r="BU285" i="7"/>
  <c r="EH284" i="7"/>
  <c r="EC284" i="7"/>
  <c r="DX284" i="7"/>
  <c r="DS284" i="7"/>
  <c r="DN284" i="7"/>
  <c r="DI284" i="7"/>
  <c r="DD284" i="7"/>
  <c r="AL742" i="7" s="1"/>
  <c r="CY284" i="7"/>
  <c r="CT284" i="7"/>
  <c r="CO284" i="7"/>
  <c r="CJ284" i="7"/>
  <c r="CE284" i="7"/>
  <c r="BZ284" i="7"/>
  <c r="BP284" i="7"/>
  <c r="BK284" i="7"/>
  <c r="BF284" i="7"/>
  <c r="BA284" i="7"/>
  <c r="BA742" i="7" s="1"/>
  <c r="AV284" i="7"/>
  <c r="AV742" i="7" s="1"/>
  <c r="AQ284" i="7"/>
  <c r="AL284" i="7"/>
  <c r="AG284" i="7"/>
  <c r="AB284" i="7"/>
  <c r="AB742" i="7" s="1"/>
  <c r="W284" i="7"/>
  <c r="R284" i="7"/>
  <c r="M284" i="7"/>
  <c r="M742" i="7" s="1"/>
  <c r="H284" i="7"/>
  <c r="CA740" i="7"/>
  <c r="EM282" i="7"/>
  <c r="BU282" i="7"/>
  <c r="EM281" i="7"/>
  <c r="BU281" i="7"/>
  <c r="EM280" i="7"/>
  <c r="CA739" i="7"/>
  <c r="BU280" i="7"/>
  <c r="CA738" i="7"/>
  <c r="EM279" i="7"/>
  <c r="BU279" i="7"/>
  <c r="EH278" i="7"/>
  <c r="EC278" i="7"/>
  <c r="BK737" i="7" s="1"/>
  <c r="DX278" i="7"/>
  <c r="DS278" i="7"/>
  <c r="DN278" i="7"/>
  <c r="DI278" i="7"/>
  <c r="DD278" i="7"/>
  <c r="CY278" i="7"/>
  <c r="CT278" i="7"/>
  <c r="CO278" i="7"/>
  <c r="CJ278" i="7"/>
  <c r="CE278" i="7"/>
  <c r="BZ278" i="7"/>
  <c r="BP278" i="7"/>
  <c r="BP737" i="7" s="1"/>
  <c r="BK278" i="7"/>
  <c r="BF278" i="7"/>
  <c r="BA278" i="7"/>
  <c r="AV278" i="7"/>
  <c r="AQ278" i="7"/>
  <c r="AL278" i="7"/>
  <c r="AG278" i="7"/>
  <c r="AG737" i="7" s="1"/>
  <c r="AB278" i="7"/>
  <c r="AB737" i="7" s="1"/>
  <c r="W278" i="7"/>
  <c r="R278" i="7"/>
  <c r="M278" i="7"/>
  <c r="M737" i="7" s="1"/>
  <c r="H278" i="7"/>
  <c r="H737" i="7" s="1"/>
  <c r="EM276" i="7"/>
  <c r="BU276" i="7"/>
  <c r="EM275" i="7"/>
  <c r="BU275" i="7"/>
  <c r="EM274" i="7"/>
  <c r="BU274" i="7"/>
  <c r="CA733" i="7"/>
  <c r="EM273" i="7"/>
  <c r="EM272" i="7" s="1"/>
  <c r="BU273" i="7"/>
  <c r="EH272" i="7"/>
  <c r="EC272" i="7"/>
  <c r="DX272" i="7"/>
  <c r="DS272" i="7"/>
  <c r="DN272" i="7"/>
  <c r="DI272" i="7"/>
  <c r="DD272" i="7"/>
  <c r="CY272" i="7"/>
  <c r="CT272" i="7"/>
  <c r="CO272" i="7"/>
  <c r="CJ272" i="7"/>
  <c r="CE272" i="7"/>
  <c r="BZ272" i="7"/>
  <c r="BP272" i="7"/>
  <c r="BK272" i="7"/>
  <c r="BF272" i="7"/>
  <c r="BA272" i="7"/>
  <c r="BA732" i="7" s="1"/>
  <c r="AV272" i="7"/>
  <c r="AQ272" i="7"/>
  <c r="AL272" i="7"/>
  <c r="AG272" i="7"/>
  <c r="AG732" i="7"/>
  <c r="AB272" i="7"/>
  <c r="W272" i="7"/>
  <c r="R272" i="7"/>
  <c r="M272" i="7"/>
  <c r="H272" i="7"/>
  <c r="EH270" i="7"/>
  <c r="EC270" i="7"/>
  <c r="DX270" i="7"/>
  <c r="DS270" i="7"/>
  <c r="BA730" i="7" s="1"/>
  <c r="DN270" i="7"/>
  <c r="AV730" i="7" s="1"/>
  <c r="DI270" i="7"/>
  <c r="AQ730" i="7" s="1"/>
  <c r="DD270" i="7"/>
  <c r="DD266" i="7" s="1"/>
  <c r="DD14" i="7" s="1"/>
  <c r="CY270" i="7"/>
  <c r="CY266" i="7" s="1"/>
  <c r="CY14" i="7" s="1"/>
  <c r="CT270" i="7"/>
  <c r="CO270" i="7"/>
  <c r="CJ270" i="7"/>
  <c r="CE270" i="7"/>
  <c r="BZ270" i="7"/>
  <c r="BP270" i="7"/>
  <c r="BK270" i="7"/>
  <c r="BF270" i="7"/>
  <c r="BA270" i="7"/>
  <c r="AV270" i="7"/>
  <c r="AQ270" i="7"/>
  <c r="AL270" i="7"/>
  <c r="AG270" i="7"/>
  <c r="AB270" i="7"/>
  <c r="AB730" i="7" s="1"/>
  <c r="W270" i="7"/>
  <c r="W730" i="7" s="1"/>
  <c r="R270" i="7"/>
  <c r="R730" i="7" s="1"/>
  <c r="M270" i="7"/>
  <c r="H270" i="7"/>
  <c r="EH269" i="7"/>
  <c r="EC269" i="7"/>
  <c r="BK729" i="7" s="1"/>
  <c r="DX269" i="7"/>
  <c r="DS269" i="7"/>
  <c r="DN269" i="7"/>
  <c r="DI269" i="7"/>
  <c r="DD269" i="7"/>
  <c r="CY269" i="7"/>
  <c r="CT269" i="7"/>
  <c r="CO269" i="7"/>
  <c r="CO266" i="7" s="1"/>
  <c r="CO14" i="7" s="1"/>
  <c r="CJ269" i="7"/>
  <c r="CE269" i="7"/>
  <c r="BZ269" i="7"/>
  <c r="H729" i="7" s="1"/>
  <c r="BP269" i="7"/>
  <c r="BP729" i="7" s="1"/>
  <c r="BK269" i="7"/>
  <c r="BF269" i="7"/>
  <c r="BA269" i="7"/>
  <c r="AV269" i="7"/>
  <c r="AV729" i="7" s="1"/>
  <c r="AQ269" i="7"/>
  <c r="AL269" i="7"/>
  <c r="AG269" i="7"/>
  <c r="AB269" i="7"/>
  <c r="W269" i="7"/>
  <c r="R269" i="7"/>
  <c r="M269" i="7"/>
  <c r="H269" i="7"/>
  <c r="EH268" i="7"/>
  <c r="EH266" i="7" s="1"/>
  <c r="EH14" i="7" s="1"/>
  <c r="EC268" i="7"/>
  <c r="DX268" i="7"/>
  <c r="DS268" i="7"/>
  <c r="DN268" i="7"/>
  <c r="DI268" i="7"/>
  <c r="DD268" i="7"/>
  <c r="CY268" i="7"/>
  <c r="CT268" i="7"/>
  <c r="CO268" i="7"/>
  <c r="CJ268" i="7"/>
  <c r="CE268" i="7"/>
  <c r="BZ268" i="7"/>
  <c r="H728" i="7" s="1"/>
  <c r="BP268" i="7"/>
  <c r="BK268" i="7"/>
  <c r="BF268" i="7"/>
  <c r="BF728" i="7" s="1"/>
  <c r="BA268" i="7"/>
  <c r="BA728" i="7" s="1"/>
  <c r="AV268" i="7"/>
  <c r="AQ268" i="7"/>
  <c r="AL268" i="7"/>
  <c r="AG268" i="7"/>
  <c r="AB268" i="7"/>
  <c r="W268" i="7"/>
  <c r="R268" i="7"/>
  <c r="M268" i="7"/>
  <c r="M728" i="7" s="1"/>
  <c r="H268" i="7"/>
  <c r="EH267" i="7"/>
  <c r="EC267" i="7"/>
  <c r="EC266" i="7" s="1"/>
  <c r="EC14" i="7" s="1"/>
  <c r="DX267" i="7"/>
  <c r="DX266" i="7" s="1"/>
  <c r="DX14" i="7" s="1"/>
  <c r="DS267" i="7"/>
  <c r="DN267" i="7"/>
  <c r="DI267" i="7"/>
  <c r="DD267" i="7"/>
  <c r="CY267" i="7"/>
  <c r="CT267" i="7"/>
  <c r="CT266" i="7" s="1"/>
  <c r="CT14" i="7" s="1"/>
  <c r="CO267" i="7"/>
  <c r="CJ267" i="7"/>
  <c r="CE267" i="7"/>
  <c r="BZ267" i="7"/>
  <c r="BP267" i="7"/>
  <c r="BK267" i="7"/>
  <c r="H267" i="7"/>
  <c r="H727" i="7" s="1"/>
  <c r="EM264" i="7"/>
  <c r="CA724" i="7"/>
  <c r="BU264" i="7"/>
  <c r="BU724" i="7" s="1"/>
  <c r="EM263" i="7"/>
  <c r="EM257" i="7" s="1"/>
  <c r="BU263" i="7"/>
  <c r="EM262" i="7"/>
  <c r="BU262" i="7"/>
  <c r="EM261" i="7"/>
  <c r="EM260" i="7"/>
  <c r="CA722" i="7"/>
  <c r="EM259" i="7"/>
  <c r="BU722" i="7"/>
  <c r="CA721" i="7"/>
  <c r="EM258" i="7"/>
  <c r="BU721" i="7"/>
  <c r="EH257" i="7"/>
  <c r="EC257" i="7"/>
  <c r="DX257" i="7"/>
  <c r="DS257" i="7"/>
  <c r="DN257" i="7"/>
  <c r="DI257" i="7"/>
  <c r="DD257" i="7"/>
  <c r="CY257" i="7"/>
  <c r="CT257" i="7"/>
  <c r="CO257" i="7"/>
  <c r="CJ257" i="7"/>
  <c r="CE257" i="7"/>
  <c r="BZ257" i="7"/>
  <c r="BP257" i="7"/>
  <c r="BK257" i="7"/>
  <c r="BF257" i="7"/>
  <c r="BA257" i="7"/>
  <c r="AV257" i="7"/>
  <c r="AQ257" i="7"/>
  <c r="AL257" i="7"/>
  <c r="AL720" i="7" s="1"/>
  <c r="AG257" i="7"/>
  <c r="AG720" i="7" s="1"/>
  <c r="AB257" i="7"/>
  <c r="W257" i="7"/>
  <c r="R257" i="7"/>
  <c r="M257" i="7"/>
  <c r="H257" i="7"/>
  <c r="H720" i="7" s="1"/>
  <c r="EM255" i="7"/>
  <c r="CA716" i="7"/>
  <c r="BU255" i="7"/>
  <c r="EM254" i="7"/>
  <c r="BU254" i="7"/>
  <c r="EH253" i="7"/>
  <c r="EH18" i="7" s="1"/>
  <c r="EC253" i="7"/>
  <c r="DX253" i="7"/>
  <c r="BF706" i="7" s="1"/>
  <c r="DS253" i="7"/>
  <c r="DN253" i="7"/>
  <c r="DN18" i="7" s="1"/>
  <c r="AV706" i="7"/>
  <c r="DI253" i="7"/>
  <c r="DD253" i="7"/>
  <c r="CY253" i="7"/>
  <c r="CT253" i="7"/>
  <c r="CO253" i="7"/>
  <c r="CO18" i="7" s="1"/>
  <c r="CJ253" i="7"/>
  <c r="CE253" i="7"/>
  <c r="BP253" i="7"/>
  <c r="BK253" i="7"/>
  <c r="BF253" i="7"/>
  <c r="BA253" i="7"/>
  <c r="AV253" i="7"/>
  <c r="AQ253" i="7"/>
  <c r="AQ706" i="7" s="1"/>
  <c r="AL253" i="7"/>
  <c r="AL706" i="7" s="1"/>
  <c r="AG253" i="7"/>
  <c r="AG706" i="7" s="1"/>
  <c r="AB253" i="7"/>
  <c r="AB706" i="7" s="1"/>
  <c r="W253" i="7"/>
  <c r="R253" i="7"/>
  <c r="R706" i="7" s="1"/>
  <c r="M253" i="7"/>
  <c r="EM243" i="7"/>
  <c r="BU243" i="7"/>
  <c r="EM242" i="7"/>
  <c r="BU242" i="7"/>
  <c r="EM241" i="7"/>
  <c r="BU241" i="7"/>
  <c r="EH240" i="7"/>
  <c r="EC240" i="7"/>
  <c r="DX240" i="7"/>
  <c r="DS240" i="7"/>
  <c r="DN240" i="7"/>
  <c r="DI240" i="7"/>
  <c r="DD240" i="7"/>
  <c r="CY240" i="7"/>
  <c r="CT240" i="7"/>
  <c r="CO240" i="7"/>
  <c r="CJ240" i="7"/>
  <c r="CE240" i="7"/>
  <c r="BZ240" i="7"/>
  <c r="BP240" i="7"/>
  <c r="BK240" i="7"/>
  <c r="BF240" i="7"/>
  <c r="BA240" i="7"/>
  <c r="AV240" i="7"/>
  <c r="AQ240" i="7"/>
  <c r="AL240" i="7"/>
  <c r="AG240" i="7"/>
  <c r="AB240" i="7"/>
  <c r="W240" i="7"/>
  <c r="R240" i="7"/>
  <c r="M240" i="7"/>
  <c r="H240" i="7"/>
  <c r="EM238" i="7"/>
  <c r="BU238" i="7"/>
  <c r="EM237" i="7"/>
  <c r="BU237" i="7"/>
  <c r="EM236" i="7"/>
  <c r="BU236" i="7"/>
  <c r="BU235" i="7" s="1"/>
  <c r="EH235" i="7"/>
  <c r="EC235" i="7"/>
  <c r="DX235" i="7"/>
  <c r="DS235" i="7"/>
  <c r="DN235" i="7"/>
  <c r="DI235" i="7"/>
  <c r="DD235" i="7"/>
  <c r="CY235" i="7"/>
  <c r="CT235" i="7"/>
  <c r="CO235" i="7"/>
  <c r="CJ235" i="7"/>
  <c r="CE235" i="7"/>
  <c r="BZ235" i="7"/>
  <c r="BP235" i="7"/>
  <c r="BK235" i="7"/>
  <c r="BF235" i="7"/>
  <c r="BA235" i="7"/>
  <c r="AV235" i="7"/>
  <c r="AQ235" i="7"/>
  <c r="AL235" i="7"/>
  <c r="AG235" i="7"/>
  <c r="AB235" i="7"/>
  <c r="W235" i="7"/>
  <c r="R235" i="7"/>
  <c r="M235" i="7"/>
  <c r="H235" i="7"/>
  <c r="EM233" i="7"/>
  <c r="BU233" i="7"/>
  <c r="EM232" i="7"/>
  <c r="BU232" i="7"/>
  <c r="EM231" i="7"/>
  <c r="BA231" i="7"/>
  <c r="BU231" i="7"/>
  <c r="BU230" i="7" s="1"/>
  <c r="EH230" i="7"/>
  <c r="EC230" i="7"/>
  <c r="DX230" i="7"/>
  <c r="DS230" i="7"/>
  <c r="DN230" i="7"/>
  <c r="DI230" i="7"/>
  <c r="DD230" i="7"/>
  <c r="CY230" i="7"/>
  <c r="CT230" i="7"/>
  <c r="CO230" i="7"/>
  <c r="CJ230" i="7"/>
  <c r="CE230" i="7"/>
  <c r="BZ230" i="7"/>
  <c r="BP230" i="7"/>
  <c r="BK230" i="7"/>
  <c r="BF230" i="7"/>
  <c r="BA230" i="7"/>
  <c r="AV230" i="7"/>
  <c r="AQ230" i="7"/>
  <c r="AL230" i="7"/>
  <c r="AG230" i="7"/>
  <c r="AB230" i="7"/>
  <c r="W230" i="7"/>
  <c r="R230" i="7"/>
  <c r="M230" i="7"/>
  <c r="H230" i="7"/>
  <c r="EM227" i="7"/>
  <c r="BU227" i="7"/>
  <c r="EM226" i="7"/>
  <c r="BU226" i="7"/>
  <c r="EM225" i="7"/>
  <c r="EM224" i="7" s="1"/>
  <c r="BU225" i="7"/>
  <c r="EH224" i="7"/>
  <c r="EC224" i="7"/>
  <c r="DX224" i="7"/>
  <c r="DS224" i="7"/>
  <c r="DN224" i="7"/>
  <c r="DI224" i="7"/>
  <c r="DD224" i="7"/>
  <c r="CY224" i="7"/>
  <c r="CT224" i="7"/>
  <c r="CO224" i="7"/>
  <c r="CJ224" i="7"/>
  <c r="CE224" i="7"/>
  <c r="BZ224" i="7"/>
  <c r="BP224" i="7"/>
  <c r="BK224" i="7"/>
  <c r="BF224" i="7"/>
  <c r="BA224" i="7"/>
  <c r="AV224" i="7"/>
  <c r="AQ224" i="7"/>
  <c r="AL224" i="7"/>
  <c r="AG224" i="7"/>
  <c r="AB224" i="7"/>
  <c r="W224" i="7"/>
  <c r="R224" i="7"/>
  <c r="M224" i="7"/>
  <c r="H224" i="7"/>
  <c r="EM222" i="7"/>
  <c r="BU222" i="7"/>
  <c r="EM221" i="7"/>
  <c r="BU221" i="7"/>
  <c r="EM220" i="7"/>
  <c r="EM219" i="7" s="1"/>
  <c r="BU220" i="7"/>
  <c r="EH219" i="7"/>
  <c r="EC219" i="7"/>
  <c r="DX219" i="7"/>
  <c r="DS219" i="7"/>
  <c r="DN219" i="7"/>
  <c r="DI219" i="7"/>
  <c r="DD219" i="7"/>
  <c r="CY219" i="7"/>
  <c r="CT219" i="7"/>
  <c r="CO219" i="7"/>
  <c r="CJ219" i="7"/>
  <c r="CE219" i="7"/>
  <c r="BZ219" i="7"/>
  <c r="BP219" i="7"/>
  <c r="BK219" i="7"/>
  <c r="BF219" i="7"/>
  <c r="BA219" i="7"/>
  <c r="AV219" i="7"/>
  <c r="AQ219" i="7"/>
  <c r="AL219" i="7"/>
  <c r="AG219" i="7"/>
  <c r="AB219" i="7"/>
  <c r="W219" i="7"/>
  <c r="R219" i="7"/>
  <c r="M219" i="7"/>
  <c r="H219" i="7"/>
  <c r="EM217" i="7"/>
  <c r="BU217" i="7"/>
  <c r="EM216" i="7"/>
  <c r="BU216" i="7"/>
  <c r="EM215" i="7"/>
  <c r="EM214" i="7" s="1"/>
  <c r="BU215" i="7"/>
  <c r="BU214" i="7" s="1"/>
  <c r="EH214" i="7"/>
  <c r="EC214" i="7"/>
  <c r="DX214" i="7"/>
  <c r="DS214" i="7"/>
  <c r="DN214" i="7"/>
  <c r="DI214" i="7"/>
  <c r="DD214" i="7"/>
  <c r="CY214" i="7"/>
  <c r="CT214" i="7"/>
  <c r="CO214" i="7"/>
  <c r="CJ214" i="7"/>
  <c r="CE214" i="7"/>
  <c r="BZ214" i="7"/>
  <c r="BP214" i="7"/>
  <c r="BK214" i="7"/>
  <c r="BF214" i="7"/>
  <c r="BA214" i="7"/>
  <c r="AV214" i="7"/>
  <c r="AQ214" i="7"/>
  <c r="AL214" i="7"/>
  <c r="AG214" i="7"/>
  <c r="AB214" i="7"/>
  <c r="W214" i="7"/>
  <c r="R214" i="7"/>
  <c r="M214" i="7"/>
  <c r="H214" i="7"/>
  <c r="EM212" i="7"/>
  <c r="BU212" i="7"/>
  <c r="EM211" i="7"/>
  <c r="BU211" i="7"/>
  <c r="EM210" i="7"/>
  <c r="EM209" i="7"/>
  <c r="BU210" i="7"/>
  <c r="BU209" i="7" s="1"/>
  <c r="EH209" i="7"/>
  <c r="EC209" i="7"/>
  <c r="DX209" i="7"/>
  <c r="DS209" i="7"/>
  <c r="DN209" i="7"/>
  <c r="DI209" i="7"/>
  <c r="DD209" i="7"/>
  <c r="CY209" i="7"/>
  <c r="CT209" i="7"/>
  <c r="CO209" i="7"/>
  <c r="CJ209" i="7"/>
  <c r="CE209" i="7"/>
  <c r="BZ209" i="7"/>
  <c r="BP209" i="7"/>
  <c r="BK209" i="7"/>
  <c r="BF209" i="7"/>
  <c r="BA209" i="7"/>
  <c r="AV209" i="7"/>
  <c r="AQ209" i="7"/>
  <c r="AL209" i="7"/>
  <c r="AG209" i="7"/>
  <c r="AB209" i="7"/>
  <c r="W209" i="7"/>
  <c r="R209" i="7"/>
  <c r="M209" i="7"/>
  <c r="H209" i="7"/>
  <c r="EM206" i="7"/>
  <c r="BU206" i="7"/>
  <c r="EM205" i="7"/>
  <c r="BU205" i="7"/>
  <c r="EM204" i="7"/>
  <c r="EM203" i="7" s="1"/>
  <c r="AG204" i="7"/>
  <c r="AG203" i="7" s="1"/>
  <c r="AB204" i="7"/>
  <c r="AB203" i="7" s="1"/>
  <c r="W204" i="7"/>
  <c r="W203" i="7" s="1"/>
  <c r="R204" i="7"/>
  <c r="EH203" i="7"/>
  <c r="EC203" i="7"/>
  <c r="DX203" i="7"/>
  <c r="DS203" i="7"/>
  <c r="DN203" i="7"/>
  <c r="DI203" i="7"/>
  <c r="DD203" i="7"/>
  <c r="CY203" i="7"/>
  <c r="CT203" i="7"/>
  <c r="CO203" i="7"/>
  <c r="CJ203" i="7"/>
  <c r="CE203" i="7"/>
  <c r="BZ203" i="7"/>
  <c r="BP203" i="7"/>
  <c r="BK203" i="7"/>
  <c r="BF203" i="7"/>
  <c r="BA203" i="7"/>
  <c r="AV203" i="7"/>
  <c r="AQ203" i="7"/>
  <c r="AL203" i="7"/>
  <c r="M203" i="7"/>
  <c r="H203" i="7"/>
  <c r="CA680" i="7"/>
  <c r="EM201" i="7"/>
  <c r="BU201" i="7"/>
  <c r="CA679" i="7"/>
  <c r="EM200" i="7"/>
  <c r="BU200" i="7"/>
  <c r="BU679" i="7" s="1"/>
  <c r="CA678" i="7"/>
  <c r="EM199" i="7"/>
  <c r="BU199" i="7"/>
  <c r="CA677" i="7"/>
  <c r="EH198" i="7"/>
  <c r="EC198" i="7"/>
  <c r="DX198" i="7"/>
  <c r="DS198" i="7"/>
  <c r="DN198" i="7"/>
  <c r="DI198" i="7"/>
  <c r="AQ677" i="7" s="1"/>
  <c r="DD198" i="7"/>
  <c r="CY198" i="7"/>
  <c r="CT198" i="7"/>
  <c r="CO198" i="7"/>
  <c r="W677" i="7" s="1"/>
  <c r="CJ198" i="7"/>
  <c r="CE198" i="7"/>
  <c r="BZ198" i="7"/>
  <c r="BP198" i="7"/>
  <c r="BK198" i="7"/>
  <c r="BF198" i="7"/>
  <c r="BF677" i="7" s="1"/>
  <c r="BA198" i="7"/>
  <c r="BA677" i="7" s="1"/>
  <c r="AV198" i="7"/>
  <c r="AQ198" i="7"/>
  <c r="AL198" i="7"/>
  <c r="AL677" i="7" s="1"/>
  <c r="AG198" i="7"/>
  <c r="AB198" i="7"/>
  <c r="W198" i="7"/>
  <c r="R198" i="7"/>
  <c r="M198" i="7"/>
  <c r="H198" i="7"/>
  <c r="H677" i="7" s="1"/>
  <c r="CA675" i="7"/>
  <c r="EM196" i="7"/>
  <c r="BU196" i="7"/>
  <c r="CA674" i="7"/>
  <c r="EM195" i="7"/>
  <c r="BU195" i="7"/>
  <c r="BU674" i="7" s="1"/>
  <c r="CA673" i="7"/>
  <c r="EM194" i="7"/>
  <c r="BF194" i="7"/>
  <c r="BF673" i="7"/>
  <c r="BA194" i="7"/>
  <c r="AV194" i="7"/>
  <c r="AV673" i="7"/>
  <c r="AQ194" i="7"/>
  <c r="AQ193" i="7" s="1"/>
  <c r="AQ672" i="7" s="1"/>
  <c r="AQ673" i="7"/>
  <c r="AL194" i="7"/>
  <c r="AL193" i="7" s="1"/>
  <c r="AL672" i="7" s="1"/>
  <c r="AL673" i="7"/>
  <c r="AG194" i="7"/>
  <c r="EH193" i="7"/>
  <c r="EC193" i="7"/>
  <c r="DX193" i="7"/>
  <c r="DS193" i="7"/>
  <c r="DN193" i="7"/>
  <c r="DI193" i="7"/>
  <c r="DD193" i="7"/>
  <c r="CY193" i="7"/>
  <c r="CT193" i="7"/>
  <c r="CO193" i="7"/>
  <c r="W672" i="7" s="1"/>
  <c r="CJ193" i="7"/>
  <c r="CE193" i="7"/>
  <c r="BZ193" i="7"/>
  <c r="H672" i="7" s="1"/>
  <c r="BP193" i="7"/>
  <c r="BP672" i="7" s="1"/>
  <c r="BK193" i="7"/>
  <c r="AB193" i="7"/>
  <c r="W193" i="7"/>
  <c r="R193" i="7"/>
  <c r="M193" i="7"/>
  <c r="H193" i="7"/>
  <c r="EM190" i="7"/>
  <c r="BU190" i="7"/>
  <c r="EM189" i="7"/>
  <c r="BU189" i="7"/>
  <c r="EM188" i="7"/>
  <c r="EM187" i="7" s="1"/>
  <c r="BF188" i="7"/>
  <c r="BF187" i="7"/>
  <c r="BA188" i="7"/>
  <c r="BA187" i="7" s="1"/>
  <c r="AQ188" i="7"/>
  <c r="AQ187" i="7"/>
  <c r="AL188" i="7"/>
  <c r="AB188" i="7"/>
  <c r="W188" i="7"/>
  <c r="W187" i="7"/>
  <c r="R188" i="7"/>
  <c r="R187" i="7" s="1"/>
  <c r="M188" i="7"/>
  <c r="M187" i="7"/>
  <c r="EH187" i="7"/>
  <c r="EC187" i="7"/>
  <c r="DX187" i="7"/>
  <c r="DS187" i="7"/>
  <c r="DN187" i="7"/>
  <c r="DI187" i="7"/>
  <c r="DD187" i="7"/>
  <c r="CY187" i="7"/>
  <c r="CT187" i="7"/>
  <c r="CO187" i="7"/>
  <c r="CJ187" i="7"/>
  <c r="CE187" i="7"/>
  <c r="BZ187" i="7"/>
  <c r="BP187" i="7"/>
  <c r="BK187" i="7"/>
  <c r="AV187" i="7"/>
  <c r="AG187" i="7"/>
  <c r="AB187" i="7"/>
  <c r="H187" i="7"/>
  <c r="EM185" i="7"/>
  <c r="BU670" i="7" s="1"/>
  <c r="BU185" i="7"/>
  <c r="CA669" i="7"/>
  <c r="EM184" i="7"/>
  <c r="BU184" i="7"/>
  <c r="CA668" i="7"/>
  <c r="EM183" i="7"/>
  <c r="BF183" i="7"/>
  <c r="BA183" i="7"/>
  <c r="AV183" i="7"/>
  <c r="AQ183" i="7"/>
  <c r="AL183" i="7"/>
  <c r="AL182" i="7" s="1"/>
  <c r="AL668" i="7"/>
  <c r="AG183" i="7"/>
  <c r="AG182" i="7" s="1"/>
  <c r="AG668" i="7"/>
  <c r="AB183" i="7"/>
  <c r="AB668" i="7" s="1"/>
  <c r="W183" i="7"/>
  <c r="W668" i="7"/>
  <c r="R183" i="7"/>
  <c r="R668" i="7"/>
  <c r="M183" i="7"/>
  <c r="CA667" i="7"/>
  <c r="EH182" i="7"/>
  <c r="EC182" i="7"/>
  <c r="DX182" i="7"/>
  <c r="DS182" i="7"/>
  <c r="DN182" i="7"/>
  <c r="DI182" i="7"/>
  <c r="DD182" i="7"/>
  <c r="AL667" i="7" s="1"/>
  <c r="CY182" i="7"/>
  <c r="CT182" i="7"/>
  <c r="CO182" i="7"/>
  <c r="W667" i="7" s="1"/>
  <c r="CJ182" i="7"/>
  <c r="CE182" i="7"/>
  <c r="BZ182" i="7"/>
  <c r="BP182" i="7"/>
  <c r="BP667" i="7" s="1"/>
  <c r="BK182" i="7"/>
  <c r="W182" i="7"/>
  <c r="M182" i="7"/>
  <c r="H182" i="7"/>
  <c r="H667" i="7" s="1"/>
  <c r="CA665" i="7"/>
  <c r="EM180" i="7"/>
  <c r="BU180" i="7"/>
  <c r="CA664" i="7"/>
  <c r="EM179" i="7"/>
  <c r="BU179" i="7"/>
  <c r="BU664" i="7" s="1"/>
  <c r="CA663" i="7"/>
  <c r="EM178" i="7"/>
  <c r="CA662" i="7"/>
  <c r="BA178" i="7"/>
  <c r="AV178" i="7"/>
  <c r="AQ178" i="7"/>
  <c r="AL178" i="7"/>
  <c r="AG178" i="7"/>
  <c r="AG663" i="7"/>
  <c r="AB178" i="7"/>
  <c r="AB663" i="7"/>
  <c r="W178" i="7"/>
  <c r="W177" i="7" s="1"/>
  <c r="R178" i="7"/>
  <c r="M178" i="7"/>
  <c r="EH177" i="7"/>
  <c r="EC177" i="7"/>
  <c r="DX177" i="7"/>
  <c r="DS177" i="7"/>
  <c r="DN177" i="7"/>
  <c r="DI177" i="7"/>
  <c r="DD177" i="7"/>
  <c r="CY177" i="7"/>
  <c r="CT177" i="7"/>
  <c r="CO177" i="7"/>
  <c r="CJ177" i="7"/>
  <c r="CE177" i="7"/>
  <c r="BZ177" i="7"/>
  <c r="H662" i="7" s="1"/>
  <c r="BP177" i="7"/>
  <c r="BP662" i="7" s="1"/>
  <c r="BK177" i="7"/>
  <c r="BF177" i="7"/>
  <c r="AG177" i="7"/>
  <c r="M177" i="7"/>
  <c r="H177" i="7"/>
  <c r="EM175" i="7"/>
  <c r="BU175" i="7"/>
  <c r="EM174" i="7"/>
  <c r="EM172" i="7" s="1"/>
  <c r="BU174" i="7"/>
  <c r="EM173" i="7"/>
  <c r="BF173" i="7"/>
  <c r="BF172" i="7"/>
  <c r="BA173" i="7"/>
  <c r="BA172" i="7" s="1"/>
  <c r="AV173" i="7"/>
  <c r="AV172" i="7" s="1"/>
  <c r="AQ173" i="7"/>
  <c r="EH172" i="7"/>
  <c r="EC172" i="7"/>
  <c r="DX172" i="7"/>
  <c r="DS172" i="7"/>
  <c r="DN172" i="7"/>
  <c r="DI172" i="7"/>
  <c r="DD172" i="7"/>
  <c r="CY172" i="7"/>
  <c r="CT172" i="7"/>
  <c r="CO172" i="7"/>
  <c r="CJ172" i="7"/>
  <c r="CE172" i="7"/>
  <c r="BZ172" i="7"/>
  <c r="BP172" i="7"/>
  <c r="BK172" i="7"/>
  <c r="AL172" i="7"/>
  <c r="AG172" i="7"/>
  <c r="AB172" i="7"/>
  <c r="W172" i="7"/>
  <c r="R172" i="7"/>
  <c r="M172" i="7"/>
  <c r="H172" i="7"/>
  <c r="CA660" i="7"/>
  <c r="EM170" i="7"/>
  <c r="BU170" i="7"/>
  <c r="CA659" i="7"/>
  <c r="EM169" i="7"/>
  <c r="BU169" i="7"/>
  <c r="BU659" i="7" s="1"/>
  <c r="EM168" i="7"/>
  <c r="BU168" i="7"/>
  <c r="EH167" i="7"/>
  <c r="EC167" i="7"/>
  <c r="DX167" i="7"/>
  <c r="DS167" i="7"/>
  <c r="DN167" i="7"/>
  <c r="DI167" i="7"/>
  <c r="DD167" i="7"/>
  <c r="CY167" i="7"/>
  <c r="CT167" i="7"/>
  <c r="CO167" i="7"/>
  <c r="CJ167" i="7"/>
  <c r="CE167" i="7"/>
  <c r="BZ167" i="7"/>
  <c r="H657" i="7"/>
  <c r="BP167" i="7"/>
  <c r="BK167" i="7"/>
  <c r="BK657" i="7" s="1"/>
  <c r="BF167" i="7"/>
  <c r="BA167" i="7"/>
  <c r="AV167" i="7"/>
  <c r="AQ167" i="7"/>
  <c r="AL167" i="7"/>
  <c r="AG167" i="7"/>
  <c r="AB167" i="7"/>
  <c r="W167" i="7"/>
  <c r="W657" i="7" s="1"/>
  <c r="R167" i="7"/>
  <c r="R657" i="7" s="1"/>
  <c r="M167" i="7"/>
  <c r="M657" i="7" s="1"/>
  <c r="H167" i="7"/>
  <c r="EM165" i="7"/>
  <c r="EM162" i="7" s="1"/>
  <c r="CA655" i="7"/>
  <c r="BU165" i="7"/>
  <c r="BU655" i="7" s="1"/>
  <c r="CA653" i="7"/>
  <c r="EM164" i="7"/>
  <c r="BU164" i="7"/>
  <c r="EM163" i="7"/>
  <c r="CA652" i="7"/>
  <c r="BA163" i="7"/>
  <c r="BA652" i="7" s="1"/>
  <c r="AV163" i="7"/>
  <c r="AQ163" i="7"/>
  <c r="AL163" i="7"/>
  <c r="AG163" i="7"/>
  <c r="AB163" i="7"/>
  <c r="AB652" i="7"/>
  <c r="W163" i="7"/>
  <c r="W162" i="7" s="1"/>
  <c r="W651" i="7" s="1"/>
  <c r="R163" i="7"/>
  <c r="R652" i="7" s="1"/>
  <c r="M163" i="7"/>
  <c r="EH162" i="7"/>
  <c r="EC162" i="7"/>
  <c r="DX162" i="7"/>
  <c r="BF651" i="7" s="1"/>
  <c r="DS162" i="7"/>
  <c r="DN162" i="7"/>
  <c r="DI162" i="7"/>
  <c r="DD162" i="7"/>
  <c r="CY162" i="7"/>
  <c r="CT162" i="7"/>
  <c r="CO162" i="7"/>
  <c r="CJ162" i="7"/>
  <c r="CE162" i="7"/>
  <c r="BZ162" i="7"/>
  <c r="BP162" i="7"/>
  <c r="BP651" i="7" s="1"/>
  <c r="BK162" i="7"/>
  <c r="BK651" i="7" s="1"/>
  <c r="BF162" i="7"/>
  <c r="M162" i="7"/>
  <c r="H162" i="7"/>
  <c r="EM160" i="7"/>
  <c r="BU160" i="7"/>
  <c r="EM159" i="7"/>
  <c r="BU159" i="7"/>
  <c r="EM158" i="7"/>
  <c r="EM157" i="7" s="1"/>
  <c r="BF158" i="7"/>
  <c r="BA158" i="7"/>
  <c r="BA157" i="7"/>
  <c r="AV158" i="7"/>
  <c r="AV157" i="7"/>
  <c r="AQ158" i="7"/>
  <c r="AQ157" i="7"/>
  <c r="EH157" i="7"/>
  <c r="EC157" i="7"/>
  <c r="DX157" i="7"/>
  <c r="DS157" i="7"/>
  <c r="DN157" i="7"/>
  <c r="DI157" i="7"/>
  <c r="DD157" i="7"/>
  <c r="CY157" i="7"/>
  <c r="CT157" i="7"/>
  <c r="CO157" i="7"/>
  <c r="CJ157" i="7"/>
  <c r="CE157" i="7"/>
  <c r="BZ157" i="7"/>
  <c r="BP157" i="7"/>
  <c r="BK157" i="7"/>
  <c r="BF157" i="7"/>
  <c r="AL157" i="7"/>
  <c r="AG157" i="7"/>
  <c r="AB157" i="7"/>
  <c r="W157" i="7"/>
  <c r="R157" i="7"/>
  <c r="M157" i="7"/>
  <c r="H157" i="7"/>
  <c r="EM155" i="7"/>
  <c r="BU155" i="7"/>
  <c r="EM154" i="7"/>
  <c r="BU154" i="7"/>
  <c r="EM153" i="7"/>
  <c r="EM152" i="7" s="1"/>
  <c r="BF153" i="7"/>
  <c r="BF152" i="7" s="1"/>
  <c r="BA153" i="7"/>
  <c r="BA152" i="7" s="1"/>
  <c r="AV153" i="7"/>
  <c r="AV152" i="7"/>
  <c r="AQ153" i="7"/>
  <c r="AQ152" i="7"/>
  <c r="AL153" i="7"/>
  <c r="AG153" i="7"/>
  <c r="AG152" i="7" s="1"/>
  <c r="AB153" i="7"/>
  <c r="R153" i="7"/>
  <c r="R152" i="7"/>
  <c r="M153" i="7"/>
  <c r="M152" i="7" s="1"/>
  <c r="EH152" i="7"/>
  <c r="EC152" i="7"/>
  <c r="DX152" i="7"/>
  <c r="DS152" i="7"/>
  <c r="DN152" i="7"/>
  <c r="DI152" i="7"/>
  <c r="DD152" i="7"/>
  <c r="CY152" i="7"/>
  <c r="CT152" i="7"/>
  <c r="CO152" i="7"/>
  <c r="CJ152" i="7"/>
  <c r="CE152" i="7"/>
  <c r="BZ152" i="7"/>
  <c r="BP152" i="7"/>
  <c r="BK152" i="7"/>
  <c r="AL152" i="7"/>
  <c r="AB152" i="7"/>
  <c r="W152" i="7"/>
  <c r="H152" i="7"/>
  <c r="EM150" i="7"/>
  <c r="CA637" i="7"/>
  <c r="BU150" i="7"/>
  <c r="EM149" i="7"/>
  <c r="CA636" i="7"/>
  <c r="BU149" i="7"/>
  <c r="CA635" i="7"/>
  <c r="EM148" i="7"/>
  <c r="BA148" i="7"/>
  <c r="BA635" i="7" s="1"/>
  <c r="AV148" i="7"/>
  <c r="AV635" i="7"/>
  <c r="AQ148" i="7"/>
  <c r="AQ147" i="7" s="1"/>
  <c r="AQ635" i="7"/>
  <c r="AL148" i="7"/>
  <c r="AL147" i="7" s="1"/>
  <c r="AL635" i="7"/>
  <c r="AG148" i="7"/>
  <c r="AB148" i="7"/>
  <c r="AB635" i="7"/>
  <c r="W148" i="7"/>
  <c r="W635" i="7" s="1"/>
  <c r="R148" i="7"/>
  <c r="R635" i="7"/>
  <c r="M148" i="7"/>
  <c r="M635" i="7" s="1"/>
  <c r="EH147" i="7"/>
  <c r="EC147" i="7"/>
  <c r="BK634" i="7" s="1"/>
  <c r="DX147" i="7"/>
  <c r="DS147" i="7"/>
  <c r="BA634" i="7" s="1"/>
  <c r="DN147" i="7"/>
  <c r="AV634" i="7" s="1"/>
  <c r="DI147" i="7"/>
  <c r="AQ634" i="7" s="1"/>
  <c r="DD147" i="7"/>
  <c r="CY147" i="7"/>
  <c r="CT147" i="7"/>
  <c r="CO147" i="7"/>
  <c r="CJ147" i="7"/>
  <c r="CE147" i="7"/>
  <c r="BZ147" i="7"/>
  <c r="BP147" i="7"/>
  <c r="BK147" i="7"/>
  <c r="BF147" i="7"/>
  <c r="AB147" i="7"/>
  <c r="AB634" i="7" s="1"/>
  <c r="R147" i="7"/>
  <c r="R634" i="7" s="1"/>
  <c r="H147" i="7"/>
  <c r="H634" i="7" s="1"/>
  <c r="CA633" i="7"/>
  <c r="EM145" i="7"/>
  <c r="BU632" i="7" s="1"/>
  <c r="CA632" i="7"/>
  <c r="BU145" i="7"/>
  <c r="EM144" i="7"/>
  <c r="CA629" i="7"/>
  <c r="BU144" i="7"/>
  <c r="EM143" i="7"/>
  <c r="CA630" i="7"/>
  <c r="BU143" i="7"/>
  <c r="BU142" i="7" s="1"/>
  <c r="EH142" i="7"/>
  <c r="EC142" i="7"/>
  <c r="BK629" i="7" s="1"/>
  <c r="DX142" i="7"/>
  <c r="DS142" i="7"/>
  <c r="BA629" i="7" s="1"/>
  <c r="DN142" i="7"/>
  <c r="DI142" i="7"/>
  <c r="DD142" i="7"/>
  <c r="CY142" i="7"/>
  <c r="CT142" i="7"/>
  <c r="CO142" i="7"/>
  <c r="CJ142" i="7"/>
  <c r="CE142" i="7"/>
  <c r="BZ142" i="7"/>
  <c r="BP142" i="7"/>
  <c r="BK142" i="7"/>
  <c r="BF142" i="7"/>
  <c r="BA142" i="7"/>
  <c r="AV142" i="7"/>
  <c r="AQ142" i="7"/>
  <c r="AL142" i="7"/>
  <c r="AG142" i="7"/>
  <c r="AG629" i="7" s="1"/>
  <c r="AB142" i="7"/>
  <c r="AB629" i="7" s="1"/>
  <c r="W142" i="7"/>
  <c r="R142" i="7"/>
  <c r="M142" i="7"/>
  <c r="M629" i="7"/>
  <c r="H142" i="7"/>
  <c r="H629" i="7" s="1"/>
  <c r="EM140" i="7"/>
  <c r="CA627" i="7"/>
  <c r="BU140" i="7"/>
  <c r="CA626" i="7"/>
  <c r="EM139" i="7"/>
  <c r="BU139" i="7"/>
  <c r="CA625" i="7"/>
  <c r="EM138" i="7"/>
  <c r="EM137" i="7"/>
  <c r="CA624" i="7"/>
  <c r="AG138" i="7"/>
  <c r="AB138" i="7"/>
  <c r="AB625" i="7"/>
  <c r="W138" i="7"/>
  <c r="W625" i="7" s="1"/>
  <c r="R138" i="7"/>
  <c r="M138" i="7"/>
  <c r="EH137" i="7"/>
  <c r="EC137" i="7"/>
  <c r="DX137" i="7"/>
  <c r="DS137" i="7"/>
  <c r="BA624" i="7" s="1"/>
  <c r="DN137" i="7"/>
  <c r="DI137" i="7"/>
  <c r="AQ624" i="7" s="1"/>
  <c r="DD137" i="7"/>
  <c r="CY137" i="7"/>
  <c r="CT137" i="7"/>
  <c r="CO137" i="7"/>
  <c r="CJ137" i="7"/>
  <c r="CE137" i="7"/>
  <c r="BZ137" i="7"/>
  <c r="BP137" i="7"/>
  <c r="BP624" i="7" s="1"/>
  <c r="BK137" i="7"/>
  <c r="BK624" i="7" s="1"/>
  <c r="BF137" i="7"/>
  <c r="BA137" i="7"/>
  <c r="AV137" i="7"/>
  <c r="AQ137" i="7"/>
  <c r="AL137" i="7"/>
  <c r="AL624" i="7" s="1"/>
  <c r="H137" i="7"/>
  <c r="H624" i="7" s="1"/>
  <c r="EM135" i="7"/>
  <c r="BU135" i="7"/>
  <c r="EM134" i="7"/>
  <c r="BU134" i="7"/>
  <c r="EM133" i="7"/>
  <c r="BF133" i="7"/>
  <c r="BF132" i="7" s="1"/>
  <c r="BA133" i="7"/>
  <c r="BA132" i="7" s="1"/>
  <c r="AV133" i="7"/>
  <c r="AV132" i="7" s="1"/>
  <c r="AQ133" i="7"/>
  <c r="AQ132" i="7"/>
  <c r="AL133" i="7"/>
  <c r="AL132" i="7"/>
  <c r="AG133" i="7"/>
  <c r="AG132" i="7"/>
  <c r="AB133" i="7"/>
  <c r="W133" i="7"/>
  <c r="W132" i="7"/>
  <c r="R133" i="7"/>
  <c r="R132" i="7" s="1"/>
  <c r="M133" i="7"/>
  <c r="M132" i="7"/>
  <c r="EH132" i="7"/>
  <c r="EC132" i="7"/>
  <c r="DX132" i="7"/>
  <c r="DS132" i="7"/>
  <c r="DN132" i="7"/>
  <c r="DI132" i="7"/>
  <c r="DD132" i="7"/>
  <c r="CY132" i="7"/>
  <c r="CT132" i="7"/>
  <c r="CO132" i="7"/>
  <c r="CJ132" i="7"/>
  <c r="CE132" i="7"/>
  <c r="BZ132" i="7"/>
  <c r="BP132" i="7"/>
  <c r="BK132" i="7"/>
  <c r="H132" i="7"/>
  <c r="EM130" i="7"/>
  <c r="CA622" i="7"/>
  <c r="BU130" i="7"/>
  <c r="CA621" i="7"/>
  <c r="EM129" i="7"/>
  <c r="BU129" i="7"/>
  <c r="BU621" i="7" s="1"/>
  <c r="EM128" i="7"/>
  <c r="CA620" i="7"/>
  <c r="AB128" i="7"/>
  <c r="W128" i="7"/>
  <c r="W620" i="7"/>
  <c r="R128" i="7"/>
  <c r="R620" i="7" s="1"/>
  <c r="M128" i="7"/>
  <c r="M620" i="7" s="1"/>
  <c r="EH127" i="7"/>
  <c r="EC127" i="7"/>
  <c r="DX127" i="7"/>
  <c r="DS127" i="7"/>
  <c r="BA619" i="7" s="1"/>
  <c r="DN127" i="7"/>
  <c r="AV619" i="7" s="1"/>
  <c r="DI127" i="7"/>
  <c r="DD127" i="7"/>
  <c r="CY127" i="7"/>
  <c r="CT127" i="7"/>
  <c r="CO127" i="7"/>
  <c r="CJ127" i="7"/>
  <c r="CE127" i="7"/>
  <c r="BZ127" i="7"/>
  <c r="BP127" i="7"/>
  <c r="BK127" i="7"/>
  <c r="BK619" i="7" s="1"/>
  <c r="BF127" i="7"/>
  <c r="BA127" i="7"/>
  <c r="AV127" i="7"/>
  <c r="AQ127" i="7"/>
  <c r="AL127" i="7"/>
  <c r="AG127" i="7"/>
  <c r="W127" i="7"/>
  <c r="M127" i="7"/>
  <c r="M619" i="7" s="1"/>
  <c r="H127" i="7"/>
  <c r="CA617" i="7"/>
  <c r="EM125" i="7"/>
  <c r="CA614" i="7"/>
  <c r="BU125" i="7"/>
  <c r="EM124" i="7"/>
  <c r="CA616" i="7"/>
  <c r="BU124" i="7"/>
  <c r="EM123" i="7"/>
  <c r="CA615" i="7"/>
  <c r="BU123" i="7"/>
  <c r="M123" i="7"/>
  <c r="EH122" i="7"/>
  <c r="BP614" i="7" s="1"/>
  <c r="EC122" i="7"/>
  <c r="BK614" i="7" s="1"/>
  <c r="DX122" i="7"/>
  <c r="DS122" i="7"/>
  <c r="DN122" i="7"/>
  <c r="DI122" i="7"/>
  <c r="DD122" i="7"/>
  <c r="CY122" i="7"/>
  <c r="CT122" i="7"/>
  <c r="CO122" i="7"/>
  <c r="CJ122" i="7"/>
  <c r="CE122" i="7"/>
  <c r="BZ122" i="7"/>
  <c r="BP122" i="7"/>
  <c r="BK122" i="7"/>
  <c r="BF122" i="7"/>
  <c r="BA122" i="7"/>
  <c r="AV122" i="7"/>
  <c r="AV614" i="7" s="1"/>
  <c r="AQ122" i="7"/>
  <c r="AQ614" i="7" s="1"/>
  <c r="AL122" i="7"/>
  <c r="AL614" i="7" s="1"/>
  <c r="AG122" i="7"/>
  <c r="AB122" i="7"/>
  <c r="W122" i="7"/>
  <c r="R122" i="7"/>
  <c r="H122" i="7"/>
  <c r="EM120" i="7"/>
  <c r="CA612" i="7"/>
  <c r="BU120" i="7"/>
  <c r="EM119" i="7"/>
  <c r="CA611" i="7"/>
  <c r="BU119" i="7"/>
  <c r="CA610" i="7"/>
  <c r="EM118" i="7"/>
  <c r="EM117" i="7"/>
  <c r="BU118" i="7"/>
  <c r="EH117" i="7"/>
  <c r="EC117" i="7"/>
  <c r="DX117" i="7"/>
  <c r="DS117" i="7"/>
  <c r="DN117" i="7"/>
  <c r="DI117" i="7"/>
  <c r="DD117" i="7"/>
  <c r="CY117" i="7"/>
  <c r="CT117" i="7"/>
  <c r="CO117" i="7"/>
  <c r="CJ117" i="7"/>
  <c r="CE117" i="7"/>
  <c r="BZ117" i="7"/>
  <c r="H609" i="7" s="1"/>
  <c r="BP117" i="7"/>
  <c r="BK117" i="7"/>
  <c r="BK609" i="7" s="1"/>
  <c r="BF117" i="7"/>
  <c r="BF609" i="7"/>
  <c r="BA117" i="7"/>
  <c r="BA609" i="7" s="1"/>
  <c r="AV117" i="7"/>
  <c r="AQ117" i="7"/>
  <c r="AL117" i="7"/>
  <c r="AG117" i="7"/>
  <c r="AB117" i="7"/>
  <c r="W117" i="7"/>
  <c r="W609" i="7" s="1"/>
  <c r="R117" i="7"/>
  <c r="M117" i="7"/>
  <c r="H117" i="7"/>
  <c r="CA607" i="7"/>
  <c r="EM115" i="7"/>
  <c r="BU115" i="7"/>
  <c r="CA606" i="7"/>
  <c r="EM114" i="7"/>
  <c r="BU114" i="7"/>
  <c r="EM113" i="7"/>
  <c r="CA605" i="7"/>
  <c r="BU113" i="7"/>
  <c r="EH112" i="7"/>
  <c r="EC112" i="7"/>
  <c r="DX112" i="7"/>
  <c r="DS112" i="7"/>
  <c r="DN112" i="7"/>
  <c r="DI112" i="7"/>
  <c r="DD112" i="7"/>
  <c r="AL604" i="7" s="1"/>
  <c r="CY112" i="7"/>
  <c r="CT112" i="7"/>
  <c r="CO112" i="7"/>
  <c r="W604" i="7"/>
  <c r="CJ112" i="7"/>
  <c r="CE112" i="7"/>
  <c r="BZ112" i="7"/>
  <c r="BP112" i="7"/>
  <c r="BK112" i="7"/>
  <c r="BK604" i="7" s="1"/>
  <c r="BF112" i="7"/>
  <c r="BA112" i="7"/>
  <c r="AV112" i="7"/>
  <c r="AQ112" i="7"/>
  <c r="AQ604" i="7" s="1"/>
  <c r="AL112" i="7"/>
  <c r="AG112" i="7"/>
  <c r="AB112" i="7"/>
  <c r="W112" i="7"/>
  <c r="R112" i="7"/>
  <c r="M112" i="7"/>
  <c r="M604" i="7" s="1"/>
  <c r="H112" i="7"/>
  <c r="H604" i="7" s="1"/>
  <c r="EM109" i="7"/>
  <c r="BU109" i="7"/>
  <c r="EM108" i="7"/>
  <c r="BU108" i="7"/>
  <c r="EM107" i="7"/>
  <c r="BU107" i="7"/>
  <c r="EM106" i="7"/>
  <c r="BU106" i="7"/>
  <c r="EH105" i="7"/>
  <c r="EC105" i="7"/>
  <c r="DX105" i="7"/>
  <c r="DS105" i="7"/>
  <c r="DN105" i="7"/>
  <c r="DI105" i="7"/>
  <c r="DD105" i="7"/>
  <c r="CY105" i="7"/>
  <c r="CT105" i="7"/>
  <c r="CO105" i="7"/>
  <c r="CJ105" i="7"/>
  <c r="CE105" i="7"/>
  <c r="BZ105" i="7"/>
  <c r="BP105" i="7"/>
  <c r="BK105" i="7"/>
  <c r="BF105" i="7"/>
  <c r="BA105" i="7"/>
  <c r="AV105" i="7"/>
  <c r="AQ105" i="7"/>
  <c r="AL105" i="7"/>
  <c r="AG105" i="7"/>
  <c r="AB105" i="7"/>
  <c r="W105" i="7"/>
  <c r="R105" i="7"/>
  <c r="M105" i="7"/>
  <c r="H105" i="7"/>
  <c r="EM103" i="7"/>
  <c r="BU103" i="7"/>
  <c r="EM102" i="7"/>
  <c r="CA601" i="7"/>
  <c r="BU102" i="7"/>
  <c r="EM101" i="7"/>
  <c r="CA600" i="7"/>
  <c r="BU101" i="7"/>
  <c r="EM100" i="7"/>
  <c r="CA599" i="7"/>
  <c r="BU100" i="7"/>
  <c r="BU99" i="7" s="1"/>
  <c r="EH99" i="7"/>
  <c r="BP598" i="7" s="1"/>
  <c r="EC99" i="7"/>
  <c r="BK598" i="7" s="1"/>
  <c r="DX99" i="7"/>
  <c r="DS99" i="7"/>
  <c r="DN99" i="7"/>
  <c r="DI99" i="7"/>
  <c r="DD99" i="7"/>
  <c r="CY99" i="7"/>
  <c r="CT99" i="7"/>
  <c r="CO99" i="7"/>
  <c r="CJ99" i="7"/>
  <c r="CE99" i="7"/>
  <c r="BZ99" i="7"/>
  <c r="BP99" i="7"/>
  <c r="BK99" i="7"/>
  <c r="BF99" i="7"/>
  <c r="BA99" i="7"/>
  <c r="AV99" i="7"/>
  <c r="AQ99" i="7"/>
  <c r="AQ598" i="7" s="1"/>
  <c r="AL99" i="7"/>
  <c r="AG99" i="7"/>
  <c r="AB99" i="7"/>
  <c r="W99" i="7"/>
  <c r="R99" i="7"/>
  <c r="M99" i="7"/>
  <c r="H99" i="7"/>
  <c r="EM97" i="7"/>
  <c r="CA596" i="7"/>
  <c r="BU97" i="7"/>
  <c r="EM96" i="7"/>
  <c r="BU96" i="7"/>
  <c r="EM95" i="7"/>
  <c r="CA595" i="7"/>
  <c r="BU95" i="7"/>
  <c r="EM94" i="7"/>
  <c r="CA594" i="7"/>
  <c r="BF94" i="7"/>
  <c r="BF594" i="7"/>
  <c r="AV94" i="7"/>
  <c r="AV594" i="7" s="1"/>
  <c r="AQ94" i="7"/>
  <c r="AQ594" i="7" s="1"/>
  <c r="AL94" i="7"/>
  <c r="AL594" i="7" s="1"/>
  <c r="AG94" i="7"/>
  <c r="AG594" i="7"/>
  <c r="AB94" i="7"/>
  <c r="AB93" i="7" s="1"/>
  <c r="AB593" i="7" s="1"/>
  <c r="AB594" i="7"/>
  <c r="W94" i="7"/>
  <c r="W594" i="7" s="1"/>
  <c r="R94" i="7"/>
  <c r="M94" i="7"/>
  <c r="EH93" i="7"/>
  <c r="EC93" i="7"/>
  <c r="DX93" i="7"/>
  <c r="DS93" i="7"/>
  <c r="DN93" i="7"/>
  <c r="DI93" i="7"/>
  <c r="DD93" i="7"/>
  <c r="CY93" i="7"/>
  <c r="CT93" i="7"/>
  <c r="CO93" i="7"/>
  <c r="CJ93" i="7"/>
  <c r="CE93" i="7"/>
  <c r="BZ93" i="7"/>
  <c r="BP93" i="7"/>
  <c r="BP593" i="7" s="1"/>
  <c r="BK93" i="7"/>
  <c r="BA93" i="7"/>
  <c r="AL93" i="7"/>
  <c r="AG93" i="7"/>
  <c r="H93" i="7"/>
  <c r="EM91" i="7"/>
  <c r="CA591" i="7"/>
  <c r="BU91" i="7"/>
  <c r="EM90" i="7"/>
  <c r="CA587" i="7"/>
  <c r="BU90" i="7"/>
  <c r="BU590" i="7" s="1"/>
  <c r="CA589" i="7"/>
  <c r="EM89" i="7"/>
  <c r="BU89" i="7"/>
  <c r="BU589" i="7" s="1"/>
  <c r="EM88" i="7"/>
  <c r="EM87" i="7" s="1"/>
  <c r="CA588" i="7"/>
  <c r="BF88" i="7"/>
  <c r="BA88" i="7"/>
  <c r="BA588" i="7" s="1"/>
  <c r="AV88" i="7"/>
  <c r="AV588" i="7"/>
  <c r="AQ88" i="7"/>
  <c r="AQ87" i="7" s="1"/>
  <c r="AQ587" i="7" s="1"/>
  <c r="AL88" i="7"/>
  <c r="AL588" i="7" s="1"/>
  <c r="AG88" i="7"/>
  <c r="AG588" i="7"/>
  <c r="AB88" i="7"/>
  <c r="AB18" i="7" s="1"/>
  <c r="W88" i="7"/>
  <c r="R88" i="7"/>
  <c r="EH87" i="7"/>
  <c r="EC87" i="7"/>
  <c r="DX87" i="7"/>
  <c r="DS87" i="7"/>
  <c r="DN87" i="7"/>
  <c r="DI87" i="7"/>
  <c r="DD87" i="7"/>
  <c r="CY87" i="7"/>
  <c r="CT87" i="7"/>
  <c r="CO87" i="7"/>
  <c r="CJ87" i="7"/>
  <c r="CE87" i="7"/>
  <c r="M587" i="7" s="1"/>
  <c r="BZ87" i="7"/>
  <c r="H587" i="7" s="1"/>
  <c r="BP87" i="7"/>
  <c r="BK87" i="7"/>
  <c r="BK587" i="7" s="1"/>
  <c r="BF87" i="7"/>
  <c r="BF587" i="7" s="1"/>
  <c r="AV87" i="7"/>
  <c r="AV587" i="7" s="1"/>
  <c r="AL87" i="7"/>
  <c r="AL587" i="7" s="1"/>
  <c r="M87" i="7"/>
  <c r="H87" i="7"/>
  <c r="CA585" i="7"/>
  <c r="EM85" i="7"/>
  <c r="BU585" i="7" s="1"/>
  <c r="BU85" i="7"/>
  <c r="EM84" i="7"/>
  <c r="CA584" i="7"/>
  <c r="BU84" i="7"/>
  <c r="BU584" i="7" s="1"/>
  <c r="CA583" i="7"/>
  <c r="EM83" i="7"/>
  <c r="BU83" i="7"/>
  <c r="BU583" i="7" s="1"/>
  <c r="EM82" i="7"/>
  <c r="CA582" i="7"/>
  <c r="AQ82" i="7"/>
  <c r="AQ582" i="7"/>
  <c r="AL82" i="7"/>
  <c r="AL582" i="7" s="1"/>
  <c r="AG82" i="7"/>
  <c r="AG582" i="7" s="1"/>
  <c r="AB82" i="7"/>
  <c r="AB582" i="7" s="1"/>
  <c r="W82" i="7"/>
  <c r="R82" i="7"/>
  <c r="R582" i="7" s="1"/>
  <c r="EH81" i="7"/>
  <c r="EC81" i="7"/>
  <c r="DX81" i="7"/>
  <c r="BF581" i="7" s="1"/>
  <c r="DS81" i="7"/>
  <c r="DN81" i="7"/>
  <c r="DI81" i="7"/>
  <c r="DD81" i="7"/>
  <c r="CY81" i="7"/>
  <c r="CT81" i="7"/>
  <c r="CO81" i="7"/>
  <c r="CJ81" i="7"/>
  <c r="CE81" i="7"/>
  <c r="BZ81" i="7"/>
  <c r="BP81" i="7"/>
  <c r="BK81" i="7"/>
  <c r="BF81" i="7"/>
  <c r="BA81" i="7"/>
  <c r="AV81" i="7"/>
  <c r="AQ81" i="7"/>
  <c r="M81" i="7"/>
  <c r="H81" i="7"/>
  <c r="H581" i="7" s="1"/>
  <c r="EM79" i="7"/>
  <c r="BU79" i="7"/>
  <c r="EM78" i="7"/>
  <c r="BU78" i="7"/>
  <c r="EM77" i="7"/>
  <c r="BU77" i="7"/>
  <c r="EM76" i="7"/>
  <c r="BF76" i="7"/>
  <c r="BA76" i="7"/>
  <c r="BA75" i="7" s="1"/>
  <c r="AV76" i="7"/>
  <c r="AV75" i="7" s="1"/>
  <c r="AQ76" i="7"/>
  <c r="AQ75" i="7" s="1"/>
  <c r="AL76" i="7"/>
  <c r="AL75" i="7"/>
  <c r="AG76" i="7"/>
  <c r="AG75" i="7"/>
  <c r="AB76" i="7"/>
  <c r="AB75" i="7"/>
  <c r="W76" i="7"/>
  <c r="W75" i="7" s="1"/>
  <c r="R76" i="7"/>
  <c r="R75" i="7"/>
  <c r="M76" i="7"/>
  <c r="BU76" i="7" s="1"/>
  <c r="BU75" i="7" s="1"/>
  <c r="EH75" i="7"/>
  <c r="EC75" i="7"/>
  <c r="DX75" i="7"/>
  <c r="DS75" i="7"/>
  <c r="DN75" i="7"/>
  <c r="DI75" i="7"/>
  <c r="DD75" i="7"/>
  <c r="CY75" i="7"/>
  <c r="CT75" i="7"/>
  <c r="CO75" i="7"/>
  <c r="CJ75" i="7"/>
  <c r="CE75" i="7"/>
  <c r="BZ75" i="7"/>
  <c r="BP75" i="7"/>
  <c r="BK75" i="7"/>
  <c r="BF75" i="7"/>
  <c r="M75" i="7"/>
  <c r="H75" i="7"/>
  <c r="EM73" i="7"/>
  <c r="CA579" i="7"/>
  <c r="BU73" i="7"/>
  <c r="EM72" i="7"/>
  <c r="BU72" i="7"/>
  <c r="CA578" i="7"/>
  <c r="EM71" i="7"/>
  <c r="BU71" i="7"/>
  <c r="CA577" i="7"/>
  <c r="EM70" i="7"/>
  <c r="BF70" i="7"/>
  <c r="BF577" i="7" s="1"/>
  <c r="BA70" i="7"/>
  <c r="BA577" i="7" s="1"/>
  <c r="AV70" i="7"/>
  <c r="AV577" i="7"/>
  <c r="AQ70" i="7"/>
  <c r="AL70" i="7"/>
  <c r="AG70" i="7"/>
  <c r="AB70" i="7"/>
  <c r="W70" i="7"/>
  <c r="W577" i="7"/>
  <c r="R70" i="7"/>
  <c r="R577" i="7" s="1"/>
  <c r="M70" i="7"/>
  <c r="EH69" i="7"/>
  <c r="EC69" i="7"/>
  <c r="DX69" i="7"/>
  <c r="DS69" i="7"/>
  <c r="DN69" i="7"/>
  <c r="DI69" i="7"/>
  <c r="DD69" i="7"/>
  <c r="CY69" i="7"/>
  <c r="CT69" i="7"/>
  <c r="CO69" i="7"/>
  <c r="CJ69" i="7"/>
  <c r="CE69" i="7"/>
  <c r="BZ69" i="7"/>
  <c r="BP69" i="7"/>
  <c r="BK69" i="7"/>
  <c r="BK576" i="7" s="1"/>
  <c r="BF69" i="7"/>
  <c r="M69" i="7"/>
  <c r="H69" i="7"/>
  <c r="H576" i="7" s="1"/>
  <c r="CA574" i="7"/>
  <c r="EM67" i="7"/>
  <c r="BU67" i="7"/>
  <c r="BU574" i="7" s="1"/>
  <c r="EM66" i="7"/>
  <c r="BU66" i="7"/>
  <c r="EM65" i="7"/>
  <c r="CA573" i="7"/>
  <c r="BU65" i="7"/>
  <c r="EM64" i="7"/>
  <c r="CA572" i="7"/>
  <c r="BU64" i="7"/>
  <c r="EH63" i="7"/>
  <c r="EC63" i="7"/>
  <c r="DX63" i="7"/>
  <c r="DS63" i="7"/>
  <c r="DN63" i="7"/>
  <c r="DI63" i="7"/>
  <c r="DD63" i="7"/>
  <c r="CY63" i="7"/>
  <c r="CT63" i="7"/>
  <c r="CO63" i="7"/>
  <c r="W571" i="7" s="1"/>
  <c r="CJ63" i="7"/>
  <c r="CE63" i="7"/>
  <c r="BZ63" i="7"/>
  <c r="BP63" i="7"/>
  <c r="BK63" i="7"/>
  <c r="BK571" i="7" s="1"/>
  <c r="BF63" i="7"/>
  <c r="BA63" i="7"/>
  <c r="BA571" i="7"/>
  <c r="AV63" i="7"/>
  <c r="AQ63" i="7"/>
  <c r="AQ571" i="7" s="1"/>
  <c r="AL63" i="7"/>
  <c r="AG63" i="7"/>
  <c r="AB63" i="7"/>
  <c r="W63" i="7"/>
  <c r="R63" i="7"/>
  <c r="M63" i="7"/>
  <c r="H63" i="7"/>
  <c r="EM61" i="7"/>
  <c r="CA569" i="7"/>
  <c r="BU61" i="7"/>
  <c r="EM60" i="7"/>
  <c r="CA568" i="7"/>
  <c r="BU60" i="7"/>
  <c r="CA567" i="7"/>
  <c r="EM59" i="7"/>
  <c r="BU59" i="7"/>
  <c r="CA566" i="7"/>
  <c r="EM58" i="7"/>
  <c r="BF58" i="7"/>
  <c r="BF57" i="7" s="1"/>
  <c r="BF566" i="7"/>
  <c r="BA58" i="7"/>
  <c r="BA57" i="7" s="1"/>
  <c r="BA565" i="7" s="1"/>
  <c r="BA566" i="7"/>
  <c r="AV58" i="7"/>
  <c r="AV566" i="7"/>
  <c r="AQ58" i="7"/>
  <c r="AQ566" i="7" s="1"/>
  <c r="AL58" i="7"/>
  <c r="AL566" i="7"/>
  <c r="AG58" i="7"/>
  <c r="AB58" i="7"/>
  <c r="AB566" i="7" s="1"/>
  <c r="W58" i="7"/>
  <c r="W566" i="7"/>
  <c r="R58" i="7"/>
  <c r="R566" i="7" s="1"/>
  <c r="M58" i="7"/>
  <c r="EH57" i="7"/>
  <c r="EC57" i="7"/>
  <c r="DX57" i="7"/>
  <c r="DS57" i="7"/>
  <c r="DN57" i="7"/>
  <c r="DI57" i="7"/>
  <c r="DD57" i="7"/>
  <c r="CY57" i="7"/>
  <c r="CT57" i="7"/>
  <c r="CO57" i="7"/>
  <c r="CJ57" i="7"/>
  <c r="CE57" i="7"/>
  <c r="BZ57" i="7"/>
  <c r="BP57" i="7"/>
  <c r="BK57" i="7"/>
  <c r="AL57" i="7"/>
  <c r="AG57" i="7"/>
  <c r="AB57" i="7"/>
  <c r="AB565" i="7" s="1"/>
  <c r="H57" i="7"/>
  <c r="H565" i="7" s="1"/>
  <c r="EM55" i="7"/>
  <c r="BU55" i="7"/>
  <c r="EM54" i="7"/>
  <c r="BU54" i="7"/>
  <c r="EM53" i="7"/>
  <c r="BU53" i="7"/>
  <c r="EM52" i="7"/>
  <c r="BF52" i="7"/>
  <c r="BF51" i="7" s="1"/>
  <c r="BA52" i="7"/>
  <c r="BA51" i="7"/>
  <c r="AV52" i="7"/>
  <c r="AV51" i="7" s="1"/>
  <c r="AQ52" i="7"/>
  <c r="AQ51" i="7" s="1"/>
  <c r="AL52" i="7"/>
  <c r="BU52" i="7" s="1"/>
  <c r="BU51" i="7" s="1"/>
  <c r="AL51" i="7"/>
  <c r="AG52" i="7"/>
  <c r="AG51" i="7"/>
  <c r="AB52" i="7"/>
  <c r="AB51" i="7" s="1"/>
  <c r="W52" i="7"/>
  <c r="W51" i="7"/>
  <c r="R52" i="7"/>
  <c r="R51" i="7" s="1"/>
  <c r="M52" i="7"/>
  <c r="M51" i="7" s="1"/>
  <c r="EH51" i="7"/>
  <c r="EC51" i="7"/>
  <c r="DX51" i="7"/>
  <c r="DS51" i="7"/>
  <c r="DN51" i="7"/>
  <c r="DI51" i="7"/>
  <c r="DD51" i="7"/>
  <c r="CY51" i="7"/>
  <c r="CT51" i="7"/>
  <c r="CO51" i="7"/>
  <c r="CJ51" i="7"/>
  <c r="CE51" i="7"/>
  <c r="BZ51" i="7"/>
  <c r="BP51" i="7"/>
  <c r="BK51" i="7"/>
  <c r="H51" i="7"/>
  <c r="CA563" i="7"/>
  <c r="EM49" i="7"/>
  <c r="BU49" i="7"/>
  <c r="BU563" i="7" s="1"/>
  <c r="CA562" i="7"/>
  <c r="EM48" i="7"/>
  <c r="BU48" i="7"/>
  <c r="CA561" i="7"/>
  <c r="EM47" i="7"/>
  <c r="BU47" i="7"/>
  <c r="BU561" i="7" s="1"/>
  <c r="EM46" i="7"/>
  <c r="CA560" i="7"/>
  <c r="BU46" i="7"/>
  <c r="EH45" i="7"/>
  <c r="EC45" i="7"/>
  <c r="BK559" i="7"/>
  <c r="DX45" i="7"/>
  <c r="BF559" i="7" s="1"/>
  <c r="DS45" i="7"/>
  <c r="DN45" i="7"/>
  <c r="DI45" i="7"/>
  <c r="DD45" i="7"/>
  <c r="CY45" i="7"/>
  <c r="CT45" i="7"/>
  <c r="CO45" i="7"/>
  <c r="CJ45" i="7"/>
  <c r="CE45" i="7"/>
  <c r="M559" i="7" s="1"/>
  <c r="BZ45" i="7"/>
  <c r="BP45" i="7"/>
  <c r="BK45" i="7"/>
  <c r="BF45" i="7"/>
  <c r="BA45" i="7"/>
  <c r="AV45" i="7"/>
  <c r="AQ45" i="7"/>
  <c r="AL45" i="7"/>
  <c r="AL559" i="7" s="1"/>
  <c r="AG45" i="7"/>
  <c r="AB45" i="7"/>
  <c r="AB559" i="7" s="1"/>
  <c r="W45" i="7"/>
  <c r="R45" i="7"/>
  <c r="R559" i="7"/>
  <c r="M45" i="7"/>
  <c r="H45" i="7"/>
  <c r="EM43" i="7"/>
  <c r="CA557" i="7"/>
  <c r="BU43" i="7"/>
  <c r="BU557" i="7" s="1"/>
  <c r="EM42" i="7"/>
  <c r="CA556" i="7"/>
  <c r="BU42" i="7"/>
  <c r="BU556" i="7" s="1"/>
  <c r="CA555" i="7"/>
  <c r="EM41" i="7"/>
  <c r="BU41" i="7"/>
  <c r="BU555" i="7" s="1"/>
  <c r="CA554" i="7"/>
  <c r="EM40" i="7"/>
  <c r="BU40" i="7"/>
  <c r="CA553" i="7"/>
  <c r="EH39" i="7"/>
  <c r="EC39" i="7"/>
  <c r="DX39" i="7"/>
  <c r="DS39" i="7"/>
  <c r="DN39" i="7"/>
  <c r="DI39" i="7"/>
  <c r="DD39" i="7"/>
  <c r="CY39" i="7"/>
  <c r="AG553" i="7" s="1"/>
  <c r="CT39" i="7"/>
  <c r="CO39" i="7"/>
  <c r="W553" i="7" s="1"/>
  <c r="CJ39" i="7"/>
  <c r="CE39" i="7"/>
  <c r="BZ39" i="7"/>
  <c r="BP39" i="7"/>
  <c r="BK39" i="7"/>
  <c r="BF39" i="7"/>
  <c r="BF553" i="7" s="1"/>
  <c r="BA39" i="7"/>
  <c r="AV39" i="7"/>
  <c r="AQ39" i="7"/>
  <c r="AL39" i="7"/>
  <c r="AG39" i="7"/>
  <c r="AB39" i="7"/>
  <c r="W39" i="7"/>
  <c r="R39" i="7"/>
  <c r="M39" i="7"/>
  <c r="H39" i="7"/>
  <c r="CA551" i="7"/>
  <c r="EM37" i="7"/>
  <c r="BU37" i="7"/>
  <c r="BU551" i="7" s="1"/>
  <c r="EM36" i="7"/>
  <c r="BU36" i="7"/>
  <c r="CA549" i="7"/>
  <c r="EM35" i="7"/>
  <c r="BU35" i="7"/>
  <c r="CA548" i="7"/>
  <c r="EM34" i="7"/>
  <c r="BU34" i="7"/>
  <c r="EH33" i="7"/>
  <c r="EC33" i="7"/>
  <c r="DX33" i="7"/>
  <c r="DS33" i="7"/>
  <c r="DN33" i="7"/>
  <c r="AV547" i="7"/>
  <c r="DI33" i="7"/>
  <c r="DD33" i="7"/>
  <c r="AL547" i="7" s="1"/>
  <c r="CY33" i="7"/>
  <c r="CT33" i="7"/>
  <c r="CO33" i="7"/>
  <c r="CJ33" i="7"/>
  <c r="CE33" i="7"/>
  <c r="BZ33" i="7"/>
  <c r="BP33" i="7"/>
  <c r="BP547" i="7" s="1"/>
  <c r="BK33" i="7"/>
  <c r="BK547" i="7" s="1"/>
  <c r="BF33" i="7"/>
  <c r="BA33" i="7"/>
  <c r="AV33" i="7"/>
  <c r="AQ33" i="7"/>
  <c r="AL33" i="7"/>
  <c r="AG33" i="7"/>
  <c r="AG547" i="7" s="1"/>
  <c r="AB33" i="7"/>
  <c r="W33" i="7"/>
  <c r="R33" i="7"/>
  <c r="R547" i="7" s="1"/>
  <c r="M33" i="7"/>
  <c r="H33" i="7"/>
  <c r="H547" i="7"/>
  <c r="CA545" i="7"/>
  <c r="EM31" i="7"/>
  <c r="BU545" i="7" s="1"/>
  <c r="BU31" i="7"/>
  <c r="CA544" i="7"/>
  <c r="EM30" i="7"/>
  <c r="BU30" i="7"/>
  <c r="BU544" i="7" s="1"/>
  <c r="EM29" i="7"/>
  <c r="CA543" i="7"/>
  <c r="BU29" i="7"/>
  <c r="BU543" i="7" s="1"/>
  <c r="EM28" i="7"/>
  <c r="CA542" i="7"/>
  <c r="BU28" i="7"/>
  <c r="CA541" i="7"/>
  <c r="EH27" i="7"/>
  <c r="BP541" i="7" s="1"/>
  <c r="EC27" i="7"/>
  <c r="DX27" i="7"/>
  <c r="DS27" i="7"/>
  <c r="DN27" i="7"/>
  <c r="DI27" i="7"/>
  <c r="DD27" i="7"/>
  <c r="AL541" i="7" s="1"/>
  <c r="CY27" i="7"/>
  <c r="CT27" i="7"/>
  <c r="AB541" i="7" s="1"/>
  <c r="CO27" i="7"/>
  <c r="CJ27" i="7"/>
  <c r="CE27" i="7"/>
  <c r="M541" i="7" s="1"/>
  <c r="BZ27" i="7"/>
  <c r="BP27" i="7"/>
  <c r="BK27" i="7"/>
  <c r="BF27" i="7"/>
  <c r="BA27" i="7"/>
  <c r="AV27" i="7"/>
  <c r="AQ27" i="7"/>
  <c r="AL27" i="7"/>
  <c r="AG27" i="7"/>
  <c r="AB27" i="7"/>
  <c r="W27" i="7"/>
  <c r="R27" i="7"/>
  <c r="M27" i="7"/>
  <c r="H27" i="7"/>
  <c r="H541" i="7" s="1"/>
  <c r="EM24" i="7"/>
  <c r="EM23" i="7" s="1"/>
  <c r="BA24" i="7"/>
  <c r="BU24" i="7"/>
  <c r="EH23" i="7"/>
  <c r="EC23" i="7"/>
  <c r="DX23" i="7"/>
  <c r="DS23" i="7"/>
  <c r="DN23" i="7"/>
  <c r="DI23" i="7"/>
  <c r="DD23" i="7"/>
  <c r="CY23" i="7"/>
  <c r="CT23" i="7"/>
  <c r="CO23" i="7"/>
  <c r="W538" i="7" s="1"/>
  <c r="CJ23" i="7"/>
  <c r="CE23" i="7"/>
  <c r="BZ23" i="7"/>
  <c r="H538" i="7" s="1"/>
  <c r="BP23" i="7"/>
  <c r="BP538" i="7" s="1"/>
  <c r="BK23" i="7"/>
  <c r="BF23" i="7"/>
  <c r="AV23" i="7"/>
  <c r="AQ23" i="7"/>
  <c r="AL23" i="7"/>
  <c r="AG23" i="7"/>
  <c r="AB23" i="7"/>
  <c r="W23" i="7"/>
  <c r="R23" i="7"/>
  <c r="M23" i="7"/>
  <c r="H23" i="7"/>
  <c r="EH21" i="7"/>
  <c r="BP536" i="7" s="1"/>
  <c r="EC21" i="7"/>
  <c r="DX21" i="7"/>
  <c r="DS21" i="7"/>
  <c r="DN21" i="7"/>
  <c r="DI21" i="7"/>
  <c r="DD21" i="7"/>
  <c r="CY21" i="7"/>
  <c r="CT21" i="7"/>
  <c r="CO21" i="7"/>
  <c r="CJ21" i="7"/>
  <c r="CE21" i="7"/>
  <c r="BZ21" i="7"/>
  <c r="H536" i="7" s="1"/>
  <c r="BP21" i="7"/>
  <c r="BK21" i="7"/>
  <c r="BF21" i="7"/>
  <c r="BF536" i="7" s="1"/>
  <c r="BA21" i="7"/>
  <c r="BA536" i="7" s="1"/>
  <c r="AV21" i="7"/>
  <c r="AV536" i="7" s="1"/>
  <c r="AQ21" i="7"/>
  <c r="AL21" i="7"/>
  <c r="AG21" i="7"/>
  <c r="AG536" i="7" s="1"/>
  <c r="AB21" i="7"/>
  <c r="AB536" i="7" s="1"/>
  <c r="W21" i="7"/>
  <c r="W536" i="7"/>
  <c r="R21" i="7"/>
  <c r="R536" i="7" s="1"/>
  <c r="M21" i="7"/>
  <c r="H21" i="7"/>
  <c r="EH20" i="7"/>
  <c r="EC20" i="7"/>
  <c r="DX20" i="7"/>
  <c r="DS20" i="7"/>
  <c r="DN20" i="7"/>
  <c r="AV535" i="7" s="1"/>
  <c r="DI20" i="7"/>
  <c r="DD20" i="7"/>
  <c r="CY20" i="7"/>
  <c r="CT20" i="7"/>
  <c r="CO20" i="7"/>
  <c r="CJ20" i="7"/>
  <c r="CE20" i="7"/>
  <c r="BZ20" i="7"/>
  <c r="BP20" i="7"/>
  <c r="BP535" i="7" s="1"/>
  <c r="BK20" i="7"/>
  <c r="BF20" i="7"/>
  <c r="BF535" i="7" s="1"/>
  <c r="BA20" i="7"/>
  <c r="AV20" i="7"/>
  <c r="AQ20" i="7"/>
  <c r="AL20" i="7"/>
  <c r="AL535" i="7" s="1"/>
  <c r="AG20" i="7"/>
  <c r="AG535" i="7" s="1"/>
  <c r="AB20" i="7"/>
  <c r="W20" i="7"/>
  <c r="R20" i="7"/>
  <c r="M20" i="7"/>
  <c r="M535" i="7" s="1"/>
  <c r="H20" i="7"/>
  <c r="EH19" i="7"/>
  <c r="EC19" i="7"/>
  <c r="DX19" i="7"/>
  <c r="DS19" i="7"/>
  <c r="DN19" i="7"/>
  <c r="DI19" i="7"/>
  <c r="DD19" i="7"/>
  <c r="AL534" i="7" s="1"/>
  <c r="CY19" i="7"/>
  <c r="CT19" i="7"/>
  <c r="CO19" i="7"/>
  <c r="W534" i="7"/>
  <c r="CJ19" i="7"/>
  <c r="CE19" i="7"/>
  <c r="BZ19" i="7"/>
  <c r="H534" i="7" s="1"/>
  <c r="BP19" i="7"/>
  <c r="BP534" i="7" s="1"/>
  <c r="BK19" i="7"/>
  <c r="BF19" i="7"/>
  <c r="BA19" i="7"/>
  <c r="AV19" i="7"/>
  <c r="AV534" i="7" s="1"/>
  <c r="AQ19" i="7"/>
  <c r="AQ534" i="7" s="1"/>
  <c r="AL19" i="7"/>
  <c r="AG19" i="7"/>
  <c r="AB19" i="7"/>
  <c r="W19" i="7"/>
  <c r="R19" i="7"/>
  <c r="R534" i="7" s="1"/>
  <c r="M19" i="7"/>
  <c r="M534" i="7"/>
  <c r="DD18" i="7"/>
  <c r="CT18" i="7"/>
  <c r="BZ9" i="7"/>
  <c r="BZ250" i="7" s="1"/>
  <c r="H9" i="7"/>
  <c r="H250" i="7" s="1"/>
  <c r="BZ8" i="7"/>
  <c r="BZ249" i="7" s="1"/>
  <c r="H8" i="7"/>
  <c r="F249" i="7" s="1"/>
  <c r="N1" i="7"/>
  <c r="BA814" i="7"/>
  <c r="BU562" i="7"/>
  <c r="AQ57" i="7"/>
  <c r="AQ565" i="7" s="1"/>
  <c r="BA87" i="7"/>
  <c r="BA587" i="7" s="1"/>
  <c r="BU591" i="7"/>
  <c r="W614" i="7"/>
  <c r="BF624" i="7"/>
  <c r="W147" i="7"/>
  <c r="W634" i="7" s="1"/>
  <c r="CA634" i="7"/>
  <c r="M720" i="7"/>
  <c r="BF729" i="7"/>
  <c r="AL732" i="7"/>
  <c r="R737" i="7"/>
  <c r="W781" i="7"/>
  <c r="W808" i="7"/>
  <c r="H823" i="7"/>
  <c r="BA843" i="7"/>
  <c r="AG840" i="7"/>
  <c r="AQ840" i="7"/>
  <c r="CA535" i="7"/>
  <c r="R127" i="7"/>
  <c r="R619" i="7"/>
  <c r="AG147" i="7"/>
  <c r="AG634" i="7" s="1"/>
  <c r="BU636" i="7"/>
  <c r="BK677" i="7"/>
  <c r="BU678" i="7"/>
  <c r="AL728" i="7"/>
  <c r="R758" i="7"/>
  <c r="M820" i="7"/>
  <c r="H535" i="7"/>
  <c r="AQ732" i="7"/>
  <c r="AB808" i="7"/>
  <c r="BU549" i="7"/>
  <c r="BU600" i="7"/>
  <c r="CY18" i="7"/>
  <c r="BA753" i="7"/>
  <c r="BU776" i="7"/>
  <c r="R820" i="7"/>
  <c r="CA536" i="7"/>
  <c r="AB127" i="7"/>
  <c r="AV728" i="7"/>
  <c r="AL737" i="7"/>
  <c r="M786" i="7"/>
  <c r="W535" i="7"/>
  <c r="AG593" i="7"/>
  <c r="BU369" i="7"/>
  <c r="BU409" i="7"/>
  <c r="BU408" i="7"/>
  <c r="BU578" i="7"/>
  <c r="AB81" i="7"/>
  <c r="AB581" i="7" s="1"/>
  <c r="BU596" i="7"/>
  <c r="AV147" i="7"/>
  <c r="AB802" i="7"/>
  <c r="AL536" i="7"/>
  <c r="AB609" i="7"/>
  <c r="AG662" i="7"/>
  <c r="CA732" i="7"/>
  <c r="CA729" i="7"/>
  <c r="W769" i="7"/>
  <c r="AB786" i="7"/>
  <c r="AB799" i="7"/>
  <c r="H17" i="7"/>
  <c r="H13" i="7" s="1"/>
  <c r="M748" i="7"/>
  <c r="R791" i="7"/>
  <c r="AV541" i="7"/>
  <c r="AG571" i="7"/>
  <c r="BA69" i="7"/>
  <c r="BA576" i="7" s="1"/>
  <c r="AQ581" i="7"/>
  <c r="BK593" i="7"/>
  <c r="M598" i="7"/>
  <c r="CA598" i="7"/>
  <c r="CA604" i="7"/>
  <c r="CA609" i="7"/>
  <c r="BP634" i="7"/>
  <c r="BA378" i="7"/>
  <c r="BK808" i="7"/>
  <c r="R814" i="7"/>
  <c r="BF830" i="7"/>
  <c r="W547" i="7"/>
  <c r="AV581" i="7"/>
  <c r="BP609" i="7"/>
  <c r="BA657" i="7"/>
  <c r="AQ742" i="7"/>
  <c r="M758" i="7"/>
  <c r="CA547" i="7"/>
  <c r="CA565" i="7"/>
  <c r="W598" i="7"/>
  <c r="AB137" i="7"/>
  <c r="BK18" i="7"/>
  <c r="M267" i="7"/>
  <c r="M266" i="7"/>
  <c r="BF730" i="7"/>
  <c r="AL769" i="7"/>
  <c r="AQ786" i="7"/>
  <c r="BU379" i="7"/>
  <c r="AQ817" i="7"/>
  <c r="BK826" i="7"/>
  <c r="AV843" i="7"/>
  <c r="AG81" i="7"/>
  <c r="AG581" i="7" s="1"/>
  <c r="AQ93" i="7"/>
  <c r="AQ593" i="7" s="1"/>
  <c r="AL81" i="7"/>
  <c r="AL581" i="7" s="1"/>
  <c r="AV538" i="7"/>
  <c r="BU122" i="7"/>
  <c r="BU614" i="7" s="1"/>
  <c r="BP629" i="7"/>
  <c r="AG769" i="7"/>
  <c r="AB547" i="7"/>
  <c r="AB598" i="7"/>
  <c r="BU627" i="7"/>
  <c r="CA657" i="7"/>
  <c r="R182" i="7"/>
  <c r="R667" i="7" s="1"/>
  <c r="AB677" i="7"/>
  <c r="BP720" i="7"/>
  <c r="M732" i="7"/>
  <c r="AQ769" i="7"/>
  <c r="AV786" i="7"/>
  <c r="R797" i="7"/>
  <c r="H811" i="7"/>
  <c r="BK823" i="7"/>
  <c r="BF576" i="7"/>
  <c r="AG538" i="7"/>
  <c r="AQ538" i="7"/>
  <c r="BU567" i="7"/>
  <c r="AG87" i="7"/>
  <c r="AG587" i="7" s="1"/>
  <c r="AG598" i="7"/>
  <c r="BP619" i="7"/>
  <c r="AL729" i="7"/>
  <c r="BF742" i="7"/>
  <c r="AV769" i="7"/>
  <c r="BK802" i="7"/>
  <c r="BA817" i="7"/>
  <c r="BU824" i="7"/>
  <c r="BA849" i="7"/>
  <c r="BU23" i="7"/>
  <c r="CA658" i="7"/>
  <c r="BU792" i="7"/>
  <c r="BU343" i="7"/>
  <c r="BU542" i="7"/>
  <c r="AL571" i="7"/>
  <c r="AB604" i="7"/>
  <c r="M609" i="7"/>
  <c r="AQ619" i="7"/>
  <c r="AV624" i="7"/>
  <c r="BA147" i="7"/>
  <c r="M652" i="7"/>
  <c r="M668" i="7"/>
  <c r="AV193" i="7"/>
  <c r="AV672" i="7" s="1"/>
  <c r="R748" i="7"/>
  <c r="CA805" i="7"/>
  <c r="BP830" i="7"/>
  <c r="AV663" i="7"/>
  <c r="AV177" i="7"/>
  <c r="AV662" i="7" s="1"/>
  <c r="CA550" i="7"/>
  <c r="BA663" i="7"/>
  <c r="BA177" i="7"/>
  <c r="BA662" i="7" s="1"/>
  <c r="CA538" i="7"/>
  <c r="CA539" i="7"/>
  <c r="AV57" i="7"/>
  <c r="R69" i="7"/>
  <c r="R576" i="7"/>
  <c r="CA581" i="7"/>
  <c r="AG604" i="7"/>
  <c r="M615" i="7"/>
  <c r="M122" i="7"/>
  <c r="M614" i="7"/>
  <c r="CA670" i="7"/>
  <c r="W706" i="7"/>
  <c r="CA728" i="7"/>
  <c r="CA734" i="7"/>
  <c r="CA737" i="7"/>
  <c r="CA820" i="7"/>
  <c r="BU451" i="7"/>
  <c r="BU826" i="7" s="1"/>
  <c r="CA831" i="7"/>
  <c r="EM454" i="7"/>
  <c r="BU830" i="7" s="1"/>
  <c r="CA830" i="7"/>
  <c r="CA838" i="7"/>
  <c r="CA837" i="7"/>
  <c r="AV571" i="7"/>
  <c r="W69" i="7"/>
  <c r="W576" i="7" s="1"/>
  <c r="BU612" i="7"/>
  <c r="BU615" i="7"/>
  <c r="BU631" i="7"/>
  <c r="AB177" i="7"/>
  <c r="BU773" i="7"/>
  <c r="AB353" i="7"/>
  <c r="BU821" i="7"/>
  <c r="BU445" i="7"/>
  <c r="BU820" i="7" s="1"/>
  <c r="BU601" i="7"/>
  <c r="BA547" i="7"/>
  <c r="CA571" i="7"/>
  <c r="W582" i="7"/>
  <c r="W81" i="7"/>
  <c r="W581" i="7"/>
  <c r="AL593" i="7"/>
  <c r="AL598" i="7"/>
  <c r="CA602" i="7"/>
  <c r="AV604" i="7"/>
  <c r="AG609" i="7"/>
  <c r="CA631" i="7"/>
  <c r="AG652" i="7"/>
  <c r="AG162" i="7"/>
  <c r="AG651" i="7"/>
  <c r="AB657" i="7"/>
  <c r="BA673" i="7"/>
  <c r="BA193" i="7"/>
  <c r="BA672" i="7"/>
  <c r="AL353" i="7"/>
  <c r="BU394" i="7"/>
  <c r="CA834" i="7"/>
  <c r="CA651" i="7"/>
  <c r="CA840" i="7"/>
  <c r="CA841" i="7"/>
  <c r="W541" i="7"/>
  <c r="CA576" i="7"/>
  <c r="BA604" i="7"/>
  <c r="M625" i="7"/>
  <c r="M137" i="7"/>
  <c r="M624" i="7" s="1"/>
  <c r="AL652" i="7"/>
  <c r="AL162" i="7"/>
  <c r="AL651" i="7" s="1"/>
  <c r="CA730" i="7"/>
  <c r="CA735" i="7"/>
  <c r="M826" i="7"/>
  <c r="BU45" i="7"/>
  <c r="M566" i="7"/>
  <c r="M57" i="7"/>
  <c r="M565" i="7"/>
  <c r="BU568" i="7"/>
  <c r="BP571" i="7"/>
  <c r="BF588" i="7"/>
  <c r="AV93" i="7"/>
  <c r="AV593" i="7" s="1"/>
  <c r="BF604" i="7"/>
  <c r="R625" i="7"/>
  <c r="R137" i="7"/>
  <c r="R624" i="7" s="1"/>
  <c r="AQ652" i="7"/>
  <c r="AQ162" i="7"/>
  <c r="AQ651" i="7" s="1"/>
  <c r="AQ668" i="7"/>
  <c r="AQ182" i="7"/>
  <c r="AQ667" i="7"/>
  <c r="AG728" i="7"/>
  <c r="M775" i="7"/>
  <c r="AV267" i="7"/>
  <c r="AV353" i="7"/>
  <c r="H820" i="7"/>
  <c r="M823" i="7"/>
  <c r="BA539" i="7"/>
  <c r="BA23" i="7"/>
  <c r="BA538" i="7" s="1"/>
  <c r="AG797" i="7"/>
  <c r="AG418" i="7"/>
  <c r="EM424" i="7"/>
  <c r="CA802" i="7"/>
  <c r="BU788" i="7"/>
  <c r="CA534" i="7"/>
  <c r="M536" i="7"/>
  <c r="BU33" i="7"/>
  <c r="CA559" i="7"/>
  <c r="M577" i="7"/>
  <c r="BA593" i="7"/>
  <c r="AV652" i="7"/>
  <c r="AV162" i="7"/>
  <c r="AV651" i="7" s="1"/>
  <c r="M663" i="7"/>
  <c r="AV668" i="7"/>
  <c r="AV182" i="7"/>
  <c r="AV667" i="7" s="1"/>
  <c r="AL187" i="7"/>
  <c r="CA672" i="7"/>
  <c r="BZ254" i="7"/>
  <c r="BU253" i="7"/>
  <c r="EM439" i="7"/>
  <c r="CA814" i="7"/>
  <c r="CA815" i="7"/>
  <c r="CA850" i="7"/>
  <c r="EM475" i="7"/>
  <c r="CA849" i="7"/>
  <c r="BU82" i="7"/>
  <c r="R81" i="7"/>
  <c r="R581" i="7" s="1"/>
  <c r="CA742" i="7"/>
  <c r="BU433" i="7"/>
  <c r="BU811" i="7" s="1"/>
  <c r="EM496" i="7"/>
  <c r="BF93" i="7"/>
  <c r="BF593" i="7" s="1"/>
  <c r="CA593" i="7"/>
  <c r="BF668" i="7"/>
  <c r="BF182" i="7"/>
  <c r="BF667" i="7" s="1"/>
  <c r="CA763" i="7"/>
  <c r="CA811" i="7"/>
  <c r="EM127" i="7"/>
  <c r="CA619" i="7"/>
  <c r="BA668" i="7"/>
  <c r="BA182" i="7"/>
  <c r="BA667" i="7" s="1"/>
  <c r="CA758" i="7"/>
  <c r="R817" i="7"/>
  <c r="CA858" i="7"/>
  <c r="M594" i="7"/>
  <c r="M93" i="7"/>
  <c r="M593" i="7" s="1"/>
  <c r="BP677" i="7"/>
  <c r="BU723" i="7"/>
  <c r="CA723" i="7"/>
  <c r="CA720" i="7"/>
  <c r="BU626" i="7"/>
  <c r="AB162" i="7"/>
  <c r="AB651" i="7" s="1"/>
  <c r="AL663" i="7"/>
  <c r="AL177" i="7"/>
  <c r="AL662" i="7" s="1"/>
  <c r="AG368" i="7"/>
  <c r="AG267" i="7"/>
  <c r="W797" i="7"/>
  <c r="W418" i="7"/>
  <c r="BU806" i="7"/>
  <c r="BU622" i="7"/>
  <c r="AQ663" i="7"/>
  <c r="AQ177" i="7"/>
  <c r="AQ662" i="7" s="1"/>
  <c r="R203" i="7"/>
  <c r="AB553" i="7"/>
  <c r="AL609" i="7"/>
  <c r="H614" i="7"/>
  <c r="AB758" i="7"/>
  <c r="BA769" i="7"/>
  <c r="H802" i="7"/>
  <c r="H805" i="7"/>
  <c r="R811" i="7"/>
  <c r="AB817" i="7"/>
  <c r="AB820" i="7"/>
  <c r="W823" i="7"/>
  <c r="R535" i="7"/>
  <c r="BP559" i="7"/>
  <c r="BU605" i="7"/>
  <c r="AQ609" i="7"/>
  <c r="BU616" i="7"/>
  <c r="BF619" i="7"/>
  <c r="AQ657" i="7"/>
  <c r="BF193" i="7"/>
  <c r="BF672" i="7" s="1"/>
  <c r="BK742" i="7"/>
  <c r="AB748" i="7"/>
  <c r="M802" i="7"/>
  <c r="AG817" i="7"/>
  <c r="BU478" i="7"/>
  <c r="BU481" i="7"/>
  <c r="AL553" i="7"/>
  <c r="H598" i="7"/>
  <c r="AV609" i="7"/>
  <c r="R614" i="7"/>
  <c r="AL629" i="7"/>
  <c r="AV657" i="7"/>
  <c r="BK672" i="7"/>
  <c r="AL730" i="7"/>
  <c r="BP742" i="7"/>
  <c r="CA769" i="7"/>
  <c r="CA781" i="7"/>
  <c r="BU793" i="7"/>
  <c r="M799" i="7"/>
  <c r="R805" i="7"/>
  <c r="W729" i="7"/>
  <c r="CA770" i="7"/>
  <c r="W786" i="7"/>
  <c r="M547" i="7"/>
  <c r="AV553" i="7"/>
  <c r="W57" i="7"/>
  <c r="W565" i="7" s="1"/>
  <c r="H571" i="7"/>
  <c r="R598" i="7"/>
  <c r="AB614" i="7"/>
  <c r="W137" i="7"/>
  <c r="W624" i="7" s="1"/>
  <c r="M147" i="7"/>
  <c r="M634" i="7" s="1"/>
  <c r="BA162" i="7"/>
  <c r="BU653" i="7"/>
  <c r="BF657" i="7"/>
  <c r="BF662" i="7"/>
  <c r="BK667" i="7"/>
  <c r="W737" i="7"/>
  <c r="BU783" i="7"/>
  <c r="M791" i="7"/>
  <c r="W358" i="7"/>
  <c r="BU359" i="7"/>
  <c r="BU358" i="7" s="1"/>
  <c r="AB837" i="7"/>
  <c r="BA846" i="7"/>
  <c r="BU733" i="7"/>
  <c r="BK834" i="7"/>
  <c r="CA846" i="7"/>
  <c r="R728" i="7"/>
  <c r="BK730" i="7"/>
  <c r="BU772" i="7"/>
  <c r="BF775" i="7"/>
  <c r="R781" i="7"/>
  <c r="AB791" i="7"/>
  <c r="BF826" i="7"/>
  <c r="BA830" i="7"/>
  <c r="BK843" i="7"/>
  <c r="CA843" i="7"/>
  <c r="W855" i="7"/>
  <c r="BU716" i="7"/>
  <c r="H732" i="7"/>
  <c r="BU734" i="7"/>
  <c r="CA749" i="7"/>
  <c r="CA748" i="7"/>
  <c r="BP775" i="7"/>
  <c r="AB781" i="7"/>
  <c r="BU784" i="7"/>
  <c r="BA786" i="7"/>
  <c r="M403" i="7"/>
  <c r="AB418" i="7"/>
  <c r="BP814" i="7"/>
  <c r="BP823" i="7"/>
  <c r="BP826" i="7"/>
  <c r="BK830" i="7"/>
  <c r="BA837" i="7"/>
  <c r="BU760" i="7"/>
  <c r="BU764" i="7"/>
  <c r="AB769" i="7"/>
  <c r="H730" i="7"/>
  <c r="W732" i="7"/>
  <c r="R775" i="7"/>
  <c r="AL797" i="7"/>
  <c r="AQ811" i="7"/>
  <c r="AL817" i="7"/>
  <c r="AG820" i="7"/>
  <c r="R849" i="7"/>
  <c r="W720" i="7"/>
  <c r="AB732" i="7"/>
  <c r="AV811" i="7"/>
  <c r="AQ814" i="7"/>
  <c r="BU735" i="7"/>
  <c r="W753" i="7"/>
  <c r="BK781" i="7"/>
  <c r="BA791" i="7"/>
  <c r="BF802" i="7"/>
  <c r="BA805" i="7"/>
  <c r="BA811" i="7"/>
  <c r="AB834" i="7"/>
  <c r="BK706" i="7"/>
  <c r="AQ720" i="7"/>
  <c r="BP727" i="7"/>
  <c r="R729" i="7"/>
  <c r="AV732" i="7"/>
  <c r="BU803" i="7"/>
  <c r="BA855" i="7"/>
  <c r="H797" i="7"/>
  <c r="W799" i="7"/>
  <c r="M811" i="7"/>
  <c r="BU831" i="7"/>
  <c r="BA840" i="7"/>
  <c r="BK846" i="7"/>
  <c r="BF849" i="7"/>
  <c r="BP852" i="7"/>
  <c r="BP858" i="7"/>
  <c r="AB15" i="7"/>
  <c r="CA707" i="7"/>
  <c r="CA797" i="7"/>
  <c r="AG15" i="7"/>
  <c r="CA706" i="7"/>
  <c r="CA727" i="7"/>
  <c r="W15" i="7"/>
  <c r="CA796" i="7"/>
  <c r="CA529" i="7"/>
  <c r="CA726" i="7"/>
  <c r="CA528" i="7"/>
  <c r="CA533" i="7"/>
  <c r="CA532" i="7"/>
  <c r="CA526" i="7"/>
  <c r="CA527" i="7"/>
  <c r="BU73" i="4"/>
  <c r="BT73" i="4"/>
  <c r="BS73" i="4"/>
  <c r="BR73" i="4"/>
  <c r="BV73" i="4" s="1"/>
  <c r="I73" i="4"/>
  <c r="BU72" i="4"/>
  <c r="BT72" i="4"/>
  <c r="BS72" i="4"/>
  <c r="BR72" i="4"/>
  <c r="BV72" i="4" s="1"/>
  <c r="I72" i="4"/>
  <c r="BU71" i="4"/>
  <c r="BT71" i="4"/>
  <c r="BS71" i="4"/>
  <c r="BR71" i="4"/>
  <c r="BV71" i="4"/>
  <c r="I71" i="4"/>
  <c r="I70" i="4"/>
  <c r="I69" i="4"/>
  <c r="BP67" i="4"/>
  <c r="BE67" i="4"/>
  <c r="BC67" i="4"/>
  <c r="BC68" i="4"/>
  <c r="BC74" i="4"/>
  <c r="Y67" i="4"/>
  <c r="V67" i="4"/>
  <c r="U67" i="4"/>
  <c r="U68" i="4"/>
  <c r="U74" i="4"/>
  <c r="H67" i="4"/>
  <c r="G67" i="4"/>
  <c r="F67" i="4"/>
  <c r="BU66" i="4"/>
  <c r="BT66" i="4"/>
  <c r="BS66" i="4"/>
  <c r="BR66" i="4"/>
  <c r="BV66" i="4"/>
  <c r="BQ66" i="4"/>
  <c r="BL66" i="4"/>
  <c r="BG66" i="4"/>
  <c r="BB66" i="4"/>
  <c r="AW66" i="4"/>
  <c r="AR66" i="4"/>
  <c r="AM66" i="4"/>
  <c r="AH66" i="4"/>
  <c r="AC66" i="4"/>
  <c r="X66" i="4"/>
  <c r="S66" i="4"/>
  <c r="N66" i="4"/>
  <c r="I66" i="4"/>
  <c r="BU65" i="4"/>
  <c r="BT65" i="4"/>
  <c r="BS65" i="4"/>
  <c r="BR65" i="4"/>
  <c r="BV65" i="4"/>
  <c r="BQ65" i="4"/>
  <c r="BL65" i="4"/>
  <c r="BG65" i="4"/>
  <c r="BB65" i="4"/>
  <c r="AW65" i="4"/>
  <c r="AR65" i="4"/>
  <c r="AM65" i="4"/>
  <c r="AH65" i="4"/>
  <c r="AC65" i="4"/>
  <c r="X65" i="4"/>
  <c r="S65" i="4"/>
  <c r="N65" i="4"/>
  <c r="I65" i="4"/>
  <c r="BU64" i="4"/>
  <c r="BT64" i="4"/>
  <c r="BS64" i="4"/>
  <c r="BR64" i="4"/>
  <c r="BV64" i="4"/>
  <c r="BQ64" i="4"/>
  <c r="BL64" i="4"/>
  <c r="BG64" i="4"/>
  <c r="BB64" i="4"/>
  <c r="AW64" i="4"/>
  <c r="AR64" i="4"/>
  <c r="AM64" i="4"/>
  <c r="AH64" i="4"/>
  <c r="AC64" i="4"/>
  <c r="X64" i="4"/>
  <c r="S64" i="4"/>
  <c r="N64" i="4"/>
  <c r="I64" i="4"/>
  <c r="BU63" i="4"/>
  <c r="BT63" i="4"/>
  <c r="BS63" i="4"/>
  <c r="BR63" i="4"/>
  <c r="BV63" i="4" s="1"/>
  <c r="BQ63" i="4"/>
  <c r="BL63" i="4"/>
  <c r="BG63" i="4"/>
  <c r="BB63" i="4"/>
  <c r="AW63" i="4"/>
  <c r="AR63" i="4"/>
  <c r="AM63" i="4"/>
  <c r="AH63" i="4"/>
  <c r="AC63" i="4"/>
  <c r="X63" i="4"/>
  <c r="S63" i="4"/>
  <c r="N63" i="4"/>
  <c r="I63" i="4"/>
  <c r="BU62" i="4"/>
  <c r="BT62" i="4"/>
  <c r="BS62" i="4"/>
  <c r="BR62" i="4"/>
  <c r="BV62" i="4" s="1"/>
  <c r="BG62" i="4"/>
  <c r="AR62" i="4"/>
  <c r="N62" i="4"/>
  <c r="I62" i="4"/>
  <c r="BU61" i="4"/>
  <c r="BT61" i="4"/>
  <c r="BS61" i="4"/>
  <c r="BR61" i="4"/>
  <c r="BV61" i="4" s="1"/>
  <c r="BQ61" i="4"/>
  <c r="BL61" i="4"/>
  <c r="BG61" i="4"/>
  <c r="BB61" i="4"/>
  <c r="AW61" i="4"/>
  <c r="AR61" i="4"/>
  <c r="AM61" i="4"/>
  <c r="AH61" i="4"/>
  <c r="AC61" i="4"/>
  <c r="X61" i="4"/>
  <c r="S61" i="4"/>
  <c r="N61" i="4"/>
  <c r="I61" i="4"/>
  <c r="BU60" i="4"/>
  <c r="BT60" i="4"/>
  <c r="BS60" i="4"/>
  <c r="BR60" i="4"/>
  <c r="BV60" i="4"/>
  <c r="BQ60" i="4"/>
  <c r="BL60" i="4"/>
  <c r="BG60" i="4"/>
  <c r="BB60" i="4"/>
  <c r="AW60" i="4"/>
  <c r="AR60" i="4"/>
  <c r="AM60" i="4"/>
  <c r="AH60" i="4"/>
  <c r="AC60" i="4"/>
  <c r="X60" i="4"/>
  <c r="S60" i="4"/>
  <c r="N60" i="4"/>
  <c r="I60" i="4"/>
  <c r="BT59" i="4"/>
  <c r="BS59" i="4"/>
  <c r="BR59" i="4"/>
  <c r="BQ59" i="4"/>
  <c r="BL59" i="4"/>
  <c r="BF59" i="4"/>
  <c r="BG59" i="4" s="1"/>
  <c r="BA59" i="4"/>
  <c r="BB59" i="4" s="1"/>
  <c r="AV59" i="4"/>
  <c r="AQ59" i="4"/>
  <c r="AL59" i="4"/>
  <c r="AM59" i="4" s="1"/>
  <c r="AG59" i="4"/>
  <c r="AB59" i="4"/>
  <c r="W59" i="4"/>
  <c r="R59" i="4"/>
  <c r="M59" i="4"/>
  <c r="I59" i="4"/>
  <c r="BU58" i="4"/>
  <c r="BT58" i="4"/>
  <c r="BS58" i="4"/>
  <c r="BR58" i="4"/>
  <c r="BV58" i="4" s="1"/>
  <c r="BQ58" i="4"/>
  <c r="BL58" i="4"/>
  <c r="BG58" i="4"/>
  <c r="BB58" i="4"/>
  <c r="AW58" i="4"/>
  <c r="AR58" i="4"/>
  <c r="AM58" i="4"/>
  <c r="AH58" i="4"/>
  <c r="AC58" i="4"/>
  <c r="X58" i="4"/>
  <c r="S58" i="4"/>
  <c r="N58" i="4"/>
  <c r="I58" i="4"/>
  <c r="BU57" i="4"/>
  <c r="BT57" i="4"/>
  <c r="BR57" i="4"/>
  <c r="BQ57" i="4"/>
  <c r="BL57" i="4"/>
  <c r="BG57" i="4"/>
  <c r="BB57" i="4"/>
  <c r="AW57" i="4"/>
  <c r="AR57" i="4"/>
  <c r="AM57" i="4"/>
  <c r="BS57" i="4" s="1"/>
  <c r="BS67" i="4" s="1"/>
  <c r="AH57" i="4"/>
  <c r="AC57" i="4"/>
  <c r="X57" i="4"/>
  <c r="S57" i="4"/>
  <c r="N57" i="4"/>
  <c r="I57" i="4"/>
  <c r="I67" i="4" s="1"/>
  <c r="BU56" i="4"/>
  <c r="BT56" i="4"/>
  <c r="BS56" i="4"/>
  <c r="BQ56" i="4"/>
  <c r="BL56" i="4"/>
  <c r="BG56" i="4"/>
  <c r="BB56" i="4"/>
  <c r="AW56" i="4"/>
  <c r="AR56" i="4"/>
  <c r="AM56" i="4"/>
  <c r="AD56" i="4"/>
  <c r="AH56" i="4"/>
  <c r="AH54" i="4"/>
  <c r="AC56" i="4"/>
  <c r="X56" i="4"/>
  <c r="X54" i="4"/>
  <c r="S56" i="4"/>
  <c r="J56" i="4"/>
  <c r="BR56" i="4"/>
  <c r="BV56" i="4" s="1"/>
  <c r="I56" i="4"/>
  <c r="BP55" i="4"/>
  <c r="BO55" i="4"/>
  <c r="BO67" i="4" s="1"/>
  <c r="BN55" i="4"/>
  <c r="BN67" i="4"/>
  <c r="BM55" i="4"/>
  <c r="BM67" i="4" s="1"/>
  <c r="BQ55" i="4"/>
  <c r="BQ54" i="4"/>
  <c r="BQ67" i="4"/>
  <c r="BK55" i="4"/>
  <c r="BK67" i="4"/>
  <c r="BJ55" i="4"/>
  <c r="BJ67" i="4"/>
  <c r="BI55" i="4"/>
  <c r="BI67" i="4" s="1"/>
  <c r="BH55" i="4"/>
  <c r="BL55" i="4" s="1"/>
  <c r="BL54" i="4" s="1"/>
  <c r="BL67" i="4" s="1"/>
  <c r="BH67" i="4"/>
  <c r="BH68" i="4" s="1"/>
  <c r="BH74" i="4" s="1"/>
  <c r="BG55" i="4"/>
  <c r="BB55" i="4"/>
  <c r="BB54" i="4" s="1"/>
  <c r="AW55" i="4"/>
  <c r="AR55" i="4"/>
  <c r="AR54" i="4" s="1"/>
  <c r="AM55" i="4"/>
  <c r="AH55" i="4"/>
  <c r="AD55" i="4"/>
  <c r="AC55" i="4"/>
  <c r="AC54" i="4" s="1"/>
  <c r="X55" i="4"/>
  <c r="S55" i="4"/>
  <c r="N55" i="4"/>
  <c r="J55" i="4"/>
  <c r="J54" i="4"/>
  <c r="I55" i="4"/>
  <c r="I54" i="4"/>
  <c r="BG54" i="4"/>
  <c r="BF54" i="4"/>
  <c r="BE54" i="4"/>
  <c r="BD54" i="4"/>
  <c r="BD67" i="4" s="1"/>
  <c r="BC54" i="4"/>
  <c r="BA54" i="4"/>
  <c r="AZ54" i="4"/>
  <c r="AZ67" i="4" s="1"/>
  <c r="AY54" i="4"/>
  <c r="AY67" i="4"/>
  <c r="AY68" i="4"/>
  <c r="AY74" i="4"/>
  <c r="AX54" i="4"/>
  <c r="AX67" i="4"/>
  <c r="AW54" i="4"/>
  <c r="AV54" i="4"/>
  <c r="AU54" i="4"/>
  <c r="AU67" i="4" s="1"/>
  <c r="AT54" i="4"/>
  <c r="AT67" i="4" s="1"/>
  <c r="AS54" i="4"/>
  <c r="AS67" i="4"/>
  <c r="AQ54" i="4"/>
  <c r="AP54" i="4"/>
  <c r="AP67" i="4" s="1"/>
  <c r="AP68" i="4" s="1"/>
  <c r="AP74" i="4" s="1"/>
  <c r="AO54" i="4"/>
  <c r="AO67" i="4" s="1"/>
  <c r="AO68" i="4" s="1"/>
  <c r="AO74" i="4" s="1"/>
  <c r="AN54" i="4"/>
  <c r="AN67" i="4"/>
  <c r="AN68" i="4" s="1"/>
  <c r="AN74" i="4" s="1"/>
  <c r="AM54" i="4"/>
  <c r="AL54" i="4"/>
  <c r="AK54" i="4"/>
  <c r="AK67" i="4" s="1"/>
  <c r="AJ54" i="4"/>
  <c r="AJ67" i="4" s="1"/>
  <c r="AI54" i="4"/>
  <c r="AI67" i="4" s="1"/>
  <c r="AG54" i="4"/>
  <c r="AF54" i="4"/>
  <c r="AF67" i="4" s="1"/>
  <c r="AE54" i="4"/>
  <c r="AE67" i="4" s="1"/>
  <c r="AB54" i="4"/>
  <c r="AA54" i="4"/>
  <c r="AA67" i="4"/>
  <c r="AA68" i="4" s="1"/>
  <c r="AA74" i="4" s="1"/>
  <c r="Z54" i="4"/>
  <c r="Z67" i="4" s="1"/>
  <c r="Y54" i="4"/>
  <c r="W54" i="4"/>
  <c r="V54" i="4"/>
  <c r="U54" i="4"/>
  <c r="T54" i="4"/>
  <c r="T67" i="4" s="1"/>
  <c r="T68" i="4" s="1"/>
  <c r="T74" i="4" s="1"/>
  <c r="S54" i="4"/>
  <c r="R54" i="4"/>
  <c r="Q54" i="4"/>
  <c r="Q67" i="4" s="1"/>
  <c r="P54" i="4"/>
  <c r="P67" i="4"/>
  <c r="O54" i="4"/>
  <c r="O67" i="4" s="1"/>
  <c r="M54" i="4"/>
  <c r="L54" i="4"/>
  <c r="L67" i="4" s="1"/>
  <c r="L68" i="4" s="1"/>
  <c r="L74" i="4" s="1"/>
  <c r="K54" i="4"/>
  <c r="K67" i="4"/>
  <c r="E54" i="4"/>
  <c r="E67" i="4" s="1"/>
  <c r="BU53" i="4"/>
  <c r="BT53" i="4"/>
  <c r="BS53" i="4"/>
  <c r="BR53" i="4"/>
  <c r="BV53" i="4" s="1"/>
  <c r="BQ53" i="4"/>
  <c r="BL53" i="4"/>
  <c r="BG53" i="4"/>
  <c r="BB53" i="4"/>
  <c r="AW53" i="4"/>
  <c r="AR53" i="4"/>
  <c r="AM53" i="4"/>
  <c r="AH53" i="4"/>
  <c r="AC53" i="4"/>
  <c r="X53" i="4"/>
  <c r="S53" i="4"/>
  <c r="N53" i="4"/>
  <c r="I53" i="4"/>
  <c r="BU52" i="4"/>
  <c r="BT52" i="4"/>
  <c r="BS52" i="4"/>
  <c r="BQ52" i="4"/>
  <c r="BL52" i="4"/>
  <c r="BG52" i="4"/>
  <c r="BB52" i="4"/>
  <c r="AW52" i="4"/>
  <c r="AR52" i="4"/>
  <c r="AM52" i="4"/>
  <c r="AH52" i="4"/>
  <c r="AC52" i="4"/>
  <c r="X52" i="4"/>
  <c r="O52" i="4"/>
  <c r="S52" i="4"/>
  <c r="N52" i="4"/>
  <c r="I52" i="4"/>
  <c r="BP49" i="4"/>
  <c r="BP68" i="4" s="1"/>
  <c r="BP74" i="4" s="1"/>
  <c r="BO49" i="4"/>
  <c r="BO68" i="4" s="1"/>
  <c r="BO74" i="4" s="1"/>
  <c r="BN49" i="4"/>
  <c r="BN68" i="4" s="1"/>
  <c r="BN74" i="4" s="1"/>
  <c r="BM49" i="4"/>
  <c r="BK49" i="4"/>
  <c r="BK68" i="4" s="1"/>
  <c r="BK74" i="4" s="1"/>
  <c r="BJ49" i="4"/>
  <c r="BJ68" i="4" s="1"/>
  <c r="BJ74" i="4" s="1"/>
  <c r="BI49" i="4"/>
  <c r="BI68" i="4" s="1"/>
  <c r="BI74" i="4" s="1"/>
  <c r="BH49" i="4"/>
  <c r="BF49" i="4"/>
  <c r="BE49" i="4"/>
  <c r="BE68" i="4" s="1"/>
  <c r="BE74" i="4" s="1"/>
  <c r="BD49" i="4"/>
  <c r="BC49" i="4"/>
  <c r="BA49" i="4"/>
  <c r="AZ49" i="4"/>
  <c r="AY49" i="4"/>
  <c r="AX49" i="4"/>
  <c r="AX68" i="4" s="1"/>
  <c r="AX74" i="4" s="1"/>
  <c r="AV49" i="4"/>
  <c r="AU49" i="4"/>
  <c r="AU68" i="4" s="1"/>
  <c r="AU74" i="4" s="1"/>
  <c r="AT49" i="4"/>
  <c r="AT68" i="4" s="1"/>
  <c r="AT74" i="4" s="1"/>
  <c r="AS49" i="4"/>
  <c r="AS68" i="4" s="1"/>
  <c r="AS74" i="4" s="1"/>
  <c r="AL49" i="4"/>
  <c r="AK49" i="4"/>
  <c r="AK68" i="4" s="1"/>
  <c r="AK74" i="4" s="1"/>
  <c r="AJ49" i="4"/>
  <c r="AJ68" i="4" s="1"/>
  <c r="AJ74" i="4" s="1"/>
  <c r="AI49" i="4"/>
  <c r="AG49" i="4"/>
  <c r="AF49" i="4"/>
  <c r="AF68" i="4" s="1"/>
  <c r="AF74" i="4" s="1"/>
  <c r="AE49" i="4"/>
  <c r="AD49" i="4"/>
  <c r="AB49" i="4"/>
  <c r="AA49" i="4"/>
  <c r="Z49" i="4"/>
  <c r="Z68" i="4" s="1"/>
  <c r="Z74" i="4" s="1"/>
  <c r="Y49" i="4"/>
  <c r="Y68" i="4" s="1"/>
  <c r="Y74" i="4" s="1"/>
  <c r="W49" i="4"/>
  <c r="V49" i="4"/>
  <c r="V68" i="4" s="1"/>
  <c r="V74" i="4" s="1"/>
  <c r="U49" i="4"/>
  <c r="T49" i="4"/>
  <c r="R49" i="4"/>
  <c r="Q49" i="4"/>
  <c r="Q68" i="4" s="1"/>
  <c r="Q74" i="4" s="1"/>
  <c r="P49" i="4"/>
  <c r="P68" i="4" s="1"/>
  <c r="P74" i="4" s="1"/>
  <c r="M49" i="4"/>
  <c r="L49" i="4"/>
  <c r="H49" i="4"/>
  <c r="H68" i="4" s="1"/>
  <c r="H74" i="4" s="1"/>
  <c r="G49" i="4"/>
  <c r="G68" i="4" s="1"/>
  <c r="G74" i="4" s="1"/>
  <c r="F49" i="4"/>
  <c r="F68" i="4"/>
  <c r="F74" i="4" s="1"/>
  <c r="E49" i="4"/>
  <c r="E68" i="4" s="1"/>
  <c r="E74" i="4" s="1"/>
  <c r="BU48" i="4"/>
  <c r="BQ48" i="4"/>
  <c r="BG48" i="4"/>
  <c r="BB48" i="4"/>
  <c r="AW48" i="4"/>
  <c r="AP48" i="4"/>
  <c r="AO48" i="4"/>
  <c r="AN48" i="4"/>
  <c r="AR48" i="4"/>
  <c r="AM48" i="4"/>
  <c r="AH48" i="4"/>
  <c r="AC48" i="4"/>
  <c r="X48" i="4"/>
  <c r="S48" i="4"/>
  <c r="O48" i="4"/>
  <c r="L48" i="4"/>
  <c r="BT48" i="4"/>
  <c r="K48" i="4"/>
  <c r="BS48" i="4"/>
  <c r="J48" i="4"/>
  <c r="N48" i="4"/>
  <c r="I48" i="4"/>
  <c r="BU47" i="4"/>
  <c r="BT47" i="4"/>
  <c r="BS47" i="4"/>
  <c r="BQ47" i="4"/>
  <c r="BL47" i="4"/>
  <c r="BG47" i="4"/>
  <c r="BB47" i="4"/>
  <c r="AW47" i="4"/>
  <c r="AN47" i="4"/>
  <c r="AR47" i="4"/>
  <c r="AM47" i="4"/>
  <c r="AH47" i="4"/>
  <c r="AC47" i="4"/>
  <c r="X47" i="4"/>
  <c r="S47" i="4"/>
  <c r="K47" i="4"/>
  <c r="J47" i="4"/>
  <c r="BR47" i="4"/>
  <c r="BV47" i="4"/>
  <c r="I47" i="4"/>
  <c r="BU46" i="4"/>
  <c r="BS46" i="4"/>
  <c r="BQ46" i="4"/>
  <c r="BL46" i="4"/>
  <c r="BG46" i="4"/>
  <c r="BB46" i="4"/>
  <c r="AW46" i="4"/>
  <c r="AP46" i="4"/>
  <c r="AN46" i="4"/>
  <c r="AR46" i="4"/>
  <c r="AM46" i="4"/>
  <c r="AH46" i="4"/>
  <c r="AC46" i="4"/>
  <c r="X46" i="4"/>
  <c r="O46" i="4"/>
  <c r="S46" i="4"/>
  <c r="L46" i="4"/>
  <c r="BT46" i="4"/>
  <c r="J46" i="4"/>
  <c r="N46" i="4"/>
  <c r="I46" i="4"/>
  <c r="BU45" i="4"/>
  <c r="BT45" i="4"/>
  <c r="BS45" i="4"/>
  <c r="BR45" i="4"/>
  <c r="BV45" i="4"/>
  <c r="BQ45" i="4"/>
  <c r="BL45" i="4"/>
  <c r="BG45" i="4"/>
  <c r="BB45" i="4"/>
  <c r="AW45" i="4"/>
  <c r="AR45" i="4"/>
  <c r="AM45" i="4"/>
  <c r="AH45" i="4"/>
  <c r="AC45" i="4"/>
  <c r="X45" i="4"/>
  <c r="S45" i="4"/>
  <c r="N45" i="4"/>
  <c r="I45" i="4"/>
  <c r="BU44" i="4"/>
  <c r="BS44" i="4"/>
  <c r="BQ44" i="4"/>
  <c r="BL44" i="4"/>
  <c r="BG44" i="4"/>
  <c r="BB44" i="4"/>
  <c r="AW44" i="4"/>
  <c r="AN44" i="4"/>
  <c r="BR44" i="4"/>
  <c r="AM44" i="4"/>
  <c r="AH44" i="4"/>
  <c r="AC44" i="4"/>
  <c r="X44" i="4"/>
  <c r="S44" i="4"/>
  <c r="L44" i="4"/>
  <c r="BT44" i="4"/>
  <c r="J44" i="4"/>
  <c r="I44" i="4"/>
  <c r="BU43" i="4"/>
  <c r="BT43" i="4"/>
  <c r="BS43" i="4"/>
  <c r="BV43" i="4" s="1"/>
  <c r="BR43" i="4"/>
  <c r="BQ43" i="4"/>
  <c r="BL43" i="4"/>
  <c r="BG43" i="4"/>
  <c r="BB43" i="4"/>
  <c r="AW43" i="4"/>
  <c r="AR43" i="4"/>
  <c r="AM43" i="4"/>
  <c r="AH43" i="4"/>
  <c r="AC43" i="4"/>
  <c r="X43" i="4"/>
  <c r="S43" i="4"/>
  <c r="N43" i="4"/>
  <c r="I43" i="4"/>
  <c r="BU42" i="4"/>
  <c r="BV42" i="4" s="1"/>
  <c r="BT42" i="4"/>
  <c r="BS42" i="4"/>
  <c r="BQ42" i="4"/>
  <c r="BL42" i="4"/>
  <c r="BG42" i="4"/>
  <c r="BB42" i="4"/>
  <c r="AW42" i="4"/>
  <c r="AR42" i="4"/>
  <c r="AM42" i="4"/>
  <c r="AH42" i="4"/>
  <c r="AC42" i="4"/>
  <c r="X42" i="4"/>
  <c r="O42" i="4"/>
  <c r="S42" i="4"/>
  <c r="J42" i="4"/>
  <c r="N42" i="4"/>
  <c r="I42" i="4"/>
  <c r="BU41" i="4"/>
  <c r="BV41" i="4" s="1"/>
  <c r="BT41" i="4"/>
  <c r="BS41" i="4"/>
  <c r="BR41" i="4"/>
  <c r="BQ41" i="4"/>
  <c r="BL41" i="4"/>
  <c r="BG41" i="4"/>
  <c r="BB41" i="4"/>
  <c r="AW41" i="4"/>
  <c r="AR41" i="4"/>
  <c r="AM41" i="4"/>
  <c r="AH41" i="4"/>
  <c r="AC41" i="4"/>
  <c r="X41" i="4"/>
  <c r="S41" i="4"/>
  <c r="N41" i="4"/>
  <c r="I41" i="4"/>
  <c r="BU40" i="4"/>
  <c r="BT40" i="4"/>
  <c r="BS40" i="4"/>
  <c r="BQ40" i="4"/>
  <c r="BL40" i="4"/>
  <c r="BG40" i="4"/>
  <c r="BB40" i="4"/>
  <c r="AW40" i="4"/>
  <c r="AN40" i="4"/>
  <c r="BR40" i="4"/>
  <c r="BV40" i="4"/>
  <c r="AM40" i="4"/>
  <c r="AH40" i="4"/>
  <c r="AC40" i="4"/>
  <c r="X40" i="4"/>
  <c r="S40" i="4"/>
  <c r="N40" i="4"/>
  <c r="J40" i="4"/>
  <c r="I40" i="4"/>
  <c r="BU39" i="4"/>
  <c r="BT39" i="4"/>
  <c r="BS39" i="4"/>
  <c r="BR39" i="4"/>
  <c r="BV39" i="4"/>
  <c r="BQ39" i="4"/>
  <c r="BL39" i="4"/>
  <c r="BG39" i="4"/>
  <c r="BB39" i="4"/>
  <c r="AW39" i="4"/>
  <c r="AN39" i="4"/>
  <c r="AR39" i="4"/>
  <c r="AM39" i="4"/>
  <c r="AH39" i="4"/>
  <c r="AC39" i="4"/>
  <c r="X39" i="4"/>
  <c r="S39" i="4"/>
  <c r="N39" i="4"/>
  <c r="J39" i="4"/>
  <c r="I39" i="4"/>
  <c r="BU38" i="4"/>
  <c r="BT38" i="4"/>
  <c r="BS38" i="4"/>
  <c r="BQ38" i="4"/>
  <c r="BL38" i="4"/>
  <c r="BG38" i="4"/>
  <c r="BB38" i="4"/>
  <c r="AW38" i="4"/>
  <c r="AN38" i="4"/>
  <c r="AR38" i="4"/>
  <c r="AM38" i="4"/>
  <c r="AH38" i="4"/>
  <c r="AC38" i="4"/>
  <c r="X38" i="4"/>
  <c r="S38" i="4"/>
  <c r="N38" i="4"/>
  <c r="J38" i="4"/>
  <c r="I38" i="4"/>
  <c r="BU37" i="4"/>
  <c r="BS37" i="4"/>
  <c r="BV37" i="4" s="1"/>
  <c r="BQ37" i="4"/>
  <c r="BL37" i="4"/>
  <c r="BG37" i="4"/>
  <c r="BB37" i="4"/>
  <c r="AW37" i="4"/>
  <c r="AP37" i="4"/>
  <c r="BT37" i="4"/>
  <c r="AN37" i="4"/>
  <c r="AR37" i="4"/>
  <c r="AM37" i="4"/>
  <c r="AH37" i="4"/>
  <c r="AC37" i="4"/>
  <c r="X37" i="4"/>
  <c r="O37" i="4"/>
  <c r="S37" i="4"/>
  <c r="J37" i="4"/>
  <c r="N37" i="4"/>
  <c r="I37" i="4"/>
  <c r="BU36" i="4"/>
  <c r="BT36" i="4"/>
  <c r="BS36" i="4"/>
  <c r="BR36" i="4"/>
  <c r="BV36" i="4" s="1"/>
  <c r="BQ36" i="4"/>
  <c r="BL36" i="4"/>
  <c r="BG36" i="4"/>
  <c r="BB36" i="4"/>
  <c r="AW36" i="4"/>
  <c r="AR36" i="4"/>
  <c r="AM36" i="4"/>
  <c r="AH36" i="4"/>
  <c r="AC36" i="4"/>
  <c r="X36" i="4"/>
  <c r="S36" i="4"/>
  <c r="N36" i="4"/>
  <c r="I36" i="4"/>
  <c r="BU35" i="4"/>
  <c r="BT35" i="4"/>
  <c r="BS35" i="4"/>
  <c r="BQ35" i="4"/>
  <c r="BL35" i="4"/>
  <c r="BG35" i="4"/>
  <c r="BB35" i="4"/>
  <c r="AW35" i="4"/>
  <c r="AR35" i="4"/>
  <c r="AM35" i="4"/>
  <c r="AH35" i="4"/>
  <c r="AC35" i="4"/>
  <c r="X35" i="4"/>
  <c r="O35" i="4"/>
  <c r="S35" i="4"/>
  <c r="N35" i="4"/>
  <c r="I35" i="4"/>
  <c r="BU34" i="4"/>
  <c r="BT34" i="4"/>
  <c r="BS34" i="4"/>
  <c r="BR34" i="4"/>
  <c r="BV34" i="4" s="1"/>
  <c r="BQ34" i="4"/>
  <c r="BL34" i="4"/>
  <c r="BG34" i="4"/>
  <c r="BB34" i="4"/>
  <c r="AW34" i="4"/>
  <c r="AR34" i="4"/>
  <c r="AM34" i="4"/>
  <c r="AH34" i="4"/>
  <c r="AC34" i="4"/>
  <c r="X34" i="4"/>
  <c r="S34" i="4"/>
  <c r="N34" i="4"/>
  <c r="I34" i="4"/>
  <c r="BU33" i="4"/>
  <c r="BT33" i="4"/>
  <c r="BV33" i="4" s="1"/>
  <c r="BS33" i="4"/>
  <c r="BR33" i="4"/>
  <c r="BQ33" i="4"/>
  <c r="BL33" i="4"/>
  <c r="BG33" i="4"/>
  <c r="BB33" i="4"/>
  <c r="AW33" i="4"/>
  <c r="AR33" i="4"/>
  <c r="AM33" i="4"/>
  <c r="AH33" i="4"/>
  <c r="AC33" i="4"/>
  <c r="X33" i="4"/>
  <c r="S33" i="4"/>
  <c r="N33" i="4"/>
  <c r="I33" i="4"/>
  <c r="BU32" i="4"/>
  <c r="BT32" i="4"/>
  <c r="BS32" i="4"/>
  <c r="BQ32" i="4"/>
  <c r="BL32" i="4"/>
  <c r="BG32" i="4"/>
  <c r="BB32" i="4"/>
  <c r="AW32" i="4"/>
  <c r="AO32" i="4"/>
  <c r="AN32" i="4"/>
  <c r="AR32" i="4"/>
  <c r="AM32" i="4"/>
  <c r="AH32" i="4"/>
  <c r="AC32" i="4"/>
  <c r="X32" i="4"/>
  <c r="O32" i="4"/>
  <c r="S32" i="4"/>
  <c r="N32" i="4"/>
  <c r="J32" i="4"/>
  <c r="BR32" i="4"/>
  <c r="BV32" i="4"/>
  <c r="I32" i="4"/>
  <c r="BU31" i="4"/>
  <c r="BT31" i="4"/>
  <c r="BQ31" i="4"/>
  <c r="BL31" i="4"/>
  <c r="BG31" i="4"/>
  <c r="BB31" i="4"/>
  <c r="AW31" i="4"/>
  <c r="AO31" i="4"/>
  <c r="AN31" i="4"/>
  <c r="AR31" i="4"/>
  <c r="AM31" i="4"/>
  <c r="AH31" i="4"/>
  <c r="AC31" i="4"/>
  <c r="X31" i="4"/>
  <c r="S31" i="4"/>
  <c r="P31" i="4"/>
  <c r="O31" i="4"/>
  <c r="M31" i="4"/>
  <c r="K31" i="4"/>
  <c r="BS31" i="4"/>
  <c r="J31" i="4"/>
  <c r="BR31" i="4"/>
  <c r="BV31" i="4" s="1"/>
  <c r="I31" i="4"/>
  <c r="BU30" i="4"/>
  <c r="BT30" i="4"/>
  <c r="BS30" i="4"/>
  <c r="BR30" i="4"/>
  <c r="BV30" i="4" s="1"/>
  <c r="BQ30" i="4"/>
  <c r="BL30" i="4"/>
  <c r="BG30" i="4"/>
  <c r="BB30" i="4"/>
  <c r="AW30" i="4"/>
  <c r="AR30" i="4"/>
  <c r="AM30" i="4"/>
  <c r="AH30" i="4"/>
  <c r="AC30" i="4"/>
  <c r="X30" i="4"/>
  <c r="S30" i="4"/>
  <c r="N30" i="4"/>
  <c r="I30" i="4"/>
  <c r="BU29" i="4"/>
  <c r="BT29" i="4"/>
  <c r="BS29" i="4"/>
  <c r="BR29" i="4"/>
  <c r="BV29" i="4"/>
  <c r="BQ29" i="4"/>
  <c r="BL29" i="4"/>
  <c r="BG29" i="4"/>
  <c r="BB29" i="4"/>
  <c r="AW29" i="4"/>
  <c r="AR29" i="4"/>
  <c r="AM29" i="4"/>
  <c r="AH29" i="4"/>
  <c r="AC29" i="4"/>
  <c r="X29" i="4"/>
  <c r="S29" i="4"/>
  <c r="N29" i="4"/>
  <c r="I29" i="4"/>
  <c r="BU28" i="4"/>
  <c r="BQ28" i="4"/>
  <c r="BL28" i="4"/>
  <c r="BG28" i="4"/>
  <c r="BB28" i="4"/>
  <c r="AW28" i="4"/>
  <c r="AP28" i="4"/>
  <c r="BT28" i="4"/>
  <c r="AO28" i="4"/>
  <c r="AN28" i="4"/>
  <c r="AR28" i="4"/>
  <c r="AM28" i="4"/>
  <c r="AH28" i="4"/>
  <c r="AC28" i="4"/>
  <c r="X28" i="4"/>
  <c r="S28" i="4"/>
  <c r="O28" i="4"/>
  <c r="L28" i="4"/>
  <c r="K28" i="4"/>
  <c r="BS28" i="4"/>
  <c r="J28" i="4"/>
  <c r="BR28" i="4"/>
  <c r="BV28" i="4"/>
  <c r="I28" i="4"/>
  <c r="BU27" i="4"/>
  <c r="BT27" i="4"/>
  <c r="BS27" i="4"/>
  <c r="BQ27" i="4"/>
  <c r="BL27" i="4"/>
  <c r="BG27" i="4"/>
  <c r="BB27" i="4"/>
  <c r="AW27" i="4"/>
  <c r="AP27" i="4"/>
  <c r="AN27" i="4"/>
  <c r="AR27" i="4"/>
  <c r="AM27" i="4"/>
  <c r="AH27" i="4"/>
  <c r="AC27" i="4"/>
  <c r="X27" i="4"/>
  <c r="S27" i="4"/>
  <c r="L27" i="4"/>
  <c r="J27" i="4"/>
  <c r="BR27" i="4"/>
  <c r="BV27" i="4" s="1"/>
  <c r="I27" i="4"/>
  <c r="BU26" i="4"/>
  <c r="BT26" i="4"/>
  <c r="BS26" i="4"/>
  <c r="BR26" i="4"/>
  <c r="BV26" i="4" s="1"/>
  <c r="BQ26" i="4"/>
  <c r="BL26" i="4"/>
  <c r="BG26" i="4"/>
  <c r="BB26" i="4"/>
  <c r="AW26" i="4"/>
  <c r="AR26" i="4"/>
  <c r="AM26" i="4"/>
  <c r="AH26" i="4"/>
  <c r="AC26" i="4"/>
  <c r="X26" i="4"/>
  <c r="S26" i="4"/>
  <c r="N26" i="4"/>
  <c r="I26" i="4"/>
  <c r="BU25" i="4"/>
  <c r="BT25" i="4"/>
  <c r="BR25" i="4"/>
  <c r="BV25" i="4"/>
  <c r="BQ25" i="4"/>
  <c r="BL25" i="4"/>
  <c r="BG25" i="4"/>
  <c r="BB25" i="4"/>
  <c r="AW25" i="4"/>
  <c r="AO25" i="4"/>
  <c r="BS25" i="4"/>
  <c r="AM25" i="4"/>
  <c r="AH25" i="4"/>
  <c r="AC25" i="4"/>
  <c r="X25" i="4"/>
  <c r="S25" i="4"/>
  <c r="K25" i="4"/>
  <c r="N25" i="4"/>
  <c r="I25" i="4"/>
  <c r="BU24" i="4"/>
  <c r="BT24" i="4"/>
  <c r="BQ24" i="4"/>
  <c r="BL24" i="4"/>
  <c r="BG24" i="4"/>
  <c r="BB24" i="4"/>
  <c r="AW24" i="4"/>
  <c r="AP24" i="4"/>
  <c r="AO24" i="4"/>
  <c r="AN24" i="4"/>
  <c r="AR24" i="4"/>
  <c r="AM24" i="4"/>
  <c r="AH24" i="4"/>
  <c r="AC24" i="4"/>
  <c r="X24" i="4"/>
  <c r="S24" i="4"/>
  <c r="L24" i="4"/>
  <c r="K24" i="4"/>
  <c r="BS24" i="4"/>
  <c r="BV24" i="4" s="1"/>
  <c r="J24" i="4"/>
  <c r="N24" i="4"/>
  <c r="I24" i="4"/>
  <c r="BU23" i="4"/>
  <c r="BT23" i="4"/>
  <c r="BQ23" i="4"/>
  <c r="BL23" i="4"/>
  <c r="BG23" i="4"/>
  <c r="BB23" i="4"/>
  <c r="AW23" i="4"/>
  <c r="AO23" i="4"/>
  <c r="AN23" i="4"/>
  <c r="AR23" i="4"/>
  <c r="AM23" i="4"/>
  <c r="AH23" i="4"/>
  <c r="AC23" i="4"/>
  <c r="X23" i="4"/>
  <c r="P23" i="4"/>
  <c r="O23" i="4"/>
  <c r="S23" i="4"/>
  <c r="K23" i="4"/>
  <c r="N23" i="4"/>
  <c r="J23" i="4"/>
  <c r="I23" i="4"/>
  <c r="BU22" i="4"/>
  <c r="BT22" i="4"/>
  <c r="BR22" i="4"/>
  <c r="BV22" i="4" s="1"/>
  <c r="BQ22" i="4"/>
  <c r="BL22" i="4"/>
  <c r="BG22" i="4"/>
  <c r="BB22" i="4"/>
  <c r="AW22" i="4"/>
  <c r="AO22" i="4"/>
  <c r="AN22" i="4"/>
  <c r="AR22" i="4"/>
  <c r="AM22" i="4"/>
  <c r="AH22" i="4"/>
  <c r="AC22" i="4"/>
  <c r="X22" i="4"/>
  <c r="S22" i="4"/>
  <c r="K22" i="4"/>
  <c r="BS22" i="4"/>
  <c r="J22" i="4"/>
  <c r="N22" i="4"/>
  <c r="I22" i="4"/>
  <c r="BU21" i="4"/>
  <c r="BT21" i="4"/>
  <c r="BS21" i="4"/>
  <c r="BR21" i="4"/>
  <c r="BV21" i="4" s="1"/>
  <c r="BQ21" i="4"/>
  <c r="BL21" i="4"/>
  <c r="BG21" i="4"/>
  <c r="BB21" i="4"/>
  <c r="AW21" i="4"/>
  <c r="AR21" i="4"/>
  <c r="AM21" i="4"/>
  <c r="AH21" i="4"/>
  <c r="AC21" i="4"/>
  <c r="X21" i="4"/>
  <c r="S21" i="4"/>
  <c r="N21" i="4"/>
  <c r="I21" i="4"/>
  <c r="BU20" i="4"/>
  <c r="BT20" i="4"/>
  <c r="BV20" i="4" s="1"/>
  <c r="BS20" i="4"/>
  <c r="BQ20" i="4"/>
  <c r="BL20" i="4"/>
  <c r="BG20" i="4"/>
  <c r="BB20" i="4"/>
  <c r="AW20" i="4"/>
  <c r="AN20" i="4"/>
  <c r="AR20" i="4"/>
  <c r="AM20" i="4"/>
  <c r="AH20" i="4"/>
  <c r="AC20" i="4"/>
  <c r="X20" i="4"/>
  <c r="S20" i="4"/>
  <c r="J20" i="4"/>
  <c r="BR20" i="4"/>
  <c r="I20" i="4"/>
  <c r="BU19" i="4"/>
  <c r="BT19" i="4"/>
  <c r="BV19" i="4" s="1"/>
  <c r="BS19" i="4"/>
  <c r="BR19" i="4"/>
  <c r="BQ19" i="4"/>
  <c r="BL19" i="4"/>
  <c r="BG19" i="4"/>
  <c r="BB19" i="4"/>
  <c r="AW19" i="4"/>
  <c r="AR19" i="4"/>
  <c r="AN19" i="4"/>
  <c r="AM19" i="4"/>
  <c r="AH19" i="4"/>
  <c r="AC19" i="4"/>
  <c r="X19" i="4"/>
  <c r="S19" i="4"/>
  <c r="J19" i="4"/>
  <c r="N19" i="4"/>
  <c r="I19" i="4"/>
  <c r="BU18" i="4"/>
  <c r="BT18" i="4"/>
  <c r="BS18" i="4"/>
  <c r="BQ18" i="4"/>
  <c r="BL18" i="4"/>
  <c r="BG18" i="4"/>
  <c r="BB18" i="4"/>
  <c r="AW18" i="4"/>
  <c r="AN18" i="4"/>
  <c r="AR18" i="4"/>
  <c r="AM18" i="4"/>
  <c r="AH18" i="4"/>
  <c r="AC18" i="4"/>
  <c r="X18" i="4"/>
  <c r="S18" i="4"/>
  <c r="J18" i="4"/>
  <c r="N18" i="4"/>
  <c r="I18" i="4"/>
  <c r="BU17" i="4"/>
  <c r="BT17" i="4"/>
  <c r="BS17" i="4"/>
  <c r="BR17" i="4"/>
  <c r="BV17" i="4"/>
  <c r="BQ17" i="4"/>
  <c r="BL17" i="4"/>
  <c r="BG17" i="4"/>
  <c r="BB17" i="4"/>
  <c r="AW17" i="4"/>
  <c r="AR17" i="4"/>
  <c r="AM17" i="4"/>
  <c r="AH17" i="4"/>
  <c r="AC17" i="4"/>
  <c r="X17" i="4"/>
  <c r="S17" i="4"/>
  <c r="N17" i="4"/>
  <c r="I17" i="4"/>
  <c r="BU16" i="4"/>
  <c r="BT16" i="4"/>
  <c r="BS16" i="4"/>
  <c r="BR16" i="4"/>
  <c r="BV16" i="4" s="1"/>
  <c r="BQ16" i="4"/>
  <c r="BL16" i="4"/>
  <c r="BG16" i="4"/>
  <c r="BB16" i="4"/>
  <c r="AW16" i="4"/>
  <c r="AR16" i="4"/>
  <c r="AM16" i="4"/>
  <c r="AH16" i="4"/>
  <c r="AC16" i="4"/>
  <c r="X16" i="4"/>
  <c r="S16" i="4"/>
  <c r="N16" i="4"/>
  <c r="I16" i="4"/>
  <c r="BU15" i="4"/>
  <c r="BT15" i="4"/>
  <c r="BS15" i="4"/>
  <c r="BR15" i="4"/>
  <c r="BV15" i="4"/>
  <c r="BQ15" i="4"/>
  <c r="BL15" i="4"/>
  <c r="BG15" i="4"/>
  <c r="BB15" i="4"/>
  <c r="AW15" i="4"/>
  <c r="AR15" i="4"/>
  <c r="AM15" i="4"/>
  <c r="AH15" i="4"/>
  <c r="AC15" i="4"/>
  <c r="X15" i="4"/>
  <c r="S15" i="4"/>
  <c r="N15" i="4"/>
  <c r="I15" i="4"/>
  <c r="BU14" i="4"/>
  <c r="BT14" i="4"/>
  <c r="BV14" i="4" s="1"/>
  <c r="BQ14" i="4"/>
  <c r="BQ49" i="4" s="1"/>
  <c r="BQ68" i="4" s="1"/>
  <c r="BQ74" i="4" s="1"/>
  <c r="BL14" i="4"/>
  <c r="BG14" i="4"/>
  <c r="BB14" i="4"/>
  <c r="AW14" i="4"/>
  <c r="AR14" i="4"/>
  <c r="AO14" i="4"/>
  <c r="AO49" i="4"/>
  <c r="AN14" i="4"/>
  <c r="AM14" i="4"/>
  <c r="AH14" i="4"/>
  <c r="AC14" i="4"/>
  <c r="X14" i="4"/>
  <c r="S14" i="4"/>
  <c r="K14" i="4"/>
  <c r="BS14" i="4"/>
  <c r="J14" i="4"/>
  <c r="N14" i="4"/>
  <c r="I14" i="4"/>
  <c r="BU13" i="4"/>
  <c r="BT13" i="4"/>
  <c r="BS13" i="4"/>
  <c r="BQ13" i="4"/>
  <c r="BL13" i="4"/>
  <c r="BG13" i="4"/>
  <c r="BB13" i="4"/>
  <c r="AW13" i="4"/>
  <c r="AN13" i="4"/>
  <c r="AR13" i="4"/>
  <c r="AM13" i="4"/>
  <c r="AM49" i="4" s="1"/>
  <c r="AH13" i="4"/>
  <c r="AH49" i="4" s="1"/>
  <c r="AC13" i="4"/>
  <c r="X13" i="4"/>
  <c r="S13" i="4"/>
  <c r="J13" i="4"/>
  <c r="BR13" i="4"/>
  <c r="BV13" i="4"/>
  <c r="I13" i="4"/>
  <c r="BU12" i="4"/>
  <c r="BT12" i="4"/>
  <c r="BS12" i="4"/>
  <c r="BQ12" i="4"/>
  <c r="BL12" i="4"/>
  <c r="BG12" i="4"/>
  <c r="BB12" i="4"/>
  <c r="AW12" i="4"/>
  <c r="AQ12" i="4"/>
  <c r="AQ49" i="4"/>
  <c r="AP12" i="4"/>
  <c r="AN12" i="4"/>
  <c r="AR12" i="4"/>
  <c r="AM12" i="4"/>
  <c r="AH12" i="4"/>
  <c r="AC12" i="4"/>
  <c r="X12" i="4"/>
  <c r="S12" i="4"/>
  <c r="N12" i="4"/>
  <c r="J12" i="4"/>
  <c r="BR12" i="4"/>
  <c r="BV12" i="4"/>
  <c r="I12" i="4"/>
  <c r="I49" i="4" s="1"/>
  <c r="I68" i="4" s="1"/>
  <c r="I74" i="4" s="1"/>
  <c r="BU11" i="4"/>
  <c r="BU49" i="4" s="1"/>
  <c r="BT11" i="4"/>
  <c r="BV11" i="4" s="1"/>
  <c r="BS11" i="4"/>
  <c r="BQ11" i="4"/>
  <c r="BL11" i="4"/>
  <c r="BG11" i="4"/>
  <c r="BB11" i="4"/>
  <c r="AW11" i="4"/>
  <c r="AN11" i="4"/>
  <c r="AR11" i="4"/>
  <c r="AM11" i="4"/>
  <c r="AH11" i="4"/>
  <c r="AC11" i="4"/>
  <c r="X11" i="4"/>
  <c r="O11" i="4"/>
  <c r="O49" i="4"/>
  <c r="O68" i="4" s="1"/>
  <c r="O74" i="4" s="1"/>
  <c r="N11" i="4"/>
  <c r="J11" i="4"/>
  <c r="I11" i="4"/>
  <c r="BU10" i="4"/>
  <c r="BT10" i="4"/>
  <c r="BS10" i="4"/>
  <c r="BQ10" i="4"/>
  <c r="BL10" i="4"/>
  <c r="BG10" i="4"/>
  <c r="BB10" i="4"/>
  <c r="AW10" i="4"/>
  <c r="AN10" i="4"/>
  <c r="AR10" i="4"/>
  <c r="AM10" i="4"/>
  <c r="AH10" i="4"/>
  <c r="AC10" i="4"/>
  <c r="X10" i="4"/>
  <c r="S10" i="4"/>
  <c r="N10" i="4"/>
  <c r="J10" i="4"/>
  <c r="I10" i="4"/>
  <c r="BU9" i="4"/>
  <c r="BT9" i="4"/>
  <c r="BS9" i="4"/>
  <c r="BR9" i="4"/>
  <c r="BV9" i="4" s="1"/>
  <c r="BQ9" i="4"/>
  <c r="BL9" i="4"/>
  <c r="BG9" i="4"/>
  <c r="BB9" i="4"/>
  <c r="AW9" i="4"/>
  <c r="AR9" i="4"/>
  <c r="AM9" i="4"/>
  <c r="AH9" i="4"/>
  <c r="AC9" i="4"/>
  <c r="X9" i="4"/>
  <c r="S9" i="4"/>
  <c r="N9" i="4"/>
  <c r="I9" i="4"/>
  <c r="BU8" i="4"/>
  <c r="BT8" i="4"/>
  <c r="BS8" i="4"/>
  <c r="BR8" i="4"/>
  <c r="BV8" i="4" s="1"/>
  <c r="BQ8" i="4"/>
  <c r="BL8" i="4"/>
  <c r="BG8" i="4"/>
  <c r="BG49" i="4" s="1"/>
  <c r="BB8" i="4"/>
  <c r="AW8" i="4"/>
  <c r="AP8" i="4"/>
  <c r="AR8" i="4"/>
  <c r="AM8" i="4"/>
  <c r="AH8" i="4"/>
  <c r="AC8" i="4"/>
  <c r="X8" i="4"/>
  <c r="X49" i="4" s="1"/>
  <c r="S8" i="4"/>
  <c r="S49" i="4" s="1"/>
  <c r="N8" i="4"/>
  <c r="I8" i="4"/>
  <c r="BU7" i="4"/>
  <c r="BS7" i="4"/>
  <c r="BS49" i="4" s="1"/>
  <c r="BQ7" i="4"/>
  <c r="BL7" i="4"/>
  <c r="BL48" i="4" s="1"/>
  <c r="BL49" i="4" s="1"/>
  <c r="BG7" i="4"/>
  <c r="BB7" i="4"/>
  <c r="BB49" i="4" s="1"/>
  <c r="AW7" i="4"/>
  <c r="AW49" i="4" s="1"/>
  <c r="AP7" i="4"/>
  <c r="AP49" i="4"/>
  <c r="AN7" i="4"/>
  <c r="AR7" i="4"/>
  <c r="AR49" i="4" s="1"/>
  <c r="AM7" i="4"/>
  <c r="AH7" i="4"/>
  <c r="AC7" i="4"/>
  <c r="AC49" i="4" s="1"/>
  <c r="X7" i="4"/>
  <c r="O7" i="4"/>
  <c r="S7" i="4"/>
  <c r="L7" i="4"/>
  <c r="BT7" i="4"/>
  <c r="J7" i="4"/>
  <c r="J49" i="4"/>
  <c r="I7" i="4"/>
  <c r="BF67" i="4"/>
  <c r="BF68" i="4" s="1"/>
  <c r="BF74" i="4" s="1"/>
  <c r="BV44" i="4"/>
  <c r="J67" i="4"/>
  <c r="J68" i="4"/>
  <c r="J74" i="4"/>
  <c r="S11" i="4"/>
  <c r="AR25" i="4"/>
  <c r="BR7" i="4"/>
  <c r="N7" i="4"/>
  <c r="N49" i="4" s="1"/>
  <c r="N13" i="4"/>
  <c r="BS23" i="4"/>
  <c r="N47" i="4"/>
  <c r="AN49" i="4"/>
  <c r="BT55" i="4"/>
  <c r="BT54" i="4" s="1"/>
  <c r="BT67" i="4" s="1"/>
  <c r="AR44" i="4"/>
  <c r="BR23" i="4"/>
  <c r="BV23" i="4" s="1"/>
  <c r="BR11" i="4"/>
  <c r="N28" i="4"/>
  <c r="N31" i="4"/>
  <c r="BR38" i="4"/>
  <c r="BV38" i="4"/>
  <c r="AD54" i="4"/>
  <c r="AD67" i="4" s="1"/>
  <c r="BU55" i="4"/>
  <c r="BU54" i="4" s="1"/>
  <c r="N56" i="4"/>
  <c r="N20" i="4"/>
  <c r="N44" i="4"/>
  <c r="BS55" i="4"/>
  <c r="BS54" i="4"/>
  <c r="BR18" i="4"/>
  <c r="BV18" i="4" s="1"/>
  <c r="BR35" i="4"/>
  <c r="BV35" i="4"/>
  <c r="BR52" i="4"/>
  <c r="BV52" i="4" s="1"/>
  <c r="AR40" i="4"/>
  <c r="BR42" i="4"/>
  <c r="K49" i="4"/>
  <c r="K68" i="4" s="1"/>
  <c r="K74" i="4" s="1"/>
  <c r="BR14" i="4"/>
  <c r="BR46" i="4"/>
  <c r="BV46" i="4"/>
  <c r="BR48" i="4"/>
  <c r="BV48" i="4" s="1"/>
  <c r="BR24" i="4"/>
  <c r="N27" i="4"/>
  <c r="BR10" i="4"/>
  <c r="BV10" i="4"/>
  <c r="BR37" i="4"/>
  <c r="BV7" i="4"/>
  <c r="R25" i="2"/>
  <c r="R24" i="2"/>
  <c r="C24" i="2"/>
  <c r="B24" i="2"/>
  <c r="R23" i="2"/>
  <c r="C23" i="2"/>
  <c r="B23" i="2"/>
  <c r="R22" i="2"/>
  <c r="C22" i="2"/>
  <c r="B22" i="2"/>
  <c r="R21" i="2"/>
  <c r="C21" i="2"/>
  <c r="B21" i="2"/>
  <c r="R20" i="2"/>
  <c r="C20" i="2"/>
  <c r="B20" i="2"/>
  <c r="R19" i="2"/>
  <c r="C19" i="2"/>
  <c r="B19" i="2"/>
  <c r="R18" i="2"/>
  <c r="C18" i="2"/>
  <c r="B18" i="2"/>
  <c r="R17" i="2"/>
  <c r="C17" i="2"/>
  <c r="B17" i="2"/>
  <c r="R16" i="2"/>
  <c r="C16" i="2"/>
  <c r="B16" i="2"/>
  <c r="R15" i="2"/>
  <c r="C15" i="2"/>
  <c r="B15" i="2"/>
  <c r="R14" i="2"/>
  <c r="C14" i="2"/>
  <c r="B14" i="2"/>
  <c r="R13" i="2"/>
  <c r="C13" i="2"/>
  <c r="B13" i="2"/>
  <c r="R12" i="2"/>
  <c r="C12" i="2"/>
  <c r="B12" i="2"/>
  <c r="R11" i="2"/>
  <c r="C11" i="2"/>
  <c r="B11" i="2"/>
  <c r="R10" i="2"/>
  <c r="C10" i="2"/>
  <c r="C2" i="2"/>
  <c r="B10" i="2"/>
  <c r="B2" i="2"/>
  <c r="G15" i="2"/>
  <c r="H15" i="2"/>
  <c r="R9" i="2"/>
  <c r="C9" i="2"/>
  <c r="B9" i="2"/>
  <c r="R8" i="2"/>
  <c r="B8" i="2"/>
  <c r="F2" i="2"/>
  <c r="E2" i="2"/>
  <c r="G8" i="2"/>
  <c r="H8" i="2"/>
  <c r="G14" i="2"/>
  <c r="H14" i="2"/>
  <c r="G13" i="2"/>
  <c r="H13" i="2"/>
  <c r="G19" i="2"/>
  <c r="H19" i="2"/>
  <c r="G11" i="2"/>
  <c r="H11" i="2"/>
  <c r="G17" i="2"/>
  <c r="H17" i="2"/>
  <c r="G10" i="2"/>
  <c r="H10" i="2"/>
  <c r="G16" i="2"/>
  <c r="H16" i="2"/>
  <c r="G12" i="2"/>
  <c r="H12" i="2"/>
  <c r="G18" i="2"/>
  <c r="H18" i="2"/>
  <c r="G9" i="2"/>
  <c r="H9" i="2"/>
  <c r="H2" i="2"/>
  <c r="BU617" i="7"/>
  <c r="R720" i="7"/>
  <c r="R541" i="7"/>
  <c r="AG614" i="7"/>
  <c r="AB720" i="7"/>
  <c r="BP730" i="7"/>
  <c r="R732" i="7"/>
  <c r="BP576" i="7"/>
  <c r="AL796" i="7"/>
  <c r="EM33" i="7"/>
  <c r="BF571" i="7"/>
  <c r="BU117" i="7"/>
  <c r="BU609" i="7" s="1"/>
  <c r="BU610" i="7"/>
  <c r="BA729" i="7"/>
  <c r="M730" i="7"/>
  <c r="AV418" i="7"/>
  <c r="AV15" i="7" s="1"/>
  <c r="BU466" i="7"/>
  <c r="BU818" i="7"/>
  <c r="BU838" i="7"/>
  <c r="BU463" i="7"/>
  <c r="BU837" i="7" s="1"/>
  <c r="AB797" i="7"/>
  <c r="BU539" i="7"/>
  <c r="EM122" i="7"/>
  <c r="BA534" i="7"/>
  <c r="W559" i="7"/>
  <c r="BU809" i="7"/>
  <c r="EM430" i="7"/>
  <c r="BU808" i="7" s="1"/>
  <c r="M14" i="7"/>
  <c r="BK266" i="7"/>
  <c r="BK727" i="7"/>
  <c r="CJ18" i="7"/>
  <c r="CJ17" i="7" s="1"/>
  <c r="CJ13" i="7" s="1"/>
  <c r="BU749" i="7"/>
  <c r="AL753" i="7"/>
  <c r="BU853" i="7"/>
  <c r="BU548" i="7"/>
  <c r="EM39" i="7"/>
  <c r="M727" i="7"/>
  <c r="BU850" i="7"/>
  <c r="M805" i="7"/>
  <c r="BU739" i="7"/>
  <c r="BU472" i="7"/>
  <c r="BM68" i="4" l="1"/>
  <c r="BM74" i="4" s="1"/>
  <c r="BL68" i="4"/>
  <c r="BL74" i="4" s="1"/>
  <c r="AZ68" i="4"/>
  <c r="AZ74" i="4" s="1"/>
  <c r="BV49" i="4"/>
  <c r="BS68" i="4"/>
  <c r="BS74" i="4" s="1"/>
  <c r="AD68" i="4"/>
  <c r="AD74" i="4" s="1"/>
  <c r="AE68" i="4"/>
  <c r="AE74" i="4" s="1"/>
  <c r="BD68" i="4"/>
  <c r="BD74" i="4" s="1"/>
  <c r="BV57" i="4"/>
  <c r="AI68" i="4"/>
  <c r="AI74" i="4" s="1"/>
  <c r="BR55" i="4"/>
  <c r="R67" i="4"/>
  <c r="R68" i="4" s="1"/>
  <c r="R74" i="4" s="1"/>
  <c r="N54" i="4"/>
  <c r="W67" i="4"/>
  <c r="W68" i="4" s="1"/>
  <c r="W74" i="4" s="1"/>
  <c r="BT49" i="4"/>
  <c r="BT68" i="4" s="1"/>
  <c r="BT74" i="4" s="1"/>
  <c r="AB67" i="4"/>
  <c r="AB68" i="4" s="1"/>
  <c r="AB74" i="4" s="1"/>
  <c r="BR49" i="4"/>
  <c r="AG67" i="4"/>
  <c r="AG68" i="4" s="1"/>
  <c r="AG74" i="4" s="1"/>
  <c r="AM67" i="4"/>
  <c r="AM68" i="4" s="1"/>
  <c r="AM74" i="4" s="1"/>
  <c r="AQ67" i="4"/>
  <c r="AQ68" i="4" s="1"/>
  <c r="AQ74" i="4" s="1"/>
  <c r="M67" i="4"/>
  <c r="M68" i="4" s="1"/>
  <c r="M74" i="4" s="1"/>
  <c r="AV67" i="4"/>
  <c r="AV68" i="4" s="1"/>
  <c r="AV74" i="4" s="1"/>
  <c r="BB67" i="4"/>
  <c r="BB68" i="4" s="1"/>
  <c r="BB74" i="4" s="1"/>
  <c r="BG67" i="4"/>
  <c r="BG68" i="4" s="1"/>
  <c r="BG74" i="4" s="1"/>
  <c r="AB533" i="7"/>
  <c r="AB17" i="7"/>
  <c r="AQ15" i="7"/>
  <c r="M18" i="7"/>
  <c r="M17" i="7" s="1"/>
  <c r="M13" i="7" s="1"/>
  <c r="BU58" i="7"/>
  <c r="AB619" i="7"/>
  <c r="AL634" i="7"/>
  <c r="AB403" i="7"/>
  <c r="BP799" i="7"/>
  <c r="AL820" i="7"/>
  <c r="AQ820" i="7"/>
  <c r="AG823" i="7"/>
  <c r="AG826" i="7"/>
  <c r="H840" i="7"/>
  <c r="AB846" i="7"/>
  <c r="BU133" i="7"/>
  <c r="AB132" i="7"/>
  <c r="AQ797" i="7"/>
  <c r="M753" i="7"/>
  <c r="BK14" i="7"/>
  <c r="BK528" i="7" s="1"/>
  <c r="BK726" i="7"/>
  <c r="W830" i="7"/>
  <c r="AB182" i="7"/>
  <c r="AB667" i="7" s="1"/>
  <c r="BU183" i="7"/>
  <c r="AG398" i="7"/>
  <c r="BU399" i="7"/>
  <c r="BU398" i="7" s="1"/>
  <c r="AG846" i="7"/>
  <c r="M571" i="7"/>
  <c r="BU88" i="7"/>
  <c r="R588" i="7"/>
  <c r="R87" i="7"/>
  <c r="R587" i="7" s="1"/>
  <c r="AQ373" i="7"/>
  <c r="AQ267" i="7"/>
  <c r="AQ266" i="7" s="1"/>
  <c r="AQ14" i="7" s="1"/>
  <c r="AL852" i="7"/>
  <c r="AL748" i="7"/>
  <c r="AB826" i="7"/>
  <c r="BU841" i="7"/>
  <c r="R18" i="7"/>
  <c r="R17" i="7" s="1"/>
  <c r="R13" i="7" s="1"/>
  <c r="BU204" i="7"/>
  <c r="EM112" i="7"/>
  <c r="BU606" i="7"/>
  <c r="H742" i="7"/>
  <c r="BF398" i="7"/>
  <c r="BF267" i="7"/>
  <c r="H15" i="7"/>
  <c r="H529" i="7" s="1"/>
  <c r="H796" i="7"/>
  <c r="AV820" i="7"/>
  <c r="R840" i="7"/>
  <c r="AL846" i="7"/>
  <c r="W18" i="7"/>
  <c r="W17" i="7" s="1"/>
  <c r="W588" i="7"/>
  <c r="W87" i="7"/>
  <c r="W587" i="7" s="1"/>
  <c r="AG635" i="7"/>
  <c r="BU148" i="7"/>
  <c r="M677" i="7"/>
  <c r="BF565" i="7"/>
  <c r="BU21" i="7"/>
  <c r="AG667" i="7"/>
  <c r="BA820" i="7"/>
  <c r="AG858" i="7"/>
  <c r="R571" i="7"/>
  <c r="W849" i="7"/>
  <c r="AB620" i="7"/>
  <c r="BU128" i="7"/>
  <c r="AG849" i="7"/>
  <c r="BA581" i="7"/>
  <c r="BU607" i="7"/>
  <c r="BU112" i="7"/>
  <c r="BU604" i="7" s="1"/>
  <c r="AG625" i="7"/>
  <c r="BU138" i="7"/>
  <c r="AG137" i="7"/>
  <c r="AG624" i="7" s="1"/>
  <c r="R663" i="7"/>
  <c r="BU178" i="7"/>
  <c r="R177" i="7"/>
  <c r="R662" i="7" s="1"/>
  <c r="AG730" i="7"/>
  <c r="BF732" i="7"/>
  <c r="AQ737" i="7"/>
  <c r="R742" i="7"/>
  <c r="EM338" i="7"/>
  <c r="BU787" i="7"/>
  <c r="R266" i="7"/>
  <c r="R14" i="7" s="1"/>
  <c r="R727" i="7"/>
  <c r="BF817" i="7"/>
  <c r="H837" i="7"/>
  <c r="AL858" i="7"/>
  <c r="EH17" i="7"/>
  <c r="EH13" i="7" s="1"/>
  <c r="AL267" i="7"/>
  <c r="BU374" i="7"/>
  <c r="BU373" i="7" s="1"/>
  <c r="AV18" i="7"/>
  <c r="AV533" i="7" s="1"/>
  <c r="M830" i="7"/>
  <c r="AQ852" i="7"/>
  <c r="R604" i="7"/>
  <c r="BU173" i="7"/>
  <c r="BU172" i="7" s="1"/>
  <c r="AQ172" i="7"/>
  <c r="W663" i="7"/>
  <c r="BA727" i="7"/>
  <c r="DS266" i="7"/>
  <c r="BK728" i="7"/>
  <c r="BK732" i="7"/>
  <c r="AV737" i="7"/>
  <c r="AV791" i="7"/>
  <c r="BK817" i="7"/>
  <c r="AQ858" i="7"/>
  <c r="AG673" i="7"/>
  <c r="AG193" i="7"/>
  <c r="AG672" i="7" s="1"/>
  <c r="AQ529" i="7"/>
  <c r="AQ17" i="7"/>
  <c r="AQ532" i="7" s="1"/>
  <c r="AB588" i="7"/>
  <c r="AB87" i="7"/>
  <c r="AB587" i="7" s="1"/>
  <c r="DN17" i="7"/>
  <c r="DN13" i="7" s="1"/>
  <c r="DN12" i="7" s="1"/>
  <c r="AL849" i="7"/>
  <c r="AQ559" i="7"/>
  <c r="BU94" i="7"/>
  <c r="R594" i="7"/>
  <c r="R93" i="7"/>
  <c r="R593" i="7" s="1"/>
  <c r="BF598" i="7"/>
  <c r="BU658" i="7"/>
  <c r="BU167" i="7"/>
  <c r="BP266" i="7"/>
  <c r="BP728" i="7"/>
  <c r="M729" i="7"/>
  <c r="BA737" i="7"/>
  <c r="AB811" i="7"/>
  <c r="AV814" i="7"/>
  <c r="AQ577" i="7"/>
  <c r="AQ69" i="7"/>
  <c r="AQ576" i="7" s="1"/>
  <c r="AQ18" i="7"/>
  <c r="AB534" i="7"/>
  <c r="CT17" i="7"/>
  <c r="CT13" i="7" s="1"/>
  <c r="CT12" i="7" s="1"/>
  <c r="BP587" i="7"/>
  <c r="AV758" i="7"/>
  <c r="BK418" i="7"/>
  <c r="BK797" i="7"/>
  <c r="W846" i="7"/>
  <c r="BU188" i="7"/>
  <c r="BU187" i="7" s="1"/>
  <c r="H553" i="7"/>
  <c r="AV559" i="7"/>
  <c r="AB577" i="7"/>
  <c r="AB69" i="7"/>
  <c r="AB576" i="7" s="1"/>
  <c r="BU70" i="7"/>
  <c r="BU577" i="7" s="1"/>
  <c r="W93" i="7"/>
  <c r="W593" i="7" s="1"/>
  <c r="AQ629" i="7"/>
  <c r="BP657" i="7"/>
  <c r="DS18" i="7"/>
  <c r="DS17" i="7" s="1"/>
  <c r="DS13" i="7" s="1"/>
  <c r="AG808" i="7"/>
  <c r="AG811" i="7"/>
  <c r="BU194" i="7"/>
  <c r="BU755" i="7"/>
  <c r="BU296" i="7"/>
  <c r="AQ802" i="7"/>
  <c r="AG534" i="7"/>
  <c r="W403" i="7"/>
  <c r="W267" i="7"/>
  <c r="W727" i="7" s="1"/>
  <c r="BU404" i="7"/>
  <c r="BK536" i="7"/>
  <c r="AQ547" i="7"/>
  <c r="M553" i="7"/>
  <c r="AG18" i="7"/>
  <c r="AG69" i="7"/>
  <c r="AG576" i="7" s="1"/>
  <c r="AG577" i="7"/>
  <c r="BU579" i="7"/>
  <c r="AV629" i="7"/>
  <c r="R162" i="7"/>
  <c r="R651" i="7" s="1"/>
  <c r="BU163" i="7"/>
  <c r="AV720" i="7"/>
  <c r="CE266" i="7"/>
  <c r="BU314" i="7"/>
  <c r="BU769" i="7" s="1"/>
  <c r="CY15" i="7"/>
  <c r="AG796" i="7"/>
  <c r="AL808" i="7"/>
  <c r="BF814" i="7"/>
  <c r="BF799" i="7"/>
  <c r="AB849" i="7"/>
  <c r="BU547" i="7"/>
  <c r="AL577" i="7"/>
  <c r="AL69" i="7"/>
  <c r="AL576" i="7" s="1"/>
  <c r="AL18" i="7"/>
  <c r="BU153" i="7"/>
  <c r="BU152" i="7" s="1"/>
  <c r="BU158" i="7"/>
  <c r="BU157" i="7" s="1"/>
  <c r="W652" i="7"/>
  <c r="BU675" i="7"/>
  <c r="BU761" i="7"/>
  <c r="EM302" i="7"/>
  <c r="BU308" i="7"/>
  <c r="BU770" i="7"/>
  <c r="BU778" i="7"/>
  <c r="R786" i="7"/>
  <c r="AG805" i="7"/>
  <c r="AQ808" i="7"/>
  <c r="BK565" i="7"/>
  <c r="BP781" i="7"/>
  <c r="BF614" i="7"/>
  <c r="AV748" i="7"/>
  <c r="BF791" i="7"/>
  <c r="M538" i="7"/>
  <c r="AQ541" i="7"/>
  <c r="BK581" i="7"/>
  <c r="BU660" i="7"/>
  <c r="BU219" i="7"/>
  <c r="AG729" i="7"/>
  <c r="BU272" i="7"/>
  <c r="BU732" i="7" s="1"/>
  <c r="BF737" i="7"/>
  <c r="AG742" i="7"/>
  <c r="BA748" i="7"/>
  <c r="BK748" i="7"/>
  <c r="H799" i="7"/>
  <c r="BP802" i="7"/>
  <c r="BK814" i="7"/>
  <c r="H817" i="7"/>
  <c r="BK820" i="7"/>
  <c r="AV823" i="7"/>
  <c r="AV852" i="7"/>
  <c r="AV855" i="7"/>
  <c r="BA720" i="7"/>
  <c r="R677" i="7"/>
  <c r="BP732" i="7"/>
  <c r="AQ855" i="7"/>
  <c r="BU599" i="7"/>
  <c r="AB624" i="7"/>
  <c r="R538" i="7"/>
  <c r="AG541" i="7"/>
  <c r="AQ553" i="7"/>
  <c r="BP581" i="7"/>
  <c r="R609" i="7"/>
  <c r="BF629" i="7"/>
  <c r="BU630" i="7"/>
  <c r="BF634" i="7"/>
  <c r="EM167" i="7"/>
  <c r="BU657" i="7" s="1"/>
  <c r="AB729" i="7"/>
  <c r="BU278" i="7"/>
  <c r="BF758" i="7"/>
  <c r="BU759" i="7"/>
  <c r="M769" i="7"/>
  <c r="BF805" i="7"/>
  <c r="BA823" i="7"/>
  <c r="AV826" i="7"/>
  <c r="AV846" i="7"/>
  <c r="BA852" i="7"/>
  <c r="AL855" i="7"/>
  <c r="H266" i="7"/>
  <c r="R15" i="7"/>
  <c r="R529" i="7" s="1"/>
  <c r="BF534" i="7"/>
  <c r="EM27" i="7"/>
  <c r="AQ588" i="7"/>
  <c r="AG677" i="7"/>
  <c r="AV677" i="7"/>
  <c r="BU224" i="7"/>
  <c r="EM278" i="7"/>
  <c r="BK758" i="7"/>
  <c r="R769" i="7"/>
  <c r="EM378" i="7"/>
  <c r="BU805" i="7"/>
  <c r="AQ843" i="7"/>
  <c r="W662" i="7"/>
  <c r="AL619" i="7"/>
  <c r="BU791" i="7"/>
  <c r="AB538" i="7"/>
  <c r="EM51" i="7"/>
  <c r="EM75" i="7"/>
  <c r="M581" i="7"/>
  <c r="M672" i="7"/>
  <c r="CJ266" i="7"/>
  <c r="AL786" i="7"/>
  <c r="AB529" i="7"/>
  <c r="AL830" i="7"/>
  <c r="AG837" i="7"/>
  <c r="AQ837" i="7"/>
  <c r="BF846" i="7"/>
  <c r="BA535" i="7"/>
  <c r="BU203" i="7"/>
  <c r="EM267" i="7"/>
  <c r="AG529" i="7"/>
  <c r="BU855" i="7"/>
  <c r="DD17" i="7"/>
  <c r="DD13" i="7" s="1"/>
  <c r="DD12" i="7" s="1"/>
  <c r="BK541" i="7"/>
  <c r="EM69" i="7"/>
  <c r="H593" i="7"/>
  <c r="EM142" i="7"/>
  <c r="AG657" i="7"/>
  <c r="R672" i="7"/>
  <c r="EM193" i="7"/>
  <c r="EM235" i="7"/>
  <c r="EM240" i="7"/>
  <c r="AQ729" i="7"/>
  <c r="AG781" i="7"/>
  <c r="BK811" i="7"/>
  <c r="BU812" i="7"/>
  <c r="AB571" i="7"/>
  <c r="BU582" i="7"/>
  <c r="EM198" i="7"/>
  <c r="W742" i="7"/>
  <c r="BU766" i="7"/>
  <c r="BU815" i="7"/>
  <c r="AV69" i="7"/>
  <c r="AV576" i="7" s="1"/>
  <c r="M418" i="7"/>
  <c r="BU852" i="7"/>
  <c r="CY17" i="7"/>
  <c r="CY13" i="7" s="1"/>
  <c r="CY12" i="7" s="1"/>
  <c r="AL538" i="7"/>
  <c r="AG565" i="7"/>
  <c r="BP604" i="7"/>
  <c r="EM320" i="7"/>
  <c r="EM408" i="7"/>
  <c r="EM427" i="7"/>
  <c r="BU844" i="7"/>
  <c r="BU846" i="7"/>
  <c r="AQ775" i="7"/>
  <c r="BA559" i="7"/>
  <c r="BF541" i="7"/>
  <c r="BA553" i="7"/>
  <c r="AL565" i="7"/>
  <c r="H619" i="7"/>
  <c r="H651" i="7"/>
  <c r="M662" i="7"/>
  <c r="EM177" i="7"/>
  <c r="AB672" i="7"/>
  <c r="EM388" i="7"/>
  <c r="M858" i="7"/>
  <c r="AG619" i="7"/>
  <c r="AV529" i="7"/>
  <c r="AV796" i="7"/>
  <c r="BU354" i="7"/>
  <c r="BU27" i="7"/>
  <c r="BU541" i="7" s="1"/>
  <c r="EM132" i="7"/>
  <c r="M651" i="7"/>
  <c r="BU257" i="7"/>
  <c r="EM358" i="7"/>
  <c r="BU363" i="7"/>
  <c r="EM393" i="7"/>
  <c r="M808" i="7"/>
  <c r="R858" i="7"/>
  <c r="R553" i="7"/>
  <c r="AV775" i="7"/>
  <c r="R57" i="7"/>
  <c r="R565" i="7" s="1"/>
  <c r="BZ266" i="7"/>
  <c r="BZ14" i="7" s="1"/>
  <c r="BK553" i="7"/>
  <c r="AG559" i="7"/>
  <c r="AV565" i="7"/>
  <c r="EM57" i="7"/>
  <c r="BU602" i="7"/>
  <c r="EM105" i="7"/>
  <c r="BU132" i="7"/>
  <c r="R629" i="7"/>
  <c r="BU637" i="7"/>
  <c r="M667" i="7"/>
  <c r="AQ728" i="7"/>
  <c r="BF753" i="7"/>
  <c r="W758" i="7"/>
  <c r="AV781" i="7"/>
  <c r="BU348" i="7"/>
  <c r="EM353" i="7"/>
  <c r="AL799" i="7"/>
  <c r="R808" i="7"/>
  <c r="W814" i="7"/>
  <c r="BF837" i="7"/>
  <c r="BK840" i="7"/>
  <c r="BA614" i="7"/>
  <c r="AQ748" i="7"/>
  <c r="AV808" i="7"/>
  <c r="AL826" i="7"/>
  <c r="AB843" i="7"/>
  <c r="BU81" i="7"/>
  <c r="AB535" i="7"/>
  <c r="AQ536" i="7"/>
  <c r="BU550" i="7"/>
  <c r="BP553" i="7"/>
  <c r="M576" i="7"/>
  <c r="W629" i="7"/>
  <c r="BK662" i="7"/>
  <c r="DI18" i="7"/>
  <c r="DN266" i="7"/>
  <c r="DN14" i="7" s="1"/>
  <c r="BU740" i="7"/>
  <c r="BU284" i="7"/>
  <c r="BU290" i="7"/>
  <c r="BU748" i="7" s="1"/>
  <c r="AQ791" i="7"/>
  <c r="EM413" i="7"/>
  <c r="AQ799" i="7"/>
  <c r="AB805" i="7"/>
  <c r="AB814" i="7"/>
  <c r="H846" i="7"/>
  <c r="M855" i="7"/>
  <c r="AR59" i="4"/>
  <c r="AR67" i="4" s="1"/>
  <c r="AR68" i="4" s="1"/>
  <c r="AR74" i="4" s="1"/>
  <c r="S59" i="4"/>
  <c r="S67" i="4" s="1"/>
  <c r="S68" i="4" s="1"/>
  <c r="S74" i="4" s="1"/>
  <c r="AL67" i="4"/>
  <c r="AL68" i="4" s="1"/>
  <c r="AL74" i="4" s="1"/>
  <c r="AC59" i="4"/>
  <c r="AC67" i="4" s="1"/>
  <c r="AC68" i="4" s="1"/>
  <c r="AC74" i="4" s="1"/>
  <c r="X59" i="4"/>
  <c r="X67" i="4" s="1"/>
  <c r="X68" i="4" s="1"/>
  <c r="X74" i="4" s="1"/>
  <c r="BK796" i="7"/>
  <c r="BK15" i="7"/>
  <c r="BK529" i="7" s="1"/>
  <c r="AG266" i="7"/>
  <c r="AG727" i="7"/>
  <c r="DI17" i="7"/>
  <c r="DI13" i="7" s="1"/>
  <c r="DI12" i="7" s="1"/>
  <c r="AQ533" i="7"/>
  <c r="R532" i="7"/>
  <c r="BF797" i="7"/>
  <c r="W619" i="7"/>
  <c r="AG855" i="7"/>
  <c r="EM45" i="7"/>
  <c r="BU559" i="7" s="1"/>
  <c r="BU560" i="7"/>
  <c r="BF796" i="7"/>
  <c r="BF15" i="7"/>
  <c r="BF529" i="7" s="1"/>
  <c r="BU19" i="7"/>
  <c r="BU611" i="7"/>
  <c r="AV727" i="7"/>
  <c r="AV266" i="7"/>
  <c r="BU403" i="7"/>
  <c r="BU673" i="7"/>
  <c r="BU193" i="7"/>
  <c r="AB662" i="7"/>
  <c r="BU378" i="7"/>
  <c r="BK534" i="7"/>
  <c r="BK17" i="7"/>
  <c r="EM81" i="7"/>
  <c r="EM99" i="7"/>
  <c r="BU598" i="7" s="1"/>
  <c r="BA797" i="7"/>
  <c r="BA418" i="7"/>
  <c r="AQ830" i="7"/>
  <c r="BK720" i="7"/>
  <c r="EC18" i="7"/>
  <c r="EM21" i="7"/>
  <c r="BU536" i="7" s="1"/>
  <c r="H559" i="7"/>
  <c r="EM268" i="7"/>
  <c r="EM266" i="7" s="1"/>
  <c r="EM14" i="7" s="1"/>
  <c r="EM284" i="7"/>
  <c r="BU742" i="7" s="1"/>
  <c r="BF538" i="7"/>
  <c r="BU105" i="7"/>
  <c r="BU240" i="7"/>
  <c r="BA18" i="7"/>
  <c r="BF18" i="7"/>
  <c r="BF720" i="7"/>
  <c r="AL837" i="7"/>
  <c r="W13" i="7"/>
  <c r="BK538" i="7"/>
  <c r="BU629" i="7"/>
  <c r="EM230" i="7"/>
  <c r="BF852" i="7"/>
  <c r="BU554" i="7"/>
  <c r="BU39" i="7"/>
  <c r="BU553" i="7" s="1"/>
  <c r="BU707" i="7"/>
  <c r="EM253" i="7"/>
  <c r="EM308" i="7"/>
  <c r="BU763" i="7" s="1"/>
  <c r="AL533" i="7"/>
  <c r="AL17" i="7"/>
  <c r="BP18" i="7"/>
  <c r="BP706" i="7"/>
  <c r="BU738" i="7"/>
  <c r="BU302" i="7"/>
  <c r="BU758" i="7" s="1"/>
  <c r="BU789" i="7"/>
  <c r="BU338" i="7"/>
  <c r="BU847" i="7"/>
  <c r="EM419" i="7"/>
  <c r="EM418" i="7" s="1"/>
  <c r="EM15" i="7" s="1"/>
  <c r="BU859" i="7"/>
  <c r="EM490" i="7"/>
  <c r="BU858" i="7" s="1"/>
  <c r="BU20" i="7"/>
  <c r="CE18" i="7"/>
  <c r="M706" i="7"/>
  <c r="CJ14" i="7"/>
  <c r="R528" i="7" s="1"/>
  <c r="R726" i="7"/>
  <c r="AL657" i="7"/>
  <c r="W266" i="7"/>
  <c r="W728" i="7"/>
  <c r="BU814" i="7"/>
  <c r="EM19" i="7"/>
  <c r="BU573" i="7"/>
  <c r="EM63" i="7"/>
  <c r="W533" i="7"/>
  <c r="CO17" i="7"/>
  <c r="CO13" i="7" s="1"/>
  <c r="AB728" i="7"/>
  <c r="AB266" i="7"/>
  <c r="EM296" i="7"/>
  <c r="BU753" i="7" s="1"/>
  <c r="BU756" i="7"/>
  <c r="EM270" i="7"/>
  <c r="BU730" i="7" s="1"/>
  <c r="AG786" i="7"/>
  <c r="BU353" i="7"/>
  <c r="BU669" i="7"/>
  <c r="EM182" i="7"/>
  <c r="BU269" i="7"/>
  <c r="BU326" i="7"/>
  <c r="BU781" i="7" s="1"/>
  <c r="CO15" i="7"/>
  <c r="W529" i="7" s="1"/>
  <c r="W796" i="7"/>
  <c r="BP796" i="7"/>
  <c r="EH15" i="7"/>
  <c r="EH12" i="7" s="1"/>
  <c r="BU419" i="7"/>
  <c r="BU442" i="7"/>
  <c r="BU817" i="7" s="1"/>
  <c r="BU706" i="7"/>
  <c r="BU538" i="7"/>
  <c r="BK535" i="7"/>
  <c r="BF547" i="7"/>
  <c r="AV598" i="7"/>
  <c r="BU720" i="7"/>
  <c r="EM326" i="7"/>
  <c r="EM269" i="7"/>
  <c r="AB796" i="7"/>
  <c r="BU744" i="7"/>
  <c r="H707" i="7"/>
  <c r="BZ253" i="7"/>
  <c r="BA598" i="7"/>
  <c r="EM20" i="7"/>
  <c r="EM147" i="7"/>
  <c r="AQ727" i="7"/>
  <c r="DI266" i="7"/>
  <c r="DI14" i="7" s="1"/>
  <c r="AQ528" i="7" s="1"/>
  <c r="BU635" i="7"/>
  <c r="BU147" i="7"/>
  <c r="BP565" i="7"/>
  <c r="EM93" i="7"/>
  <c r="BU595" i="7"/>
  <c r="AL781" i="7"/>
  <c r="EM348" i="7"/>
  <c r="W843" i="7"/>
  <c r="BU198" i="7"/>
  <c r="BU677" i="7" s="1"/>
  <c r="BU680" i="7"/>
  <c r="CJ12" i="7"/>
  <c r="BA651" i="7"/>
  <c r="BU665" i="7"/>
  <c r="BK753" i="7"/>
  <c r="BU777" i="7"/>
  <c r="BU320" i="7"/>
  <c r="EM18" i="7"/>
  <c r="BU572" i="7"/>
  <c r="BU569" i="7"/>
  <c r="DX18" i="7"/>
  <c r="DX17" i="7" s="1"/>
  <c r="DX13" i="7" s="1"/>
  <c r="DX12" i="7" s="1"/>
  <c r="BU268" i="7"/>
  <c r="R533" i="7"/>
  <c r="BU63" i="7"/>
  <c r="BU571" i="7" s="1"/>
  <c r="BA706" i="7"/>
  <c r="AQ535" i="7"/>
  <c r="BU469" i="7"/>
  <c r="BU843" i="7" s="1"/>
  <c r="AH59" i="4"/>
  <c r="AH67" i="4" s="1"/>
  <c r="AH68" i="4" s="1"/>
  <c r="AH74" i="4" s="1"/>
  <c r="BU59" i="4"/>
  <c r="BV59" i="4" s="1"/>
  <c r="AW59" i="4"/>
  <c r="AW67" i="4" s="1"/>
  <c r="AW68" i="4" s="1"/>
  <c r="AW74" i="4" s="1"/>
  <c r="BA67" i="4"/>
  <c r="BA68" i="4" s="1"/>
  <c r="BA74" i="4" s="1"/>
  <c r="N59" i="4"/>
  <c r="N67" i="4" s="1"/>
  <c r="N68" i="4" s="1"/>
  <c r="N74" i="4" s="1"/>
  <c r="BV55" i="4" l="1"/>
  <c r="BV54" i="4" s="1"/>
  <c r="BR54" i="4"/>
  <c r="BR67" i="4" s="1"/>
  <c r="BR68" i="4" s="1"/>
  <c r="BR74" i="4" s="1"/>
  <c r="BV67" i="4"/>
  <c r="BV68" i="4" s="1"/>
  <c r="BV74" i="4" s="1"/>
  <c r="BU18" i="7"/>
  <c r="M796" i="7"/>
  <c r="M15" i="7"/>
  <c r="BU177" i="7"/>
  <c r="BU662" i="7" s="1"/>
  <c r="BU663" i="7"/>
  <c r="BU267" i="7"/>
  <c r="BU266" i="7" s="1"/>
  <c r="BU737" i="7"/>
  <c r="BP726" i="7"/>
  <c r="BP14" i="7"/>
  <c r="BP528" i="7" s="1"/>
  <c r="AL727" i="7"/>
  <c r="AL266" i="7"/>
  <c r="BU668" i="7"/>
  <c r="BU182" i="7"/>
  <c r="BU667" i="7" s="1"/>
  <c r="CE14" i="7"/>
  <c r="M528" i="7" s="1"/>
  <c r="M726" i="7"/>
  <c r="BF266" i="7"/>
  <c r="BF727" i="7"/>
  <c r="BU137" i="7"/>
  <c r="BU624" i="7" s="1"/>
  <c r="BU625" i="7"/>
  <c r="R527" i="7"/>
  <c r="R12" i="7"/>
  <c r="R526" i="7"/>
  <c r="AQ726" i="7"/>
  <c r="BU581" i="7"/>
  <c r="BU652" i="7"/>
  <c r="BU162" i="7"/>
  <c r="BU651" i="7" s="1"/>
  <c r="BU57" i="7"/>
  <c r="BU565" i="7" s="1"/>
  <c r="BU566" i="7"/>
  <c r="AG533" i="7"/>
  <c r="AG17" i="7"/>
  <c r="BU786" i="7"/>
  <c r="BU775" i="7"/>
  <c r="BU69" i="7"/>
  <c r="BU576" i="7" s="1"/>
  <c r="AQ13" i="7"/>
  <c r="H726" i="7"/>
  <c r="H14" i="7"/>
  <c r="BU93" i="7"/>
  <c r="BU593" i="7" s="1"/>
  <c r="BU594" i="7"/>
  <c r="DS14" i="7"/>
  <c r="BA528" i="7" s="1"/>
  <c r="BA726" i="7"/>
  <c r="CO12" i="7"/>
  <c r="DS12" i="7"/>
  <c r="AB532" i="7"/>
  <c r="AB13" i="7"/>
  <c r="AB527" i="7" s="1"/>
  <c r="BU87" i="7"/>
  <c r="BU587" i="7" s="1"/>
  <c r="BU588" i="7"/>
  <c r="AV17" i="7"/>
  <c r="AV13" i="7" s="1"/>
  <c r="BU728" i="7"/>
  <c r="BU672" i="7"/>
  <c r="BU620" i="7"/>
  <c r="BU127" i="7"/>
  <c r="BU619" i="7" s="1"/>
  <c r="BU67" i="4"/>
  <c r="BU68" i="4" s="1"/>
  <c r="BU74" i="4" s="1"/>
  <c r="BU727" i="7"/>
  <c r="BU533" i="7"/>
  <c r="BU17" i="7"/>
  <c r="EC17" i="7"/>
  <c r="EC13" i="7" s="1"/>
  <c r="EC12" i="7" s="1"/>
  <c r="BK533" i="7"/>
  <c r="M533" i="7"/>
  <c r="CE17" i="7"/>
  <c r="BP17" i="7"/>
  <c r="BP533" i="7"/>
  <c r="AB14" i="7"/>
  <c r="AB726" i="7"/>
  <c r="W527" i="7"/>
  <c r="BU535" i="7"/>
  <c r="BA15" i="7"/>
  <c r="BA529" i="7" s="1"/>
  <c r="BA796" i="7"/>
  <c r="AL532" i="7"/>
  <c r="AL13" i="7"/>
  <c r="BU797" i="7"/>
  <c r="BU418" i="7"/>
  <c r="BP529" i="7"/>
  <c r="AV726" i="7"/>
  <c r="AV14" i="7"/>
  <c r="AV528" i="7" s="1"/>
  <c r="BF17" i="7"/>
  <c r="BF533" i="7"/>
  <c r="BK532" i="7"/>
  <c r="BK13" i="7"/>
  <c r="AV532" i="7"/>
  <c r="BA533" i="7"/>
  <c r="BA17" i="7"/>
  <c r="AG14" i="7"/>
  <c r="AG726" i="7"/>
  <c r="BU534" i="7"/>
  <c r="W532" i="7"/>
  <c r="H706" i="7"/>
  <c r="BZ18" i="7"/>
  <c r="W14" i="7"/>
  <c r="W528" i="7" s="1"/>
  <c r="W726" i="7"/>
  <c r="BU729" i="7"/>
  <c r="AQ12" i="7"/>
  <c r="AQ526" i="7" s="1"/>
  <c r="AQ527" i="7"/>
  <c r="EM17" i="7"/>
  <c r="EM13" i="7" s="1"/>
  <c r="EM12" i="7" s="1"/>
  <c r="BU634" i="7"/>
  <c r="BF14" i="7" l="1"/>
  <c r="BF528" i="7" s="1"/>
  <c r="BF726" i="7"/>
  <c r="AL14" i="7"/>
  <c r="AL528" i="7" s="1"/>
  <c r="AL726" i="7"/>
  <c r="H528" i="7"/>
  <c r="H12" i="7"/>
  <c r="M529" i="7"/>
  <c r="M12" i="7"/>
  <c r="AG13" i="7"/>
  <c r="AG527" i="7" s="1"/>
  <c r="AG532" i="7"/>
  <c r="BA13" i="7"/>
  <c r="BA532" i="7"/>
  <c r="AV527" i="7"/>
  <c r="AV12" i="7"/>
  <c r="AV526" i="7" s="1"/>
  <c r="W12" i="7"/>
  <c r="W526" i="7" s="1"/>
  <c r="BK12" i="7"/>
  <c r="BK526" i="7" s="1"/>
  <c r="BK527" i="7"/>
  <c r="AB528" i="7"/>
  <c r="AB12" i="7"/>
  <c r="AB526" i="7" s="1"/>
  <c r="BF532" i="7"/>
  <c r="BF13" i="7"/>
  <c r="BP532" i="7"/>
  <c r="BP13" i="7"/>
  <c r="CE13" i="7"/>
  <c r="M532" i="7"/>
  <c r="BZ17" i="7"/>
  <c r="H533" i="7"/>
  <c r="BU796" i="7"/>
  <c r="BU15" i="7"/>
  <c r="BU529" i="7" s="1"/>
  <c r="BU532" i="7"/>
  <c r="BU13" i="7"/>
  <c r="AL527" i="7"/>
  <c r="AG528" i="7"/>
  <c r="BU726" i="7"/>
  <c r="BU14" i="7"/>
  <c r="BU528" i="7" s="1"/>
  <c r="AG12" i="7" l="1"/>
  <c r="AG526" i="7" s="1"/>
  <c r="AL12" i="7"/>
  <c r="AL526" i="7" s="1"/>
  <c r="H532" i="7"/>
  <c r="BZ13" i="7"/>
  <c r="CE12" i="7"/>
  <c r="M526" i="7" s="1"/>
  <c r="M527" i="7"/>
  <c r="BP12" i="7"/>
  <c r="BP526" i="7" s="1"/>
  <c r="BP527" i="7"/>
  <c r="BF12" i="7"/>
  <c r="BF526" i="7" s="1"/>
  <c r="BF527" i="7"/>
  <c r="BU12" i="7"/>
  <c r="BU526" i="7" s="1"/>
  <c r="BU527" i="7"/>
  <c r="BA527" i="7"/>
  <c r="BA12" i="7"/>
  <c r="BA526" i="7" s="1"/>
  <c r="BZ12" i="7" l="1"/>
  <c r="H526" i="7" s="1"/>
  <c r="H527" i="7"/>
</calcChain>
</file>

<file path=xl/sharedStrings.xml><?xml version="1.0" encoding="utf-8"?>
<sst xmlns="http://schemas.openxmlformats.org/spreadsheetml/2006/main" count="2109" uniqueCount="735">
  <si>
    <t>April</t>
  </si>
  <si>
    <t>Domestic short-term loans (net)</t>
  </si>
  <si>
    <t>Year to date</t>
  </si>
  <si>
    <t>Provincial equitable share</t>
  </si>
  <si>
    <t>estimate</t>
  </si>
  <si>
    <t>Table</t>
  </si>
  <si>
    <t>May</t>
  </si>
  <si>
    <t>June</t>
  </si>
  <si>
    <t>July</t>
  </si>
  <si>
    <t>August</t>
  </si>
  <si>
    <t>September</t>
  </si>
  <si>
    <t>October</t>
  </si>
  <si>
    <t>December</t>
  </si>
  <si>
    <t>January</t>
  </si>
  <si>
    <t>February</t>
  </si>
  <si>
    <t>March</t>
  </si>
  <si>
    <t>November</t>
  </si>
  <si>
    <t>R thousand</t>
  </si>
  <si>
    <t>Main budget balance</t>
  </si>
  <si>
    <t>General fuel levy sharing with metropolitan municipalities</t>
  </si>
  <si>
    <t>Debt-service costs</t>
  </si>
  <si>
    <t>Other costs</t>
  </si>
  <si>
    <t>2017/18</t>
  </si>
  <si>
    <t>Direct charges against the NRF</t>
  </si>
  <si>
    <t>2018/19</t>
  </si>
  <si>
    <t>Skill Levy and SETAs</t>
  </si>
  <si>
    <t>FinYears</t>
  </si>
  <si>
    <t>2019/20</t>
  </si>
  <si>
    <t>2020/21</t>
  </si>
  <si>
    <t>2021/22</t>
  </si>
  <si>
    <t>2022/23</t>
  </si>
  <si>
    <t>2023/24</t>
  </si>
  <si>
    <t>2024/25</t>
  </si>
  <si>
    <t>2025/26</t>
  </si>
  <si>
    <t>2026/27</t>
  </si>
  <si>
    <t>2027/28</t>
  </si>
  <si>
    <t>2028/29</t>
  </si>
  <si>
    <t>2029/30</t>
  </si>
  <si>
    <t>2030/31</t>
  </si>
  <si>
    <t>2031/32</t>
  </si>
  <si>
    <t>2032/33</t>
  </si>
  <si>
    <t>2033/34</t>
  </si>
  <si>
    <t>2034/35</t>
  </si>
  <si>
    <t>Month</t>
  </si>
  <si>
    <t>Apr</t>
  </si>
  <si>
    <t>Jun</t>
  </si>
  <si>
    <t>Jul</t>
  </si>
  <si>
    <t>Aug</t>
  </si>
  <si>
    <t>Sep</t>
  </si>
  <si>
    <t>Oct</t>
  </si>
  <si>
    <t>Nov</t>
  </si>
  <si>
    <t>Dec</t>
  </si>
  <si>
    <t>Jan</t>
  </si>
  <si>
    <t>Feb</t>
  </si>
  <si>
    <t>Mar</t>
  </si>
  <si>
    <t>Year</t>
  </si>
  <si>
    <t>Month long</t>
  </si>
  <si>
    <t>Day</t>
  </si>
  <si>
    <t>Heading</t>
  </si>
  <si>
    <t>PriorYear</t>
  </si>
  <si>
    <t xml:space="preserve">REVIEWED: Suzan Molokwane </t>
  </si>
  <si>
    <t>APPROVED: Lizette Labuschagne</t>
  </si>
  <si>
    <t>Appropriation by vote</t>
  </si>
  <si>
    <t xml:space="preserve">DATE: </t>
  </si>
  <si>
    <t>Redemptions</t>
  </si>
  <si>
    <t>Gross borrowing requirement</t>
  </si>
  <si>
    <t xml:space="preserve">Financing of the net borrowing requirement                           </t>
  </si>
  <si>
    <t>Domestic long-term loans (gross)</t>
  </si>
  <si>
    <t>Foreign loans (gross)</t>
  </si>
  <si>
    <t>Total financing (gross)</t>
  </si>
  <si>
    <t>March*</t>
  </si>
  <si>
    <r>
      <t>GFECRA settlement (net)</t>
    </r>
    <r>
      <rPr>
        <b/>
        <vertAlign val="superscript"/>
        <sz val="10"/>
        <rFont val="Arial Narrow"/>
        <family val="2"/>
      </rPr>
      <t>3</t>
    </r>
  </si>
  <si>
    <t>These transactions are recorded as part of Changes of cash and other balances.</t>
  </si>
  <si>
    <r>
      <t>Revenue</t>
    </r>
    <r>
      <rPr>
        <b/>
        <vertAlign val="superscript"/>
        <sz val="10"/>
        <rFont val="Arial Narrow"/>
        <family val="2"/>
      </rPr>
      <t>1</t>
    </r>
  </si>
  <si>
    <r>
      <t>Expenditure</t>
    </r>
    <r>
      <rPr>
        <b/>
        <vertAlign val="superscript"/>
        <sz val="10"/>
        <rFont val="Arial Narrow"/>
        <family val="2"/>
      </rPr>
      <t>1</t>
    </r>
  </si>
  <si>
    <r>
      <t xml:space="preserve">Eskom debt-relief arrangement </t>
    </r>
    <r>
      <rPr>
        <b/>
        <vertAlign val="superscript"/>
        <sz val="10"/>
        <rFont val="Arial Narrow"/>
        <family val="2"/>
      </rPr>
      <t>2</t>
    </r>
    <r>
      <rPr>
        <b/>
        <sz val="10"/>
        <rFont val="Arial Narrow"/>
        <family val="2"/>
      </rPr>
      <t xml:space="preserve">                                                 </t>
    </r>
  </si>
  <si>
    <r>
      <t>Change in cash and other balances</t>
    </r>
    <r>
      <rPr>
        <b/>
        <vertAlign val="superscript"/>
        <sz val="10"/>
        <rFont val="Arial Narrow"/>
        <family val="2"/>
      </rPr>
      <t>4</t>
    </r>
  </si>
  <si>
    <t>2) Loan advance by National Treasury to Eskom In terms of the Eskom Debt Relief Act, 2023 (Act No.7 of 2023).</t>
  </si>
  <si>
    <t>4) A negative value indicates an increase in cash and other balances. A positive value indicates that cash is used to finance part of the borrowing requirement.</t>
  </si>
  <si>
    <t>MTBPS Adjustment</t>
  </si>
  <si>
    <t>outcome</t>
  </si>
  <si>
    <t xml:space="preserve">Public-sector-related pension, post-retirement medical and other benefits </t>
  </si>
  <si>
    <t>COMPILED BY: Millicent Bereda</t>
  </si>
  <si>
    <t>as a direct charge against the National Revenue Fund. The balance of the GFECRA receipt is recorded on the balance sheet as a reduction in the financing requirement of R100 billion.</t>
  </si>
  <si>
    <t xml:space="preserve"> Figures for the month of March, prior year have been adjusted to be in line with Audited Outcome.</t>
  </si>
  <si>
    <t>3) The Gold and Foreign Exchange Contingency Reserve Account Defrayal Amendment Act, Act No 27 of 2024 refers. In 2024/25,  the South African Reserve Bank paid R200 billion to government and the remaining  R25 billion will be paid in 2025/26.</t>
  </si>
  <si>
    <t xml:space="preserve">1) The Gold and Foreign Exchange Contingency Reserve Account (GFECRA) cash receipt and requisition of cash recorded in Table 4 is not included in revenue and expenditure as the budget position presents the net of the cash flows related to balance sheet transactions. </t>
  </si>
  <si>
    <t>in partial settlement of the GFECRA balances. Of this amount government paid the Reserve Bank R100 billion towards the South African Reserve Bank's contingency reserve requirements,</t>
  </si>
  <si>
    <t>Guarantees, indemnities and securities: Payment to the South African Reserve Bank</t>
  </si>
  <si>
    <t>National government projected underspending</t>
  </si>
  <si>
    <t>Local government repayment to the National Revenue Fund</t>
  </si>
  <si>
    <t>Revised</t>
  </si>
  <si>
    <t>APPROVED: Lizzete Labuschange</t>
  </si>
  <si>
    <t>DATE:</t>
  </si>
  <si>
    <t>Audited</t>
  </si>
  <si>
    <t>Summary table of national revenue, expenditure and borrowing for the month ended 31 January 2026</t>
  </si>
  <si>
    <t>Provisional allocation not assigned to votes</t>
  </si>
  <si>
    <t>Contigency reserve</t>
  </si>
  <si>
    <t>Table 1 Revenue*</t>
  </si>
  <si>
    <t xml:space="preserve">Revised </t>
  </si>
  <si>
    <t xml:space="preserve">estimate </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</si>
  <si>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</si>
  <si>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</si>
  <si>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</si>
  <si>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</si>
  <si>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</si>
  <si>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</si>
  <si>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</si>
  <si>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</si>
  <si>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</si>
  <si>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</si>
  <si>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</si>
  <si>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</si>
  <si>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Tax on retirement funds</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</si>
  <si>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</si>
  <si>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</si>
  <si>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</si>
  <si>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</si>
  <si>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</si>
  <si>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</si>
  <si>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</si>
  <si>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</si>
  <si>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</si>
  <si>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</si>
  <si>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</si>
  <si>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1)</t>
  </si>
  <si>
    <t>Transfer duties</t>
  </si>
  <si>
    <t>Taxes on goods and services</t>
  </si>
  <si>
    <t xml:space="preserve">Value-added tax </t>
  </si>
  <si>
    <t>Domestic VAT</t>
  </si>
  <si>
    <t>Import VAT</t>
  </si>
  <si>
    <t>Refunds</t>
  </si>
  <si>
    <t>Specific excise duties</t>
  </si>
  <si>
    <t>Beer</t>
  </si>
  <si>
    <t>Sorghum beer and sorghum flour</t>
  </si>
  <si>
    <t>Wine and other fermented beverages</t>
  </si>
  <si>
    <t>Spirits</t>
  </si>
  <si>
    <t>Cigarettes and cigarette tobacco</t>
  </si>
  <si>
    <t>Heated tobacco products</t>
  </si>
  <si>
    <t>Vaping tobacco</t>
  </si>
  <si>
    <t>Pipe tobacco and cigars</t>
  </si>
  <si>
    <t>Petroleum products</t>
  </si>
  <si>
    <t>2)</t>
  </si>
  <si>
    <t>Revenue from neighbouring countries</t>
  </si>
  <si>
    <t>3)</t>
  </si>
  <si>
    <t>Health promotion levy</t>
  </si>
  <si>
    <t>Ad valorem excise duties</t>
  </si>
  <si>
    <t>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</si>
  <si>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</si>
  <si>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</si>
  <si>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</si>
  <si>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</si>
  <si>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</si>
  <si>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</si>
  <si>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</si>
  <si>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</si>
  <si>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</si>
  <si>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</si>
  <si>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</si>
  <si>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</si>
  <si>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</si>
  <si>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Turnover tax for micro businesses</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</si>
  <si>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</si>
  <si>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</si>
  <si>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</si>
  <si>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</si>
  <si>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</si>
  <si>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</si>
  <si>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</si>
  <si>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</si>
  <si>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 xml:space="preserve">Export tax - Scrap metal </t>
  </si>
  <si>
    <t>Other taxes</t>
  </si>
  <si>
    <t>Stamp duties and fees</t>
  </si>
  <si>
    <t>State miscellaneous revenue</t>
  </si>
  <si>
    <t>4)</t>
  </si>
  <si>
    <t>Total tax revenue (gross)</t>
  </si>
  <si>
    <t>Less: SACU payments</t>
  </si>
  <si>
    <t>5)</t>
  </si>
  <si>
    <t>Total tax revenue (net of SACU payments)</t>
  </si>
  <si>
    <t>Departmental revenue</t>
  </si>
  <si>
    <t>Sales of goods and services other than capital assets</t>
  </si>
  <si>
    <t>Sales by market establishments</t>
  </si>
  <si>
    <t>6)</t>
  </si>
  <si>
    <t>Non-tax receipts</t>
  </si>
  <si>
    <t>Administrative fees</t>
  </si>
  <si>
    <t>Other sales</t>
  </si>
  <si>
    <t>Selling of scrap or waste and other used current goods</t>
  </si>
  <si>
    <t>Transfers and subsidies</t>
  </si>
  <si>
    <t>Transfers received</t>
  </si>
  <si>
    <t>Levy account from SARB</t>
  </si>
  <si>
    <t>7)</t>
  </si>
  <si>
    <t>Fines penalties and forfeits</t>
  </si>
  <si>
    <t xml:space="preserve">  Of which:</t>
  </si>
  <si>
    <t xml:space="preserve">    Competition Commission</t>
  </si>
  <si>
    <t>Interest, dividends and rent on land</t>
  </si>
  <si>
    <t>Interest</t>
  </si>
  <si>
    <t>Dividends</t>
  </si>
  <si>
    <t xml:space="preserve">                     -  </t>
  </si>
  <si>
    <t>Rent on land</t>
  </si>
  <si>
    <t xml:space="preserve">     Mineral and petroleum royalties</t>
  </si>
  <si>
    <t>8)</t>
  </si>
  <si>
    <t>Sales of capital assets</t>
  </si>
  <si>
    <t>Financial transactions in assets and liabilities</t>
  </si>
  <si>
    <t>9)</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</si>
  <si>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</si>
  <si>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</si>
  <si>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</si>
  <si>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</si>
  <si>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</si>
  <si>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</si>
  <si>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</si>
  <si>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</si>
  <si>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</si>
  <si>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</si>
  <si>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</si>
  <si>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</si>
  <si>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</si>
  <si>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</si>
  <si>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</si>
  <si>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 xml:space="preserve">                                -  </t>
  </si>
  <si>
    <t>Sale of Vodacom Shares</t>
  </si>
  <si>
    <t xml:space="preserve">                               -  </t>
  </si>
  <si>
    <t xml:space="preserve">   NRF receipts</t>
  </si>
  <si>
    <t>10)</t>
  </si>
  <si>
    <t xml:space="preserve">   Public entity conduit receipts</t>
  </si>
  <si>
    <t>11)</t>
  </si>
  <si>
    <t xml:space="preserve">  Independent Communications Authority of South Africa </t>
  </si>
  <si>
    <t xml:space="preserve"> South African National Roads Agency Limited</t>
  </si>
  <si>
    <t>Sale of non-core assets</t>
  </si>
  <si>
    <t>Central Energy Fund</t>
  </si>
  <si>
    <t>Exchequer revenue including GFECRA</t>
  </si>
  <si>
    <t>Adjustment for GFECRA balance sheet transaction</t>
  </si>
  <si>
    <t>Total national government revenue</t>
  </si>
  <si>
    <t>Reconciliation of total national government and exchequer revenue against Table 4</t>
  </si>
  <si>
    <t>GFECRA - SARB Contingency reserve contribution</t>
  </si>
  <si>
    <t>Departmental revenue received but not yet paid to NRF</t>
  </si>
  <si>
    <t>Departmental revenue collected</t>
  </si>
  <si>
    <t>Departmental revenue received by the NRF</t>
  </si>
  <si>
    <t>Other revenue received by the NRF</t>
  </si>
  <si>
    <t>12)</t>
  </si>
  <si>
    <t xml:space="preserve">  Financial Intelligence Centre Act</t>
  </si>
  <si>
    <t xml:space="preserve">  Financial Sector Conduct Authority</t>
  </si>
  <si>
    <t xml:space="preserve">  SARB Sanctions</t>
  </si>
  <si>
    <t xml:space="preserve">  Secret Service Account</t>
  </si>
  <si>
    <t xml:space="preserve">  Proceeds of organised Crime Act</t>
  </si>
  <si>
    <t xml:space="preserve">  Gauteng Freeway Improvement Project (SANRAL)</t>
  </si>
  <si>
    <t xml:space="preserve">  Government Pensions Administration Agency</t>
  </si>
  <si>
    <t xml:space="preserve">  DTIC Various entities</t>
  </si>
  <si>
    <t xml:space="preserve">  Asset Forfeiture Unit</t>
  </si>
  <si>
    <t>Revenue collected on behalf of the RAF</t>
  </si>
  <si>
    <t>Eskom refund - road accident fund levy portion</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</si>
  <si>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</si>
  <si>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</si>
  <si>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</si>
  <si>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</si>
  <si>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</si>
  <si>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</si>
  <si>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</si>
  <si>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Exchequer revenue according to Table 4</t>
  </si>
  <si>
    <t>1) The securities transfer tax replaced the uncertificated securities tax from 1 July 2008.</t>
  </si>
  <si>
    <t>2) Specific excise duties on petrol, distillate fuel, residual fuel and base oil.</t>
  </si>
  <si>
    <t>3) Excise duties collected by Botswana, Lesotho, Namibia and eSwatini.</t>
  </si>
  <si>
    <t>4) Revenue received by SARS in respect of taxation that could not be allocated to specific revenue types.</t>
  </si>
  <si>
    <t>5) Payments in terms of SACU agreements (SECTION 51(2) of the Customs and Excise Duites Act of 1964).</t>
  </si>
  <si>
    <t>6) New item introduced on the standard chart of accounts from 2008/09.</t>
  </si>
  <si>
    <t>7) The Gold and Foreign Exchange Contingency Reserve Account Defrayal Amendment Act, Act No 27 of 2024 refers. In 2024/25,  the Reserve Bank will pay R200 billion to government.</t>
  </si>
  <si>
    <t>in partial settlement of the GFECRA balances. R200 billion was received into the National Revenue Fund.</t>
  </si>
  <si>
    <t>8) Mineral royalties imposed on the transfer of mineral resources in terms of the Mineral and Petroleum Resources Royalty Act (2008), which came into operation on 1 May 2009.</t>
  </si>
  <si>
    <t>9) Includes recoveries of loans and advances.</t>
  </si>
  <si>
    <t>10) Includes National Revenue Funds receipts previously accounted for seperately.</t>
  </si>
  <si>
    <t>11) Revenue reallocated from Departmental Revenue to Financial transaction in assets and liabilities to be in line with the Budget Review.</t>
  </si>
  <si>
    <t>12)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</si>
  <si>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</si>
  <si>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</si>
  <si>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</si>
  <si>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</si>
  <si>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</si>
  <si>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</si>
  <si>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</si>
  <si>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</si>
  <si>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</si>
  <si>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</si>
  <si>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</si>
  <si>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</si>
  <si>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</si>
  <si>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</si>
  <si>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</si>
  <si>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</si>
  <si>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</si>
  <si>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</si>
  <si>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</si>
  <si>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</si>
  <si>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</si>
  <si>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</si>
  <si>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</si>
  <si>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Electricity and Energy</t>
  </si>
  <si>
    <t>Public Service and Administration</t>
  </si>
  <si>
    <t>Public Service Commission</t>
  </si>
  <si>
    <t>Public Works and Infrastructure</t>
  </si>
  <si>
    <t>Statistics South Africa</t>
  </si>
  <si>
    <t>Traditional Affairs</t>
  </si>
  <si>
    <t>Basic Education</t>
  </si>
  <si>
    <t xml:space="preserve">Higher Education </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</si>
  <si>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</si>
  <si>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</si>
  <si>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</si>
  <si>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</si>
  <si>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</si>
  <si>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</si>
  <si>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</si>
  <si>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</si>
  <si>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</si>
  <si>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</si>
  <si>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</si>
  <si>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t>
  </si>
  <si>
    <t>Communications and Digital Technologies</t>
  </si>
  <si>
    <t>Employment and Labour</t>
  </si>
  <si>
    <t>Forestry, Fisheries and the Environment</t>
  </si>
  <si>
    <t>Human Settlements</t>
  </si>
  <si>
    <t>Mineral and Petroleum Resources</t>
  </si>
  <si>
    <t>Science, Technology and Innovation</t>
  </si>
  <si>
    <t>Small Business Development</t>
  </si>
  <si>
    <t>Sports Arts and Culture</t>
  </si>
  <si>
    <t>Tourism</t>
  </si>
  <si>
    <t>Trade, Industry and Competition</t>
  </si>
  <si>
    <t>Transport</t>
  </si>
  <si>
    <t>Water and Sanitation</t>
  </si>
  <si>
    <t>Land Reform and Rural Development</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</si>
  <si>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</si>
  <si>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</si>
  <si>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</si>
  <si>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</si>
  <si>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</si>
  <si>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</si>
  <si>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</si>
  <si>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</si>
  <si>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National Revenue Fund payments (National Treasury)</t>
  </si>
  <si>
    <t>Auditor-General of South Africa (National Treasury)</t>
  </si>
  <si>
    <t>Public-sector-related pension, post-retirement medical and other benefits in terms of statutory and collective agreement obligations (National Treasury)</t>
  </si>
  <si>
    <t>Guarantees, indemnities and securities: Payment to the South African Reserve Bank (National Treasury)</t>
  </si>
  <si>
    <t>Skills levy and sector education and training authorities (Higher Education)</t>
  </si>
  <si>
    <t>Magistrates' salaries (Justice and Constitutional Development)</t>
  </si>
  <si>
    <t>Judges' salaries (Office of the Chief Justice)</t>
  </si>
  <si>
    <t>International Oil Pollution Compensation Fund (Transport)</t>
  </si>
  <si>
    <t>Total direct charges against the NRF</t>
  </si>
  <si>
    <t>Provisional allocations not appropriated</t>
  </si>
  <si>
    <t>Contingency reserve</t>
  </si>
  <si>
    <t>Main budget expenditure</t>
  </si>
  <si>
    <t>1) Reflects monthly requested funds.</t>
  </si>
  <si>
    <t>2) Payments to NSFAS and Universities are now spread over a 10-month period instead of 9 months.</t>
  </si>
  <si>
    <t>3) Due to the unbundling of the Department of Agriculture and the Department of Land Reform and Rural Development, the expenditure figures for April  2025 to date have not yet been configured.</t>
  </si>
  <si>
    <t xml:space="preserve">  The updated expenditure data will be published as soon as the configuration process is complete.</t>
  </si>
  <si>
    <t>4) NRF payments (previously classified as extra ordinary payments), for more details see Table 5.</t>
  </si>
  <si>
    <t>*) Any negative amounts reflected against the votes indicate the reallocation of spending to the correct economic classification.</t>
  </si>
  <si>
    <t>Audited outcome*</t>
  </si>
  <si>
    <t>Public Enterprises</t>
  </si>
  <si>
    <t>Agriculture, Land Reform and Rural Development</t>
  </si>
  <si>
    <t>Mineral Resources and Energy</t>
  </si>
  <si>
    <t>Science and Innovation</t>
  </si>
  <si>
    <t>Sport, Arts and Culture</t>
  </si>
  <si>
    <t>Local government repayment to National Revenue Fund</t>
  </si>
  <si>
    <r>
      <t>Main budget expenditure</t>
    </r>
    <r>
      <rPr>
        <b/>
        <vertAlign val="superscript"/>
        <sz val="10"/>
        <rFont val="Arial Narrow"/>
        <family val="2"/>
      </rPr>
      <t>3</t>
    </r>
  </si>
  <si>
    <t>2) NRF payments (previously classified as extra ordinary payments), for more details see Table 5.</t>
  </si>
  <si>
    <t>3) The Gold and Foreign Exchange Contigency Reserve Account (GFECRA) contribution of R100 billion to the South African Reserve Bank contingency reserve requirements is excluded, as this is a cash receipt on the balance sheet of government.</t>
  </si>
  <si>
    <t>Table 3  Summary table of gross borrowing</t>
  </si>
  <si>
    <t xml:space="preserve">  Treasury bills</t>
  </si>
  <si>
    <t>Shorter than 91 days</t>
  </si>
  <si>
    <t>91 days</t>
  </si>
  <si>
    <t>182 days</t>
  </si>
  <si>
    <t>273 days</t>
  </si>
  <si>
    <t>364 days</t>
  </si>
  <si>
    <t>Corporation for Public Deposits</t>
  </si>
  <si>
    <t xml:space="preserve">   Loans issued for financing (gross)</t>
  </si>
  <si>
    <t xml:space="preserve">      Loans issued (gross)</t>
  </si>
  <si>
    <t>4.1</t>
  </si>
  <si>
    <t xml:space="preserve">      Discount</t>
  </si>
  <si>
    <t xml:space="preserve">      Buy-backs (excluding book profit)</t>
  </si>
  <si>
    <t xml:space="preserve">   Loans issued for switches (net)</t>
  </si>
  <si>
    <t xml:space="preserve">     Loans issued (gross)</t>
  </si>
  <si>
    <t xml:space="preserve">     Discount</t>
  </si>
  <si>
    <t xml:space="preserve">     Loans switched (excluding book profit)</t>
  </si>
  <si>
    <t>4.2</t>
  </si>
  <si>
    <t xml:space="preserve">   Loans issued for repo's (net)</t>
  </si>
  <si>
    <t xml:space="preserve">     Repo out</t>
  </si>
  <si>
    <t xml:space="preserve">     Repo in</t>
  </si>
  <si>
    <t>Foreign long-term loans (gross)</t>
  </si>
  <si>
    <t>4.3</t>
  </si>
  <si>
    <t xml:space="preserve">   Loans issued for financing (net)</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</si>
  <si>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</si>
  <si>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</si>
  <si>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</si>
  <si>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</si>
  <si>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</si>
  <si>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</si>
  <si>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</si>
  <si>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</si>
  <si>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</si>
  <si>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</si>
  <si>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</si>
  <si>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</si>
  <si>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 (gross)</t>
  </si>
  <si>
    <t>Scheduled Redemptions</t>
  </si>
  <si>
    <t xml:space="preserve">   Domestic</t>
  </si>
  <si>
    <t xml:space="preserve">   Foreign</t>
  </si>
  <si>
    <t xml:space="preserve">1) Switches represent an auction that aims to ease pressure on targeted areas of the redemption profile by exchanging shorter-dated debt for longer-term debt.
</t>
  </si>
  <si>
    <t>2) Repurchase agreements (repos) represent short-term borrowing for market participants in government bonds.</t>
  </si>
  <si>
    <t>*) Figures for the month of March, prior year have been adjusted to be in line with Audited Outcome.</t>
  </si>
  <si>
    <t xml:space="preserve">Table 3.1 Issuance of domestic long-term loans </t>
  </si>
  <si>
    <t xml:space="preserve">  Loans issued for financing</t>
  </si>
  <si>
    <t xml:space="preserve">  Loans issued for switches</t>
  </si>
  <si>
    <t xml:space="preserve">  Loans issued for repo's (Repo out)</t>
  </si>
  <si>
    <t>Loans issued for financing (gross)</t>
  </si>
  <si>
    <t xml:space="preserve">      Cash value</t>
  </si>
  <si>
    <t xml:space="preserve">      Premium                                                          </t>
  </si>
  <si>
    <t xml:space="preserve">      Revaluation                                                      </t>
  </si>
  <si>
    <t xml:space="preserve">  Retail Bonds</t>
  </si>
  <si>
    <t xml:space="preserve">        Cash value</t>
  </si>
  <si>
    <t>Inflation-linked bonds</t>
  </si>
  <si>
    <t xml:space="preserve">  R197 (5.50% due 2023/12/07)                                                                          </t>
  </si>
  <si>
    <t xml:space="preserve">        Discount</t>
  </si>
  <si>
    <t xml:space="preserve">        Premium  </t>
  </si>
  <si>
    <t xml:space="preserve">        Revaluation</t>
  </si>
  <si>
    <t xml:space="preserve">  I2025 (2.00% due 2025/01/31)                                                                          </t>
  </si>
  <si>
    <t xml:space="preserve">  R210 (2.60% due 2028/03/31)</t>
  </si>
  <si>
    <t xml:space="preserve">  I2029 (1.875% due 2029/03/31)</t>
  </si>
  <si>
    <t xml:space="preserve">  I2031 (4.25% due 2031/01/31)</t>
  </si>
  <si>
    <t xml:space="preserve">  I2033 (1.875% due 2033/02/28)</t>
  </si>
  <si>
    <t xml:space="preserve">  R202 (3.45% due 2033/12/07)</t>
  </si>
  <si>
    <t xml:space="preserve">  I2038 (2.25% due 2038/01/31)</t>
  </si>
  <si>
    <t xml:space="preserve">  I2043 (5.125% due 2043/01/31)</t>
  </si>
  <si>
    <t xml:space="preserve">  I2046 (2.50% due 2046/03/31)</t>
  </si>
  <si>
    <t xml:space="preserve">  I2050 (2.50% due 2049-50-51/12/31)</t>
  </si>
  <si>
    <t xml:space="preserve">  I2058 (5.125% due 2058/01/31)            </t>
  </si>
  <si>
    <t>New ILB bond</t>
  </si>
  <si>
    <t>Fixed rate bonds</t>
  </si>
  <si>
    <t xml:space="preserve">  R186 (10.50% due 2025-26-27/12/21)</t>
  </si>
  <si>
    <t xml:space="preserve">        Premium</t>
  </si>
  <si>
    <t xml:space="preserve">  R2030 (7.75% due 2030/01/31)</t>
  </si>
  <si>
    <t xml:space="preserve">  R213 (7.00% due 2031/02/28)</t>
  </si>
  <si>
    <t xml:space="preserve">  R2032 (8.25% due 2032/03/31)</t>
  </si>
  <si>
    <t xml:space="preserve">  R2033 (10.00% due 2033/03/31)</t>
  </si>
  <si>
    <t xml:space="preserve">  R2035 (8.875% due 2035/02/28)</t>
  </si>
  <si>
    <t xml:space="preserve">  R209 (6.25% due 2036/03/31)</t>
  </si>
  <si>
    <t xml:space="preserve">  R2037 (8.50% due 2037/01/31)</t>
  </si>
  <si>
    <t xml:space="preserve">  R2038 (10.875% due 2038/03/31)</t>
  </si>
  <si>
    <t xml:space="preserve">  R2039 (9.875% due 2039/03/31)</t>
  </si>
  <si>
    <t xml:space="preserve">  R2040 (9.00% due 2040/01/31)</t>
  </si>
  <si>
    <t xml:space="preserve">  R214 (6.50% due 2041/02/28)</t>
  </si>
  <si>
    <t xml:space="preserve">  R2042 (10.125% due 2042/03/31)</t>
  </si>
  <si>
    <t xml:space="preserve">  R2044 (8.75% due 2043-44-45/01/31)</t>
  </si>
  <si>
    <t xml:space="preserve">  R2048 (8.75% due 2047-48-49/02/28)</t>
  </si>
  <si>
    <t xml:space="preserve">  R2053 (11.625% due 2053/03/31)</t>
  </si>
  <si>
    <t>Floating rate notes</t>
  </si>
  <si>
    <t xml:space="preserve">  RN2035 (8.325% (floating) due 2035/09/30)</t>
  </si>
  <si>
    <t xml:space="preserve">  RN2030 (8.277% (floating) due 2030/09/17)</t>
  </si>
  <si>
    <t xml:space="preserve">  RN2032 (8.778% (floating) due 2032/03/31)</t>
  </si>
  <si>
    <t>Domestic Sukuk bonds</t>
  </si>
  <si>
    <t xml:space="preserve">  RS2029 (9.87% due 2029/03/31)</t>
  </si>
  <si>
    <t xml:space="preserve">  RS2031 (10.64% due 2031/03/31)</t>
  </si>
  <si>
    <t xml:space="preserve">  RS2034 (11.58% due 2034/03/31)</t>
  </si>
  <si>
    <t xml:space="preserve">  RS2036 (11.90% due 2036/03/31)</t>
  </si>
  <si>
    <t>Infrastructure and Development Bond</t>
  </si>
  <si>
    <t xml:space="preserve">  RI236 (8.575% due 2036/03/31)</t>
  </si>
  <si>
    <t xml:space="preserve">  RI241 (9.13% due 2041/03/31)</t>
  </si>
  <si>
    <t>New bond</t>
  </si>
  <si>
    <t>Table 3.1 Issuance of domestic long-term loans (continued)</t>
  </si>
  <si>
    <t xml:space="preserve">  Amortised interest on Zero Coupon Bonds (cash value)</t>
  </si>
  <si>
    <t xml:space="preserve">       Z083 (15.25%  2019/09/30)</t>
  </si>
  <si>
    <t xml:space="preserve">       Z084</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</si>
  <si>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</si>
  <si>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</si>
  <si>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</si>
  <si>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</si>
  <si>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</si>
  <si>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</si>
  <si>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</si>
  <si>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</si>
  <si>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Loans issued for switches </t>
  </si>
  <si>
    <t xml:space="preserve">  R210 (2.60% due 2028/03/31)                                                                          </t>
  </si>
  <si>
    <t xml:space="preserve">  I2033 (1.875% due 2033/02/28) </t>
  </si>
  <si>
    <t xml:space="preserve">  R202 (3.45% due 2033/12/07)                                                                          </t>
  </si>
  <si>
    <t xml:space="preserve">  I2038 (2.25% due 2038/01/31)  </t>
  </si>
  <si>
    <t xml:space="preserve">  I2046 (2.50% due 2046/03/31)                   </t>
  </si>
  <si>
    <t xml:space="preserve">  I2050 (2.50% due 2049-50-51/12/31) </t>
  </si>
  <si>
    <t xml:space="preserve">  I2058 (5.125% due 2058/01/31)</t>
  </si>
  <si>
    <t>New FRB</t>
  </si>
  <si>
    <t xml:space="preserve">  Margin call payable</t>
  </si>
  <si>
    <t xml:space="preserve">  R202 (3.45% due 2033/12/07)   </t>
  </si>
  <si>
    <t xml:space="preserve">  I2046 (2.50% due 2046/03/31)    </t>
  </si>
  <si>
    <t xml:space="preserve">  I2050 (2.50% due 2049-50-51/12/31)                                                               </t>
  </si>
  <si>
    <t>New ILB</t>
  </si>
  <si>
    <t xml:space="preserve">3) Redemption date on RN2030 was corrected to 2030/09/17. </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</si>
  <si>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</si>
  <si>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</si>
  <si>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</si>
  <si>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</si>
  <si>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</si>
  <si>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</si>
  <si>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</si>
  <si>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Long-term bonds</t>
  </si>
  <si>
    <t xml:space="preserve">  Bonus debentures</t>
  </si>
  <si>
    <t xml:space="preserve">  Former regional authorities' debt</t>
  </si>
  <si>
    <t xml:space="preserve">        Cash value at date of issue</t>
  </si>
  <si>
    <t xml:space="preserve">  R197 (5.50% due 2023/12/07)</t>
  </si>
  <si>
    <t xml:space="preserve">  I2025 (2.00% due 2025/01/31)</t>
  </si>
  <si>
    <t xml:space="preserve">  R210 (2.60% due 2028/03/31)   </t>
  </si>
  <si>
    <t xml:space="preserve">  I2031 (4.25% due 2031/01/31)  </t>
  </si>
  <si>
    <t xml:space="preserve">  I2033 (1.875% due 2033/02/28)   </t>
  </si>
  <si>
    <t xml:space="preserve">  I2038 (2.25% due 2038/01/31) </t>
  </si>
  <si>
    <t xml:space="preserve">  I2046 (2.50% due 2046/03/31) </t>
  </si>
  <si>
    <t xml:space="preserve">  R2023 (7.75%  2023/02/28)</t>
  </si>
  <si>
    <t xml:space="preserve">  R186 (10.50% due 2025/12/21)</t>
  </si>
  <si>
    <t xml:space="preserve">  R186 (10.50% due 2026/12/21)</t>
  </si>
  <si>
    <t xml:space="preserve">  R186 (10.50% due 2027/12/21)</t>
  </si>
  <si>
    <t xml:space="preserve">  R2044 (8.75% due 2043/01/31)</t>
  </si>
  <si>
    <t xml:space="preserve">  R2044 (8.75% due 2044/01/31)</t>
  </si>
  <si>
    <t xml:space="preserve">  R2044 (8.75% due 2045/01/31)</t>
  </si>
  <si>
    <t xml:space="preserve">  R2048 (8.75% due 2047/02/28)</t>
  </si>
  <si>
    <t xml:space="preserve">  R2048 (8.75% due 2048/02/28)</t>
  </si>
  <si>
    <t xml:space="preserve">  R2048 (8.75% due 2049/02/28)</t>
  </si>
  <si>
    <t xml:space="preserve">Redemptions due to switches </t>
  </si>
  <si>
    <t xml:space="preserve">        Book profit </t>
  </si>
  <si>
    <t xml:space="preserve">        Book loss </t>
  </si>
  <si>
    <t xml:space="preserve">  I2025 (2.00% due 2025/01/31) </t>
  </si>
  <si>
    <t xml:space="preserve">  Source bond</t>
  </si>
  <si>
    <t>Due to repo's (Repo in)</t>
  </si>
  <si>
    <t xml:space="preserve">  I2050 (2.50% due 2049-50-51/12/31)   </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</si>
  <si>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</si>
  <si>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</si>
  <si>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</si>
  <si>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</si>
  <si>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</si>
  <si>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</si>
  <si>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</si>
  <si>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</si>
  <si>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</si>
  <si>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 xml:space="preserve">1) An auction that aims to ease pressure on targeted areas of the redemption profile by exchanging shorter-dated debt for longer-term debt.
</t>
  </si>
  <si>
    <t>Table 3.3  Issuance and redemption of foreign loans</t>
  </si>
  <si>
    <t>Outcome</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</si>
  <si>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</si>
  <si>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</si>
  <si>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</si>
  <si>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</si>
  <si>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</si>
  <si>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TY2/108  6M SOFR plus 1.44% (floating) US Dollar Notes due 2046/09/15 (Tranche C)</t>
  </si>
  <si>
    <t xml:space="preserve">  TY2/108  6M LIBOR plus 1.05% (floating) US Dollar Notes due 2046/09/15 (Tranche A)</t>
  </si>
  <si>
    <t xml:space="preserve">  TY2/109  6M SOFR plus 0.75% (floating) US Dollar Notes due 2035/06/15</t>
  </si>
  <si>
    <t xml:space="preserve">  TY2/108  6M LIBOR plus 1.05% (floating) US Dollar Notes due 2046/09/15 (Tranche B)</t>
  </si>
  <si>
    <t xml:space="preserve">  TY2/110  5.875% US Dollar Notes due 2032/04/20</t>
  </si>
  <si>
    <t xml:space="preserve">  TY2/111  7.30% US Dollar Notes due 2052/04/20</t>
  </si>
  <si>
    <t xml:space="preserve">  TY2/112  6M LIBOR plus 0.56% (floating) Euro Notes due 2035/11/15 (Tranche 1 &amp; 2)</t>
  </si>
  <si>
    <t xml:space="preserve">  TY2/113  6M EURIBOR plus 1.29% (floating) Euro Notes due 2042/05/15</t>
  </si>
  <si>
    <t xml:space="preserve">  TY2/114  6M EURIBOR plus 0.69% (floating) Euro Notes due 2042/05/15</t>
  </si>
  <si>
    <t xml:space="preserve">  TY2/115  6M SOFR plus 1.22% (floating) US Dollar Notes due 2035/09/15</t>
  </si>
  <si>
    <t xml:space="preserve">  TY2/116  6M SOFR plus 0.95% (floating) US Dollar Notes due 2038/09/15</t>
  </si>
  <si>
    <t xml:space="preserve">  TY2/117  4.40% Euro Notes due 2039/03/15</t>
  </si>
  <si>
    <t xml:space="preserve">  TY2/119 3.5344% CAD Notes due 2034/03/15</t>
  </si>
  <si>
    <t xml:space="preserve">  TY2/120  7.100%  US Dollar Notes due 2036/11/19</t>
  </si>
  <si>
    <t xml:space="preserve">  TY2/121  7.950%  US Dollar Notes due 2054/11/19</t>
  </si>
  <si>
    <t>TY2/122 6M EURIBOR plus 1.66% EURO Notes due 2039/09/01</t>
  </si>
  <si>
    <t>TY2/123 6M SOFR plus 1.49% US Dollar Notes due 2041/03/15</t>
  </si>
  <si>
    <t>TY2/124  4.31% Euro Notes due 2040/03/15</t>
  </si>
  <si>
    <t>TY2/125 Daily SOFR plus 1.22% Euro Notes due 2040/03/15</t>
  </si>
  <si>
    <t>TY2/128  6.125% US Dollar Notes due 2037/12/11</t>
  </si>
  <si>
    <t>TY2/129  7.25% US Dollar Notes due 2055/12/11</t>
  </si>
  <si>
    <t>New FX Loan</t>
  </si>
  <si>
    <t xml:space="preserve"> Loans issued for switches</t>
  </si>
  <si>
    <t xml:space="preserve">  TY2/95  4.30% US Dollar Notes due 2028/10/12</t>
  </si>
  <si>
    <t xml:space="preserve"> Loans issued for buy-backs</t>
  </si>
  <si>
    <t xml:space="preserve">  TY2-93  3.903% Sukuk note due 2020/09/24</t>
  </si>
  <si>
    <t xml:space="preserve">  TY2/94  4.875% US Dollar Notes due 2026/04/14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</si>
  <si>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</si>
  <si>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</si>
  <si>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</si>
  <si>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</si>
  <si>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</si>
  <si>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</si>
  <si>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</si>
  <si>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</si>
  <si>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</si>
  <si>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</si>
  <si>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TY2/105 SDR rate plus a % margin US Dollar Promissory Notes due 2025/07/29</t>
  </si>
  <si>
    <t xml:space="preserve">  TY2/90  5.875% RSA Notes due 2025/09/16</t>
  </si>
  <si>
    <t>TY2/103 LIBOR plus 1.25% US Dollar Notes due 2050/07/20</t>
  </si>
  <si>
    <t xml:space="preserve">  TY2/104  3M JIBAR + lending margin + funding cost margin Notes due 2040/06/16</t>
  </si>
  <si>
    <t xml:space="preserve">  TY2/106  6M LIBOR plus 1.25% (floating) US Dollar Notes due 2051/06/17</t>
  </si>
  <si>
    <t xml:space="preserve">  TY2/108  6M LIBOR plus 1.05% (floating) US Dollar Notes due 2046/09/15 (Tranche A&amp;B)</t>
  </si>
  <si>
    <t xml:space="preserve">  TY2/109  6M SOFR plus 0.75% (floating) US Dollar Notes due 2035/06/1</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</si>
  <si>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</si>
  <si>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</si>
  <si>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</si>
  <si>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</si>
  <si>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</si>
  <si>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</si>
  <si>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</si>
  <si>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</si>
  <si>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</si>
  <si>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</si>
  <si>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</si>
  <si>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</si>
  <si>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</si>
  <si>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Corporation for Public Deposits</t>
  </si>
  <si>
    <t xml:space="preserve">       Commercial Banks - Tax and Loan accounts</t>
  </si>
  <si>
    <t xml:space="preserve">   Closing balance</t>
  </si>
  <si>
    <t xml:space="preserve">                        -  </t>
  </si>
  <si>
    <t>Outstanding transfers from the Exchequer to the PMG Accounts</t>
  </si>
  <si>
    <t>Cash-flow adjustment</t>
  </si>
  <si>
    <t xml:space="preserve">Surrenders by National Departments                       </t>
  </si>
  <si>
    <t xml:space="preserve">     2024/25 and prior</t>
  </si>
  <si>
    <t xml:space="preserve">Late requests by National Departments                 </t>
  </si>
  <si>
    <t xml:space="preserve">     2024/25 and prior </t>
  </si>
  <si>
    <t>Reconciliation between actual revenue and actual expenditure against NRF flows</t>
  </si>
  <si>
    <t>Total change in cash and other balances</t>
  </si>
  <si>
    <t>1) A negative value indicates an increase in cash and other balances. A positive value indicates that cash is used to finance part of the borrowing requirement.</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</si>
  <si>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</si>
  <si>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</si>
  <si>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</si>
  <si>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</si>
  <si>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The opening cash balances were updated to reflect the audited outcome.</t>
  </si>
  <si>
    <t>3) Surrenders by National Departments are unspent funds requested in previous financial years.</t>
  </si>
  <si>
    <t>4) Late requests are requisitions with regard to expenditure committed in previous years.</t>
  </si>
  <si>
    <t xml:space="preserve">5) The closing cash balance of the SARB account on 31 January 2025 was amended to reflect the corrected figure. </t>
  </si>
  <si>
    <t>Table 4  Summary of cash flow</t>
  </si>
  <si>
    <t xml:space="preserve">Exchequer revenue                                                                                           </t>
  </si>
  <si>
    <t xml:space="preserve">   1)</t>
  </si>
  <si>
    <t xml:space="preserve">Departmental requisitions                                                                                    </t>
  </si>
  <si>
    <t xml:space="preserve">   2)</t>
  </si>
  <si>
    <t>Voted amounts</t>
  </si>
  <si>
    <t xml:space="preserve">   3)</t>
  </si>
  <si>
    <t xml:space="preserve">Direct charges against the NRF                                     </t>
  </si>
  <si>
    <t>Public-sector-related pension, post-retirement medical and other benefits</t>
  </si>
  <si>
    <t>Skills levy and SETAs</t>
  </si>
  <si>
    <t xml:space="preserve">Gold and Foreign Exchange Contingency Reserve Account </t>
  </si>
  <si>
    <t>GFECRA exchequer receipts - SARB contingency reserve account</t>
  </si>
  <si>
    <t>Cash budget balance (Exchequer revenue less departmental requisitions)</t>
  </si>
  <si>
    <t>Domestic long-term loans</t>
  </si>
  <si>
    <t>Foreign long-term loans</t>
  </si>
  <si>
    <t xml:space="preserve">Eskom debt-relief arrangement                                                       </t>
  </si>
  <si>
    <t>GFECRA receipt - Financing portion</t>
  </si>
  <si>
    <t>Cash borrowing requirement</t>
  </si>
  <si>
    <t>Financing of the cash borrowing requirement</t>
  </si>
  <si>
    <t>Loans issued (gross)</t>
  </si>
  <si>
    <t>Discount</t>
  </si>
  <si>
    <t>Loans issued for switches (net)</t>
  </si>
  <si>
    <t>Loans switched (net of book profit)</t>
  </si>
  <si>
    <t>Loans issued for repo's (net)</t>
  </si>
  <si>
    <t>Repo out</t>
  </si>
  <si>
    <t>Repo in</t>
  </si>
  <si>
    <t>Loans switched (excluding book profit)</t>
  </si>
  <si>
    <t xml:space="preserve">   Rand value at date of issue</t>
  </si>
  <si>
    <t xml:space="preserve">   Revaluation   </t>
  </si>
  <si>
    <t>Loans issued for buy-backs (net)</t>
  </si>
  <si>
    <t>Buy-backs (excluding book profit)</t>
  </si>
  <si>
    <t xml:space="preserve">   8)</t>
  </si>
  <si>
    <t>Surrenders/Late requests</t>
  </si>
  <si>
    <t>Outstanding transfers from the Exchequer to PMG Accounts</t>
  </si>
  <si>
    <t>Changes in cash balances</t>
  </si>
  <si>
    <r>
      <t xml:space="preserve">Change in cash balances                                                                                    </t>
    </r>
    <r>
      <rPr>
        <sz val="10"/>
        <color indexed="8"/>
        <rFont val="Arial Narrow"/>
        <family val="2"/>
      </rPr>
      <t xml:space="preserve"> </t>
    </r>
    <r>
      <rPr>
        <i/>
        <sz val="10"/>
        <color indexed="8"/>
        <rFont val="Arial Narrow"/>
        <family val="2"/>
      </rPr>
      <t xml:space="preserve"> </t>
    </r>
  </si>
  <si>
    <t>Opening balance</t>
  </si>
  <si>
    <t>SARB accounts</t>
  </si>
  <si>
    <t xml:space="preserve">  10)</t>
  </si>
  <si>
    <t>Commercial Banks - Tax and Loan accounts</t>
  </si>
  <si>
    <t>Closing balance</t>
  </si>
  <si>
    <t xml:space="preserve">Commercial Banks - Tax and Loan accounts                                                       </t>
  </si>
  <si>
    <t>1) Revenue received into the Exchequer Account. A R100 billion of the Gold and Foreign Exchange Contingency Reserve Account (GFECRA) receipt in 2024/25 is included for more details see footnote 5.</t>
  </si>
  <si>
    <t>2) Fund requisitions by departments. A R100 billion for GFECRA requisition is included in 2024/25, for more details see footnote 5.</t>
  </si>
  <si>
    <t>3) Includes payment in terms of Section 58 of the Finance and Financial Adjustments Acts Consolidation Act no 11 of 1997.</t>
  </si>
  <si>
    <t>4) Loan advance by National Treasury to Eskom In terms of the Eskom Debt Relief Act 2023.</t>
  </si>
  <si>
    <t>5 )The Gold and Foreign Exchange Contingency Reserve Account Defrayal Amendment Act, Act No 27 of 2024 refers. In 2024/25,  the South African Reserve Bank will pay R200 billion to government in partial settlement of the GFECRA balances.</t>
  </si>
  <si>
    <t>Of this amount government paid the South African Reserve Bank R100 billion towards the South African Reserve Bank's contingency reserve requirements, as a direct charge against the National Revenue Fund.</t>
  </si>
  <si>
    <t>The balance of the GFECRA receipt is recorded on the balance sheet as a reduction in the financing requirement of R100 billion.</t>
  </si>
  <si>
    <t xml:space="preserve">6) Switches represent an auction that aims to ease pressure on targeted areas of the redemption profile by exchanging shorter-dated debt for longer-term debt.
</t>
  </si>
  <si>
    <t>7) Repurchase agreements (repos) represent short-term borrowing for market participants in government bonds.</t>
  </si>
  <si>
    <t>8) A negative value indicates an increase in cash and other balances. A positive value indicates that cash is used to finance part of the borrowing requirement.</t>
  </si>
  <si>
    <t>9) The opening cash balances were updated to reflect the actual outcome.</t>
  </si>
  <si>
    <t>10) Investment with the Corporation for Public Deposits.</t>
  </si>
  <si>
    <r>
      <t>Table 5 Additional information on National Revenue Fund receipts and payments</t>
    </r>
    <r>
      <rPr>
        <b/>
        <vertAlign val="superscript"/>
        <sz val="12"/>
        <rFont val="Arial Narrow"/>
        <family val="2"/>
      </rPr>
      <t>1</t>
    </r>
  </si>
  <si>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</si>
  <si>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</si>
  <si>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</si>
  <si>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</si>
  <si>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</si>
  <si>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</si>
  <si>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</si>
  <si>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</si>
  <si>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</si>
  <si>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</si>
  <si>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</si>
  <si>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</si>
  <si>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</si>
  <si>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</si>
  <si>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</si>
  <si>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Premiums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</si>
  <si>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</si>
  <si>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</si>
  <si>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</si>
  <si>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</si>
  <si>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</si>
  <si>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</si>
  <si>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</si>
  <si>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</si>
  <si>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</si>
  <si>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</si>
  <si>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</si>
  <si>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</si>
  <si>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</si>
  <si>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</si>
  <si>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</si>
  <si>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</si>
  <si>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Conditional grant refunds</t>
  </si>
  <si>
    <t>Interest on Eskom loan</t>
  </si>
  <si>
    <t>Profit on switch transactions</t>
  </si>
  <si>
    <t xml:space="preserve">NRF payments </t>
  </si>
  <si>
    <t>Incorrect transfer from PMG</t>
  </si>
  <si>
    <t>IMF revaluation losses</t>
  </si>
  <si>
    <t xml:space="preserve">Losses on GFECRA                                                                </t>
  </si>
  <si>
    <t>Revaluation losses on foreign currency transactions</t>
  </si>
  <si>
    <t xml:space="preserve">Premiums on debt portfolio restructuring                                </t>
  </si>
  <si>
    <t xml:space="preserve">Premium on foreign portfolio debt portfolio restructuring                                </t>
  </si>
  <si>
    <t>Takeover of former Regional Authorities debt</t>
  </si>
  <si>
    <t>Loss on switch transactions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</si>
  <si>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</si>
  <si>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</si>
  <si>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</si>
  <si>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</si>
  <si>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3) Profit on switch transactions was correctly classified. </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</si>
  <si>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</si>
  <si>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</si>
  <si>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</si>
  <si>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</si>
  <si>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</si>
  <si>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</si>
  <si>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</si>
  <si>
    <t>The statement of actual revenue, expenditure and borrowings with regard to the National Revenue Fund as at the end of Januaary 2025/26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</si>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</sst>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41" formatCode="_-* #,##0_-;\-* #,##0_-;_-* &quot;-&quot;_-;_-@_-"/>
    <numFmt numFmtId="44" formatCode="_-&quot;R&quot;* #,##0.00_-;\-&quot;R&quot;* #,##0.00_-;_-&quot;R&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_ * #,##0.00_ ;_ * \-#,##0.00_ ;_ * &quot;-&quot;??_ ;_ @_ "/>
    <numFmt numFmtId="169" formatCode="_-&quot;£&quot;* #,##0_-;\-&quot;£&quot;* #,##0_-;_-&quot;£&quot;* &quot;-&quot;_-;_-@_-"/>
    <numFmt numFmtId="170" formatCode="_-&quot;£&quot;* #,##0.00_-;\-&quot;£&quot;* #,##0.00_-;_-&quot;£&quot;* &quot;-&quot;??_-;_-@_-"/>
    <numFmt numFmtId="171" formatCode="0.0000000"/>
    <numFmt numFmtId="172" formatCode="0.000000"/>
    <numFmt numFmtId="173" formatCode="0.00000"/>
    <numFmt numFmtId="174" formatCode="0.00000000"/>
    <numFmt numFmtId="175" formatCode="#,##0;\-#,##0;&quot;-&quot;"/>
    <numFmt numFmtId="176" formatCode="#,##0.00;\-#,##0.00;&quot;-&quot;"/>
    <numFmt numFmtId="177" formatCode="#,##0%;\-#,##0%;&quot;- &quot;"/>
    <numFmt numFmtId="178" formatCode="#,##0.0%;\-#,##0.0%;&quot;- &quot;"/>
    <numFmt numFmtId="179" formatCode="#,##0.00%;\-#,##0.00%;&quot;- &quot;"/>
    <numFmt numFmtId="180" formatCode="#,##0.0;\-#,##0.0;&quot;-&quot;"/>
    <numFmt numFmtId="181" formatCode="\ \ @"/>
    <numFmt numFmtId="182" formatCode="\ \ \ \ @"/>
    <numFmt numFmtId="183" formatCode="[Red]0%;[Red]\(0%\)"/>
    <numFmt numFmtId="184" formatCode="0%;\(0%\)"/>
    <numFmt numFmtId="185" formatCode="&quot;R&quot;#,##0,;\(&quot;R&quot;#,##0,\)"/>
    <numFmt numFmtId="186" formatCode="\$#,##0\ ;\(\$#,##0\)"/>
    <numFmt numFmtId="187" formatCode="dd\-mmm\-yy_)"/>
    <numFmt numFmtId="188" formatCode="General_)"/>
    <numFmt numFmtId="189" formatCode="0.0%;\(0.0%\)"/>
    <numFmt numFmtId="190" formatCode="&quot;$&quot;#,##0.0"/>
    <numFmt numFmtId="191" formatCode="d/m/yy"/>
    <numFmt numFmtId="192" formatCode="d/m/yy\ h:mm"/>
    <numFmt numFmtId="193" formatCode="_(* #,##0.0_);_(* \(#,##0.0\);_(* &quot;-&quot;??_);_(@_)"/>
    <numFmt numFmtId="194" formatCode=";;;"/>
    <numFmt numFmtId="195" formatCode="_(* #,##0.0000000000000000000000000000_);_(* \(#,##0.0000000000000000000000000000\);_(* &quot;-&quot;??_);_(@_)"/>
    <numFmt numFmtId="196" formatCode="_(* #,##0.000000000000000000000000000000000_);_(* \(#,##0.000000000000000000000000000000000\);_(* &quot;-&quot;??_);_(@_)"/>
    <numFmt numFmtId="197" formatCode="_(* #,##0.0000000000000000000000000000000000_);_(* \(#,##0.0000000000000000000000000000000000\);_(* &quot;-&quot;??_);_(@_)"/>
    <numFmt numFmtId="198" formatCode="_(* #,##0.000000000000000000000000000_);_(* \(#,##0.000000000000000000000000000\);_(* &quot;-&quot;??_);_(@_)"/>
    <numFmt numFmtId="199" formatCode="_(* #,##0.00000_);_(* \(#,##0.00000\);_(* &quot;-&quot;??_);_(@_)"/>
    <numFmt numFmtId="200" formatCode="_(* #,##0.0000000_);_(* \(#,##0.0000000\);_(* &quot;-&quot;??_);_(@_)"/>
    <numFmt numFmtId="201" formatCode="_(* #,##0.000000000_);_(* \(#,##0.000000000\);_(* &quot;-&quot;??_);_(@_)"/>
    <numFmt numFmtId="202" formatCode="_(* #,##0.000000000000_);_(* \(#,##0.000000000000\);_(* &quot;-&quot;??_);_(@_)"/>
    <numFmt numFmtId="203" formatCode="_-* #,##0_-;\-* #,##0_-;_-* &quot;-&quot;??_-;_-@_-"/>
    <numFmt numFmtId="204" formatCode="_(* #,##0.000000_);_(* \(#,##0.000000\);_(* &quot;-&quot;??_);_(@_)"/>
    <numFmt numFmtId="205" formatCode="_-* #,##0.0_-;\-* #,##0.0_-;_-* &quot;-&quot;??_-;_-@_-"/>
    <numFmt numFmtId="206" formatCode="_ * #,##0_ ;_ * \-#,##0_ ;_ * &quot;-&quot;??_ ;_ @_ "/>
    <numFmt numFmtId="207" formatCode="_(* #,##0.000000000000000000_);_(* \(#,##0.000000000000000000\);_(* &quot;-&quot;??_);_(@_)"/>
  </numFmts>
  <fonts count="96" x14ac:knownFonts="1">
    <font>
      <sz val="10"/>
      <name val="Arial"/>
    </font>
    <font>
      <sz val="10"/>
      <name val="Arial"/>
      <family val="2"/>
    </font>
    <font>
      <sz val="8"/>
      <name val="Arial Narrow"/>
      <family val="2"/>
    </font>
    <font>
      <b/>
      <sz val="8"/>
      <name val="Arial Narrow"/>
      <family val="2"/>
    </font>
    <font>
      <b/>
      <sz val="10"/>
      <name val="Arial Narrow"/>
      <family val="2"/>
    </font>
    <font>
      <b/>
      <sz val="12"/>
      <name val="Arial Narrow"/>
      <family val="2"/>
    </font>
    <font>
      <sz val="10"/>
      <name val="Arial Narrow"/>
      <family val="2"/>
    </font>
    <font>
      <b/>
      <i/>
      <sz val="10"/>
      <name val="Arial Narrow"/>
      <family val="2"/>
    </font>
    <font>
      <i/>
      <sz val="10"/>
      <name val="Arial Narrow"/>
      <family val="2"/>
    </font>
    <font>
      <sz val="10"/>
      <name val="Arial"/>
      <family val="2"/>
    </font>
    <font>
      <b/>
      <sz val="10"/>
      <name val="Arial"/>
      <family val="2"/>
    </font>
    <font>
      <b/>
      <vertAlign val="superscript"/>
      <sz val="10"/>
      <name val="Arial Narrow"/>
      <family val="2"/>
    </font>
    <font>
      <i/>
      <sz val="9"/>
      <name val="Arial Narrow"/>
      <family val="2"/>
    </font>
    <font>
      <sz val="10"/>
      <color indexed="8"/>
      <name val="Arial Narrow"/>
      <family val="2"/>
    </font>
    <font>
      <u/>
      <sz val="10"/>
      <color indexed="12"/>
      <name val="Arial"/>
      <family val="2"/>
    </font>
    <font>
      <sz val="11"/>
      <color indexed="8"/>
      <name val="Calibri"/>
      <family val="2"/>
    </font>
    <font>
      <sz val="10"/>
      <color indexed="9"/>
      <name val="Arial Narrow"/>
      <family val="2"/>
    </font>
    <font>
      <sz val="10"/>
      <color indexed="20"/>
      <name val="Arial Narrow"/>
      <family val="2"/>
    </font>
    <font>
      <sz val="10"/>
      <color indexed="8"/>
      <name val="Arial"/>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sz val="8"/>
      <name val="Arial"/>
      <family val="2"/>
    </font>
    <font>
      <b/>
      <sz val="12"/>
      <name val="Arial"/>
      <family val="2"/>
    </font>
    <font>
      <b/>
      <sz val="18"/>
      <name val="Arial"/>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b/>
      <sz val="10"/>
      <color indexed="63"/>
      <name val="Arial Narrow"/>
      <family val="2"/>
    </font>
    <font>
      <sz val="10"/>
      <color indexed="10"/>
      <name val="Arial"/>
      <family val="2"/>
    </font>
    <font>
      <b/>
      <sz val="18"/>
      <color indexed="62"/>
      <name val="Cambria"/>
      <family val="2"/>
    </font>
    <font>
      <sz val="10"/>
      <color indexed="10"/>
      <name val="Arial Narrow"/>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2"/>
      <name val="Arial"/>
      <family val="2"/>
    </font>
    <font>
      <b/>
      <sz val="14"/>
      <name val="Arial"/>
      <family val="2"/>
    </font>
    <font>
      <u/>
      <sz val="10"/>
      <color indexed="12"/>
      <name val="MS Sans Serif"/>
      <family val="2"/>
    </font>
    <font>
      <b/>
      <i/>
      <sz val="9"/>
      <name val="Arial Narrow"/>
      <family val="2"/>
    </font>
    <font>
      <sz val="11"/>
      <name val="Arial"/>
      <family val="2"/>
    </font>
    <font>
      <sz val="9"/>
      <name val="Arial Narrow"/>
      <family val="2"/>
    </font>
    <font>
      <sz val="11"/>
      <name val="Arial"/>
      <family val="2"/>
    </font>
    <font>
      <b/>
      <sz val="10"/>
      <color indexed="8"/>
      <name val="Arial Narrow"/>
      <family val="2"/>
    </font>
    <font>
      <sz val="11"/>
      <color indexed="8"/>
      <name val="Calibri"/>
      <family val="2"/>
    </font>
    <font>
      <i/>
      <sz val="10"/>
      <color indexed="8"/>
      <name val="Arial Narrow"/>
      <family val="2"/>
    </font>
    <font>
      <b/>
      <i/>
      <sz val="10"/>
      <color indexed="8"/>
      <name val="Arial Narrow"/>
      <family val="2"/>
    </font>
    <font>
      <sz val="11"/>
      <name val="Arial Narrow"/>
      <family val="2"/>
    </font>
    <font>
      <i/>
      <sz val="11"/>
      <name val="Arial Narrow"/>
      <family val="2"/>
    </font>
    <font>
      <b/>
      <vertAlign val="superscript"/>
      <sz val="12"/>
      <name val="Arial Narrow"/>
      <family val="2"/>
    </font>
    <font>
      <sz val="11"/>
      <color theme="1"/>
      <name val="Calibri"/>
      <family val="2"/>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sz val="11"/>
      <color rgb="FF9C5700"/>
      <name val="Calibri"/>
      <family val="2"/>
    </font>
    <font>
      <b/>
      <sz val="11"/>
      <color rgb="FF3F3F3F"/>
      <name val="Calibri"/>
      <family val="2"/>
    </font>
    <font>
      <sz val="18"/>
      <color theme="3"/>
      <name val="Cambria"/>
      <family val="2"/>
    </font>
    <font>
      <b/>
      <sz val="11"/>
      <color theme="1"/>
      <name val="Calibri"/>
      <family val="2"/>
    </font>
    <font>
      <sz val="11"/>
      <color rgb="FFFF0000"/>
      <name val="Calibri"/>
      <family val="2"/>
    </font>
    <font>
      <sz val="10"/>
      <color theme="1"/>
      <name val="Arial Narrow"/>
      <family val="2"/>
    </font>
    <font>
      <b/>
      <sz val="10"/>
      <color theme="1"/>
      <name val="Arial Narrow"/>
      <family val="2"/>
    </font>
    <font>
      <b/>
      <sz val="12"/>
      <color theme="1"/>
      <name val="Arial Narrow"/>
      <family val="2"/>
    </font>
    <font>
      <b/>
      <sz val="10"/>
      <color theme="1"/>
      <name val="Arial"/>
      <family val="2"/>
    </font>
    <font>
      <i/>
      <sz val="10"/>
      <color theme="1"/>
      <name val="Arial Narrow"/>
      <family val="2"/>
    </font>
    <font>
      <b/>
      <i/>
      <sz val="10"/>
      <color theme="1"/>
      <name val="Arial Narrow"/>
      <family val="2"/>
    </font>
    <font>
      <u/>
      <sz val="10"/>
      <color theme="1"/>
      <name val="Arial Narrow"/>
      <family val="2"/>
    </font>
    <font>
      <b/>
      <u/>
      <sz val="10"/>
      <color theme="1"/>
      <name val="Arial Narrow"/>
      <family val="2"/>
    </font>
    <font>
      <i/>
      <sz val="9"/>
      <color theme="1"/>
      <name val="Arial Narrow"/>
      <family val="2"/>
    </font>
    <font>
      <sz val="10"/>
      <color rgb="FFC00000"/>
      <name val="Arial Narrow"/>
      <family val="2"/>
    </font>
    <font>
      <b/>
      <u/>
      <sz val="10"/>
      <color indexed="8"/>
      <name val="Arial Narrow"/>
      <family val="2"/>
    </font>
    <font>
      <i/>
      <sz val="10"/>
      <name val="Arial"/>
      <family val="2"/>
    </font>
    <font>
      <i/>
      <sz val="8"/>
      <name val="Arial"/>
      <family val="2"/>
    </font>
    <font>
      <b/>
      <sz val="11"/>
      <name val="Arial Narrow"/>
      <family val="2"/>
    </font>
    <font>
      <b/>
      <sz val="11"/>
      <color rgb="FFC00000"/>
      <name val="Arial Narrow"/>
      <family val="2"/>
    </font>
    <font>
      <b/>
      <sz val="11"/>
      <color rgb="FFFF0000"/>
      <name val="Arial Narrow"/>
      <family val="2"/>
    </font>
    <font>
      <sz val="11"/>
      <color rgb="FF000000"/>
      <name val="Arial Narrow"/>
      <family val="2"/>
    </font>
    <font>
      <sz val="10"/>
      <color rgb="FF000000"/>
      <name val="Arial Narrow"/>
      <family val="2"/>
    </font>
    <font>
      <sz val="11"/>
      <color rgb="FFFF0000"/>
      <name val="Arial Narrow"/>
      <family val="2"/>
    </font>
    <font>
      <sz val="10"/>
      <color rgb="FFFF0000"/>
      <name val="Arial Narrow"/>
      <family val="2"/>
    </font>
    <font>
      <i/>
      <sz val="10"/>
      <color rgb="FFFF0000"/>
      <name val="Arial Narrow"/>
      <family val="2"/>
    </font>
    <font>
      <b/>
      <sz val="8"/>
      <color rgb="FFC00000"/>
      <name val="Arial Narrow"/>
      <family val="2"/>
    </font>
  </fonts>
  <fills count="53">
    <fill>
      <patternFill patternType="none"/>
    </fill>
    <fill>
      <patternFill patternType="gray125"/>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43"/>
      </patternFill>
    </fill>
    <fill>
      <patternFill patternType="solid">
        <fgColor indexed="35"/>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indexed="22"/>
        <bgColor indexed="64"/>
      </patternFill>
    </fill>
    <fill>
      <patternFill patternType="solid">
        <fgColor indexed="26"/>
        <bgColor indexed="64"/>
      </patternFill>
    </fill>
    <fill>
      <patternFill patternType="solid">
        <fgColor indexed="58"/>
        <bgColor indexed="64"/>
      </patternFill>
    </fill>
    <fill>
      <patternFill patternType="solid">
        <fgColor indexed="3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9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double">
        <color indexed="8"/>
      </top>
      <bottom/>
      <diagonal/>
    </border>
    <border>
      <left/>
      <right/>
      <top style="double">
        <color indexed="0"/>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thin">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hair">
        <color indexed="64"/>
      </right>
      <top style="thin">
        <color indexed="64"/>
      </top>
      <bottom style="hair">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bottom/>
      <diagonal/>
    </border>
    <border>
      <left style="hair">
        <color indexed="64"/>
      </left>
      <right style="medium">
        <color indexed="64"/>
      </right>
      <top/>
      <bottom/>
      <diagonal/>
    </border>
    <border>
      <left style="medium">
        <color indexed="64"/>
      </left>
      <right style="hair">
        <color indexed="64"/>
      </right>
      <top/>
      <bottom/>
      <diagonal/>
    </border>
    <border>
      <left style="hair">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3508">
    <xf numFmtId="0" fontId="0" fillId="0" borderId="0"/>
    <xf numFmtId="0" fontId="56" fillId="2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56" fillId="33" borderId="0" applyNumberFormat="0" applyBorder="0" applyAlignment="0" applyProtection="0"/>
    <xf numFmtId="0" fontId="57" fillId="34"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56" fillId="34" borderId="0" applyNumberFormat="0" applyBorder="0" applyAlignment="0" applyProtection="0"/>
    <xf numFmtId="0" fontId="57"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56" fillId="35" borderId="0" applyNumberFormat="0" applyBorder="0" applyAlignment="0" applyProtection="0"/>
    <xf numFmtId="0" fontId="57" fillId="36"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56" fillId="36" borderId="0" applyNumberFormat="0" applyBorder="0" applyAlignment="0" applyProtection="0"/>
    <xf numFmtId="0" fontId="57" fillId="37"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56" fillId="37" borderId="0" applyNumberFormat="0" applyBorder="0" applyAlignment="0" applyProtection="0"/>
    <xf numFmtId="0" fontId="57"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56" fillId="38" borderId="0" applyNumberFormat="0" applyBorder="0" applyAlignment="0" applyProtection="0"/>
    <xf numFmtId="0" fontId="57" fillId="39"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56" fillId="39" borderId="0" applyNumberFormat="0" applyBorder="0" applyAlignment="0" applyProtection="0"/>
    <xf numFmtId="0" fontId="57" fillId="4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57" fillId="4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57" fillId="4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57"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57" fillId="44"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57" fillId="45"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8" fillId="46" borderId="0" applyNumberFormat="0" applyBorder="0" applyAlignment="0" applyProtection="0"/>
    <xf numFmtId="0" fontId="17" fillId="3" borderId="0" applyNumberFormat="0" applyBorder="0" applyAlignment="0" applyProtection="0"/>
    <xf numFmtId="0" fontId="17" fillId="3" borderId="0" applyNumberFormat="0" applyBorder="0" applyAlignment="0" applyProtection="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177" fontId="18" fillId="0" borderId="0" applyFill="0" applyBorder="0" applyAlignment="0"/>
    <xf numFmtId="177" fontId="18" fillId="0" borderId="0" applyFill="0" applyBorder="0" applyAlignment="0"/>
    <xf numFmtId="189" fontId="1" fillId="0" borderId="0" applyFill="0" applyBorder="0" applyAlignment="0"/>
    <xf numFmtId="189" fontId="1" fillId="0" borderId="0" applyFill="0" applyBorder="0" applyAlignment="0"/>
    <xf numFmtId="178" fontId="18" fillId="0" borderId="0" applyFill="0" applyBorder="0" applyAlignment="0"/>
    <xf numFmtId="178" fontId="18" fillId="0" borderId="0" applyFill="0" applyBorder="0" applyAlignment="0"/>
    <xf numFmtId="190" fontId="1" fillId="0" borderId="0" applyFill="0" applyBorder="0" applyAlignment="0"/>
    <xf numFmtId="190" fontId="1" fillId="0" borderId="0" applyFill="0" applyBorder="0" applyAlignment="0"/>
    <xf numFmtId="179" fontId="18" fillId="0" borderId="0" applyFill="0" applyBorder="0" applyAlignment="0"/>
    <xf numFmtId="179" fontId="18" fillId="0" borderId="0" applyFill="0" applyBorder="0" applyAlignment="0"/>
    <xf numFmtId="172" fontId="1" fillId="0" borderId="0" applyFill="0" applyBorder="0" applyAlignment="0"/>
    <xf numFmtId="172" fontId="1" fillId="0" borderId="0" applyFill="0" applyBorder="0" applyAlignment="0"/>
    <xf numFmtId="175" fontId="18" fillId="0" borderId="0" applyFill="0" applyBorder="0" applyAlignment="0"/>
    <xf numFmtId="175" fontId="18" fillId="0" borderId="0" applyFill="0" applyBorder="0" applyAlignment="0"/>
    <xf numFmtId="187" fontId="1" fillId="0" borderId="0" applyFill="0" applyBorder="0" applyAlignment="0"/>
    <xf numFmtId="187" fontId="1" fillId="0" borderId="0" applyFill="0" applyBorder="0" applyAlignment="0"/>
    <xf numFmtId="180" fontId="18" fillId="0" borderId="0" applyFill="0" applyBorder="0" applyAlignment="0"/>
    <xf numFmtId="180" fontId="18" fillId="0" borderId="0" applyFill="0" applyBorder="0" applyAlignment="0"/>
    <xf numFmtId="173" fontId="1" fillId="0" borderId="0" applyFill="0" applyBorder="0" applyAlignment="0"/>
    <xf numFmtId="173" fontId="1" fillId="0" borderId="0" applyFill="0" applyBorder="0" applyAlignment="0"/>
    <xf numFmtId="176" fontId="18" fillId="0" borderId="0" applyFill="0" applyBorder="0" applyAlignment="0"/>
    <xf numFmtId="176" fontId="18" fillId="0" borderId="0" applyFill="0" applyBorder="0" applyAlignment="0"/>
    <xf numFmtId="188" fontId="1" fillId="0" borderId="0" applyFill="0" applyBorder="0" applyAlignment="0"/>
    <xf numFmtId="188" fontId="1" fillId="0" borderId="0" applyFill="0" applyBorder="0" applyAlignment="0"/>
    <xf numFmtId="0" fontId="59" fillId="47" borderId="70" applyNumberFormat="0" applyAlignment="0" applyProtection="0"/>
    <xf numFmtId="0" fontId="19" fillId="15" borderId="1" applyNumberFormat="0" applyAlignment="0" applyProtection="0"/>
    <xf numFmtId="0" fontId="19" fillId="15" borderId="1" applyNumberFormat="0" applyAlignment="0" applyProtection="0"/>
    <xf numFmtId="0" fontId="60" fillId="48" borderId="71" applyNumberFormat="0" applyAlignment="0" applyProtection="0"/>
    <xf numFmtId="0" fontId="20" fillId="16" borderId="2" applyNumberFormat="0" applyAlignment="0" applyProtection="0"/>
    <xf numFmtId="0" fontId="20" fillId="16" borderId="2" applyNumberFormat="0" applyAlignment="0" applyProtection="0"/>
    <xf numFmtId="166"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175"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 fillId="0" borderId="0" applyFont="0" applyFill="0" applyBorder="0" applyAlignment="0" applyProtection="0"/>
    <xf numFmtId="3" fontId="1" fillId="17" borderId="0" applyFont="0" applyFill="0" applyBorder="0" applyAlignment="0" applyProtection="0"/>
    <xf numFmtId="3" fontId="1" fillId="17" borderId="0" applyFont="0" applyFill="0" applyBorder="0" applyAlignment="0" applyProtection="0"/>
    <xf numFmtId="3" fontId="1" fillId="0" borderId="0" applyFont="0" applyFill="0" applyBorder="0" applyAlignment="0" applyProtection="0"/>
    <xf numFmtId="185"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88" fontId="1" fillId="0" borderId="0" applyFont="0" applyFill="0" applyBorder="0" applyAlignment="0" applyProtection="0"/>
    <xf numFmtId="188"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17" borderId="0" applyFont="0" applyFill="0" applyBorder="0" applyAlignment="0" applyProtection="0"/>
    <xf numFmtId="3" fontId="1" fillId="0" borderId="0" applyFont="0" applyFill="0" applyBorder="0" applyAlignment="0" applyProtection="0"/>
    <xf numFmtId="3" fontId="1" fillId="0" borderId="0" applyFont="0" applyFill="0" applyBorder="0" applyAlignment="0" applyProtection="0"/>
    <xf numFmtId="164" fontId="1" fillId="0" borderId="0" applyFont="0" applyFill="0" applyBorder="0" applyAlignment="0" applyProtection="0"/>
    <xf numFmtId="0" fontId="1" fillId="0" borderId="0" applyFont="0" applyFill="0" applyBorder="0" applyAlignment="0" applyProtection="0"/>
    <xf numFmtId="0" fontId="42" fillId="0" borderId="0" applyFill="0" applyBorder="0" applyAlignment="0" applyProtection="0"/>
    <xf numFmtId="0" fontId="1" fillId="0" borderId="0" applyFont="0" applyFill="0" applyBorder="0" applyAlignment="0" applyProtection="0"/>
    <xf numFmtId="14" fontId="18" fillId="0" borderId="0" applyFill="0" applyBorder="0" applyAlignment="0"/>
    <xf numFmtId="0"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175" fontId="21" fillId="0" borderId="0" applyFill="0" applyBorder="0" applyAlignment="0"/>
    <xf numFmtId="175" fontId="21" fillId="0" borderId="0" applyFill="0" applyBorder="0" applyAlignment="0"/>
    <xf numFmtId="187" fontId="1" fillId="0" borderId="0" applyFill="0" applyBorder="0" applyAlignment="0"/>
    <xf numFmtId="187" fontId="1" fillId="0" borderId="0" applyFill="0" applyBorder="0" applyAlignment="0"/>
    <xf numFmtId="180" fontId="21" fillId="0" borderId="0" applyFill="0" applyBorder="0" applyAlignment="0"/>
    <xf numFmtId="180" fontId="21" fillId="0" borderId="0" applyFill="0" applyBorder="0" applyAlignment="0"/>
    <xf numFmtId="173" fontId="1" fillId="0" borderId="0" applyFill="0" applyBorder="0" applyAlignment="0"/>
    <xf numFmtId="173" fontId="1" fillId="0" borderId="0" applyFill="0" applyBorder="0" applyAlignment="0"/>
    <xf numFmtId="176" fontId="21" fillId="0" borderId="0" applyFill="0" applyBorder="0" applyAlignment="0"/>
    <xf numFmtId="176" fontId="21" fillId="0" borderId="0" applyFill="0" applyBorder="0" applyAlignment="0"/>
    <xf numFmtId="188" fontId="1" fillId="0" borderId="0" applyFill="0" applyBorder="0" applyAlignment="0"/>
    <xf numFmtId="188" fontId="1" fillId="0" borderId="0" applyFill="0" applyBorder="0" applyAlignment="0"/>
    <xf numFmtId="0" fontId="6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6" fillId="0" borderId="0" applyProtection="0"/>
    <xf numFmtId="0" fontId="24" fillId="0" borderId="0" applyProtection="0"/>
    <xf numFmtId="0" fontId="24" fillId="0" borderId="0" applyProtection="0"/>
    <xf numFmtId="0" fontId="37" fillId="0" borderId="0" applyProtection="0"/>
    <xf numFmtId="0" fontId="38" fillId="0" borderId="0" applyProtection="0"/>
    <xf numFmtId="0" fontId="39" fillId="0" borderId="0" applyProtection="0"/>
    <xf numFmtId="0" fontId="40" fillId="0" borderId="0" applyProtection="0"/>
    <xf numFmtId="0" fontId="41" fillId="0" borderId="0" applyProtection="0"/>
    <xf numFmtId="2" fontId="1" fillId="0" borderId="0" applyFont="0" applyFill="0" applyBorder="0" applyAlignment="0" applyProtection="0"/>
    <xf numFmtId="2" fontId="42" fillId="0" borderId="0" applyFill="0" applyBorder="0" applyAlignment="0" applyProtection="0"/>
    <xf numFmtId="2" fontId="1" fillId="0" borderId="0" applyFont="0" applyFill="0" applyBorder="0" applyAlignment="0" applyProtection="0"/>
    <xf numFmtId="0" fontId="62" fillId="49"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38" fontId="24" fillId="18" borderId="0" applyNumberFormat="0" applyBorder="0" applyAlignment="0" applyProtection="0"/>
    <xf numFmtId="0" fontId="25" fillId="0" borderId="3" applyNumberFormat="0" applyAlignment="0" applyProtection="0">
      <alignment horizontal="left" vertical="center"/>
    </xf>
    <xf numFmtId="0" fontId="25" fillId="0" borderId="4">
      <alignment horizontal="left" vertical="center"/>
    </xf>
    <xf numFmtId="0" fontId="63" fillId="0" borderId="72" applyNumberFormat="0" applyFill="0" applyAlignment="0" applyProtection="0"/>
    <xf numFmtId="0" fontId="26" fillId="0" borderId="0" applyNumberFormat="0" applyFill="0" applyBorder="0" applyAlignment="0" applyProtection="0"/>
    <xf numFmtId="0" fontId="26" fillId="0" borderId="0" applyNumberFormat="0" applyFont="0" applyFill="0" applyAlignment="0" applyProtection="0"/>
    <xf numFmtId="0" fontId="26" fillId="0" borderId="0" applyNumberFormat="0" applyFont="0" applyFill="0" applyAlignment="0" applyProtection="0"/>
    <xf numFmtId="0" fontId="64" fillId="0" borderId="73" applyNumberFormat="0" applyFill="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0" borderId="0" applyNumberFormat="0" applyFont="0" applyFill="0" applyAlignment="0" applyProtection="0"/>
    <xf numFmtId="0" fontId="25" fillId="0" borderId="0" applyNumberFormat="0" applyFont="0" applyFill="0" applyAlignment="0" applyProtection="0"/>
    <xf numFmtId="0" fontId="65" fillId="0" borderId="74" applyNumberFormat="0" applyFill="0" applyAlignment="0" applyProtection="0"/>
    <xf numFmtId="0" fontId="27" fillId="0" borderId="5" applyNumberFormat="0" applyFill="0" applyAlignment="0" applyProtection="0"/>
    <xf numFmtId="0" fontId="27" fillId="0" borderId="5" applyNumberFormat="0" applyFill="0" applyAlignment="0" applyProtection="0"/>
    <xf numFmtId="0" fontId="6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17" borderId="0" applyNumberFormat="0" applyFill="0" applyBorder="0" applyAlignment="0" applyProtection="0"/>
    <xf numFmtId="0" fontId="26" fillId="17" borderId="0" applyNumberFormat="0" applyFill="0" applyBorder="0" applyAlignment="0" applyProtection="0"/>
    <xf numFmtId="0" fontId="25" fillId="17" borderId="0" applyNumberFormat="0" applyFill="0" applyBorder="0" applyAlignment="0" applyProtection="0"/>
    <xf numFmtId="0" fontId="25" fillId="0"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25" fillId="17" borderId="0" applyNumberFormat="0" applyFill="0" applyBorder="0" applyAlignment="0" applyProtection="0"/>
    <xf numFmtId="0" fontId="14" fillId="0" borderId="0" applyNumberFormat="0" applyFill="0" applyBorder="0" applyAlignment="0" applyProtection="0">
      <alignment vertical="top"/>
      <protection locked="0"/>
    </xf>
    <xf numFmtId="0" fontId="44" fillId="0" borderId="0" applyNumberFormat="0" applyFill="0" applyBorder="0" applyAlignment="0" applyProtection="0"/>
    <xf numFmtId="0" fontId="66" fillId="50" borderId="70" applyNumberFormat="0" applyAlignment="0" applyProtection="0"/>
    <xf numFmtId="10" fontId="24" fillId="19" borderId="6" applyNumberFormat="0" applyBorder="0" applyAlignment="0" applyProtection="0"/>
    <xf numFmtId="10" fontId="24" fillId="19" borderId="6" applyNumberFormat="0" applyBorder="0" applyAlignment="0" applyProtection="0"/>
    <xf numFmtId="10" fontId="24" fillId="19" borderId="6" applyNumberFormat="0" applyBorder="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0" fontId="28" fillId="4" borderId="1" applyNumberFormat="0" applyAlignment="0" applyProtection="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175" fontId="29" fillId="0" borderId="0" applyFill="0" applyBorder="0" applyAlignment="0"/>
    <xf numFmtId="175" fontId="29" fillId="0" borderId="0" applyFill="0" applyBorder="0" applyAlignment="0"/>
    <xf numFmtId="187" fontId="1" fillId="0" borderId="0" applyFill="0" applyBorder="0" applyAlignment="0"/>
    <xf numFmtId="187" fontId="1" fillId="0" borderId="0" applyFill="0" applyBorder="0" applyAlignment="0"/>
    <xf numFmtId="180" fontId="29" fillId="0" borderId="0" applyFill="0" applyBorder="0" applyAlignment="0"/>
    <xf numFmtId="180" fontId="29" fillId="0" borderId="0" applyFill="0" applyBorder="0" applyAlignment="0"/>
    <xf numFmtId="173" fontId="1" fillId="0" borderId="0" applyFill="0" applyBorder="0" applyAlignment="0"/>
    <xf numFmtId="173" fontId="1" fillId="0" borderId="0" applyFill="0" applyBorder="0" applyAlignment="0"/>
    <xf numFmtId="176" fontId="29" fillId="0" borderId="0" applyFill="0" applyBorder="0" applyAlignment="0"/>
    <xf numFmtId="176" fontId="29" fillId="0" borderId="0" applyFill="0" applyBorder="0" applyAlignment="0"/>
    <xf numFmtId="188" fontId="1" fillId="0" borderId="0" applyFill="0" applyBorder="0" applyAlignment="0"/>
    <xf numFmtId="188" fontId="1" fillId="0" borderId="0" applyFill="0" applyBorder="0" applyAlignment="0"/>
    <xf numFmtId="0" fontId="67" fillId="0" borderId="75"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1" fillId="0" borderId="0" applyFont="0" applyFill="0" applyBorder="0" applyAlignment="0" applyProtection="0"/>
    <xf numFmtId="44" fontId="1" fillId="0" borderId="0" applyFont="0" applyFill="0" applyBorder="0" applyAlignment="0" applyProtection="0"/>
    <xf numFmtId="0" fontId="68" fillId="51"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69" fillId="51" borderId="0" applyNumberFormat="0" applyBorder="0" applyAlignment="0" applyProtection="0"/>
    <xf numFmtId="183" fontId="2" fillId="0" borderId="0"/>
    <xf numFmtId="183" fontId="2" fillId="0" borderId="0"/>
    <xf numFmtId="191" fontId="1" fillId="0" borderId="0"/>
    <xf numFmtId="191" fontId="1"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56" fillId="0" borderId="0"/>
    <xf numFmtId="0" fontId="56" fillId="0" borderId="0"/>
    <xf numFmtId="0" fontId="56" fillId="0" borderId="0"/>
    <xf numFmtId="0" fontId="46" fillId="0" borderId="0"/>
    <xf numFmtId="0" fontId="48" fillId="0" borderId="0"/>
    <xf numFmtId="0" fontId="48" fillId="0" borderId="0"/>
    <xf numFmtId="0" fontId="43" fillId="0" borderId="0">
      <alignment vertical="top"/>
    </xf>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9" fillId="0" borderId="0"/>
    <xf numFmtId="0" fontId="56" fillId="0" borderId="0"/>
    <xf numFmtId="0" fontId="56" fillId="0" borderId="0"/>
    <xf numFmtId="0" fontId="56"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1" fillId="0" borderId="0"/>
    <xf numFmtId="0" fontId="1" fillId="0" borderId="0"/>
    <xf numFmtId="0" fontId="4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6"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1"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1" fillId="6" borderId="8" applyNumberFormat="0" applyFont="0" applyAlignment="0" applyProtection="0"/>
    <xf numFmtId="0" fontId="50" fillId="52" borderId="76" applyNumberFormat="0" applyFont="0" applyAlignment="0" applyProtection="0"/>
    <xf numFmtId="0" fontId="50" fillId="52" borderId="76" applyNumberFormat="0" applyFont="0" applyAlignment="0" applyProtection="0"/>
    <xf numFmtId="0" fontId="1" fillId="6" borderId="8" applyNumberFormat="0" applyFont="0" applyAlignment="0" applyProtection="0"/>
    <xf numFmtId="0" fontId="70" fillId="47" borderId="77" applyNumberFormat="0" applyAlignment="0" applyProtection="0"/>
    <xf numFmtId="0" fontId="32" fillId="15" borderId="9" applyNumberFormat="0" applyAlignment="0" applyProtection="0"/>
    <xf numFmtId="0" fontId="32" fillId="15" borderId="9" applyNumberFormat="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9"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84"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175" fontId="33" fillId="0" borderId="0" applyFill="0" applyBorder="0" applyAlignment="0"/>
    <xf numFmtId="175" fontId="33" fillId="0" borderId="0" applyFill="0" applyBorder="0" applyAlignment="0"/>
    <xf numFmtId="187" fontId="1" fillId="0" borderId="0" applyFill="0" applyBorder="0" applyAlignment="0"/>
    <xf numFmtId="187" fontId="1" fillId="0" borderId="0" applyFill="0" applyBorder="0" applyAlignment="0"/>
    <xf numFmtId="180" fontId="33" fillId="0" borderId="0" applyFill="0" applyBorder="0" applyAlignment="0"/>
    <xf numFmtId="180" fontId="33" fillId="0" borderId="0" applyFill="0" applyBorder="0" applyAlignment="0"/>
    <xf numFmtId="173" fontId="1" fillId="0" borderId="0" applyFill="0" applyBorder="0" applyAlignment="0"/>
    <xf numFmtId="173" fontId="1" fillId="0" borderId="0" applyFill="0" applyBorder="0" applyAlignment="0"/>
    <xf numFmtId="176" fontId="33" fillId="0" borderId="0" applyFill="0" applyBorder="0" applyAlignment="0"/>
    <xf numFmtId="176" fontId="33" fillId="0" borderId="0" applyFill="0" applyBorder="0" applyAlignment="0"/>
    <xf numFmtId="188" fontId="1" fillId="0" borderId="0" applyFill="0" applyBorder="0" applyAlignment="0"/>
    <xf numFmtId="188" fontId="1" fillId="0" borderId="0" applyFill="0" applyBorder="0" applyAlignment="0"/>
    <xf numFmtId="0" fontId="1" fillId="20" borderId="0"/>
    <xf numFmtId="0" fontId="24" fillId="0" borderId="0" applyNumberFormat="0" applyFont="0" applyAlignment="0"/>
    <xf numFmtId="0" fontId="24" fillId="0" borderId="0" applyNumberFormat="0" applyFont="0" applyAlignment="0"/>
    <xf numFmtId="49" fontId="18" fillId="0" borderId="0" applyFill="0" applyBorder="0" applyAlignment="0"/>
    <xf numFmtId="181" fontId="18" fillId="0" borderId="0" applyFill="0" applyBorder="0" applyAlignment="0"/>
    <xf numFmtId="181" fontId="18" fillId="0" borderId="0" applyFill="0" applyBorder="0" applyAlignment="0"/>
    <xf numFmtId="171" fontId="1" fillId="0" borderId="0" applyFill="0" applyBorder="0" applyAlignment="0"/>
    <xf numFmtId="171" fontId="1" fillId="0" borderId="0" applyFill="0" applyBorder="0" applyAlignment="0"/>
    <xf numFmtId="182" fontId="18" fillId="0" borderId="0" applyFill="0" applyBorder="0" applyAlignment="0"/>
    <xf numFmtId="182" fontId="18" fillId="0" borderId="0" applyFill="0" applyBorder="0" applyAlignment="0"/>
    <xf numFmtId="174" fontId="1" fillId="0" borderId="0" applyFill="0" applyBorder="0" applyAlignment="0"/>
    <xf numFmtId="174" fontId="1" fillId="0" borderId="0" applyFill="0" applyBorder="0" applyAlignment="0"/>
    <xf numFmtId="0" fontId="7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71" fillId="0" borderId="0" applyNumberFormat="0" applyFill="0" applyBorder="0" applyAlignment="0" applyProtection="0"/>
    <xf numFmtId="0" fontId="72" fillId="0" borderId="78" applyNumberFormat="0" applyFill="0" applyAlignment="0" applyProtection="0"/>
    <xf numFmtId="0" fontId="42" fillId="0" borderId="10" applyNumberFormat="0" applyFill="0" applyAlignment="0" applyProtection="0"/>
    <xf numFmtId="0" fontId="1" fillId="0" borderId="11" applyNumberFormat="0" applyFont="0" applyFill="0" applyAlignment="0" applyProtection="0"/>
    <xf numFmtId="0" fontId="1" fillId="0" borderId="11" applyNumberFormat="0" applyFont="0" applyFill="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0" fontId="1" fillId="0" borderId="12" applyNumberFormat="0" applyFont="0" applyBorder="0" applyAlignment="0" applyProtection="0"/>
    <xf numFmtId="169" fontId="1" fillId="0" borderId="0" applyFont="0" applyFill="0" applyBorder="0" applyAlignment="0" applyProtection="0"/>
    <xf numFmtId="170" fontId="1" fillId="0" borderId="0" applyFont="0" applyFill="0" applyBorder="0" applyAlignment="0" applyProtection="0"/>
    <xf numFmtId="0" fontId="7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cellStyleXfs>
  <cellXfs count="791">
    <xf numFmtId="0" fontId="0" fillId="0" borderId="0" xfId="0"/>
    <xf numFmtId="167" fontId="4" fillId="0" borderId="13" xfId="132" applyNumberFormat="1" applyFont="1" applyFill="1" applyBorder="1" applyAlignment="1">
      <alignment horizontal="right"/>
    </xf>
    <xf numFmtId="167" fontId="4" fillId="0" borderId="14" xfId="132" applyNumberFormat="1" applyFont="1" applyFill="1" applyBorder="1" applyAlignment="1">
      <alignment horizontal="right"/>
    </xf>
    <xf numFmtId="167" fontId="4" fillId="0" borderId="15" xfId="132" applyNumberFormat="1" applyFont="1" applyFill="1" applyBorder="1" applyAlignment="1">
      <alignment horizontal="right"/>
    </xf>
    <xf numFmtId="167" fontId="6" fillId="0" borderId="16" xfId="132" applyNumberFormat="1" applyFont="1" applyFill="1" applyBorder="1" applyAlignment="1">
      <alignment horizontal="right"/>
    </xf>
    <xf numFmtId="167" fontId="6" fillId="0" borderId="17" xfId="132" applyNumberFormat="1" applyFont="1" applyFill="1" applyBorder="1" applyAlignment="1">
      <alignment horizontal="right"/>
    </xf>
    <xf numFmtId="167" fontId="6" fillId="0" borderId="18" xfId="132" applyNumberFormat="1" applyFont="1" applyFill="1" applyBorder="1" applyAlignment="1">
      <alignment horizontal="right"/>
    </xf>
    <xf numFmtId="167" fontId="4" fillId="0" borderId="19" xfId="132" applyNumberFormat="1" applyFont="1" applyFill="1" applyBorder="1" applyAlignment="1">
      <alignment horizontal="right"/>
    </xf>
    <xf numFmtId="167" fontId="6" fillId="0" borderId="19" xfId="132" applyNumberFormat="1" applyFont="1" applyFill="1" applyBorder="1" applyAlignment="1">
      <alignment horizontal="right"/>
    </xf>
    <xf numFmtId="167" fontId="4" fillId="0" borderId="19" xfId="132" applyNumberFormat="1" applyFont="1" applyFill="1" applyBorder="1" applyAlignment="1">
      <alignment horizontal="center"/>
    </xf>
    <xf numFmtId="167" fontId="8" fillId="0" borderId="19" xfId="132" applyNumberFormat="1" applyFont="1" applyFill="1" applyBorder="1" applyAlignment="1">
      <alignment horizontal="center"/>
    </xf>
    <xf numFmtId="167" fontId="7" fillId="0" borderId="19" xfId="132" applyNumberFormat="1" applyFont="1" applyFill="1" applyBorder="1" applyAlignment="1">
      <alignment horizontal="right"/>
    </xf>
    <xf numFmtId="166" fontId="2" fillId="0" borderId="0" xfId="132" applyFont="1" applyFill="1" applyBorder="1"/>
    <xf numFmtId="167" fontId="4" fillId="0" borderId="16" xfId="132" applyNumberFormat="1" applyFont="1" applyFill="1" applyBorder="1" applyAlignment="1">
      <alignment horizontal="right"/>
    </xf>
    <xf numFmtId="167" fontId="4" fillId="0" borderId="17" xfId="132" applyNumberFormat="1" applyFont="1" applyFill="1" applyBorder="1" applyAlignment="1">
      <alignment horizontal="right"/>
    </xf>
    <xf numFmtId="167" fontId="4" fillId="0" borderId="20" xfId="132" applyNumberFormat="1" applyFont="1" applyFill="1" applyBorder="1" applyAlignment="1">
      <alignment horizontal="right"/>
    </xf>
    <xf numFmtId="167" fontId="4" fillId="0" borderId="20" xfId="132" applyNumberFormat="1" applyFont="1" applyFill="1" applyBorder="1" applyAlignment="1">
      <alignment horizontal="center"/>
    </xf>
    <xf numFmtId="167" fontId="4" fillId="0" borderId="0" xfId="132" applyNumberFormat="1" applyFont="1" applyFill="1" applyBorder="1" applyAlignment="1">
      <alignment horizontal="right"/>
    </xf>
    <xf numFmtId="166" fontId="6" fillId="0" borderId="19" xfId="132" applyFont="1" applyFill="1" applyBorder="1" applyAlignment="1">
      <alignment horizontal="right"/>
    </xf>
    <xf numFmtId="167" fontId="6" fillId="0" borderId="20" xfId="132" applyNumberFormat="1" applyFont="1" applyFill="1" applyBorder="1" applyAlignment="1">
      <alignment horizontal="right"/>
    </xf>
    <xf numFmtId="167" fontId="6" fillId="0" borderId="0" xfId="132" applyNumberFormat="1" applyFont="1" applyFill="1" applyBorder="1" applyAlignment="1">
      <alignment horizontal="right"/>
    </xf>
    <xf numFmtId="167" fontId="4" fillId="0" borderId="0" xfId="132" applyNumberFormat="1" applyFont="1" applyFill="1" applyBorder="1" applyAlignment="1">
      <alignment horizontal="center"/>
    </xf>
    <xf numFmtId="167" fontId="8" fillId="0" borderId="20" xfId="132" applyNumberFormat="1" applyFont="1" applyFill="1" applyBorder="1" applyAlignment="1">
      <alignment horizontal="center"/>
    </xf>
    <xf numFmtId="167" fontId="7" fillId="0" borderId="20" xfId="132" applyNumberFormat="1" applyFont="1" applyFill="1" applyBorder="1" applyAlignment="1">
      <alignment horizontal="right"/>
    </xf>
    <xf numFmtId="167" fontId="7" fillId="0" borderId="0" xfId="132" applyNumberFormat="1" applyFont="1" applyFill="1" applyBorder="1" applyAlignment="1">
      <alignment horizontal="right"/>
    </xf>
    <xf numFmtId="167" fontId="6" fillId="0" borderId="21" xfId="132" applyNumberFormat="1" applyFont="1" applyFill="1" applyBorder="1" applyAlignment="1">
      <alignment horizontal="right"/>
    </xf>
    <xf numFmtId="167" fontId="6" fillId="0" borderId="22" xfId="132" applyNumberFormat="1" applyFont="1" applyFill="1" applyBorder="1" applyAlignment="1">
      <alignment horizontal="right"/>
    </xf>
    <xf numFmtId="167" fontId="6" fillId="0" borderId="23" xfId="132" applyNumberFormat="1" applyFont="1" applyFill="1" applyBorder="1" applyAlignment="1">
      <alignment horizontal="right"/>
    </xf>
    <xf numFmtId="167" fontId="2" fillId="0" borderId="0" xfId="132" applyNumberFormat="1" applyFont="1" applyFill="1" applyBorder="1" applyAlignment="1">
      <alignment horizontal="right"/>
    </xf>
    <xf numFmtId="0" fontId="10" fillId="0" borderId="0" xfId="0" applyFont="1"/>
    <xf numFmtId="0" fontId="9" fillId="0" borderId="0" xfId="0" quotePrefix="1" applyFont="1"/>
    <xf numFmtId="0" fontId="0" fillId="21" borderId="0" xfId="0" applyFill="1"/>
    <xf numFmtId="0" fontId="0" fillId="0" borderId="0" xfId="0" applyAlignment="1">
      <alignment horizontal="left"/>
    </xf>
    <xf numFmtId="0" fontId="0" fillId="19" borderId="0" xfId="0" applyFill="1"/>
    <xf numFmtId="0" fontId="9" fillId="21" borderId="0" xfId="0" applyFont="1" applyFill="1"/>
    <xf numFmtId="0" fontId="0" fillId="21" borderId="0" xfId="0" applyFill="1" applyAlignment="1">
      <alignment horizontal="left"/>
    </xf>
    <xf numFmtId="37" fontId="4" fillId="0" borderId="13" xfId="132" applyNumberFormat="1" applyFont="1" applyFill="1" applyBorder="1" applyAlignment="1">
      <alignment horizontal="right"/>
    </xf>
    <xf numFmtId="167" fontId="6" fillId="0" borderId="19" xfId="132" applyNumberFormat="1" applyFont="1" applyFill="1" applyBorder="1" applyAlignment="1">
      <alignment horizontal="center"/>
    </xf>
    <xf numFmtId="167" fontId="6" fillId="0" borderId="20" xfId="132" applyNumberFormat="1" applyFont="1" applyFill="1" applyBorder="1" applyAlignment="1">
      <alignment horizontal="center"/>
    </xf>
    <xf numFmtId="167" fontId="6" fillId="0" borderId="0" xfId="132" applyNumberFormat="1" applyFont="1" applyFill="1" applyBorder="1" applyAlignment="1">
      <alignment horizontal="center"/>
    </xf>
    <xf numFmtId="167" fontId="2" fillId="0" borderId="0" xfId="132" applyNumberFormat="1" applyFont="1" applyFill="1" applyBorder="1" applyAlignment="1"/>
    <xf numFmtId="165" fontId="4" fillId="0" borderId="13" xfId="132" applyNumberFormat="1" applyFont="1" applyFill="1" applyBorder="1" applyAlignment="1">
      <alignment horizontal="right"/>
    </xf>
    <xf numFmtId="165" fontId="4" fillId="0" borderId="14" xfId="132" applyNumberFormat="1" applyFont="1" applyFill="1" applyBorder="1" applyAlignment="1">
      <alignment horizontal="right"/>
    </xf>
    <xf numFmtId="167" fontId="6" fillId="0" borderId="19" xfId="132" applyNumberFormat="1" applyFont="1" applyFill="1" applyBorder="1" applyAlignment="1">
      <alignment horizontal="left" indent="1"/>
    </xf>
    <xf numFmtId="167" fontId="2" fillId="0" borderId="0" xfId="132" applyNumberFormat="1" applyFont="1" applyFill="1" applyBorder="1"/>
    <xf numFmtId="167" fontId="2" fillId="0" borderId="0" xfId="132" applyNumberFormat="1" applyFont="1" applyFill="1"/>
    <xf numFmtId="167" fontId="6" fillId="0" borderId="0" xfId="132" applyNumberFormat="1" applyFont="1" applyFill="1"/>
    <xf numFmtId="167" fontId="4" fillId="0" borderId="0" xfId="132" applyNumberFormat="1" applyFont="1" applyFill="1"/>
    <xf numFmtId="167" fontId="4" fillId="0" borderId="0" xfId="132" applyNumberFormat="1" applyFont="1" applyFill="1" applyAlignment="1">
      <alignment horizontal="right"/>
    </xf>
    <xf numFmtId="167" fontId="6" fillId="0" borderId="0" xfId="132" applyNumberFormat="1" applyFont="1" applyFill="1" applyAlignment="1">
      <alignment horizontal="right"/>
    </xf>
    <xf numFmtId="167" fontId="6" fillId="0" borderId="0" xfId="132" applyNumberFormat="1" applyFont="1" applyFill="1" applyAlignment="1">
      <alignment horizontal="left" indent="1"/>
    </xf>
    <xf numFmtId="167" fontId="2" fillId="0" borderId="0" xfId="132" applyNumberFormat="1" applyFont="1" applyFill="1" applyAlignment="1">
      <alignment horizontal="right"/>
    </xf>
    <xf numFmtId="167" fontId="8" fillId="0" borderId="0" xfId="132" applyNumberFormat="1" applyFont="1" applyFill="1" applyAlignment="1">
      <alignment horizontal="right"/>
    </xf>
    <xf numFmtId="167" fontId="8" fillId="0" borderId="0" xfId="132" applyNumberFormat="1" applyFont="1" applyFill="1" applyBorder="1" applyAlignment="1">
      <alignment horizontal="right"/>
    </xf>
    <xf numFmtId="167" fontId="3" fillId="0" borderId="0" xfId="132" applyNumberFormat="1" applyFont="1" applyFill="1" applyBorder="1" applyAlignment="1">
      <alignment horizontal="right"/>
    </xf>
    <xf numFmtId="167" fontId="3" fillId="0" borderId="0" xfId="132" applyNumberFormat="1" applyFont="1" applyFill="1" applyAlignment="1">
      <alignment horizontal="right"/>
    </xf>
    <xf numFmtId="37" fontId="6" fillId="0" borderId="19" xfId="132" applyNumberFormat="1" applyFont="1" applyFill="1" applyBorder="1" applyAlignment="1">
      <alignment horizontal="right"/>
    </xf>
    <xf numFmtId="37" fontId="6" fillId="0" borderId="20" xfId="132" applyNumberFormat="1" applyFont="1" applyFill="1" applyBorder="1" applyAlignment="1">
      <alignment horizontal="right"/>
    </xf>
    <xf numFmtId="37" fontId="6" fillId="0" borderId="0" xfId="132" applyNumberFormat="1" applyFont="1" applyFill="1" applyBorder="1" applyAlignment="1">
      <alignment horizontal="right"/>
    </xf>
    <xf numFmtId="167" fontId="4" fillId="0" borderId="24" xfId="132" applyNumberFormat="1" applyFont="1" applyFill="1" applyBorder="1" applyAlignment="1">
      <alignment horizontal="right"/>
    </xf>
    <xf numFmtId="167" fontId="4" fillId="0" borderId="25" xfId="132" applyNumberFormat="1" applyFont="1" applyFill="1" applyBorder="1" applyAlignment="1">
      <alignment horizontal="right"/>
    </xf>
    <xf numFmtId="167" fontId="4" fillId="0" borderId="26" xfId="132" applyNumberFormat="1" applyFont="1" applyFill="1" applyBorder="1" applyAlignment="1">
      <alignment horizontal="center"/>
    </xf>
    <xf numFmtId="167" fontId="6" fillId="0" borderId="26" xfId="132" applyNumberFormat="1" applyFont="1" applyFill="1" applyBorder="1" applyAlignment="1">
      <alignment horizontal="right"/>
    </xf>
    <xf numFmtId="167" fontId="4" fillId="0" borderId="26" xfId="132" applyNumberFormat="1" applyFont="1" applyFill="1" applyBorder="1" applyAlignment="1">
      <alignment horizontal="right"/>
    </xf>
    <xf numFmtId="167" fontId="8" fillId="0" borderId="26" xfId="132" applyNumberFormat="1" applyFont="1" applyFill="1" applyBorder="1" applyAlignment="1">
      <alignment horizontal="center"/>
    </xf>
    <xf numFmtId="167" fontId="6" fillId="0" borderId="26" xfId="132" applyNumberFormat="1" applyFont="1" applyFill="1" applyBorder="1" applyAlignment="1">
      <alignment horizontal="left" indent="1"/>
    </xf>
    <xf numFmtId="167" fontId="8" fillId="0" borderId="26" xfId="132" applyNumberFormat="1" applyFont="1" applyFill="1" applyBorder="1" applyAlignment="1">
      <alignment horizontal="left" indent="1"/>
    </xf>
    <xf numFmtId="167" fontId="6" fillId="0" borderId="26" xfId="132" applyNumberFormat="1" applyFont="1" applyFill="1" applyBorder="1" applyAlignment="1">
      <alignment horizontal="center"/>
    </xf>
    <xf numFmtId="165" fontId="4" fillId="0" borderId="25" xfId="132" applyNumberFormat="1" applyFont="1" applyFill="1" applyBorder="1" applyAlignment="1">
      <alignment horizontal="right"/>
    </xf>
    <xf numFmtId="37" fontId="6" fillId="0" borderId="26" xfId="132" applyNumberFormat="1" applyFont="1" applyFill="1" applyBorder="1" applyAlignment="1">
      <alignment horizontal="right"/>
    </xf>
    <xf numFmtId="167" fontId="4" fillId="0" borderId="27" xfId="132" applyNumberFormat="1" applyFont="1" applyFill="1" applyBorder="1" applyAlignment="1">
      <alignment horizontal="right"/>
    </xf>
    <xf numFmtId="167" fontId="7" fillId="0" borderId="26" xfId="132" applyNumberFormat="1" applyFont="1" applyFill="1" applyBorder="1" applyAlignment="1">
      <alignment horizontal="right"/>
    </xf>
    <xf numFmtId="167" fontId="6" fillId="0" borderId="28" xfId="132" applyNumberFormat="1" applyFont="1" applyFill="1" applyBorder="1" applyAlignment="1">
      <alignment horizontal="right"/>
    </xf>
    <xf numFmtId="167" fontId="6" fillId="0" borderId="29" xfId="132" applyNumberFormat="1" applyFont="1" applyFill="1" applyBorder="1" applyAlignment="1">
      <alignment horizontal="right"/>
    </xf>
    <xf numFmtId="167" fontId="8" fillId="0" borderId="0" xfId="132" applyNumberFormat="1" applyFont="1" applyFill="1" applyBorder="1" applyAlignment="1">
      <alignment horizontal="center"/>
    </xf>
    <xf numFmtId="167" fontId="4" fillId="0" borderId="30" xfId="132" applyNumberFormat="1" applyFont="1" applyFill="1" applyBorder="1" applyAlignment="1">
      <alignment horizontal="right"/>
    </xf>
    <xf numFmtId="166" fontId="4" fillId="0" borderId="0" xfId="132" applyFont="1" applyFill="1" applyAlignment="1">
      <alignment horizontal="right"/>
    </xf>
    <xf numFmtId="193" fontId="6" fillId="0" borderId="0" xfId="132" applyNumberFormat="1" applyFont="1" applyFill="1" applyAlignment="1">
      <alignment horizontal="right"/>
    </xf>
    <xf numFmtId="0" fontId="2" fillId="0" borderId="0" xfId="0" applyFont="1" applyAlignment="1">
      <alignment horizontal="right"/>
    </xf>
    <xf numFmtId="0" fontId="2" fillId="0" borderId="0" xfId="0" applyFont="1"/>
    <xf numFmtId="0" fontId="5" fillId="0" borderId="0" xfId="0" applyFont="1"/>
    <xf numFmtId="0" fontId="4" fillId="0" borderId="0" xfId="0" applyFont="1"/>
    <xf numFmtId="0" fontId="3" fillId="0" borderId="0" xfId="0" applyFont="1"/>
    <xf numFmtId="0" fontId="4" fillId="0" borderId="31" xfId="0" applyFont="1" applyBorder="1"/>
    <xf numFmtId="0" fontId="4" fillId="0" borderId="32" xfId="0" applyFont="1" applyBorder="1"/>
    <xf numFmtId="0" fontId="4" fillId="0" borderId="33" xfId="0" applyFont="1" applyBorder="1"/>
    <xf numFmtId="0" fontId="4" fillId="0" borderId="34" xfId="0" applyFont="1" applyBorder="1"/>
    <xf numFmtId="0" fontId="6" fillId="0" borderId="35" xfId="0" applyFont="1" applyBorder="1"/>
    <xf numFmtId="0" fontId="6" fillId="0" borderId="0" xfId="0" applyFont="1"/>
    <xf numFmtId="0" fontId="4" fillId="0" borderId="35" xfId="0" applyFont="1" applyBorder="1"/>
    <xf numFmtId="0" fontId="4" fillId="0" borderId="30" xfId="0" applyFont="1" applyBorder="1" applyAlignment="1">
      <alignment horizontal="center"/>
    </xf>
    <xf numFmtId="0" fontId="4" fillId="0" borderId="13" xfId="0" applyFont="1" applyBorder="1" applyAlignment="1">
      <alignment horizontal="right"/>
    </xf>
    <xf numFmtId="0" fontId="4" fillId="0" borderId="36" xfId="0" applyFont="1" applyBorder="1"/>
    <xf numFmtId="0" fontId="4" fillId="0" borderId="18" xfId="0" applyFont="1" applyBorder="1"/>
    <xf numFmtId="0" fontId="4" fillId="0" borderId="37" xfId="0" applyFont="1" applyBorder="1" applyAlignment="1">
      <alignment horizontal="center"/>
    </xf>
    <xf numFmtId="0" fontId="4" fillId="0" borderId="18" xfId="0" applyFont="1" applyBorder="1" applyAlignment="1">
      <alignment horizontal="right"/>
    </xf>
    <xf numFmtId="0" fontId="4" fillId="0" borderId="16" xfId="0" applyFont="1" applyBorder="1" applyAlignment="1">
      <alignment horizontal="right"/>
    </xf>
    <xf numFmtId="0" fontId="4" fillId="0" borderId="28" xfId="0" applyFont="1" applyBorder="1" applyAlignment="1">
      <alignment horizontal="right"/>
    </xf>
    <xf numFmtId="0" fontId="4" fillId="0" borderId="38" xfId="0" applyFont="1" applyBorder="1"/>
    <xf numFmtId="0" fontId="4" fillId="0" borderId="15" xfId="0" applyFont="1" applyBorder="1"/>
    <xf numFmtId="0" fontId="4" fillId="0" borderId="39"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167" fontId="4" fillId="0" borderId="14" xfId="0" applyNumberFormat="1" applyFont="1" applyBorder="1" applyAlignment="1">
      <alignment horizontal="center"/>
    </xf>
    <xf numFmtId="0" fontId="4" fillId="0" borderId="15" xfId="0" applyFont="1" applyBorder="1" applyAlignment="1">
      <alignment horizontal="center"/>
    </xf>
    <xf numFmtId="0" fontId="4" fillId="0" borderId="25" xfId="0" applyFont="1" applyBorder="1" applyAlignment="1">
      <alignment horizontal="center"/>
    </xf>
    <xf numFmtId="0" fontId="4" fillId="0" borderId="0" xfId="0" applyFont="1" applyAlignment="1">
      <alignment horizontal="center"/>
    </xf>
    <xf numFmtId="0" fontId="6" fillId="0" borderId="35" xfId="0" applyFont="1" applyBorder="1" applyAlignment="1">
      <alignment horizontal="right"/>
    </xf>
    <xf numFmtId="0" fontId="4" fillId="0" borderId="0" xfId="0" applyFont="1" applyAlignment="1">
      <alignment horizontal="right"/>
    </xf>
    <xf numFmtId="0" fontId="6" fillId="0" borderId="30" xfId="0" applyFont="1" applyBorder="1" applyAlignment="1">
      <alignment horizontal="center"/>
    </xf>
    <xf numFmtId="0" fontId="6" fillId="0" borderId="0" xfId="0" applyFont="1" applyAlignment="1">
      <alignment horizontal="right"/>
    </xf>
    <xf numFmtId="0" fontId="7" fillId="0" borderId="35" xfId="0" applyFont="1" applyBorder="1"/>
    <xf numFmtId="0" fontId="7" fillId="0" borderId="0" xfId="0" applyFont="1"/>
    <xf numFmtId="0" fontId="8" fillId="0" borderId="0" xfId="0" applyFont="1"/>
    <xf numFmtId="0" fontId="7" fillId="0" borderId="30" xfId="0" applyFont="1" applyBorder="1" applyAlignment="1">
      <alignment horizontal="center"/>
    </xf>
    <xf numFmtId="0" fontId="8" fillId="0" borderId="35" xfId="0" applyFont="1" applyBorder="1" applyAlignment="1">
      <alignment horizontal="right"/>
    </xf>
    <xf numFmtId="0" fontId="8" fillId="0" borderId="0" xfId="0" applyFont="1" applyAlignment="1">
      <alignment horizontal="right"/>
    </xf>
    <xf numFmtId="0" fontId="8" fillId="0" borderId="0" xfId="0" applyFont="1" applyAlignment="1">
      <alignment wrapText="1"/>
    </xf>
    <xf numFmtId="0" fontId="7" fillId="0" borderId="19" xfId="0" applyFont="1" applyBorder="1" applyAlignment="1">
      <alignment horizontal="center"/>
    </xf>
    <xf numFmtId="0" fontId="8" fillId="0" borderId="35" xfId="0" applyFont="1" applyBorder="1" applyAlignment="1">
      <alignment horizontal="left" indent="1"/>
    </xf>
    <xf numFmtId="0" fontId="6" fillId="0" borderId="0" xfId="0" applyFont="1" applyAlignment="1">
      <alignment horizontal="left" indent="1"/>
    </xf>
    <xf numFmtId="0" fontId="13" fillId="0" borderId="0" xfId="0" applyFont="1" applyAlignment="1">
      <alignment horizontal="left" wrapText="1"/>
    </xf>
    <xf numFmtId="0" fontId="6" fillId="0" borderId="19" xfId="0" applyFont="1" applyBorder="1" applyAlignment="1">
      <alignment horizontal="left" indent="1"/>
    </xf>
    <xf numFmtId="0" fontId="6" fillId="0" borderId="35" xfId="0" applyFont="1" applyBorder="1" applyAlignment="1">
      <alignment horizontal="left" indent="1"/>
    </xf>
    <xf numFmtId="0" fontId="8" fillId="0" borderId="35" xfId="0" applyFont="1" applyBorder="1"/>
    <xf numFmtId="0" fontId="8" fillId="0" borderId="0" xfId="0" applyFont="1" applyAlignment="1">
      <alignment horizontal="left" indent="1"/>
    </xf>
    <xf numFmtId="0" fontId="8" fillId="0" borderId="19" xfId="0" applyFont="1" applyBorder="1" applyAlignment="1">
      <alignment horizontal="center"/>
    </xf>
    <xf numFmtId="0" fontId="4" fillId="0" borderId="19" xfId="0" applyFont="1" applyBorder="1" applyAlignment="1">
      <alignment horizontal="center"/>
    </xf>
    <xf numFmtId="0" fontId="4" fillId="0" borderId="35" xfId="0" applyFont="1" applyBorder="1" applyAlignment="1">
      <alignment horizontal="right"/>
    </xf>
    <xf numFmtId="0" fontId="7" fillId="0" borderId="0" xfId="0" applyFont="1" applyAlignment="1">
      <alignment horizontal="right"/>
    </xf>
    <xf numFmtId="0" fontId="45" fillId="0" borderId="0" xfId="0" applyFont="1" applyAlignment="1">
      <alignment horizontal="right" vertical="center"/>
    </xf>
    <xf numFmtId="4" fontId="6" fillId="0" borderId="0" xfId="0" applyNumberFormat="1" applyFont="1"/>
    <xf numFmtId="0" fontId="7" fillId="0" borderId="35" xfId="0" applyFont="1" applyBorder="1" applyAlignment="1">
      <alignment horizontal="right"/>
    </xf>
    <xf numFmtId="0" fontId="6" fillId="0" borderId="19" xfId="0" applyFont="1" applyBorder="1" applyAlignment="1">
      <alignment horizontal="center"/>
    </xf>
    <xf numFmtId="0" fontId="6" fillId="0" borderId="40" xfId="0" applyFont="1" applyBorder="1"/>
    <xf numFmtId="0" fontId="6" fillId="0" borderId="23" xfId="0" applyFont="1" applyBorder="1"/>
    <xf numFmtId="0" fontId="6" fillId="0" borderId="21" xfId="0" applyFont="1" applyBorder="1" applyAlignment="1">
      <alignment horizontal="center"/>
    </xf>
    <xf numFmtId="0" fontId="12" fillId="0" borderId="0" xfId="0" applyFont="1"/>
    <xf numFmtId="0" fontId="8" fillId="0" borderId="0" xfId="0" applyFont="1" applyAlignment="1">
      <alignment horizontal="center"/>
    </xf>
    <xf numFmtId="0" fontId="47" fillId="0" borderId="0" xfId="0" applyFont="1"/>
    <xf numFmtId="0" fontId="3" fillId="0" borderId="0" xfId="0" applyFont="1" applyAlignment="1">
      <alignment horizontal="right"/>
    </xf>
    <xf numFmtId="167" fontId="8" fillId="0" borderId="19" xfId="132" applyNumberFormat="1" applyFont="1" applyFill="1" applyBorder="1" applyAlignment="1">
      <alignment horizontal="left" indent="1"/>
    </xf>
    <xf numFmtId="167" fontId="8" fillId="0" borderId="19" xfId="132" applyNumberFormat="1" applyFont="1" applyFill="1" applyBorder="1" applyAlignment="1">
      <alignment horizontal="right"/>
    </xf>
    <xf numFmtId="167" fontId="6" fillId="0" borderId="0" xfId="0" applyNumberFormat="1" applyFont="1"/>
    <xf numFmtId="167" fontId="4" fillId="0" borderId="23" xfId="0" applyNumberFormat="1" applyFont="1" applyBorder="1"/>
    <xf numFmtId="167" fontId="6" fillId="0" borderId="23" xfId="0" applyNumberFormat="1" applyFont="1" applyBorder="1"/>
    <xf numFmtId="167" fontId="6" fillId="0" borderId="31" xfId="0" applyNumberFormat="1" applyFont="1" applyBorder="1"/>
    <xf numFmtId="167" fontId="6" fillId="0" borderId="32" xfId="0" applyNumberFormat="1" applyFont="1" applyBorder="1"/>
    <xf numFmtId="167" fontId="6" fillId="0" borderId="33" xfId="0" applyNumberFormat="1" applyFont="1" applyBorder="1" applyAlignment="1">
      <alignment horizontal="right"/>
    </xf>
    <xf numFmtId="167" fontId="4" fillId="0" borderId="41" xfId="0" quotePrefix="1" applyNumberFormat="1" applyFont="1" applyBorder="1" applyAlignment="1">
      <alignment horizontal="center"/>
    </xf>
    <xf numFmtId="167" fontId="4" fillId="0" borderId="42" xfId="0" quotePrefix="1" applyNumberFormat="1" applyFont="1" applyBorder="1" applyAlignment="1">
      <alignment horizontal="center"/>
    </xf>
    <xf numFmtId="167" fontId="6" fillId="0" borderId="35" xfId="0" applyNumberFormat="1" applyFont="1" applyBorder="1"/>
    <xf numFmtId="167" fontId="4" fillId="0" borderId="0" xfId="0" applyNumberFormat="1" applyFont="1"/>
    <xf numFmtId="167" fontId="8" fillId="0" borderId="20" xfId="0" applyNumberFormat="1" applyFont="1" applyBorder="1" applyAlignment="1">
      <alignment horizontal="right"/>
    </xf>
    <xf numFmtId="167" fontId="4" fillId="0" borderId="13" xfId="335" applyNumberFormat="1" applyFont="1" applyFill="1" applyBorder="1" applyAlignment="1">
      <alignment horizontal="right"/>
    </xf>
    <xf numFmtId="167" fontId="4" fillId="0" borderId="14" xfId="335" applyNumberFormat="1" applyFont="1" applyFill="1" applyBorder="1" applyAlignment="1">
      <alignment horizontal="right"/>
    </xf>
    <xf numFmtId="167" fontId="4" fillId="0" borderId="15" xfId="0" applyNumberFormat="1" applyFont="1" applyBorder="1" applyAlignment="1">
      <alignment horizontal="right"/>
    </xf>
    <xf numFmtId="167" fontId="4" fillId="0" borderId="43" xfId="335" applyNumberFormat="1" applyFont="1" applyFill="1" applyBorder="1" applyAlignment="1">
      <alignment horizontal="right"/>
    </xf>
    <xf numFmtId="167" fontId="4" fillId="0" borderId="36" xfId="0" applyNumberFormat="1" applyFont="1" applyBorder="1"/>
    <xf numFmtId="167" fontId="4" fillId="0" borderId="18" xfId="0" applyNumberFormat="1" applyFont="1" applyBorder="1"/>
    <xf numFmtId="167" fontId="4" fillId="0" borderId="17" xfId="0" applyNumberFormat="1" applyFont="1" applyBorder="1" applyAlignment="1">
      <alignment horizontal="right"/>
    </xf>
    <xf numFmtId="167" fontId="4" fillId="0" borderId="19" xfId="335" applyNumberFormat="1" applyFont="1" applyFill="1" applyBorder="1" applyAlignment="1">
      <alignment horizontal="right"/>
    </xf>
    <xf numFmtId="167" fontId="4" fillId="0" borderId="20" xfId="335" applyNumberFormat="1" applyFont="1" applyFill="1" applyBorder="1" applyAlignment="1">
      <alignment horizontal="right"/>
    </xf>
    <xf numFmtId="167" fontId="4" fillId="0" borderId="0" xfId="334" applyNumberFormat="1" applyFont="1" applyFill="1" applyBorder="1" applyAlignment="1">
      <alignment horizontal="right"/>
    </xf>
    <xf numFmtId="167" fontId="4" fillId="0" borderId="44" xfId="335" applyNumberFormat="1" applyFont="1" applyFill="1" applyBorder="1" applyAlignment="1">
      <alignment horizontal="right"/>
    </xf>
    <xf numFmtId="167" fontId="8" fillId="0" borderId="38" xfId="0" applyNumberFormat="1" applyFont="1" applyBorder="1"/>
    <xf numFmtId="167" fontId="7" fillId="0" borderId="0" xfId="0" applyNumberFormat="1" applyFont="1"/>
    <xf numFmtId="167" fontId="8" fillId="0" borderId="0" xfId="0" applyNumberFormat="1" applyFont="1"/>
    <xf numFmtId="167" fontId="7" fillId="0" borderId="15" xfId="0" applyNumberFormat="1" applyFont="1" applyBorder="1"/>
    <xf numFmtId="167" fontId="8" fillId="0" borderId="14" xfId="0" applyNumberFormat="1" applyFont="1" applyBorder="1" applyAlignment="1">
      <alignment horizontal="right"/>
    </xf>
    <xf numFmtId="167" fontId="4" fillId="0" borderId="14" xfId="0" applyNumberFormat="1" applyFont="1" applyBorder="1" applyAlignment="1">
      <alignment horizontal="right"/>
    </xf>
    <xf numFmtId="167" fontId="4" fillId="0" borderId="25" xfId="0" applyNumberFormat="1" applyFont="1" applyBorder="1" applyAlignment="1">
      <alignment horizontal="right"/>
    </xf>
    <xf numFmtId="167" fontId="8" fillId="0" borderId="35" xfId="0" applyNumberFormat="1" applyFont="1" applyBorder="1"/>
    <xf numFmtId="167" fontId="6" fillId="0" borderId="20" xfId="0" applyNumberFormat="1" applyFont="1" applyBorder="1" applyAlignment="1">
      <alignment horizontal="right"/>
    </xf>
    <xf numFmtId="167" fontId="6" fillId="0" borderId="0" xfId="0" applyNumberFormat="1" applyFont="1" applyAlignment="1">
      <alignment horizontal="right"/>
    </xf>
    <xf numFmtId="167" fontId="6" fillId="0" borderId="45" xfId="0" applyNumberFormat="1" applyFont="1" applyBorder="1" applyAlignment="1">
      <alignment horizontal="right"/>
    </xf>
    <xf numFmtId="167" fontId="6" fillId="0" borderId="0" xfId="0" applyNumberFormat="1" applyFont="1" applyAlignment="1">
      <alignment horizontal="left"/>
    </xf>
    <xf numFmtId="167" fontId="6" fillId="0" borderId="20" xfId="0" applyNumberFormat="1" applyFont="1" applyBorder="1" applyAlignment="1">
      <alignment horizontal="left"/>
    </xf>
    <xf numFmtId="167" fontId="6" fillId="0" borderId="19" xfId="0" applyNumberFormat="1" applyFont="1" applyBorder="1" applyAlignment="1">
      <alignment horizontal="right"/>
    </xf>
    <xf numFmtId="0" fontId="0" fillId="0" borderId="20" xfId="0" applyBorder="1"/>
    <xf numFmtId="167" fontId="13" fillId="0" borderId="0" xfId="0" applyNumberFormat="1" applyFont="1" applyAlignment="1">
      <alignment horizontal="left"/>
    </xf>
    <xf numFmtId="167" fontId="13" fillId="0" borderId="20" xfId="0" applyNumberFormat="1" applyFont="1" applyBorder="1" applyAlignment="1">
      <alignment horizontal="left"/>
    </xf>
    <xf numFmtId="167" fontId="13" fillId="0" borderId="0" xfId="0" applyNumberFormat="1" applyFont="1"/>
    <xf numFmtId="167" fontId="51" fillId="0" borderId="0" xfId="0" applyNumberFormat="1" applyFont="1" applyAlignment="1">
      <alignment horizontal="right"/>
    </xf>
    <xf numFmtId="167" fontId="51" fillId="0" borderId="20" xfId="0" applyNumberFormat="1" applyFont="1" applyBorder="1" applyAlignment="1">
      <alignment horizontal="right"/>
    </xf>
    <xf numFmtId="167" fontId="52" fillId="0" borderId="0" xfId="0" applyNumberFormat="1" applyFont="1"/>
    <xf numFmtId="167" fontId="4" fillId="0" borderId="45" xfId="0" applyNumberFormat="1" applyFont="1" applyBorder="1" applyAlignment="1">
      <alignment horizontal="right"/>
    </xf>
    <xf numFmtId="167" fontId="13" fillId="0" borderId="0" xfId="0" applyNumberFormat="1" applyFont="1" applyAlignment="1">
      <alignment horizontal="right"/>
    </xf>
    <xf numFmtId="167" fontId="6" fillId="0" borderId="30" xfId="0" applyNumberFormat="1" applyFont="1" applyBorder="1" applyAlignment="1">
      <alignment horizontal="right"/>
    </xf>
    <xf numFmtId="167" fontId="49" fillId="0" borderId="0" xfId="0" applyNumberFormat="1" applyFont="1"/>
    <xf numFmtId="167" fontId="51" fillId="0" borderId="0" xfId="0" applyNumberFormat="1" applyFont="1"/>
    <xf numFmtId="167" fontId="13" fillId="0" borderId="20" xfId="0" applyNumberFormat="1" applyFont="1" applyBorder="1" applyAlignment="1">
      <alignment horizontal="right"/>
    </xf>
    <xf numFmtId="167" fontId="51" fillId="0" borderId="0" xfId="0" applyNumberFormat="1" applyFont="1" applyAlignment="1">
      <alignment horizontal="left"/>
    </xf>
    <xf numFmtId="167" fontId="8" fillId="0" borderId="45" xfId="0" applyNumberFormat="1" applyFont="1" applyBorder="1" applyAlignment="1">
      <alignment horizontal="right"/>
    </xf>
    <xf numFmtId="167" fontId="8" fillId="0" borderId="19" xfId="0" applyNumberFormat="1" applyFont="1" applyBorder="1" applyAlignment="1">
      <alignment horizontal="right"/>
    </xf>
    <xf numFmtId="167" fontId="8" fillId="0" borderId="0" xfId="0" applyNumberFormat="1" applyFont="1" applyAlignment="1">
      <alignment horizontal="right"/>
    </xf>
    <xf numFmtId="167" fontId="8" fillId="0" borderId="19" xfId="335" applyNumberFormat="1" applyFont="1" applyFill="1" applyBorder="1" applyAlignment="1">
      <alignment horizontal="center"/>
    </xf>
    <xf numFmtId="167" fontId="6" fillId="0" borderId="19" xfId="335" applyNumberFormat="1" applyFont="1" applyFill="1" applyBorder="1" applyAlignment="1">
      <alignment horizontal="center"/>
    </xf>
    <xf numFmtId="167" fontId="6" fillId="0" borderId="45" xfId="132" applyNumberFormat="1" applyFont="1" applyFill="1" applyBorder="1" applyAlignment="1">
      <alignment horizontal="center"/>
    </xf>
    <xf numFmtId="167" fontId="7" fillId="0" borderId="35" xfId="0" applyNumberFormat="1" applyFont="1" applyBorder="1"/>
    <xf numFmtId="167" fontId="4" fillId="0" borderId="35" xfId="0" applyNumberFormat="1" applyFont="1" applyBorder="1"/>
    <xf numFmtId="167" fontId="4" fillId="0" borderId="16" xfId="132" applyNumberFormat="1" applyFont="1" applyFill="1" applyBorder="1" applyAlignment="1">
      <alignment horizontal="center"/>
    </xf>
    <xf numFmtId="167" fontId="4" fillId="0" borderId="18" xfId="132" applyNumberFormat="1" applyFont="1" applyFill="1" applyBorder="1" applyAlignment="1">
      <alignment horizontal="center"/>
    </xf>
    <xf numFmtId="167" fontId="4" fillId="0" borderId="44" xfId="132" applyNumberFormat="1" applyFont="1" applyFill="1" applyBorder="1" applyAlignment="1">
      <alignment horizontal="center"/>
    </xf>
    <xf numFmtId="167" fontId="6" fillId="0" borderId="38" xfId="0" applyNumberFormat="1" applyFont="1" applyBorder="1"/>
    <xf numFmtId="167" fontId="4" fillId="0" borderId="15" xfId="0" applyNumberFormat="1" applyFont="1" applyBorder="1"/>
    <xf numFmtId="167" fontId="6" fillId="0" borderId="15" xfId="0" applyNumberFormat="1" applyFont="1" applyBorder="1"/>
    <xf numFmtId="167" fontId="51" fillId="0" borderId="14" xfId="0" applyNumberFormat="1" applyFont="1" applyBorder="1" applyAlignment="1">
      <alignment horizontal="right"/>
    </xf>
    <xf numFmtId="167" fontId="4" fillId="0" borderId="43" xfId="132" applyNumberFormat="1" applyFont="1" applyFill="1" applyBorder="1" applyAlignment="1">
      <alignment horizontal="center"/>
    </xf>
    <xf numFmtId="167" fontId="4" fillId="0" borderId="16" xfId="0" applyNumberFormat="1" applyFont="1" applyBorder="1" applyAlignment="1">
      <alignment horizontal="right"/>
    </xf>
    <xf numFmtId="167" fontId="4" fillId="0" borderId="37" xfId="0" applyNumberFormat="1" applyFont="1" applyBorder="1" applyAlignment="1">
      <alignment horizontal="right"/>
    </xf>
    <xf numFmtId="167" fontId="4" fillId="0" borderId="44" xfId="0" applyNumberFormat="1" applyFont="1" applyBorder="1" applyAlignment="1">
      <alignment horizontal="right"/>
    </xf>
    <xf numFmtId="167" fontId="4" fillId="0" borderId="0" xfId="0" applyNumberFormat="1" applyFont="1" applyAlignment="1">
      <alignment horizontal="right"/>
    </xf>
    <xf numFmtId="167" fontId="6" fillId="0" borderId="46" xfId="0" applyNumberFormat="1" applyFont="1" applyBorder="1"/>
    <xf numFmtId="167" fontId="4" fillId="0" borderId="47" xfId="0" applyNumberFormat="1" applyFont="1" applyBorder="1"/>
    <xf numFmtId="167" fontId="6" fillId="0" borderId="47" xfId="0" applyNumberFormat="1" applyFont="1" applyBorder="1"/>
    <xf numFmtId="167" fontId="13" fillId="0" borderId="47" xfId="0" applyNumberFormat="1" applyFont="1" applyBorder="1"/>
    <xf numFmtId="167" fontId="51" fillId="0" borderId="48" xfId="0" applyNumberFormat="1" applyFont="1" applyBorder="1" applyAlignment="1">
      <alignment horizontal="right"/>
    </xf>
    <xf numFmtId="167" fontId="4" fillId="0" borderId="49" xfId="132" applyNumberFormat="1" applyFont="1" applyFill="1" applyBorder="1" applyAlignment="1">
      <alignment horizontal="center"/>
    </xf>
    <xf numFmtId="167" fontId="4" fillId="0" borderId="50" xfId="132" applyNumberFormat="1" applyFont="1" applyFill="1" applyBorder="1" applyAlignment="1">
      <alignment horizontal="center"/>
    </xf>
    <xf numFmtId="167" fontId="4" fillId="0" borderId="51" xfId="132" applyNumberFormat="1" applyFont="1" applyFill="1" applyBorder="1" applyAlignment="1">
      <alignment horizontal="center"/>
    </xf>
    <xf numFmtId="167" fontId="4" fillId="0" borderId="48" xfId="132" applyNumberFormat="1" applyFont="1" applyFill="1" applyBorder="1" applyAlignment="1">
      <alignment horizontal="center"/>
    </xf>
    <xf numFmtId="167" fontId="4" fillId="0" borderId="45" xfId="132" applyNumberFormat="1" applyFont="1" applyFill="1" applyBorder="1" applyAlignment="1">
      <alignment horizontal="center"/>
    </xf>
    <xf numFmtId="167" fontId="6" fillId="0" borderId="40" xfId="0" applyNumberFormat="1" applyFont="1" applyBorder="1"/>
    <xf numFmtId="167" fontId="51" fillId="0" borderId="23" xfId="0" applyNumberFormat="1" applyFont="1" applyBorder="1" applyAlignment="1">
      <alignment horizontal="right"/>
    </xf>
    <xf numFmtId="167" fontId="4" fillId="0" borderId="13" xfId="0" applyNumberFormat="1" applyFont="1" applyBorder="1" applyAlignment="1">
      <alignment horizontal="right"/>
    </xf>
    <xf numFmtId="167" fontId="4" fillId="0" borderId="39" xfId="0" applyNumberFormat="1" applyFont="1" applyBorder="1" applyAlignment="1">
      <alignment horizontal="right"/>
    </xf>
    <xf numFmtId="167" fontId="4" fillId="0" borderId="43" xfId="0" applyNumberFormat="1" applyFont="1" applyBorder="1" applyAlignment="1">
      <alignment horizontal="right"/>
    </xf>
    <xf numFmtId="167" fontId="4" fillId="0" borderId="0" xfId="0" applyNumberFormat="1" applyFont="1" applyAlignment="1">
      <alignment horizontal="left"/>
    </xf>
    <xf numFmtId="167" fontId="49" fillId="0" borderId="0" xfId="0" applyNumberFormat="1" applyFont="1" applyAlignment="1">
      <alignment horizontal="left"/>
    </xf>
    <xf numFmtId="167" fontId="49" fillId="0" borderId="20" xfId="0" applyNumberFormat="1" applyFont="1" applyBorder="1" applyAlignment="1">
      <alignment horizontal="left"/>
    </xf>
    <xf numFmtId="167" fontId="4" fillId="0" borderId="19" xfId="0" applyNumberFormat="1" applyFont="1" applyBorder="1" applyAlignment="1">
      <alignment horizontal="right"/>
    </xf>
    <xf numFmtId="167" fontId="49" fillId="0" borderId="20" xfId="0" applyNumberFormat="1" applyFont="1" applyBorder="1" applyAlignment="1">
      <alignment horizontal="right"/>
    </xf>
    <xf numFmtId="167" fontId="4" fillId="0" borderId="45" xfId="335" applyNumberFormat="1" applyFont="1" applyFill="1" applyBorder="1" applyAlignment="1">
      <alignment horizontal="center"/>
    </xf>
    <xf numFmtId="167" fontId="4" fillId="0" borderId="20" xfId="0" applyNumberFormat="1" applyFont="1" applyBorder="1" applyAlignment="1">
      <alignment horizontal="right"/>
    </xf>
    <xf numFmtId="167" fontId="8" fillId="0" borderId="19" xfId="492" applyNumberFormat="1" applyFont="1" applyFill="1" applyBorder="1" applyAlignment="1" applyProtection="1"/>
    <xf numFmtId="167" fontId="52" fillId="0" borderId="20" xfId="0" applyNumberFormat="1" applyFont="1" applyBorder="1" applyAlignment="1">
      <alignment horizontal="right"/>
    </xf>
    <xf numFmtId="167" fontId="4" fillId="0" borderId="19" xfId="335" applyNumberFormat="1" applyFont="1" applyFill="1" applyBorder="1" applyAlignment="1">
      <alignment horizontal="center"/>
    </xf>
    <xf numFmtId="167" fontId="49" fillId="0" borderId="0" xfId="0" applyNumberFormat="1" applyFont="1" applyAlignment="1">
      <alignment horizontal="right"/>
    </xf>
    <xf numFmtId="167" fontId="6" fillId="0" borderId="45" xfId="335" applyNumberFormat="1" applyFont="1" applyFill="1" applyBorder="1" applyAlignment="1">
      <alignment horizontal="center"/>
    </xf>
    <xf numFmtId="167" fontId="4" fillId="0" borderId="26" xfId="0" applyNumberFormat="1" applyFont="1" applyBorder="1" applyAlignment="1">
      <alignment horizontal="right"/>
    </xf>
    <xf numFmtId="167" fontId="6" fillId="0" borderId="19" xfId="492" applyNumberFormat="1" applyFont="1" applyFill="1" applyBorder="1" applyAlignment="1" applyProtection="1"/>
    <xf numFmtId="167" fontId="8" fillId="0" borderId="0" xfId="0" applyNumberFormat="1" applyFont="1" applyAlignment="1">
      <alignment horizontal="left"/>
    </xf>
    <xf numFmtId="167" fontId="8" fillId="0" borderId="20" xfId="492" applyNumberFormat="1" applyFont="1" applyFill="1" applyBorder="1" applyAlignment="1" applyProtection="1"/>
    <xf numFmtId="167" fontId="6" fillId="0" borderId="35" xfId="0" applyNumberFormat="1" applyFont="1" applyBorder="1" applyAlignment="1">
      <alignment horizontal="right"/>
    </xf>
    <xf numFmtId="167" fontId="8" fillId="0" borderId="30" xfId="0" applyNumberFormat="1" applyFont="1" applyBorder="1" applyAlignment="1">
      <alignment horizontal="right"/>
    </xf>
    <xf numFmtId="167" fontId="51" fillId="0" borderId="0" xfId="0" applyNumberFormat="1" applyFont="1" applyAlignment="1">
      <alignment horizontal="left" indent="1"/>
    </xf>
    <xf numFmtId="167" fontId="8" fillId="0" borderId="26" xfId="0" applyNumberFormat="1" applyFont="1" applyBorder="1" applyAlignment="1">
      <alignment horizontal="right"/>
    </xf>
    <xf numFmtId="167" fontId="8" fillId="0" borderId="19" xfId="0" applyNumberFormat="1" applyFont="1" applyBorder="1"/>
    <xf numFmtId="167" fontId="8" fillId="0" borderId="30" xfId="0" applyNumberFormat="1" applyFont="1" applyBorder="1"/>
    <xf numFmtId="167" fontId="8" fillId="0" borderId="0" xfId="0" applyNumberFormat="1" applyFont="1" applyAlignment="1">
      <alignment horizontal="left" indent="1"/>
    </xf>
    <xf numFmtId="167" fontId="8" fillId="0" borderId="30" xfId="492" applyNumberFormat="1" applyFont="1" applyFill="1" applyBorder="1" applyAlignment="1" applyProtection="1"/>
    <xf numFmtId="167" fontId="8" fillId="0" borderId="35" xfId="0" applyNumberFormat="1" applyFont="1" applyBorder="1" applyAlignment="1">
      <alignment horizontal="right"/>
    </xf>
    <xf numFmtId="167" fontId="4" fillId="0" borderId="46" xfId="0" applyNumberFormat="1" applyFont="1" applyBorder="1"/>
    <xf numFmtId="167" fontId="4" fillId="0" borderId="48" xfId="0" applyNumberFormat="1" applyFont="1" applyBorder="1"/>
    <xf numFmtId="167" fontId="4" fillId="0" borderId="51" xfId="0" applyNumberFormat="1" applyFont="1" applyBorder="1"/>
    <xf numFmtId="167" fontId="4" fillId="0" borderId="40" xfId="0" applyNumberFormat="1" applyFont="1" applyBorder="1"/>
    <xf numFmtId="167" fontId="4" fillId="0" borderId="52" xfId="0" applyNumberFormat="1" applyFont="1" applyBorder="1"/>
    <xf numFmtId="167" fontId="4" fillId="0" borderId="53" xfId="0" applyNumberFormat="1" applyFont="1" applyBorder="1"/>
    <xf numFmtId="167" fontId="4" fillId="0" borderId="49" xfId="0" applyNumberFormat="1" applyFont="1" applyBorder="1"/>
    <xf numFmtId="167" fontId="4" fillId="0" borderId="54" xfId="0" applyNumberFormat="1" applyFont="1" applyBorder="1"/>
    <xf numFmtId="167" fontId="4" fillId="0" borderId="55" xfId="0" applyNumberFormat="1" applyFont="1" applyBorder="1" applyAlignment="1">
      <alignment horizontal="left" vertical="top"/>
    </xf>
    <xf numFmtId="167" fontId="4" fillId="0" borderId="4" xfId="0" applyNumberFormat="1" applyFont="1" applyBorder="1" applyAlignment="1">
      <alignment horizontal="left" vertical="top"/>
    </xf>
    <xf numFmtId="167" fontId="4" fillId="0" borderId="32" xfId="0" applyNumberFormat="1" applyFont="1" applyBorder="1"/>
    <xf numFmtId="167" fontId="6" fillId="0" borderId="32" xfId="0" applyNumberFormat="1" applyFont="1" applyBorder="1" applyAlignment="1">
      <alignment horizontal="left"/>
    </xf>
    <xf numFmtId="167" fontId="4" fillId="0" borderId="56" xfId="0" applyNumberFormat="1" applyFont="1" applyBorder="1"/>
    <xf numFmtId="167" fontId="4" fillId="0" borderId="33" xfId="0" applyNumberFormat="1" applyFont="1" applyBorder="1"/>
    <xf numFmtId="167" fontId="4" fillId="0" borderId="57" xfId="0" applyNumberFormat="1" applyFont="1" applyBorder="1"/>
    <xf numFmtId="167" fontId="4" fillId="0" borderId="19" xfId="0" applyNumberFormat="1" applyFont="1" applyBorder="1"/>
    <xf numFmtId="167" fontId="4" fillId="0" borderId="20" xfId="0" applyNumberFormat="1" applyFont="1" applyBorder="1"/>
    <xf numFmtId="167" fontId="4" fillId="0" borderId="45" xfId="0" applyNumberFormat="1" applyFont="1" applyBorder="1"/>
    <xf numFmtId="167" fontId="4" fillId="0" borderId="35" xfId="0" applyNumberFormat="1" applyFont="1" applyBorder="1" applyAlignment="1">
      <alignment horizontal="left"/>
    </xf>
    <xf numFmtId="167" fontId="4" fillId="0" borderId="20" xfId="0" applyNumberFormat="1" applyFont="1" applyBorder="1" applyAlignment="1">
      <alignment horizontal="left"/>
    </xf>
    <xf numFmtId="167" fontId="6" fillId="0" borderId="35" xfId="0" applyNumberFormat="1" applyFont="1" applyBorder="1" applyAlignment="1">
      <alignment horizontal="left"/>
    </xf>
    <xf numFmtId="167" fontId="6" fillId="0" borderId="19" xfId="0" applyNumberFormat="1" applyFont="1" applyBorder="1"/>
    <xf numFmtId="167" fontId="6" fillId="0" borderId="26" xfId="0" applyNumberFormat="1" applyFont="1" applyBorder="1" applyAlignment="1">
      <alignment horizontal="right"/>
    </xf>
    <xf numFmtId="167" fontId="4" fillId="0" borderId="30" xfId="0" applyNumberFormat="1" applyFont="1" applyBorder="1" applyAlignment="1">
      <alignment horizontal="right"/>
    </xf>
    <xf numFmtId="167" fontId="6" fillId="0" borderId="36" xfId="0" applyNumberFormat="1" applyFont="1" applyBorder="1"/>
    <xf numFmtId="167" fontId="6" fillId="0" borderId="18" xfId="0" applyNumberFormat="1" applyFont="1" applyBorder="1"/>
    <xf numFmtId="167" fontId="6" fillId="0" borderId="16" xfId="0" applyNumberFormat="1" applyFont="1" applyBorder="1" applyAlignment="1">
      <alignment horizontal="right"/>
    </xf>
    <xf numFmtId="167" fontId="6" fillId="0" borderId="18" xfId="0" applyNumberFormat="1" applyFont="1" applyBorder="1" applyAlignment="1">
      <alignment horizontal="right"/>
    </xf>
    <xf numFmtId="167" fontId="4" fillId="0" borderId="43" xfId="0" applyNumberFormat="1" applyFont="1" applyBorder="1"/>
    <xf numFmtId="167" fontId="8" fillId="0" borderId="35" xfId="0" applyNumberFormat="1" applyFont="1" applyBorder="1" applyAlignment="1">
      <alignment horizontal="left"/>
    </xf>
    <xf numFmtId="167" fontId="8" fillId="0" borderId="20" xfId="0" applyNumberFormat="1" applyFont="1" applyBorder="1" applyAlignment="1">
      <alignment horizontal="left"/>
    </xf>
    <xf numFmtId="167" fontId="8" fillId="0" borderId="36" xfId="0" applyNumberFormat="1" applyFont="1" applyBorder="1" applyAlignment="1">
      <alignment horizontal="left"/>
    </xf>
    <xf numFmtId="167" fontId="8" fillId="0" borderId="18" xfId="0" applyNumberFormat="1" applyFont="1" applyBorder="1" applyAlignment="1">
      <alignment horizontal="left"/>
    </xf>
    <xf numFmtId="167" fontId="8" fillId="0" borderId="17" xfId="0" applyNumberFormat="1" applyFont="1" applyBorder="1" applyAlignment="1">
      <alignment horizontal="left"/>
    </xf>
    <xf numFmtId="167" fontId="8" fillId="0" borderId="16" xfId="0" applyNumberFormat="1" applyFont="1" applyBorder="1" applyAlignment="1">
      <alignment horizontal="right"/>
    </xf>
    <xf numFmtId="167" fontId="8" fillId="0" borderId="44" xfId="0" applyNumberFormat="1" applyFont="1" applyBorder="1" applyAlignment="1">
      <alignment horizontal="right"/>
    </xf>
    <xf numFmtId="167" fontId="51" fillId="0" borderId="47" xfId="0" applyNumberFormat="1" applyFont="1" applyBorder="1" applyAlignment="1">
      <alignment horizontal="right"/>
    </xf>
    <xf numFmtId="167" fontId="8" fillId="0" borderId="32" xfId="0" applyNumberFormat="1" applyFont="1" applyBorder="1" applyAlignment="1">
      <alignment horizontal="left"/>
    </xf>
    <xf numFmtId="0" fontId="4" fillId="0" borderId="23" xfId="0" applyFont="1" applyBorder="1"/>
    <xf numFmtId="3" fontId="6" fillId="0" borderId="23" xfId="0" applyNumberFormat="1" applyFont="1" applyBorder="1"/>
    <xf numFmtId="0" fontId="53" fillId="0" borderId="0" xfId="0" applyFont="1"/>
    <xf numFmtId="166" fontId="6" fillId="0" borderId="0" xfId="132" applyFont="1" applyFill="1"/>
    <xf numFmtId="0" fontId="4" fillId="0" borderId="33" xfId="0" applyFont="1" applyBorder="1" applyAlignment="1">
      <alignment horizontal="right"/>
    </xf>
    <xf numFmtId="0" fontId="4" fillId="0" borderId="20" xfId="0" applyFont="1" applyBorder="1" applyAlignment="1">
      <alignment horizontal="right"/>
    </xf>
    <xf numFmtId="0" fontId="4" fillId="0" borderId="58" xfId="0" applyFont="1" applyBorder="1" applyAlignment="1">
      <alignment horizontal="center"/>
    </xf>
    <xf numFmtId="0" fontId="4" fillId="0" borderId="59" xfId="0" applyFont="1" applyBorder="1" applyAlignment="1">
      <alignment horizontal="center"/>
    </xf>
    <xf numFmtId="0" fontId="4" fillId="0" borderId="60" xfId="0" applyFont="1" applyBorder="1" applyAlignment="1">
      <alignment horizontal="center"/>
    </xf>
    <xf numFmtId="0" fontId="4" fillId="0" borderId="30" xfId="0" applyFont="1" applyBorder="1" applyAlignment="1">
      <alignment horizontal="right"/>
    </xf>
    <xf numFmtId="3" fontId="4" fillId="0" borderId="13" xfId="0" applyNumberFormat="1" applyFont="1" applyBorder="1" applyAlignment="1">
      <alignment horizontal="right"/>
    </xf>
    <xf numFmtId="3" fontId="4" fillId="0" borderId="25" xfId="0" applyNumberFormat="1" applyFont="1" applyBorder="1" applyAlignment="1">
      <alignment horizontal="right"/>
    </xf>
    <xf numFmtId="0" fontId="4" fillId="0" borderId="17" xfId="0" applyFont="1" applyBorder="1" applyAlignment="1">
      <alignment horizontal="right"/>
    </xf>
    <xf numFmtId="0" fontId="4" fillId="0" borderId="37" xfId="0" applyFont="1" applyBorder="1" applyAlignment="1">
      <alignment horizontal="right"/>
    </xf>
    <xf numFmtId="2" fontId="4" fillId="0" borderId="0" xfId="0" applyNumberFormat="1" applyFont="1" applyAlignment="1">
      <alignment horizontal="center"/>
    </xf>
    <xf numFmtId="2" fontId="53" fillId="0" borderId="0" xfId="0" applyNumberFormat="1" applyFont="1"/>
    <xf numFmtId="0" fontId="4" fillId="0" borderId="39" xfId="0" applyFont="1" applyBorder="1" applyAlignment="1">
      <alignment horizontal="right"/>
    </xf>
    <xf numFmtId="0" fontId="4" fillId="0" borderId="15" xfId="0" applyFont="1" applyBorder="1" applyAlignment="1">
      <alignment horizontal="right"/>
    </xf>
    <xf numFmtId="0" fontId="4" fillId="0" borderId="14" xfId="0" applyFont="1" applyBorder="1" applyAlignment="1">
      <alignment horizontal="right"/>
    </xf>
    <xf numFmtId="0" fontId="4" fillId="0" borderId="19" xfId="0" applyFont="1" applyBorder="1" applyAlignment="1">
      <alignment horizontal="right"/>
    </xf>
    <xf numFmtId="0" fontId="4" fillId="0" borderId="26" xfId="0" applyFont="1" applyBorder="1" applyAlignment="1">
      <alignment horizontal="right"/>
    </xf>
    <xf numFmtId="0" fontId="6" fillId="0" borderId="35" xfId="0" applyFont="1" applyBorder="1" applyAlignment="1">
      <alignment horizontal="left"/>
    </xf>
    <xf numFmtId="37" fontId="6" fillId="0" borderId="0" xfId="0" applyNumberFormat="1" applyFont="1"/>
    <xf numFmtId="37" fontId="6" fillId="0" borderId="0" xfId="0" applyNumberFormat="1" applyFont="1" applyAlignment="1">
      <alignment horizontal="right"/>
    </xf>
    <xf numFmtId="167" fontId="6" fillId="0" borderId="30" xfId="132" applyNumberFormat="1" applyFont="1" applyFill="1" applyBorder="1" applyAlignment="1">
      <alignment horizontal="right"/>
    </xf>
    <xf numFmtId="167" fontId="6" fillId="0" borderId="30" xfId="1007" applyNumberFormat="1" applyFont="1" applyBorder="1" applyAlignment="1">
      <alignment horizontal="right"/>
    </xf>
    <xf numFmtId="167" fontId="6" fillId="0" borderId="0" xfId="1007" applyNumberFormat="1" applyFont="1" applyAlignment="1">
      <alignment horizontal="right"/>
    </xf>
    <xf numFmtId="167" fontId="6" fillId="0" borderId="0" xfId="132" applyNumberFormat="1" applyFont="1" applyFill="1" applyBorder="1" applyAlignment="1"/>
    <xf numFmtId="168" fontId="53" fillId="0" borderId="0" xfId="0" applyNumberFormat="1" applyFont="1"/>
    <xf numFmtId="37" fontId="8" fillId="0" borderId="0" xfId="0" quotePrefix="1" applyNumberFormat="1" applyFont="1" applyAlignment="1">
      <alignment horizontal="right"/>
    </xf>
    <xf numFmtId="0" fontId="8" fillId="0" borderId="0" xfId="0" quotePrefix="1" applyFont="1" applyAlignment="1">
      <alignment horizontal="right"/>
    </xf>
    <xf numFmtId="37" fontId="8" fillId="0" borderId="0" xfId="0" applyNumberFormat="1" applyFont="1" applyAlignment="1">
      <alignment horizontal="right"/>
    </xf>
    <xf numFmtId="37" fontId="6" fillId="0" borderId="0" xfId="0" applyNumberFormat="1" applyFont="1" applyAlignment="1">
      <alignment horizontal="left"/>
    </xf>
    <xf numFmtId="43" fontId="6" fillId="0" borderId="0" xfId="0" applyNumberFormat="1" applyFont="1"/>
    <xf numFmtId="37" fontId="6" fillId="0" borderId="20" xfId="0" applyNumberFormat="1" applyFont="1" applyBorder="1" applyAlignment="1">
      <alignment horizontal="right"/>
    </xf>
    <xf numFmtId="0" fontId="6" fillId="0" borderId="36" xfId="0" applyFont="1" applyBorder="1" applyAlignment="1">
      <alignment horizontal="left"/>
    </xf>
    <xf numFmtId="37" fontId="6" fillId="0" borderId="18" xfId="0" applyNumberFormat="1" applyFont="1" applyBorder="1"/>
    <xf numFmtId="0" fontId="6" fillId="0" borderId="18" xfId="0" applyFont="1" applyBorder="1"/>
    <xf numFmtId="37" fontId="6" fillId="0" borderId="17" xfId="0" applyNumberFormat="1" applyFont="1" applyBorder="1" applyAlignment="1">
      <alignment horizontal="right"/>
    </xf>
    <xf numFmtId="0" fontId="4" fillId="0" borderId="40" xfId="0" applyFont="1" applyBorder="1"/>
    <xf numFmtId="37" fontId="6" fillId="0" borderId="23" xfId="0" applyNumberFormat="1" applyFont="1" applyBorder="1"/>
    <xf numFmtId="37" fontId="8" fillId="0" borderId="22" xfId="0" quotePrefix="1" applyNumberFormat="1" applyFont="1" applyBorder="1" applyAlignment="1">
      <alignment horizontal="right"/>
    </xf>
    <xf numFmtId="167" fontId="4" fillId="0" borderId="50" xfId="0" applyNumberFormat="1" applyFont="1" applyBorder="1" applyAlignment="1">
      <alignment horizontal="right"/>
    </xf>
    <xf numFmtId="167" fontId="4" fillId="0" borderId="47" xfId="0" applyNumberFormat="1" applyFont="1" applyBorder="1" applyAlignment="1">
      <alignment horizontal="right"/>
    </xf>
    <xf numFmtId="167" fontId="4" fillId="0" borderId="49" xfId="0" applyNumberFormat="1" applyFont="1" applyBorder="1" applyAlignment="1">
      <alignment horizontal="right"/>
    </xf>
    <xf numFmtId="167" fontId="4" fillId="0" borderId="54" xfId="0" applyNumberFormat="1" applyFont="1" applyBorder="1" applyAlignment="1">
      <alignment horizontal="right"/>
    </xf>
    <xf numFmtId="37" fontId="8" fillId="0" borderId="20" xfId="0" quotePrefix="1" applyNumberFormat="1" applyFont="1" applyBorder="1" applyAlignment="1">
      <alignment horizontal="right"/>
    </xf>
    <xf numFmtId="167" fontId="4" fillId="0" borderId="30" xfId="132" applyNumberFormat="1" applyFont="1" applyFill="1" applyBorder="1" applyAlignment="1">
      <alignment horizontal="center"/>
    </xf>
    <xf numFmtId="165" fontId="4" fillId="0" borderId="0" xfId="132" applyNumberFormat="1" applyFont="1" applyFill="1" applyBorder="1" applyAlignment="1">
      <alignment horizontal="center"/>
    </xf>
    <xf numFmtId="0" fontId="6" fillId="0" borderId="0" xfId="0" applyFont="1" applyAlignment="1">
      <alignment horizontal="left"/>
    </xf>
    <xf numFmtId="167" fontId="6" fillId="0" borderId="30" xfId="132" applyNumberFormat="1" applyFont="1" applyFill="1" applyBorder="1" applyAlignment="1">
      <alignment horizontal="center"/>
    </xf>
    <xf numFmtId="37" fontId="8" fillId="0" borderId="20" xfId="0" applyNumberFormat="1" applyFont="1" applyBorder="1" applyAlignment="1">
      <alignment horizontal="right"/>
    </xf>
    <xf numFmtId="167" fontId="8" fillId="0" borderId="30" xfId="132" applyNumberFormat="1" applyFont="1" applyFill="1" applyBorder="1" applyAlignment="1">
      <alignment horizontal="right"/>
    </xf>
    <xf numFmtId="167" fontId="8" fillId="0" borderId="30" xfId="132" applyNumberFormat="1" applyFont="1" applyFill="1" applyBorder="1" applyAlignment="1">
      <alignment horizontal="center"/>
    </xf>
    <xf numFmtId="168" fontId="54" fillId="0" borderId="0" xfId="0" applyNumberFormat="1" applyFont="1"/>
    <xf numFmtId="166" fontId="8" fillId="0" borderId="0" xfId="132" applyFont="1" applyFill="1"/>
    <xf numFmtId="37" fontId="6" fillId="0" borderId="20" xfId="0" quotePrefix="1" applyNumberFormat="1" applyFont="1" applyBorder="1" applyAlignment="1">
      <alignment horizontal="right"/>
    </xf>
    <xf numFmtId="167" fontId="4" fillId="0" borderId="59" xfId="132" applyNumberFormat="1" applyFont="1" applyFill="1" applyBorder="1"/>
    <xf numFmtId="167" fontId="4" fillId="0" borderId="15" xfId="132" applyNumberFormat="1" applyFont="1" applyFill="1" applyBorder="1"/>
    <xf numFmtId="167" fontId="4" fillId="0" borderId="58" xfId="132" applyNumberFormat="1" applyFont="1" applyFill="1" applyBorder="1" applyAlignment="1">
      <alignment horizontal="right"/>
    </xf>
    <xf numFmtId="167" fontId="4" fillId="0" borderId="59" xfId="132" applyNumberFormat="1" applyFont="1" applyFill="1" applyBorder="1" applyAlignment="1">
      <alignment horizontal="right"/>
    </xf>
    <xf numFmtId="167" fontId="4" fillId="0" borderId="60" xfId="132" applyNumberFormat="1" applyFont="1" applyFill="1" applyBorder="1" applyAlignment="1">
      <alignment horizontal="right"/>
    </xf>
    <xf numFmtId="167" fontId="4" fillId="0" borderId="58" xfId="132" applyNumberFormat="1" applyFont="1" applyFill="1" applyBorder="1"/>
    <xf numFmtId="167" fontId="4" fillId="0" borderId="60" xfId="132" applyNumberFormat="1" applyFont="1" applyFill="1" applyBorder="1"/>
    <xf numFmtId="167" fontId="4" fillId="0" borderId="24" xfId="132" applyNumberFormat="1" applyFont="1" applyFill="1" applyBorder="1"/>
    <xf numFmtId="167" fontId="4" fillId="0" borderId="27" xfId="132" applyNumberFormat="1" applyFont="1" applyFill="1" applyBorder="1"/>
    <xf numFmtId="167" fontId="4" fillId="0" borderId="0" xfId="132" applyNumberFormat="1" applyFont="1" applyFill="1" applyBorder="1"/>
    <xf numFmtId="166" fontId="4" fillId="0" borderId="0" xfId="132" applyFont="1" applyFill="1" applyBorder="1"/>
    <xf numFmtId="167" fontId="6" fillId="0" borderId="0" xfId="132" applyNumberFormat="1" applyFont="1" applyFill="1" applyBorder="1"/>
    <xf numFmtId="167" fontId="6" fillId="0" borderId="19" xfId="132" applyNumberFormat="1" applyFont="1" applyFill="1" applyBorder="1"/>
    <xf numFmtId="167" fontId="6" fillId="0" borderId="26" xfId="132" applyNumberFormat="1" applyFont="1" applyFill="1" applyBorder="1"/>
    <xf numFmtId="166" fontId="6" fillId="0" borderId="0" xfId="132" applyFont="1" applyFill="1" applyBorder="1"/>
    <xf numFmtId="167" fontId="6" fillId="0" borderId="15" xfId="132" applyNumberFormat="1" applyFont="1" applyFill="1" applyBorder="1"/>
    <xf numFmtId="0" fontId="4" fillId="0" borderId="55" xfId="0" applyFont="1" applyBorder="1"/>
    <xf numFmtId="37" fontId="6" fillId="0" borderId="4" xfId="0" applyNumberFormat="1" applyFont="1" applyBorder="1"/>
    <xf numFmtId="0" fontId="6" fillId="0" borderId="4" xfId="0" applyFont="1" applyBorder="1"/>
    <xf numFmtId="37" fontId="8" fillId="0" borderId="4" xfId="0" quotePrefix="1" applyNumberFormat="1" applyFont="1" applyBorder="1" applyAlignment="1">
      <alignment horizontal="right"/>
    </xf>
    <xf numFmtId="167" fontId="4" fillId="0" borderId="61" xfId="0" applyNumberFormat="1" applyFont="1" applyBorder="1" applyAlignment="1">
      <alignment horizontal="right"/>
    </xf>
    <xf numFmtId="167" fontId="4" fillId="0" borderId="4" xfId="0" applyNumberFormat="1" applyFont="1" applyBorder="1" applyAlignment="1">
      <alignment horizontal="right"/>
    </xf>
    <xf numFmtId="167" fontId="4" fillId="0" borderId="52" xfId="0" applyNumberFormat="1" applyFont="1" applyBorder="1" applyAlignment="1">
      <alignment horizontal="right"/>
    </xf>
    <xf numFmtId="167" fontId="4" fillId="0" borderId="62" xfId="0" applyNumberFormat="1" applyFont="1" applyBorder="1" applyAlignment="1">
      <alignment horizontal="right"/>
    </xf>
    <xf numFmtId="166" fontId="4" fillId="0" borderId="0" xfId="132" applyFont="1" applyFill="1" applyBorder="1" applyAlignment="1">
      <alignment horizontal="right" indent="2"/>
    </xf>
    <xf numFmtId="166" fontId="6" fillId="0" borderId="0" xfId="132" applyFont="1" applyFill="1" applyBorder="1" applyAlignment="1"/>
    <xf numFmtId="193" fontId="6" fillId="0" borderId="0" xfId="132" applyNumberFormat="1" applyFont="1" applyFill="1" applyBorder="1" applyAlignment="1"/>
    <xf numFmtId="0" fontId="6" fillId="0" borderId="0" xfId="0" applyFont="1" applyAlignment="1">
      <alignment horizontal="center"/>
    </xf>
    <xf numFmtId="167" fontId="6" fillId="0" borderId="0" xfId="572" applyNumberFormat="1" applyFont="1" applyFill="1" applyBorder="1" applyAlignment="1">
      <alignment horizontal="center"/>
    </xf>
    <xf numFmtId="167" fontId="6" fillId="0" borderId="30" xfId="573" applyNumberFormat="1" applyFont="1" applyFill="1" applyBorder="1" applyAlignment="1">
      <alignment horizontal="center"/>
    </xf>
    <xf numFmtId="167" fontId="8" fillId="0" borderId="30" xfId="574" applyNumberFormat="1" applyFont="1" applyFill="1" applyBorder="1" applyAlignment="1">
      <alignment horizontal="center"/>
    </xf>
    <xf numFmtId="167" fontId="8" fillId="0" borderId="0" xfId="574" applyNumberFormat="1" applyFont="1" applyFill="1" applyBorder="1" applyAlignment="1">
      <alignment horizontal="center"/>
    </xf>
    <xf numFmtId="167" fontId="6" fillId="0" borderId="30" xfId="574" applyNumberFormat="1" applyFont="1" applyFill="1" applyBorder="1" applyAlignment="1">
      <alignment horizontal="center"/>
    </xf>
    <xf numFmtId="167" fontId="6" fillId="0" borderId="0" xfId="574" applyNumberFormat="1" applyFont="1" applyFill="1" applyBorder="1" applyAlignment="1">
      <alignment horizontal="center"/>
    </xf>
    <xf numFmtId="167" fontId="6" fillId="0" borderId="30" xfId="575" applyNumberFormat="1" applyFont="1" applyFill="1" applyBorder="1" applyAlignment="1">
      <alignment horizontal="center"/>
    </xf>
    <xf numFmtId="167" fontId="6" fillId="0" borderId="0" xfId="575" applyNumberFormat="1" applyFont="1" applyFill="1" applyBorder="1" applyAlignment="1">
      <alignment horizontal="center"/>
    </xf>
    <xf numFmtId="167" fontId="4" fillId="0" borderId="30" xfId="132" applyNumberFormat="1" applyFont="1" applyFill="1" applyBorder="1"/>
    <xf numFmtId="167" fontId="6" fillId="0" borderId="30" xfId="132" applyNumberFormat="1" applyFont="1" applyFill="1" applyBorder="1"/>
    <xf numFmtId="167" fontId="6" fillId="0" borderId="20" xfId="132" applyNumberFormat="1" applyFont="1" applyFill="1" applyBorder="1"/>
    <xf numFmtId="167" fontId="6" fillId="0" borderId="30" xfId="0" applyNumberFormat="1" applyFont="1" applyBorder="1" applyAlignment="1">
      <alignment horizontal="center"/>
    </xf>
    <xf numFmtId="167" fontId="6" fillId="0" borderId="22" xfId="0" applyNumberFormat="1" applyFont="1" applyBorder="1" applyAlignment="1">
      <alignment horizontal="right"/>
    </xf>
    <xf numFmtId="167" fontId="4" fillId="0" borderId="53" xfId="0" applyNumberFormat="1" applyFont="1" applyBorder="1" applyAlignment="1">
      <alignment horizontal="right"/>
    </xf>
    <xf numFmtId="166" fontId="6" fillId="0" borderId="0" xfId="132" applyFont="1" applyFill="1" applyBorder="1" applyAlignment="1">
      <alignment horizontal="left" indent="3"/>
    </xf>
    <xf numFmtId="167" fontId="5" fillId="0" borderId="0" xfId="0" applyNumberFormat="1" applyFont="1"/>
    <xf numFmtId="167" fontId="6" fillId="0" borderId="56" xfId="0" applyNumberFormat="1" applyFont="1" applyBorder="1"/>
    <xf numFmtId="167" fontId="6" fillId="0" borderId="63" xfId="0" applyNumberFormat="1" applyFont="1" applyBorder="1"/>
    <xf numFmtId="167" fontId="6" fillId="0" borderId="41" xfId="0" applyNumberFormat="1" applyFont="1" applyBorder="1"/>
    <xf numFmtId="167" fontId="4" fillId="0" borderId="41" xfId="0" applyNumberFormat="1" applyFont="1" applyBorder="1" applyAlignment="1">
      <alignment horizontal="center"/>
    </xf>
    <xf numFmtId="167" fontId="4" fillId="0" borderId="63" xfId="0" applyNumberFormat="1" applyFont="1" applyBorder="1" applyAlignment="1">
      <alignment horizontal="center"/>
    </xf>
    <xf numFmtId="167" fontId="4" fillId="0" borderId="36" xfId="0" applyNumberFormat="1" applyFont="1" applyBorder="1" applyAlignment="1">
      <alignment horizontal="left"/>
    </xf>
    <xf numFmtId="167" fontId="4" fillId="0" borderId="18" xfId="0" applyNumberFormat="1" applyFont="1" applyBorder="1" applyAlignment="1">
      <alignment horizontal="center"/>
    </xf>
    <xf numFmtId="167" fontId="4" fillId="0" borderId="18" xfId="0" applyNumberFormat="1" applyFont="1" applyBorder="1" applyAlignment="1">
      <alignment horizontal="right"/>
    </xf>
    <xf numFmtId="167" fontId="4" fillId="0" borderId="64" xfId="0" applyNumberFormat="1" applyFont="1" applyBorder="1" applyAlignment="1">
      <alignment horizontal="right"/>
    </xf>
    <xf numFmtId="167" fontId="6" fillId="0" borderId="19" xfId="0" applyNumberFormat="1" applyFont="1" applyBorder="1" applyAlignment="1">
      <alignment horizontal="center"/>
    </xf>
    <xf numFmtId="167" fontId="6" fillId="0" borderId="30" xfId="0" applyNumberFormat="1" applyFont="1" applyBorder="1"/>
    <xf numFmtId="167" fontId="4" fillId="0" borderId="19" xfId="0" applyNumberFormat="1" applyFont="1" applyBorder="1" applyAlignment="1">
      <alignment horizontal="center"/>
    </xf>
    <xf numFmtId="167" fontId="4" fillId="0" borderId="30" xfId="0" applyNumberFormat="1" applyFont="1" applyBorder="1"/>
    <xf numFmtId="167" fontId="4" fillId="0" borderId="0" xfId="2250" applyNumberFormat="1" applyFont="1"/>
    <xf numFmtId="167" fontId="6" fillId="0" borderId="39" xfId="0" applyNumberFormat="1" applyFont="1" applyBorder="1"/>
    <xf numFmtId="167" fontId="6" fillId="0" borderId="14" xfId="0" applyNumberFormat="1" applyFont="1" applyBorder="1"/>
    <xf numFmtId="167" fontId="6" fillId="0" borderId="59" xfId="132" applyNumberFormat="1" applyFont="1" applyFill="1" applyBorder="1"/>
    <xf numFmtId="167" fontId="6" fillId="0" borderId="15" xfId="2250" applyNumberFormat="1" applyFont="1" applyBorder="1"/>
    <xf numFmtId="167" fontId="6" fillId="0" borderId="35" xfId="0" applyNumberFormat="1" applyFont="1" applyBorder="1" applyAlignment="1">
      <alignment horizontal="left" indent="1"/>
    </xf>
    <xf numFmtId="167" fontId="6" fillId="0" borderId="0" xfId="0" applyNumberFormat="1" applyFont="1" applyAlignment="1">
      <alignment horizontal="left" indent="1"/>
    </xf>
    <xf numFmtId="167" fontId="6" fillId="0" borderId="13" xfId="2250" applyNumberFormat="1" applyFont="1" applyBorder="1"/>
    <xf numFmtId="167" fontId="6" fillId="0" borderId="20" xfId="0" applyNumberFormat="1" applyFont="1" applyBorder="1"/>
    <xf numFmtId="167" fontId="6" fillId="0" borderId="13" xfId="0" applyNumberFormat="1" applyFont="1" applyBorder="1"/>
    <xf numFmtId="167" fontId="6" fillId="0" borderId="19" xfId="2250" applyNumberFormat="1" applyFont="1" applyBorder="1"/>
    <xf numFmtId="167" fontId="6" fillId="0" borderId="16" xfId="2250" applyNumberFormat="1" applyFont="1" applyBorder="1"/>
    <xf numFmtId="167" fontId="6" fillId="0" borderId="16" xfId="0" applyNumberFormat="1" applyFont="1" applyBorder="1"/>
    <xf numFmtId="167" fontId="6" fillId="0" borderId="0" xfId="2250" applyNumberFormat="1" applyFont="1"/>
    <xf numFmtId="167" fontId="6" fillId="0" borderId="37" xfId="0" applyNumberFormat="1" applyFont="1" applyBorder="1"/>
    <xf numFmtId="167" fontId="6" fillId="0" borderId="18" xfId="2250" applyNumberFormat="1" applyFont="1" applyBorder="1"/>
    <xf numFmtId="167" fontId="6" fillId="0" borderId="17" xfId="0" applyNumberFormat="1" applyFont="1" applyBorder="1"/>
    <xf numFmtId="167" fontId="6" fillId="0" borderId="0" xfId="0" applyNumberFormat="1" applyFont="1" applyAlignment="1">
      <alignment horizontal="center"/>
    </xf>
    <xf numFmtId="167" fontId="4" fillId="0" borderId="30" xfId="0" applyNumberFormat="1" applyFont="1" applyBorder="1" applyAlignment="1">
      <alignment horizontal="center"/>
    </xf>
    <xf numFmtId="167" fontId="4" fillId="0" borderId="0" xfId="0" applyNumberFormat="1" applyFont="1" applyAlignment="1">
      <alignment horizontal="center"/>
    </xf>
    <xf numFmtId="167" fontId="6" fillId="0" borderId="39" xfId="0" applyNumberFormat="1" applyFont="1" applyBorder="1" applyAlignment="1">
      <alignment horizontal="center"/>
    </xf>
    <xf numFmtId="193" fontId="6" fillId="0" borderId="19" xfId="0" applyNumberFormat="1" applyFont="1" applyBorder="1" applyAlignment="1">
      <alignment horizontal="right"/>
    </xf>
    <xf numFmtId="193" fontId="6" fillId="0" borderId="30" xfId="0" applyNumberFormat="1" applyFont="1" applyBorder="1" applyAlignment="1">
      <alignment horizontal="right"/>
    </xf>
    <xf numFmtId="193" fontId="6" fillId="0" borderId="19" xfId="0" applyNumberFormat="1" applyFont="1" applyBorder="1" applyAlignment="1">
      <alignment horizontal="center"/>
    </xf>
    <xf numFmtId="193" fontId="6" fillId="0" borderId="30" xfId="0" applyNumberFormat="1" applyFont="1" applyBorder="1" applyAlignment="1">
      <alignment horizontal="center"/>
    </xf>
    <xf numFmtId="193" fontId="6" fillId="0" borderId="37" xfId="0" applyNumberFormat="1" applyFont="1" applyBorder="1" applyAlignment="1">
      <alignment horizontal="center"/>
    </xf>
    <xf numFmtId="193" fontId="6" fillId="0" borderId="0" xfId="0" applyNumberFormat="1" applyFont="1" applyAlignment="1">
      <alignment horizontal="center"/>
    </xf>
    <xf numFmtId="193" fontId="6" fillId="0" borderId="0" xfId="0" applyNumberFormat="1" applyFont="1" applyAlignment="1">
      <alignment horizontal="right"/>
    </xf>
    <xf numFmtId="193" fontId="6" fillId="0" borderId="39" xfId="0" applyNumberFormat="1" applyFont="1" applyBorder="1" applyAlignment="1">
      <alignment horizontal="center"/>
    </xf>
    <xf numFmtId="167" fontId="6" fillId="0" borderId="37" xfId="0" applyNumberFormat="1" applyFont="1" applyBorder="1" applyAlignment="1">
      <alignment horizontal="center"/>
    </xf>
    <xf numFmtId="167" fontId="6" fillId="0" borderId="14" xfId="132" applyNumberFormat="1" applyFont="1" applyFill="1" applyBorder="1"/>
    <xf numFmtId="167" fontId="6" fillId="0" borderId="39" xfId="132" applyNumberFormat="1" applyFont="1" applyFill="1" applyBorder="1"/>
    <xf numFmtId="167" fontId="4" fillId="0" borderId="14" xfId="0" applyNumberFormat="1" applyFont="1" applyBorder="1"/>
    <xf numFmtId="167" fontId="4" fillId="0" borderId="39" xfId="0" applyNumberFormat="1" applyFont="1" applyBorder="1" applyAlignment="1">
      <alignment horizontal="center"/>
    </xf>
    <xf numFmtId="167" fontId="4" fillId="0" borderId="15" xfId="0" applyNumberFormat="1" applyFont="1" applyBorder="1" applyAlignment="1">
      <alignment horizontal="center"/>
    </xf>
    <xf numFmtId="167" fontId="4" fillId="0" borderId="39" xfId="0" applyNumberFormat="1" applyFont="1" applyBorder="1"/>
    <xf numFmtId="167" fontId="4" fillId="0" borderId="15" xfId="2250" applyNumberFormat="1" applyFont="1" applyBorder="1"/>
    <xf numFmtId="167" fontId="4" fillId="0" borderId="65" xfId="0" applyNumberFormat="1" applyFont="1" applyBorder="1"/>
    <xf numFmtId="0" fontId="8" fillId="0" borderId="35" xfId="0" quotePrefix="1" applyFont="1" applyBorder="1" applyAlignment="1">
      <alignment vertical="top"/>
    </xf>
    <xf numFmtId="167" fontId="6" fillId="0" borderId="34" xfId="0" applyNumberFormat="1" applyFont="1" applyBorder="1"/>
    <xf numFmtId="167" fontId="6" fillId="0" borderId="33" xfId="0" applyNumberFormat="1" applyFont="1" applyBorder="1"/>
    <xf numFmtId="167" fontId="6" fillId="0" borderId="66" xfId="0" applyNumberFormat="1" applyFont="1" applyBorder="1"/>
    <xf numFmtId="0" fontId="4" fillId="0" borderId="35" xfId="0" quotePrefix="1" applyFont="1" applyBorder="1" applyAlignment="1">
      <alignment vertical="top"/>
    </xf>
    <xf numFmtId="167" fontId="4" fillId="0" borderId="67" xfId="0" applyNumberFormat="1" applyFont="1" applyBorder="1"/>
    <xf numFmtId="194" fontId="6" fillId="0" borderId="0" xfId="0" applyNumberFormat="1" applyFont="1"/>
    <xf numFmtId="194" fontId="6" fillId="0" borderId="40" xfId="0" applyNumberFormat="1" applyFont="1" applyBorder="1"/>
    <xf numFmtId="194" fontId="8" fillId="0" borderId="23" xfId="0" applyNumberFormat="1" applyFont="1" applyBorder="1"/>
    <xf numFmtId="194" fontId="6" fillId="0" borderId="23" xfId="0" applyNumberFormat="1" applyFont="1" applyBorder="1"/>
    <xf numFmtId="194" fontId="6" fillId="0" borderId="68" xfId="0" applyNumberFormat="1" applyFont="1" applyBorder="1"/>
    <xf numFmtId="167" fontId="4" fillId="0" borderId="22" xfId="0" applyNumberFormat="1" applyFont="1" applyBorder="1"/>
    <xf numFmtId="166" fontId="6" fillId="0" borderId="23" xfId="132" applyFont="1" applyFill="1" applyBorder="1"/>
    <xf numFmtId="167" fontId="4" fillId="0" borderId="69" xfId="0" applyNumberFormat="1" applyFont="1" applyBorder="1"/>
    <xf numFmtId="194" fontId="8" fillId="0" borderId="0" xfId="0" applyNumberFormat="1" applyFont="1"/>
    <xf numFmtId="198" fontId="6" fillId="0" borderId="0" xfId="0" applyNumberFormat="1" applyFont="1"/>
    <xf numFmtId="193" fontId="6" fillId="0" borderId="0" xfId="0" applyNumberFormat="1" applyFont="1"/>
    <xf numFmtId="0" fontId="1" fillId="0" borderId="0" xfId="1029"/>
    <xf numFmtId="167" fontId="5" fillId="0" borderId="23" xfId="0" applyNumberFormat="1" applyFont="1" applyBorder="1"/>
    <xf numFmtId="167" fontId="4" fillId="0" borderId="63" xfId="0" applyNumberFormat="1" applyFont="1" applyBorder="1"/>
    <xf numFmtId="167" fontId="4" fillId="0" borderId="41" xfId="0" applyNumberFormat="1" applyFont="1" applyBorder="1"/>
    <xf numFmtId="167" fontId="4" fillId="0" borderId="18" xfId="0" applyNumberFormat="1" applyFont="1" applyBorder="1" applyAlignment="1">
      <alignment horizontal="left"/>
    </xf>
    <xf numFmtId="167" fontId="4" fillId="0" borderId="37" xfId="0" applyNumberFormat="1" applyFont="1" applyBorder="1" applyAlignment="1">
      <alignment horizontal="left"/>
    </xf>
    <xf numFmtId="167" fontId="4" fillId="0" borderId="37" xfId="0" applyNumberFormat="1" applyFont="1" applyBorder="1" applyAlignment="1">
      <alignment horizontal="center"/>
    </xf>
    <xf numFmtId="167" fontId="6" fillId="0" borderId="35" xfId="0" applyNumberFormat="1" applyFont="1" applyBorder="1" applyAlignment="1">
      <alignment horizontal="center"/>
    </xf>
    <xf numFmtId="167" fontId="6" fillId="0" borderId="15" xfId="0" applyNumberFormat="1" applyFont="1" applyBorder="1" applyAlignment="1">
      <alignment horizontal="center"/>
    </xf>
    <xf numFmtId="167" fontId="6" fillId="0" borderId="65" xfId="0" applyNumberFormat="1" applyFont="1" applyBorder="1"/>
    <xf numFmtId="167" fontId="6" fillId="0" borderId="14" xfId="0" applyNumberFormat="1" applyFont="1" applyBorder="1" applyAlignment="1">
      <alignment horizontal="center"/>
    </xf>
    <xf numFmtId="167" fontId="6" fillId="0" borderId="20" xfId="0" applyNumberFormat="1" applyFont="1" applyBorder="1" applyAlignment="1">
      <alignment horizontal="center"/>
    </xf>
    <xf numFmtId="167" fontId="6" fillId="0" borderId="18" xfId="0" applyNumberFormat="1" applyFont="1" applyBorder="1" applyAlignment="1">
      <alignment horizontal="center"/>
    </xf>
    <xf numFmtId="167" fontId="6" fillId="0" borderId="17" xfId="0" applyNumberFormat="1" applyFont="1" applyBorder="1" applyAlignment="1">
      <alignment horizontal="center"/>
    </xf>
    <xf numFmtId="167" fontId="6" fillId="0" borderId="15" xfId="132" applyNumberFormat="1" applyFont="1" applyFill="1" applyBorder="1" applyAlignment="1">
      <alignment horizontal="right"/>
    </xf>
    <xf numFmtId="167" fontId="6" fillId="0" borderId="14" xfId="132" applyNumberFormat="1" applyFont="1" applyFill="1" applyBorder="1" applyAlignment="1">
      <alignment horizontal="right"/>
    </xf>
    <xf numFmtId="167" fontId="6" fillId="0" borderId="39" xfId="132" applyNumberFormat="1" applyFont="1" applyFill="1" applyBorder="1" applyAlignment="1">
      <alignment horizontal="right"/>
    </xf>
    <xf numFmtId="167" fontId="6" fillId="0" borderId="58" xfId="0" applyNumberFormat="1" applyFont="1" applyBorder="1"/>
    <xf numFmtId="167" fontId="6" fillId="0" borderId="59" xfId="132" applyNumberFormat="1" applyFont="1" applyFill="1" applyBorder="1" applyAlignment="1">
      <alignment horizontal="left"/>
    </xf>
    <xf numFmtId="167" fontId="6" fillId="0" borderId="60" xfId="132" applyNumberFormat="1" applyFont="1" applyFill="1" applyBorder="1" applyAlignment="1">
      <alignment horizontal="right"/>
    </xf>
    <xf numFmtId="167" fontId="6" fillId="0" borderId="58" xfId="132" applyNumberFormat="1" applyFont="1" applyFill="1" applyBorder="1" applyAlignment="1">
      <alignment horizontal="right"/>
    </xf>
    <xf numFmtId="167" fontId="6" fillId="0" borderId="59" xfId="132" applyNumberFormat="1" applyFont="1" applyFill="1" applyBorder="1" applyAlignment="1">
      <alignment horizontal="right"/>
    </xf>
    <xf numFmtId="167" fontId="6" fillId="0" borderId="0" xfId="132" applyNumberFormat="1" applyFont="1" applyFill="1" applyBorder="1" applyAlignment="1">
      <alignment horizontal="left"/>
    </xf>
    <xf numFmtId="167" fontId="6" fillId="0" borderId="37" xfId="132" applyNumberFormat="1" applyFont="1" applyFill="1" applyBorder="1" applyAlignment="1">
      <alignment horizontal="right"/>
    </xf>
    <xf numFmtId="168" fontId="6" fillId="0" borderId="37" xfId="132" applyNumberFormat="1" applyFont="1" applyFill="1" applyBorder="1" applyAlignment="1">
      <alignment horizontal="right"/>
    </xf>
    <xf numFmtId="168" fontId="6" fillId="0" borderId="17" xfId="132" applyNumberFormat="1" applyFont="1" applyFill="1" applyBorder="1" applyAlignment="1">
      <alignment horizontal="right"/>
    </xf>
    <xf numFmtId="167" fontId="4" fillId="0" borderId="35" xfId="0" applyNumberFormat="1" applyFont="1" applyBorder="1" applyAlignment="1">
      <alignment horizontal="center"/>
    </xf>
    <xf numFmtId="167" fontId="6" fillId="0" borderId="45" xfId="0" applyNumberFormat="1" applyFont="1" applyBorder="1"/>
    <xf numFmtId="167" fontId="6" fillId="0" borderId="67" xfId="0" applyNumberFormat="1" applyFont="1" applyBorder="1"/>
    <xf numFmtId="167" fontId="6" fillId="0" borderId="22" xfId="0" applyNumberFormat="1" applyFont="1" applyBorder="1"/>
    <xf numFmtId="167" fontId="6" fillId="0" borderId="68" xfId="0" applyNumberFormat="1" applyFont="1" applyBorder="1"/>
    <xf numFmtId="167" fontId="6" fillId="0" borderId="68" xfId="132" applyNumberFormat="1" applyFont="1" applyFill="1" applyBorder="1" applyAlignment="1">
      <alignment horizontal="right"/>
    </xf>
    <xf numFmtId="167" fontId="6" fillId="0" borderId="69" xfId="132" applyNumberFormat="1" applyFont="1" applyFill="1" applyBorder="1" applyAlignment="1">
      <alignment horizontal="right"/>
    </xf>
    <xf numFmtId="167" fontId="8" fillId="0" borderId="0" xfId="132" applyNumberFormat="1" applyFont="1" applyFill="1" applyBorder="1" applyAlignment="1">
      <alignment horizontal="left"/>
    </xf>
    <xf numFmtId="167" fontId="4" fillId="0" borderId="0" xfId="0" quotePrefix="1" applyNumberFormat="1" applyFont="1"/>
    <xf numFmtId="167" fontId="6" fillId="0" borderId="31" xfId="0" applyNumberFormat="1" applyFont="1" applyBorder="1" applyAlignment="1">
      <alignment horizontal="right"/>
    </xf>
    <xf numFmtId="167" fontId="6" fillId="0" borderId="32" xfId="0" applyNumberFormat="1" applyFont="1" applyBorder="1" applyAlignment="1">
      <alignment horizontal="right"/>
    </xf>
    <xf numFmtId="167" fontId="6" fillId="0" borderId="60" xfId="0" applyNumberFormat="1" applyFont="1" applyBorder="1"/>
    <xf numFmtId="167" fontId="4" fillId="0" borderId="65" xfId="0" applyNumberFormat="1" applyFont="1" applyBorder="1" applyAlignment="1">
      <alignment horizontal="right"/>
    </xf>
    <xf numFmtId="167" fontId="4" fillId="0" borderId="64" xfId="0" applyNumberFormat="1" applyFont="1" applyBorder="1" applyAlignment="1">
      <alignment horizontal="center"/>
    </xf>
    <xf numFmtId="167" fontId="7" fillId="0" borderId="0" xfId="0" applyNumberFormat="1" applyFont="1" applyAlignment="1">
      <alignment horizontal="right"/>
    </xf>
    <xf numFmtId="167" fontId="4" fillId="0" borderId="31" xfId="0" applyNumberFormat="1" applyFont="1" applyBorder="1"/>
    <xf numFmtId="167" fontId="7" fillId="0" borderId="32" xfId="0" applyNumberFormat="1" applyFont="1" applyBorder="1" applyAlignment="1">
      <alignment horizontal="right"/>
    </xf>
    <xf numFmtId="167" fontId="4" fillId="0" borderId="34" xfId="0" applyNumberFormat="1" applyFont="1" applyBorder="1"/>
    <xf numFmtId="167" fontId="4" fillId="0" borderId="32" xfId="0" applyNumberFormat="1" applyFont="1" applyBorder="1" applyAlignment="1">
      <alignment horizontal="center"/>
    </xf>
    <xf numFmtId="167" fontId="4" fillId="0" borderId="34" xfId="0" applyNumberFormat="1" applyFont="1" applyBorder="1" applyAlignment="1">
      <alignment horizontal="center"/>
    </xf>
    <xf numFmtId="167" fontId="4" fillId="0" borderId="66" xfId="0" applyNumberFormat="1" applyFont="1" applyBorder="1" applyAlignment="1">
      <alignment horizontal="center"/>
    </xf>
    <xf numFmtId="167" fontId="4" fillId="0" borderId="35" xfId="0" applyNumberFormat="1" applyFont="1" applyBorder="1" applyAlignment="1">
      <alignment horizontal="right"/>
    </xf>
    <xf numFmtId="167" fontId="7" fillId="0" borderId="18" xfId="0" applyNumberFormat="1" applyFont="1" applyBorder="1" applyAlignment="1">
      <alignment horizontal="right"/>
    </xf>
    <xf numFmtId="167" fontId="4" fillId="0" borderId="35" xfId="132" applyNumberFormat="1" applyFont="1" applyFill="1" applyBorder="1" applyAlignment="1">
      <alignment horizontal="center"/>
    </xf>
    <xf numFmtId="167" fontId="6" fillId="0" borderId="15" xfId="132" applyNumberFormat="1" applyFont="1" applyFill="1" applyBorder="1" applyAlignment="1">
      <alignment horizontal="center"/>
    </xf>
    <xf numFmtId="167" fontId="6" fillId="0" borderId="14" xfId="132" applyNumberFormat="1" applyFont="1" applyFill="1" applyBorder="1" applyAlignment="1">
      <alignment horizontal="center"/>
    </xf>
    <xf numFmtId="167" fontId="6" fillId="0" borderId="39" xfId="132" applyNumberFormat="1" applyFont="1" applyFill="1" applyBorder="1" applyAlignment="1">
      <alignment horizontal="center"/>
    </xf>
    <xf numFmtId="167" fontId="6" fillId="0" borderId="35" xfId="132" applyNumberFormat="1" applyFont="1" applyFill="1" applyBorder="1" applyAlignment="1">
      <alignment horizontal="center"/>
    </xf>
    <xf numFmtId="167" fontId="6" fillId="0" borderId="13" xfId="132" applyNumberFormat="1" applyFont="1" applyFill="1" applyBorder="1" applyAlignment="1">
      <alignment horizontal="center"/>
    </xf>
    <xf numFmtId="167" fontId="6" fillId="0" borderId="13" xfId="132" applyNumberFormat="1" applyFont="1" applyFill="1" applyBorder="1" applyAlignment="1">
      <alignment horizontal="right"/>
    </xf>
    <xf numFmtId="167" fontId="6" fillId="0" borderId="16" xfId="132" applyNumberFormat="1" applyFont="1" applyFill="1" applyBorder="1" applyAlignment="1">
      <alignment horizontal="center"/>
    </xf>
    <xf numFmtId="167" fontId="6" fillId="0" borderId="18" xfId="132" applyNumberFormat="1" applyFont="1" applyFill="1" applyBorder="1" applyAlignment="1">
      <alignment horizontal="center"/>
    </xf>
    <xf numFmtId="167" fontId="6" fillId="0" borderId="17" xfId="132" applyNumberFormat="1" applyFont="1" applyFill="1" applyBorder="1" applyAlignment="1">
      <alignment horizontal="center"/>
    </xf>
    <xf numFmtId="167" fontId="6" fillId="0" borderId="37" xfId="132" applyNumberFormat="1" applyFont="1" applyFill="1" applyBorder="1" applyAlignment="1">
      <alignment horizontal="center"/>
    </xf>
    <xf numFmtId="200" fontId="6" fillId="0" borderId="0" xfId="335" applyNumberFormat="1" applyFont="1" applyFill="1" applyBorder="1" applyAlignment="1">
      <alignment horizontal="right"/>
    </xf>
    <xf numFmtId="167" fontId="6" fillId="0" borderId="35" xfId="0" quotePrefix="1" applyNumberFormat="1" applyFont="1" applyBorder="1"/>
    <xf numFmtId="167" fontId="4" fillId="0" borderId="59" xfId="0" applyNumberFormat="1" applyFont="1" applyBorder="1"/>
    <xf numFmtId="167" fontId="6" fillId="0" borderId="59" xfId="132" applyNumberFormat="1" applyFont="1" applyFill="1" applyBorder="1" applyAlignment="1">
      <alignment horizontal="center"/>
    </xf>
    <xf numFmtId="167" fontId="6" fillId="0" borderId="58" xfId="132" applyNumberFormat="1" applyFont="1" applyFill="1" applyBorder="1" applyAlignment="1">
      <alignment horizontal="center"/>
    </xf>
    <xf numFmtId="167" fontId="4" fillId="0" borderId="60" xfId="132" applyNumberFormat="1" applyFont="1" applyFill="1" applyBorder="1" applyAlignment="1">
      <alignment horizontal="center"/>
    </xf>
    <xf numFmtId="167" fontId="4" fillId="0" borderId="59" xfId="132" applyNumberFormat="1" applyFont="1" applyFill="1" applyBorder="1" applyAlignment="1">
      <alignment horizontal="center"/>
    </xf>
    <xf numFmtId="167" fontId="4" fillId="0" borderId="58" xfId="132" applyNumberFormat="1" applyFont="1" applyFill="1" applyBorder="1" applyAlignment="1">
      <alignment horizontal="center"/>
    </xf>
    <xf numFmtId="167" fontId="8" fillId="0" borderId="17" xfId="0" applyNumberFormat="1" applyFont="1" applyBorder="1" applyAlignment="1">
      <alignment horizontal="right"/>
    </xf>
    <xf numFmtId="167" fontId="8" fillId="0" borderId="23" xfId="0" applyNumberFormat="1" applyFont="1" applyBorder="1" applyAlignment="1">
      <alignment horizontal="right"/>
    </xf>
    <xf numFmtId="167" fontId="4" fillId="0" borderId="50" xfId="0" applyNumberFormat="1" applyFont="1" applyBorder="1"/>
    <xf numFmtId="167" fontId="4" fillId="0" borderId="47" xfId="132" applyNumberFormat="1" applyFont="1" applyFill="1" applyBorder="1" applyAlignment="1">
      <alignment horizontal="center"/>
    </xf>
    <xf numFmtId="167" fontId="8" fillId="0" borderId="0" xfId="0" quotePrefix="1" applyNumberFormat="1" applyFont="1"/>
    <xf numFmtId="167" fontId="8" fillId="0" borderId="0" xfId="0" quotePrefix="1" applyNumberFormat="1" applyFont="1" applyAlignment="1">
      <alignment horizontal="right"/>
    </xf>
    <xf numFmtId="199" fontId="6" fillId="0" borderId="0" xfId="132" applyNumberFormat="1" applyFont="1" applyFill="1"/>
    <xf numFmtId="200" fontId="6" fillId="0" borderId="0" xfId="0" applyNumberFormat="1" applyFont="1"/>
    <xf numFmtId="166" fontId="4" fillId="0" borderId="0" xfId="0" applyNumberFormat="1" applyFont="1"/>
    <xf numFmtId="195" fontId="6" fillId="0" borderId="0" xfId="0" applyNumberFormat="1" applyFont="1"/>
    <xf numFmtId="196" fontId="6" fillId="0" borderId="0" xfId="0" applyNumberFormat="1" applyFont="1"/>
    <xf numFmtId="197" fontId="6" fillId="0" borderId="0" xfId="132" applyNumberFormat="1" applyFont="1" applyFill="1"/>
    <xf numFmtId="199" fontId="6" fillId="0" borderId="0" xfId="0" applyNumberFormat="1" applyFont="1"/>
    <xf numFmtId="202" fontId="6" fillId="0" borderId="0" xfId="0" applyNumberFormat="1" applyFont="1"/>
    <xf numFmtId="201" fontId="6" fillId="0" borderId="0" xfId="0" applyNumberFormat="1" applyFont="1"/>
    <xf numFmtId="0" fontId="74" fillId="0" borderId="0" xfId="0" applyFont="1"/>
    <xf numFmtId="167" fontId="74" fillId="0" borderId="0" xfId="0" applyNumberFormat="1" applyFont="1"/>
    <xf numFmtId="167" fontId="74" fillId="0" borderId="0" xfId="0" applyNumberFormat="1" applyFont="1" applyAlignment="1">
      <alignment horizontal="right"/>
    </xf>
    <xf numFmtId="166" fontId="74" fillId="0" borderId="0" xfId="132" applyFont="1" applyFill="1" applyBorder="1"/>
    <xf numFmtId="167" fontId="74" fillId="0" borderId="0" xfId="132" applyNumberFormat="1" applyFont="1" applyFill="1" applyBorder="1"/>
    <xf numFmtId="203" fontId="74" fillId="0" borderId="0" xfId="0" applyNumberFormat="1" applyFont="1"/>
    <xf numFmtId="0" fontId="75" fillId="0" borderId="0" xfId="0" applyFont="1"/>
    <xf numFmtId="0" fontId="74" fillId="0" borderId="0" xfId="0" applyFont="1" applyAlignment="1">
      <alignment horizontal="right"/>
    </xf>
    <xf numFmtId="203" fontId="74" fillId="0" borderId="0" xfId="132" applyNumberFormat="1" applyFont="1" applyFill="1" applyBorder="1"/>
    <xf numFmtId="166" fontId="74" fillId="0" borderId="0" xfId="0" applyNumberFormat="1" applyFont="1"/>
    <xf numFmtId="166" fontId="74" fillId="0" borderId="0" xfId="132" applyFont="1" applyFill="1"/>
    <xf numFmtId="0" fontId="76" fillId="0" borderId="0" xfId="0" applyFont="1"/>
    <xf numFmtId="0" fontId="74" fillId="0" borderId="67" xfId="0" applyFont="1" applyBorder="1"/>
    <xf numFmtId="0" fontId="75" fillId="0" borderId="31" xfId="0" applyFont="1" applyBorder="1"/>
    <xf numFmtId="0" fontId="75" fillId="0" borderId="32" xfId="0" applyFont="1" applyBorder="1"/>
    <xf numFmtId="0" fontId="75" fillId="0" borderId="32" xfId="0" applyFont="1" applyBorder="1" applyAlignment="1">
      <alignment horizontal="right"/>
    </xf>
    <xf numFmtId="0" fontId="74" fillId="0" borderId="35" xfId="0" applyFont="1" applyBorder="1"/>
    <xf numFmtId="0" fontId="75" fillId="0" borderId="35" xfId="0" applyFont="1" applyBorder="1"/>
    <xf numFmtId="167" fontId="75" fillId="0" borderId="0" xfId="0" applyNumberFormat="1" applyFont="1"/>
    <xf numFmtId="0" fontId="75" fillId="0" borderId="0" xfId="0" applyFont="1" applyAlignment="1">
      <alignment horizontal="right"/>
    </xf>
    <xf numFmtId="0" fontId="75" fillId="0" borderId="13" xfId="0" applyFont="1" applyBorder="1" applyAlignment="1">
      <alignment horizontal="right"/>
    </xf>
    <xf numFmtId="0" fontId="75" fillId="0" borderId="19" xfId="0" applyFont="1" applyBorder="1" applyAlignment="1">
      <alignment horizontal="right"/>
    </xf>
    <xf numFmtId="0" fontId="75" fillId="0" borderId="30" xfId="0" applyFont="1" applyBorder="1" applyAlignment="1">
      <alignment horizontal="right"/>
    </xf>
    <xf numFmtId="0" fontId="75" fillId="0" borderId="25" xfId="0" applyFont="1" applyBorder="1" applyAlignment="1">
      <alignment horizontal="right"/>
    </xf>
    <xf numFmtId="0" fontId="75" fillId="0" borderId="80" xfId="0" applyFont="1" applyBorder="1" applyAlignment="1">
      <alignment horizontal="right"/>
    </xf>
    <xf numFmtId="0" fontId="75" fillId="0" borderId="81" xfId="0" applyFont="1" applyBorder="1" applyAlignment="1">
      <alignment horizontal="right"/>
    </xf>
    <xf numFmtId="0" fontId="75" fillId="0" borderId="82" xfId="0" applyFont="1" applyBorder="1" applyAlignment="1">
      <alignment horizontal="right"/>
    </xf>
    <xf numFmtId="0" fontId="75" fillId="0" borderId="36" xfId="0" applyFont="1" applyBorder="1"/>
    <xf numFmtId="0" fontId="75" fillId="0" borderId="18" xfId="0" applyFont="1" applyBorder="1"/>
    <xf numFmtId="0" fontId="75" fillId="0" borderId="18" xfId="0" applyFont="1" applyBorder="1" applyAlignment="1">
      <alignment horizontal="right"/>
    </xf>
    <xf numFmtId="0" fontId="75" fillId="0" borderId="16" xfId="1029" applyFont="1" applyBorder="1" applyAlignment="1">
      <alignment horizontal="right"/>
    </xf>
    <xf numFmtId="0" fontId="75" fillId="0" borderId="16" xfId="0" applyFont="1" applyBorder="1" applyAlignment="1">
      <alignment horizontal="right"/>
    </xf>
    <xf numFmtId="0" fontId="75" fillId="0" borderId="16" xfId="0" applyFont="1" applyBorder="1" applyAlignment="1">
      <alignment horizontal="center"/>
    </xf>
    <xf numFmtId="0" fontId="75" fillId="0" borderId="37" xfId="0" applyFont="1" applyBorder="1" applyAlignment="1">
      <alignment horizontal="right"/>
    </xf>
    <xf numFmtId="0" fontId="75" fillId="0" borderId="37" xfId="0" applyFont="1" applyBorder="1" applyAlignment="1">
      <alignment horizontal="center"/>
    </xf>
    <xf numFmtId="0" fontId="75" fillId="0" borderId="28" xfId="0" applyFont="1" applyBorder="1" applyAlignment="1">
      <alignment horizontal="center"/>
    </xf>
    <xf numFmtId="0" fontId="75" fillId="0" borderId="83" xfId="1029" applyFont="1" applyBorder="1" applyAlignment="1">
      <alignment horizontal="right"/>
    </xf>
    <xf numFmtId="0" fontId="75" fillId="0" borderId="84" xfId="1029" applyFont="1" applyBorder="1" applyAlignment="1">
      <alignment horizontal="right"/>
    </xf>
    <xf numFmtId="0" fontId="75" fillId="0" borderId="85" xfId="1029" applyFont="1" applyBorder="1" applyAlignment="1">
      <alignment horizontal="right"/>
    </xf>
    <xf numFmtId="0" fontId="74" fillId="0" borderId="30" xfId="0" applyFont="1" applyBorder="1" applyAlignment="1">
      <alignment horizontal="center"/>
    </xf>
    <xf numFmtId="167" fontId="74" fillId="0" borderId="19" xfId="132" applyNumberFormat="1" applyFont="1" applyFill="1" applyBorder="1" applyAlignment="1">
      <alignment horizontal="center"/>
    </xf>
    <xf numFmtId="0" fontId="74" fillId="0" borderId="19" xfId="0" applyFont="1" applyBorder="1" applyAlignment="1">
      <alignment horizontal="center"/>
    </xf>
    <xf numFmtId="167" fontId="74" fillId="0" borderId="19" xfId="0" applyNumberFormat="1" applyFont="1" applyBorder="1" applyAlignment="1">
      <alignment horizontal="center"/>
    </xf>
    <xf numFmtId="0" fontId="74" fillId="0" borderId="26" xfId="0" applyFont="1" applyBorder="1" applyAlignment="1">
      <alignment horizontal="center"/>
    </xf>
    <xf numFmtId="0" fontId="74" fillId="0" borderId="86" xfId="0" applyFont="1" applyBorder="1" applyAlignment="1">
      <alignment horizontal="center"/>
    </xf>
    <xf numFmtId="0" fontId="74" fillId="0" borderId="87" xfId="0" applyFont="1" applyBorder="1" applyAlignment="1">
      <alignment horizontal="center"/>
    </xf>
    <xf numFmtId="0" fontId="78" fillId="0" borderId="0" xfId="0" applyFont="1" applyAlignment="1">
      <alignment horizontal="right"/>
    </xf>
    <xf numFmtId="167" fontId="75" fillId="0" borderId="19" xfId="132" applyNumberFormat="1" applyFont="1" applyFill="1" applyBorder="1" applyAlignment="1">
      <alignment horizontal="right"/>
    </xf>
    <xf numFmtId="167" fontId="75" fillId="0" borderId="26" xfId="132" applyNumberFormat="1" applyFont="1" applyFill="1" applyBorder="1" applyAlignment="1">
      <alignment horizontal="right"/>
    </xf>
    <xf numFmtId="0" fontId="74" fillId="0" borderId="35" xfId="0" applyFont="1" applyBorder="1" applyAlignment="1">
      <alignment horizontal="right"/>
    </xf>
    <xf numFmtId="167" fontId="75" fillId="0" borderId="88" xfId="132" applyNumberFormat="1" applyFont="1" applyFill="1" applyBorder="1" applyAlignment="1">
      <alignment horizontal="right"/>
    </xf>
    <xf numFmtId="167" fontId="75" fillId="0" borderId="87" xfId="132" applyNumberFormat="1" applyFont="1" applyFill="1" applyBorder="1" applyAlignment="1">
      <alignment horizontal="right"/>
    </xf>
    <xf numFmtId="0" fontId="75" fillId="0" borderId="0" xfId="0" applyFont="1" applyAlignment="1">
      <alignment horizontal="left"/>
    </xf>
    <xf numFmtId="167" fontId="74" fillId="0" borderId="30" xfId="132" applyNumberFormat="1" applyFont="1" applyFill="1" applyBorder="1" applyAlignment="1">
      <alignment horizontal="right"/>
    </xf>
    <xf numFmtId="167" fontId="75" fillId="0" borderId="30" xfId="132" applyNumberFormat="1" applyFont="1" applyFill="1" applyBorder="1" applyAlignment="1">
      <alignment horizontal="right"/>
    </xf>
    <xf numFmtId="167" fontId="74" fillId="0" borderId="19" xfId="132" applyNumberFormat="1" applyFont="1" applyFill="1" applyBorder="1" applyAlignment="1">
      <alignment horizontal="right"/>
    </xf>
    <xf numFmtId="204" fontId="74" fillId="0" borderId="19" xfId="132" applyNumberFormat="1" applyFont="1" applyFill="1" applyBorder="1" applyAlignment="1">
      <alignment horizontal="right"/>
    </xf>
    <xf numFmtId="167" fontId="74" fillId="0" borderId="26" xfId="132" applyNumberFormat="1" applyFont="1" applyFill="1" applyBorder="1" applyAlignment="1">
      <alignment horizontal="right"/>
    </xf>
    <xf numFmtId="0" fontId="75" fillId="0" borderId="67" xfId="0" applyFont="1" applyBorder="1"/>
    <xf numFmtId="0" fontId="75" fillId="0" borderId="35" xfId="0" applyFont="1" applyBorder="1" applyAlignment="1">
      <alignment horizontal="right"/>
    </xf>
    <xf numFmtId="0" fontId="74" fillId="0" borderId="0" xfId="0" quotePrefix="1" applyFont="1" applyAlignment="1">
      <alignment horizontal="right"/>
    </xf>
    <xf numFmtId="0" fontId="74" fillId="0" borderId="0" xfId="0" applyFont="1" applyAlignment="1">
      <alignment wrapText="1"/>
    </xf>
    <xf numFmtId="0" fontId="74" fillId="0" borderId="0" xfId="0" applyFont="1" applyAlignment="1">
      <alignment horizontal="left" indent="1"/>
    </xf>
    <xf numFmtId="0" fontId="78" fillId="0" borderId="0" xfId="0" applyFont="1"/>
    <xf numFmtId="167" fontId="75" fillId="0" borderId="68" xfId="132" applyNumberFormat="1" applyFont="1" applyFill="1" applyBorder="1" applyAlignment="1">
      <alignment horizontal="right"/>
    </xf>
    <xf numFmtId="167" fontId="75" fillId="0" borderId="21" xfId="132" applyNumberFormat="1" applyFont="1" applyFill="1" applyBorder="1" applyAlignment="1">
      <alignment horizontal="right"/>
    </xf>
    <xf numFmtId="167" fontId="75" fillId="0" borderId="29" xfId="132" applyNumberFormat="1" applyFont="1" applyFill="1" applyBorder="1" applyAlignment="1">
      <alignment horizontal="right"/>
    </xf>
    <xf numFmtId="0" fontId="74" fillId="0" borderId="0" xfId="0" applyFont="1" applyAlignment="1">
      <alignment horizontal="left"/>
    </xf>
    <xf numFmtId="0" fontId="79" fillId="0" borderId="0" xfId="0" applyFont="1"/>
    <xf numFmtId="0" fontId="78" fillId="0" borderId="0" xfId="0" applyFont="1" applyAlignment="1">
      <alignment horizontal="left" indent="1"/>
    </xf>
    <xf numFmtId="167" fontId="75" fillId="0" borderId="19" xfId="132" applyNumberFormat="1" applyFont="1" applyFill="1" applyBorder="1" applyAlignment="1">
      <alignment horizontal="center"/>
    </xf>
    <xf numFmtId="167" fontId="75" fillId="0" borderId="0" xfId="132" applyNumberFormat="1" applyFont="1" applyFill="1"/>
    <xf numFmtId="167" fontId="74" fillId="0" borderId="30" xfId="132" applyNumberFormat="1" applyFont="1" applyFill="1" applyBorder="1" applyAlignment="1">
      <alignment horizontal="center"/>
    </xf>
    <xf numFmtId="167" fontId="74" fillId="0" borderId="26" xfId="132" applyNumberFormat="1" applyFont="1" applyFill="1" applyBorder="1" applyAlignment="1">
      <alignment horizontal="center"/>
    </xf>
    <xf numFmtId="0" fontId="78" fillId="0" borderId="20" xfId="0" applyFont="1" applyBorder="1" applyAlignment="1">
      <alignment horizontal="right"/>
    </xf>
    <xf numFmtId="167" fontId="74" fillId="0" borderId="20" xfId="132" applyNumberFormat="1" applyFont="1" applyFill="1" applyBorder="1" applyAlignment="1">
      <alignment horizontal="right"/>
    </xf>
    <xf numFmtId="167" fontId="74" fillId="0" borderId="0" xfId="132" applyNumberFormat="1" applyFont="1" applyFill="1"/>
    <xf numFmtId="0" fontId="74" fillId="0" borderId="40" xfId="0" applyFont="1" applyBorder="1"/>
    <xf numFmtId="0" fontId="74" fillId="0" borderId="23" xfId="0" applyFont="1" applyBorder="1"/>
    <xf numFmtId="0" fontId="74" fillId="0" borderId="23" xfId="0" applyFont="1" applyBorder="1" applyAlignment="1">
      <alignment horizontal="right"/>
    </xf>
    <xf numFmtId="167" fontId="74" fillId="0" borderId="68" xfId="132" applyNumberFormat="1" applyFont="1" applyFill="1" applyBorder="1" applyAlignment="1">
      <alignment horizontal="right"/>
    </xf>
    <xf numFmtId="167" fontId="74" fillId="0" borderId="21" xfId="132" applyNumberFormat="1" applyFont="1" applyFill="1" applyBorder="1" applyAlignment="1">
      <alignment horizontal="right"/>
    </xf>
    <xf numFmtId="167" fontId="74" fillId="0" borderId="29" xfId="132" applyNumberFormat="1" applyFont="1" applyFill="1" applyBorder="1" applyAlignment="1">
      <alignment horizontal="right"/>
    </xf>
    <xf numFmtId="167" fontId="74" fillId="0" borderId="4" xfId="132" applyNumberFormat="1" applyFont="1" applyFill="1" applyBorder="1" applyAlignment="1">
      <alignment horizontal="right"/>
    </xf>
    <xf numFmtId="0" fontId="74" fillId="0" borderId="31" xfId="0" applyFont="1" applyBorder="1"/>
    <xf numFmtId="0" fontId="80" fillId="0" borderId="32" xfId="0" applyFont="1" applyBorder="1"/>
    <xf numFmtId="0" fontId="74" fillId="0" borderId="32" xfId="0" applyFont="1" applyBorder="1"/>
    <xf numFmtId="0" fontId="74" fillId="0" borderId="32" xfId="0" applyFont="1" applyBorder="1" applyAlignment="1">
      <alignment horizontal="right"/>
    </xf>
    <xf numFmtId="167" fontId="74" fillId="0" borderId="34" xfId="132" applyNumberFormat="1" applyFont="1" applyFill="1" applyBorder="1" applyAlignment="1">
      <alignment horizontal="right"/>
    </xf>
    <xf numFmtId="167" fontId="74" fillId="0" borderId="56" xfId="132" applyNumberFormat="1" applyFont="1" applyFill="1" applyBorder="1" applyAlignment="1">
      <alignment horizontal="right"/>
    </xf>
    <xf numFmtId="167" fontId="74" fillId="0" borderId="89" xfId="132" applyNumberFormat="1" applyFont="1" applyFill="1" applyBorder="1" applyAlignment="1">
      <alignment horizontal="right"/>
    </xf>
    <xf numFmtId="0" fontId="81" fillId="0" borderId="0" xfId="0" applyFont="1"/>
    <xf numFmtId="0" fontId="80" fillId="0" borderId="35" xfId="0" applyFont="1" applyBorder="1"/>
    <xf numFmtId="0" fontId="80" fillId="0" borderId="0" xfId="0" applyFont="1"/>
    <xf numFmtId="167" fontId="74" fillId="0" borderId="30" xfId="1029" applyNumberFormat="1" applyFont="1" applyBorder="1"/>
    <xf numFmtId="167" fontId="74" fillId="0" borderId="19" xfId="0" applyNumberFormat="1" applyFont="1" applyBorder="1"/>
    <xf numFmtId="167" fontId="74" fillId="0" borderId="30" xfId="0" applyNumberFormat="1" applyFont="1" applyBorder="1"/>
    <xf numFmtId="167" fontId="74" fillId="0" borderId="26" xfId="0" applyNumberFormat="1" applyFont="1" applyBorder="1"/>
    <xf numFmtId="0" fontId="78" fillId="0" borderId="0" xfId="0" applyFont="1" applyAlignment="1">
      <alignment horizontal="left"/>
    </xf>
    <xf numFmtId="167" fontId="74" fillId="0" borderId="0" xfId="132" applyNumberFormat="1" applyFont="1" applyFill="1" applyBorder="1" applyAlignment="1">
      <alignment horizontal="right"/>
    </xf>
    <xf numFmtId="167" fontId="74" fillId="0" borderId="86" xfId="132" applyNumberFormat="1" applyFont="1" applyFill="1" applyBorder="1" applyAlignment="1">
      <alignment horizontal="right"/>
    </xf>
    <xf numFmtId="167" fontId="74" fillId="0" borderId="90" xfId="132" applyNumberFormat="1" applyFont="1" applyFill="1" applyBorder="1" applyAlignment="1">
      <alignment horizontal="right"/>
    </xf>
    <xf numFmtId="0" fontId="78" fillId="0" borderId="0" xfId="0" quotePrefix="1" applyFont="1" applyAlignment="1">
      <alignment vertical="top"/>
    </xf>
    <xf numFmtId="0" fontId="78" fillId="0" borderId="86" xfId="0" applyFont="1" applyBorder="1"/>
    <xf numFmtId="0" fontId="78" fillId="0" borderId="90" xfId="0" applyFont="1" applyBorder="1"/>
    <xf numFmtId="0" fontId="78" fillId="0" borderId="0" xfId="0" applyFont="1" applyAlignment="1">
      <alignment horizontal="center"/>
    </xf>
    <xf numFmtId="167" fontId="78" fillId="0" borderId="0" xfId="132" applyNumberFormat="1" applyFont="1" applyFill="1" applyBorder="1" applyAlignment="1">
      <alignment horizontal="right"/>
    </xf>
    <xf numFmtId="167" fontId="78" fillId="0" borderId="0" xfId="132" applyNumberFormat="1" applyFont="1" applyFill="1" applyAlignment="1">
      <alignment horizontal="right"/>
    </xf>
    <xf numFmtId="0" fontId="82" fillId="0" borderId="0" xfId="0" applyFont="1"/>
    <xf numFmtId="0" fontId="74" fillId="0" borderId="86" xfId="0" applyFont="1" applyBorder="1"/>
    <xf numFmtId="0" fontId="74" fillId="0" borderId="90" xfId="0" applyFont="1" applyBorder="1"/>
    <xf numFmtId="167" fontId="74" fillId="0" borderId="91" xfId="132" applyNumberFormat="1" applyFont="1" applyFill="1" applyBorder="1" applyAlignment="1">
      <alignment horizontal="right"/>
    </xf>
    <xf numFmtId="167" fontId="74" fillId="0" borderId="92" xfId="132" applyNumberFormat="1" applyFont="1" applyFill="1" applyBorder="1" applyAlignment="1">
      <alignment horizontal="right"/>
    </xf>
    <xf numFmtId="167" fontId="74" fillId="0" borderId="93" xfId="132" applyNumberFormat="1" applyFont="1" applyFill="1" applyBorder="1" applyAlignment="1">
      <alignment horizontal="right"/>
    </xf>
    <xf numFmtId="167" fontId="75" fillId="0" borderId="4" xfId="132" applyNumberFormat="1" applyFont="1" applyFill="1" applyBorder="1" applyAlignment="1">
      <alignment horizontal="right"/>
    </xf>
    <xf numFmtId="167" fontId="75" fillId="0" borderId="55" xfId="132" applyNumberFormat="1" applyFont="1" applyFill="1" applyBorder="1" applyAlignment="1">
      <alignment horizontal="right"/>
    </xf>
    <xf numFmtId="193" fontId="75" fillId="0" borderId="4" xfId="132" applyNumberFormat="1" applyFont="1" applyFill="1" applyBorder="1" applyAlignment="1">
      <alignment horizontal="right"/>
    </xf>
    <xf numFmtId="204" fontId="75" fillId="0" borderId="4" xfId="132" applyNumberFormat="1" applyFont="1" applyFill="1" applyBorder="1" applyAlignment="1">
      <alignment horizontal="right"/>
    </xf>
    <xf numFmtId="0" fontId="78" fillId="0" borderId="0" xfId="0" quotePrefix="1" applyFont="1" applyAlignment="1">
      <alignment horizontal="left"/>
    </xf>
    <xf numFmtId="0" fontId="1" fillId="0" borderId="0" xfId="0" applyFont="1"/>
    <xf numFmtId="0" fontId="5" fillId="0" borderId="23" xfId="0" applyFont="1" applyBorder="1"/>
    <xf numFmtId="0" fontId="1" fillId="0" borderId="23" xfId="0" applyFont="1" applyBorder="1"/>
    <xf numFmtId="0" fontId="4" fillId="0" borderId="32" xfId="0" applyFont="1" applyBorder="1" applyAlignment="1">
      <alignment horizontal="right"/>
    </xf>
    <xf numFmtId="0" fontId="1" fillId="0" borderId="35" xfId="0" applyFont="1" applyBorder="1"/>
    <xf numFmtId="0" fontId="4" fillId="0" borderId="13" xfId="1029" applyFont="1" applyBorder="1" applyAlignment="1">
      <alignment horizontal="right"/>
    </xf>
    <xf numFmtId="0" fontId="4" fillId="0" borderId="18" xfId="0" applyFont="1" applyBorder="1" applyAlignment="1">
      <alignment horizontal="center"/>
    </xf>
    <xf numFmtId="0" fontId="4" fillId="0" borderId="16" xfId="1029" applyFont="1" applyBorder="1" applyAlignment="1">
      <alignment horizontal="right"/>
    </xf>
    <xf numFmtId="167" fontId="4" fillId="0" borderId="19" xfId="132" applyNumberFormat="1" applyFont="1" applyBorder="1" applyAlignment="1">
      <alignment horizontal="right"/>
    </xf>
    <xf numFmtId="167" fontId="4" fillId="0" borderId="0" xfId="132" applyNumberFormat="1" applyFont="1" applyAlignment="1">
      <alignment horizontal="right"/>
    </xf>
    <xf numFmtId="167" fontId="10" fillId="0" borderId="0" xfId="0" applyNumberFormat="1" applyFont="1"/>
    <xf numFmtId="0" fontId="49" fillId="0" borderId="35" xfId="0" applyFont="1" applyBorder="1"/>
    <xf numFmtId="166" fontId="10" fillId="0" borderId="35" xfId="0" applyNumberFormat="1" applyFont="1" applyBorder="1"/>
    <xf numFmtId="167" fontId="1" fillId="0" borderId="0" xfId="0" applyNumberFormat="1" applyFont="1"/>
    <xf numFmtId="0" fontId="6" fillId="0" borderId="0" xfId="0" quotePrefix="1" applyFont="1" applyAlignment="1">
      <alignment horizontal="right"/>
    </xf>
    <xf numFmtId="166" fontId="1" fillId="0" borderId="35" xfId="0" applyNumberFormat="1" applyFont="1" applyBorder="1"/>
    <xf numFmtId="167" fontId="6" fillId="0" borderId="19" xfId="1029" applyNumberFormat="1" applyFont="1" applyBorder="1" applyAlignment="1">
      <alignment horizontal="right"/>
    </xf>
    <xf numFmtId="167" fontId="83" fillId="0" borderId="19" xfId="1029" applyNumberFormat="1" applyFont="1" applyBorder="1" applyAlignment="1">
      <alignment horizontal="right"/>
    </xf>
    <xf numFmtId="0" fontId="84" fillId="0" borderId="35" xfId="0" applyFont="1" applyBorder="1"/>
    <xf numFmtId="0" fontId="84" fillId="0" borderId="40" xfId="0" applyFont="1" applyBorder="1"/>
    <xf numFmtId="0" fontId="6" fillId="0" borderId="23" xfId="0" quotePrefix="1" applyFont="1" applyBorder="1"/>
    <xf numFmtId="0" fontId="6" fillId="0" borderId="23" xfId="0" quotePrefix="1" applyFont="1" applyBorder="1" applyAlignment="1">
      <alignment horizontal="right"/>
    </xf>
    <xf numFmtId="167" fontId="6" fillId="0" borderId="21" xfId="0" applyNumberFormat="1" applyFont="1" applyBorder="1" applyAlignment="1">
      <alignment horizontal="right"/>
    </xf>
    <xf numFmtId="0" fontId="13" fillId="0" borderId="40" xfId="0" applyFont="1" applyBorder="1"/>
    <xf numFmtId="0" fontId="6" fillId="0" borderId="23" xfId="0" applyFont="1" applyBorder="1" applyAlignment="1">
      <alignment horizontal="right"/>
    </xf>
    <xf numFmtId="193" fontId="6" fillId="0" borderId="21" xfId="0" applyNumberFormat="1" applyFont="1" applyBorder="1" applyAlignment="1">
      <alignment horizontal="right"/>
    </xf>
    <xf numFmtId="166" fontId="10" fillId="0" borderId="0" xfId="0" applyNumberFormat="1" applyFont="1"/>
    <xf numFmtId="166" fontId="6" fillId="0" borderId="0" xfId="0" applyNumberFormat="1" applyFont="1"/>
    <xf numFmtId="0" fontId="85" fillId="0" borderId="0" xfId="0" applyFont="1"/>
    <xf numFmtId="0" fontId="86" fillId="0" borderId="0" xfId="0" applyFont="1"/>
    <xf numFmtId="0" fontId="24" fillId="0" borderId="0" xfId="0" applyFont="1"/>
    <xf numFmtId="166" fontId="1" fillId="0" borderId="0" xfId="132" applyFont="1" applyFill="1"/>
    <xf numFmtId="167" fontId="1" fillId="0" borderId="0" xfId="132" applyNumberFormat="1" applyFont="1" applyFill="1"/>
    <xf numFmtId="193" fontId="1" fillId="0" borderId="0" xfId="132" applyNumberFormat="1" applyFont="1" applyFill="1"/>
    <xf numFmtId="205" fontId="1" fillId="0" borderId="0" xfId="132" applyNumberFormat="1" applyFont="1" applyFill="1"/>
    <xf numFmtId="167" fontId="10" fillId="0" borderId="0" xfId="132" applyNumberFormat="1" applyFont="1" applyFill="1"/>
    <xf numFmtId="193" fontId="10" fillId="0" borderId="0" xfId="132" applyNumberFormat="1" applyFont="1" applyFill="1"/>
    <xf numFmtId="0" fontId="46" fillId="0" borderId="37" xfId="0" applyFont="1" applyBorder="1"/>
    <xf numFmtId="0" fontId="46" fillId="0" borderId="18" xfId="0" applyFont="1" applyBorder="1"/>
    <xf numFmtId="0" fontId="46" fillId="0" borderId="42" xfId="0" applyFont="1" applyBorder="1" applyAlignment="1">
      <alignment horizontal="center"/>
    </xf>
    <xf numFmtId="167" fontId="6" fillId="0" borderId="30" xfId="0" applyNumberFormat="1" applyFont="1" applyBorder="1" applyAlignment="1">
      <alignment horizontal="left" indent="1"/>
    </xf>
    <xf numFmtId="167" fontId="6" fillId="0" borderId="39" xfId="0" applyNumberFormat="1" applyFont="1" applyBorder="1" applyAlignment="1">
      <alignment horizontal="left" indent="1"/>
    </xf>
    <xf numFmtId="167" fontId="6" fillId="0" borderId="30" xfId="0" applyNumberFormat="1" applyFont="1" applyBorder="1" applyAlignment="1">
      <alignment horizontal="left"/>
    </xf>
    <xf numFmtId="167" fontId="6" fillId="0" borderId="37" xfId="0" applyNumberFormat="1" applyFont="1" applyBorder="1" applyAlignment="1">
      <alignment horizontal="left" indent="1"/>
    </xf>
    <xf numFmtId="167" fontId="6" fillId="0" borderId="37" xfId="0" applyNumberFormat="1" applyFont="1" applyBorder="1" applyAlignment="1">
      <alignment horizontal="left"/>
    </xf>
    <xf numFmtId="167" fontId="4" fillId="0" borderId="30" xfId="0" applyNumberFormat="1" applyFont="1" applyBorder="1" applyAlignment="1">
      <alignment horizontal="left"/>
    </xf>
    <xf numFmtId="167" fontId="6" fillId="0" borderId="58" xfId="0" applyNumberFormat="1" applyFont="1" applyBorder="1" applyAlignment="1">
      <alignment horizontal="left" indent="1"/>
    </xf>
    <xf numFmtId="206" fontId="6" fillId="0" borderId="59" xfId="132" applyNumberFormat="1" applyFont="1" applyFill="1" applyBorder="1" applyAlignment="1">
      <alignment horizontal="right"/>
    </xf>
    <xf numFmtId="167" fontId="6" fillId="0" borderId="59" xfId="0" applyNumberFormat="1" applyFont="1" applyBorder="1"/>
    <xf numFmtId="167" fontId="6" fillId="0" borderId="0" xfId="2250" applyNumberFormat="1" applyFont="1" applyAlignment="1">
      <alignment horizontal="center"/>
    </xf>
    <xf numFmtId="167" fontId="4" fillId="0" borderId="18" xfId="132" applyNumberFormat="1" applyFont="1" applyFill="1" applyBorder="1" applyAlignment="1">
      <alignment horizontal="right"/>
    </xf>
    <xf numFmtId="0" fontId="8" fillId="0" borderId="0" xfId="0" quotePrefix="1" applyFont="1" applyAlignment="1">
      <alignment vertical="top"/>
    </xf>
    <xf numFmtId="167" fontId="6" fillId="0" borderId="32" xfId="132" applyNumberFormat="1" applyFont="1" applyFill="1" applyBorder="1" applyAlignment="1">
      <alignment horizontal="right"/>
    </xf>
    <xf numFmtId="0" fontId="0" fillId="0" borderId="0" xfId="0"/>
    <xf numFmtId="167" fontId="4" fillId="0" borderId="41" xfId="0" quotePrefix="1" applyNumberFormat="1" applyFont="1" applyBorder="1" applyAlignment="1">
      <alignment horizontal="center"/>
    </xf>
    <xf numFmtId="167" fontId="4" fillId="0" borderId="79" xfId="0" quotePrefix="1" applyNumberFormat="1" applyFont="1" applyBorder="1" applyAlignment="1">
      <alignment horizontal="center"/>
    </xf>
    <xf numFmtId="0" fontId="4" fillId="0" borderId="41" xfId="0" quotePrefix="1" applyFont="1" applyBorder="1" applyAlignment="1">
      <alignment horizontal="center"/>
    </xf>
    <xf numFmtId="167" fontId="4" fillId="0" borderId="63" xfId="0" quotePrefix="1" applyNumberFormat="1" applyFont="1" applyBorder="1" applyAlignment="1">
      <alignment horizontal="center"/>
    </xf>
    <xf numFmtId="0" fontId="4" fillId="0" borderId="42" xfId="0" quotePrefix="1" applyFont="1" applyBorder="1" applyAlignment="1">
      <alignment horizontal="center"/>
    </xf>
    <xf numFmtId="0" fontId="4" fillId="0" borderId="18" xfId="0" quotePrefix="1" applyFont="1" applyBorder="1" applyAlignment="1">
      <alignment horizontal="center"/>
    </xf>
    <xf numFmtId="0" fontId="4" fillId="0" borderId="18" xfId="0" applyFont="1" applyBorder="1" applyAlignment="1">
      <alignment horizontal="center"/>
    </xf>
    <xf numFmtId="167" fontId="4" fillId="0" borderId="18" xfId="0" applyNumberFormat="1" applyFont="1" applyBorder="1" applyAlignment="1">
      <alignment horizontal="center"/>
    </xf>
    <xf numFmtId="167" fontId="4" fillId="0" borderId="18" xfId="0" quotePrefix="1" applyNumberFormat="1" applyFont="1" applyBorder="1" applyAlignment="1">
      <alignment horizontal="center"/>
    </xf>
    <xf numFmtId="167" fontId="8" fillId="0" borderId="32" xfId="0" quotePrefix="1" applyNumberFormat="1" applyFont="1" applyBorder="1" applyAlignment="1">
      <alignment horizontal="left"/>
    </xf>
    <xf numFmtId="0" fontId="75" fillId="0" borderId="63" xfId="0" quotePrefix="1" applyFont="1" applyBorder="1" applyAlignment="1">
      <alignment horizontal="center"/>
    </xf>
    <xf numFmtId="0" fontId="75" fillId="0" borderId="41" xfId="0" applyFont="1" applyBorder="1" applyAlignment="1">
      <alignment horizontal="center"/>
    </xf>
    <xf numFmtId="0" fontId="75" fillId="0" borderId="79" xfId="0" applyFont="1" applyBorder="1" applyAlignment="1">
      <alignment horizontal="center"/>
    </xf>
    <xf numFmtId="0" fontId="75" fillId="0" borderId="42" xfId="0" applyFont="1" applyBorder="1" applyAlignment="1">
      <alignment horizontal="center"/>
    </xf>
    <xf numFmtId="0" fontId="75" fillId="0" borderId="0" xfId="0" applyFont="1" applyAlignment="1">
      <alignment horizontal="center"/>
    </xf>
    <xf numFmtId="0" fontId="77" fillId="0" borderId="0" xfId="0" applyFont="1" applyAlignment="1">
      <alignment horizontal="center"/>
    </xf>
    <xf numFmtId="17" fontId="4" fillId="0" borderId="63" xfId="0" quotePrefix="1" applyNumberFormat="1" applyFont="1" applyBorder="1" applyAlignment="1">
      <alignment horizontal="center"/>
    </xf>
    <xf numFmtId="0" fontId="4" fillId="0" borderId="41" xfId="0" applyFont="1" applyBorder="1" applyAlignment="1">
      <alignment horizontal="center"/>
    </xf>
    <xf numFmtId="0" fontId="4" fillId="0" borderId="79" xfId="0" applyFont="1" applyBorder="1" applyAlignment="1">
      <alignment horizontal="center"/>
    </xf>
    <xf numFmtId="167" fontId="4" fillId="0" borderId="41" xfId="0" applyNumberFormat="1" applyFont="1" applyBorder="1" applyAlignment="1">
      <alignment horizontal="center"/>
    </xf>
    <xf numFmtId="207" fontId="6" fillId="0" borderId="0" xfId="0" applyNumberFormat="1" applyFont="1"/>
    <xf numFmtId="0" fontId="4" fillId="0" borderId="63" xfId="0" quotePrefix="1" applyFont="1" applyBorder="1" applyAlignment="1">
      <alignment horizontal="center"/>
    </xf>
    <xf numFmtId="43" fontId="53" fillId="0" borderId="0" xfId="0" applyNumberFormat="1" applyFont="1"/>
    <xf numFmtId="0" fontId="4" fillId="0" borderId="58" xfId="0" applyFont="1" applyBorder="1" applyAlignment="1">
      <alignment horizontal="center"/>
    </xf>
    <xf numFmtId="0" fontId="0" fillId="0" borderId="59" xfId="0" applyBorder="1" applyAlignment="1">
      <alignment horizontal="center"/>
    </xf>
    <xf numFmtId="0" fontId="0" fillId="0" borderId="60" xfId="0" applyBorder="1" applyAlignment="1">
      <alignment horizontal="center"/>
    </xf>
    <xf numFmtId="0" fontId="4" fillId="0" borderId="59" xfId="0" applyFont="1" applyBorder="1" applyAlignment="1">
      <alignment horizontal="center"/>
    </xf>
    <xf numFmtId="0" fontId="4" fillId="0" borderId="60" xfId="0" applyFont="1" applyBorder="1" applyAlignment="1">
      <alignment horizontal="center"/>
    </xf>
    <xf numFmtId="0" fontId="4" fillId="0" borderId="94" xfId="0" applyFont="1" applyBorder="1" applyAlignment="1">
      <alignment horizontal="center"/>
    </xf>
    <xf numFmtId="168" fontId="87" fillId="0" borderId="0" xfId="0" applyNumberFormat="1" applyFont="1"/>
    <xf numFmtId="168" fontId="88" fillId="0" borderId="0" xfId="0" applyNumberFormat="1" applyFont="1"/>
    <xf numFmtId="168" fontId="89" fillId="0" borderId="0" xfId="0" applyNumberFormat="1" applyFont="1"/>
    <xf numFmtId="37" fontId="6" fillId="0" borderId="0" xfId="0" applyNumberFormat="1" applyFont="1" applyAlignment="1">
      <alignment horizontal="left"/>
    </xf>
    <xf numFmtId="0" fontId="83" fillId="0" borderId="0" xfId="0" applyFont="1"/>
    <xf numFmtId="168" fontId="90" fillId="0" borderId="0" xfId="0" applyNumberFormat="1" applyFont="1"/>
    <xf numFmtId="167" fontId="91" fillId="0" borderId="30" xfId="0" applyNumberFormat="1" applyFont="1" applyBorder="1" applyAlignment="1">
      <alignment horizontal="right"/>
    </xf>
    <xf numFmtId="168" fontId="92" fillId="0" borderId="0" xfId="0" applyNumberFormat="1" applyFont="1"/>
    <xf numFmtId="0" fontId="6" fillId="0" borderId="0" xfId="0" applyFont="1" applyAlignment="1">
      <alignment horizontal="left" wrapText="1"/>
    </xf>
    <xf numFmtId="0" fontId="6" fillId="0" borderId="20" xfId="0" applyFont="1" applyBorder="1" applyAlignment="1">
      <alignment horizontal="left" wrapText="1"/>
    </xf>
    <xf numFmtId="167" fontId="4" fillId="0" borderId="42" xfId="0" quotePrefix="1" applyNumberFormat="1" applyFont="1" applyBorder="1" applyAlignment="1">
      <alignment horizontal="center"/>
    </xf>
    <xf numFmtId="167" fontId="4" fillId="0" borderId="95" xfId="0" quotePrefix="1" applyNumberFormat="1" applyFont="1" applyBorder="1" applyAlignment="1">
      <alignment horizontal="center"/>
    </xf>
    <xf numFmtId="167" fontId="74" fillId="0" borderId="0" xfId="0" applyNumberFormat="1" applyFont="1" applyAlignment="1">
      <alignment horizontal="left"/>
    </xf>
    <xf numFmtId="167" fontId="78" fillId="0" borderId="0" xfId="0" applyNumberFormat="1" applyFont="1" applyAlignment="1">
      <alignment horizontal="left"/>
    </xf>
    <xf numFmtId="167" fontId="93" fillId="0" borderId="35" xfId="0" applyNumberFormat="1" applyFont="1" applyBorder="1"/>
    <xf numFmtId="167" fontId="93" fillId="0" borderId="0" xfId="0" applyNumberFormat="1" applyFont="1"/>
    <xf numFmtId="167" fontId="94" fillId="0" borderId="0" xfId="0" applyNumberFormat="1" applyFont="1" applyAlignment="1">
      <alignment horizontal="right"/>
    </xf>
    <xf numFmtId="167" fontId="93" fillId="0" borderId="19" xfId="0" applyNumberFormat="1" applyFont="1" applyBorder="1" applyAlignment="1">
      <alignment horizontal="right"/>
    </xf>
    <xf numFmtId="167" fontId="93" fillId="0" borderId="0" xfId="0" applyNumberFormat="1" applyFont="1" applyAlignment="1">
      <alignment horizontal="right"/>
    </xf>
    <xf numFmtId="167" fontId="93" fillId="0" borderId="45" xfId="0" applyNumberFormat="1" applyFont="1" applyBorder="1" applyAlignment="1">
      <alignment horizontal="right"/>
    </xf>
    <xf numFmtId="167" fontId="93" fillId="0" borderId="30" xfId="0" applyNumberFormat="1" applyFont="1" applyBorder="1" applyAlignment="1">
      <alignment horizontal="right"/>
    </xf>
    <xf numFmtId="167" fontId="94" fillId="0" borderId="0" xfId="0" applyNumberFormat="1" applyFont="1"/>
    <xf numFmtId="167" fontId="94" fillId="0" borderId="0" xfId="0" applyNumberFormat="1" applyFont="1" applyAlignment="1">
      <alignment horizontal="left"/>
    </xf>
    <xf numFmtId="0" fontId="2" fillId="0" borderId="0" xfId="0" applyFont="1" applyAlignment="1">
      <alignment vertical="center"/>
    </xf>
    <xf numFmtId="0" fontId="10" fillId="0" borderId="96" xfId="0" applyFont="1" applyBorder="1" applyAlignment="1">
      <alignment horizontal="left" vertical="center" wrapText="1"/>
    </xf>
    <xf numFmtId="0" fontId="10" fillId="0" borderId="97" xfId="0" applyFont="1" applyBorder="1" applyAlignment="1">
      <alignment horizontal="left" vertical="center" wrapText="1"/>
    </xf>
    <xf numFmtId="0" fontId="10" fillId="0" borderId="98" xfId="0" applyFont="1" applyBorder="1" applyAlignment="1">
      <alignment horizontal="left" vertical="center" wrapText="1"/>
    </xf>
    <xf numFmtId="0" fontId="2" fillId="0" borderId="86" xfId="0" applyFont="1" applyBorder="1" applyAlignment="1">
      <alignment vertical="center"/>
    </xf>
    <xf numFmtId="167" fontId="2" fillId="0" borderId="0" xfId="132" applyNumberFormat="1" applyFont="1" applyFill="1" applyBorder="1" applyAlignment="1">
      <alignment vertical="center"/>
    </xf>
    <xf numFmtId="0" fontId="1" fillId="0" borderId="91" xfId="0" applyFont="1" applyBorder="1" applyAlignment="1">
      <alignment horizontal="left" vertical="center" wrapText="1"/>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0" fillId="0" borderId="86" xfId="0" applyFont="1" applyBorder="1" applyAlignment="1">
      <alignment horizontal="left" vertical="center" wrapText="1"/>
    </xf>
    <xf numFmtId="17" fontId="4" fillId="0" borderId="41" xfId="0" quotePrefix="1" applyNumberFormat="1" applyFont="1" applyBorder="1" applyAlignment="1">
      <alignment horizontal="center"/>
    </xf>
    <xf numFmtId="17" fontId="4" fillId="0" borderId="79" xfId="0" quotePrefix="1" applyNumberFormat="1" applyFont="1" applyBorder="1" applyAlignment="1">
      <alignment horizontal="center"/>
    </xf>
    <xf numFmtId="17" fontId="4" fillId="0" borderId="42" xfId="0" quotePrefix="1" applyNumberFormat="1" applyFont="1" applyBorder="1" applyAlignment="1">
      <alignment horizontal="center"/>
    </xf>
    <xf numFmtId="167" fontId="4" fillId="0" borderId="0" xfId="132" applyNumberFormat="1" applyFont="1" applyFill="1" applyAlignment="1">
      <alignment horizontal="center"/>
    </xf>
    <xf numFmtId="0" fontId="6" fillId="0" borderId="35" xfId="1029" applyFont="1" applyBorder="1"/>
    <xf numFmtId="0" fontId="6" fillId="0" borderId="0" xfId="1029" applyFont="1"/>
    <xf numFmtId="0" fontId="4" fillId="0" borderId="35" xfId="0" applyFont="1" applyBorder="1"/>
    <xf numFmtId="167" fontId="75" fillId="0" borderId="0" xfId="1006" applyNumberFormat="1" applyFont="1"/>
    <xf numFmtId="0" fontId="95" fillId="0" borderId="0" xfId="0" applyFont="1"/>
    <xf numFmtId="167" fontId="95" fillId="0" borderId="0" xfId="132" applyNumberFormat="1" applyFont="1" applyFill="1" applyBorder="1" applyAlignment="1">
      <alignment horizontal="right"/>
    </xf>
    <xf numFmtId="0" fontId="95" fillId="0" borderId="0" xfId="0" applyFont="1" applyAlignment="1">
      <alignment horizontal="right"/>
    </xf>
    <xf numFmtId="167" fontId="95" fillId="0" borderId="0" xfId="132" applyNumberFormat="1" applyFont="1" applyFill="1" applyAlignment="1">
      <alignment horizontal="right"/>
    </xf>
    <xf numFmtId="167" fontId="2" fillId="0" borderId="0" xfId="132" applyNumberFormat="1" applyFont="1" applyFill="1" applyBorder="1" applyAlignment="1">
      <alignment horizontal="left"/>
    </xf>
  </cellXfs>
  <cellStyles count="3508">
    <cellStyle name="20% - Accent1" xfId="1" builtinId="30" customBuiltin="1"/>
    <cellStyle name="20% - Accent1 2" xfId="2" xr:uid="{0DE53DD8-E3A0-480C-A47B-3DE3DCA75CEE}"/>
    <cellStyle name="20% - Accent1 3" xfId="3" xr:uid="{CD63DA82-B127-47EC-BF96-D4C518FC42B2}"/>
    <cellStyle name="20% - Accent1 4" xfId="4" xr:uid="{A1D7D069-6232-41AF-8CC2-D929B8E1D9CC}"/>
    <cellStyle name="20% - Accent2" xfId="5" builtinId="34" customBuiltin="1"/>
    <cellStyle name="20% - Accent2 2" xfId="6" xr:uid="{979F398D-E91C-4C0A-9FEB-CEDCE58FAB47}"/>
    <cellStyle name="20% - Accent2 3" xfId="7" xr:uid="{0EEACA41-182D-4DCB-8187-CD44D4BFA865}"/>
    <cellStyle name="20% - Accent2 4" xfId="8" xr:uid="{1FD1DB72-D78F-463A-A34F-539D95CF8636}"/>
    <cellStyle name="20% - Accent3" xfId="9" builtinId="38" customBuiltin="1"/>
    <cellStyle name="20% - Accent3 2" xfId="10" xr:uid="{6F9E3624-F087-4773-B761-DDA47D5AE66D}"/>
    <cellStyle name="20% - Accent3 3" xfId="11" xr:uid="{A5797016-92B9-40CE-AD2C-CEE276CE1957}"/>
    <cellStyle name="20% - Accent3 4" xfId="12" xr:uid="{2E732750-93EC-465B-8287-4693DC321A44}"/>
    <cellStyle name="20% - Accent4" xfId="13" builtinId="42" customBuiltin="1"/>
    <cellStyle name="20% - Accent4 2" xfId="14" xr:uid="{3D8411EF-BA0C-4D93-8EE7-3A6E3E0E1408}"/>
    <cellStyle name="20% - Accent4 3" xfId="15" xr:uid="{36A8E748-B569-40AB-9C7D-487830F1F567}"/>
    <cellStyle name="20% - Accent4 4" xfId="16" xr:uid="{524C7B9D-77B5-450D-9B9F-BF7056A09BE4}"/>
    <cellStyle name="20% - Accent5" xfId="17" builtinId="46" customBuiltin="1"/>
    <cellStyle name="20% - Accent5 2" xfId="18" xr:uid="{BC9FCA3F-5E57-4EC1-B5D7-5EC106427D57}"/>
    <cellStyle name="20% - Accent5 3" xfId="19" xr:uid="{63BA0B6C-755A-4269-A3B6-9EFB7E6595A9}"/>
    <cellStyle name="20% - Accent5 4" xfId="20" xr:uid="{486F6558-72C6-426B-8667-129DF21EAED0}"/>
    <cellStyle name="20% - Accent6" xfId="21" builtinId="50" customBuiltin="1"/>
    <cellStyle name="20% - Accent6 2" xfId="22" xr:uid="{B8D57990-6513-4C75-B06B-C0E2E090A2BD}"/>
    <cellStyle name="20% - Accent6 3" xfId="23" xr:uid="{83DFA8DD-8391-4811-9055-F9EC7A8E2750}"/>
    <cellStyle name="20% - Accent6 4" xfId="24" xr:uid="{87D3BE1B-FD3E-404F-9EF6-2E3C796CEF0A}"/>
    <cellStyle name="40% - Accent1" xfId="25" builtinId="31" customBuiltin="1"/>
    <cellStyle name="40% - Accent1 2" xfId="26" xr:uid="{443E5389-DBEE-4A2C-8287-A8A5FB797CA5}"/>
    <cellStyle name="40% - Accent1 3" xfId="27" xr:uid="{F6A8ED6B-ECF3-42FB-B66C-9310B220D1E2}"/>
    <cellStyle name="40% - Accent1 4" xfId="28" xr:uid="{B9CF7967-2314-4968-A92E-96395060DA20}"/>
    <cellStyle name="40% - Accent2" xfId="29" builtinId="35" customBuiltin="1"/>
    <cellStyle name="40% - Accent2 2" xfId="30" xr:uid="{DA5422A2-A642-40ED-8D51-C373380B2C7C}"/>
    <cellStyle name="40% - Accent2 3" xfId="31" xr:uid="{2661EB95-D6B7-45A0-8C5E-FE3FCCDE8F7C}"/>
    <cellStyle name="40% - Accent2 4" xfId="32" xr:uid="{16F5B033-EEC7-4F19-AE54-B8FA7FD26C24}"/>
    <cellStyle name="40% - Accent3" xfId="33" builtinId="39" customBuiltin="1"/>
    <cellStyle name="40% - Accent3 2" xfId="34" xr:uid="{598DF237-3514-49E5-B854-9E80740C21CB}"/>
    <cellStyle name="40% - Accent3 3" xfId="35" xr:uid="{081BD7CA-77BA-438E-9654-E3F589BF0315}"/>
    <cellStyle name="40% - Accent3 4" xfId="36" xr:uid="{724F2511-42FF-4598-8E3C-5388B77C147B}"/>
    <cellStyle name="40% - Accent4" xfId="37" builtinId="43" customBuiltin="1"/>
    <cellStyle name="40% - Accent4 2" xfId="38" xr:uid="{8B4A207D-FFE5-41A8-942E-8266BCA2632C}"/>
    <cellStyle name="40% - Accent4 3" xfId="39" xr:uid="{083CE1E7-9374-4189-BEAA-C7BA2676E057}"/>
    <cellStyle name="40% - Accent4 4" xfId="40" xr:uid="{544C4333-9FAB-4711-9FD2-9357E9650ED6}"/>
    <cellStyle name="40% - Accent5" xfId="41" builtinId="47" customBuiltin="1"/>
    <cellStyle name="40% - Accent5 2" xfId="42" xr:uid="{DEC02F05-A718-49A2-BD9E-CB36795ECFDB}"/>
    <cellStyle name="40% - Accent5 3" xfId="43" xr:uid="{91D7A41A-C24B-4014-92A0-1BCF4C1F29C5}"/>
    <cellStyle name="40% - Accent5 4" xfId="44" xr:uid="{522B650B-E87C-4D11-8FD8-1433C5703733}"/>
    <cellStyle name="40% - Accent6" xfId="45" builtinId="51" customBuiltin="1"/>
    <cellStyle name="40% - Accent6 2" xfId="46" xr:uid="{05A5E9C1-6B64-4AD2-90AA-B85E099F2F9F}"/>
    <cellStyle name="40% - Accent6 3" xfId="47" xr:uid="{D412FF8E-A33A-41FB-9FB0-69C6099D21B4}"/>
    <cellStyle name="40% - Accent6 4" xfId="48" xr:uid="{4BBECA0C-EE00-4D2F-8B10-B15DA17B4F07}"/>
    <cellStyle name="60% - Accent1" xfId="49" builtinId="32" customBuiltin="1"/>
    <cellStyle name="60% - Accent1 2" xfId="50" xr:uid="{45DA61B3-CDBE-48C2-9B10-E411A5E28728}"/>
    <cellStyle name="60% - Accent1 3" xfId="51" xr:uid="{C55A8F3A-21DA-41A5-B00F-E9E0BB216B78}"/>
    <cellStyle name="60% - Accent1 4" xfId="52" xr:uid="{70E950C3-1B42-42DD-A3F1-A434711C3375}"/>
    <cellStyle name="60% - Accent2" xfId="53" builtinId="36" customBuiltin="1"/>
    <cellStyle name="60% - Accent2 2" xfId="54" xr:uid="{0398F6C7-74AC-4F97-BB3E-FEDA05ED866A}"/>
    <cellStyle name="60% - Accent2 3" xfId="55" xr:uid="{4F0E77CF-BC39-4949-ADC9-EAB91A9DB390}"/>
    <cellStyle name="60% - Accent2 4" xfId="56" xr:uid="{48FC770B-2DDC-49FD-99CD-DDD18CE65922}"/>
    <cellStyle name="60% - Accent3" xfId="57" builtinId="40" customBuiltin="1"/>
    <cellStyle name="60% - Accent3 2" xfId="58" xr:uid="{205D55F4-B016-44F0-8AF5-1AE384F95E2E}"/>
    <cellStyle name="60% - Accent3 3" xfId="59" xr:uid="{1BF2B24D-D618-4A8C-A8E7-900BE0136622}"/>
    <cellStyle name="60% - Accent3 4" xfId="60" xr:uid="{3494E793-AE7E-4C42-9F75-10981818D52E}"/>
    <cellStyle name="60% - Accent4" xfId="61" builtinId="44" customBuiltin="1"/>
    <cellStyle name="60% - Accent4 2" xfId="62" xr:uid="{04651009-E34A-40E1-9728-26678B3A7886}"/>
    <cellStyle name="60% - Accent4 3" xfId="63" xr:uid="{177A4A89-8751-49C6-B8E5-2F05C435E8C5}"/>
    <cellStyle name="60% - Accent4 4" xfId="64" xr:uid="{BBEFB750-A4D2-402D-9736-ADE1350D7ADE}"/>
    <cellStyle name="60% - Accent5" xfId="65" builtinId="48" customBuiltin="1"/>
    <cellStyle name="60% - Accent5 2" xfId="66" xr:uid="{E767324D-2288-4CE2-95E8-A4DC7DD76E4F}"/>
    <cellStyle name="60% - Accent5 3" xfId="67" xr:uid="{9CF3E267-3774-4674-93EC-F942FCC8C665}"/>
    <cellStyle name="60% - Accent5 4" xfId="68" xr:uid="{2620BF04-5C11-40B9-86E8-61E7313E2207}"/>
    <cellStyle name="60% - Accent6" xfId="69" builtinId="52" customBuiltin="1"/>
    <cellStyle name="60% - Accent6 2" xfId="70" xr:uid="{29C609BC-E9E9-4F32-8F60-F52B79597508}"/>
    <cellStyle name="60% - Accent6 3" xfId="71" xr:uid="{6BFD0B68-EC71-4331-B45B-36BB4CAB55B1}"/>
    <cellStyle name="60% - Accent6 4" xfId="72" xr:uid="{DFDFB8A0-FA85-4649-9045-15328C37DEC8}"/>
    <cellStyle name="Accent1" xfId="73" builtinId="29" customBuiltin="1"/>
    <cellStyle name="Accent1 2" xfId="74" xr:uid="{AD30B5B2-095B-482C-9C04-5151A81624A5}"/>
    <cellStyle name="Accent1 3" xfId="75" xr:uid="{54C13F59-BE61-4FC1-85D1-73D30A574F8F}"/>
    <cellStyle name="Accent2" xfId="76" builtinId="33" customBuiltin="1"/>
    <cellStyle name="Accent2 2" xfId="77" xr:uid="{1C744596-BE11-4224-AF74-42D73029978B}"/>
    <cellStyle name="Accent2 3" xfId="78" xr:uid="{D110CDD5-2D8B-45C8-A497-395D00554822}"/>
    <cellStyle name="Accent3" xfId="79" builtinId="37" customBuiltin="1"/>
    <cellStyle name="Accent3 2" xfId="80" xr:uid="{4E4872C4-0294-4558-B032-8C6E5D95B503}"/>
    <cellStyle name="Accent3 3" xfId="81" xr:uid="{5D868C21-C9D1-40D3-A77C-DB4377EE6440}"/>
    <cellStyle name="Accent4" xfId="82" builtinId="41" customBuiltin="1"/>
    <cellStyle name="Accent4 2" xfId="83" xr:uid="{C7D91F5C-4DDF-4A5C-BDAE-EB88F8AD2C14}"/>
    <cellStyle name="Accent4 3" xfId="84" xr:uid="{8DC150FD-A2F8-4D8F-9807-C15878B891C8}"/>
    <cellStyle name="Accent5" xfId="85" builtinId="45" customBuiltin="1"/>
    <cellStyle name="Accent5 2" xfId="86" xr:uid="{FC622079-E4CF-43F1-8A6E-C5B8B28A7F9B}"/>
    <cellStyle name="Accent5 3" xfId="87" xr:uid="{47BD3B89-2061-401A-9F9F-7E9827E7216B}"/>
    <cellStyle name="Accent6" xfId="88" builtinId="49" customBuiltin="1"/>
    <cellStyle name="Accent6 2" xfId="89" xr:uid="{EC470DA7-3FD6-44BF-B9B7-2ED5A7387E92}"/>
    <cellStyle name="Accent6 3" xfId="90" xr:uid="{9DAC6FA9-B5B3-4117-A4C9-53032289D21B}"/>
    <cellStyle name="Bad" xfId="91" builtinId="27" customBuiltin="1"/>
    <cellStyle name="Bad 2" xfId="92" xr:uid="{663768B3-C638-420E-B9DA-AF4CB86A7BF3}"/>
    <cellStyle name="Bad 3" xfId="93" xr:uid="{D495D2F1-B6B5-40BC-8C5D-87C0146DBDFB}"/>
    <cellStyle name="Calc Currency (0)" xfId="94" xr:uid="{D4E1DF96-003A-4FEC-AFF3-49EAF49DDB60}"/>
    <cellStyle name="Calc Currency (0) 2" xfId="95" xr:uid="{AC78C759-D2DB-4B54-94F4-37CFEECF0CBA}"/>
    <cellStyle name="Calc Currency (0) 3" xfId="96" xr:uid="{D9DDDF1B-B23D-4EBC-9CF5-843A5484509A}"/>
    <cellStyle name="Calc Currency (0) 3 2" xfId="97" xr:uid="{5A26FAB8-CA78-452B-B46B-BC1F92EB249A}"/>
    <cellStyle name="Calc Currency (2)" xfId="98" xr:uid="{86C55773-124D-4010-9D30-4B661D479980}"/>
    <cellStyle name="Calc Currency (2) 2" xfId="99" xr:uid="{82794601-23B0-452E-A271-FF9523E3F970}"/>
    <cellStyle name="Calc Currency (2) 3" xfId="100" xr:uid="{C1568238-23CD-499C-AD41-F5FA3E7DBAB7}"/>
    <cellStyle name="Calc Currency (2) 3 2" xfId="101" xr:uid="{8B015A4A-5A20-410F-91A4-0871982CACB5}"/>
    <cellStyle name="Calc Percent (0)" xfId="102" xr:uid="{A3FDA8E2-E11F-4EDA-9E24-0FCB0F66D826}"/>
    <cellStyle name="Calc Percent (0) 2" xfId="103" xr:uid="{AE6DAA7A-B62A-4B21-B6E7-CAEB693B1F30}"/>
    <cellStyle name="Calc Percent (0) 3" xfId="104" xr:uid="{636560A1-5A39-4FE2-A685-C7669F7BAAFE}"/>
    <cellStyle name="Calc Percent (0) 3 2" xfId="105" xr:uid="{7E8A11EB-7059-482C-AFE8-D0B00EA17B59}"/>
    <cellStyle name="Calc Percent (1)" xfId="106" xr:uid="{EE1C1179-0B0A-4B0E-AC9E-03328B45016C}"/>
    <cellStyle name="Calc Percent (1) 2" xfId="107" xr:uid="{44863A4E-ED10-4989-8FA1-92432BBC0470}"/>
    <cellStyle name="Calc Percent (1) 3" xfId="108" xr:uid="{4F3BEEE7-3AAE-471D-967E-83ED0C7F3CDA}"/>
    <cellStyle name="Calc Percent (1) 3 2" xfId="109" xr:uid="{8A7BC9BA-338B-450F-85AF-24174C14E57B}"/>
    <cellStyle name="Calc Percent (2)" xfId="110" xr:uid="{8570CD25-1C77-4C34-A4D5-8BADEF587957}"/>
    <cellStyle name="Calc Percent (2) 2" xfId="111" xr:uid="{7FF2E820-5118-4474-BC98-3AE1A582DF6E}"/>
    <cellStyle name="Calc Percent (2) 3" xfId="112" xr:uid="{A72B31AA-1DE6-4C98-92CA-0D55B57393B1}"/>
    <cellStyle name="Calc Percent (2) 3 2" xfId="113" xr:uid="{7A1B785C-8C55-44CB-8D08-58B4640EB6D8}"/>
    <cellStyle name="Calc Units (0)" xfId="114" xr:uid="{6DFB95A3-6B61-419A-B24E-B904118B196B}"/>
    <cellStyle name="Calc Units (0) 2" xfId="115" xr:uid="{0FD1808E-CFD3-4444-86A1-377D43E38088}"/>
    <cellStyle name="Calc Units (0) 3" xfId="116" xr:uid="{AF2494B5-6023-435C-8A27-48546A2373D7}"/>
    <cellStyle name="Calc Units (0) 3 2" xfId="117" xr:uid="{389B8921-01CB-490E-BE19-C08A412DF98B}"/>
    <cellStyle name="Calc Units (1)" xfId="118" xr:uid="{81E474FD-D959-4179-8772-894A8CA80357}"/>
    <cellStyle name="Calc Units (1) 2" xfId="119" xr:uid="{8B0AC6CC-A0BE-4B6B-B1A0-50DBB8017527}"/>
    <cellStyle name="Calc Units (1) 3" xfId="120" xr:uid="{0F360F50-0ED2-4282-9D7F-18EBE5561DB7}"/>
    <cellStyle name="Calc Units (1) 3 2" xfId="121" xr:uid="{3F8D1F1B-0475-44C9-BDD0-059488267871}"/>
    <cellStyle name="Calc Units (2)" xfId="122" xr:uid="{80E061D3-7916-4122-B90E-19656CB749B4}"/>
    <cellStyle name="Calc Units (2) 2" xfId="123" xr:uid="{EF87E545-5D60-4AA9-AEE0-3B8F7BB9CACB}"/>
    <cellStyle name="Calc Units (2) 3" xfId="124" xr:uid="{DD9AFAFF-2D26-4314-A11F-5129BA247D2A}"/>
    <cellStyle name="Calc Units (2) 3 2" xfId="125" xr:uid="{C2185E45-140A-44A4-B51E-FBDF6DD6253F}"/>
    <cellStyle name="Calculation" xfId="126" builtinId="22" customBuiltin="1"/>
    <cellStyle name="Calculation 2" xfId="127" xr:uid="{877E527C-FC24-4E14-BEFA-B42202E1523F}"/>
    <cellStyle name="Calculation 3" xfId="128" xr:uid="{D8B6CE99-13C7-41CF-8742-01E292862D94}"/>
    <cellStyle name="Check Cell" xfId="129" builtinId="23" customBuiltin="1"/>
    <cellStyle name="Check Cell 2" xfId="130" xr:uid="{C18AB7A4-CB4A-45B1-96A3-C0080646B344}"/>
    <cellStyle name="Check Cell 3" xfId="131" xr:uid="{180E905A-E7A6-4A18-AB0A-9A5D6C56D84E}"/>
    <cellStyle name="Comma" xfId="132" builtinId="3"/>
    <cellStyle name="Comma [00]" xfId="133" xr:uid="{77470414-4688-43E1-95E1-E0187FF8B32F}"/>
    <cellStyle name="Comma [00] 2" xfId="134" xr:uid="{86820ECC-432D-4D27-9E8E-5BB7A7DA4BCE}"/>
    <cellStyle name="Comma [00] 2 2" xfId="135" xr:uid="{F5246E62-C7EA-4DCC-9CE8-4AF56C4299CD}"/>
    <cellStyle name="Comma [00] 3" xfId="136" xr:uid="{6909F565-2CD9-4907-AA09-8176B1CBAA81}"/>
    <cellStyle name="Comma [00] 3 2" xfId="137" xr:uid="{09F9C432-7BEE-42CA-B0E7-239F6D4B2D1E}"/>
    <cellStyle name="Comma [00] 4" xfId="138" xr:uid="{4BA490C7-CDBD-445F-B59C-259F24B55213}"/>
    <cellStyle name="Comma 10" xfId="139" xr:uid="{3281175E-6B60-4E25-8179-E8877F800A36}"/>
    <cellStyle name="Comma 10 2" xfId="140" xr:uid="{57F6B5CE-9A6F-4E9A-A04E-F4863F42EFD5}"/>
    <cellStyle name="Comma 10 2 2" xfId="141" xr:uid="{A4AFAD9F-EB76-4C6C-8763-D5ECD96C7873}"/>
    <cellStyle name="Comma 10 2 2 2" xfId="142" xr:uid="{A6AE7456-6B94-487D-8E7B-1555E5E7C6A2}"/>
    <cellStyle name="Comma 10 2 2 2 2" xfId="143" xr:uid="{D8E14050-E7E0-43AC-BFDB-E048F84DF8D6}"/>
    <cellStyle name="Comma 10 2 2 3" xfId="144" xr:uid="{D485835C-BD81-4E91-8FD1-4F07E50B8997}"/>
    <cellStyle name="Comma 10 2 3" xfId="145" xr:uid="{B2C6AB1F-DBB5-4152-B9E5-201C39F92318}"/>
    <cellStyle name="Comma 10 2 3 2" xfId="146" xr:uid="{ECB81FEE-51ED-45FC-ACAA-1173F3446C0A}"/>
    <cellStyle name="Comma 10 2 4" xfId="147" xr:uid="{2A27B9BD-2FA7-4CB4-83C6-7A1A4A4571AF}"/>
    <cellStyle name="Comma 10 2 5" xfId="148" xr:uid="{6F8D9696-6538-4989-B315-BA1293467E52}"/>
    <cellStyle name="Comma 10 3" xfId="149" xr:uid="{AA2DA883-2484-411A-84E0-EECE1826058B}"/>
    <cellStyle name="Comma 10 3 2" xfId="150" xr:uid="{462D7050-8C52-4EFE-B4E4-7D733D89A12C}"/>
    <cellStyle name="Comma 10 3 2 2" xfId="151" xr:uid="{89C5015F-2B16-4917-B0A4-0360F115D5D4}"/>
    <cellStyle name="Comma 10 3 3" xfId="152" xr:uid="{1339051A-921E-488D-A1AA-D71F60E8681B}"/>
    <cellStyle name="Comma 10 4" xfId="153" xr:uid="{256D1F22-A396-430E-B506-00D7DDEDD5C2}"/>
    <cellStyle name="Comma 10 4 2" xfId="154" xr:uid="{16E7E821-F191-494F-B750-F7B8D3F442C1}"/>
    <cellStyle name="Comma 10 4 2 2" xfId="155" xr:uid="{4E561DD5-60CB-4C2A-AC43-9B1934F53A8F}"/>
    <cellStyle name="Comma 10 4 3" xfId="156" xr:uid="{7572E711-B4B7-4AA9-A8C1-09485B80BC5E}"/>
    <cellStyle name="Comma 10 5" xfId="157" xr:uid="{F4C23A79-846E-4383-A8C5-9E132C7B8FE7}"/>
    <cellStyle name="Comma 10 5 2" xfId="158" xr:uid="{2D34B722-B055-40A3-8BE9-2EDD59DC5C52}"/>
    <cellStyle name="Comma 10 6" xfId="159" xr:uid="{C309E9C7-A710-49B7-9F2F-C8ABCCCE3634}"/>
    <cellStyle name="Comma 10 7" xfId="160" xr:uid="{4288A4A9-8B81-40E0-87E8-4E27B0659FB1}"/>
    <cellStyle name="Comma 11" xfId="161" xr:uid="{C39F83B4-D794-4C15-B725-92EC792CA3D5}"/>
    <cellStyle name="Comma 11 2" xfId="162" xr:uid="{12DB9479-0C17-412C-8320-1C11E0E69840}"/>
    <cellStyle name="Comma 11 2 2" xfId="163" xr:uid="{36D36335-539F-4CB7-B27F-804909B068C0}"/>
    <cellStyle name="Comma 11 2 2 2" xfId="164" xr:uid="{ECD8465F-8E93-4404-AF76-FE8351942A49}"/>
    <cellStyle name="Comma 11 2 2 2 2" xfId="165" xr:uid="{332F5F46-DABE-4E7E-855B-94B1B32C3D6B}"/>
    <cellStyle name="Comma 11 2 2 3" xfId="166" xr:uid="{2F75584E-17A6-4189-B5CF-7C77929229E1}"/>
    <cellStyle name="Comma 11 2 3" xfId="167" xr:uid="{A5A162C4-2FDB-4662-BC0D-BC0D8DCE5647}"/>
    <cellStyle name="Comma 11 2 3 2" xfId="168" xr:uid="{E9BDA787-37BA-449B-A7E0-6D17450C86F2}"/>
    <cellStyle name="Comma 11 2 4" xfId="169" xr:uid="{85E6E351-234E-4CC1-BAAB-C59950853F20}"/>
    <cellStyle name="Comma 11 2 5" xfId="170" xr:uid="{080EB7E0-5A16-48C7-BEB7-877DD154245B}"/>
    <cellStyle name="Comma 11 3" xfId="171" xr:uid="{8FB10F94-9FF8-4596-89E9-11EC162C2D8F}"/>
    <cellStyle name="Comma 11 3 2" xfId="172" xr:uid="{D1336CAA-F881-4A59-8531-DDA8C5A550F7}"/>
    <cellStyle name="Comma 11 3 2 2" xfId="173" xr:uid="{EC59BAF4-7625-440D-908D-37799CF53BF6}"/>
    <cellStyle name="Comma 11 3 3" xfId="174" xr:uid="{46B201D4-3D48-47C4-B1C3-154197B9944C}"/>
    <cellStyle name="Comma 11 4" xfId="175" xr:uid="{E0382651-51E3-465F-A6D8-EE77030BF1FF}"/>
    <cellStyle name="Comma 11 4 2" xfId="176" xr:uid="{C9AB1DDC-D517-4813-92A1-90A77FDBE74C}"/>
    <cellStyle name="Comma 11 4 2 2" xfId="177" xr:uid="{418DFE62-5C4E-4445-9159-991CAE9A2B87}"/>
    <cellStyle name="Comma 11 4 3" xfId="178" xr:uid="{F7D0CA5D-0EA8-415F-B4CF-936A4D39406F}"/>
    <cellStyle name="Comma 11 5" xfId="179" xr:uid="{61C53467-C328-4931-8FDB-05227D5B7EEF}"/>
    <cellStyle name="Comma 11 5 2" xfId="180" xr:uid="{1AD2AEF0-E5DB-4A54-B3E1-72C67A31F217}"/>
    <cellStyle name="Comma 11 6" xfId="181" xr:uid="{4A9379CF-EFA6-4ECB-B7E2-B60534F952AB}"/>
    <cellStyle name="Comma 11 7" xfId="182" xr:uid="{DC675923-30CC-4E79-8270-A434DB5FE4BB}"/>
    <cellStyle name="Comma 12" xfId="183" xr:uid="{E3A8E34F-8441-4AE5-BF47-570B5ED3F537}"/>
    <cellStyle name="Comma 12 2" xfId="184" xr:uid="{A4A6B99A-3054-4DA5-996C-2B9DDB899194}"/>
    <cellStyle name="Comma 12 2 2" xfId="185" xr:uid="{9AAB670F-68B7-498F-AB91-EF674F9450FB}"/>
    <cellStyle name="Comma 12 2 2 2" xfId="186" xr:uid="{2C428B96-8FD0-42FA-9A9E-DF33CAF120D6}"/>
    <cellStyle name="Comma 12 2 2 2 2" xfId="187" xr:uid="{5462AE45-4F97-4504-811C-4D140EACB935}"/>
    <cellStyle name="Comma 12 2 2 3" xfId="188" xr:uid="{C8B8C181-BE65-4A3F-B89E-774E192AAAC4}"/>
    <cellStyle name="Comma 12 2 3" xfId="189" xr:uid="{4C2E5CD5-0D11-4022-9546-43A85611CC06}"/>
    <cellStyle name="Comma 12 2 3 2" xfId="190" xr:uid="{F6FF5597-FD8C-4334-A34D-2E60DC3C8571}"/>
    <cellStyle name="Comma 12 2 4" xfId="191" xr:uid="{75653698-256F-4DF6-8AF9-96A018532524}"/>
    <cellStyle name="Comma 12 2 5" xfId="192" xr:uid="{6E109714-FD50-4C05-AC4F-FE6639AC5EC1}"/>
    <cellStyle name="Comma 12 3" xfId="193" xr:uid="{689C7D50-577E-4565-9BDB-46B9C13E7E57}"/>
    <cellStyle name="Comma 12 3 2" xfId="194" xr:uid="{C5D87D10-CBFB-4318-9CBF-64AB01127680}"/>
    <cellStyle name="Comma 12 3 2 2" xfId="195" xr:uid="{C45D5B61-AD70-438F-8EFA-F2316B26B65D}"/>
    <cellStyle name="Comma 12 3 3" xfId="196" xr:uid="{EDB87E21-7AAE-4133-80FE-409C9DE125ED}"/>
    <cellStyle name="Comma 12 4" xfId="197" xr:uid="{59F509B6-55D8-463E-98E0-5CFCD1355646}"/>
    <cellStyle name="Comma 12 4 2" xfId="198" xr:uid="{B06045D8-D104-4626-A468-ABE021EB0850}"/>
    <cellStyle name="Comma 12 4 2 2" xfId="199" xr:uid="{52058C6D-9860-4F32-9E34-A42F3FB92D3E}"/>
    <cellStyle name="Comma 12 4 3" xfId="200" xr:uid="{F4ECA3B7-5AE8-446E-9D3D-BAD187F4A065}"/>
    <cellStyle name="Comma 12 5" xfId="201" xr:uid="{C3F16AF4-D8CE-45A1-AD70-4210D30BE342}"/>
    <cellStyle name="Comma 12 5 2" xfId="202" xr:uid="{D22EA88B-CDCE-498A-BD12-021A4F092753}"/>
    <cellStyle name="Comma 12 6" xfId="203" xr:uid="{49B37653-44E3-4DEE-A9D1-C2BB389A2A6F}"/>
    <cellStyle name="Comma 12 7" xfId="204" xr:uid="{04A30A6F-7BC4-4241-ABB6-132B24EE9B2B}"/>
    <cellStyle name="Comma 13" xfId="205" xr:uid="{FF35868A-AE3E-4A44-BBA9-292A4FF80CF2}"/>
    <cellStyle name="Comma 13 2" xfId="206" xr:uid="{69CA71E1-89D1-4440-88D8-31610E375AB6}"/>
    <cellStyle name="Comma 13 2 2" xfId="207" xr:uid="{1F4C96C2-B396-4960-8930-890E76E1CF5B}"/>
    <cellStyle name="Comma 13 2 2 2" xfId="208" xr:uid="{27A87F2F-6D0C-438F-A6FA-EB6A55DF101E}"/>
    <cellStyle name="Comma 13 2 2 2 2" xfId="209" xr:uid="{47EFA7D2-3957-4C1A-90B9-BBFB1FC1ADB5}"/>
    <cellStyle name="Comma 13 2 2 2 2 2" xfId="210" xr:uid="{A3B4A3D9-65D8-4AC3-80F1-8DDCF3EB6763}"/>
    <cellStyle name="Comma 13 2 2 2 2 2 2" xfId="211" xr:uid="{62EA0F39-FA8B-407C-A327-C76A20AA0BF0}"/>
    <cellStyle name="Comma 13 2 2 2 2 3" xfId="212" xr:uid="{2BBC7AC3-FE54-492F-A94C-E5F6640F19BA}"/>
    <cellStyle name="Comma 13 2 2 2 3" xfId="213" xr:uid="{A9F8AE50-2321-4678-9228-D673467E7047}"/>
    <cellStyle name="Comma 13 2 2 2 3 2" xfId="214" xr:uid="{95CFBFA2-7D66-42B7-B111-67B4802C44F4}"/>
    <cellStyle name="Comma 13 2 2 2 4" xfId="215" xr:uid="{7D7549E8-2FB0-47A8-B45C-1F0A8EAE7A67}"/>
    <cellStyle name="Comma 13 2 2 3" xfId="216" xr:uid="{A63AF8DC-DB8D-425E-91C5-79B0D9C54C00}"/>
    <cellStyle name="Comma 13 2 2 3 2" xfId="217" xr:uid="{1A0A10B2-B923-4A99-A00D-BEFDBF8878F5}"/>
    <cellStyle name="Comma 13 2 2 3 2 2" xfId="218" xr:uid="{8DE6CEBA-9A4A-4D28-9FA0-54909D905BCA}"/>
    <cellStyle name="Comma 13 2 2 3 3" xfId="219" xr:uid="{09B68532-8FDE-440E-AD40-4D596AA044BA}"/>
    <cellStyle name="Comma 13 2 2 4" xfId="220" xr:uid="{B360C453-883A-4F77-9987-D2952CCD8546}"/>
    <cellStyle name="Comma 13 2 2 4 2" xfId="221" xr:uid="{4942199F-056C-4E64-BA7C-41D163B151CA}"/>
    <cellStyle name="Comma 13 2 2 4 2 2" xfId="222" xr:uid="{17E58283-7BFE-419A-A989-30EF55DFE8E2}"/>
    <cellStyle name="Comma 13 2 2 4 3" xfId="223" xr:uid="{5448F57C-1DE4-4DED-80D5-62E673698187}"/>
    <cellStyle name="Comma 13 2 2 5" xfId="224" xr:uid="{85B33EF1-CBDC-4633-B7CC-51F1DD399F7C}"/>
    <cellStyle name="Comma 13 2 2 5 2" xfId="225" xr:uid="{5646DF16-24FF-4CD1-A57F-121BD0F46226}"/>
    <cellStyle name="Comma 13 2 2 6" xfId="226" xr:uid="{1338ED33-397B-41BA-9F4D-11AF936E31BD}"/>
    <cellStyle name="Comma 13 2 3" xfId="227" xr:uid="{AEBFDE3C-DFEA-43DB-8E4B-AB5E90646A5C}"/>
    <cellStyle name="Comma 13 2 3 2" xfId="228" xr:uid="{29342EF8-4A65-4A72-9771-A3BF2D9952D9}"/>
    <cellStyle name="Comma 13 2 3 2 2" xfId="229" xr:uid="{02FB7438-F155-40D5-A7A4-5C29145D5C95}"/>
    <cellStyle name="Comma 13 2 3 2 2 2" xfId="230" xr:uid="{350BC237-2B67-426F-BEC4-16C7F1A66611}"/>
    <cellStyle name="Comma 13 2 3 2 3" xfId="231" xr:uid="{5567D5AB-855D-4B8C-B454-EE94CB6E211F}"/>
    <cellStyle name="Comma 13 2 3 3" xfId="232" xr:uid="{325FB0B1-C358-43E2-8A4A-2DFB0F6F052F}"/>
    <cellStyle name="Comma 13 2 3 3 2" xfId="233" xr:uid="{62D68677-DF17-4420-8349-C67DE27E4429}"/>
    <cellStyle name="Comma 13 2 3 4" xfId="234" xr:uid="{64D65A34-B051-4FA6-B48C-CC25973233BB}"/>
    <cellStyle name="Comma 13 2 4" xfId="235" xr:uid="{96DCBBA6-D8FF-47C9-8866-1AB40B7C8D00}"/>
    <cellStyle name="Comma 13 2 4 2" xfId="236" xr:uid="{08EF8215-7DAB-4212-BFF3-71DB392592CF}"/>
    <cellStyle name="Comma 13 2 4 2 2" xfId="237" xr:uid="{068F1273-AF65-4F59-A29F-D0A66E4ADB78}"/>
    <cellStyle name="Comma 13 2 4 3" xfId="238" xr:uid="{4E6255D9-1E99-4184-B432-CA47DA6785A8}"/>
    <cellStyle name="Comma 13 2 5" xfId="239" xr:uid="{DB42184F-DA13-40C1-879A-A6B768AF8251}"/>
    <cellStyle name="Comma 13 2 5 2" xfId="240" xr:uid="{CCF8FF3E-9F79-4DC4-B5F3-14D457C5A558}"/>
    <cellStyle name="Comma 13 2 5 2 2" xfId="241" xr:uid="{D343D986-AA79-4DB5-BA25-7982FD65EDDE}"/>
    <cellStyle name="Comma 13 2 5 3" xfId="242" xr:uid="{5FB330D3-F37C-4CD2-ABCE-0CD4B918DC76}"/>
    <cellStyle name="Comma 13 2 6" xfId="243" xr:uid="{33D60CF7-31A6-408C-AD97-059435230D58}"/>
    <cellStyle name="Comma 13 2 6 2" xfId="244" xr:uid="{F4CE7E8A-B620-4849-8C3F-ABA067F47410}"/>
    <cellStyle name="Comma 13 2 7" xfId="245" xr:uid="{D2F6661A-D469-45C1-A199-51B6A8D04792}"/>
    <cellStyle name="Comma 13 2 8" xfId="246" xr:uid="{5BB0E1AE-7AB8-4714-B4ED-EDE27D373C7C}"/>
    <cellStyle name="Comma 13 3" xfId="247" xr:uid="{41D1729A-AEE0-4A1A-AB35-DF18A9E19595}"/>
    <cellStyle name="Comma 13 3 2" xfId="248" xr:uid="{D26AC7EE-9371-4FEC-93D4-4F1BCE38821F}"/>
    <cellStyle name="Comma 13 3 2 2" xfId="249" xr:uid="{DCF894B9-AFAE-4287-B7AA-9AEA4B72BE86}"/>
    <cellStyle name="Comma 13 3 2 2 2" xfId="250" xr:uid="{14BEA484-29A3-412E-8194-B01CDD03102D}"/>
    <cellStyle name="Comma 13 3 2 3" xfId="251" xr:uid="{19E09D83-0665-4D8C-92B0-4ECDF5AB7E8C}"/>
    <cellStyle name="Comma 13 3 3" xfId="252" xr:uid="{F79AA99E-40CC-48E7-BE1D-62ACBB32AF1F}"/>
    <cellStyle name="Comma 13 3 3 2" xfId="253" xr:uid="{DAD21AAA-0C4B-4B49-870E-45DA758DA905}"/>
    <cellStyle name="Comma 13 3 4" xfId="254" xr:uid="{CAAEF096-F22E-407D-9103-F46E9E206A32}"/>
    <cellStyle name="Comma 13 4" xfId="255" xr:uid="{530D4DDE-0309-45BD-B84B-96165249A6B0}"/>
    <cellStyle name="Comma 13 4 2" xfId="256" xr:uid="{95827AE4-A928-4F7D-BDA5-ADBBE8DD15AF}"/>
    <cellStyle name="Comma 13 4 2 2" xfId="257" xr:uid="{03FA02CE-7003-42AE-9666-F180BAA7A78E}"/>
    <cellStyle name="Comma 13 4 3" xfId="258" xr:uid="{63F2DDE5-F58B-436E-96D1-F2BF0A0FCC24}"/>
    <cellStyle name="Comma 13 5" xfId="259" xr:uid="{4FBF79AD-4456-4948-AA02-03F2A31B354D}"/>
    <cellStyle name="Comma 13 5 2" xfId="260" xr:uid="{B2017721-ADFB-4404-8A0E-7A99A329DC4A}"/>
    <cellStyle name="Comma 13 6" xfId="261" xr:uid="{A244A14F-FBEE-43C6-8927-27B616E602C1}"/>
    <cellStyle name="Comma 13 7" xfId="262" xr:uid="{67FA517C-7428-4814-9A08-A18C83F1CAB8}"/>
    <cellStyle name="Comma 14" xfId="263" xr:uid="{67CACDA2-938C-4DA1-8FF8-F6AAA8FDE4DB}"/>
    <cellStyle name="Comma 14 2" xfId="264" xr:uid="{A5793EE9-70F6-499B-B6B2-83E7521B0FCE}"/>
    <cellStyle name="Comma 14 2 2" xfId="265" xr:uid="{0B616A4E-9A45-4F83-ACEF-E2D796518E3A}"/>
    <cellStyle name="Comma 14 2 2 2" xfId="266" xr:uid="{8354C5D5-EF06-4CA0-BE39-791CAB373374}"/>
    <cellStyle name="Comma 14 2 2 2 2" xfId="267" xr:uid="{86878B7F-4E98-487C-907C-4B2B9EA3BFDB}"/>
    <cellStyle name="Comma 14 2 2 3" xfId="268" xr:uid="{BF5DF683-3929-4F22-BF9E-DAB4B84257F4}"/>
    <cellStyle name="Comma 14 2 3" xfId="269" xr:uid="{ABAA7797-362D-4563-904F-8061D39B4861}"/>
    <cellStyle name="Comma 14 2 3 2" xfId="270" xr:uid="{63DBBF18-5A40-4076-903C-F6B43B7B1890}"/>
    <cellStyle name="Comma 14 2 4" xfId="271" xr:uid="{56E8B26D-8879-4904-9C55-C398EE36EC92}"/>
    <cellStyle name="Comma 14 2 5" xfId="272" xr:uid="{6325F851-DE1B-4649-A9AA-1CC61F3F83C6}"/>
    <cellStyle name="Comma 14 3" xfId="273" xr:uid="{BBB55CD1-DA7D-409B-8176-765C68577F8A}"/>
    <cellStyle name="Comma 14 3 2" xfId="274" xr:uid="{736E31B6-06F9-48A3-803D-36656A9AE8CB}"/>
    <cellStyle name="Comma 14 3 2 2" xfId="275" xr:uid="{81257F48-F778-401C-80CF-B444A02F39F4}"/>
    <cellStyle name="Comma 14 3 3" xfId="276" xr:uid="{877BB19C-C6C5-449F-817F-7847C3ECC62D}"/>
    <cellStyle name="Comma 14 4" xfId="277" xr:uid="{C019AEF1-6391-4016-B906-68017E2E6D34}"/>
    <cellStyle name="Comma 14 4 2" xfId="278" xr:uid="{ACBAE795-B98E-4A0E-8430-DD3FF71C04FA}"/>
    <cellStyle name="Comma 14 4 2 2" xfId="279" xr:uid="{108A2A9D-9B7E-45B5-9E9D-16BA7FF68934}"/>
    <cellStyle name="Comma 14 4 3" xfId="280" xr:uid="{D616B00C-F43C-41E4-A5A9-F0D2CADDE7FA}"/>
    <cellStyle name="Comma 14 5" xfId="281" xr:uid="{4D6830AA-5901-4943-82F9-5C7553809FE6}"/>
    <cellStyle name="Comma 14 5 2" xfId="282" xr:uid="{705558FA-6C86-4E08-B3FA-7D8D7A17AF8F}"/>
    <cellStyle name="Comma 14 6" xfId="283" xr:uid="{3497207A-5E17-41DB-A894-22912FC8ABE5}"/>
    <cellStyle name="Comma 14 7" xfId="284" xr:uid="{0A8D121D-F81D-42E4-B49B-C7E82A506F20}"/>
    <cellStyle name="Comma 15" xfId="285" xr:uid="{136AB0E2-04E1-4C11-9D5A-0EAC102DE325}"/>
    <cellStyle name="Comma 15 2" xfId="286" xr:uid="{B8FAF1F3-6985-4A4C-9061-3D4F69E41335}"/>
    <cellStyle name="Comma 15 2 2" xfId="287" xr:uid="{E6963C17-26B6-4EC1-8C1C-6D711C657EF9}"/>
    <cellStyle name="Comma 15 2 2 2" xfId="288" xr:uid="{5BD2260A-DCD6-4A7C-9347-F42291BF791B}"/>
    <cellStyle name="Comma 15 2 3" xfId="289" xr:uid="{6A563008-11C1-4913-BBDC-9B2F662003C9}"/>
    <cellStyle name="Comma 15 3" xfId="290" xr:uid="{E93F62EA-94B2-4654-A1B1-4C87E3FD6B9B}"/>
    <cellStyle name="Comma 15 3 2" xfId="291" xr:uid="{974E6BC8-0970-45C6-8B97-F04AA7AFE9B9}"/>
    <cellStyle name="Comma 15 4" xfId="292" xr:uid="{6CC0BD12-132C-4C61-96A1-CAFBE1DE0099}"/>
    <cellStyle name="Comma 15 5" xfId="293" xr:uid="{0B31D5BD-0259-4F2A-A482-B309AFA0F117}"/>
    <cellStyle name="Comma 15 6" xfId="294" xr:uid="{5635F177-D471-4515-B9A0-FBDE71102767}"/>
    <cellStyle name="Comma 16" xfId="295" xr:uid="{A401B851-0387-448C-8107-C28B86EE097A}"/>
    <cellStyle name="Comma 16 2" xfId="296" xr:uid="{0995C08C-4D37-4521-9027-96DF00009B1D}"/>
    <cellStyle name="Comma 16 2 2" xfId="297" xr:uid="{CD6CD2D2-D498-43E6-BA98-8AA02D247AC4}"/>
    <cellStyle name="Comma 16 2 2 2" xfId="298" xr:uid="{4AFFCF9E-B7F2-4588-AA4F-1FCAF39C796A}"/>
    <cellStyle name="Comma 16 2 3" xfId="299" xr:uid="{1025EDF7-21E9-48B7-A9C2-9649E9D452BF}"/>
    <cellStyle name="Comma 16 3" xfId="300" xr:uid="{BC655206-2606-45A0-991F-FFA4FF0780BD}"/>
    <cellStyle name="Comma 16 3 2" xfId="301" xr:uid="{7BC6C7B2-1371-4B6B-A031-79260E14858A}"/>
    <cellStyle name="Comma 16 4" xfId="302" xr:uid="{51C4ED20-6C8B-4A23-82DC-75E31DA5841C}"/>
    <cellStyle name="Comma 16 5" xfId="303" xr:uid="{05F0BA92-90C1-405E-A9EC-7490499FB809}"/>
    <cellStyle name="Comma 16 6" xfId="304" xr:uid="{FFF6830F-E3E1-4A99-A58D-8F804F3A5E4D}"/>
    <cellStyle name="Comma 17" xfId="305" xr:uid="{3FC42FD0-E7DC-49C6-9BEE-D29BE6F0C871}"/>
    <cellStyle name="Comma 17 2" xfId="306" xr:uid="{3A6E4702-9017-4104-8242-00ADDFDA57EB}"/>
    <cellStyle name="Comma 17 2 2" xfId="307" xr:uid="{F237305D-83F4-4C2B-867E-6943DFC9109D}"/>
    <cellStyle name="Comma 17 2 2 2" xfId="308" xr:uid="{8AE15506-8C9D-4073-A7A0-1E255C7D897D}"/>
    <cellStyle name="Comma 17 2 3" xfId="309" xr:uid="{A793B8B3-6640-46B5-8744-79B9DE06FF10}"/>
    <cellStyle name="Comma 17 3" xfId="310" xr:uid="{193833FB-A7CE-4F4A-972A-F9F9295FE4CE}"/>
    <cellStyle name="Comma 17 3 2" xfId="311" xr:uid="{3D0DC6ED-2C97-4873-B4EC-16D6105ADD75}"/>
    <cellStyle name="Comma 17 4" xfId="312" xr:uid="{1739D00C-EE50-4BBF-968C-071958477DAF}"/>
    <cellStyle name="Comma 17 5" xfId="313" xr:uid="{06987D24-79BD-4A47-B815-F1FA08EA2430}"/>
    <cellStyle name="Comma 17 6" xfId="314" xr:uid="{8BFA4CC8-84C5-4923-ACEA-FADE24472F6A}"/>
    <cellStyle name="Comma 18" xfId="315" xr:uid="{2B636775-23AF-440D-A554-DE479A66CC0B}"/>
    <cellStyle name="Comma 18 2" xfId="316" xr:uid="{D044DA66-2446-40BB-A711-72DE3F778BC6}"/>
    <cellStyle name="Comma 18 2 2" xfId="317" xr:uid="{883B69CA-DEBA-4852-9777-9CD5A37FC58B}"/>
    <cellStyle name="Comma 18 2 2 2" xfId="318" xr:uid="{EF6C3D01-A2DD-46AB-9C80-C9A6C349E9E0}"/>
    <cellStyle name="Comma 18 2 3" xfId="319" xr:uid="{090A8B7B-E47D-4A2A-844B-32213CD879D5}"/>
    <cellStyle name="Comma 18 3" xfId="320" xr:uid="{8448BBE7-1A61-40F2-BE1E-808639E15FE2}"/>
    <cellStyle name="Comma 18 3 2" xfId="321" xr:uid="{8BD6E575-8B4E-4236-88BB-8E1B87EC9BFE}"/>
    <cellStyle name="Comma 18 4" xfId="322" xr:uid="{D1C16082-7C8E-49FE-8053-A6B99E8DAF37}"/>
    <cellStyle name="Comma 18 5" xfId="323" xr:uid="{2BD50D0B-C2AD-4D58-AE10-310B55F366F8}"/>
    <cellStyle name="Comma 18 6" xfId="324" xr:uid="{DDDC8B0E-4B38-4371-98A2-AE2A3830BF63}"/>
    <cellStyle name="Comma 19" xfId="325" xr:uid="{3625FEA0-D8AE-40EB-B6C0-AC29B47111D4}"/>
    <cellStyle name="Comma 19 2" xfId="326" xr:uid="{C5E26EDE-4DB8-4798-BC24-B59D83B57CBB}"/>
    <cellStyle name="Comma 19 2 2" xfId="327" xr:uid="{4058D4C5-D0E1-47D7-81A5-6C9CF79BCE0D}"/>
    <cellStyle name="Comma 19 2 2 2" xfId="328" xr:uid="{401C937A-4E58-4152-8EF4-83DCCB6312CE}"/>
    <cellStyle name="Comma 19 2 3" xfId="329" xr:uid="{6ADF5D51-2DE5-4549-B2CC-4DCC90F74952}"/>
    <cellStyle name="Comma 19 3" xfId="330" xr:uid="{490933CA-2474-4740-BD4E-A45D763D32A8}"/>
    <cellStyle name="Comma 19 3 2" xfId="331" xr:uid="{24A9BE1D-8DEB-4914-9CC0-37B7E7AD7C42}"/>
    <cellStyle name="Comma 19 4" xfId="332" xr:uid="{D79AAB70-FE27-4DE6-B1B9-7E8A38D5DFEA}"/>
    <cellStyle name="Comma 19 5" xfId="333" xr:uid="{6CC5AC0C-F91A-4120-9308-0A4506F1C63B}"/>
    <cellStyle name="Comma 2" xfId="334" xr:uid="{74C2C7BF-3854-402A-9F7A-74FCEAA464B6}"/>
    <cellStyle name="Comma 2 2" xfId="335" xr:uid="{A47C1242-37C7-433B-8EC6-9A874CCAC0BF}"/>
    <cellStyle name="Comma 2 2 2" xfId="336" xr:uid="{71807D6E-391A-4505-B974-FA0B8A5BA128}"/>
    <cellStyle name="Comma 2 2 2 2" xfId="337" xr:uid="{B3160B7F-4FC1-45A9-86C2-7CEF2388457C}"/>
    <cellStyle name="Comma 2 2 2 2 2" xfId="338" xr:uid="{7A71A69A-7104-4D71-B6CB-714A96C4A08B}"/>
    <cellStyle name="Comma 2 2 2 3" xfId="339" xr:uid="{AA62DDBD-4B99-47D3-A90F-8181C5CF9D2F}"/>
    <cellStyle name="Comma 2 2 3" xfId="340" xr:uid="{9975E33E-A96F-4241-A717-B8B80436311B}"/>
    <cellStyle name="Comma 2 2 3 2" xfId="341" xr:uid="{17995144-187F-4BD2-B322-D72108FA87C5}"/>
    <cellStyle name="Comma 2 2 4" xfId="342" xr:uid="{2FBA2B34-E6D6-482F-A12D-9D8F8FE55DD2}"/>
    <cellStyle name="Comma 2 2 5" xfId="343" xr:uid="{D4CC9C0B-9F80-4633-B732-E3FB0D7BE681}"/>
    <cellStyle name="Comma 2 2 6" xfId="344" xr:uid="{A84DB8D9-D923-40D1-975A-4E62F1A38D72}"/>
    <cellStyle name="Comma 2 3" xfId="345" xr:uid="{04BF2999-30EC-4676-80AC-413E4D3B5950}"/>
    <cellStyle name="Comma 2 3 2" xfId="346" xr:uid="{03DDA5E9-12BA-4F23-96B2-B2D3F54D4F75}"/>
    <cellStyle name="Comma 2 3 2 2" xfId="347" xr:uid="{77192E35-8E1A-4BFA-B892-A8B808D27D20}"/>
    <cellStyle name="Comma 2 3 3" xfId="348" xr:uid="{6EBD1C0F-CC45-4F7E-A6E9-8ECE923F4090}"/>
    <cellStyle name="Comma 2 3 4" xfId="349" xr:uid="{068A97E9-8147-4A7E-B043-C201357BB49A}"/>
    <cellStyle name="Comma 2 4" xfId="350" xr:uid="{130F402F-8088-4659-9197-E2DD71D4DEAE}"/>
    <cellStyle name="Comma 2 4 2" xfId="351" xr:uid="{3A0819AE-37B4-4C99-B4B1-CC890E435262}"/>
    <cellStyle name="Comma 2 4 2 2" xfId="352" xr:uid="{24B85EE6-5D8E-4194-9DB9-335E6FEE05F6}"/>
    <cellStyle name="Comma 2 4 3" xfId="353" xr:uid="{6D3E2424-1D59-4A41-A3C5-3E451E7088D5}"/>
    <cellStyle name="Comma 2 5" xfId="354" xr:uid="{D7265869-593B-480A-8152-A8F335E9D0A1}"/>
    <cellStyle name="Comma 2 5 2" xfId="355" xr:uid="{F037B12F-3C22-4463-BBC8-E65DC21AA6EA}"/>
    <cellStyle name="Comma 2 6" xfId="356" xr:uid="{855B74A1-1EAE-4368-B46D-153D048B5EE4}"/>
    <cellStyle name="Comma 2 7" xfId="357" xr:uid="{A7B7461D-41BC-4680-AFA2-E1EF2F831058}"/>
    <cellStyle name="Comma 2 8" xfId="358" xr:uid="{95D900E1-F828-4CE2-B524-72D4D782D395}"/>
    <cellStyle name="Comma 20" xfId="359" xr:uid="{0A57D8C7-A549-44DE-BAE3-37752F9E40F0}"/>
    <cellStyle name="Comma 20 2" xfId="360" xr:uid="{DE6074F3-6448-4703-B37C-C22A0E985623}"/>
    <cellStyle name="Comma 20 2 2" xfId="361" xr:uid="{C8BB9FCF-B99E-4DB3-9C4C-5EA1BCA634F5}"/>
    <cellStyle name="Comma 20 2 2 2" xfId="362" xr:uid="{6DC0D187-F5E0-4ED9-9BFB-E266E9C4E639}"/>
    <cellStyle name="Comma 20 2 3" xfId="363" xr:uid="{611E78D8-1F12-4CCE-B560-3A34B5DFD828}"/>
    <cellStyle name="Comma 20 3" xfId="364" xr:uid="{5BA88F4E-520F-43F2-9A92-37EE2FB2E622}"/>
    <cellStyle name="Comma 20 3 2" xfId="365" xr:uid="{1054ED91-517C-42B3-8F69-3DE0C927FED4}"/>
    <cellStyle name="Comma 20 4" xfId="366" xr:uid="{390A4C20-BCBC-4CB8-8D7D-00A101D38FBF}"/>
    <cellStyle name="Comma 20 5" xfId="367" xr:uid="{2AD3692E-F975-4844-A581-C51DFEB4094E}"/>
    <cellStyle name="Comma 21" xfId="368" xr:uid="{B3BCC420-55D1-4430-BAA8-3E2727A8572E}"/>
    <cellStyle name="Comma 21 2" xfId="369" xr:uid="{6A78F34E-03A9-4146-8D9E-0544779AA9AD}"/>
    <cellStyle name="Comma 21 2 2" xfId="370" xr:uid="{0105EC2B-B60E-4E63-BCF8-8EA9ABBAC3BB}"/>
    <cellStyle name="Comma 21 2 2 2" xfId="371" xr:uid="{CEB48D65-C243-4419-B057-EE6474F45240}"/>
    <cellStyle name="Comma 21 2 3" xfId="372" xr:uid="{2B712BFA-C635-4B3D-BF65-20888F7D1FA5}"/>
    <cellStyle name="Comma 21 3" xfId="373" xr:uid="{C9A2B1DF-8D90-478F-B77C-573D714ED202}"/>
    <cellStyle name="Comma 21 3 2" xfId="374" xr:uid="{D79B8C10-AF4E-4CDE-BA77-538AFC21C300}"/>
    <cellStyle name="Comma 21 4" xfId="375" xr:uid="{A8488358-316F-49C8-A954-F36D8E402700}"/>
    <cellStyle name="Comma 21 5" xfId="376" xr:uid="{02102C71-39E1-4D5F-8775-1ACD9F80AE78}"/>
    <cellStyle name="Comma 22" xfId="377" xr:uid="{A2999D15-DDE5-4C42-9A71-6E27B74B858A}"/>
    <cellStyle name="Comma 22 2" xfId="378" xr:uid="{68B884B6-EC66-45D3-B6EE-7E7866BB6E42}"/>
    <cellStyle name="Comma 22 2 2" xfId="379" xr:uid="{962E3C63-3D46-4F38-8271-8B38D63D21EE}"/>
    <cellStyle name="Comma 22 2 2 2" xfId="380" xr:uid="{0ECA5383-F1C5-44FE-9C44-BEAA58D844C0}"/>
    <cellStyle name="Comma 22 2 3" xfId="381" xr:uid="{A1A22612-BC9A-4D57-A7BE-430A5DDA5F7A}"/>
    <cellStyle name="Comma 22 3" xfId="382" xr:uid="{3C97CF31-A288-419E-8045-F3A3A41806A0}"/>
    <cellStyle name="Comma 22 3 2" xfId="383" xr:uid="{D533281B-B1AE-4744-A559-563533470739}"/>
    <cellStyle name="Comma 22 4" xfId="384" xr:uid="{BB6F475C-CB6F-4C78-AD41-041906A08920}"/>
    <cellStyle name="Comma 22 5" xfId="385" xr:uid="{C0D7075A-8796-4C57-AED1-DF72FC968ACC}"/>
    <cellStyle name="Comma 23" xfId="386" xr:uid="{64A82C0D-E545-49FD-9BF0-665FAF4F2073}"/>
    <cellStyle name="Comma 23 2" xfId="387" xr:uid="{F85C06D9-B0B0-4FA3-A065-E9461CD96368}"/>
    <cellStyle name="Comma 23 2 2" xfId="388" xr:uid="{F703E358-5234-4AA5-A4F6-905964AB5DAC}"/>
    <cellStyle name="Comma 23 2 2 2" xfId="389" xr:uid="{486D26CE-BB6E-416D-B721-901C8FAFC2CC}"/>
    <cellStyle name="Comma 23 2 3" xfId="390" xr:uid="{B4D8B422-B679-4D67-87A4-A72C8B676EE1}"/>
    <cellStyle name="Comma 23 3" xfId="391" xr:uid="{D3EF5859-822A-4337-A9A9-71450A344E21}"/>
    <cellStyle name="Comma 23 3 2" xfId="392" xr:uid="{F8FE5EB1-2EFB-4994-9A75-9CA8575DA938}"/>
    <cellStyle name="Comma 23 4" xfId="393" xr:uid="{BCDEDB1B-3655-4A9B-9533-BCD0E8FAD787}"/>
    <cellStyle name="Comma 23 5" xfId="394" xr:uid="{DF5F50E9-2EB6-4CBD-B9B7-9048CC1F37C0}"/>
    <cellStyle name="Comma 24" xfId="395" xr:uid="{D1BFB507-239C-47A4-9D96-DE6F77175CB3}"/>
    <cellStyle name="Comma 24 2" xfId="396" xr:uid="{A5A4A682-E8AF-4C87-8B55-1FC1868F7B9C}"/>
    <cellStyle name="Comma 24 2 2" xfId="397" xr:uid="{A71F1408-3E94-457F-AE98-980CEB77A6EA}"/>
    <cellStyle name="Comma 24 2 2 2" xfId="398" xr:uid="{6A513D40-0A49-4C63-8D90-AD7EF303620D}"/>
    <cellStyle name="Comma 24 2 3" xfId="399" xr:uid="{1F111C95-DC3D-41F5-83A4-BA9952CE9833}"/>
    <cellStyle name="Comma 24 3" xfId="400" xr:uid="{C0F2DFC0-29BC-421A-8B69-FC36A104B68E}"/>
    <cellStyle name="Comma 24 3 2" xfId="401" xr:uid="{A1B4253E-1D1A-4344-B8C0-05F8028D9AEB}"/>
    <cellStyle name="Comma 24 4" xfId="402" xr:uid="{29EC3E33-FB34-4D70-A754-7883B43FF39A}"/>
    <cellStyle name="Comma 24 5" xfId="403" xr:uid="{BF285502-51D6-457A-99A8-E730AF5FD285}"/>
    <cellStyle name="Comma 25" xfId="404" xr:uid="{F5B8FCEE-6EE8-412A-A0F6-7C3A16C86D22}"/>
    <cellStyle name="Comma 25 2" xfId="405" xr:uid="{09AD814B-0479-4E15-B77F-5DC90BC7F74B}"/>
    <cellStyle name="Comma 25 2 2" xfId="406" xr:uid="{9C8561ED-57EC-4F32-8229-DE18C25911E7}"/>
    <cellStyle name="Comma 25 2 2 2" xfId="407" xr:uid="{9659ECA8-14FE-4618-B920-8BA63B8E77ED}"/>
    <cellStyle name="Comma 25 2 3" xfId="408" xr:uid="{7150124A-8137-45CF-ACAC-898B2C9C74BC}"/>
    <cellStyle name="Comma 25 3" xfId="409" xr:uid="{0F53141C-45C7-4058-86CC-C14765476D1A}"/>
    <cellStyle name="Comma 25 3 2" xfId="410" xr:uid="{AB333E0A-3647-4604-AF50-539561B3EAFD}"/>
    <cellStyle name="Comma 25 4" xfId="411" xr:uid="{53FD3EBD-CF09-4F04-A0B8-A5278876AEC7}"/>
    <cellStyle name="Comma 25 5" xfId="412" xr:uid="{92827B1D-B03C-40E6-8778-AD7A45974700}"/>
    <cellStyle name="Comma 26" xfId="413" xr:uid="{956179C5-1B53-4676-AFD8-24595425A44B}"/>
    <cellStyle name="Comma 26 2" xfId="414" xr:uid="{655C678E-A2C9-449D-B53B-E0F128587747}"/>
    <cellStyle name="Comma 26 2 2" xfId="415" xr:uid="{BB7A958F-89EF-4038-9698-A8E0B8C8D71C}"/>
    <cellStyle name="Comma 26 2 2 2" xfId="416" xr:uid="{D00AFCC1-15B9-4DBE-B85C-C993C4CD3DFD}"/>
    <cellStyle name="Comma 26 2 3" xfId="417" xr:uid="{C79A1ABF-BA61-4513-9C98-DCD8207193A5}"/>
    <cellStyle name="Comma 26 3" xfId="418" xr:uid="{5D2BA770-92D4-4046-86B0-D1EA6817A7D7}"/>
    <cellStyle name="Comma 26 3 2" xfId="419" xr:uid="{1ADC20C9-48B6-40AD-B6ED-02270E0731C7}"/>
    <cellStyle name="Comma 26 4" xfId="420" xr:uid="{39F2426D-2B8F-4C53-8455-1FA37038B65B}"/>
    <cellStyle name="Comma 26 5" xfId="421" xr:uid="{09576E5D-08BF-4D90-A6D9-6D99DFA6B411}"/>
    <cellStyle name="Comma 27" xfId="422" xr:uid="{8E1C1AC6-481B-4773-8194-21DCB0414546}"/>
    <cellStyle name="Comma 27 2" xfId="423" xr:uid="{8BF6B14C-4D8A-4C7D-88B5-B22F58AA2930}"/>
    <cellStyle name="Comma 27 2 2" xfId="424" xr:uid="{FC652BEE-8D37-4CC6-866C-12304C3365FB}"/>
    <cellStyle name="Comma 27 2 2 2" xfId="425" xr:uid="{FCB2A5E3-6DFD-4281-9167-D3EBA7A3B267}"/>
    <cellStyle name="Comma 27 2 3" xfId="426" xr:uid="{76EC54DD-20F4-42EA-B343-90E99676E46B}"/>
    <cellStyle name="Comma 27 3" xfId="427" xr:uid="{08A678A2-8B0C-4A5F-A9D4-CCF0D32428AC}"/>
    <cellStyle name="Comma 27 3 2" xfId="428" xr:uid="{27AD433E-29D9-4E67-9C68-948BE39E1F85}"/>
    <cellStyle name="Comma 27 4" xfId="429" xr:uid="{E94FE9D8-30A8-46B5-BB83-613BAA9EE613}"/>
    <cellStyle name="Comma 28" xfId="430" xr:uid="{C9D0DBCA-A487-4FED-94B0-8282A3CAC228}"/>
    <cellStyle name="Comma 28 2" xfId="431" xr:uid="{49284237-FC26-4707-B937-1938D876E376}"/>
    <cellStyle name="Comma 28 2 2" xfId="432" xr:uid="{CF719E35-E443-427E-9BAC-E26FA08D7E67}"/>
    <cellStyle name="Comma 28 2 2 2" xfId="433" xr:uid="{82AE8302-4F06-48BF-B7A3-BEA0B13FF7A7}"/>
    <cellStyle name="Comma 28 2 3" xfId="434" xr:uid="{5E16EF5F-3BAD-45B2-AE1E-D157C5B52F1A}"/>
    <cellStyle name="Comma 28 3" xfId="435" xr:uid="{D3FEEFFE-307F-4723-AED7-5B79A01ECF0A}"/>
    <cellStyle name="Comma 28 3 2" xfId="436" xr:uid="{528EB3EE-7B5D-4AD9-8CA7-95318FB05550}"/>
    <cellStyle name="Comma 28 4" xfId="437" xr:uid="{BC102198-6B98-4E21-B575-3861DC02BC57}"/>
    <cellStyle name="Comma 29" xfId="438" xr:uid="{661879C6-2B59-463D-85B3-DE199EAD6E07}"/>
    <cellStyle name="Comma 29 2" xfId="439" xr:uid="{1C0B3B12-D734-41C6-B83D-61DCC57811F8}"/>
    <cellStyle name="Comma 29 2 2" xfId="440" xr:uid="{5B95E5EA-20A0-45AF-8085-74DF6C2BECC1}"/>
    <cellStyle name="Comma 29 2 2 2" xfId="441" xr:uid="{38B7D8A3-25CA-484B-A2BC-93D8A7D3C55E}"/>
    <cellStyle name="Comma 29 2 3" xfId="442" xr:uid="{B8E53D33-7E15-4280-8BF2-A4290BAA51EC}"/>
    <cellStyle name="Comma 29 3" xfId="443" xr:uid="{4EFA7238-32A2-4572-A620-8A559F7437FA}"/>
    <cellStyle name="Comma 29 3 2" xfId="444" xr:uid="{A3099084-1469-48C8-A039-2C03191499A0}"/>
    <cellStyle name="Comma 29 4" xfId="445" xr:uid="{44D025F5-2F44-4080-A59D-0C34A3877CB7}"/>
    <cellStyle name="Comma 3" xfId="446" xr:uid="{D04B9A95-4B20-4502-944D-8636459EFEF3}"/>
    <cellStyle name="Comma 3 2" xfId="447" xr:uid="{81BA2255-12BE-4D81-898F-89D6DD4EED7F}"/>
    <cellStyle name="Comma 3 2 2" xfId="448" xr:uid="{2F56924A-8C46-4960-9C3E-F6FB5F358C18}"/>
    <cellStyle name="Comma 3 2 2 2" xfId="449" xr:uid="{8F02E195-BE18-4928-99B1-278783ECD64B}"/>
    <cellStyle name="Comma 3 2 2 2 2" xfId="450" xr:uid="{39016F8E-7D5E-4E7B-9C3C-C11FB5A535FD}"/>
    <cellStyle name="Comma 3 2 2 3" xfId="451" xr:uid="{B6338C6B-D608-4EC3-BCA0-1DCD562F00CC}"/>
    <cellStyle name="Comma 3 2 2 4" xfId="452" xr:uid="{710F72C3-0C2D-4D12-BA33-B000FE8B81D6}"/>
    <cellStyle name="Comma 3 2 3" xfId="453" xr:uid="{483D9A38-6AF1-44EB-AD56-3BD219BE0624}"/>
    <cellStyle name="Comma 3 2 3 2" xfId="454" xr:uid="{68486A57-CDA0-417E-8247-11A57D1B7C8A}"/>
    <cellStyle name="Comma 3 2 4" xfId="455" xr:uid="{6A24D3D8-633E-40CF-A0B6-E956BE4AD287}"/>
    <cellStyle name="Comma 3 2 5" xfId="456" xr:uid="{3D5F2FC3-9778-4F89-BBF0-C9A244597E26}"/>
    <cellStyle name="Comma 3 2 6" xfId="457" xr:uid="{9232476D-282F-4EC5-B320-95FE3E08E967}"/>
    <cellStyle name="Comma 3 3" xfId="458" xr:uid="{AABC561A-5E25-4D74-8ADE-BD40AE52340C}"/>
    <cellStyle name="Comma 3 3 2" xfId="459" xr:uid="{BE388491-D537-442C-946F-E9E04F028DA3}"/>
    <cellStyle name="Comma 3 3 2 2" xfId="460" xr:uid="{925AC60D-8EE6-4258-9446-06CCF7D3AD9E}"/>
    <cellStyle name="Comma 3 3 3" xfId="461" xr:uid="{EE854822-EC15-4787-A199-B4AF38AAA2EF}"/>
    <cellStyle name="Comma 3 3 4" xfId="462" xr:uid="{CE345997-EEAC-4DD9-9211-DBEEAF686891}"/>
    <cellStyle name="Comma 3 4" xfId="463" xr:uid="{4F5EDB37-8B1A-4D7B-80F1-FEE5D8A4DCCF}"/>
    <cellStyle name="Comma 3 4 2" xfId="464" xr:uid="{D8856BF3-6CF0-43DB-A183-9BB3EB453B6B}"/>
    <cellStyle name="Comma 3 4 2 2" xfId="465" xr:uid="{3D59E456-DFFD-4F10-AAE9-0B9DF15AEE73}"/>
    <cellStyle name="Comma 3 4 3" xfId="466" xr:uid="{A5324B59-9FA9-47AE-9DC3-F08F6ADF7654}"/>
    <cellStyle name="Comma 3 5" xfId="467" xr:uid="{43EA3BF6-5F92-424B-BE79-DDFFA93BF0C8}"/>
    <cellStyle name="Comma 3 5 2" xfId="468" xr:uid="{2C290C99-DEFA-4CFB-BABC-E4C8E99C6B40}"/>
    <cellStyle name="Comma 3 6" xfId="469" xr:uid="{CA9F0670-ACF3-4A07-8D40-12DBF8A7CEF4}"/>
    <cellStyle name="Comma 3 7" xfId="470" xr:uid="{7E802DD8-4A73-471E-9CE7-46385B94C949}"/>
    <cellStyle name="Comma 3 8" xfId="471" xr:uid="{CB1998EA-5EC4-4375-8822-DB2B1D21F7E5}"/>
    <cellStyle name="Comma 30" xfId="472" xr:uid="{9D53EA4A-1DAB-4428-B422-144B68774DC5}"/>
    <cellStyle name="Comma 30 2" xfId="473" xr:uid="{CCAE49E9-9B87-48DE-BC17-98AC90B0FC33}"/>
    <cellStyle name="Comma 30 2 2" xfId="474" xr:uid="{59E79081-CEBB-4FF9-AB42-F387BA341B14}"/>
    <cellStyle name="Comma 30 3" xfId="475" xr:uid="{238F2570-D8B3-4627-9D4A-1DD962B9CB62}"/>
    <cellStyle name="Comma 31" xfId="476" xr:uid="{8AFEF954-8C56-4F04-8542-7829D5712755}"/>
    <cellStyle name="Comma 31 2" xfId="477" xr:uid="{DAF875BD-F225-41CF-B126-F7A87E06A21E}"/>
    <cellStyle name="Comma 31 2 2" xfId="478" xr:uid="{BDA03B2F-A002-4F74-9B88-19266073F283}"/>
    <cellStyle name="Comma 31 3" xfId="479" xr:uid="{4E90F6B2-68FF-48BA-B916-FC1D41056263}"/>
    <cellStyle name="Comma 32" xfId="480" xr:uid="{6F890970-DFBE-434D-B1EC-AE3CF11B9DA3}"/>
    <cellStyle name="Comma 32 2" xfId="481" xr:uid="{75DCD8AB-0547-4278-A810-B5907A130667}"/>
    <cellStyle name="Comma 32 2 2" xfId="482" xr:uid="{9AEBAE6D-7040-4696-80E0-50EED56C5255}"/>
    <cellStyle name="Comma 32 3" xfId="483" xr:uid="{6B82629F-D7E1-4564-A5FB-75AC57F89599}"/>
    <cellStyle name="Comma 33" xfId="484" xr:uid="{100726F6-0B5A-447C-82E9-15C340A89578}"/>
    <cellStyle name="Comma 33 2" xfId="485" xr:uid="{D40CDE8E-32F5-403D-A3D1-B151380F2036}"/>
    <cellStyle name="Comma 33 2 2" xfId="486" xr:uid="{9047D109-E9BF-4EF5-8858-4CD96BC32399}"/>
    <cellStyle name="Comma 33 3" xfId="487" xr:uid="{1E5DE703-0C84-4366-BF2B-6E30A0DB713E}"/>
    <cellStyle name="Comma 34" xfId="488" xr:uid="{EBFD983F-F5B7-4AE3-94AB-33C282BEC515}"/>
    <cellStyle name="Comma 34 2" xfId="489" xr:uid="{A40090D2-816E-4F21-8EDD-E607EBAFC1AF}"/>
    <cellStyle name="Comma 34 2 2" xfId="490" xr:uid="{CF741175-976D-4302-8AFE-FE648F863229}"/>
    <cellStyle name="Comma 34 3" xfId="491" xr:uid="{5A99765B-F0F9-4133-B4E1-72B8D51B8479}"/>
    <cellStyle name="Comma 35" xfId="492" xr:uid="{6E1922A0-E697-4CC9-8131-EAE9C5EEC4D4}"/>
    <cellStyle name="Comma 35 2" xfId="493" xr:uid="{C867D8CE-D815-4872-8598-72AE13859DB6}"/>
    <cellStyle name="Comma 35 2 2" xfId="494" xr:uid="{88EC42AB-8DC1-43CA-B758-FDB8B928171A}"/>
    <cellStyle name="Comma 35 3" xfId="495" xr:uid="{871A8CD6-A617-4EB1-BD4F-777A4985225A}"/>
    <cellStyle name="Comma 36" xfId="496" xr:uid="{FF1E7C87-29D6-4D55-8D67-3DF40C5450B1}"/>
    <cellStyle name="Comma 36 2" xfId="497" xr:uid="{2180B6C8-EF2A-4EC6-9AB3-6A6CB687AE2C}"/>
    <cellStyle name="Comma 36 2 2" xfId="498" xr:uid="{63AF2AF8-D367-40DD-834C-08B39550DFFA}"/>
    <cellStyle name="Comma 36 3" xfId="499" xr:uid="{A47916EA-F9C0-4C80-B57C-4A3D34121684}"/>
    <cellStyle name="Comma 37" xfId="500" xr:uid="{AEECE4CC-F3B0-446C-9B97-2A4D4DCC3CDD}"/>
    <cellStyle name="Comma 37 2" xfId="501" xr:uid="{A6D2E084-B093-4F89-A242-98BEC3585DDE}"/>
    <cellStyle name="Comma 38" xfId="502" xr:uid="{C74569C0-D0AC-4C71-868B-E6D24AF87278}"/>
    <cellStyle name="Comma 38 2" xfId="503" xr:uid="{8CE5ED71-E490-42F7-95E4-81F2D598A482}"/>
    <cellStyle name="Comma 39" xfId="504" xr:uid="{D4A6AD5F-1EFB-49F0-B149-5C5D4AF2031F}"/>
    <cellStyle name="Comma 39 2" xfId="505" xr:uid="{9DB71F27-8DEC-4342-B8F6-649EF6829A35}"/>
    <cellStyle name="Comma 4" xfId="506" xr:uid="{78B75B98-63A9-4E29-B4B3-0C4A72B5FC00}"/>
    <cellStyle name="Comma 4 2" xfId="507" xr:uid="{3AF18A9F-A511-4CF2-9034-E1D101FFBA85}"/>
    <cellStyle name="Comma 4 2 2" xfId="508" xr:uid="{84733216-A796-40A1-93EE-089EE83839C1}"/>
    <cellStyle name="Comma 4 2 2 2" xfId="509" xr:uid="{C634E638-BF3B-41E8-95AC-60AF4B786CC6}"/>
    <cellStyle name="Comma 4 2 2 2 2" xfId="510" xr:uid="{943107C4-A5AD-42B2-96C5-F94E9AFD1555}"/>
    <cellStyle name="Comma 4 2 2 3" xfId="511" xr:uid="{6B20BA9B-346C-4FFC-B88F-E760C93BDB85}"/>
    <cellStyle name="Comma 4 2 2 4" xfId="512" xr:uid="{A8A41562-8BC7-42DA-B260-824EB59BD646}"/>
    <cellStyle name="Comma 4 2 3" xfId="513" xr:uid="{20F32E14-6D15-43C8-AEB2-44A68863A371}"/>
    <cellStyle name="Comma 4 2 3 2" xfId="514" xr:uid="{F5E82545-64FF-4FAD-B5F0-F0507078946D}"/>
    <cellStyle name="Comma 4 2 4" xfId="515" xr:uid="{F2818648-075A-4E35-AB80-D7873523537C}"/>
    <cellStyle name="Comma 4 2 5" xfId="516" xr:uid="{189F8400-73DD-4502-B9BF-404350C9C094}"/>
    <cellStyle name="Comma 4 2 6" xfId="517" xr:uid="{B00D83DF-8103-44C8-8119-8F173F304238}"/>
    <cellStyle name="Comma 4 3" xfId="518" xr:uid="{BBAACC61-EE5A-4337-BD08-EF0D85C3BFD4}"/>
    <cellStyle name="Comma 4 3 2" xfId="519" xr:uid="{51408E3E-FC03-49CA-9368-416A9324C1A9}"/>
    <cellStyle name="Comma 4 3 2 2" xfId="520" xr:uid="{BC12C70E-BB44-46C2-AD7A-16CB98917D6B}"/>
    <cellStyle name="Comma 4 3 3" xfId="521" xr:uid="{E290EA6B-7B42-49CA-9A89-0658DDB8F32C}"/>
    <cellStyle name="Comma 4 3 4" xfId="522" xr:uid="{601B53B7-DA41-489F-973D-1F2F8DE16C1D}"/>
    <cellStyle name="Comma 4 4" xfId="523" xr:uid="{C73B2CC3-B6D2-488F-A24B-ADA6156CC4AB}"/>
    <cellStyle name="Comma 4 4 2" xfId="524" xr:uid="{19C72AA3-43F1-4CFF-B11E-46A1AACB9702}"/>
    <cellStyle name="Comma 4 4 2 2" xfId="525" xr:uid="{190032EF-B4BB-4074-A078-674EE57C0E7C}"/>
    <cellStyle name="Comma 4 4 3" xfId="526" xr:uid="{AA04FE8F-8433-433E-98FB-37BD37894568}"/>
    <cellStyle name="Comma 4 5" xfId="527" xr:uid="{359DC18F-0F7D-448A-9BC3-410E027FE0D4}"/>
    <cellStyle name="Comma 4 5 2" xfId="528" xr:uid="{193CAD52-16FA-4A91-8B70-6980AEC71234}"/>
    <cellStyle name="Comma 4 6" xfId="529" xr:uid="{C023203B-CB5B-44EA-85F6-69CE5358F989}"/>
    <cellStyle name="Comma 4 7" xfId="530" xr:uid="{6596B9F9-B19A-4329-B47E-5F2B0B8907FB}"/>
    <cellStyle name="Comma 4 8" xfId="531" xr:uid="{0AAC0AA6-E239-4CAA-9BFA-45CB4559F9CD}"/>
    <cellStyle name="Comma 40" xfId="532" xr:uid="{2F0464D0-0A7E-4B0F-A150-378AA3F05CD4}"/>
    <cellStyle name="Comma 41" xfId="533" xr:uid="{D5A5ADAD-C8FD-49EE-89C9-E01399220875}"/>
    <cellStyle name="Comma 42" xfId="534" xr:uid="{6F63BCDF-A3DC-4D19-89BE-9B43165A86B4}"/>
    <cellStyle name="Comma 43" xfId="535" xr:uid="{EA972CC6-5AF1-4DFE-A42A-3F88BED9F896}"/>
    <cellStyle name="Comma 44" xfId="536" xr:uid="{FF4F20D3-49BC-4E03-8004-11996F926873}"/>
    <cellStyle name="Comma 45" xfId="537" xr:uid="{9184ACB6-5D4C-4D3F-9106-5F7CD46FBD82}"/>
    <cellStyle name="Comma 46" xfId="538" xr:uid="{49C4BD31-3262-4BFC-B171-61B0167C9CD4}"/>
    <cellStyle name="Comma 47" xfId="539" xr:uid="{A5E22663-EE29-4AAC-98A7-EFF2A98CC1EE}"/>
    <cellStyle name="Comma 48" xfId="540" xr:uid="{4DE4BDD3-333F-468E-8E68-02A841296E80}"/>
    <cellStyle name="Comma 49" xfId="541" xr:uid="{71091F6E-A635-4F94-BB85-6EB38CEF3E73}"/>
    <cellStyle name="Comma 5" xfId="542" xr:uid="{6D14B794-4E20-44F4-B8FE-0454654986B4}"/>
    <cellStyle name="Comma 5 2" xfId="543" xr:uid="{AE4D990C-D9E6-44B6-9ACC-98944DA85E95}"/>
    <cellStyle name="Comma 5 2 2" xfId="544" xr:uid="{DB603F36-65E4-4E46-B460-6FDDE6A8D585}"/>
    <cellStyle name="Comma 5 2 2 2" xfId="545" xr:uid="{FFB47C4D-857B-4AFB-B50F-48C042AA7484}"/>
    <cellStyle name="Comma 5 2 2 2 2" xfId="546" xr:uid="{E82126CE-603F-49E7-91F5-ABB316270671}"/>
    <cellStyle name="Comma 5 2 2 3" xfId="547" xr:uid="{4771EEC9-EB1E-4FAD-A587-730F0CFC50B7}"/>
    <cellStyle name="Comma 5 2 2 4" xfId="548" xr:uid="{8DA5EF5B-9BEA-4C51-B5E8-AEFABD3FFD42}"/>
    <cellStyle name="Comma 5 2 3" xfId="549" xr:uid="{AFAA6590-6E71-4FDC-A6EC-BBF3553CB21A}"/>
    <cellStyle name="Comma 5 2 3 2" xfId="550" xr:uid="{FE7A16A0-E605-4C7C-81DD-6E62354AAED1}"/>
    <cellStyle name="Comma 5 2 4" xfId="551" xr:uid="{00D4C260-F8B0-4928-8190-B74B45DD6225}"/>
    <cellStyle name="Comma 5 2 5" xfId="552" xr:uid="{53542FC2-4225-4DDE-89E2-474E49F70402}"/>
    <cellStyle name="Comma 5 2 6" xfId="553" xr:uid="{117CF107-3B4C-45AC-A413-29592BA69E8B}"/>
    <cellStyle name="Comma 5 3" xfId="554" xr:uid="{A9BE5847-C9F0-4AB9-8CB9-B847CD4315EF}"/>
    <cellStyle name="Comma 5 3 2" xfId="555" xr:uid="{07E9F3B0-F270-40FD-B68A-B57FAF113277}"/>
    <cellStyle name="Comma 5 3 2 2" xfId="556" xr:uid="{E51B6323-F4E5-495C-AADE-238DEB6BB6BE}"/>
    <cellStyle name="Comma 5 3 3" xfId="557" xr:uid="{C8865635-B369-4DFB-A765-17AA1F17F081}"/>
    <cellStyle name="Comma 5 3 4" xfId="558" xr:uid="{086F4594-134B-4A00-B5C8-4648C40969D5}"/>
    <cellStyle name="Comma 5 4" xfId="559" xr:uid="{DA18C70C-3ECE-4A82-9978-B5B40B729343}"/>
    <cellStyle name="Comma 5 4 2" xfId="560" xr:uid="{3DFE85AF-E7AE-49F8-B1F9-A86A238E351A}"/>
    <cellStyle name="Comma 5 4 2 2" xfId="561" xr:uid="{26E23118-82B5-45B4-BD44-569CB50331B7}"/>
    <cellStyle name="Comma 5 4 3" xfId="562" xr:uid="{24E3BD56-7ECD-4237-AB6C-87FBF99643C3}"/>
    <cellStyle name="Comma 5 5" xfId="563" xr:uid="{D9EB9275-DF75-46B8-9CB4-FEA8B9F9B668}"/>
    <cellStyle name="Comma 5 5 2" xfId="564" xr:uid="{3B89FF7C-F949-427D-B880-593C5CF0C8C6}"/>
    <cellStyle name="Comma 5 6" xfId="565" xr:uid="{7F799EAE-E903-431D-BA31-7D705551E0C7}"/>
    <cellStyle name="Comma 5 7" xfId="566" xr:uid="{71B369E9-67E0-4A37-908D-40F6893A3E05}"/>
    <cellStyle name="Comma 5 8" xfId="567" xr:uid="{B1983BC5-C9D2-49B6-9843-05995C20510E}"/>
    <cellStyle name="Comma 50" xfId="568" xr:uid="{349B5A9C-00F1-4A95-92BB-84EF96392B79}"/>
    <cellStyle name="Comma 51" xfId="569" xr:uid="{15D15DC8-A3C1-47DE-81F9-2AE6873DE12C}"/>
    <cellStyle name="Comma 52" xfId="570" xr:uid="{A9189295-8027-49DA-BCBC-C0FDA0621206}"/>
    <cellStyle name="Comma 53" xfId="571" xr:uid="{D470BF11-A874-4106-A9EF-6A8FE72D0C29}"/>
    <cellStyle name="Comma 54" xfId="572" xr:uid="{1FA89152-AD5B-43AB-B037-C57E31FC1ABF}"/>
    <cellStyle name="Comma 55" xfId="573" xr:uid="{36298B9F-D6DD-4910-B88F-C6F428B88D5D}"/>
    <cellStyle name="Comma 57" xfId="574" xr:uid="{01BEFCA1-1485-419A-A909-B28101336F1E}"/>
    <cellStyle name="Comma 58" xfId="575" xr:uid="{928C775C-2F7E-4546-AF11-60E253D4736F}"/>
    <cellStyle name="Comma 6" xfId="576" xr:uid="{701A8B27-02FD-449B-B693-FDE1945BFDA6}"/>
    <cellStyle name="Comma 6 2" xfId="577" xr:uid="{191E9F04-B236-4920-8F26-8381923F5A37}"/>
    <cellStyle name="Comma 6 2 2" xfId="578" xr:uid="{5BB8F8BD-8B16-46F7-A45D-408172876502}"/>
    <cellStyle name="Comma 6 2 2 2" xfId="579" xr:uid="{8974DCD4-B93E-483B-A939-7FAF7EF0F4BD}"/>
    <cellStyle name="Comma 6 2 2 2 2" xfId="580" xr:uid="{35D4FBE2-81AD-4B7E-955A-877192ABEDB8}"/>
    <cellStyle name="Comma 6 2 2 3" xfId="581" xr:uid="{5664E249-3471-4229-BB1D-CCAD00B7BE09}"/>
    <cellStyle name="Comma 6 2 3" xfId="582" xr:uid="{D62939B1-C44D-4A5C-A767-04DE1477B22A}"/>
    <cellStyle name="Comma 6 2 3 2" xfId="583" xr:uid="{CE8A6FD5-3531-48F3-9E0E-47452EBFFFF8}"/>
    <cellStyle name="Comma 6 2 4" xfId="584" xr:uid="{887160C8-424D-4A90-8641-A19F83EF94E9}"/>
    <cellStyle name="Comma 6 2 5" xfId="585" xr:uid="{E87185B2-A5E3-4BBC-AE99-D71A9825FCAE}"/>
    <cellStyle name="Comma 6 2 6" xfId="586" xr:uid="{A7789DCB-C4F8-4497-81E0-9D14E28FAB96}"/>
    <cellStyle name="Comma 6 3" xfId="587" xr:uid="{E8F27623-3CAC-45D4-A2CA-6A9531AD698E}"/>
    <cellStyle name="Comma 6 3 2" xfId="588" xr:uid="{A63C8F52-8373-4AE4-B810-9CB07E7BAF7A}"/>
    <cellStyle name="Comma 6 3 2 2" xfId="589" xr:uid="{4107E2D6-99F8-4E35-B2D0-33105C949D6F}"/>
    <cellStyle name="Comma 6 3 3" xfId="590" xr:uid="{1685E054-3A8C-487D-96F3-A1A7640070F0}"/>
    <cellStyle name="Comma 6 4" xfId="591" xr:uid="{6EA0F90A-9283-4114-9B38-71F96D1A4ACB}"/>
    <cellStyle name="Comma 6 4 2" xfId="592" xr:uid="{CEC9BE74-DAB4-486A-BC94-2EAA035AAF97}"/>
    <cellStyle name="Comma 6 4 2 2" xfId="593" xr:uid="{2C7CA0E8-CADF-4FC4-812B-EFF353ED387F}"/>
    <cellStyle name="Comma 6 4 3" xfId="594" xr:uid="{4795A528-B752-4BB1-8EFB-4F45685F74ED}"/>
    <cellStyle name="Comma 6 5" xfId="595" xr:uid="{B2CB3A58-A0A0-4C32-9843-01089B96A56E}"/>
    <cellStyle name="Comma 6 5 2" xfId="596" xr:uid="{E1731F42-B4E7-4821-9731-774DF102EE88}"/>
    <cellStyle name="Comma 6 6" xfId="597" xr:uid="{D27E511C-2279-4E61-8FA4-E58E41A2B33B}"/>
    <cellStyle name="Comma 6 7" xfId="598" xr:uid="{FB7102D8-73BE-46B5-BA1E-1C72CE91BF58}"/>
    <cellStyle name="Comma 6 8" xfId="599" xr:uid="{4FFD8208-B1E9-4193-A075-223300B233DE}"/>
    <cellStyle name="Comma 7" xfId="600" xr:uid="{C48FA97F-C1D7-45C1-A93A-830888ECBC62}"/>
    <cellStyle name="Comma 7 2" xfId="601" xr:uid="{2AF6332B-F4FA-416D-A157-DA06CAFC2314}"/>
    <cellStyle name="Comma 7 2 2" xfId="602" xr:uid="{6A399E21-0ABE-4D2F-A7F5-9CFE14C03F8F}"/>
    <cellStyle name="Comma 7 2 2 2" xfId="603" xr:uid="{4D41A88C-05BD-408B-B120-A6BD037C2316}"/>
    <cellStyle name="Comma 7 2 2 2 2" xfId="604" xr:uid="{6F870806-0E7F-4D55-9475-B5D1D4567C74}"/>
    <cellStyle name="Comma 7 2 2 3" xfId="605" xr:uid="{9E472167-3241-4AE8-B911-CFB6CAAA0A4E}"/>
    <cellStyle name="Comma 7 2 3" xfId="606" xr:uid="{22FAD527-6494-4989-9EF6-3E6D53742FA1}"/>
    <cellStyle name="Comma 7 2 3 2" xfId="607" xr:uid="{F0722B5E-B845-4678-AF84-4CEFE8C1FA93}"/>
    <cellStyle name="Comma 7 2 4" xfId="608" xr:uid="{92F2EAFF-BEC8-4A61-A253-BDAF9ACC321A}"/>
    <cellStyle name="Comma 7 2 5" xfId="609" xr:uid="{AE2F6ED4-11CA-4E42-AC77-76890348F85D}"/>
    <cellStyle name="Comma 7 2 6" xfId="610" xr:uid="{E55F43CB-6DB8-4F47-904A-F0A13933E8FA}"/>
    <cellStyle name="Comma 7 3" xfId="611" xr:uid="{5DCAE06E-EAAB-481F-81F3-C3B4B9FC0BE4}"/>
    <cellStyle name="Comma 7 3 2" xfId="612" xr:uid="{2535A125-4F7A-4071-B5A7-376D5BD8A4EC}"/>
    <cellStyle name="Comma 7 3 2 2" xfId="613" xr:uid="{D10FF649-CB44-43F1-A107-B939A3BC59FB}"/>
    <cellStyle name="Comma 7 3 3" xfId="614" xr:uid="{B6D2CD1D-3AD9-40A7-AD20-D7EBACBD4890}"/>
    <cellStyle name="Comma 7 4" xfId="615" xr:uid="{A30DA545-22BF-4224-B6E2-BD47B291A6C0}"/>
    <cellStyle name="Comma 7 4 2" xfId="616" xr:uid="{48C9AA48-417B-4AF7-9DB3-B50B0C1248AB}"/>
    <cellStyle name="Comma 7 4 2 2" xfId="617" xr:uid="{F55572D2-05C0-4EF7-A923-8A6E0DFF1ABE}"/>
    <cellStyle name="Comma 7 4 3" xfId="618" xr:uid="{7B2BA405-F4DB-4DC3-BCF6-0A580DAC49E9}"/>
    <cellStyle name="Comma 7 5" xfId="619" xr:uid="{ECBD5B87-C058-44EF-B1FF-96C3D0CB2025}"/>
    <cellStyle name="Comma 7 5 2" xfId="620" xr:uid="{00670D37-18BB-4908-A55B-6FEE4482B221}"/>
    <cellStyle name="Comma 7 6" xfId="621" xr:uid="{8AFB2512-2DB3-4EC3-BE02-33502BC72773}"/>
    <cellStyle name="Comma 7 7" xfId="622" xr:uid="{AD8AE30B-3FFF-4FCD-B0F4-2FF83613FBCD}"/>
    <cellStyle name="Comma 7 8" xfId="623" xr:uid="{3CA701BA-8F64-48E3-9B76-BEDFD858B464}"/>
    <cellStyle name="Comma 8" xfId="624" xr:uid="{791DC0D7-F1C0-4AA4-A9DA-10EBD3CF4593}"/>
    <cellStyle name="Comma 8 2" xfId="625" xr:uid="{70BB64C6-D253-4168-9A26-3D61387AA383}"/>
    <cellStyle name="Comma 8 2 2" xfId="626" xr:uid="{B5E2F0D3-AE2B-4234-88EE-73199917D068}"/>
    <cellStyle name="Comma 8 2 2 2" xfId="627" xr:uid="{C83116C7-DF22-452C-BF67-D38D738CBBF7}"/>
    <cellStyle name="Comma 8 2 2 2 2" xfId="628" xr:uid="{6A432122-B85F-4BD2-A40B-0D7E09327A82}"/>
    <cellStyle name="Comma 8 2 2 3" xfId="629" xr:uid="{0555CE19-6F98-46C1-ABA7-338F85AAF721}"/>
    <cellStyle name="Comma 8 2 3" xfId="630" xr:uid="{A9D65B67-FB8D-40A9-BFFC-AD1E6BCEABF8}"/>
    <cellStyle name="Comma 8 2 3 2" xfId="631" xr:uid="{1FBDBD7D-3F45-4AEB-8E57-E85DDEF11487}"/>
    <cellStyle name="Comma 8 2 4" xfId="632" xr:uid="{F921D4D0-6023-45EA-BC55-B9DC0A88AE5E}"/>
    <cellStyle name="Comma 8 2 5" xfId="633" xr:uid="{188D477E-9A83-4051-B1C6-FD3A54944B6C}"/>
    <cellStyle name="Comma 8 3" xfId="634" xr:uid="{2E4DF1B9-BC3C-4097-AFD7-D68681AB431C}"/>
    <cellStyle name="Comma 8 3 2" xfId="635" xr:uid="{AD8236B4-5A4E-46F7-91A0-74A1C353D031}"/>
    <cellStyle name="Comma 8 3 2 2" xfId="636" xr:uid="{9680EB0A-8C1C-4EB1-B67E-13A7D157C7B5}"/>
    <cellStyle name="Comma 8 3 3" xfId="637" xr:uid="{0E22B2A2-34AC-43B2-AAA2-B0357B02EA79}"/>
    <cellStyle name="Comma 8 4" xfId="638" xr:uid="{45AAB221-3365-461F-99A1-7B8BC6DCB326}"/>
    <cellStyle name="Comma 8 4 2" xfId="639" xr:uid="{79C7D6E4-4C7C-46D9-9078-809BE3A25D73}"/>
    <cellStyle name="Comma 8 4 2 2" xfId="640" xr:uid="{04FB46C9-6991-4BBF-B191-108B5297F307}"/>
    <cellStyle name="Comma 8 4 3" xfId="641" xr:uid="{4DF896A9-B484-4707-9537-D3FDD76893B6}"/>
    <cellStyle name="Comma 8 5" xfId="642" xr:uid="{46595EC8-C7CC-4E15-8DC3-D2AA02654440}"/>
    <cellStyle name="Comma 8 5 2" xfId="643" xr:uid="{3056ECFD-24D9-47AA-884B-5E419EA5915C}"/>
    <cellStyle name="Comma 8 6" xfId="644" xr:uid="{A9FF0570-D5D9-44C0-9169-62E9256D2F07}"/>
    <cellStyle name="Comma 8 7" xfId="645" xr:uid="{9B08F7A8-05C3-463A-893F-DCD26CA937E0}"/>
    <cellStyle name="Comma 8 8" xfId="646" xr:uid="{00912EE6-A9DD-4412-AB4D-75736E6530CF}"/>
    <cellStyle name="Comma 9" xfId="647" xr:uid="{9963917F-2DB4-4FFF-ACBB-E2928BEEB566}"/>
    <cellStyle name="Comma 9 2" xfId="648" xr:uid="{C88230E0-2367-45B1-B4B1-80978A0E9F83}"/>
    <cellStyle name="Comma 9 2 2" xfId="649" xr:uid="{13E607C3-879E-4D4F-BF7A-0D7F61E3E342}"/>
    <cellStyle name="Comma 9 2 2 2" xfId="650" xr:uid="{8381069B-5749-4226-8F64-769ADBE627BD}"/>
    <cellStyle name="Comma 9 2 2 2 2" xfId="651" xr:uid="{5155F89E-E16F-452F-831B-8F029F45A900}"/>
    <cellStyle name="Comma 9 2 2 3" xfId="652" xr:uid="{728875E4-8022-4D4C-93B0-D695756F1904}"/>
    <cellStyle name="Comma 9 2 3" xfId="653" xr:uid="{C72E8B78-AED9-420C-B496-34E56C7D6A6E}"/>
    <cellStyle name="Comma 9 2 3 2" xfId="654" xr:uid="{E393D066-B9B0-4EBD-A937-B87A686079CC}"/>
    <cellStyle name="Comma 9 2 4" xfId="655" xr:uid="{42938AF8-E5C4-4272-BB47-29773F1C73FF}"/>
    <cellStyle name="Comma 9 2 5" xfId="656" xr:uid="{AB308D54-5F0A-42C5-9052-97D0CB170538}"/>
    <cellStyle name="Comma 9 3" xfId="657" xr:uid="{95A05688-407E-4FF0-8135-B7A2B68E5D2D}"/>
    <cellStyle name="Comma 9 3 2" xfId="658" xr:uid="{953BC89C-8052-41C0-A3E6-8F460FE39E47}"/>
    <cellStyle name="Comma 9 3 2 2" xfId="659" xr:uid="{7B7DF29B-A8D5-409E-AB6E-69F5CB8C6B60}"/>
    <cellStyle name="Comma 9 3 3" xfId="660" xr:uid="{03529830-737D-4491-A6B3-630C1736E2E6}"/>
    <cellStyle name="Comma 9 4" xfId="661" xr:uid="{87B6A851-7FA3-4342-8739-22D9491EBD06}"/>
    <cellStyle name="Comma 9 4 2" xfId="662" xr:uid="{BADC6ADB-0816-4431-87AD-72A758BBEF2A}"/>
    <cellStyle name="Comma 9 4 2 2" xfId="663" xr:uid="{2E9D007D-E8FB-4C62-AF23-C6872BFAF7B5}"/>
    <cellStyle name="Comma 9 4 3" xfId="664" xr:uid="{9DFC9221-01CF-4DC4-B4DD-DF0B5739EFE1}"/>
    <cellStyle name="Comma 9 5" xfId="665" xr:uid="{186D8660-9972-447F-BB78-5C7B9F4B6013}"/>
    <cellStyle name="Comma 9 5 2" xfId="666" xr:uid="{790B6C19-C2AC-4F75-8D31-CA73719B90EA}"/>
    <cellStyle name="Comma 9 6" xfId="667" xr:uid="{0499F919-3F6E-4490-97AF-B87F122C935C}"/>
    <cellStyle name="Comma 9 7" xfId="668" xr:uid="{FBA431AF-20A1-4FFF-BE6B-B69AA274ED84}"/>
    <cellStyle name="Comma0" xfId="669" xr:uid="{3406AD68-D88F-4219-A680-0C60AB50DD44}"/>
    <cellStyle name="Comma0 2" xfId="670" xr:uid="{9F8E36B4-E41F-43EC-BC64-F5CE893B2929}"/>
    <cellStyle name="Comma0 2 2" xfId="671" xr:uid="{61405F4E-3667-4CDE-8EAA-3C80D218D042}"/>
    <cellStyle name="Comma0 3" xfId="672" xr:uid="{ADEB030D-4688-4FD9-9EBC-62D9DBC427E6}"/>
    <cellStyle name="Couma_#B P&amp;L Evolution_BINV" xfId="673" xr:uid="{C1D74FF7-A4B0-4278-AF5E-5E362F0E9721}"/>
    <cellStyle name="Currency [00]" xfId="674" xr:uid="{61D666A1-3D31-4880-AD3A-60C7A2229C13}"/>
    <cellStyle name="Currency [00] 2" xfId="675" xr:uid="{DA4A518F-78CA-44AD-97B8-30E2025F5594}"/>
    <cellStyle name="Currency [00] 2 2" xfId="676" xr:uid="{8574CB84-E08F-45E7-967D-356075940AC3}"/>
    <cellStyle name="Currency [00] 3" xfId="677" xr:uid="{12CBD7C2-4294-4217-8EE5-C991EF64DEA5}"/>
    <cellStyle name="Currency [00] 3 2" xfId="678" xr:uid="{E60F8F5F-8CAE-4530-B708-109BCE193BAA}"/>
    <cellStyle name="Currency [00] 4" xfId="679" xr:uid="{0F801D5F-6058-45C4-893E-A08B40D019BE}"/>
    <cellStyle name="Currency0" xfId="680" xr:uid="{B4A7E065-6171-447A-BC7A-8FD8FB3CCEF7}"/>
    <cellStyle name="Currency0 2" xfId="681" xr:uid="{520CAE4E-C5FF-4BB1-928A-827760DF3925}"/>
    <cellStyle name="Currency0 2 2" xfId="682" xr:uid="{FF44BBC0-F025-425A-97B7-C1B5048828CB}"/>
    <cellStyle name="Currency0 2 2 2" xfId="683" xr:uid="{D1931B79-E2AE-4828-93F8-B51CCE163DE3}"/>
    <cellStyle name="Currency0 2 3" xfId="684" xr:uid="{71B4A74C-FF91-4CE5-89A9-0860F5C23AE2}"/>
    <cellStyle name="Currency0 3" xfId="685" xr:uid="{2A76E075-4239-49D5-BBEF-049781EE1108}"/>
    <cellStyle name="Currency0 3 2" xfId="686" xr:uid="{9B6FC33A-B9D3-4003-B918-01D8F2390BFC}"/>
    <cellStyle name="Currency0 4" xfId="687" xr:uid="{5CF119BF-0CBE-4643-ADD4-B517000C67B1}"/>
    <cellStyle name="Date" xfId="688" xr:uid="{2AEA6399-8343-4969-87E4-8A1F3A77D8BD}"/>
    <cellStyle name="Date 2" xfId="689" xr:uid="{34CA8148-9027-4E53-979A-0F7660299E6E}"/>
    <cellStyle name="Date 3" xfId="690" xr:uid="{221B8F01-311E-4F27-B003-C2318D1BD3B0}"/>
    <cellStyle name="Date Short" xfId="691" xr:uid="{9C8011C5-B664-40B4-8D68-025AE7598CAE}"/>
    <cellStyle name="Date_01 Econ Class-Reciepts" xfId="692" xr:uid="{9AA364E1-E9E1-421E-80CA-B3E581136F56}"/>
    <cellStyle name="Dezimal [0]_Compiling Utility Macros" xfId="693" xr:uid="{0690A481-F719-4BE4-9C3B-D24FCE574413}"/>
    <cellStyle name="Dezimal_Compiling Utility Macros" xfId="694" xr:uid="{369400E1-012C-4735-AC92-78B18E5D22FB}"/>
    <cellStyle name="Enter Currency (0)" xfId="695" xr:uid="{B5807781-DF1D-4611-A1CA-E56208111532}"/>
    <cellStyle name="Enter Currency (0) 2" xfId="696" xr:uid="{DE890F9B-AB06-496C-AD2F-3A53C9AEACBE}"/>
    <cellStyle name="Enter Currency (0) 3" xfId="697" xr:uid="{5963889B-34DC-4700-966C-5EC059EDE092}"/>
    <cellStyle name="Enter Currency (0) 3 2" xfId="698" xr:uid="{9816265D-AFD0-4A32-9623-EEE19A525A1A}"/>
    <cellStyle name="Enter Currency (2)" xfId="699" xr:uid="{F6A27DF5-9CD5-4EBB-A6A7-98AA59FF777D}"/>
    <cellStyle name="Enter Currency (2) 2" xfId="700" xr:uid="{2D682CE2-4490-46C6-BAE0-A743C560624B}"/>
    <cellStyle name="Enter Currency (2) 3" xfId="701" xr:uid="{52DE1D6B-F8E2-4804-B8DD-E19F42FE6085}"/>
    <cellStyle name="Enter Currency (2) 3 2" xfId="702" xr:uid="{C6594C06-50E3-414D-B927-49DC38FED570}"/>
    <cellStyle name="Enter Units (0)" xfId="703" xr:uid="{7E966B57-8959-4441-8CDA-C261192A02CB}"/>
    <cellStyle name="Enter Units (0) 2" xfId="704" xr:uid="{949383E4-E459-49F0-90B2-19A93F79EDE2}"/>
    <cellStyle name="Enter Units (0) 3" xfId="705" xr:uid="{56609D7C-223A-43D6-8EEB-3915055B5E5F}"/>
    <cellStyle name="Enter Units (0) 3 2" xfId="706" xr:uid="{C3C4C5E6-B23E-4656-979C-2D9C9EA46FC8}"/>
    <cellStyle name="Enter Units (1)" xfId="707" xr:uid="{3D6C58AD-F0D1-4633-9EFE-9C3CE0B2B065}"/>
    <cellStyle name="Enter Units (1) 2" xfId="708" xr:uid="{73DA9029-A243-49B9-8445-BD9FB03BADE0}"/>
    <cellStyle name="Enter Units (1) 3" xfId="709" xr:uid="{9C024532-5BA1-4614-AE8F-4DDE64C12C87}"/>
    <cellStyle name="Enter Units (1) 3 2" xfId="710" xr:uid="{0415A732-BD6D-463E-9A3D-070D3B3E7639}"/>
    <cellStyle name="Enter Units (2)" xfId="711" xr:uid="{287546A8-E2E0-4EEB-A5A2-587FFD6D56C4}"/>
    <cellStyle name="Enter Units (2) 2" xfId="712" xr:uid="{F27E6D03-814A-458B-8372-CE456B1A5D16}"/>
    <cellStyle name="Enter Units (2) 3" xfId="713" xr:uid="{662FC99E-E29D-4CDE-B8BA-C5FE0613FD01}"/>
    <cellStyle name="Enter Units (2) 3 2" xfId="714" xr:uid="{2CCDA0CE-BD71-4832-BC1F-3E04004803AC}"/>
    <cellStyle name="Explanatory Text" xfId="715" builtinId="53" customBuiltin="1"/>
    <cellStyle name="Explanatory Text 2" xfId="716" xr:uid="{3544AEEF-A9A5-4347-84FE-3442A87F1623}"/>
    <cellStyle name="Explanatory Text 3" xfId="717" xr:uid="{B97FDDD8-4FD8-4AEE-AA06-5A0C9DB71DFB}"/>
    <cellStyle name="F2" xfId="718" xr:uid="{E1664CB6-F639-48CD-90E7-97ED1A049B11}"/>
    <cellStyle name="F3" xfId="719" xr:uid="{1595DB09-39FA-4F44-A71C-31D30EBA304A}"/>
    <cellStyle name="F3 2" xfId="720" xr:uid="{93D90871-D817-431D-A254-F5BA52BCA964}"/>
    <cellStyle name="F4" xfId="721" xr:uid="{B98B8959-B83A-4693-8049-307F1CFEA408}"/>
    <cellStyle name="F5" xfId="722" xr:uid="{89719BAA-3148-4266-B5DB-80263EB9B200}"/>
    <cellStyle name="F6" xfId="723" xr:uid="{1635A02C-BAB7-44A4-9033-0F3AFBD0BA7D}"/>
    <cellStyle name="F7" xfId="724" xr:uid="{ACE8EFEB-D699-4BE3-8A42-780E0F53DD67}"/>
    <cellStyle name="F8" xfId="725" xr:uid="{8AA740DC-D72E-4CD0-98A6-D8FD4B5577BB}"/>
    <cellStyle name="Fixed" xfId="726" xr:uid="{BCF11E91-F3E4-4B79-B145-9AFED712EDB9}"/>
    <cellStyle name="Fixed 2" xfId="727" xr:uid="{EB1B9DA1-94E7-433A-8D6D-1211331162BA}"/>
    <cellStyle name="Fixed 3" xfId="728" xr:uid="{2F94A779-4077-4AC8-868B-1B7C0B15C59F}"/>
    <cellStyle name="Good" xfId="729" builtinId="26" customBuiltin="1"/>
    <cellStyle name="Good 2" xfId="730" xr:uid="{B436FBD5-07EE-4C83-A0F0-B4FA6F6817CD}"/>
    <cellStyle name="Good 3" xfId="731" xr:uid="{697A7923-C9DC-435D-B089-AEFFE1D66AE2}"/>
    <cellStyle name="Grey" xfId="732" xr:uid="{9EB72BF2-0922-46C1-A2A0-5F610A01DAD6}"/>
    <cellStyle name="Grey 2" xfId="733" xr:uid="{BEB48E89-B35E-43D6-A78D-31239D47CFED}"/>
    <cellStyle name="Grey_1" xfId="734" xr:uid="{8B9CCBFC-E23F-434B-B9E6-D1E709CB658A}"/>
    <cellStyle name="Header1" xfId="735" xr:uid="{7E31D3D4-82E7-49D8-A13E-C1224D518F9F}"/>
    <cellStyle name="Header2" xfId="736" xr:uid="{D49257CB-641D-4DB4-BA12-5104B7B3CC7C}"/>
    <cellStyle name="Heading 1" xfId="737" builtinId="16" customBuiltin="1"/>
    <cellStyle name="Heading 1 2" xfId="738" xr:uid="{5C9CB6FC-4067-4F44-84E2-0D08843C5553}"/>
    <cellStyle name="Heading 1 3" xfId="739" xr:uid="{B99AE72C-91A8-4735-8186-866B2974B84A}"/>
    <cellStyle name="Heading 1 4" xfId="740" xr:uid="{1A5DA430-634E-4A6A-86D2-4AFB998EC40C}"/>
    <cellStyle name="Heading 2" xfId="741" builtinId="17" customBuiltin="1"/>
    <cellStyle name="Heading 2 2" xfId="742" xr:uid="{E4E8D141-D2E8-4596-A90F-1A07C9C759CD}"/>
    <cellStyle name="Heading 2 2 2" xfId="743" xr:uid="{4BC36A0D-E397-445F-BF96-75B8F6D2CD47}"/>
    <cellStyle name="Heading 2 3" xfId="744" xr:uid="{670643C6-4B23-43DF-86B6-CCC84EE8B88F}"/>
    <cellStyle name="Heading 2 4" xfId="745" xr:uid="{4C2839A5-6904-4316-A0FD-7531EB42E3AB}"/>
    <cellStyle name="Heading 3" xfId="746" builtinId="18" customBuiltin="1"/>
    <cellStyle name="Heading 3 2" xfId="747" xr:uid="{8AED4695-EFA4-490F-99B0-1BECCCA68B53}"/>
    <cellStyle name="Heading 3 3" xfId="748" xr:uid="{71A62E81-B1F4-4889-843B-17CCAD079468}"/>
    <cellStyle name="Heading 4" xfId="749" builtinId="19" customBuiltin="1"/>
    <cellStyle name="Heading 4 2" xfId="750" xr:uid="{6AE2C7CC-7377-498C-9668-EFEA5B6A620B}"/>
    <cellStyle name="Heading 4 3" xfId="751" xr:uid="{6F44D7F9-7A11-4AAB-AD36-99838DD38F10}"/>
    <cellStyle name="HEADING1" xfId="752" xr:uid="{A77729C9-ECA7-4637-AB8B-C00568446C80}"/>
    <cellStyle name="HEADING1 2" xfId="753" xr:uid="{6D35E05B-22B8-45D4-820A-BD8D4CE378E8}"/>
    <cellStyle name="HEADING2" xfId="754" xr:uid="{90775CFB-F2B2-4BE7-9060-42F8CACF01B6}"/>
    <cellStyle name="HEADING2 2" xfId="755" xr:uid="{B2B02FA9-CA97-44FF-846A-4D0BAF1CF5C3}"/>
    <cellStyle name="HEADING2 2 2" xfId="756" xr:uid="{2E50C9BE-B77D-48B9-BCC6-AA1A6313ECB2}"/>
    <cellStyle name="HEADING2 3" xfId="757" xr:uid="{A9D5F6E0-F8DD-47EE-A1C2-6C99643AD8BC}"/>
    <cellStyle name="HEADING2_1" xfId="758" xr:uid="{43BF76EF-E248-4ECD-924E-867448E5BEE3}"/>
    <cellStyle name="Hyperlink 2" xfId="759" xr:uid="{9E93A492-F4A4-46F1-9E12-08C602F783B9}"/>
    <cellStyle name="Hyperlink 3" xfId="760" xr:uid="{179E8204-7D2D-45CB-A782-FFA21173C0A3}"/>
    <cellStyle name="Input" xfId="761" builtinId="20" customBuiltin="1"/>
    <cellStyle name="Input [yellow]" xfId="762" xr:uid="{996D2339-D6E0-46FF-B539-5BA770CCEE2A}"/>
    <cellStyle name="Input [yellow] 2" xfId="763" xr:uid="{857CA18B-6F88-42E3-9D7E-5404F24B79A0}"/>
    <cellStyle name="Input [yellow]_1" xfId="764" xr:uid="{8FDBCFF7-44EE-4A45-A8B8-4D873CD5A85F}"/>
    <cellStyle name="Input 2" xfId="765" xr:uid="{2485583E-B7D8-411E-9ED5-B90047B1679E}"/>
    <cellStyle name="Input 3" xfId="766" xr:uid="{3C8B3DB5-2C58-45A6-9793-C255897BDF35}"/>
    <cellStyle name="Input 4" xfId="767" xr:uid="{6B50A281-1AB1-410F-9EDE-9691BB58A147}"/>
    <cellStyle name="Input 5" xfId="768" xr:uid="{FE76501F-97EE-4852-BB78-60DEC3E27864}"/>
    <cellStyle name="Input 6" xfId="769" xr:uid="{A013E558-5D8B-4A3F-A72D-521766614A93}"/>
    <cellStyle name="Input 7" xfId="770" xr:uid="{26439F46-3AB8-43B3-835E-7422762255C9}"/>
    <cellStyle name="Link Currency (0)" xfId="771" xr:uid="{E926681D-8399-4B6E-A01F-4032BE94888B}"/>
    <cellStyle name="Link Currency (0) 2" xfId="772" xr:uid="{0856CA4B-22F4-4010-9AF4-C624C8F63717}"/>
    <cellStyle name="Link Currency (0) 3" xfId="773" xr:uid="{E5422DD3-5134-4057-A896-A4C3555E7103}"/>
    <cellStyle name="Link Currency (0) 3 2" xfId="774" xr:uid="{9145B2E0-E3B2-41D6-BC41-FF5E18EF9403}"/>
    <cellStyle name="Link Currency (2)" xfId="775" xr:uid="{5E7F98E7-4934-437C-A6FE-4CD69617C408}"/>
    <cellStyle name="Link Currency (2) 2" xfId="776" xr:uid="{23034ED9-50DC-4C67-A22C-40DFBB7D6DC9}"/>
    <cellStyle name="Link Currency (2) 3" xfId="777" xr:uid="{3308D2D0-EFAA-43B2-A3EA-ACD772AB4C73}"/>
    <cellStyle name="Link Currency (2) 3 2" xfId="778" xr:uid="{C8692129-9B9E-48DC-A212-2C3826A80D05}"/>
    <cellStyle name="Link Units (0)" xfId="779" xr:uid="{23BD2632-BB9A-474F-AD25-DEEC5672389F}"/>
    <cellStyle name="Link Units (0) 2" xfId="780" xr:uid="{07577B48-BFBA-454C-9399-CB1B0AB253A0}"/>
    <cellStyle name="Link Units (0) 3" xfId="781" xr:uid="{8DDE7CC0-83C8-4136-A98E-48BFAB9F3658}"/>
    <cellStyle name="Link Units (0) 3 2" xfId="782" xr:uid="{919BD86D-6C4C-4514-A4AB-F0807B472A94}"/>
    <cellStyle name="Link Units (1)" xfId="783" xr:uid="{A7EAAA15-59FC-46F4-B39D-84C8875961D1}"/>
    <cellStyle name="Link Units (1) 2" xfId="784" xr:uid="{48D064B5-CB0D-4D1A-B2EE-322DFD2578BF}"/>
    <cellStyle name="Link Units (1) 3" xfId="785" xr:uid="{277C1AAE-A87D-4217-A520-91AB81C2B249}"/>
    <cellStyle name="Link Units (1) 3 2" xfId="786" xr:uid="{036082CB-034A-4CAC-94B2-D50FADBBD05C}"/>
    <cellStyle name="Link Units (2)" xfId="787" xr:uid="{1D884EA8-97CF-4E07-AB3A-14F7B17D43E7}"/>
    <cellStyle name="Link Units (2) 2" xfId="788" xr:uid="{045C838C-5DD1-4406-9635-C4E3B99A6F72}"/>
    <cellStyle name="Link Units (2) 3" xfId="789" xr:uid="{6C5C077D-E475-45F7-8622-7F16BA815D6B}"/>
    <cellStyle name="Link Units (2) 3 2" xfId="790" xr:uid="{6067DA19-C458-4C1E-A08E-FE33709890DA}"/>
    <cellStyle name="Linked Cell" xfId="791" builtinId="24" customBuiltin="1"/>
    <cellStyle name="Linked Cell 2" xfId="792" xr:uid="{793323C7-F93E-4776-8705-18E24853640C}"/>
    <cellStyle name="Linked Cell 3" xfId="793" xr:uid="{29876BB1-2F31-49FA-9D36-CBB6BDD6A9AE}"/>
    <cellStyle name="Monétaire [0]_rwhite" xfId="794" xr:uid="{A0A58C2F-9AB2-42B7-AAA3-506376E6B44E}"/>
    <cellStyle name="Monétaire_rwhite" xfId="795" xr:uid="{EFB37EE5-BB2E-4595-B5B7-7E156B70DC1A}"/>
    <cellStyle name="Neutral" xfId="796" builtinId="28" customBuiltin="1"/>
    <cellStyle name="Neutral 2" xfId="797" xr:uid="{46598D0D-61C2-4812-994C-A469E2888DB1}"/>
    <cellStyle name="Neutral 3" xfId="798" xr:uid="{0A47BB89-F2F1-4A45-8F33-75DABFD084D7}"/>
    <cellStyle name="Neutral 4" xfId="799" xr:uid="{75D66C07-DF4E-4B2F-AD3B-4B8AD798C58F}"/>
    <cellStyle name="Normal" xfId="0" builtinId="0"/>
    <cellStyle name="Normal - Style1" xfId="800" xr:uid="{64C1819F-C9C9-430C-819B-55025D648204}"/>
    <cellStyle name="Normal - Style1 2" xfId="801" xr:uid="{58BEDAC1-3C97-4227-8564-C238422727C6}"/>
    <cellStyle name="Normal - Style1 3" xfId="802" xr:uid="{9665707A-5A87-4579-B4E1-7644500FEFEB}"/>
    <cellStyle name="Normal - Style1 3 2" xfId="803" xr:uid="{0D7935FD-E824-47A4-889B-29E5BC2369C3}"/>
    <cellStyle name="Normal 10" xfId="804" xr:uid="{93711BAF-0AD7-431E-8657-41F41958888E}"/>
    <cellStyle name="Normal 10 2" xfId="805" xr:uid="{04D43999-A703-42C7-B190-EC4D8840F156}"/>
    <cellStyle name="Normal 10 2 10" xfId="806" xr:uid="{D9013480-30A0-4421-A1C3-B2CCFBD4FF34}"/>
    <cellStyle name="Normal 10 2 2" xfId="807" xr:uid="{C82FDB11-97DD-4D1C-8600-B3B3ABB9898D}"/>
    <cellStyle name="Normal 10 2 2 2" xfId="808" xr:uid="{142AF0E2-3E83-4A96-A228-755FB0E47D04}"/>
    <cellStyle name="Normal 10 2 2 2 2" xfId="809" xr:uid="{4EF15A2A-54F1-4D33-8FA4-07B3F527C2BD}"/>
    <cellStyle name="Normal 10 2 2 2 2 2" xfId="810" xr:uid="{C40E4B13-8A1D-45BA-80B4-A3581AA0AAAA}"/>
    <cellStyle name="Normal 10 2 2 2 2 2 2" xfId="811" xr:uid="{5AD10608-4AE3-44CB-B7C9-659286E1195D}"/>
    <cellStyle name="Normal 10 2 2 2 2 2 2 2" xfId="812" xr:uid="{06CCCC18-3798-4D74-B95C-4569DD10CAEF}"/>
    <cellStyle name="Normal 10 2 2 2 2 2 3" xfId="813" xr:uid="{AB8D200F-17D3-438A-A9C4-419473875FC9}"/>
    <cellStyle name="Normal 10 2 2 2 2 3" xfId="814" xr:uid="{4009E61A-EF17-470B-93D9-2E9332DFCE61}"/>
    <cellStyle name="Normal 10 2 2 2 2 3 2" xfId="815" xr:uid="{0E112FDC-313A-47FE-9CB5-C8CF6CFC86C6}"/>
    <cellStyle name="Normal 10 2 2 2 2 4" xfId="816" xr:uid="{5672A948-2089-4CD7-BEBD-25763CC1C691}"/>
    <cellStyle name="Normal 10 2 2 2 2 5" xfId="817" xr:uid="{0700CF56-60B8-4684-907D-23E17CB6C60C}"/>
    <cellStyle name="Normal 10 2 2 2 3" xfId="818" xr:uid="{B90376F8-4051-418D-9E84-560FEBD1A8D3}"/>
    <cellStyle name="Normal 10 2 2 2 3 2" xfId="819" xr:uid="{8D61AE42-2A54-4F32-9E60-0F49A311B7E0}"/>
    <cellStyle name="Normal 10 2 2 2 3 2 2" xfId="820" xr:uid="{55E3F84E-D098-4B6A-8D1A-6E2E6550C4C9}"/>
    <cellStyle name="Normal 10 2 2 2 3 3" xfId="821" xr:uid="{2CFB8167-C58E-43CA-9C28-653163F1D299}"/>
    <cellStyle name="Normal 10 2 2 2 4" xfId="822" xr:uid="{DF80FE1D-40E9-4BAF-9E3D-90115B8748D6}"/>
    <cellStyle name="Normal 10 2 2 2 4 2" xfId="823" xr:uid="{E5042157-AA2A-4398-B8E0-59E3B8FFB443}"/>
    <cellStyle name="Normal 10 2 2 2 4 2 2" xfId="824" xr:uid="{17C40799-ADD1-4DC8-BC64-517E9977D43F}"/>
    <cellStyle name="Normal 10 2 2 2 4 3" xfId="825" xr:uid="{A774BFE9-172A-4957-B827-70006B324610}"/>
    <cellStyle name="Normal 10 2 2 2 5" xfId="826" xr:uid="{27A9ED0A-3E21-441E-BA33-EBA4A07B594C}"/>
    <cellStyle name="Normal 10 2 2 2 5 2" xfId="827" xr:uid="{3CA58754-9B88-4907-A7D1-3073CE0FD781}"/>
    <cellStyle name="Normal 10 2 2 2 6" xfId="828" xr:uid="{DC6232A7-3D2C-4878-8AB0-6AFD05EF2D6E}"/>
    <cellStyle name="Normal 10 2 2 2 7" xfId="829" xr:uid="{76CA2079-1D47-4550-B2CF-FABAEA565CB9}"/>
    <cellStyle name="Normal 10 2 2 2 8" xfId="830" xr:uid="{3D863BA8-544B-49C0-8239-02503E5B7AB9}"/>
    <cellStyle name="Normal 10 2 2 3" xfId="831" xr:uid="{06B6658C-8521-4B72-8EE7-DF43831ECBD3}"/>
    <cellStyle name="Normal 10 2 2 3 2" xfId="832" xr:uid="{CAEFC75C-D470-4EF5-9EA4-C2066D4FB99E}"/>
    <cellStyle name="Normal 10 2 2 3 2 2" xfId="833" xr:uid="{10B29321-2516-4540-908F-6CE054284B7C}"/>
    <cellStyle name="Normal 10 2 2 3 2 2 2" xfId="834" xr:uid="{6C9B2220-65A6-4ACF-BD32-C66CAA2895B6}"/>
    <cellStyle name="Normal 10 2 2 3 2 3" xfId="835" xr:uid="{94F45E77-F4D3-44EB-AD5D-EDA4AD425523}"/>
    <cellStyle name="Normal 10 2 2 3 3" xfId="836" xr:uid="{4934CAC8-E219-472A-94C1-F5E36CD59B32}"/>
    <cellStyle name="Normal 10 2 2 3 3 2" xfId="837" xr:uid="{66F82155-A44E-4504-8B20-BDD47868B8A9}"/>
    <cellStyle name="Normal 10 2 2 3 4" xfId="838" xr:uid="{843A41A1-5F3A-48FC-AA9D-CA5E29F08007}"/>
    <cellStyle name="Normal 10 2 2 3 5" xfId="839" xr:uid="{FD17AA8F-F02B-4C56-950D-31BBA36D22B4}"/>
    <cellStyle name="Normal 10 2 2 4" xfId="840" xr:uid="{66A33C94-3C40-4058-8417-08573344C188}"/>
    <cellStyle name="Normal 10 2 2 4 2" xfId="841" xr:uid="{B7D59141-88BD-42F2-A1EA-B7350D1D8CF4}"/>
    <cellStyle name="Normal 10 2 2 4 2 2" xfId="842" xr:uid="{95B1F227-ADBA-4888-8948-25FE99BC9F84}"/>
    <cellStyle name="Normal 10 2 2 4 3" xfId="843" xr:uid="{78ED33EC-0AAC-45D0-817E-EF235C7ED2E1}"/>
    <cellStyle name="Normal 10 2 2 5" xfId="844" xr:uid="{A98AD1DD-C9A6-4876-B6E0-0FA95FFE5478}"/>
    <cellStyle name="Normal 10 2 2 5 2" xfId="845" xr:uid="{C6AD5286-0B56-4CBE-B63F-03B7C73F692E}"/>
    <cellStyle name="Normal 10 2 2 5 2 2" xfId="846" xr:uid="{3342BC68-7A93-4749-8121-7679E2AAC110}"/>
    <cellStyle name="Normal 10 2 2 5 3" xfId="847" xr:uid="{29157CEA-8BCA-4D30-A98C-E2E8BE43F4C1}"/>
    <cellStyle name="Normal 10 2 2 6" xfId="848" xr:uid="{8639BA38-39AA-469D-B852-3E34E0CB41C3}"/>
    <cellStyle name="Normal 10 2 2 6 2" xfId="849" xr:uid="{BDF99825-865D-482A-B3A9-B49047D4C87A}"/>
    <cellStyle name="Normal 10 2 2 7" xfId="850" xr:uid="{D3712EB9-5E2E-45BE-91E1-500E215BAF6F}"/>
    <cellStyle name="Normal 10 2 2 8" xfId="851" xr:uid="{D6890304-389A-4F70-8BE0-6595C700E35A}"/>
    <cellStyle name="Normal 10 2 2 9" xfId="852" xr:uid="{CFECDE45-44F2-4D6F-9CF3-02D88D258C97}"/>
    <cellStyle name="Normal 10 2 3" xfId="853" xr:uid="{ABAD6CB1-648B-4603-8C5C-BFC0FA1C1E1C}"/>
    <cellStyle name="Normal 10 2 3 2" xfId="854" xr:uid="{2D66113D-77D7-4988-8669-317744395DFE}"/>
    <cellStyle name="Normal 10 2 3 2 2" xfId="855" xr:uid="{2BB0437A-33C5-4A7F-8DD2-2F22D8FCA978}"/>
    <cellStyle name="Normal 10 2 3 2 2 2" xfId="856" xr:uid="{35394094-F8DF-436D-BCA2-D85D5B5A055C}"/>
    <cellStyle name="Normal 10 2 3 2 2 2 2" xfId="857" xr:uid="{A5E04DF6-1F99-437F-96A6-77BE3D162555}"/>
    <cellStyle name="Normal 10 2 3 2 2 3" xfId="858" xr:uid="{7F2A9885-17F9-470F-BBA3-187E57215446}"/>
    <cellStyle name="Normal 10 2 3 2 3" xfId="859" xr:uid="{34A6A4D5-942E-4B22-83AB-7523A0154586}"/>
    <cellStyle name="Normal 10 2 3 2 3 2" xfId="860" xr:uid="{F573B0F3-043D-4274-BB79-57E0CDFEEAB1}"/>
    <cellStyle name="Normal 10 2 3 2 4" xfId="861" xr:uid="{1B35B247-4D01-410E-AB7C-D7486A8B3477}"/>
    <cellStyle name="Normal 10 2 3 2 5" xfId="862" xr:uid="{00A106FA-E24F-448E-BA64-32991159247F}"/>
    <cellStyle name="Normal 10 2 3 3" xfId="863" xr:uid="{286B15BE-3DB4-4CDE-983D-8EAB476302F5}"/>
    <cellStyle name="Normal 10 2 3 3 2" xfId="864" xr:uid="{07C1F55D-F9F7-44F4-87C4-CDF1D046D905}"/>
    <cellStyle name="Normal 10 2 3 3 2 2" xfId="865" xr:uid="{043F6D7A-7AAC-4030-B735-F9D19737AE5A}"/>
    <cellStyle name="Normal 10 2 3 3 3" xfId="866" xr:uid="{C05D5C49-A436-4C20-B594-1C70C4D14364}"/>
    <cellStyle name="Normal 10 2 3 4" xfId="867" xr:uid="{B3E347B1-17AC-4975-BE4A-7A22DD9A7AFC}"/>
    <cellStyle name="Normal 10 2 3 4 2" xfId="868" xr:uid="{686B3773-17D2-4D53-B534-522E46F4BF4D}"/>
    <cellStyle name="Normal 10 2 3 4 2 2" xfId="869" xr:uid="{E175C852-3144-4C95-81C9-86C7E94F6FB8}"/>
    <cellStyle name="Normal 10 2 3 4 3" xfId="870" xr:uid="{B675B9FF-81BA-4B85-882C-86E5C5BBCC1D}"/>
    <cellStyle name="Normal 10 2 3 5" xfId="871" xr:uid="{72019EA1-CA87-444A-867D-5CC7D7C44A68}"/>
    <cellStyle name="Normal 10 2 3 5 2" xfId="872" xr:uid="{0849CE77-ADA8-451C-AC39-885CAC229EDD}"/>
    <cellStyle name="Normal 10 2 3 6" xfId="873" xr:uid="{7DEA634D-8486-48A3-B6DA-363EA7AD9A7D}"/>
    <cellStyle name="Normal 10 2 3 7" xfId="874" xr:uid="{50F1FF62-7C46-4AF5-BE5F-B4A3F582FC71}"/>
    <cellStyle name="Normal 10 2 3 8" xfId="875" xr:uid="{D02D8863-7788-48CF-90FA-A9DA311FB708}"/>
    <cellStyle name="Normal 10 2 4" xfId="876" xr:uid="{15A34ED2-2970-40B8-8265-E16DF8AC5F4C}"/>
    <cellStyle name="Normal 10 2 4 2" xfId="877" xr:uid="{1DBCB07A-079B-4B79-B87D-A22383EF1725}"/>
    <cellStyle name="Normal 10 2 4 2 2" xfId="878" xr:uid="{4343AB18-5D3B-41FB-A696-F9D8A6CCC40E}"/>
    <cellStyle name="Normal 10 2 4 2 2 2" xfId="879" xr:uid="{3FB794F2-1DB5-4A90-99B2-F48DDC1F7F04}"/>
    <cellStyle name="Normal 10 2 4 2 3" xfId="880" xr:uid="{CC48CC93-609B-41C8-BAD0-672C06786A9E}"/>
    <cellStyle name="Normal 10 2 4 3" xfId="881" xr:uid="{730C21CD-B90D-4254-8066-7F1608B41FD1}"/>
    <cellStyle name="Normal 10 2 4 3 2" xfId="882" xr:uid="{9122F1E2-8CA2-44D4-BDE6-3FE5C51D99E7}"/>
    <cellStyle name="Normal 10 2 4 4" xfId="883" xr:uid="{23E7390C-F643-4810-B7A7-8ECC7AD39567}"/>
    <cellStyle name="Normal 10 2 4 5" xfId="884" xr:uid="{EA851F97-72FA-4604-8543-B14D8D831BE4}"/>
    <cellStyle name="Normal 10 2 5" xfId="885" xr:uid="{FD4E3E01-511C-46A8-967C-00B628E15AB8}"/>
    <cellStyle name="Normal 10 2 5 2" xfId="886" xr:uid="{AB8D5A43-43CA-43B6-8362-38BCA7F80D9F}"/>
    <cellStyle name="Normal 10 2 5 2 2" xfId="887" xr:uid="{8DC9E11F-13C9-4C06-A93F-05434C0228CE}"/>
    <cellStyle name="Normal 10 2 5 3" xfId="888" xr:uid="{A7907EE8-8EFB-4E82-A975-EF51DD82E50F}"/>
    <cellStyle name="Normal 10 2 6" xfId="889" xr:uid="{09640F34-55FD-473F-9FBA-249215BA1C21}"/>
    <cellStyle name="Normal 10 2 6 2" xfId="890" xr:uid="{1CB3E6F6-C424-4157-8E6B-3D1EABE90367}"/>
    <cellStyle name="Normal 10 2 6 2 2" xfId="891" xr:uid="{F1026E18-3EC7-4603-9855-96D1AAF1F4B5}"/>
    <cellStyle name="Normal 10 2 6 3" xfId="892" xr:uid="{67273AD3-F04A-4325-AB06-EE7306E25E96}"/>
    <cellStyle name="Normal 10 2 7" xfId="893" xr:uid="{09B16B57-2C7F-4794-9430-2D0C2AB95DDD}"/>
    <cellStyle name="Normal 10 2 7 2" xfId="894" xr:uid="{A4E78210-C7B4-441C-B714-2CBA351DE06C}"/>
    <cellStyle name="Normal 10 2 8" xfId="895" xr:uid="{E16D9C96-E65D-4D05-B4A7-8DB31BCDFA8A}"/>
    <cellStyle name="Normal 10 2 9" xfId="896" xr:uid="{3FFCB846-C7E2-4841-B5FB-E66E45678F76}"/>
    <cellStyle name="Normal 10 3" xfId="897" xr:uid="{BE36F5D8-F3E7-409F-85BA-3C37AA4332F3}"/>
    <cellStyle name="Normal 10 3 10" xfId="898" xr:uid="{BA6DEA5E-7C42-41E1-A56F-7D4356376E80}"/>
    <cellStyle name="Normal 10 3 2" xfId="899" xr:uid="{07038DDF-F5F3-4C0C-98B9-5D881EF4A56A}"/>
    <cellStyle name="Normal 10 3 2 2" xfId="900" xr:uid="{664244C7-4075-49F0-8044-816341057C6D}"/>
    <cellStyle name="Normal 10 3 2 2 2" xfId="901" xr:uid="{ACA32083-C8B8-4A07-847B-D17894A80330}"/>
    <cellStyle name="Normal 10 3 2 2 2 2" xfId="902" xr:uid="{E000786C-FFF9-40CF-91C9-DB8E96011440}"/>
    <cellStyle name="Normal 10 3 2 2 2 2 2" xfId="903" xr:uid="{CD8FCA31-BD87-4C57-B782-78429803E228}"/>
    <cellStyle name="Normal 10 3 2 2 2 2 2 2" xfId="904" xr:uid="{62C276DD-4F42-4C5F-9AA8-D50463EC4225}"/>
    <cellStyle name="Normal 10 3 2 2 2 2 3" xfId="905" xr:uid="{CFBF7C46-10D1-40B0-B312-B99F61798A6D}"/>
    <cellStyle name="Normal 10 3 2 2 2 3" xfId="906" xr:uid="{CEE91187-068C-4B45-8FD7-A8EFDFF8F186}"/>
    <cellStyle name="Normal 10 3 2 2 2 3 2" xfId="907" xr:uid="{FD3B9D6E-597B-4FF4-B9E1-18993CFAB646}"/>
    <cellStyle name="Normal 10 3 2 2 2 4" xfId="908" xr:uid="{CDE2D913-1A43-4769-AF9E-35A0DDB9E389}"/>
    <cellStyle name="Normal 10 3 2 2 2 5" xfId="909" xr:uid="{4E39C644-475C-4567-8DDD-88836D9B9A91}"/>
    <cellStyle name="Normal 10 3 2 2 3" xfId="910" xr:uid="{6A9AEF95-4E60-4B06-BC96-B86996ED17D7}"/>
    <cellStyle name="Normal 10 3 2 2 3 2" xfId="911" xr:uid="{23EE19DF-8B55-4EA8-BCCC-B4C35CC0DE11}"/>
    <cellStyle name="Normal 10 3 2 2 3 2 2" xfId="912" xr:uid="{26B274C8-64BD-4162-9F9B-D36FEC30EA28}"/>
    <cellStyle name="Normal 10 3 2 2 3 3" xfId="913" xr:uid="{05D43EC0-1DEB-4BEC-A835-33FD981D02E9}"/>
    <cellStyle name="Normal 10 3 2 2 4" xfId="914" xr:uid="{9028192D-99E5-42CF-AC14-A05AB4C32847}"/>
    <cellStyle name="Normal 10 3 2 2 4 2" xfId="915" xr:uid="{D1D3CEEF-505C-47F3-90A6-874511C25D3B}"/>
    <cellStyle name="Normal 10 3 2 2 4 2 2" xfId="916" xr:uid="{AD37A603-E144-4A0C-A56F-32B73AFA1A8A}"/>
    <cellStyle name="Normal 10 3 2 2 4 3" xfId="917" xr:uid="{B8FD9030-5826-43DA-BD59-8FF15A58D4C2}"/>
    <cellStyle name="Normal 10 3 2 2 5" xfId="918" xr:uid="{1F68786D-716A-497D-8D0E-8D8271EE38D7}"/>
    <cellStyle name="Normal 10 3 2 2 5 2" xfId="919" xr:uid="{7F3A6063-56BC-4745-92C1-B994D96E1BE9}"/>
    <cellStyle name="Normal 10 3 2 2 6" xfId="920" xr:uid="{8CD3CCE3-91A9-45E7-9EBD-B42AD88248CB}"/>
    <cellStyle name="Normal 10 3 2 2 7" xfId="921" xr:uid="{AF2047D6-341B-492B-A913-7ED2B6FE52AB}"/>
    <cellStyle name="Normal 10 3 2 2 8" xfId="922" xr:uid="{229501AB-1270-4DC7-8ECD-757EB4EBF72E}"/>
    <cellStyle name="Normal 10 3 2 3" xfId="923" xr:uid="{C8972015-96BE-4520-A605-F5CB9248DE92}"/>
    <cellStyle name="Normal 10 3 2 3 2" xfId="924" xr:uid="{CB7C1A22-5025-48CB-AC8C-B4F143B661B4}"/>
    <cellStyle name="Normal 10 3 2 3 2 2" xfId="925" xr:uid="{05EDA0BA-E1E6-4717-B561-DD234264B166}"/>
    <cellStyle name="Normal 10 3 2 3 2 2 2" xfId="926" xr:uid="{50797BDC-6E1D-442A-BCC0-7B17DBD907DA}"/>
    <cellStyle name="Normal 10 3 2 3 2 3" xfId="927" xr:uid="{DA0D0170-2927-4BFA-855E-FB90DD5B1FE6}"/>
    <cellStyle name="Normal 10 3 2 3 3" xfId="928" xr:uid="{36EB044F-1610-45E6-8DAC-F381A260515C}"/>
    <cellStyle name="Normal 10 3 2 3 3 2" xfId="929" xr:uid="{C5FE03D5-2C2D-48EC-8B81-9F6FCB96B542}"/>
    <cellStyle name="Normal 10 3 2 3 4" xfId="930" xr:uid="{9B2BC823-A0DF-449F-94EA-A9C0FB0B2549}"/>
    <cellStyle name="Normal 10 3 2 3 5" xfId="931" xr:uid="{C59D3C3B-6FBA-4C85-9097-703C6EF48013}"/>
    <cellStyle name="Normal 10 3 2 4" xfId="932" xr:uid="{21BB75C6-AA89-4E4E-9404-4B0DA9535E6B}"/>
    <cellStyle name="Normal 10 3 2 4 2" xfId="933" xr:uid="{9B664ADA-9334-46C3-B1E5-F557C19AC9AC}"/>
    <cellStyle name="Normal 10 3 2 4 2 2" xfId="934" xr:uid="{6CFFB880-CFA5-41BA-BBC4-E99A91A090E7}"/>
    <cellStyle name="Normal 10 3 2 4 3" xfId="935" xr:uid="{8952D3C0-42C9-4A6E-AD4B-343363CDF5E4}"/>
    <cellStyle name="Normal 10 3 2 5" xfId="936" xr:uid="{F32B6F4B-5DD3-433C-9996-2548762AC4CD}"/>
    <cellStyle name="Normal 10 3 2 5 2" xfId="937" xr:uid="{24AE9E2A-21C7-441D-85F8-5307F1C3CF5D}"/>
    <cellStyle name="Normal 10 3 2 5 2 2" xfId="938" xr:uid="{053EB22E-14AF-4E5A-A489-020189BD88DE}"/>
    <cellStyle name="Normal 10 3 2 5 3" xfId="939" xr:uid="{920E4528-B05C-4283-9DFB-3C8E3F9C855F}"/>
    <cellStyle name="Normal 10 3 2 6" xfId="940" xr:uid="{B797784E-FCAC-4B2E-8353-99C192EBBFAC}"/>
    <cellStyle name="Normal 10 3 2 6 2" xfId="941" xr:uid="{973FA170-F5F4-45B4-8A94-4B96C864D8D3}"/>
    <cellStyle name="Normal 10 3 2 7" xfId="942" xr:uid="{1C7A8FC8-3C6B-4597-B5D5-B20AE5BC95FF}"/>
    <cellStyle name="Normal 10 3 2 8" xfId="943" xr:uid="{6107E6A6-446F-4539-8CD7-E90B36DF3BC6}"/>
    <cellStyle name="Normal 10 3 2 9" xfId="944" xr:uid="{EE4321A1-5402-480D-94B2-224B735E3F35}"/>
    <cellStyle name="Normal 10 3 3" xfId="945" xr:uid="{78D1B5E1-005F-4C3E-A164-831EA8D1DC20}"/>
    <cellStyle name="Normal 10 3 3 2" xfId="946" xr:uid="{252B539B-2631-46AE-8546-5816D14D8DAB}"/>
    <cellStyle name="Normal 10 3 3 2 2" xfId="947" xr:uid="{D85BB5EF-0B02-4BD2-9849-03A650C0334B}"/>
    <cellStyle name="Normal 10 3 3 2 2 2" xfId="948" xr:uid="{4627D46D-00D7-4940-9D5D-680187BD0BCF}"/>
    <cellStyle name="Normal 10 3 3 2 2 2 2" xfId="949" xr:uid="{53AEB4F1-C6CE-424A-BC66-ED9B5D8A906C}"/>
    <cellStyle name="Normal 10 3 3 2 2 3" xfId="950" xr:uid="{15CB2971-4965-492D-853C-D5DBF6E28361}"/>
    <cellStyle name="Normal 10 3 3 2 3" xfId="951" xr:uid="{3395AB99-9CC7-43FB-AB28-0870EE1E597E}"/>
    <cellStyle name="Normal 10 3 3 2 3 2" xfId="952" xr:uid="{C2652918-A1D3-4664-80CC-86886FF6628E}"/>
    <cellStyle name="Normal 10 3 3 2 4" xfId="953" xr:uid="{A40538CD-BD55-45DB-8DDD-9C549702F9D3}"/>
    <cellStyle name="Normal 10 3 3 2 5" xfId="954" xr:uid="{E2D7436D-EBA2-4FB4-B785-61CD7DAE1245}"/>
    <cellStyle name="Normal 10 3 3 3" xfId="955" xr:uid="{8F094255-5FE1-41D1-94B3-DC4ABB929A5A}"/>
    <cellStyle name="Normal 10 3 3 3 2" xfId="956" xr:uid="{05335C46-4321-4B18-BFEF-6D14DFC4444B}"/>
    <cellStyle name="Normal 10 3 3 3 2 2" xfId="957" xr:uid="{6D2D6AB0-7C0A-483D-8857-F40AE400B815}"/>
    <cellStyle name="Normal 10 3 3 3 3" xfId="958" xr:uid="{162B1096-78A7-4D7D-9D68-701A11466066}"/>
    <cellStyle name="Normal 10 3 3 4" xfId="959" xr:uid="{0C84A662-8B19-4603-B756-BBAA47E90F3F}"/>
    <cellStyle name="Normal 10 3 3 4 2" xfId="960" xr:uid="{470E5AD1-C0D6-46A0-876D-B50D013CF456}"/>
    <cellStyle name="Normal 10 3 3 4 2 2" xfId="961" xr:uid="{28C4AFA2-DE85-4EAD-9679-D47D6DD27A9F}"/>
    <cellStyle name="Normal 10 3 3 4 3" xfId="962" xr:uid="{6F1D320D-E33D-42ED-B43A-1A65418CA3E9}"/>
    <cellStyle name="Normal 10 3 3 5" xfId="963" xr:uid="{EE703E6B-1A4F-4E03-9CA5-88BB7A8DA44F}"/>
    <cellStyle name="Normal 10 3 3 5 2" xfId="964" xr:uid="{FEA22D99-E035-4CB4-A511-2837B42EB6E6}"/>
    <cellStyle name="Normal 10 3 3 6" xfId="965" xr:uid="{F0F85CEF-B9B5-4D91-A6E2-13B40FD4A228}"/>
    <cellStyle name="Normal 10 3 3 7" xfId="966" xr:uid="{E63EB69E-A12D-4AA1-AC66-D8345AC772B1}"/>
    <cellStyle name="Normal 10 3 3 8" xfId="967" xr:uid="{1F11D78A-3539-492F-A890-19695ABEDBB4}"/>
    <cellStyle name="Normal 10 3 4" xfId="968" xr:uid="{2CED31B4-2A1F-45C8-B17D-3C8908EC7D8B}"/>
    <cellStyle name="Normal 10 3 4 2" xfId="969" xr:uid="{CDFCD087-D5EF-4218-AC97-2DEB3633C0BE}"/>
    <cellStyle name="Normal 10 3 4 2 2" xfId="970" xr:uid="{800D666F-3B4C-48D8-9BD4-9B5E43AFDEA5}"/>
    <cellStyle name="Normal 10 3 4 2 2 2" xfId="971" xr:uid="{D5329EE2-F51B-493D-B53A-9B638CFD9F55}"/>
    <cellStyle name="Normal 10 3 4 2 3" xfId="972" xr:uid="{B347F9D6-2383-44B9-AE46-4F801522E30E}"/>
    <cellStyle name="Normal 10 3 4 3" xfId="973" xr:uid="{AA86F2BF-B12F-482C-9888-21D868FB3CE4}"/>
    <cellStyle name="Normal 10 3 4 3 2" xfId="974" xr:uid="{88D018ED-16B6-4C2F-8590-E692A9A1CCB7}"/>
    <cellStyle name="Normal 10 3 4 4" xfId="975" xr:uid="{1D10BA48-E9A4-4D56-9168-3E2F8942CB96}"/>
    <cellStyle name="Normal 10 3 4 5" xfId="976" xr:uid="{27C16409-6DB8-4B28-9DE1-2434B32E3568}"/>
    <cellStyle name="Normal 10 3 5" xfId="977" xr:uid="{C3E964FD-8776-49E5-86A9-E9D7FFDE9AC2}"/>
    <cellStyle name="Normal 10 3 5 2" xfId="978" xr:uid="{63674E4F-BA4B-436C-827E-3EEF138141A5}"/>
    <cellStyle name="Normal 10 3 5 2 2" xfId="979" xr:uid="{924C6371-DA83-4B89-A9C7-2E70F4149008}"/>
    <cellStyle name="Normal 10 3 5 3" xfId="980" xr:uid="{F782CB81-3492-4742-9E26-402FEBBB7484}"/>
    <cellStyle name="Normal 10 3 6" xfId="981" xr:uid="{51B85ED9-54E8-4805-9505-D787A0F36D7A}"/>
    <cellStyle name="Normal 10 3 6 2" xfId="982" xr:uid="{0E4729A8-A0FE-4C46-A1D7-C086ABE89388}"/>
    <cellStyle name="Normal 10 3 6 2 2" xfId="983" xr:uid="{5CB15A07-C438-45D4-8ED5-F0B8877D80D1}"/>
    <cellStyle name="Normal 10 3 6 3" xfId="984" xr:uid="{8B31EC4F-5044-42B2-A817-ABD6F04AC013}"/>
    <cellStyle name="Normal 10 3 7" xfId="985" xr:uid="{098D2E85-5CEE-48A7-9368-8D352530ACCB}"/>
    <cellStyle name="Normal 10 3 7 2" xfId="986" xr:uid="{50AD5E0F-AE2B-4BE8-A489-2E77BDE9DABC}"/>
    <cellStyle name="Normal 10 3 8" xfId="987" xr:uid="{5DBC6CF2-FCCA-41CD-B0E0-C8D53871B9D3}"/>
    <cellStyle name="Normal 10 3 9" xfId="988" xr:uid="{EFF93661-39D6-4ECE-A17F-9119A428CCC2}"/>
    <cellStyle name="Normal 10 4" xfId="989" xr:uid="{C41FDA25-6BE4-4E02-877A-9A00BC5B90E2}"/>
    <cellStyle name="Normal 100" xfId="990" xr:uid="{954CC324-25C7-4343-BF1F-716F0BF30B90}"/>
    <cellStyle name="Normal 101" xfId="991" xr:uid="{C70EDFC4-FBD5-4895-A4E6-9F354409E859}"/>
    <cellStyle name="Normal 102" xfId="992" xr:uid="{2F904065-35B8-4867-AA61-D68B5F06ADC4}"/>
    <cellStyle name="Normal 103" xfId="993" xr:uid="{CA56D313-0E5C-490A-A7E8-3D0B8E2D5741}"/>
    <cellStyle name="Normal 104" xfId="994" xr:uid="{81F8BC21-82ED-4379-9D7D-94DD98A239B6}"/>
    <cellStyle name="Normal 105" xfId="995" xr:uid="{5B2F3DF0-4565-4ACE-8E09-F672BC5705A9}"/>
    <cellStyle name="Normal 106" xfId="996" xr:uid="{80F0F235-3923-4D28-A0AE-C95213C568D3}"/>
    <cellStyle name="Normal 107" xfId="997" xr:uid="{1EA86087-0926-4631-9793-7FF09DCAB40D}"/>
    <cellStyle name="Normal 108" xfId="998" xr:uid="{91A22DB1-0EFE-4440-8B2A-2B56952D4812}"/>
    <cellStyle name="Normal 109" xfId="999" xr:uid="{26C091C0-44E0-4124-B4FC-9C92C8EC632E}"/>
    <cellStyle name="Normal 11" xfId="1000" xr:uid="{9BF03B04-DF2F-4F39-B1BB-F6945AB1BE1B}"/>
    <cellStyle name="Normal 11 2" xfId="1001" xr:uid="{A305076F-EFEE-442B-970F-7F2A239520A3}"/>
    <cellStyle name="Normal 110" xfId="1002" xr:uid="{59A1F7B4-7B83-471B-BDE4-F12DCC973F98}"/>
    <cellStyle name="Normal 111" xfId="1003" xr:uid="{F2FF47E4-E0E7-4314-91B3-3E85F1428C1B}"/>
    <cellStyle name="Normal 112" xfId="1004" xr:uid="{304E2C64-57ED-4C4D-86C6-1A7BFF61CC6A}"/>
    <cellStyle name="Normal 113" xfId="1005" xr:uid="{031FF9DF-D743-4310-AC6A-92B3F1CD9CE2}"/>
    <cellStyle name="Normal 114" xfId="1006" xr:uid="{0DDB8178-4BBF-4FD7-B051-78904607D9A5}"/>
    <cellStyle name="Normal 115" xfId="1007" xr:uid="{F1612747-169B-46AE-BD55-ADA152C059C0}"/>
    <cellStyle name="Normal 12" xfId="1008" xr:uid="{3F42ED56-EAA2-4230-9D81-0A7068198770}"/>
    <cellStyle name="Normal 12 2" xfId="1009" xr:uid="{2D673FE3-C0B0-474F-863F-4189C4F6336D}"/>
    <cellStyle name="Normal 13" xfId="1010" xr:uid="{83A7D8FB-E105-4C75-8467-250DCA12D651}"/>
    <cellStyle name="Normal 13 2" xfId="1011" xr:uid="{D35107F0-CCB1-4377-A81A-6332FEB7727E}"/>
    <cellStyle name="Normal 13 3" xfId="1012" xr:uid="{4D8103AD-F687-4B36-9024-58B39F760F05}"/>
    <cellStyle name="Normal 14" xfId="1013" xr:uid="{F7638676-FDEE-4008-BCD5-DBAB037E8DF2}"/>
    <cellStyle name="Normal 14 2" xfId="1014" xr:uid="{9C690322-A370-4CBB-BD13-56E0F73748FF}"/>
    <cellStyle name="Normal 14 3" xfId="1015" xr:uid="{FBBF4DEA-3587-4FBF-8C4F-ECBCB0589042}"/>
    <cellStyle name="Normal 15" xfId="1016" xr:uid="{5ECFB8CD-A44E-477F-A393-528CE11261BA}"/>
    <cellStyle name="Normal 15 2" xfId="1017" xr:uid="{69765074-B790-41F0-809D-EF5A93B4A0A1}"/>
    <cellStyle name="Normal 15 3" xfId="1018" xr:uid="{59A20F43-80FF-47AC-9631-551B3120E8BD}"/>
    <cellStyle name="Normal 16" xfId="1019" xr:uid="{C5B76257-BCB7-496D-B179-18EFA8F97EA8}"/>
    <cellStyle name="Normal 16 2" xfId="1020" xr:uid="{7047A49E-937A-4CDB-A07C-DC0A2A758AE7}"/>
    <cellStyle name="Normal 16 3" xfId="1021" xr:uid="{50FD5255-9BB6-4BFA-ADDD-6345DC7D41E6}"/>
    <cellStyle name="Normal 17" xfId="1022" xr:uid="{282C3B70-6B31-4912-BF14-4FA629F2EBBF}"/>
    <cellStyle name="Normal 18" xfId="1023" xr:uid="{6CADC5D6-CBC4-4A60-8D85-9CDBE3E34415}"/>
    <cellStyle name="Normal 19" xfId="1024" xr:uid="{3F77A24E-9052-43FB-B5DA-13110D13E5DB}"/>
    <cellStyle name="Normal 2" xfId="1025" xr:uid="{30E2972C-BEE8-4380-B20C-A27FAADEF8B3}"/>
    <cellStyle name="Normal 2 2" xfId="1026" xr:uid="{C3BDF911-DAEB-4609-94AB-E77FE0F044FE}"/>
    <cellStyle name="Normal 2 2 10" xfId="1027" xr:uid="{D1A5EF19-A149-40D5-83ED-D0E047164E01}"/>
    <cellStyle name="Normal 2 2 11" xfId="1028" xr:uid="{279FB399-EDD2-4B70-92B1-554949E6B83A}"/>
    <cellStyle name="Normal 2 2 2" xfId="1029" xr:uid="{925A33CF-D09C-4F00-A924-B437422A2DB7}"/>
    <cellStyle name="Normal 2 2 2 2" xfId="1030" xr:uid="{E695D638-C807-40CF-9B69-8C10B9E3037E}"/>
    <cellStyle name="Normal 2 2 3" xfId="1031" xr:uid="{65DA6EF3-622D-42AF-B318-7442DE1C0025}"/>
    <cellStyle name="Normal 2 2 3 2" xfId="1032" xr:uid="{FFFFCE5D-8678-48EC-93D4-A82A2505E6AB}"/>
    <cellStyle name="Normal 2 2 3 2 2" xfId="1033" xr:uid="{20606765-0903-4FFB-A3CF-58E11A5D20BD}"/>
    <cellStyle name="Normal 2 2 3 2 2 2" xfId="1034" xr:uid="{0B4517ED-D316-4909-9021-85A608249B5F}"/>
    <cellStyle name="Normal 2 2 3 2 2 2 2" xfId="1035" xr:uid="{0CA40D2B-C432-432D-BD26-E09F6A4E4EF1}"/>
    <cellStyle name="Normal 2 2 3 2 2 2 2 2" xfId="1036" xr:uid="{9280D6E8-BF3C-4904-81DC-4C42422E5E75}"/>
    <cellStyle name="Normal 2 2 3 2 2 2 3" xfId="1037" xr:uid="{0DA742DD-99BC-492A-B926-BE48106426B1}"/>
    <cellStyle name="Normal 2 2 3 2 2 3" xfId="1038" xr:uid="{9434B7D1-B52A-4547-871D-5086C116FF8B}"/>
    <cellStyle name="Normal 2 2 3 2 2 3 2" xfId="1039" xr:uid="{1AC1B0CD-967A-419A-A93B-2E6090EFAFA8}"/>
    <cellStyle name="Normal 2 2 3 2 2 4" xfId="1040" xr:uid="{22A73194-CA00-4F5B-85C5-FEF90A5A307B}"/>
    <cellStyle name="Normal 2 2 3 2 2 5" xfId="1041" xr:uid="{8249DE92-1529-4EB2-BB44-2A8FCEE71519}"/>
    <cellStyle name="Normal 2 2 3 2 3" xfId="1042" xr:uid="{8190B49A-D71B-4508-9D2C-F1C2AFA3DD42}"/>
    <cellStyle name="Normal 2 2 3 2 3 2" xfId="1043" xr:uid="{BD36308B-0ECA-407E-9B70-0ADBDE80B2BC}"/>
    <cellStyle name="Normal 2 2 3 2 3 2 2" xfId="1044" xr:uid="{D57F4910-B23A-479A-81CD-5936983A2118}"/>
    <cellStyle name="Normal 2 2 3 2 3 3" xfId="1045" xr:uid="{C8229416-A856-46AA-9297-FE488EDA3FA8}"/>
    <cellStyle name="Normal 2 2 3 2 4" xfId="1046" xr:uid="{2A010986-624C-4D2F-A388-85EB88F9539D}"/>
    <cellStyle name="Normal 2 2 3 2 4 2" xfId="1047" xr:uid="{3A9F6767-1FB3-42F5-9036-AC76401D518E}"/>
    <cellStyle name="Normal 2 2 3 2 4 2 2" xfId="1048" xr:uid="{D71D8BF9-942F-434C-A87E-ED021F20B95F}"/>
    <cellStyle name="Normal 2 2 3 2 4 3" xfId="1049" xr:uid="{93F5B11A-1952-45A7-9977-E6FB44764D1E}"/>
    <cellStyle name="Normal 2 2 3 2 5" xfId="1050" xr:uid="{833D9279-453C-48E2-AC30-FED57D0A875E}"/>
    <cellStyle name="Normal 2 2 3 2 5 2" xfId="1051" xr:uid="{306977B5-7E83-4D6C-B3AF-24350F2FC4F3}"/>
    <cellStyle name="Normal 2 2 3 2 6" xfId="1052" xr:uid="{320FEEA6-07BA-46D6-A55D-FDA4BEA8828D}"/>
    <cellStyle name="Normal 2 2 3 2 7" xfId="1053" xr:uid="{45F9836A-BF5B-4F4A-9A0C-AD24A8724F64}"/>
    <cellStyle name="Normal 2 2 3 2 8" xfId="1054" xr:uid="{37EAA02E-0D1C-46AA-9527-A8561C26FB2F}"/>
    <cellStyle name="Normal 2 2 3 3" xfId="1055" xr:uid="{E9F32E0B-CC6B-43BF-8878-FC4670A5808A}"/>
    <cellStyle name="Normal 2 2 3 3 2" xfId="1056" xr:uid="{6C4CC29A-785F-4F1D-8F4F-7F8760EF0F7E}"/>
    <cellStyle name="Normal 2 2 3 3 2 2" xfId="1057" xr:uid="{A2E50763-A081-4DF2-A76B-953392597C98}"/>
    <cellStyle name="Normal 2 2 3 3 2 2 2" xfId="1058" xr:uid="{A2392C4A-96D2-4F8E-9373-84604513551B}"/>
    <cellStyle name="Normal 2 2 3 3 2 3" xfId="1059" xr:uid="{AFD988C0-B822-4689-95AF-7A7B20A92596}"/>
    <cellStyle name="Normal 2 2 3 3 3" xfId="1060" xr:uid="{FDD1AB34-83D8-4906-942C-B89852987958}"/>
    <cellStyle name="Normal 2 2 3 3 3 2" xfId="1061" xr:uid="{BC74DDE3-8895-411C-B687-8F2DD49C9C59}"/>
    <cellStyle name="Normal 2 2 3 3 4" xfId="1062" xr:uid="{8F38D554-74F5-42CF-8B54-F3F4E52AF86C}"/>
    <cellStyle name="Normal 2 2 3 3 5" xfId="1063" xr:uid="{99FC718A-FBFF-4261-BC26-F0B17A1FE01D}"/>
    <cellStyle name="Normal 2 2 3 4" xfId="1064" xr:uid="{D272086D-0302-436B-8809-D477C9664100}"/>
    <cellStyle name="Normal 2 2 3 4 2" xfId="1065" xr:uid="{D727438B-940C-49E7-B57D-957C641788AA}"/>
    <cellStyle name="Normal 2 2 3 4 2 2" xfId="1066" xr:uid="{9BBAA874-7961-4D7B-81C1-5240B799D8D0}"/>
    <cellStyle name="Normal 2 2 3 4 3" xfId="1067" xr:uid="{530F1C82-81F2-45F5-BE70-CD4D6C83E38A}"/>
    <cellStyle name="Normal 2 2 3 5" xfId="1068" xr:uid="{6BF73436-D736-4B13-BCB3-E19E333B1A36}"/>
    <cellStyle name="Normal 2 2 3 5 2" xfId="1069" xr:uid="{53465A4D-9AFF-4FA0-B688-63BE72F1C37D}"/>
    <cellStyle name="Normal 2 2 3 5 2 2" xfId="1070" xr:uid="{6642CB19-D2C2-47CB-99B2-E37064231FFC}"/>
    <cellStyle name="Normal 2 2 3 5 3" xfId="1071" xr:uid="{B5F79581-4BBE-4368-BF44-3B1E51EFEF91}"/>
    <cellStyle name="Normal 2 2 3 6" xfId="1072" xr:uid="{3F924B5E-3948-4ABF-AAB4-3E2886B4012C}"/>
    <cellStyle name="Normal 2 2 3 6 2" xfId="1073" xr:uid="{DF958222-481B-41BC-8F6C-22006E3302DD}"/>
    <cellStyle name="Normal 2 2 3 7" xfId="1074" xr:uid="{471883CB-7BD4-40CE-97CA-B45F98B12540}"/>
    <cellStyle name="Normal 2 2 3 8" xfId="1075" xr:uid="{97E01BBB-EF2B-48E0-B338-E89F683A6532}"/>
    <cellStyle name="Normal 2 2 3 9" xfId="1076" xr:uid="{5F906FD0-C392-4406-833B-6ED590568FC9}"/>
    <cellStyle name="Normal 2 2 4" xfId="1077" xr:uid="{CC5564E2-87F5-4878-8D23-ACCC420D0FE5}"/>
    <cellStyle name="Normal 2 2 4 2" xfId="1078" xr:uid="{4546A577-374F-4455-8DF8-D63A53061799}"/>
    <cellStyle name="Normal 2 2 4 2 2" xfId="1079" xr:uid="{AEFBBADF-1664-425B-BDE6-DD98D9605BEF}"/>
    <cellStyle name="Normal 2 2 4 2 2 2" xfId="1080" xr:uid="{7256E809-2664-4483-B921-2A0719690D6C}"/>
    <cellStyle name="Normal 2 2 4 2 2 2 2" xfId="1081" xr:uid="{040D21EF-9970-4D43-AFFC-682455B14F31}"/>
    <cellStyle name="Normal 2 2 4 2 2 3" xfId="1082" xr:uid="{68B003AA-C494-4839-A9D5-CEE4DD1A5BF4}"/>
    <cellStyle name="Normal 2 2 4 2 3" xfId="1083" xr:uid="{2C8332B8-DEB6-4505-BD94-7FC3E2256DA6}"/>
    <cellStyle name="Normal 2 2 4 2 3 2" xfId="1084" xr:uid="{CD0D78A7-0FEB-4BDE-A61F-0F0919C2D669}"/>
    <cellStyle name="Normal 2 2 4 2 4" xfId="1085" xr:uid="{9B453D4C-D828-4893-B86C-709E4011F8DA}"/>
    <cellStyle name="Normal 2 2 4 2 5" xfId="1086" xr:uid="{44580342-8E2A-4CA3-A45F-5EFAC42AACEA}"/>
    <cellStyle name="Normal 2 2 4 3" xfId="1087" xr:uid="{9ACCB86C-4772-4B8C-BDB1-2632C71A08EE}"/>
    <cellStyle name="Normal 2 2 4 3 2" xfId="1088" xr:uid="{37C02A8C-C28D-4AF3-9935-FC3B2867EC8C}"/>
    <cellStyle name="Normal 2 2 4 3 2 2" xfId="1089" xr:uid="{EE0544E1-4787-4BB7-A674-35482D2DDB57}"/>
    <cellStyle name="Normal 2 2 4 3 3" xfId="1090" xr:uid="{2F3CD735-189C-4B9F-8DA4-98D70389780D}"/>
    <cellStyle name="Normal 2 2 4 4" xfId="1091" xr:uid="{05AFEB96-97E0-4380-B3E8-C23C49A1C9D8}"/>
    <cellStyle name="Normal 2 2 4 4 2" xfId="1092" xr:uid="{299F47E4-A862-4A66-BAC0-32DA46E5082E}"/>
    <cellStyle name="Normal 2 2 4 4 2 2" xfId="1093" xr:uid="{CDF614F2-6492-42AC-9799-407875DC5A9A}"/>
    <cellStyle name="Normal 2 2 4 4 3" xfId="1094" xr:uid="{FA26B9E2-C601-462A-B29B-434A3B7D60DE}"/>
    <cellStyle name="Normal 2 2 4 5" xfId="1095" xr:uid="{68F84117-9688-47C6-A753-BAE76EE99263}"/>
    <cellStyle name="Normal 2 2 4 5 2" xfId="1096" xr:uid="{81E91DCC-8D55-4C64-8720-9B44260A23EA}"/>
    <cellStyle name="Normal 2 2 4 6" xfId="1097" xr:uid="{EEBCB30A-7CE7-49AE-8152-54AA0E031A5A}"/>
    <cellStyle name="Normal 2 2 4 7" xfId="1098" xr:uid="{8945E5CC-E578-4DB7-8103-5781E8275313}"/>
    <cellStyle name="Normal 2 2 4 8" xfId="1099" xr:uid="{D6E67BF0-4602-4445-AFBE-36081BB8DBAB}"/>
    <cellStyle name="Normal 2 2 5" xfId="1100" xr:uid="{AEC3A18A-729E-417C-84CE-552E2C5CFD4F}"/>
    <cellStyle name="Normal 2 2 5 2" xfId="1101" xr:uid="{B6F202B9-3DD7-4F8A-B9BA-8140F43AB167}"/>
    <cellStyle name="Normal 2 2 5 2 2" xfId="1102" xr:uid="{0E7681C8-ECF3-4ECF-8439-87EBD6199392}"/>
    <cellStyle name="Normal 2 2 5 2 2 2" xfId="1103" xr:uid="{6B7F7C0A-FFA2-423B-9C2B-B9D633A28E33}"/>
    <cellStyle name="Normal 2 2 5 2 3" xfId="1104" xr:uid="{72BDF8AD-7302-459A-A3AB-7EB20562F370}"/>
    <cellStyle name="Normal 2 2 5 3" xfId="1105" xr:uid="{7F2487C6-3469-423F-90CD-24E9C41B840A}"/>
    <cellStyle name="Normal 2 2 5 3 2" xfId="1106" xr:uid="{1D653DB0-0118-4574-A191-C7B0C1642925}"/>
    <cellStyle name="Normal 2 2 5 4" xfId="1107" xr:uid="{F0807FBC-00B1-4528-AE26-C9B8C1F484D9}"/>
    <cellStyle name="Normal 2 2 5 5" xfId="1108" xr:uid="{CA274440-0BAD-4B64-BA5B-76280FB14846}"/>
    <cellStyle name="Normal 2 2 6" xfId="1109" xr:uid="{1C6876EB-7A74-4F59-8B9A-B85147DD7C02}"/>
    <cellStyle name="Normal 2 2 6 2" xfId="1110" xr:uid="{C0A066CC-01F1-461C-B545-FAA646F80A9F}"/>
    <cellStyle name="Normal 2 2 6 2 2" xfId="1111" xr:uid="{00096772-16E8-4690-AE47-EB0D4DE7D81B}"/>
    <cellStyle name="Normal 2 2 6 3" xfId="1112" xr:uid="{CFBA2749-E64F-4B7F-B211-4D2572433E51}"/>
    <cellStyle name="Normal 2 2 7" xfId="1113" xr:uid="{CC3FA4C2-5F81-448C-973B-D3E98C42AEEB}"/>
    <cellStyle name="Normal 2 2 7 2" xfId="1114" xr:uid="{5A686DAF-F0AA-4461-A74A-DDE5BA804105}"/>
    <cellStyle name="Normal 2 2 7 2 2" xfId="1115" xr:uid="{8A425600-2A5A-4D66-AEBF-332560B0C806}"/>
    <cellStyle name="Normal 2 2 7 3" xfId="1116" xr:uid="{541DCABD-2383-49A9-BD90-E0AAB0BC8A7D}"/>
    <cellStyle name="Normal 2 2 8" xfId="1117" xr:uid="{2BE3A433-D7C3-4EE5-8AAD-F5094E43142B}"/>
    <cellStyle name="Normal 2 2 8 2" xfId="1118" xr:uid="{6793D836-DE86-43E8-866B-E639CB5E42D8}"/>
    <cellStyle name="Normal 2 2 9" xfId="1119" xr:uid="{3FE76338-74F1-415E-9A37-43FAD2DA5000}"/>
    <cellStyle name="Normal 2 3" xfId="1120" xr:uid="{EE36C2AC-6335-4F79-A0F9-B29CA404E4F3}"/>
    <cellStyle name="Normal 2 3 10" xfId="1121" xr:uid="{64671B35-B24D-44E0-A61F-1750B1FC2834}"/>
    <cellStyle name="Normal 2 3 2" xfId="1122" xr:uid="{234601DD-B435-48D2-901D-20BD9601C015}"/>
    <cellStyle name="Normal 2 3 2 2" xfId="1123" xr:uid="{466527CC-13C1-4ED2-ADCA-2A65582275A8}"/>
    <cellStyle name="Normal 2 3 2 2 2" xfId="1124" xr:uid="{7F84546F-CF67-4F7A-A797-05CFF60CD426}"/>
    <cellStyle name="Normal 2 3 2 2 2 2" xfId="1125" xr:uid="{012CD7DD-3FBE-4BB6-B2AE-975AE4E8E488}"/>
    <cellStyle name="Normal 2 3 2 2 2 2 2" xfId="1126" xr:uid="{DC1F5C07-62B8-4B12-A524-4F950425DFBF}"/>
    <cellStyle name="Normal 2 3 2 2 2 2 2 2" xfId="1127" xr:uid="{012DAE98-3F9A-4E90-AE0C-CB88DA438267}"/>
    <cellStyle name="Normal 2 3 2 2 2 2 3" xfId="1128" xr:uid="{B8797430-5A00-419C-B353-C12F341935C5}"/>
    <cellStyle name="Normal 2 3 2 2 2 3" xfId="1129" xr:uid="{34957C23-D09E-41AC-BA04-13728019CF52}"/>
    <cellStyle name="Normal 2 3 2 2 2 3 2" xfId="1130" xr:uid="{A11CC9D7-D2A3-4DFB-8E6A-842F9DB5586C}"/>
    <cellStyle name="Normal 2 3 2 2 2 4" xfId="1131" xr:uid="{F43B49F9-AC09-4147-BDB6-78FA03154F39}"/>
    <cellStyle name="Normal 2 3 2 2 2 5" xfId="1132" xr:uid="{A5E2D34C-0B28-4882-B241-CC508775726C}"/>
    <cellStyle name="Normal 2 3 2 2 3" xfId="1133" xr:uid="{84C3626B-CED6-4A63-A1E2-6A86B56EB3E7}"/>
    <cellStyle name="Normal 2 3 2 2 3 2" xfId="1134" xr:uid="{43795DF3-934C-4D3D-BF59-A2E4084A58F0}"/>
    <cellStyle name="Normal 2 3 2 2 3 2 2" xfId="1135" xr:uid="{72DED358-9443-4C2F-84CC-2514B75ED326}"/>
    <cellStyle name="Normal 2 3 2 2 3 3" xfId="1136" xr:uid="{8F3D58C4-A9A5-4AFD-A0E4-5BB40E286F54}"/>
    <cellStyle name="Normal 2 3 2 2 4" xfId="1137" xr:uid="{4005095D-CFF6-4306-ADCB-1E2BF22E2148}"/>
    <cellStyle name="Normal 2 3 2 2 4 2" xfId="1138" xr:uid="{9F8702A7-1654-4347-8C63-08812FD4F3DF}"/>
    <cellStyle name="Normal 2 3 2 2 4 2 2" xfId="1139" xr:uid="{5DE9AE1F-08EF-4D07-87C2-B1BE4F0FE822}"/>
    <cellStyle name="Normal 2 3 2 2 4 3" xfId="1140" xr:uid="{7FC8A935-20C4-4AB7-A2A9-BB8E05578395}"/>
    <cellStyle name="Normal 2 3 2 2 5" xfId="1141" xr:uid="{4AF3F890-0548-4170-B285-0CB6CC8257D7}"/>
    <cellStyle name="Normal 2 3 2 2 5 2" xfId="1142" xr:uid="{7A201425-B236-44FB-A650-5F8AA41EB61B}"/>
    <cellStyle name="Normal 2 3 2 2 6" xfId="1143" xr:uid="{769A2A09-C339-4FD9-A9DE-AF565312E1D1}"/>
    <cellStyle name="Normal 2 3 2 2 7" xfId="1144" xr:uid="{B0B80633-ED6E-45B2-AA0A-F75AEED594E5}"/>
    <cellStyle name="Normal 2 3 2 2 8" xfId="1145" xr:uid="{B220FE2F-0A32-4110-A716-BE429273F7AD}"/>
    <cellStyle name="Normal 2 3 2 3" xfId="1146" xr:uid="{0F18B80A-499C-4038-A44D-88C2779460BD}"/>
    <cellStyle name="Normal 2 3 2 3 2" xfId="1147" xr:uid="{5FF389A0-8BCE-461F-B669-46EFEC0FCFA1}"/>
    <cellStyle name="Normal 2 3 2 3 2 2" xfId="1148" xr:uid="{D3DD3984-7179-414F-BF5A-C12A481B0C57}"/>
    <cellStyle name="Normal 2 3 2 3 2 2 2" xfId="1149" xr:uid="{72EEC8C2-8E38-4752-BD65-D5A2E0B65783}"/>
    <cellStyle name="Normal 2 3 2 3 2 3" xfId="1150" xr:uid="{82B87F1E-D125-438A-8F49-51FFEDFE03E7}"/>
    <cellStyle name="Normal 2 3 2 3 3" xfId="1151" xr:uid="{803859E1-64F7-47E5-861F-2F67BFD5805E}"/>
    <cellStyle name="Normal 2 3 2 3 3 2" xfId="1152" xr:uid="{D4FA9F74-C8EB-461B-8B62-F3068247EF16}"/>
    <cellStyle name="Normal 2 3 2 3 4" xfId="1153" xr:uid="{D7644225-26AE-4D54-B787-917E6B38BDE9}"/>
    <cellStyle name="Normal 2 3 2 3 5" xfId="1154" xr:uid="{2DD52261-2EAC-4770-BFD7-2949E00A6942}"/>
    <cellStyle name="Normal 2 3 2 4" xfId="1155" xr:uid="{0539A8D2-7935-4FC7-8028-ABF9E558D03F}"/>
    <cellStyle name="Normal 2 3 2 4 2" xfId="1156" xr:uid="{9CD6FFA1-FD74-44AB-A912-6F2D639E1E63}"/>
    <cellStyle name="Normal 2 3 2 4 2 2" xfId="1157" xr:uid="{AB68AAAA-E705-4039-80C8-989D7B5C2B8C}"/>
    <cellStyle name="Normal 2 3 2 4 3" xfId="1158" xr:uid="{BC7657B7-9EB7-4422-9B8F-F8A85416E564}"/>
    <cellStyle name="Normal 2 3 2 5" xfId="1159" xr:uid="{6344ABD3-B7FF-4B31-AA9C-3FA4A15EA4D7}"/>
    <cellStyle name="Normal 2 3 2 5 2" xfId="1160" xr:uid="{80580C10-EB5D-4736-9FAD-E0671132E81C}"/>
    <cellStyle name="Normal 2 3 2 5 2 2" xfId="1161" xr:uid="{E6B87392-5913-4323-976F-D188C3640B77}"/>
    <cellStyle name="Normal 2 3 2 5 3" xfId="1162" xr:uid="{B8D2A8CF-E748-48BC-984F-C267761D55A9}"/>
    <cellStyle name="Normal 2 3 2 6" xfId="1163" xr:uid="{28BDD039-2AE4-44F2-BA33-B474047B600F}"/>
    <cellStyle name="Normal 2 3 2 6 2" xfId="1164" xr:uid="{668AA7DE-E564-4692-B5C2-DCAD7830BD8A}"/>
    <cellStyle name="Normal 2 3 2 7" xfId="1165" xr:uid="{2D19E4F1-B958-49E4-9C7B-137804A6C06B}"/>
    <cellStyle name="Normal 2 3 2 8" xfId="1166" xr:uid="{73EE1919-25A3-411F-90A8-507B37EF2B7D}"/>
    <cellStyle name="Normal 2 3 2 9" xfId="1167" xr:uid="{DF54DBC4-05D8-41AB-AB66-D2F094B1AFF1}"/>
    <cellStyle name="Normal 2 3 3" xfId="1168" xr:uid="{729CE89A-343A-4236-B9E8-01792D1B1907}"/>
    <cellStyle name="Normal 2 3 3 2" xfId="1169" xr:uid="{BEADFC9D-76D8-428E-B49E-1F22A6D1734E}"/>
    <cellStyle name="Normal 2 3 3 2 2" xfId="1170" xr:uid="{6F4851A2-E98F-43ED-8B1F-48C21BD960C7}"/>
    <cellStyle name="Normal 2 3 3 2 2 2" xfId="1171" xr:uid="{2CAC589D-6D44-4567-A00B-C878B34A0EC3}"/>
    <cellStyle name="Normal 2 3 3 2 2 2 2" xfId="1172" xr:uid="{85D52CE5-2F7F-4127-86F2-A3DAC0D873BC}"/>
    <cellStyle name="Normal 2 3 3 2 2 3" xfId="1173" xr:uid="{25B49C57-F40A-448B-9E63-41B0A2BC328F}"/>
    <cellStyle name="Normal 2 3 3 2 3" xfId="1174" xr:uid="{426B62A0-8E85-4390-9542-825E6DFE91E6}"/>
    <cellStyle name="Normal 2 3 3 2 3 2" xfId="1175" xr:uid="{43A2711C-C6CC-42E2-AFC4-0BD7ED9EEBEF}"/>
    <cellStyle name="Normal 2 3 3 2 4" xfId="1176" xr:uid="{C56C3EFC-340A-42CA-9E7C-27EA7691CB14}"/>
    <cellStyle name="Normal 2 3 3 2 5" xfId="1177" xr:uid="{15908D0E-86E4-4B68-B7C9-8EA730A9E04E}"/>
    <cellStyle name="Normal 2 3 3 3" xfId="1178" xr:uid="{B22BD49E-810A-47A6-9394-58AF3E5E5697}"/>
    <cellStyle name="Normal 2 3 3 3 2" xfId="1179" xr:uid="{36A52112-2296-4402-9C3F-784DC8A7F1AB}"/>
    <cellStyle name="Normal 2 3 3 3 2 2" xfId="1180" xr:uid="{9D6B24F3-2962-49DE-A075-B68F91377C19}"/>
    <cellStyle name="Normal 2 3 3 3 3" xfId="1181" xr:uid="{AFBB2E50-D040-4F8D-B5EB-BD751BC9CE05}"/>
    <cellStyle name="Normal 2 3 3 4" xfId="1182" xr:uid="{2B2C6AE4-42E0-4FB9-9DCC-4C6D9AF7DA4E}"/>
    <cellStyle name="Normal 2 3 3 4 2" xfId="1183" xr:uid="{932DB8A3-F599-4EE3-B35E-63312200943A}"/>
    <cellStyle name="Normal 2 3 3 4 2 2" xfId="1184" xr:uid="{7A2D4192-B89E-4FC0-966C-E0A30E6662B9}"/>
    <cellStyle name="Normal 2 3 3 4 3" xfId="1185" xr:uid="{8FBF3A5F-7888-4DD7-B874-60FB7FC36D65}"/>
    <cellStyle name="Normal 2 3 3 5" xfId="1186" xr:uid="{6CBC5436-288A-4698-89B3-D127E0323FF4}"/>
    <cellStyle name="Normal 2 3 3 5 2" xfId="1187" xr:uid="{1939A161-1BF0-477F-B558-B36FB3A78652}"/>
    <cellStyle name="Normal 2 3 3 6" xfId="1188" xr:uid="{BC4A7539-FE3C-4D63-AD30-C44835178F40}"/>
    <cellStyle name="Normal 2 3 3 7" xfId="1189" xr:uid="{FFBD4C8E-1D17-4DF7-BCB4-4CEC1462E6CC}"/>
    <cellStyle name="Normal 2 3 3 8" xfId="1190" xr:uid="{94EE3111-905A-40E6-AFA8-E6363B42B1BC}"/>
    <cellStyle name="Normal 2 3 4" xfId="1191" xr:uid="{869218AA-86FD-460D-8135-C6CD0D36B08C}"/>
    <cellStyle name="Normal 2 3 4 2" xfId="1192" xr:uid="{F938E357-9277-4160-9B21-4454B34BD08C}"/>
    <cellStyle name="Normal 2 3 4 2 2" xfId="1193" xr:uid="{F832314E-77C1-4B00-A4E2-CD4E5C6BE25C}"/>
    <cellStyle name="Normal 2 3 4 2 2 2" xfId="1194" xr:uid="{CD66091E-CF29-4360-88E0-663917E7583A}"/>
    <cellStyle name="Normal 2 3 4 2 3" xfId="1195" xr:uid="{2D9094CD-A52C-41D5-8F43-C600C49BF865}"/>
    <cellStyle name="Normal 2 3 4 3" xfId="1196" xr:uid="{2C9B4E94-5321-4AAF-B073-D91E4490107A}"/>
    <cellStyle name="Normal 2 3 4 3 2" xfId="1197" xr:uid="{AEF6082F-143E-468D-ABA9-F521E634B676}"/>
    <cellStyle name="Normal 2 3 4 4" xfId="1198" xr:uid="{123ACC12-8AB3-4A7E-A94B-F0E741155178}"/>
    <cellStyle name="Normal 2 3 4 5" xfId="1199" xr:uid="{7E23479D-A869-4A26-9D01-82332D952601}"/>
    <cellStyle name="Normal 2 3 5" xfId="1200" xr:uid="{B4A801A5-005A-4CE2-882F-F5D28D15429C}"/>
    <cellStyle name="Normal 2 3 5 2" xfId="1201" xr:uid="{F111F860-B049-4DCE-B7A8-072AC7AE0CEC}"/>
    <cellStyle name="Normal 2 3 5 2 2" xfId="1202" xr:uid="{A0FE3886-3698-4034-968F-408C1FC29160}"/>
    <cellStyle name="Normal 2 3 5 3" xfId="1203" xr:uid="{B8093173-0705-4CED-92FB-4C4E792AC8FF}"/>
    <cellStyle name="Normal 2 3 6" xfId="1204" xr:uid="{3151C5EA-AF4A-4C3C-AF3E-E2725F3FE1D9}"/>
    <cellStyle name="Normal 2 3 6 2" xfId="1205" xr:uid="{F8DD44AD-D092-486C-953B-073764397171}"/>
    <cellStyle name="Normal 2 3 6 2 2" xfId="1206" xr:uid="{D309428D-74BD-4CFF-9C0D-59023E0A4449}"/>
    <cellStyle name="Normal 2 3 6 3" xfId="1207" xr:uid="{1732DB04-4122-46BC-9F98-1D5AF4881610}"/>
    <cellStyle name="Normal 2 3 7" xfId="1208" xr:uid="{2B85CDD0-DCD4-4466-AAEC-7A6C317B7E3D}"/>
    <cellStyle name="Normal 2 3 7 2" xfId="1209" xr:uid="{B541AF23-AD8D-4EE7-896E-9C5FCE15CFA0}"/>
    <cellStyle name="Normal 2 3 8" xfId="1210" xr:uid="{E99CECF8-75C0-4665-8950-4BB06EC8865E}"/>
    <cellStyle name="Normal 2 3 9" xfId="1211" xr:uid="{E1E453AC-C0AA-4112-B587-B37B8CCBD7C8}"/>
    <cellStyle name="Normal 2 4" xfId="1212" xr:uid="{9953B9F1-7519-4F14-9A54-794ECF5D880A}"/>
    <cellStyle name="Normal 2 4 10" xfId="1213" xr:uid="{8C2F431B-43C8-463B-8363-92D8E9DF574C}"/>
    <cellStyle name="Normal 2 4 2" xfId="1214" xr:uid="{F55F283F-081F-441E-86F1-8E090E2DA8CC}"/>
    <cellStyle name="Normal 2 4 2 2" xfId="1215" xr:uid="{ABFBD4B9-30C9-4352-8249-E911C8213E68}"/>
    <cellStyle name="Normal 2 4 2 2 2" xfId="1216" xr:uid="{A89E2783-E9FC-43BD-BBF8-3E8CAA96F8B6}"/>
    <cellStyle name="Normal 2 4 2 2 2 2" xfId="1217" xr:uid="{C0AABBE0-6145-4B1A-BB04-39C144F80522}"/>
    <cellStyle name="Normal 2 4 2 2 2 2 2" xfId="1218" xr:uid="{3E5E7495-0738-412B-BED3-67A3A3E9AA52}"/>
    <cellStyle name="Normal 2 4 2 2 2 2 2 2" xfId="1219" xr:uid="{9E9F95DF-A352-4167-A6D0-90267B86526B}"/>
    <cellStyle name="Normal 2 4 2 2 2 2 3" xfId="1220" xr:uid="{5EF84D7F-E4A2-440F-94D1-7C2B978F9139}"/>
    <cellStyle name="Normal 2 4 2 2 2 3" xfId="1221" xr:uid="{D49DA481-1079-4197-B096-F6441C8C1B25}"/>
    <cellStyle name="Normal 2 4 2 2 2 3 2" xfId="1222" xr:uid="{BB849132-405E-4C8F-AE5D-2A686D015FDF}"/>
    <cellStyle name="Normal 2 4 2 2 2 4" xfId="1223" xr:uid="{6EE99A7B-086B-4747-BDC0-1F5273AA42DC}"/>
    <cellStyle name="Normal 2 4 2 2 2 5" xfId="1224" xr:uid="{58799B0F-F52B-44F6-901A-DA35F4A10C4C}"/>
    <cellStyle name="Normal 2 4 2 2 3" xfId="1225" xr:uid="{056521B9-FD03-48C7-B450-C8B56C17A3A6}"/>
    <cellStyle name="Normal 2 4 2 2 3 2" xfId="1226" xr:uid="{87C752F4-D523-4CF4-BEB8-88149EAFDB49}"/>
    <cellStyle name="Normal 2 4 2 2 3 2 2" xfId="1227" xr:uid="{FB40FF3D-CAC1-4574-AF69-8A40A4841B79}"/>
    <cellStyle name="Normal 2 4 2 2 3 3" xfId="1228" xr:uid="{856C19CF-8EF6-48AB-A160-81A2FCCB672B}"/>
    <cellStyle name="Normal 2 4 2 2 4" xfId="1229" xr:uid="{CF816A1E-C5F6-4171-BF12-F98C0B404222}"/>
    <cellStyle name="Normal 2 4 2 2 4 2" xfId="1230" xr:uid="{1BF1BC6D-E1C3-4EB9-A058-F078226821E8}"/>
    <cellStyle name="Normal 2 4 2 2 4 2 2" xfId="1231" xr:uid="{80CB1061-576C-4F91-9899-CFF1824BCEF3}"/>
    <cellStyle name="Normal 2 4 2 2 4 3" xfId="1232" xr:uid="{ACE2B282-A061-4336-A9E9-EC311BEBE758}"/>
    <cellStyle name="Normal 2 4 2 2 5" xfId="1233" xr:uid="{F9CF33B4-ECF0-43BB-90A6-6E4D41A358A6}"/>
    <cellStyle name="Normal 2 4 2 2 5 2" xfId="1234" xr:uid="{D24E220C-BF4E-4EB7-9EAA-4ADC51715135}"/>
    <cellStyle name="Normal 2 4 2 2 6" xfId="1235" xr:uid="{17ED2919-37EA-41A8-AB77-6C514A65A5A4}"/>
    <cellStyle name="Normal 2 4 2 2 7" xfId="1236" xr:uid="{6EE77387-2AE2-45F7-8197-EF5D554D29C6}"/>
    <cellStyle name="Normal 2 4 2 2 8" xfId="1237" xr:uid="{2668F893-00DC-49E8-BD83-19FC295DE4CE}"/>
    <cellStyle name="Normal 2 4 2 3" xfId="1238" xr:uid="{EA834E30-D303-436F-A82D-2F9D7F4EDD00}"/>
    <cellStyle name="Normal 2 4 2 3 2" xfId="1239" xr:uid="{6AB2D126-38C2-4608-A1F0-CC59D63841B2}"/>
    <cellStyle name="Normal 2 4 2 3 2 2" xfId="1240" xr:uid="{AC9D7A6B-55CC-42AF-A037-9AE9A969C112}"/>
    <cellStyle name="Normal 2 4 2 3 2 2 2" xfId="1241" xr:uid="{6ADA31EE-3437-4934-A5B8-1493A75CA169}"/>
    <cellStyle name="Normal 2 4 2 3 2 3" xfId="1242" xr:uid="{827D1786-DB56-4AC4-8E0C-CA464141D2A1}"/>
    <cellStyle name="Normal 2 4 2 3 3" xfId="1243" xr:uid="{BCB46003-1EF4-485D-801B-8E8AFA6DB33B}"/>
    <cellStyle name="Normal 2 4 2 3 3 2" xfId="1244" xr:uid="{0D28F820-C666-4596-8BEF-FFFDB1332BB7}"/>
    <cellStyle name="Normal 2 4 2 3 4" xfId="1245" xr:uid="{C48652E5-D756-4A07-937B-D6346F4CF15C}"/>
    <cellStyle name="Normal 2 4 2 3 5" xfId="1246" xr:uid="{6E7BE96D-F42B-4AB0-9C6A-266979335247}"/>
    <cellStyle name="Normal 2 4 2 4" xfId="1247" xr:uid="{41854B14-4DDB-43EA-8F99-A3F8047AC213}"/>
    <cellStyle name="Normal 2 4 2 4 2" xfId="1248" xr:uid="{A98D5537-D5A6-4674-8232-9B62CE9822B6}"/>
    <cellStyle name="Normal 2 4 2 4 2 2" xfId="1249" xr:uid="{7C275F9E-1FA1-4274-9732-0790D2A8DA33}"/>
    <cellStyle name="Normal 2 4 2 4 3" xfId="1250" xr:uid="{288A1027-00D1-4F85-8739-394DBC515868}"/>
    <cellStyle name="Normal 2 4 2 5" xfId="1251" xr:uid="{A58FEEE4-B505-4D39-A570-D317AE2CD29F}"/>
    <cellStyle name="Normal 2 4 2 5 2" xfId="1252" xr:uid="{B66F4A6D-35E2-42E4-8FE6-AE19DBC5A4F9}"/>
    <cellStyle name="Normal 2 4 2 5 2 2" xfId="1253" xr:uid="{823CDC75-F4D2-48C9-91E7-6278B4FA8FA8}"/>
    <cellStyle name="Normal 2 4 2 5 3" xfId="1254" xr:uid="{BEF0D688-5E76-4D62-9494-870C5F5241AD}"/>
    <cellStyle name="Normal 2 4 2 6" xfId="1255" xr:uid="{D8DAC326-3306-4F03-8798-87D8C55E4E66}"/>
    <cellStyle name="Normal 2 4 2 6 2" xfId="1256" xr:uid="{21F0664D-3E78-49BD-8BE9-A628C9049896}"/>
    <cellStyle name="Normal 2 4 2 7" xfId="1257" xr:uid="{B7B2CD95-AD53-4DCE-9D9E-EE8C2C266807}"/>
    <cellStyle name="Normal 2 4 2 8" xfId="1258" xr:uid="{59B13DB7-FBAF-487A-BFB0-44292F703345}"/>
    <cellStyle name="Normal 2 4 2 9" xfId="1259" xr:uid="{544F6B1F-CE08-45AF-955F-98FD9B411745}"/>
    <cellStyle name="Normal 2 4 3" xfId="1260" xr:uid="{75518F64-8CE4-408F-B6D5-D439915E03B1}"/>
    <cellStyle name="Normal 2 4 3 2" xfId="1261" xr:uid="{CA9D8DC8-E6C6-4B3F-91E7-03E1CE5A859F}"/>
    <cellStyle name="Normal 2 4 3 2 2" xfId="1262" xr:uid="{94A5AFB7-6330-4D1C-84C7-930BA8303746}"/>
    <cellStyle name="Normal 2 4 3 2 2 2" xfId="1263" xr:uid="{2AB92040-FEA9-4D95-B897-0135A794B36C}"/>
    <cellStyle name="Normal 2 4 3 2 2 2 2" xfId="1264" xr:uid="{19CAB182-13D6-4167-801D-2909AE47E69E}"/>
    <cellStyle name="Normal 2 4 3 2 2 3" xfId="1265" xr:uid="{89D896B2-E7F5-440C-A884-8272EFB3687A}"/>
    <cellStyle name="Normal 2 4 3 2 3" xfId="1266" xr:uid="{7F47B6C3-0511-44CC-B148-E63154200E36}"/>
    <cellStyle name="Normal 2 4 3 2 3 2" xfId="1267" xr:uid="{12813D75-A963-4024-A3B8-B6651CF7D920}"/>
    <cellStyle name="Normal 2 4 3 2 4" xfId="1268" xr:uid="{09695FE0-5F4B-441C-B7B5-172298691247}"/>
    <cellStyle name="Normal 2 4 3 2 5" xfId="1269" xr:uid="{CF65BA99-D9C0-4100-ADD9-DB417C5F86E4}"/>
    <cellStyle name="Normal 2 4 3 3" xfId="1270" xr:uid="{044BFDB9-9336-415F-963C-41B11F015E12}"/>
    <cellStyle name="Normal 2 4 3 3 2" xfId="1271" xr:uid="{93FD91D3-D90E-4148-8763-CC7CE4D25D32}"/>
    <cellStyle name="Normal 2 4 3 3 2 2" xfId="1272" xr:uid="{7DBE6333-E12A-4193-A3DC-4ABEF2C540E4}"/>
    <cellStyle name="Normal 2 4 3 3 3" xfId="1273" xr:uid="{60E0932C-5A50-4B86-8B82-EE7004CA15A6}"/>
    <cellStyle name="Normal 2 4 3 4" xfId="1274" xr:uid="{42659604-F72D-4B68-AA98-0627EF2D66C6}"/>
    <cellStyle name="Normal 2 4 3 4 2" xfId="1275" xr:uid="{E6ED87D3-5671-4A58-B92D-C802C328D8B1}"/>
    <cellStyle name="Normal 2 4 3 4 2 2" xfId="1276" xr:uid="{077BA15A-A558-41BE-85CD-F27324031EDC}"/>
    <cellStyle name="Normal 2 4 3 4 3" xfId="1277" xr:uid="{0AB04E4F-5B9E-4E29-8736-57B30C0DF17A}"/>
    <cellStyle name="Normal 2 4 3 5" xfId="1278" xr:uid="{421213BA-0334-4240-8D8C-23B06FF13F73}"/>
    <cellStyle name="Normal 2 4 3 5 2" xfId="1279" xr:uid="{EF00FD76-A0B2-46E5-952C-FAFFDE0FF497}"/>
    <cellStyle name="Normal 2 4 3 6" xfId="1280" xr:uid="{32886B65-224A-4E34-85F1-283C2E4CA084}"/>
    <cellStyle name="Normal 2 4 3 7" xfId="1281" xr:uid="{48A02429-FCE0-4C60-AD3E-10AC795AA716}"/>
    <cellStyle name="Normal 2 4 3 8" xfId="1282" xr:uid="{F1F750B6-B198-47E5-AE70-FC5446A051F2}"/>
    <cellStyle name="Normal 2 4 4" xfId="1283" xr:uid="{4B8763C7-20E2-4831-B5F1-48AE1AF694D5}"/>
    <cellStyle name="Normal 2 4 4 2" xfId="1284" xr:uid="{CB6C6907-DC51-4963-A3D3-38691FF3EB54}"/>
    <cellStyle name="Normal 2 4 4 2 2" xfId="1285" xr:uid="{C1D9505D-704C-4570-90DF-96929AEB8A07}"/>
    <cellStyle name="Normal 2 4 4 2 2 2" xfId="1286" xr:uid="{2D927ECA-C104-44BA-A1C6-5D474523F136}"/>
    <cellStyle name="Normal 2 4 4 2 3" xfId="1287" xr:uid="{58BF75FB-C088-4ABE-AAD1-EBEAC8CFFEA5}"/>
    <cellStyle name="Normal 2 4 4 3" xfId="1288" xr:uid="{732DA0A8-78E0-46DD-A58B-A001BC6969D2}"/>
    <cellStyle name="Normal 2 4 4 3 2" xfId="1289" xr:uid="{BB8C25B2-4DB7-4745-88C7-A03D6BBC3863}"/>
    <cellStyle name="Normal 2 4 4 4" xfId="1290" xr:uid="{6640A0CB-9915-4EF5-A15E-46A61A5D1AEE}"/>
    <cellStyle name="Normal 2 4 4 5" xfId="1291" xr:uid="{53D89F70-FBBB-4412-909C-205AD4D0CE35}"/>
    <cellStyle name="Normal 2 4 5" xfId="1292" xr:uid="{83495F81-D103-44E6-871D-5AC4B965ED24}"/>
    <cellStyle name="Normal 2 4 5 2" xfId="1293" xr:uid="{A647E1B1-0E10-4BBB-B78A-90279566567C}"/>
    <cellStyle name="Normal 2 4 5 2 2" xfId="1294" xr:uid="{C79B8E05-67BF-4420-A9D9-796C89C83CD8}"/>
    <cellStyle name="Normal 2 4 5 3" xfId="1295" xr:uid="{E6F78A59-D946-415E-8F82-47B524A49CEF}"/>
    <cellStyle name="Normal 2 4 6" xfId="1296" xr:uid="{1CD25EC6-1C60-4AB7-BAF3-943143932C58}"/>
    <cellStyle name="Normal 2 4 6 2" xfId="1297" xr:uid="{9978B055-99F2-4B33-8656-356D4FAD4AA3}"/>
    <cellStyle name="Normal 2 4 6 2 2" xfId="1298" xr:uid="{DB82F228-C836-4E57-A39E-2E9E272C3520}"/>
    <cellStyle name="Normal 2 4 6 3" xfId="1299" xr:uid="{5F52CC17-BD99-4F8B-ADFB-8EA79CB42350}"/>
    <cellStyle name="Normal 2 4 7" xfId="1300" xr:uid="{3530B78B-0155-401A-955A-1906748DB7AB}"/>
    <cellStyle name="Normal 2 4 7 2" xfId="1301" xr:uid="{F860541F-3D53-4CF0-ABBD-148F610AD64E}"/>
    <cellStyle name="Normal 2 4 8" xfId="1302" xr:uid="{AC2339AF-691E-4764-8C8F-CEF43E057A34}"/>
    <cellStyle name="Normal 2 4 9" xfId="1303" xr:uid="{43F72001-43DE-4B1C-9893-F3213B7725D3}"/>
    <cellStyle name="Normal 2 5" xfId="1304" xr:uid="{C8C3DC0D-52DC-4C6C-9736-DEEE1A40E0C0}"/>
    <cellStyle name="Normal 2 6" xfId="1305" xr:uid="{62ED09BE-EB34-4C2E-8C4D-9BD4E4A124E3}"/>
    <cellStyle name="Normal 2 7" xfId="1306" xr:uid="{B3E35DD4-7167-4F01-88F5-2B9A668E37EB}"/>
    <cellStyle name="Normal 2 7 2" xfId="1307" xr:uid="{4E96A7F5-B8D6-415E-87FC-A33A715F2924}"/>
    <cellStyle name="Normal 20" xfId="1308" xr:uid="{E7948E02-C962-4D8C-BD01-935403AD3AE1}"/>
    <cellStyle name="Normal 21" xfId="1309" xr:uid="{734E299F-0B94-47E4-A061-3386B2794C0F}"/>
    <cellStyle name="Normal 22" xfId="1310" xr:uid="{ABBE93D6-AC45-47AF-9BB7-88E00BA3978D}"/>
    <cellStyle name="Normal 23" xfId="1311" xr:uid="{7AF7DDAB-E769-40A5-BDC4-6F8706EF6680}"/>
    <cellStyle name="Normal 24" xfId="1312" xr:uid="{DBFF54F8-A702-4847-A4C2-270D0F38BEBD}"/>
    <cellStyle name="Normal 25" xfId="1313" xr:uid="{53DEAC29-D246-4435-AADB-7BFB84FB45B8}"/>
    <cellStyle name="Normal 26" xfId="1314" xr:uid="{6FEB1572-3A5D-434D-B3BF-740E6828B852}"/>
    <cellStyle name="Normal 27" xfId="1315" xr:uid="{69EAC8DC-B570-4E45-B355-0157B14D2D79}"/>
    <cellStyle name="Normal 28" xfId="1316" xr:uid="{ECD851AA-6F2A-4545-8DE2-0EDEDE3DEA1E}"/>
    <cellStyle name="Normal 29" xfId="1317" xr:uid="{A29C10C4-C116-4EA5-A4EF-9A3CC03E5E1B}"/>
    <cellStyle name="Normal 29 10" xfId="1318" xr:uid="{DD1F317D-34F8-46FF-B310-E4105ED95FD6}"/>
    <cellStyle name="Normal 29 2" xfId="1319" xr:uid="{A4AE89EB-54F1-45C8-B2E7-A81CBB40CB87}"/>
    <cellStyle name="Normal 29 2 2" xfId="1320" xr:uid="{D5EBC21C-EE8D-47F9-9B70-23C049076211}"/>
    <cellStyle name="Normal 29 2 2 2" xfId="1321" xr:uid="{77E0210D-63DA-4D63-989B-47384D8433AC}"/>
    <cellStyle name="Normal 29 2 2 2 2" xfId="1322" xr:uid="{742555CB-B0AF-468C-9EFF-705C71C7845A}"/>
    <cellStyle name="Normal 29 2 2 2 2 2" xfId="1323" xr:uid="{C691334E-80E4-4794-A421-F3E17062BB81}"/>
    <cellStyle name="Normal 29 2 2 2 2 2 2" xfId="1324" xr:uid="{3491B117-706B-463F-8B72-81C0F95DB4B8}"/>
    <cellStyle name="Normal 29 2 2 2 2 3" xfId="1325" xr:uid="{D9A7884C-CDAE-4F03-A08C-A59283249735}"/>
    <cellStyle name="Normal 29 2 2 2 3" xfId="1326" xr:uid="{9EF6A432-ABDB-4507-9357-2FD161F67095}"/>
    <cellStyle name="Normal 29 2 2 2 3 2" xfId="1327" xr:uid="{F57C0AFF-03A0-4DEC-8F32-33DF9C8D8144}"/>
    <cellStyle name="Normal 29 2 2 2 4" xfId="1328" xr:uid="{6B6984ED-B8E8-437C-B0DD-6C0FAC792E7D}"/>
    <cellStyle name="Normal 29 2 2 2 5" xfId="1329" xr:uid="{9F6A5DF5-2676-489B-9EAB-AC2C889B6227}"/>
    <cellStyle name="Normal 29 2 2 3" xfId="1330" xr:uid="{B92AE321-D641-4207-803C-B8C0DE8672DB}"/>
    <cellStyle name="Normal 29 2 2 3 2" xfId="1331" xr:uid="{3CA3834A-CAD1-4295-B879-4CD096537859}"/>
    <cellStyle name="Normal 29 2 2 3 2 2" xfId="1332" xr:uid="{E28BEAD5-22A3-4A39-AAE9-1A3A43EF72F5}"/>
    <cellStyle name="Normal 29 2 2 3 3" xfId="1333" xr:uid="{F3A172BD-B137-4EAB-9406-E6811F68C50B}"/>
    <cellStyle name="Normal 29 2 2 4" xfId="1334" xr:uid="{F0D8BAF4-9B7C-4BEA-B888-84392E93A75E}"/>
    <cellStyle name="Normal 29 2 2 4 2" xfId="1335" xr:uid="{27DC32AB-CE0A-4D88-A834-0646433718BF}"/>
    <cellStyle name="Normal 29 2 2 4 2 2" xfId="1336" xr:uid="{CE27C6EE-3003-41DC-9937-CD84DE9E2AA5}"/>
    <cellStyle name="Normal 29 2 2 4 3" xfId="1337" xr:uid="{BA51F02B-6B2F-40DA-9915-5827FECE2F60}"/>
    <cellStyle name="Normal 29 2 2 5" xfId="1338" xr:uid="{A79BB4B1-C6DA-4C08-B3B0-38A872F1529F}"/>
    <cellStyle name="Normal 29 2 2 5 2" xfId="1339" xr:uid="{2798A69A-575D-4DF3-B3AE-A0962912C0E4}"/>
    <cellStyle name="Normal 29 2 2 6" xfId="1340" xr:uid="{F24C4B96-466B-4D37-8CC1-099EAA12C7E7}"/>
    <cellStyle name="Normal 29 2 2 7" xfId="1341" xr:uid="{7D1CD9DF-33E4-42B9-BA86-870885263BD2}"/>
    <cellStyle name="Normal 29 2 2 8" xfId="1342" xr:uid="{EDF8DBFA-5121-44CB-8C15-7DFBD6DC073F}"/>
    <cellStyle name="Normal 29 2 3" xfId="1343" xr:uid="{CBD306C6-B421-41C8-8B9A-FBBE690C2FAB}"/>
    <cellStyle name="Normal 29 2 3 2" xfId="1344" xr:uid="{20E25D4F-5682-429B-80D1-54129F69F194}"/>
    <cellStyle name="Normal 29 2 3 2 2" xfId="1345" xr:uid="{A38FCE9B-5E46-40F6-B740-CAA8C04FC1C6}"/>
    <cellStyle name="Normal 29 2 3 2 2 2" xfId="1346" xr:uid="{51EAEDF7-1C02-48FA-8C47-E97DE16BFEE7}"/>
    <cellStyle name="Normal 29 2 3 2 3" xfId="1347" xr:uid="{18D3B7E6-BC75-4224-8126-494644C99DD4}"/>
    <cellStyle name="Normal 29 2 3 3" xfId="1348" xr:uid="{9D660581-8984-4517-A979-5EAAFD282BFD}"/>
    <cellStyle name="Normal 29 2 3 3 2" xfId="1349" xr:uid="{1D181DA1-4FF6-4079-B5A1-29CA409A3D1B}"/>
    <cellStyle name="Normal 29 2 3 4" xfId="1350" xr:uid="{6E578F4F-FC06-44F5-8B36-5C02AC6F0A0C}"/>
    <cellStyle name="Normal 29 2 3 5" xfId="1351" xr:uid="{9D2EB3F8-D2C2-48B1-9CD1-FD0B10FF0B61}"/>
    <cellStyle name="Normal 29 2 4" xfId="1352" xr:uid="{52BB86A6-ED09-4DE1-A040-16D53FAEFE6E}"/>
    <cellStyle name="Normal 29 2 4 2" xfId="1353" xr:uid="{496FDE0D-8BDC-48C1-976E-023E58A5241D}"/>
    <cellStyle name="Normal 29 2 4 2 2" xfId="1354" xr:uid="{167DF8D9-8327-4658-A64C-50715D1269A5}"/>
    <cellStyle name="Normal 29 2 4 3" xfId="1355" xr:uid="{053D048B-B5D6-48C5-9C6B-C955FC09E688}"/>
    <cellStyle name="Normal 29 2 5" xfId="1356" xr:uid="{F4B03132-A28C-407C-834F-A40975BDF086}"/>
    <cellStyle name="Normal 29 2 5 2" xfId="1357" xr:uid="{7705663C-5D1C-4D97-96A0-A6F41336BCB2}"/>
    <cellStyle name="Normal 29 2 5 2 2" xfId="1358" xr:uid="{9F3F83A9-3193-4CDC-97EA-DD060339C377}"/>
    <cellStyle name="Normal 29 2 5 3" xfId="1359" xr:uid="{84702D28-E58B-4819-9A14-689EF4B0F08B}"/>
    <cellStyle name="Normal 29 2 6" xfId="1360" xr:uid="{8A16BC69-690E-401C-BCAF-1AA2D26EDF77}"/>
    <cellStyle name="Normal 29 2 6 2" xfId="1361" xr:uid="{3E7BF04C-4672-4464-9B87-659F21DEF5C1}"/>
    <cellStyle name="Normal 29 2 7" xfId="1362" xr:uid="{3ED9B426-4B6E-40F1-B91D-905E56457AC7}"/>
    <cellStyle name="Normal 29 2 8" xfId="1363" xr:uid="{01C0399E-158B-47E2-93D6-C7769DA3327B}"/>
    <cellStyle name="Normal 29 2 9" xfId="1364" xr:uid="{B744F4FF-8287-4D08-B7D5-CF8767B7A5BC}"/>
    <cellStyle name="Normal 29 3" xfId="1365" xr:uid="{D8A70771-F602-4369-82BC-A32FC36F04D5}"/>
    <cellStyle name="Normal 29 3 2" xfId="1366" xr:uid="{83A8043F-206C-4C9D-9FE5-89DB8402E464}"/>
    <cellStyle name="Normal 29 3 2 2" xfId="1367" xr:uid="{A292E074-F8B3-4910-AE1A-F45D23FA0F20}"/>
    <cellStyle name="Normal 29 3 2 2 2" xfId="1368" xr:uid="{D95076C8-AA82-4C18-A263-98C0BBCAA7DF}"/>
    <cellStyle name="Normal 29 3 2 2 2 2" xfId="1369" xr:uid="{75B6D00E-0DCE-4EF5-98D1-D40C126EF388}"/>
    <cellStyle name="Normal 29 3 2 2 3" xfId="1370" xr:uid="{2E236EA6-5447-404B-81E1-D9B9991B3122}"/>
    <cellStyle name="Normal 29 3 2 3" xfId="1371" xr:uid="{E6F37133-0765-4532-A5D9-14FEAB0DAA3D}"/>
    <cellStyle name="Normal 29 3 2 3 2" xfId="1372" xr:uid="{1E00CF44-98F8-4840-8553-69B9C7223A40}"/>
    <cellStyle name="Normal 29 3 2 4" xfId="1373" xr:uid="{7D18B123-1B7C-4637-A61E-432A24CC2193}"/>
    <cellStyle name="Normal 29 3 2 5" xfId="1374" xr:uid="{71595F1B-FE77-4E4C-B52D-B2CECAC524D1}"/>
    <cellStyle name="Normal 29 3 3" xfId="1375" xr:uid="{98E2A2B0-82CB-4645-8AE9-0D1F6F11D111}"/>
    <cellStyle name="Normal 29 3 3 2" xfId="1376" xr:uid="{3B466786-09E0-4DFC-85DF-B2F8806AA572}"/>
    <cellStyle name="Normal 29 3 3 2 2" xfId="1377" xr:uid="{C1F27EB0-9FEB-4FD1-9AF4-8356F6B0339B}"/>
    <cellStyle name="Normal 29 3 3 3" xfId="1378" xr:uid="{812FA767-B20E-4DD9-BC63-F34EE63F1F48}"/>
    <cellStyle name="Normal 29 3 4" xfId="1379" xr:uid="{BB699BEF-B3FD-4062-91BE-6666FDC446F3}"/>
    <cellStyle name="Normal 29 3 4 2" xfId="1380" xr:uid="{6F55328E-E442-423E-943E-3EF516703F7B}"/>
    <cellStyle name="Normal 29 3 4 2 2" xfId="1381" xr:uid="{0F78D470-A0A3-4DCA-8E2A-F2A89CC2484D}"/>
    <cellStyle name="Normal 29 3 4 3" xfId="1382" xr:uid="{837043DC-3047-4C25-B77C-184B9E3BD9E6}"/>
    <cellStyle name="Normal 29 3 5" xfId="1383" xr:uid="{9CC54F27-410C-4F42-85AC-7A41D20CB6A2}"/>
    <cellStyle name="Normal 29 3 5 2" xfId="1384" xr:uid="{4BE22728-57F1-4337-98CA-EEA0A0C74DB9}"/>
    <cellStyle name="Normal 29 3 6" xfId="1385" xr:uid="{BBD5D532-5ADF-4F70-AE24-BB52A2A23AD6}"/>
    <cellStyle name="Normal 29 3 7" xfId="1386" xr:uid="{8F23363B-90E5-47CB-AF06-9F5A5143536C}"/>
    <cellStyle name="Normal 29 3 8" xfId="1387" xr:uid="{B98CEA7B-D5B8-4912-B1B1-79B2BC729BC5}"/>
    <cellStyle name="Normal 29 4" xfId="1388" xr:uid="{EF00B435-3F3E-48E6-811E-BEC513091B9F}"/>
    <cellStyle name="Normal 29 4 2" xfId="1389" xr:uid="{A75B80B9-526C-478E-900C-4C3F4F15A3C3}"/>
    <cellStyle name="Normal 29 4 2 2" xfId="1390" xr:uid="{FB9CEFDA-ACF8-4691-8BDD-737BB3E6E5A8}"/>
    <cellStyle name="Normal 29 4 2 2 2" xfId="1391" xr:uid="{533DE762-1A0B-48BA-B997-398E0345571A}"/>
    <cellStyle name="Normal 29 4 2 3" xfId="1392" xr:uid="{8E93A284-4EE4-47B0-8CD0-114E667F69E3}"/>
    <cellStyle name="Normal 29 4 3" xfId="1393" xr:uid="{0236BFC2-CAC0-47B3-BD40-2DD6033EB56C}"/>
    <cellStyle name="Normal 29 4 3 2" xfId="1394" xr:uid="{5A675D52-6A29-405C-8EF0-5E02CE8E1000}"/>
    <cellStyle name="Normal 29 4 4" xfId="1395" xr:uid="{AD7A765A-5FDD-4EB8-8039-4EDCE818FE34}"/>
    <cellStyle name="Normal 29 4 5" xfId="1396" xr:uid="{8F1DF75D-29CE-459E-AB2C-5578F8C039ED}"/>
    <cellStyle name="Normal 29 5" xfId="1397" xr:uid="{4BDFE9F6-DE81-4F4B-A779-4085DBCE31E2}"/>
    <cellStyle name="Normal 29 5 2" xfId="1398" xr:uid="{6E6AA907-0EEC-4429-A65D-D06DF9672015}"/>
    <cellStyle name="Normal 29 5 2 2" xfId="1399" xr:uid="{D9FAB346-E5A6-4739-8729-F46C79441AA7}"/>
    <cellStyle name="Normal 29 5 3" xfId="1400" xr:uid="{427C3DD1-3484-4F1F-AABE-6DF1471B0A2E}"/>
    <cellStyle name="Normal 29 6" xfId="1401" xr:uid="{B4B38C65-282E-482D-BFFD-C8CF7A9554F0}"/>
    <cellStyle name="Normal 29 6 2" xfId="1402" xr:uid="{D5AF7A2C-2FA1-4CA2-AB49-2797A6013AAE}"/>
    <cellStyle name="Normal 29 6 2 2" xfId="1403" xr:uid="{4A5FA97B-3185-4DEE-A10F-3191D9EE88AB}"/>
    <cellStyle name="Normal 29 6 3" xfId="1404" xr:uid="{664E919D-F9D4-422D-881D-F22E9689D223}"/>
    <cellStyle name="Normal 29 7" xfId="1405" xr:uid="{5743C503-0E77-42C4-AA7A-5AAA24D0B0A3}"/>
    <cellStyle name="Normal 29 7 2" xfId="1406" xr:uid="{CD1453F0-E965-4D05-820A-F0ED0A90F20B}"/>
    <cellStyle name="Normal 29 8" xfId="1407" xr:uid="{50BCFBED-F6C6-4734-BC52-544D0F6F7747}"/>
    <cellStyle name="Normal 29 9" xfId="1408" xr:uid="{B84605FF-CC86-4120-89C9-26F081822ED0}"/>
    <cellStyle name="Normal 3" xfId="1409" xr:uid="{9019E890-D962-4296-A8BC-5DE23D003FD4}"/>
    <cellStyle name="Normal 3 2" xfId="1410" xr:uid="{3F8BF994-6E62-45AE-8E63-65CF6368CCCE}"/>
    <cellStyle name="Normal 3 2 10" xfId="1411" xr:uid="{F2CFD422-4B7A-4243-A59B-A280DFEFAAD7}"/>
    <cellStyle name="Normal 3 2 2" xfId="1412" xr:uid="{E9FAED78-19F2-42A3-9F91-F54C5297A65F}"/>
    <cellStyle name="Normal 3 2 2 2" xfId="1413" xr:uid="{C236EF9E-48D9-46EC-877E-9CE653B6D7D9}"/>
    <cellStyle name="Normal 3 2 2 2 2" xfId="1414" xr:uid="{09536BC2-4CF7-48BB-8124-99B1AD71A6AF}"/>
    <cellStyle name="Normal 3 2 2 2 2 2" xfId="1415" xr:uid="{02F008E5-85F1-4CF3-B49B-8BC16FA0C896}"/>
    <cellStyle name="Normal 3 2 2 2 2 2 2" xfId="1416" xr:uid="{6C833E8F-9848-43A3-9022-06224D958B9B}"/>
    <cellStyle name="Normal 3 2 2 2 2 2 2 2" xfId="1417" xr:uid="{64F3BE1E-3927-4806-B5F2-6D195298B254}"/>
    <cellStyle name="Normal 3 2 2 2 2 2 3" xfId="1418" xr:uid="{211FF8D6-94E5-45AF-BA83-C715951DDA38}"/>
    <cellStyle name="Normal 3 2 2 2 2 3" xfId="1419" xr:uid="{B0C6B401-D100-4EAC-8749-3DA68ADCB378}"/>
    <cellStyle name="Normal 3 2 2 2 2 3 2" xfId="1420" xr:uid="{4D35B5B2-53FC-4F8C-81E4-4E9D14EB3EA3}"/>
    <cellStyle name="Normal 3 2 2 2 2 4" xfId="1421" xr:uid="{603B0603-BF55-4B30-A252-CF87FC503A5E}"/>
    <cellStyle name="Normal 3 2 2 2 2 5" xfId="1422" xr:uid="{CB9FB8F7-21D0-4EC4-B227-331210E78D91}"/>
    <cellStyle name="Normal 3 2 2 2 3" xfId="1423" xr:uid="{767BBEC0-17DD-468F-AFAC-95A4A54BFC0D}"/>
    <cellStyle name="Normal 3 2 2 2 3 2" xfId="1424" xr:uid="{3D1D8107-1ECA-4140-854D-2C7FF8AB7CEC}"/>
    <cellStyle name="Normal 3 2 2 2 3 2 2" xfId="1425" xr:uid="{D039B792-74EB-4A2A-B658-DC9FF30F60C4}"/>
    <cellStyle name="Normal 3 2 2 2 3 3" xfId="1426" xr:uid="{7572E8FF-7A3E-4085-BDBC-2DC091762347}"/>
    <cellStyle name="Normal 3 2 2 2 4" xfId="1427" xr:uid="{555A126C-8E0B-48D3-9462-EC9F7BDDAEC8}"/>
    <cellStyle name="Normal 3 2 2 2 4 2" xfId="1428" xr:uid="{B39241B2-F390-4CE3-B12C-F2F10EA74AD1}"/>
    <cellStyle name="Normal 3 2 2 2 4 2 2" xfId="1429" xr:uid="{4B303082-FC40-434D-9436-1E81B09D4B81}"/>
    <cellStyle name="Normal 3 2 2 2 4 3" xfId="1430" xr:uid="{D7E386A5-63DF-4EA2-9CD4-6958CBC8E715}"/>
    <cellStyle name="Normal 3 2 2 2 5" xfId="1431" xr:uid="{0FA5F608-C1A6-4E01-B9E6-945166B7B9F8}"/>
    <cellStyle name="Normal 3 2 2 2 5 2" xfId="1432" xr:uid="{EBA778C7-C249-455E-B0F1-35000B4991D8}"/>
    <cellStyle name="Normal 3 2 2 2 6" xfId="1433" xr:uid="{23B378EF-54E4-426C-8489-08F44BF5F92C}"/>
    <cellStyle name="Normal 3 2 2 2 7" xfId="1434" xr:uid="{3A8708E1-1738-4490-A200-EB1328CF8D36}"/>
    <cellStyle name="Normal 3 2 2 2 8" xfId="1435" xr:uid="{F92996A4-5E0A-47C3-8462-1579B1AB4A0A}"/>
    <cellStyle name="Normal 3 2 2 3" xfId="1436" xr:uid="{AE281DD1-C597-45E5-9EA3-6A55338FEEA7}"/>
    <cellStyle name="Normal 3 2 2 3 2" xfId="1437" xr:uid="{F349971C-6315-4E53-8A0B-D0CEBAFF58CC}"/>
    <cellStyle name="Normal 3 2 2 3 2 2" xfId="1438" xr:uid="{690416C8-A6FB-4128-AED2-5D795E0EAA32}"/>
    <cellStyle name="Normal 3 2 2 3 2 2 2" xfId="1439" xr:uid="{9416D5D4-2FAB-4116-88F6-DC322641FF79}"/>
    <cellStyle name="Normal 3 2 2 3 2 3" xfId="1440" xr:uid="{3D7FA01F-84BF-4187-9C3A-04F40E431B6C}"/>
    <cellStyle name="Normal 3 2 2 3 3" xfId="1441" xr:uid="{16FBB698-3D4D-4081-9199-C6C743AEA656}"/>
    <cellStyle name="Normal 3 2 2 3 3 2" xfId="1442" xr:uid="{0E77E9BF-4058-4618-8763-FBF0CB97B074}"/>
    <cellStyle name="Normal 3 2 2 3 4" xfId="1443" xr:uid="{DFCC9B06-9EF3-4DA6-A9FB-D68C381CC759}"/>
    <cellStyle name="Normal 3 2 2 3 5" xfId="1444" xr:uid="{766BE0E7-1FE8-4270-B44C-1D9092C532F2}"/>
    <cellStyle name="Normal 3 2 2 4" xfId="1445" xr:uid="{E11F4A9B-8E0E-4923-9A76-B8C5DF691E6D}"/>
    <cellStyle name="Normal 3 2 2 4 2" xfId="1446" xr:uid="{5A5253C0-B1B4-4A82-AC52-9AF1837A8434}"/>
    <cellStyle name="Normal 3 2 2 4 2 2" xfId="1447" xr:uid="{0CDE1128-2D8F-403A-B066-186E58F20266}"/>
    <cellStyle name="Normal 3 2 2 4 3" xfId="1448" xr:uid="{8D57AB3C-3144-4B25-95D1-AA110AC5A8CA}"/>
    <cellStyle name="Normal 3 2 2 5" xfId="1449" xr:uid="{0AA030ED-CB62-4815-B940-BB10250CD337}"/>
    <cellStyle name="Normal 3 2 2 5 2" xfId="1450" xr:uid="{D995D3B2-5CC5-4172-9C57-2174ABDD1437}"/>
    <cellStyle name="Normal 3 2 2 5 2 2" xfId="1451" xr:uid="{201F4AFA-99D2-4671-9D17-27104449DC8A}"/>
    <cellStyle name="Normal 3 2 2 5 3" xfId="1452" xr:uid="{54968A05-844A-4712-8B73-3457310C5494}"/>
    <cellStyle name="Normal 3 2 2 6" xfId="1453" xr:uid="{BB6E0FBC-C266-4EA9-B612-EE259BBE9E67}"/>
    <cellStyle name="Normal 3 2 2 6 2" xfId="1454" xr:uid="{5C822EE9-3BFB-40C6-A96D-9A5CA4D9302F}"/>
    <cellStyle name="Normal 3 2 2 7" xfId="1455" xr:uid="{9D2B75A2-5D26-4D1C-9CBD-9FE3453BA923}"/>
    <cellStyle name="Normal 3 2 2 8" xfId="1456" xr:uid="{5F9B74E4-C1DE-4B70-A097-265BE76F8000}"/>
    <cellStyle name="Normal 3 2 2 9" xfId="1457" xr:uid="{7220C94E-212A-4A2A-AE59-3EA2A233FA81}"/>
    <cellStyle name="Normal 3 2 3" xfId="1458" xr:uid="{B4E76F3E-12DC-4A50-9445-489C76546DD3}"/>
    <cellStyle name="Normal 3 2 3 2" xfId="1459" xr:uid="{402F8D87-F4BD-4830-8C5D-BDE782D2E857}"/>
    <cellStyle name="Normal 3 2 3 2 2" xfId="1460" xr:uid="{3D182FF0-742D-41A3-B29C-98A3C2A51A18}"/>
    <cellStyle name="Normal 3 2 3 2 2 2" xfId="1461" xr:uid="{543DEE0F-7BF6-47F1-9E3B-A7B0B9731091}"/>
    <cellStyle name="Normal 3 2 3 2 2 2 2" xfId="1462" xr:uid="{1AFD9014-5027-4B82-BD14-70202C8EB69D}"/>
    <cellStyle name="Normal 3 2 3 2 2 3" xfId="1463" xr:uid="{2B304356-8FED-4872-86D0-E5BA2D454C1B}"/>
    <cellStyle name="Normal 3 2 3 2 3" xfId="1464" xr:uid="{E26F341D-5579-4103-8F81-3348FE28BF68}"/>
    <cellStyle name="Normal 3 2 3 2 3 2" xfId="1465" xr:uid="{A81E29FC-58E1-4FD4-B68F-CDE3E0B3C99C}"/>
    <cellStyle name="Normal 3 2 3 2 4" xfId="1466" xr:uid="{07088206-D289-4511-856A-AE738C0384A7}"/>
    <cellStyle name="Normal 3 2 3 2 5" xfId="1467" xr:uid="{CC3344C6-BB62-4224-BF47-65ECE0FAB046}"/>
    <cellStyle name="Normal 3 2 3 3" xfId="1468" xr:uid="{41F68DCB-ED7B-49E8-B7C9-220DEC2EC806}"/>
    <cellStyle name="Normal 3 2 3 3 2" xfId="1469" xr:uid="{D6D1B52A-5307-47D9-A28A-9DDC9FBAC493}"/>
    <cellStyle name="Normal 3 2 3 3 2 2" xfId="1470" xr:uid="{24A81B67-FF8C-49D1-B793-A5B0795BEF58}"/>
    <cellStyle name="Normal 3 2 3 3 3" xfId="1471" xr:uid="{D4E8D64F-242E-46D9-A4E6-79223D360725}"/>
    <cellStyle name="Normal 3 2 3 4" xfId="1472" xr:uid="{65BF6AD7-7E9C-46C1-B817-4EE13BECB6DC}"/>
    <cellStyle name="Normal 3 2 3 4 2" xfId="1473" xr:uid="{4B9995DF-B95E-4C91-8DB6-61CB77056738}"/>
    <cellStyle name="Normal 3 2 3 4 2 2" xfId="1474" xr:uid="{F0C896E4-E90D-49F1-ADA2-36537DDC82AC}"/>
    <cellStyle name="Normal 3 2 3 4 3" xfId="1475" xr:uid="{34C09D43-B2FD-4E91-85BE-0410220DEEB2}"/>
    <cellStyle name="Normal 3 2 3 5" xfId="1476" xr:uid="{0F9BD2DF-C738-4E09-A305-6D436742315A}"/>
    <cellStyle name="Normal 3 2 3 5 2" xfId="1477" xr:uid="{C759B9B6-24E7-4980-81D2-C5744EE6136D}"/>
    <cellStyle name="Normal 3 2 3 6" xfId="1478" xr:uid="{81B9133E-EAEB-4360-8BCC-CDED9100D0B8}"/>
    <cellStyle name="Normal 3 2 3 7" xfId="1479" xr:uid="{314835B2-EA8F-42C3-808B-0B86E75B509A}"/>
    <cellStyle name="Normal 3 2 3 8" xfId="1480" xr:uid="{8FE39771-095E-41DE-8A56-0D540A6AA036}"/>
    <cellStyle name="Normal 3 2 4" xfId="1481" xr:uid="{A95BB589-82FD-45AD-A3E5-63F8F1B3CD47}"/>
    <cellStyle name="Normal 3 2 4 2" xfId="1482" xr:uid="{2939D739-FF68-4C0F-833C-DA855A5E0B7D}"/>
    <cellStyle name="Normal 3 2 4 2 2" xfId="1483" xr:uid="{82DB9494-EABE-4B62-9B03-6C1A285A4D3E}"/>
    <cellStyle name="Normal 3 2 4 2 2 2" xfId="1484" xr:uid="{DB3F8B93-898B-4E0F-962B-4FEF29CE5D4B}"/>
    <cellStyle name="Normal 3 2 4 2 3" xfId="1485" xr:uid="{FF7BD72D-9B30-44FA-A48F-95CA64335F11}"/>
    <cellStyle name="Normal 3 2 4 3" xfId="1486" xr:uid="{2AE15F2D-D9EA-47C2-8B51-5085D4490669}"/>
    <cellStyle name="Normal 3 2 4 3 2" xfId="1487" xr:uid="{CC2AAD3F-E749-4A78-91A5-9EA195554FDD}"/>
    <cellStyle name="Normal 3 2 4 4" xfId="1488" xr:uid="{E0CC9DFF-4BEA-4433-B252-14635B196FD3}"/>
    <cellStyle name="Normal 3 2 4 5" xfId="1489" xr:uid="{805AA9EE-3C3A-4C08-9F6D-2FC4EC07AA13}"/>
    <cellStyle name="Normal 3 2 5" xfId="1490" xr:uid="{D753E87E-9FF0-4D02-993F-A183F685E297}"/>
    <cellStyle name="Normal 3 2 5 2" xfId="1491" xr:uid="{364DC992-9F9C-401B-946C-2F5B6D351DD7}"/>
    <cellStyle name="Normal 3 2 5 2 2" xfId="1492" xr:uid="{91331557-B59D-4692-B3B9-8D6BED1E8846}"/>
    <cellStyle name="Normal 3 2 5 3" xfId="1493" xr:uid="{69A37C8A-9A90-47ED-9F22-3C85DF421A4A}"/>
    <cellStyle name="Normal 3 2 6" xfId="1494" xr:uid="{71F4B14B-0162-419F-B5BE-C52697113CEB}"/>
    <cellStyle name="Normal 3 2 6 2" xfId="1495" xr:uid="{7342275A-E78A-4225-ACEC-771D99AE4E14}"/>
    <cellStyle name="Normal 3 2 6 2 2" xfId="1496" xr:uid="{ABAE2C90-515C-4265-9AB5-F69A9AB92494}"/>
    <cellStyle name="Normal 3 2 6 3" xfId="1497" xr:uid="{9C676469-40DC-4F4E-9E4E-5FDF86726780}"/>
    <cellStyle name="Normal 3 2 7" xfId="1498" xr:uid="{64DF4AA4-D31C-4705-883F-EBC073268862}"/>
    <cellStyle name="Normal 3 2 7 2" xfId="1499" xr:uid="{D00CF5C8-23A8-467E-AE42-0C0815B0834D}"/>
    <cellStyle name="Normal 3 2 8" xfId="1500" xr:uid="{3B2EC37A-0271-485D-B7E7-7F927F195015}"/>
    <cellStyle name="Normal 3 2 9" xfId="1501" xr:uid="{CF07BC17-C19B-41C4-8D74-747911368258}"/>
    <cellStyle name="Normal 3 3" xfId="1502" xr:uid="{2EBB6F79-6CC9-4902-BC12-5C4230260565}"/>
    <cellStyle name="Normal 3 3 10" xfId="1503" xr:uid="{26474639-A200-4C06-A0A9-EAB2CB7968DA}"/>
    <cellStyle name="Normal 3 3 2" xfId="1504" xr:uid="{16E7D5C4-7F39-4134-BFA2-F15A78C8AF65}"/>
    <cellStyle name="Normal 3 3 2 2" xfId="1505" xr:uid="{FCB198B8-6EC0-4179-A4DB-3712D0674AB5}"/>
    <cellStyle name="Normal 3 3 2 2 2" xfId="1506" xr:uid="{3A6F3552-B47F-4BB7-9C97-370CA2390543}"/>
    <cellStyle name="Normal 3 3 2 2 2 2" xfId="1507" xr:uid="{43007ED8-7C41-43AC-9323-EE23EA85F78C}"/>
    <cellStyle name="Normal 3 3 2 2 2 2 2" xfId="1508" xr:uid="{AF329DF1-BBC1-4818-B0E2-CAFDA84BEED7}"/>
    <cellStyle name="Normal 3 3 2 2 2 2 2 2" xfId="1509" xr:uid="{6AC7E104-9A95-41A9-A6D5-2688FFFEE650}"/>
    <cellStyle name="Normal 3 3 2 2 2 2 3" xfId="1510" xr:uid="{D9A2F92C-66E4-43C0-8671-3B0A6294207E}"/>
    <cellStyle name="Normal 3 3 2 2 2 3" xfId="1511" xr:uid="{07E227A4-3A96-4E29-BB28-A06EE2DDF54B}"/>
    <cellStyle name="Normal 3 3 2 2 2 3 2" xfId="1512" xr:uid="{DC401EA5-2E1A-4F4A-90AD-66F94FA1CF80}"/>
    <cellStyle name="Normal 3 3 2 2 2 4" xfId="1513" xr:uid="{ED558730-8CBA-4C03-BA94-4F3D36A23E3A}"/>
    <cellStyle name="Normal 3 3 2 2 2 5" xfId="1514" xr:uid="{EF6236DB-0805-4F2B-9342-F86D5A741FF9}"/>
    <cellStyle name="Normal 3 3 2 2 3" xfId="1515" xr:uid="{9C577F8F-EC8A-4201-A5B2-17A69274CBBF}"/>
    <cellStyle name="Normal 3 3 2 2 3 2" xfId="1516" xr:uid="{417EC30A-4213-4362-9937-5D78E7376396}"/>
    <cellStyle name="Normal 3 3 2 2 3 2 2" xfId="1517" xr:uid="{21C964BB-8AD0-4962-BA2D-5A4535693989}"/>
    <cellStyle name="Normal 3 3 2 2 3 3" xfId="1518" xr:uid="{10A8428E-D43D-4EBD-9C33-0FD1038105CA}"/>
    <cellStyle name="Normal 3 3 2 2 4" xfId="1519" xr:uid="{5EDE743E-776C-4316-A06B-84F7E9B8E51C}"/>
    <cellStyle name="Normal 3 3 2 2 4 2" xfId="1520" xr:uid="{22518047-70AB-464D-B7D6-37AE1F56EB7C}"/>
    <cellStyle name="Normal 3 3 2 2 4 2 2" xfId="1521" xr:uid="{099B8968-20E1-4614-BB80-DBDDDCB1C044}"/>
    <cellStyle name="Normal 3 3 2 2 4 3" xfId="1522" xr:uid="{7489D585-A7F2-4BF6-AC6F-BD316B84E629}"/>
    <cellStyle name="Normal 3 3 2 2 5" xfId="1523" xr:uid="{ACCDAF13-113E-4E85-AAD5-9344275A4C0C}"/>
    <cellStyle name="Normal 3 3 2 2 5 2" xfId="1524" xr:uid="{080498ED-0963-49ED-8BD7-FCA7E12705B7}"/>
    <cellStyle name="Normal 3 3 2 2 6" xfId="1525" xr:uid="{0CFFF020-C529-45DF-A4AA-43BC73C2BB8F}"/>
    <cellStyle name="Normal 3 3 2 2 7" xfId="1526" xr:uid="{FCBFB3F5-81BF-40F0-BC41-80E3C55BE8F0}"/>
    <cellStyle name="Normal 3 3 2 2 8" xfId="1527" xr:uid="{D19557D4-86FD-4D90-A099-7FC115C6E2FD}"/>
    <cellStyle name="Normal 3 3 2 3" xfId="1528" xr:uid="{9203ADE2-091B-40CE-98B8-7FAA8748BEDE}"/>
    <cellStyle name="Normal 3 3 2 3 2" xfId="1529" xr:uid="{94DC957C-9B94-4F79-8B9C-05CCAE9C63CC}"/>
    <cellStyle name="Normal 3 3 2 3 2 2" xfId="1530" xr:uid="{7E366B69-FD56-4868-81E5-425DE764C195}"/>
    <cellStyle name="Normal 3 3 2 3 2 2 2" xfId="1531" xr:uid="{BB1E1790-0327-4B04-8079-A9F347C94965}"/>
    <cellStyle name="Normal 3 3 2 3 2 3" xfId="1532" xr:uid="{4805C2AD-71FD-447B-B551-7FE4E5D6E1EF}"/>
    <cellStyle name="Normal 3 3 2 3 3" xfId="1533" xr:uid="{0D307F60-183D-4326-B06A-D8523EAEB235}"/>
    <cellStyle name="Normal 3 3 2 3 3 2" xfId="1534" xr:uid="{DDA9EA49-AF64-4C57-8D0D-22AB71568E07}"/>
    <cellStyle name="Normal 3 3 2 3 4" xfId="1535" xr:uid="{E7F2CEF1-86B4-4D13-9C24-249A0E16B19F}"/>
    <cellStyle name="Normal 3 3 2 3 5" xfId="1536" xr:uid="{384FCBC9-2BAF-4F8F-B0C6-090E0A434DDB}"/>
    <cellStyle name="Normal 3 3 2 4" xfId="1537" xr:uid="{BAAAEDC9-00BE-48AD-B470-6760088F84D7}"/>
    <cellStyle name="Normal 3 3 2 4 2" xfId="1538" xr:uid="{3315694F-C394-4F0C-B741-162FF252A3D3}"/>
    <cellStyle name="Normal 3 3 2 4 2 2" xfId="1539" xr:uid="{54BD7ABF-57D5-4902-88D6-7308A15363D2}"/>
    <cellStyle name="Normal 3 3 2 4 3" xfId="1540" xr:uid="{4D98E67B-3067-451C-AAAC-0F5614C8BEEC}"/>
    <cellStyle name="Normal 3 3 2 5" xfId="1541" xr:uid="{A32684E3-ED03-4C0A-9705-115965F4F5D0}"/>
    <cellStyle name="Normal 3 3 2 5 2" xfId="1542" xr:uid="{8C2859DC-B61C-4DF9-AA51-B66E0376DD13}"/>
    <cellStyle name="Normal 3 3 2 5 2 2" xfId="1543" xr:uid="{954B2B7D-6638-4CFC-9751-AB0FAC06D37E}"/>
    <cellStyle name="Normal 3 3 2 5 3" xfId="1544" xr:uid="{53810A9B-C7A1-46DF-8264-56D5D28EA1B1}"/>
    <cellStyle name="Normal 3 3 2 6" xfId="1545" xr:uid="{648B486A-9245-4CFF-982C-CA1B6ACB3A60}"/>
    <cellStyle name="Normal 3 3 2 6 2" xfId="1546" xr:uid="{07C00476-26D2-4BCA-A0B2-5ED379AE1C21}"/>
    <cellStyle name="Normal 3 3 2 7" xfId="1547" xr:uid="{CD797822-5753-434F-A58B-41376C3111A8}"/>
    <cellStyle name="Normal 3 3 2 8" xfId="1548" xr:uid="{6BAF37F4-9D62-4BB8-842B-B6CA39AB7E72}"/>
    <cellStyle name="Normal 3 3 2 9" xfId="1549" xr:uid="{A5A7667B-C2B9-4414-BFA4-0EC4D1C091BE}"/>
    <cellStyle name="Normal 3 3 3" xfId="1550" xr:uid="{2E102C66-E3C2-4146-A205-036EF2F081A4}"/>
    <cellStyle name="Normal 3 3 3 2" xfId="1551" xr:uid="{2C801FFB-5065-4CF6-A87C-A7014A42C821}"/>
    <cellStyle name="Normal 3 3 3 2 2" xfId="1552" xr:uid="{7E243337-E4E8-4E8B-BF02-E2F7FEB262B2}"/>
    <cellStyle name="Normal 3 3 3 2 2 2" xfId="1553" xr:uid="{660D43F5-523E-49CF-A743-66A16BC0349A}"/>
    <cellStyle name="Normal 3 3 3 2 2 2 2" xfId="1554" xr:uid="{DD23EF11-1D1B-4B3E-BC08-19CF469755D2}"/>
    <cellStyle name="Normal 3 3 3 2 2 3" xfId="1555" xr:uid="{06A97F28-6392-4D79-9A2D-6DE9E6421D59}"/>
    <cellStyle name="Normal 3 3 3 2 3" xfId="1556" xr:uid="{ECEDBEAE-A1CA-4069-86BE-316B326D319B}"/>
    <cellStyle name="Normal 3 3 3 2 3 2" xfId="1557" xr:uid="{E29BC01F-622C-499C-AAB6-754436B863AF}"/>
    <cellStyle name="Normal 3 3 3 2 4" xfId="1558" xr:uid="{94F8CF40-9579-474E-B0D1-D3754D56F43E}"/>
    <cellStyle name="Normal 3 3 3 2 5" xfId="1559" xr:uid="{6DDEC272-4F95-405C-85EA-EF773B18CF4E}"/>
    <cellStyle name="Normal 3 3 3 3" xfId="1560" xr:uid="{54E6AE74-A8E0-48CF-842B-3EB51EA6140A}"/>
    <cellStyle name="Normal 3 3 3 3 2" xfId="1561" xr:uid="{E1C1D8EE-B831-4EBA-A612-A9E61DF56BD2}"/>
    <cellStyle name="Normal 3 3 3 3 2 2" xfId="1562" xr:uid="{250C6873-8315-42BB-BB20-30E2EA46B893}"/>
    <cellStyle name="Normal 3 3 3 3 3" xfId="1563" xr:uid="{FDC7FAA9-0EAE-4AEE-9812-EC0055DD8794}"/>
    <cellStyle name="Normal 3 3 3 4" xfId="1564" xr:uid="{BC4A1447-7721-47B3-B180-FADDC602838D}"/>
    <cellStyle name="Normal 3 3 3 4 2" xfId="1565" xr:uid="{086C7995-A52C-4348-9DE5-0B87AC2FD1BD}"/>
    <cellStyle name="Normal 3 3 3 4 2 2" xfId="1566" xr:uid="{93611FC3-1BA8-4F54-BD34-1AE1644C9544}"/>
    <cellStyle name="Normal 3 3 3 4 3" xfId="1567" xr:uid="{1FB823DC-A8C3-44BB-B266-436BFB9FFE71}"/>
    <cellStyle name="Normal 3 3 3 5" xfId="1568" xr:uid="{C403C47E-FDDB-4DDC-A1E2-A0D8AB5E8855}"/>
    <cellStyle name="Normal 3 3 3 5 2" xfId="1569" xr:uid="{169190CE-0E73-4419-841F-CC7CFF87D935}"/>
    <cellStyle name="Normal 3 3 3 6" xfId="1570" xr:uid="{DEABE1C9-B7D4-4C2A-AE4A-898FE7793659}"/>
    <cellStyle name="Normal 3 3 3 7" xfId="1571" xr:uid="{2D1D58E8-99E6-426C-8B2B-2B42FE47AAEA}"/>
    <cellStyle name="Normal 3 3 3 8" xfId="1572" xr:uid="{335330D1-81AC-4942-8E43-320502B47860}"/>
    <cellStyle name="Normal 3 3 4" xfId="1573" xr:uid="{0A1BE2EA-EAFA-46D0-BE97-51FDEE4BC0CB}"/>
    <cellStyle name="Normal 3 3 4 2" xfId="1574" xr:uid="{67D7FF5B-F6C5-4F19-AE79-DB664BE45F60}"/>
    <cellStyle name="Normal 3 3 4 2 2" xfId="1575" xr:uid="{7AAF232F-EBDF-4BE4-966A-EE87D47E604D}"/>
    <cellStyle name="Normal 3 3 4 2 2 2" xfId="1576" xr:uid="{5AA0DEC5-B76C-4A5F-ABBB-4FC873CE9D2C}"/>
    <cellStyle name="Normal 3 3 4 2 3" xfId="1577" xr:uid="{DD2AC8AE-EE8C-41D9-B86A-B771DCC47CB7}"/>
    <cellStyle name="Normal 3 3 4 3" xfId="1578" xr:uid="{7C6EDE1A-B441-44BF-A2E6-5FA4FAF571DF}"/>
    <cellStyle name="Normal 3 3 4 3 2" xfId="1579" xr:uid="{A87292C7-87B0-4FC0-9727-8F60D20915DC}"/>
    <cellStyle name="Normal 3 3 4 4" xfId="1580" xr:uid="{62BEE8A8-B636-41CA-B2F1-87AF112C5BC4}"/>
    <cellStyle name="Normal 3 3 4 5" xfId="1581" xr:uid="{1208DEDC-F7D1-4FDC-A79F-06D19606548F}"/>
    <cellStyle name="Normal 3 3 5" xfId="1582" xr:uid="{983A6E6E-77D2-4216-BBAC-805DA392752E}"/>
    <cellStyle name="Normal 3 3 5 2" xfId="1583" xr:uid="{B19DBD6E-BC8C-4669-A489-C12F937C6C87}"/>
    <cellStyle name="Normal 3 3 5 2 2" xfId="1584" xr:uid="{6D668771-6646-4340-8982-77FD0E3BE899}"/>
    <cellStyle name="Normal 3 3 5 3" xfId="1585" xr:uid="{E720E3D8-9678-4E74-8A71-758D119CEADD}"/>
    <cellStyle name="Normal 3 3 6" xfId="1586" xr:uid="{70ABF7FC-91ED-4072-87F7-8F2447F4C516}"/>
    <cellStyle name="Normal 3 3 6 2" xfId="1587" xr:uid="{5275EA98-F913-41EC-9E91-FF5A64A297E1}"/>
    <cellStyle name="Normal 3 3 6 2 2" xfId="1588" xr:uid="{C3BD4F81-943B-4B8C-BEAD-A61083099ED3}"/>
    <cellStyle name="Normal 3 3 6 3" xfId="1589" xr:uid="{251BDD9C-4E7C-48B3-94F3-DB724970C895}"/>
    <cellStyle name="Normal 3 3 7" xfId="1590" xr:uid="{CEE03ECD-7AF0-4A28-B3C0-C033F1512356}"/>
    <cellStyle name="Normal 3 3 7 2" xfId="1591" xr:uid="{DBDE8FA1-351F-4CAD-8F74-4DDDFBDE7965}"/>
    <cellStyle name="Normal 3 3 8" xfId="1592" xr:uid="{A0D7AD95-A8A2-4385-8A60-BA9B9849DC90}"/>
    <cellStyle name="Normal 3 3 9" xfId="1593" xr:uid="{A55E0944-1A1E-499B-A69D-B4A9CBB72732}"/>
    <cellStyle name="Normal 3 4" xfId="1594" xr:uid="{E220EEE6-4568-4190-AE54-716465A08005}"/>
    <cellStyle name="Normal 3 4 10" xfId="1595" xr:uid="{47B8C86B-41E8-4289-94DB-E2E336675D34}"/>
    <cellStyle name="Normal 3 4 2" xfId="1596" xr:uid="{90BA63A0-CDC5-4370-BCF4-48F64E664689}"/>
    <cellStyle name="Normal 3 4 2 2" xfId="1597" xr:uid="{F99D0837-1F95-48E4-BEB6-4B7A6F7F55CC}"/>
    <cellStyle name="Normal 3 4 2 2 2" xfId="1598" xr:uid="{A9AF4C7C-8F44-4E3F-AFE5-EA2374A15C8E}"/>
    <cellStyle name="Normal 3 4 2 2 2 2" xfId="1599" xr:uid="{CE6FB0E0-5A00-49B8-8C26-49A292503837}"/>
    <cellStyle name="Normal 3 4 2 2 2 2 2" xfId="1600" xr:uid="{9D7C875B-6839-44FB-9494-D712C3632F5E}"/>
    <cellStyle name="Normal 3 4 2 2 2 2 2 2" xfId="1601" xr:uid="{894B0B71-6D2A-4008-8266-D37AC8CBF349}"/>
    <cellStyle name="Normal 3 4 2 2 2 2 3" xfId="1602" xr:uid="{9CB06BD4-9EF0-4223-ADDE-C06546FE2A5F}"/>
    <cellStyle name="Normal 3 4 2 2 2 3" xfId="1603" xr:uid="{CA1D2CD3-A677-4E97-9669-D97B9C29A220}"/>
    <cellStyle name="Normal 3 4 2 2 2 3 2" xfId="1604" xr:uid="{D2C59B72-419D-4FC3-8685-D9DD77913685}"/>
    <cellStyle name="Normal 3 4 2 2 2 4" xfId="1605" xr:uid="{CE62F328-9ADD-48EC-B0F1-E995E08E41CD}"/>
    <cellStyle name="Normal 3 4 2 2 2 5" xfId="1606" xr:uid="{858A724C-5D50-4262-9670-AE1809C23D64}"/>
    <cellStyle name="Normal 3 4 2 2 3" xfId="1607" xr:uid="{39021001-8ECF-4738-884A-B2A8FD4F91DF}"/>
    <cellStyle name="Normal 3 4 2 2 3 2" xfId="1608" xr:uid="{8EFD00F1-6659-48C6-8F8E-E0E22B09C460}"/>
    <cellStyle name="Normal 3 4 2 2 3 2 2" xfId="1609" xr:uid="{BB1B909C-A8DD-4724-9B32-E981812EFFE3}"/>
    <cellStyle name="Normal 3 4 2 2 3 3" xfId="1610" xr:uid="{23E95C38-DBBA-4BF2-9AF7-6A3857BC6C8F}"/>
    <cellStyle name="Normal 3 4 2 2 4" xfId="1611" xr:uid="{7D8B87E0-0DB9-4B9A-832A-E1CE05EAC122}"/>
    <cellStyle name="Normal 3 4 2 2 4 2" xfId="1612" xr:uid="{306A2B00-E119-4D14-AF66-FE8592100AAB}"/>
    <cellStyle name="Normal 3 4 2 2 4 2 2" xfId="1613" xr:uid="{CB71DBDF-8439-4CDB-94C9-32AC568A12D0}"/>
    <cellStyle name="Normal 3 4 2 2 4 3" xfId="1614" xr:uid="{D76A384E-1B61-4C69-A2DC-3F3565C926B1}"/>
    <cellStyle name="Normal 3 4 2 2 5" xfId="1615" xr:uid="{A67AC20A-CD40-453B-89AA-EFC9BDE6E8D4}"/>
    <cellStyle name="Normal 3 4 2 2 5 2" xfId="1616" xr:uid="{B5B5DD34-3D8C-4116-85AD-F8D7E5619B27}"/>
    <cellStyle name="Normal 3 4 2 2 6" xfId="1617" xr:uid="{EEAA862E-3896-48D7-BAA5-B4654CA3A5FA}"/>
    <cellStyle name="Normal 3 4 2 2 7" xfId="1618" xr:uid="{6E5444C7-4172-4445-8B9A-1C12A881E3BB}"/>
    <cellStyle name="Normal 3 4 2 2 8" xfId="1619" xr:uid="{DCDD19D2-F705-4FFE-B808-45A795872D1F}"/>
    <cellStyle name="Normal 3 4 2 3" xfId="1620" xr:uid="{D4204731-DADE-4B14-A67F-EEEDAF87BCFB}"/>
    <cellStyle name="Normal 3 4 2 3 2" xfId="1621" xr:uid="{7303B7BA-6C22-4086-A40E-2A9D8BBBC229}"/>
    <cellStyle name="Normal 3 4 2 3 2 2" xfId="1622" xr:uid="{8F1DD964-8A00-49B9-B4A8-D609BADB268C}"/>
    <cellStyle name="Normal 3 4 2 3 2 2 2" xfId="1623" xr:uid="{19078735-7086-4295-B396-A05CDB7DAED1}"/>
    <cellStyle name="Normal 3 4 2 3 2 3" xfId="1624" xr:uid="{A67CCF1A-6F04-453E-B5C1-B2EDA12DF2FA}"/>
    <cellStyle name="Normal 3 4 2 3 3" xfId="1625" xr:uid="{5B83F534-B5AC-4378-9F8C-7E53C6C8D8F1}"/>
    <cellStyle name="Normal 3 4 2 3 3 2" xfId="1626" xr:uid="{30E25893-887F-4442-8832-2C4FF477904D}"/>
    <cellStyle name="Normal 3 4 2 3 4" xfId="1627" xr:uid="{556E154C-E639-40D0-8D14-2C9FA276D8D5}"/>
    <cellStyle name="Normal 3 4 2 3 5" xfId="1628" xr:uid="{20F844A0-AC50-4326-8DDA-89F4561177EE}"/>
    <cellStyle name="Normal 3 4 2 4" xfId="1629" xr:uid="{AA94C08E-218D-4E1C-91D1-7AE0DA81DB66}"/>
    <cellStyle name="Normal 3 4 2 4 2" xfId="1630" xr:uid="{F2F936D8-5714-4284-ACBC-555E776F87D1}"/>
    <cellStyle name="Normal 3 4 2 4 2 2" xfId="1631" xr:uid="{0A48EF49-4117-44DA-AF5E-119D8E508597}"/>
    <cellStyle name="Normal 3 4 2 4 3" xfId="1632" xr:uid="{984BB7E0-43EF-4B88-A598-F261CBF6D23A}"/>
    <cellStyle name="Normal 3 4 2 5" xfId="1633" xr:uid="{4CB50C05-19D2-4E70-BB8B-F6B2F75B4491}"/>
    <cellStyle name="Normal 3 4 2 5 2" xfId="1634" xr:uid="{35CBA47F-F84F-4159-93B5-E66F501E0A11}"/>
    <cellStyle name="Normal 3 4 2 5 2 2" xfId="1635" xr:uid="{3C5F8E12-8B70-4D22-94A0-A1839A69F829}"/>
    <cellStyle name="Normal 3 4 2 5 3" xfId="1636" xr:uid="{DAC53CA6-DAF2-4A71-9A0C-02D1BBC3C5E1}"/>
    <cellStyle name="Normal 3 4 2 6" xfId="1637" xr:uid="{4321E5CB-16E9-4BE5-8EBB-0501DC18298A}"/>
    <cellStyle name="Normal 3 4 2 6 2" xfId="1638" xr:uid="{092DF1A5-0670-47A0-86AA-CB92E3B4C390}"/>
    <cellStyle name="Normal 3 4 2 7" xfId="1639" xr:uid="{25D5D2E9-FCB0-4F2E-8345-6718F0BD1606}"/>
    <cellStyle name="Normal 3 4 2 8" xfId="1640" xr:uid="{E594BC86-6C21-4D4A-B4DA-587FEBF8887F}"/>
    <cellStyle name="Normal 3 4 2 9" xfId="1641" xr:uid="{4DC1D681-9CC7-4489-85F4-ADB1717C3698}"/>
    <cellStyle name="Normal 3 4 3" xfId="1642" xr:uid="{B3A7313D-85CF-4853-9BAB-0A1C269BD0A1}"/>
    <cellStyle name="Normal 3 4 3 2" xfId="1643" xr:uid="{B1A09838-F7D6-4FEE-92A1-AB8BF48C94C0}"/>
    <cellStyle name="Normal 3 4 3 2 2" xfId="1644" xr:uid="{DC95B535-D070-49A0-9827-2B69AB021CBB}"/>
    <cellStyle name="Normal 3 4 3 2 2 2" xfId="1645" xr:uid="{868618FB-E25C-4CAA-823B-CC347E1C1DAF}"/>
    <cellStyle name="Normal 3 4 3 2 2 2 2" xfId="1646" xr:uid="{750DB489-B5D5-40FD-94BE-C9C59995C26E}"/>
    <cellStyle name="Normal 3 4 3 2 2 3" xfId="1647" xr:uid="{EA3517FF-0D92-43E6-B8A3-8D1B622B2B05}"/>
    <cellStyle name="Normal 3 4 3 2 3" xfId="1648" xr:uid="{9B7E1A79-B734-4093-ABDD-5980FCEC3749}"/>
    <cellStyle name="Normal 3 4 3 2 3 2" xfId="1649" xr:uid="{60D758F6-1528-4B04-BF6D-C51D6CD328F4}"/>
    <cellStyle name="Normal 3 4 3 2 4" xfId="1650" xr:uid="{EE332167-CD20-4ECB-8230-EDD6D4CF7487}"/>
    <cellStyle name="Normal 3 4 3 2 5" xfId="1651" xr:uid="{F5CD912C-BBD2-40F4-988A-C40D88FBCF46}"/>
    <cellStyle name="Normal 3 4 3 3" xfId="1652" xr:uid="{B01AA2C5-147D-4BB1-9C03-96D6C0B1E02C}"/>
    <cellStyle name="Normal 3 4 3 3 2" xfId="1653" xr:uid="{45652C44-B815-4F58-A434-F6B5A3B44688}"/>
    <cellStyle name="Normal 3 4 3 3 2 2" xfId="1654" xr:uid="{9CABE7EA-9CEF-4AB2-996E-0F291683692C}"/>
    <cellStyle name="Normal 3 4 3 3 3" xfId="1655" xr:uid="{6133E673-FF00-45DF-8C85-D7BEFC773308}"/>
    <cellStyle name="Normal 3 4 3 4" xfId="1656" xr:uid="{E96416D0-0FAD-4237-8796-656C39700220}"/>
    <cellStyle name="Normal 3 4 3 4 2" xfId="1657" xr:uid="{4B9BB6E7-D2F7-4C28-BFC3-9F322723EE04}"/>
    <cellStyle name="Normal 3 4 3 4 2 2" xfId="1658" xr:uid="{0C3620E9-76DE-45AC-B17A-A233F771617E}"/>
    <cellStyle name="Normal 3 4 3 4 3" xfId="1659" xr:uid="{A3871387-CC02-42BD-B932-A98B48F345D3}"/>
    <cellStyle name="Normal 3 4 3 5" xfId="1660" xr:uid="{C9824FB7-1519-4DE6-8BAD-BEC522C220E2}"/>
    <cellStyle name="Normal 3 4 3 5 2" xfId="1661" xr:uid="{54C9F5F6-2C23-4744-83D2-08BA03784E7A}"/>
    <cellStyle name="Normal 3 4 3 6" xfId="1662" xr:uid="{8ECA9E77-7FC6-4845-97CD-70E083E5D387}"/>
    <cellStyle name="Normal 3 4 3 7" xfId="1663" xr:uid="{DBC30153-19FE-4E2A-BD70-E7D315D3D2F5}"/>
    <cellStyle name="Normal 3 4 3 8" xfId="1664" xr:uid="{720A94FC-8FE0-4121-8521-0FC34E9C408C}"/>
    <cellStyle name="Normal 3 4 4" xfId="1665" xr:uid="{7C178A4D-E019-40D7-BB48-E39FAFE84257}"/>
    <cellStyle name="Normal 3 4 4 2" xfId="1666" xr:uid="{80850CA5-6EAB-4E57-A0F6-F4903A561A59}"/>
    <cellStyle name="Normal 3 4 4 2 2" xfId="1667" xr:uid="{148E1B63-0AA1-4D27-B660-26AD46B04D53}"/>
    <cellStyle name="Normal 3 4 4 2 2 2" xfId="1668" xr:uid="{5E6A05CD-97D6-4E2E-8F3C-10A2AC618DF4}"/>
    <cellStyle name="Normal 3 4 4 2 3" xfId="1669" xr:uid="{EB46284B-367C-49A5-8FA3-F5BAADFA1EED}"/>
    <cellStyle name="Normal 3 4 4 3" xfId="1670" xr:uid="{6342B17B-3C72-4F5B-A8B4-3BAA0DAB23EE}"/>
    <cellStyle name="Normal 3 4 4 3 2" xfId="1671" xr:uid="{E7CFE160-2DFD-425F-8740-883A0EE29677}"/>
    <cellStyle name="Normal 3 4 4 4" xfId="1672" xr:uid="{1E131E54-CC58-4D1B-8EB2-81486611128E}"/>
    <cellStyle name="Normal 3 4 4 5" xfId="1673" xr:uid="{226FF8F6-628A-4E1B-8B8B-2B7AB901B952}"/>
    <cellStyle name="Normal 3 4 5" xfId="1674" xr:uid="{5C2033CC-E025-4C6B-9F2F-AD2305122B20}"/>
    <cellStyle name="Normal 3 4 5 2" xfId="1675" xr:uid="{7EC01C12-AEBB-4B65-9AF1-EC60353D2802}"/>
    <cellStyle name="Normal 3 4 5 2 2" xfId="1676" xr:uid="{E9C0FF68-6C21-4F7A-AF6C-E64EB7A499D9}"/>
    <cellStyle name="Normal 3 4 5 3" xfId="1677" xr:uid="{38F6706C-20DB-4A7A-8335-7735B28BF319}"/>
    <cellStyle name="Normal 3 4 6" xfId="1678" xr:uid="{B8F01E26-0C26-4D8A-A341-BFF69BFE35D3}"/>
    <cellStyle name="Normal 3 4 6 2" xfId="1679" xr:uid="{D4DC60CF-0582-4D08-B9A8-A17706DBB752}"/>
    <cellStyle name="Normal 3 4 6 2 2" xfId="1680" xr:uid="{F051E0A3-9112-4A2F-A349-1B59FEB878C8}"/>
    <cellStyle name="Normal 3 4 6 3" xfId="1681" xr:uid="{9779502E-969D-49E7-BEBC-2040AEECBEA8}"/>
    <cellStyle name="Normal 3 4 7" xfId="1682" xr:uid="{43594F0C-87B2-4FEB-98F3-F87CA6E765D3}"/>
    <cellStyle name="Normal 3 4 7 2" xfId="1683" xr:uid="{1EE3C739-EAAC-4BEE-BE50-CC7F683941DF}"/>
    <cellStyle name="Normal 3 4 8" xfId="1684" xr:uid="{E03B3AC5-4338-4EC3-B2FF-0043400EEEB5}"/>
    <cellStyle name="Normal 3 4 9" xfId="1685" xr:uid="{268D2A0D-B49C-46BE-8C5A-911C6C38F532}"/>
    <cellStyle name="Normal 3 5" xfId="1686" xr:uid="{3609DC26-6FEA-4292-997F-85B80260FB3F}"/>
    <cellStyle name="Normal 30" xfId="1687" xr:uid="{67573E37-4FDD-4D4E-A095-7D49658A1BD3}"/>
    <cellStyle name="Normal 31" xfId="1688" xr:uid="{112C0DE3-513B-4F14-BA97-2A0EF3B4031A}"/>
    <cellStyle name="Normal 31 10" xfId="1689" xr:uid="{87CBF9FE-9AFB-4775-AA9D-3C7461AC605D}"/>
    <cellStyle name="Normal 31 2" xfId="1690" xr:uid="{1E3C822B-59B2-4FB2-AA71-1067B92E6175}"/>
    <cellStyle name="Normal 31 2 2" xfId="1691" xr:uid="{014871CC-4A8C-4BFA-A177-58D549A493C2}"/>
    <cellStyle name="Normal 31 2 2 2" xfId="1692" xr:uid="{1D9FF852-49D0-49CD-B94B-3338DB23252D}"/>
    <cellStyle name="Normal 31 2 2 2 2" xfId="1693" xr:uid="{06CAEB45-2513-4C3C-9D1A-6E73EC47E92D}"/>
    <cellStyle name="Normal 31 2 2 2 2 2" xfId="1694" xr:uid="{6ED465F0-954C-4FA6-BFE6-74C4A2542934}"/>
    <cellStyle name="Normal 31 2 2 2 2 2 2" xfId="1695" xr:uid="{3B6AD510-9103-4B56-A9E3-2F43E6356C1F}"/>
    <cellStyle name="Normal 31 2 2 2 2 3" xfId="1696" xr:uid="{556E43E3-2ED2-4F52-8230-0460FA8DD533}"/>
    <cellStyle name="Normal 31 2 2 2 3" xfId="1697" xr:uid="{FEAE57BD-1CE9-4BE6-8150-2230A1133264}"/>
    <cellStyle name="Normal 31 2 2 2 3 2" xfId="1698" xr:uid="{22B008BE-5A2E-4F3E-8A3B-BE92D46FD033}"/>
    <cellStyle name="Normal 31 2 2 2 4" xfId="1699" xr:uid="{193E293A-FD3E-4EDF-AF0E-98CF461427C1}"/>
    <cellStyle name="Normal 31 2 2 2 5" xfId="1700" xr:uid="{874CFB7C-60F6-4987-8C6A-0EFAF2019462}"/>
    <cellStyle name="Normal 31 2 2 3" xfId="1701" xr:uid="{5D75F4B0-6122-45A7-9005-FEA4DA54C5AC}"/>
    <cellStyle name="Normal 31 2 2 3 2" xfId="1702" xr:uid="{045851EC-8274-45B9-B6A3-73237CA0F955}"/>
    <cellStyle name="Normal 31 2 2 3 2 2" xfId="1703" xr:uid="{DC295584-0A97-4E7D-88CD-D9CDBE814132}"/>
    <cellStyle name="Normal 31 2 2 3 3" xfId="1704" xr:uid="{A8DFA1EC-A9EA-4B94-AA7B-C0F6EEF29876}"/>
    <cellStyle name="Normal 31 2 2 4" xfId="1705" xr:uid="{53F7AB6E-7660-4279-BE51-07075E623FB6}"/>
    <cellStyle name="Normal 31 2 2 4 2" xfId="1706" xr:uid="{34FCE6A3-47C2-4A0D-A54C-14B17CC031F4}"/>
    <cellStyle name="Normal 31 2 2 4 2 2" xfId="1707" xr:uid="{B00DA26B-FA8D-403C-A246-C61359B33FD1}"/>
    <cellStyle name="Normal 31 2 2 4 3" xfId="1708" xr:uid="{92BB7BCE-5F74-4661-828A-68078EC4D2F4}"/>
    <cellStyle name="Normal 31 2 2 5" xfId="1709" xr:uid="{BCC59A68-FB71-4BA7-8737-CC43A4A4D938}"/>
    <cellStyle name="Normal 31 2 2 5 2" xfId="1710" xr:uid="{29570E6E-70BE-42BA-B2B7-D8C316851A2D}"/>
    <cellStyle name="Normal 31 2 2 6" xfId="1711" xr:uid="{C7DED88A-8ED5-451C-8FF2-F0484E8D7184}"/>
    <cellStyle name="Normal 31 2 2 7" xfId="1712" xr:uid="{B3962DD5-4317-478F-B501-BBD0E9633AE1}"/>
    <cellStyle name="Normal 31 2 2 8" xfId="1713" xr:uid="{AE130B5D-94B0-4137-89B3-678E4DFC5418}"/>
    <cellStyle name="Normal 31 2 3" xfId="1714" xr:uid="{521EEEE0-34CC-49DE-820E-14963674D982}"/>
    <cellStyle name="Normal 31 2 3 2" xfId="1715" xr:uid="{6F1795C7-E1E5-4F1A-9758-E334104D5E4A}"/>
    <cellStyle name="Normal 31 2 3 2 2" xfId="1716" xr:uid="{51E1C3BB-7806-4235-9B83-3ADB5AC296AB}"/>
    <cellStyle name="Normal 31 2 3 2 2 2" xfId="1717" xr:uid="{AD94B445-5326-4ECF-A7FE-6C1A5DA65D48}"/>
    <cellStyle name="Normal 31 2 3 2 3" xfId="1718" xr:uid="{ED9B214F-372A-45E2-A34C-F89915DDB6E6}"/>
    <cellStyle name="Normal 31 2 3 3" xfId="1719" xr:uid="{1C73AD4C-4BAA-4848-87EE-6C0B0F9F3096}"/>
    <cellStyle name="Normal 31 2 3 3 2" xfId="1720" xr:uid="{DFD23F65-7DB9-48AC-83D7-D2C3AC0AAE29}"/>
    <cellStyle name="Normal 31 2 3 4" xfId="1721" xr:uid="{34D87881-A023-4461-8A2D-CC66F351F338}"/>
    <cellStyle name="Normal 31 2 3 5" xfId="1722" xr:uid="{A35017AB-DA48-432C-8611-18190955BD7D}"/>
    <cellStyle name="Normal 31 2 4" xfId="1723" xr:uid="{11760C58-2D9F-4980-A044-779B3B8D39E0}"/>
    <cellStyle name="Normal 31 2 4 2" xfId="1724" xr:uid="{168912AB-789F-47F8-93F7-CB4471F92967}"/>
    <cellStyle name="Normal 31 2 4 2 2" xfId="1725" xr:uid="{056FAD91-0F5A-46DC-B326-12E82CE53ACC}"/>
    <cellStyle name="Normal 31 2 4 3" xfId="1726" xr:uid="{0F4AB5B8-8B82-428A-B0D1-79B49A7CE807}"/>
    <cellStyle name="Normal 31 2 5" xfId="1727" xr:uid="{807635BB-EE25-4709-95BF-0C1F84EDC238}"/>
    <cellStyle name="Normal 31 2 5 2" xfId="1728" xr:uid="{08F44699-FAB1-4EF4-B15A-1E31DFD242D2}"/>
    <cellStyle name="Normal 31 2 5 2 2" xfId="1729" xr:uid="{F4382098-527D-40D3-9B0F-7F1BABC5AD96}"/>
    <cellStyle name="Normal 31 2 5 3" xfId="1730" xr:uid="{16E39FF9-19BC-449F-8DF5-B286648E0CC3}"/>
    <cellStyle name="Normal 31 2 6" xfId="1731" xr:uid="{70AABEF9-DBFA-4EC2-8665-E34326D0DA67}"/>
    <cellStyle name="Normal 31 2 6 2" xfId="1732" xr:uid="{80157087-88DF-461E-9026-DF7414AD64DE}"/>
    <cellStyle name="Normal 31 2 7" xfId="1733" xr:uid="{5C098862-779A-4B1B-8B26-BF0A22B02BF3}"/>
    <cellStyle name="Normal 31 2 8" xfId="1734" xr:uid="{A83A1437-E2AD-4854-8C85-3B71477CBE77}"/>
    <cellStyle name="Normal 31 2 9" xfId="1735" xr:uid="{4454788E-39DD-49F8-90E5-8DD2F1F44D1B}"/>
    <cellStyle name="Normal 31 3" xfId="1736" xr:uid="{99DE022A-8811-4DE3-BFCE-F01D6F6C62EC}"/>
    <cellStyle name="Normal 31 3 2" xfId="1737" xr:uid="{CDCBE6F4-8054-441E-B6C8-5C87F0D12C8B}"/>
    <cellStyle name="Normal 31 3 2 2" xfId="1738" xr:uid="{9642548F-40E1-48B9-B092-FEE47AD6EADC}"/>
    <cellStyle name="Normal 31 3 2 2 2" xfId="1739" xr:uid="{CB5644F2-C765-4165-905F-036E587AFED0}"/>
    <cellStyle name="Normal 31 3 2 2 2 2" xfId="1740" xr:uid="{727A5111-AB8D-41E9-8914-88280738A8E8}"/>
    <cellStyle name="Normal 31 3 2 2 3" xfId="1741" xr:uid="{AA1C8667-987E-48C8-B914-D5C57B078F58}"/>
    <cellStyle name="Normal 31 3 2 3" xfId="1742" xr:uid="{9E26B353-C980-412D-B95F-7B0BCC6BF4DC}"/>
    <cellStyle name="Normal 31 3 2 3 2" xfId="1743" xr:uid="{443BEF30-E8FC-4DED-AF73-1D6B873691D3}"/>
    <cellStyle name="Normal 31 3 2 4" xfId="1744" xr:uid="{0AB05F3F-F0F8-49AF-9A0B-0FE6E70C8A59}"/>
    <cellStyle name="Normal 31 3 2 5" xfId="1745" xr:uid="{F9C84EFC-E246-4655-A5C0-1397757D8513}"/>
    <cellStyle name="Normal 31 3 3" xfId="1746" xr:uid="{D141E063-4F02-44BD-B132-7F31AFDFCCA8}"/>
    <cellStyle name="Normal 31 3 3 2" xfId="1747" xr:uid="{4030E6F6-0554-492C-8ABE-58113977B7BE}"/>
    <cellStyle name="Normal 31 3 3 2 2" xfId="1748" xr:uid="{0A62B5C0-2617-4BAF-8A21-5E2CC293A821}"/>
    <cellStyle name="Normal 31 3 3 3" xfId="1749" xr:uid="{B9DEF3ED-4491-4972-A324-43125ADC0DC6}"/>
    <cellStyle name="Normal 31 3 4" xfId="1750" xr:uid="{AFD8E4F0-D169-4ADD-87E4-FC208E07BCF9}"/>
    <cellStyle name="Normal 31 3 4 2" xfId="1751" xr:uid="{074B14C2-77AE-4BDE-A3DA-BEF79EE62E1F}"/>
    <cellStyle name="Normal 31 3 4 2 2" xfId="1752" xr:uid="{16A06B2A-63B2-476F-BB84-DA8DF18F9708}"/>
    <cellStyle name="Normal 31 3 4 3" xfId="1753" xr:uid="{671CC9D8-68DB-4DC4-8572-21BA15E31393}"/>
    <cellStyle name="Normal 31 3 5" xfId="1754" xr:uid="{16D08669-C68A-4C76-B801-4F645BB1CD63}"/>
    <cellStyle name="Normal 31 3 5 2" xfId="1755" xr:uid="{09977285-36BB-4E7F-A02C-36354CE9C1EB}"/>
    <cellStyle name="Normal 31 3 6" xfId="1756" xr:uid="{D97A3760-13B2-4746-86E3-5C71841AC35F}"/>
    <cellStyle name="Normal 31 3 7" xfId="1757" xr:uid="{F39ADC1F-AF40-4DE7-94CB-6FE16C41E53B}"/>
    <cellStyle name="Normal 31 3 8" xfId="1758" xr:uid="{363EAFD5-4C84-44D2-9BF7-DA732D34D13D}"/>
    <cellStyle name="Normal 31 4" xfId="1759" xr:uid="{D5825AA1-4A14-4070-974C-ED5B3EFC19B6}"/>
    <cellStyle name="Normal 31 4 2" xfId="1760" xr:uid="{A9CE9F1C-D06A-49CB-97EA-07FA2A11155C}"/>
    <cellStyle name="Normal 31 4 2 2" xfId="1761" xr:uid="{E0F802A5-0E16-432B-94E4-3BE3E1E04D7F}"/>
    <cellStyle name="Normal 31 4 2 2 2" xfId="1762" xr:uid="{C0472838-67AA-4A47-8DAA-3223A2FE1302}"/>
    <cellStyle name="Normal 31 4 2 3" xfId="1763" xr:uid="{56BD0A50-722F-411B-98ED-3FF3FEEB6B28}"/>
    <cellStyle name="Normal 31 4 3" xfId="1764" xr:uid="{C072EEE7-4FD3-44E3-BBB1-18B4634A3AC1}"/>
    <cellStyle name="Normal 31 4 3 2" xfId="1765" xr:uid="{2AED3388-D79F-4064-B396-0739C9011AA4}"/>
    <cellStyle name="Normal 31 4 4" xfId="1766" xr:uid="{DB943D98-A2D1-4CC6-B231-523D430AC31B}"/>
    <cellStyle name="Normal 31 4 5" xfId="1767" xr:uid="{873DF0FF-A6B8-4F09-8351-DD8521334348}"/>
    <cellStyle name="Normal 31 5" xfId="1768" xr:uid="{67FDCD82-DB84-43D8-8541-400E2833E54B}"/>
    <cellStyle name="Normal 31 5 2" xfId="1769" xr:uid="{D848EB37-80FB-4C41-B4BE-A0305A709B2E}"/>
    <cellStyle name="Normal 31 5 2 2" xfId="1770" xr:uid="{BF1B1866-7228-4D76-A283-DDB0462E9AE2}"/>
    <cellStyle name="Normal 31 5 3" xfId="1771" xr:uid="{96B2884D-E7BA-47F2-849B-32CC15B06CE1}"/>
    <cellStyle name="Normal 31 6" xfId="1772" xr:uid="{27226809-7C2E-4C16-9ECA-344196CA10F4}"/>
    <cellStyle name="Normal 31 6 2" xfId="1773" xr:uid="{A985A18A-B3A7-4F68-9C32-A9D9E6D6D01B}"/>
    <cellStyle name="Normal 31 6 2 2" xfId="1774" xr:uid="{B4517AD7-A1B4-41A6-8A62-5B211EEBF428}"/>
    <cellStyle name="Normal 31 6 3" xfId="1775" xr:uid="{FEF1E25E-AC9A-4A34-89FC-C5AE961B5E0E}"/>
    <cellStyle name="Normal 31 7" xfId="1776" xr:uid="{A2DD7E80-099B-4745-8B9A-A46D02B46E84}"/>
    <cellStyle name="Normal 31 7 2" xfId="1777" xr:uid="{208B1600-A98D-4F57-B61A-DC201F139045}"/>
    <cellStyle name="Normal 31 8" xfId="1778" xr:uid="{2CC3967C-3F61-4443-9EC8-6F4C61E5DE78}"/>
    <cellStyle name="Normal 31 9" xfId="1779" xr:uid="{F1E1BC1C-BC41-4CCE-9C5C-35E4ADEF8BC9}"/>
    <cellStyle name="Normal 32" xfId="1780" xr:uid="{CF6F5AE6-C2DC-4682-A52E-9D077B3E18BC}"/>
    <cellStyle name="Normal 32 10" xfId="1781" xr:uid="{46BE116D-3907-4735-94AF-2C654913A1B1}"/>
    <cellStyle name="Normal 32 2" xfId="1782" xr:uid="{7FFB3872-ADB6-40C1-8A70-2171DE352C75}"/>
    <cellStyle name="Normal 32 2 2" xfId="1783" xr:uid="{21C72898-24AC-4DA9-BFD8-26FA836CC8AD}"/>
    <cellStyle name="Normal 32 2 2 2" xfId="1784" xr:uid="{C4C0B0E2-2AA1-4026-9748-A41BE44DBF83}"/>
    <cellStyle name="Normal 32 2 2 2 2" xfId="1785" xr:uid="{4DA2E537-9BBC-4F3E-9BAF-054CDCD2912A}"/>
    <cellStyle name="Normal 32 2 2 2 2 2" xfId="1786" xr:uid="{69DE1A68-BCC7-450A-B99D-8471261C2E16}"/>
    <cellStyle name="Normal 32 2 2 2 2 2 2" xfId="1787" xr:uid="{A6992A51-04C1-43D7-AEC1-130A581C58DF}"/>
    <cellStyle name="Normal 32 2 2 2 2 3" xfId="1788" xr:uid="{8174D6CB-F788-4049-A423-4C47F95C1776}"/>
    <cellStyle name="Normal 32 2 2 2 3" xfId="1789" xr:uid="{023C3163-1C7C-42F1-A7B0-032554460FB9}"/>
    <cellStyle name="Normal 32 2 2 2 3 2" xfId="1790" xr:uid="{6876796C-75A6-4285-9D1A-2ADA1408EA2D}"/>
    <cellStyle name="Normal 32 2 2 2 4" xfId="1791" xr:uid="{2EFD79FD-E46A-4B30-81BD-2486A318A513}"/>
    <cellStyle name="Normal 32 2 2 2 5" xfId="1792" xr:uid="{08A8A5B4-4088-48FB-931B-1E8E7A48CA60}"/>
    <cellStyle name="Normal 32 2 2 3" xfId="1793" xr:uid="{F3B76A06-12B3-4262-9F57-243380821B59}"/>
    <cellStyle name="Normal 32 2 2 3 2" xfId="1794" xr:uid="{70C54E04-E572-4174-BF9A-56FACDCFE5CF}"/>
    <cellStyle name="Normal 32 2 2 3 2 2" xfId="1795" xr:uid="{230AE237-9BEB-4E47-8E5D-5287DFBBAAF1}"/>
    <cellStyle name="Normal 32 2 2 3 3" xfId="1796" xr:uid="{D3D8CE9C-D584-456C-A749-775C2DC7172E}"/>
    <cellStyle name="Normal 32 2 2 4" xfId="1797" xr:uid="{C552AFAB-479B-461F-9F2A-C1967A3621DF}"/>
    <cellStyle name="Normal 32 2 2 4 2" xfId="1798" xr:uid="{99A7A864-80A0-4FC7-8397-22E35082D1E8}"/>
    <cellStyle name="Normal 32 2 2 4 2 2" xfId="1799" xr:uid="{992D1376-1986-415F-B4E0-FE7F6D4D21AF}"/>
    <cellStyle name="Normal 32 2 2 4 3" xfId="1800" xr:uid="{ECA9077E-8EE9-498D-8B61-4FA357DE603C}"/>
    <cellStyle name="Normal 32 2 2 5" xfId="1801" xr:uid="{F7E40CB3-0314-43CB-99A2-8DD14337665A}"/>
    <cellStyle name="Normal 32 2 2 5 2" xfId="1802" xr:uid="{7F6B9E50-A4EB-4C7C-B348-87BECA49C923}"/>
    <cellStyle name="Normal 32 2 2 6" xfId="1803" xr:uid="{BCFC6A25-9C56-4D00-B233-CCA41E1CC1C5}"/>
    <cellStyle name="Normal 32 2 2 7" xfId="1804" xr:uid="{2494167E-DBDF-4366-A21E-75DE96ED482D}"/>
    <cellStyle name="Normal 32 2 2 8" xfId="1805" xr:uid="{113538CC-95A1-4BC1-A8CC-E3EF2D97A05B}"/>
    <cellStyle name="Normal 32 2 3" xfId="1806" xr:uid="{61F7F307-E34B-4F4D-8EB8-D808484314F8}"/>
    <cellStyle name="Normal 32 2 3 2" xfId="1807" xr:uid="{7CDA5148-F05A-4F00-96A9-0AB8D2BD7331}"/>
    <cellStyle name="Normal 32 2 3 2 2" xfId="1808" xr:uid="{4954A667-FA43-4CF3-AD7B-2F53E7FB9618}"/>
    <cellStyle name="Normal 32 2 3 2 2 2" xfId="1809" xr:uid="{2D740CEC-7828-4834-B629-7E76B65C94FB}"/>
    <cellStyle name="Normal 32 2 3 2 3" xfId="1810" xr:uid="{A1EFF29E-1B5A-4A86-BB5F-582ABD8B619E}"/>
    <cellStyle name="Normal 32 2 3 3" xfId="1811" xr:uid="{F7361D04-67D8-42FF-A76C-57ED5000755B}"/>
    <cellStyle name="Normal 32 2 3 3 2" xfId="1812" xr:uid="{C9AB7220-9E4F-4247-AE0C-1C21B8DB760A}"/>
    <cellStyle name="Normal 32 2 3 4" xfId="1813" xr:uid="{8DD5EA1D-9EB9-40FF-99B9-FA2C15ECECB4}"/>
    <cellStyle name="Normal 32 2 3 5" xfId="1814" xr:uid="{A2624A07-9AB6-46B4-8F5A-9669C4B70912}"/>
    <cellStyle name="Normal 32 2 4" xfId="1815" xr:uid="{5A389003-AEF0-4A2F-B027-3BA1E55ECC3A}"/>
    <cellStyle name="Normal 32 2 4 2" xfId="1816" xr:uid="{F826C0DB-C0A6-4E04-82F4-BB3EDC511DB9}"/>
    <cellStyle name="Normal 32 2 4 2 2" xfId="1817" xr:uid="{C2A7716E-281C-412E-925E-FE746D994756}"/>
    <cellStyle name="Normal 32 2 4 3" xfId="1818" xr:uid="{626693DA-12EF-4EE4-B81A-71B4CB24B1BC}"/>
    <cellStyle name="Normal 32 2 5" xfId="1819" xr:uid="{B0AB229B-4391-4C79-96EC-DCACE7A37147}"/>
    <cellStyle name="Normal 32 2 5 2" xfId="1820" xr:uid="{7AC3F475-9CFF-41FA-9471-4237D71E54B0}"/>
    <cellStyle name="Normal 32 2 5 2 2" xfId="1821" xr:uid="{78273CA6-51DA-4D71-86AF-145EC8C9C44E}"/>
    <cellStyle name="Normal 32 2 5 3" xfId="1822" xr:uid="{8508D6C8-D308-4837-AC30-A6681F346878}"/>
    <cellStyle name="Normal 32 2 6" xfId="1823" xr:uid="{2E022406-E93A-4722-A98F-0660B0871139}"/>
    <cellStyle name="Normal 32 2 6 2" xfId="1824" xr:uid="{0187E29A-11E0-44CC-8C97-178361422444}"/>
    <cellStyle name="Normal 32 2 7" xfId="1825" xr:uid="{3378C43C-5263-4328-B45E-F5D4DFE0DEDD}"/>
    <cellStyle name="Normal 32 2 8" xfId="1826" xr:uid="{5B448F80-026B-4199-9621-E4337CD1E888}"/>
    <cellStyle name="Normal 32 2 9" xfId="1827" xr:uid="{235CA405-3DD5-4812-B311-8CBD10D7A74C}"/>
    <cellStyle name="Normal 32 3" xfId="1828" xr:uid="{A86AA5EA-A0E9-4A59-9267-305F2E95CD1A}"/>
    <cellStyle name="Normal 32 3 2" xfId="1829" xr:uid="{F70FF76E-FFA8-40FE-B4C2-A01A515694F5}"/>
    <cellStyle name="Normal 32 3 2 2" xfId="1830" xr:uid="{75B13797-EFE7-47ED-A343-7936C8A8F34E}"/>
    <cellStyle name="Normal 32 3 2 2 2" xfId="1831" xr:uid="{BEBE89BC-49E7-4832-94FE-E36156BF045A}"/>
    <cellStyle name="Normal 32 3 2 2 2 2" xfId="1832" xr:uid="{52E1694B-1946-4CBA-BF37-E5FB5C84E7D4}"/>
    <cellStyle name="Normal 32 3 2 2 3" xfId="1833" xr:uid="{05B60840-FC04-4672-AA0D-B189303DE87F}"/>
    <cellStyle name="Normal 32 3 2 3" xfId="1834" xr:uid="{D03EBF1A-211B-44BB-B0A3-E35940065A90}"/>
    <cellStyle name="Normal 32 3 2 3 2" xfId="1835" xr:uid="{9F366031-F0D4-418A-8FD7-BFC560A55E57}"/>
    <cellStyle name="Normal 32 3 2 4" xfId="1836" xr:uid="{8BDD6F09-4F00-4B2F-9846-969075476257}"/>
    <cellStyle name="Normal 32 3 2 5" xfId="1837" xr:uid="{6231DB78-52E4-4482-A910-40A3A834AB4D}"/>
    <cellStyle name="Normal 32 3 3" xfId="1838" xr:uid="{3BAF38FA-D858-48F8-8363-2863A2173B1E}"/>
    <cellStyle name="Normal 32 3 3 2" xfId="1839" xr:uid="{8E1C795C-0D50-435A-B954-8F18E874C370}"/>
    <cellStyle name="Normal 32 3 3 2 2" xfId="1840" xr:uid="{7CADF2CE-0A71-4979-B3BB-BE0DCA74715B}"/>
    <cellStyle name="Normal 32 3 3 3" xfId="1841" xr:uid="{D05CBAA6-8B0C-483D-B7AE-6D53FAA7D3E9}"/>
    <cellStyle name="Normal 32 3 4" xfId="1842" xr:uid="{07F5BDBD-B2E2-4DD8-9E29-D51B3A16FE3A}"/>
    <cellStyle name="Normal 32 3 4 2" xfId="1843" xr:uid="{E0F05941-08CB-47A9-A97B-EA9D7DB5724C}"/>
    <cellStyle name="Normal 32 3 4 2 2" xfId="1844" xr:uid="{039791A6-3CFF-4C4A-BE9A-83481A0FA766}"/>
    <cellStyle name="Normal 32 3 4 3" xfId="1845" xr:uid="{84E52D14-CB71-45D3-BA9D-71DBD7655744}"/>
    <cellStyle name="Normal 32 3 5" xfId="1846" xr:uid="{1BC0CCC3-8791-48EF-A96B-75BEC7ED4A14}"/>
    <cellStyle name="Normal 32 3 5 2" xfId="1847" xr:uid="{EB40DF52-5758-46C7-B6DB-FD5D106DC720}"/>
    <cellStyle name="Normal 32 3 6" xfId="1848" xr:uid="{B03133BB-E3B9-40AB-98A5-9171F4099BE2}"/>
    <cellStyle name="Normal 32 3 7" xfId="1849" xr:uid="{E11C6208-4468-4761-A529-B56DA77B3C48}"/>
    <cellStyle name="Normal 32 3 8" xfId="1850" xr:uid="{6F1A37F1-1B2C-4A43-BDF4-925E41FAABA0}"/>
    <cellStyle name="Normal 32 4" xfId="1851" xr:uid="{C9F2CE57-75C6-4063-BE4C-EDD2B20871AF}"/>
    <cellStyle name="Normal 32 4 2" xfId="1852" xr:uid="{DE003D0B-1615-40A1-A8A7-18B1F048AD7B}"/>
    <cellStyle name="Normal 32 4 2 2" xfId="1853" xr:uid="{383C11E2-5D5C-4ED7-8822-242981F3B3CC}"/>
    <cellStyle name="Normal 32 4 2 2 2" xfId="1854" xr:uid="{0244783A-8623-48D0-B304-967C3D552E1D}"/>
    <cellStyle name="Normal 32 4 2 3" xfId="1855" xr:uid="{9FAC3864-16A6-476F-A81F-A8AD5D6C05DC}"/>
    <cellStyle name="Normal 32 4 3" xfId="1856" xr:uid="{7453A274-E9B0-4F70-BC7A-343B3FA0F2E5}"/>
    <cellStyle name="Normal 32 4 3 2" xfId="1857" xr:uid="{B5D0B855-E2DB-4A9A-8647-FE203E67DB53}"/>
    <cellStyle name="Normal 32 4 4" xfId="1858" xr:uid="{77C84FB2-0A00-44FB-A03C-7F3F71242928}"/>
    <cellStyle name="Normal 32 4 5" xfId="1859" xr:uid="{C0C45A4B-3EF3-4AA2-AE38-41FA8220EE0D}"/>
    <cellStyle name="Normal 32 5" xfId="1860" xr:uid="{5E4EA1F3-62C8-497E-8C6D-AF78ACA5442F}"/>
    <cellStyle name="Normal 32 5 2" xfId="1861" xr:uid="{33B43FFC-22A5-4EB8-9FF5-1A85BC2ED790}"/>
    <cellStyle name="Normal 32 5 2 2" xfId="1862" xr:uid="{2BA841BC-F1D3-4C4C-8E98-B09188FF458D}"/>
    <cellStyle name="Normal 32 5 3" xfId="1863" xr:uid="{BD5714C1-5D67-4430-B240-048A530FBA9B}"/>
    <cellStyle name="Normal 32 6" xfId="1864" xr:uid="{316D8DF9-3545-487B-8ED3-34FB72F1142E}"/>
    <cellStyle name="Normal 32 6 2" xfId="1865" xr:uid="{B773409F-3670-4DAC-8CDF-76D5AC166994}"/>
    <cellStyle name="Normal 32 6 2 2" xfId="1866" xr:uid="{D5FAECE5-430C-4077-A103-43611B7EAE57}"/>
    <cellStyle name="Normal 32 6 3" xfId="1867" xr:uid="{EC1CA567-1C0F-4ADF-98D9-61C6E9D40E2A}"/>
    <cellStyle name="Normal 32 7" xfId="1868" xr:uid="{07033B6C-01B3-4E43-8A0C-972D08249CE2}"/>
    <cellStyle name="Normal 32 7 2" xfId="1869" xr:uid="{94E67E87-B1E7-40EC-A4DC-9E043EFE0502}"/>
    <cellStyle name="Normal 32 8" xfId="1870" xr:uid="{4621DAF8-AC0D-42B7-9318-8978B18DCAB3}"/>
    <cellStyle name="Normal 32 9" xfId="1871" xr:uid="{EAEFC7F1-35D3-41AC-9AC2-9A400FA6A44A}"/>
    <cellStyle name="Normal 33" xfId="1872" xr:uid="{65DB525D-DA1E-42DB-8D10-C12F9154BA4C}"/>
    <cellStyle name="Normal 34" xfId="1873" xr:uid="{F3E096CA-5B60-4E25-9AE8-2260E217A1D1}"/>
    <cellStyle name="Normal 34 10" xfId="1874" xr:uid="{BC37E2AA-3957-44BA-BF6E-9C23A6C30A81}"/>
    <cellStyle name="Normal 34 2" xfId="1875" xr:uid="{878352F7-1513-47DE-A8B6-F9ECD4EDB9BC}"/>
    <cellStyle name="Normal 34 2 2" xfId="1876" xr:uid="{7B064B15-02BD-4478-8403-73EF2DAFDEDC}"/>
    <cellStyle name="Normal 34 2 2 2" xfId="1877" xr:uid="{98DE05A3-7B2E-4FA9-B5D7-FF6C1C059413}"/>
    <cellStyle name="Normal 34 2 2 2 2" xfId="1878" xr:uid="{83C42375-5593-4C2F-B86D-20E5D85D666F}"/>
    <cellStyle name="Normal 34 2 2 2 2 2" xfId="1879" xr:uid="{A1EC3097-DA70-4580-BD8E-2511A81BF9B5}"/>
    <cellStyle name="Normal 34 2 2 2 2 2 2" xfId="1880" xr:uid="{B0C35D77-CF4C-4BD1-9C3A-EDEE656D1485}"/>
    <cellStyle name="Normal 34 2 2 2 2 3" xfId="1881" xr:uid="{9CE156F0-423C-4F0C-BB54-E889B6A593ED}"/>
    <cellStyle name="Normal 34 2 2 2 3" xfId="1882" xr:uid="{00950A19-D78C-4CAF-8ADD-9FC29EB171EC}"/>
    <cellStyle name="Normal 34 2 2 2 3 2" xfId="1883" xr:uid="{89DFC17F-9C1B-4D5F-85ED-A3A96794F5A9}"/>
    <cellStyle name="Normal 34 2 2 2 4" xfId="1884" xr:uid="{6D0E93FF-101E-4219-9283-18B1DCCDDABE}"/>
    <cellStyle name="Normal 34 2 2 2 5" xfId="1885" xr:uid="{D100F146-C8A2-48AC-B141-064CD0B5CE64}"/>
    <cellStyle name="Normal 34 2 2 3" xfId="1886" xr:uid="{0AE42272-1DDB-4460-93BE-1B0D0ECF2FFF}"/>
    <cellStyle name="Normal 34 2 2 3 2" xfId="1887" xr:uid="{E744A07A-AE17-4431-8A5F-3D763163A2E1}"/>
    <cellStyle name="Normal 34 2 2 3 2 2" xfId="1888" xr:uid="{D207F434-A5A7-4FAE-AA4D-3D6C37E4D06E}"/>
    <cellStyle name="Normal 34 2 2 3 3" xfId="1889" xr:uid="{DEA1E9A9-D731-4631-849E-467C1EEB0B21}"/>
    <cellStyle name="Normal 34 2 2 4" xfId="1890" xr:uid="{EA9446DB-B5AF-4207-98A2-9F30D4CA8CFD}"/>
    <cellStyle name="Normal 34 2 2 4 2" xfId="1891" xr:uid="{E5A7E664-6B26-4092-AE86-657C24D05FD4}"/>
    <cellStyle name="Normal 34 2 2 4 2 2" xfId="1892" xr:uid="{0FBDD0FB-13F7-408E-85C3-C60634453D13}"/>
    <cellStyle name="Normal 34 2 2 4 3" xfId="1893" xr:uid="{E6292574-7BA9-45B7-988B-17A2C12BBE74}"/>
    <cellStyle name="Normal 34 2 2 5" xfId="1894" xr:uid="{093CEE72-2B4D-462A-8306-F24880F18D4B}"/>
    <cellStyle name="Normal 34 2 2 5 2" xfId="1895" xr:uid="{52F536DF-B627-41C0-8A12-19BB6C0F3EFC}"/>
    <cellStyle name="Normal 34 2 2 6" xfId="1896" xr:uid="{A741FA7E-C29D-4862-9DF8-B1F59C9DFE88}"/>
    <cellStyle name="Normal 34 2 2 7" xfId="1897" xr:uid="{5C143B67-9D3C-4DB3-9C0A-A606823D3267}"/>
    <cellStyle name="Normal 34 2 2 8" xfId="1898" xr:uid="{99C2B435-78DA-4F9B-A7CD-6664C0BC2D8F}"/>
    <cellStyle name="Normal 34 2 3" xfId="1899" xr:uid="{300A21CE-C0F6-4954-AE52-144ECDEBEEC0}"/>
    <cellStyle name="Normal 34 2 3 2" xfId="1900" xr:uid="{4E15DA98-B16B-4485-9932-0FCD6864E0DC}"/>
    <cellStyle name="Normal 34 2 3 2 2" xfId="1901" xr:uid="{37BFCC03-5DA9-4D5C-A754-960C35BD0A1D}"/>
    <cellStyle name="Normal 34 2 3 2 2 2" xfId="1902" xr:uid="{1397A4E6-D6C9-473E-BF90-FFA1AC0A1368}"/>
    <cellStyle name="Normal 34 2 3 2 3" xfId="1903" xr:uid="{199F32AB-3F66-4EE6-BFC3-813F2B0F6CE7}"/>
    <cellStyle name="Normal 34 2 3 3" xfId="1904" xr:uid="{4172606D-839B-49D3-8EA8-CC572EB75D15}"/>
    <cellStyle name="Normal 34 2 3 3 2" xfId="1905" xr:uid="{A44D74A9-503A-4250-A5AE-BDF2871F580E}"/>
    <cellStyle name="Normal 34 2 3 4" xfId="1906" xr:uid="{57EB3899-DBAD-4982-B23E-DC72FE6C7C18}"/>
    <cellStyle name="Normal 34 2 3 5" xfId="1907" xr:uid="{C3FA246C-0A42-4F62-9DC4-E23A31422F8F}"/>
    <cellStyle name="Normal 34 2 4" xfId="1908" xr:uid="{CA78FB5E-BCCC-4BF3-B9A9-320B0022EFF5}"/>
    <cellStyle name="Normal 34 2 4 2" xfId="1909" xr:uid="{B5632B28-228D-4878-8152-829A265071FB}"/>
    <cellStyle name="Normal 34 2 4 2 2" xfId="1910" xr:uid="{2122F45F-1205-4817-987C-84AB6CBDDDE4}"/>
    <cellStyle name="Normal 34 2 4 3" xfId="1911" xr:uid="{E409760F-D4CC-47CF-97A7-E992B2CD6ABC}"/>
    <cellStyle name="Normal 34 2 5" xfId="1912" xr:uid="{93C35BA0-092B-475B-BE3A-E8B32BAFA4AE}"/>
    <cellStyle name="Normal 34 2 5 2" xfId="1913" xr:uid="{AD5E9A0A-A825-4B9F-83F1-F8AE74A223B1}"/>
    <cellStyle name="Normal 34 2 5 2 2" xfId="1914" xr:uid="{F8FA1A4E-0E16-49B5-B994-08B5229DE9AB}"/>
    <cellStyle name="Normal 34 2 5 3" xfId="1915" xr:uid="{771882C8-4D79-482E-8B98-558B80D41A36}"/>
    <cellStyle name="Normal 34 2 6" xfId="1916" xr:uid="{C8B0BBB6-91A5-49C5-B965-F63B258C92E7}"/>
    <cellStyle name="Normal 34 2 6 2" xfId="1917" xr:uid="{29E0340C-7366-434D-89AF-052CBF2EAF12}"/>
    <cellStyle name="Normal 34 2 7" xfId="1918" xr:uid="{15D19285-0AFE-49A8-BA29-F11394EAE059}"/>
    <cellStyle name="Normal 34 2 8" xfId="1919" xr:uid="{5F3C8AF1-D311-4D82-A1B9-001D6EC463D0}"/>
    <cellStyle name="Normal 34 2 9" xfId="1920" xr:uid="{E50C88F3-DD2E-40B7-AAA3-F45CD1A6BF42}"/>
    <cellStyle name="Normal 34 3" xfId="1921" xr:uid="{F1037FA0-677A-42E5-8FAA-9EEF140890D1}"/>
    <cellStyle name="Normal 34 3 2" xfId="1922" xr:uid="{527288A4-55BF-4D02-9027-F7B54F345456}"/>
    <cellStyle name="Normal 34 3 2 2" xfId="1923" xr:uid="{714E8323-BEA4-4E96-8980-12E583AE864D}"/>
    <cellStyle name="Normal 34 3 2 2 2" xfId="1924" xr:uid="{2577C52A-CE3D-4CF1-B7EB-B1A08A9143F5}"/>
    <cellStyle name="Normal 34 3 2 2 2 2" xfId="1925" xr:uid="{4CBE6C88-76EA-47D9-944A-2F4EE39CFEE2}"/>
    <cellStyle name="Normal 34 3 2 2 3" xfId="1926" xr:uid="{B0268200-76B2-440E-A618-1055B87DC747}"/>
    <cellStyle name="Normal 34 3 2 3" xfId="1927" xr:uid="{D2E07BC9-73B3-4164-96E2-5CBC15A6E708}"/>
    <cellStyle name="Normal 34 3 2 3 2" xfId="1928" xr:uid="{454CB1D1-8A12-4D6F-9D2B-64A2424BD342}"/>
    <cellStyle name="Normal 34 3 2 4" xfId="1929" xr:uid="{0C983677-C9ED-42BF-A4FB-AB4EAC261043}"/>
    <cellStyle name="Normal 34 3 2 5" xfId="1930" xr:uid="{66957E49-85F9-4A7C-91E8-1B59F541D433}"/>
    <cellStyle name="Normal 34 3 3" xfId="1931" xr:uid="{7C8D83D1-0BC7-4665-ACAE-CDB374809233}"/>
    <cellStyle name="Normal 34 3 3 2" xfId="1932" xr:uid="{81BFB2E0-C81E-4BEC-A996-450173D447D2}"/>
    <cellStyle name="Normal 34 3 3 2 2" xfId="1933" xr:uid="{DA45F8E3-DFA1-499B-A9D0-E36461ACE499}"/>
    <cellStyle name="Normal 34 3 3 3" xfId="1934" xr:uid="{1B4B8207-95E1-4183-9921-C5112CCD238A}"/>
    <cellStyle name="Normal 34 3 4" xfId="1935" xr:uid="{12BA19B5-52C7-481E-BDCA-39FD79799369}"/>
    <cellStyle name="Normal 34 3 4 2" xfId="1936" xr:uid="{3BABC551-B068-4474-B763-616EA6E36296}"/>
    <cellStyle name="Normal 34 3 4 2 2" xfId="1937" xr:uid="{92426A89-ADFE-4E74-B513-AE6592F4B256}"/>
    <cellStyle name="Normal 34 3 4 3" xfId="1938" xr:uid="{0626040A-5828-47F6-A7F9-3151E1109289}"/>
    <cellStyle name="Normal 34 3 5" xfId="1939" xr:uid="{33929EB9-4861-4640-9651-105BE1C32907}"/>
    <cellStyle name="Normal 34 3 5 2" xfId="1940" xr:uid="{2249F3BC-EAA8-4E52-B8ED-BC537B6D9733}"/>
    <cellStyle name="Normal 34 3 6" xfId="1941" xr:uid="{96AB7E44-2901-48A4-90F2-597F3AE7667D}"/>
    <cellStyle name="Normal 34 3 7" xfId="1942" xr:uid="{4D470B3A-A7A8-48F3-AA59-06BFD776A425}"/>
    <cellStyle name="Normal 34 3 8" xfId="1943" xr:uid="{1A7E5341-F9BC-4B27-A5F8-510BC04DB499}"/>
    <cellStyle name="Normal 34 4" xfId="1944" xr:uid="{BD244029-50DB-41B9-A4DD-0E4970C96702}"/>
    <cellStyle name="Normal 34 4 2" xfId="1945" xr:uid="{8AE10185-A491-457E-A1F3-DA5F49E7B65B}"/>
    <cellStyle name="Normal 34 4 2 2" xfId="1946" xr:uid="{65649650-DDFA-40D2-BDAF-EA2FE1B98974}"/>
    <cellStyle name="Normal 34 4 2 2 2" xfId="1947" xr:uid="{C95E4027-27C2-48A9-AF66-46CC05A1EC9D}"/>
    <cellStyle name="Normal 34 4 2 3" xfId="1948" xr:uid="{868D9552-0436-4D67-9AA1-925C90D38C14}"/>
    <cellStyle name="Normal 34 4 3" xfId="1949" xr:uid="{D0591BC3-F2A9-4686-A028-3804F7222AFA}"/>
    <cellStyle name="Normal 34 4 3 2" xfId="1950" xr:uid="{AB4D7BFE-B5CC-4C80-AAD9-B7DE0241EB34}"/>
    <cellStyle name="Normal 34 4 4" xfId="1951" xr:uid="{B76D9B05-CBA0-463A-B062-AA3DB0CD021E}"/>
    <cellStyle name="Normal 34 4 5" xfId="1952" xr:uid="{9CBDCB23-633E-417C-8D69-2DFCDC6F9C07}"/>
    <cellStyle name="Normal 34 5" xfId="1953" xr:uid="{CAC4C0C1-A9DE-4270-99AE-284D8A1F0522}"/>
    <cellStyle name="Normal 34 5 2" xfId="1954" xr:uid="{961267D0-C9EB-42CB-B22E-1022974A6055}"/>
    <cellStyle name="Normal 34 5 2 2" xfId="1955" xr:uid="{D64DB00C-FC5F-4410-A340-5B1FF8991D76}"/>
    <cellStyle name="Normal 34 5 3" xfId="1956" xr:uid="{0C13C6B9-19F4-49B8-B3C7-D4506BD3D0F3}"/>
    <cellStyle name="Normal 34 6" xfId="1957" xr:uid="{BF7654BD-06C9-46B8-8D6D-7B0DEEABC81A}"/>
    <cellStyle name="Normal 34 6 2" xfId="1958" xr:uid="{E340BCA3-35F6-4727-BE80-041A532685E6}"/>
    <cellStyle name="Normal 34 6 2 2" xfId="1959" xr:uid="{BC2B123C-EDE8-4A3B-BEF0-0692CAEDA833}"/>
    <cellStyle name="Normal 34 6 3" xfId="1960" xr:uid="{0A256B75-7C3B-4A3C-BED6-0270E04864E6}"/>
    <cellStyle name="Normal 34 7" xfId="1961" xr:uid="{8904276E-4191-4498-9150-09BB8706C750}"/>
    <cellStyle name="Normal 34 7 2" xfId="1962" xr:uid="{4630BF70-4607-4DCB-9219-54B8A3423E3F}"/>
    <cellStyle name="Normal 34 8" xfId="1963" xr:uid="{282CD8FE-BD0F-41EE-B00A-02EBEDA07C25}"/>
    <cellStyle name="Normal 34 9" xfId="1964" xr:uid="{B92F2AD0-E853-40DF-B2D3-5179B3F2A94F}"/>
    <cellStyle name="Normal 35" xfId="1965" xr:uid="{8B030E7E-9086-4337-A457-73CEDDB704ED}"/>
    <cellStyle name="Normal 35 10" xfId="1966" xr:uid="{98C3EFF0-A588-4B5E-8485-1F394EED6016}"/>
    <cellStyle name="Normal 35 2" xfId="1967" xr:uid="{0A153492-EE26-4145-A7D0-BEE758E89DEB}"/>
    <cellStyle name="Normal 35 2 2" xfId="1968" xr:uid="{7016F1D0-B93F-480B-8E71-50D07DC324B1}"/>
    <cellStyle name="Normal 35 2 2 2" xfId="1969" xr:uid="{ABB374DA-8B39-4F2B-82AA-09999F5E3EF8}"/>
    <cellStyle name="Normal 35 2 2 2 2" xfId="1970" xr:uid="{4EDCF7AE-E1C9-4B18-8F0F-C08E0E299DD4}"/>
    <cellStyle name="Normal 35 2 2 2 2 2" xfId="1971" xr:uid="{0CC655E5-E5D2-4F92-92AE-E0C47906A879}"/>
    <cellStyle name="Normal 35 2 2 2 2 2 2" xfId="1972" xr:uid="{150AB116-97BA-41E8-AFB5-F5F7C386C469}"/>
    <cellStyle name="Normal 35 2 2 2 2 3" xfId="1973" xr:uid="{86ED753C-1903-4E4B-AD6A-B9C3209C444B}"/>
    <cellStyle name="Normal 35 2 2 2 3" xfId="1974" xr:uid="{E0F281CC-8BD5-4F8E-9E4A-97950D7E0F30}"/>
    <cellStyle name="Normal 35 2 2 2 3 2" xfId="1975" xr:uid="{C5B34CFF-EC2C-4AA1-9022-F2BB8A854F71}"/>
    <cellStyle name="Normal 35 2 2 2 4" xfId="1976" xr:uid="{60E5C24D-5D45-4C70-9FD8-1FEC691EC269}"/>
    <cellStyle name="Normal 35 2 2 2 5" xfId="1977" xr:uid="{A3BCEE54-2522-4178-9323-BA00293731A6}"/>
    <cellStyle name="Normal 35 2 2 3" xfId="1978" xr:uid="{5A76ECB0-51F0-4C3D-BA08-00CA5402DE48}"/>
    <cellStyle name="Normal 35 2 2 3 2" xfId="1979" xr:uid="{EB744F76-B25E-4813-80A7-2C0324CEAD9E}"/>
    <cellStyle name="Normal 35 2 2 3 2 2" xfId="1980" xr:uid="{368F7DCF-7C67-4A48-B9A6-99A417B8C28B}"/>
    <cellStyle name="Normal 35 2 2 3 3" xfId="1981" xr:uid="{62A1AAE3-1CB9-4542-864A-652B8BDFBDF8}"/>
    <cellStyle name="Normal 35 2 2 4" xfId="1982" xr:uid="{0BE24926-9CCE-450E-A08F-44AA54812150}"/>
    <cellStyle name="Normal 35 2 2 4 2" xfId="1983" xr:uid="{8ABC048A-1D49-4E7D-92A9-BF92BD767730}"/>
    <cellStyle name="Normal 35 2 2 4 2 2" xfId="1984" xr:uid="{A3BBDDF8-DA27-465A-8880-8D145ADAFBD6}"/>
    <cellStyle name="Normal 35 2 2 4 3" xfId="1985" xr:uid="{A9975317-C88D-4700-8DC9-CA8FD1DD9A35}"/>
    <cellStyle name="Normal 35 2 2 5" xfId="1986" xr:uid="{7422F898-617A-4004-B008-D4C19160B082}"/>
    <cellStyle name="Normal 35 2 2 5 2" xfId="1987" xr:uid="{FB7F62A5-073B-44FE-9FA4-24CF567502EC}"/>
    <cellStyle name="Normal 35 2 2 6" xfId="1988" xr:uid="{E51A58D5-6D50-4FAD-B303-C3EBE97B4B82}"/>
    <cellStyle name="Normal 35 2 2 7" xfId="1989" xr:uid="{0AD1DCC6-F27A-451D-8108-13750022BF4B}"/>
    <cellStyle name="Normal 35 2 2 8" xfId="1990" xr:uid="{602F666F-290B-4C48-8CF5-AE396B21FA5A}"/>
    <cellStyle name="Normal 35 2 3" xfId="1991" xr:uid="{DF5A260B-8D71-4BE8-BD99-766652BB6E9E}"/>
    <cellStyle name="Normal 35 2 3 2" xfId="1992" xr:uid="{76435713-0CD4-491A-99BD-7B4F324667A0}"/>
    <cellStyle name="Normal 35 2 3 2 2" xfId="1993" xr:uid="{A9EF1858-01C2-43E8-865E-B66E006F6C28}"/>
    <cellStyle name="Normal 35 2 3 2 2 2" xfId="1994" xr:uid="{76FBEB81-7992-4345-A39B-0B495159C6E8}"/>
    <cellStyle name="Normal 35 2 3 2 3" xfId="1995" xr:uid="{A84A8786-52B2-4E66-94F3-A6BED7AA9B56}"/>
    <cellStyle name="Normal 35 2 3 3" xfId="1996" xr:uid="{E075DF85-DA54-4E1A-B166-65FF85B0C58C}"/>
    <cellStyle name="Normal 35 2 3 3 2" xfId="1997" xr:uid="{D59A1830-0DB2-4185-8FCE-9927818E3D77}"/>
    <cellStyle name="Normal 35 2 3 4" xfId="1998" xr:uid="{F933B3BF-26E1-41CD-BCCB-4C3DD9DB0E14}"/>
    <cellStyle name="Normal 35 2 3 5" xfId="1999" xr:uid="{1AC37880-C9F6-485D-B16A-D475D70A9C47}"/>
    <cellStyle name="Normal 35 2 4" xfId="2000" xr:uid="{02D6A3D5-8F93-40C1-BB46-F517703D4BBE}"/>
    <cellStyle name="Normal 35 2 4 2" xfId="2001" xr:uid="{1976A831-2F8F-4741-8583-B3C44188A622}"/>
    <cellStyle name="Normal 35 2 4 2 2" xfId="2002" xr:uid="{AE4934CB-67AD-45D8-B2D9-B833B55C2EE5}"/>
    <cellStyle name="Normal 35 2 4 3" xfId="2003" xr:uid="{A039BE02-86F2-4BCE-B195-657EA3897211}"/>
    <cellStyle name="Normal 35 2 5" xfId="2004" xr:uid="{3E64BE83-D391-46C2-8184-4F280C23233D}"/>
    <cellStyle name="Normal 35 2 5 2" xfId="2005" xr:uid="{C5D36AB1-A545-4279-964D-18C33FE0A6F0}"/>
    <cellStyle name="Normal 35 2 5 2 2" xfId="2006" xr:uid="{A81A6A23-AD91-4661-A1BB-8BE98AB0E8DB}"/>
    <cellStyle name="Normal 35 2 5 3" xfId="2007" xr:uid="{9B4C0D77-FA1A-45C7-A69D-E9A3F7C0982A}"/>
    <cellStyle name="Normal 35 2 6" xfId="2008" xr:uid="{F8DBC87E-40C0-486D-855D-2522CBCCC380}"/>
    <cellStyle name="Normal 35 2 6 2" xfId="2009" xr:uid="{B3895563-B948-446D-B21F-F6D6B72DE033}"/>
    <cellStyle name="Normal 35 2 7" xfId="2010" xr:uid="{88C32A58-128F-4F5C-B520-742C4DCFE07E}"/>
    <cellStyle name="Normal 35 2 8" xfId="2011" xr:uid="{9C254EDE-9014-49B8-9FC1-37B330ECBE40}"/>
    <cellStyle name="Normal 35 2 9" xfId="2012" xr:uid="{CBF6E2B3-372E-43FB-84C2-CC8A13652612}"/>
    <cellStyle name="Normal 35 3" xfId="2013" xr:uid="{DA0D5FC9-D10A-48CB-967B-2D872CDC234E}"/>
    <cellStyle name="Normal 35 3 2" xfId="2014" xr:uid="{17C11B7D-28E8-4DA5-A46E-04943D96D615}"/>
    <cellStyle name="Normal 35 3 2 2" xfId="2015" xr:uid="{89232D0A-8881-4EF8-8C39-2DB7FF7FC54E}"/>
    <cellStyle name="Normal 35 3 2 2 2" xfId="2016" xr:uid="{32812118-7DED-49E4-9091-835BB8CA7148}"/>
    <cellStyle name="Normal 35 3 2 2 2 2" xfId="2017" xr:uid="{6A1658BD-22D1-4AF6-89D1-4D060C025928}"/>
    <cellStyle name="Normal 35 3 2 2 3" xfId="2018" xr:uid="{7D9856DD-7437-4FA6-B36A-CCA55173CA20}"/>
    <cellStyle name="Normal 35 3 2 3" xfId="2019" xr:uid="{9F473B5F-38D5-4C12-B1D2-84534F5DE8BA}"/>
    <cellStyle name="Normal 35 3 2 3 2" xfId="2020" xr:uid="{8751C92D-6849-45BC-AEA4-E42E168D670B}"/>
    <cellStyle name="Normal 35 3 2 4" xfId="2021" xr:uid="{005FC674-249A-45F8-988E-764F54DD66E0}"/>
    <cellStyle name="Normal 35 3 2 5" xfId="2022" xr:uid="{03327953-3031-4C55-A6E6-A92621F0EF3D}"/>
    <cellStyle name="Normal 35 3 3" xfId="2023" xr:uid="{5DA78BDC-ED54-456F-AC58-7CEA655B5744}"/>
    <cellStyle name="Normal 35 3 3 2" xfId="2024" xr:uid="{057CF49E-F56E-423B-AA6B-EB7A979A608C}"/>
    <cellStyle name="Normal 35 3 3 2 2" xfId="2025" xr:uid="{AD06AF95-EDEB-4236-B20E-B75D596A1C52}"/>
    <cellStyle name="Normal 35 3 3 3" xfId="2026" xr:uid="{A08F2A34-641A-4CBA-8E94-9741C165FFAB}"/>
    <cellStyle name="Normal 35 3 4" xfId="2027" xr:uid="{7AF967F0-39EB-4673-80BD-19E3AEC2F4AD}"/>
    <cellStyle name="Normal 35 3 4 2" xfId="2028" xr:uid="{BCB872E6-EB9B-4271-AB38-894BF73BE6B3}"/>
    <cellStyle name="Normal 35 3 4 2 2" xfId="2029" xr:uid="{107C4F49-A9F4-44BB-9A11-EEAD500B11FF}"/>
    <cellStyle name="Normal 35 3 4 3" xfId="2030" xr:uid="{4B78E7F4-BE6A-4878-9455-D1AB5FE4D8DE}"/>
    <cellStyle name="Normal 35 3 5" xfId="2031" xr:uid="{6621821E-19F5-42B5-BC95-3B2BA539D740}"/>
    <cellStyle name="Normal 35 3 5 2" xfId="2032" xr:uid="{481AAAFB-7300-4447-AFA9-80B8CF5B93FC}"/>
    <cellStyle name="Normal 35 3 6" xfId="2033" xr:uid="{446FB3E3-A04B-4311-949C-8154A5660C98}"/>
    <cellStyle name="Normal 35 3 7" xfId="2034" xr:uid="{6C211E44-3A97-4368-A50B-B9F7591A7BC1}"/>
    <cellStyle name="Normal 35 3 8" xfId="2035" xr:uid="{B5CE9AF8-E02A-4B61-85AD-C53525227C4F}"/>
    <cellStyle name="Normal 35 4" xfId="2036" xr:uid="{DAA3182E-264A-4EF7-AF53-2A2B19BE7BDF}"/>
    <cellStyle name="Normal 35 4 2" xfId="2037" xr:uid="{902C33C3-A101-4B4F-BF75-F5F345AB9A8D}"/>
    <cellStyle name="Normal 35 4 2 2" xfId="2038" xr:uid="{69EE076C-1AAE-4AE1-8FEF-7D7777D07799}"/>
    <cellStyle name="Normal 35 4 2 2 2" xfId="2039" xr:uid="{BA9CFE47-4FB7-4D20-85C1-E0D785D20598}"/>
    <cellStyle name="Normal 35 4 2 3" xfId="2040" xr:uid="{673B81F2-55F0-43AE-8231-85BFCAF9C0AB}"/>
    <cellStyle name="Normal 35 4 3" xfId="2041" xr:uid="{F29271F1-F36B-433D-97F7-AE3E9A6C63F8}"/>
    <cellStyle name="Normal 35 4 3 2" xfId="2042" xr:uid="{1B1B2FD0-9C18-41AF-B2E3-3718494B77AC}"/>
    <cellStyle name="Normal 35 4 4" xfId="2043" xr:uid="{64C1C16B-A640-487E-BFD3-26FFE4788FD4}"/>
    <cellStyle name="Normal 35 4 5" xfId="2044" xr:uid="{19B217AC-E308-442B-A86E-860F00E2392B}"/>
    <cellStyle name="Normal 35 5" xfId="2045" xr:uid="{BDF58AAB-A36A-42DB-8301-B3F94CE53719}"/>
    <cellStyle name="Normal 35 5 2" xfId="2046" xr:uid="{84AFFEC2-7602-4BF9-843D-43E4FE6A083A}"/>
    <cellStyle name="Normal 35 5 2 2" xfId="2047" xr:uid="{99D7AD92-5D09-4A56-BA65-8D077940CFA8}"/>
    <cellStyle name="Normal 35 5 3" xfId="2048" xr:uid="{84A2CBE2-604A-46F6-B76A-EA9AD8FA42AA}"/>
    <cellStyle name="Normal 35 6" xfId="2049" xr:uid="{4685EC61-E185-440F-8AD8-3EF233955D08}"/>
    <cellStyle name="Normal 35 6 2" xfId="2050" xr:uid="{EBDAF35E-B140-4607-9C96-03D340F775CE}"/>
    <cellStyle name="Normal 35 6 2 2" xfId="2051" xr:uid="{2A2A5B4E-3A83-459D-9524-3286900D496A}"/>
    <cellStyle name="Normal 35 6 3" xfId="2052" xr:uid="{0CC2CF7E-6BE8-48DE-B2FB-623987D57B74}"/>
    <cellStyle name="Normal 35 7" xfId="2053" xr:uid="{BE95C12E-F2FB-4D6F-A6A9-BD007210F3B1}"/>
    <cellStyle name="Normal 35 7 2" xfId="2054" xr:uid="{A028DD51-6EB4-4C94-BB60-F88C39DCD0F6}"/>
    <cellStyle name="Normal 35 8" xfId="2055" xr:uid="{2A110687-C452-4DA8-9C91-D69DDE2C136C}"/>
    <cellStyle name="Normal 35 9" xfId="2056" xr:uid="{D81EC4A9-3F66-4A7B-BB7D-23FD6092E3E8}"/>
    <cellStyle name="Normal 36" xfId="2057" xr:uid="{E068277F-C92F-48D6-B756-6A98B25C8B73}"/>
    <cellStyle name="Normal 37" xfId="2058" xr:uid="{85066F48-8B0C-4C5B-8805-1076B511676B}"/>
    <cellStyle name="Normal 38" xfId="2059" xr:uid="{268BB041-DADE-4721-B89C-1530B87EF1D6}"/>
    <cellStyle name="Normal 38 2" xfId="2060" xr:uid="{974BCA97-6600-4CFB-8572-7C8E0C6E12A8}"/>
    <cellStyle name="Normal 39" xfId="2061" xr:uid="{842E448E-54AF-406E-AE60-36B42BB503F1}"/>
    <cellStyle name="Normal 39 2" xfId="2062" xr:uid="{37F48E9E-EAAD-4244-8976-FDF52A223DC2}"/>
    <cellStyle name="Normal 4" xfId="2063" xr:uid="{D5529854-C30F-4ECC-944F-59635FD49906}"/>
    <cellStyle name="Normal 4 2" xfId="2064" xr:uid="{11F9A8F9-B78C-4F44-AB3B-17E786C0F033}"/>
    <cellStyle name="Normal 4 2 2" xfId="2065" xr:uid="{DE1361B8-8766-4313-9818-6C760150106D}"/>
    <cellStyle name="Normal 4 3" xfId="2066" xr:uid="{AE6D014E-130D-4BF7-B92E-BF5E18AED351}"/>
    <cellStyle name="Normal 4 3 10" xfId="2067" xr:uid="{80443B8E-911D-4076-A646-FEC810B0F140}"/>
    <cellStyle name="Normal 4 3 2" xfId="2068" xr:uid="{9B954B58-A7CA-4150-8B52-92E7BB31D3DE}"/>
    <cellStyle name="Normal 4 3 2 2" xfId="2069" xr:uid="{D2177D51-A9D0-4FE2-AC3A-C750D73D710E}"/>
    <cellStyle name="Normal 4 3 2 2 2" xfId="2070" xr:uid="{89284605-78BB-4062-9D65-F2D1B54AB8CA}"/>
    <cellStyle name="Normal 4 3 2 2 2 2" xfId="2071" xr:uid="{C9CB59B5-64B5-4759-ABE4-D70235779283}"/>
    <cellStyle name="Normal 4 3 2 2 2 2 2" xfId="2072" xr:uid="{C11BE4D8-A734-4765-9E82-641A65D8B806}"/>
    <cellStyle name="Normal 4 3 2 2 2 2 2 2" xfId="2073" xr:uid="{B8879175-F393-47FB-82E9-DECDAB6EE5AA}"/>
    <cellStyle name="Normal 4 3 2 2 2 2 3" xfId="2074" xr:uid="{075C327F-05EC-408E-BC3B-C469292CED01}"/>
    <cellStyle name="Normal 4 3 2 2 2 3" xfId="2075" xr:uid="{203C3FF1-0E5C-4897-9CCF-A5ABB1E50D3F}"/>
    <cellStyle name="Normal 4 3 2 2 2 3 2" xfId="2076" xr:uid="{02CE9348-E7D4-4378-88B6-6453B4D11215}"/>
    <cellStyle name="Normal 4 3 2 2 2 4" xfId="2077" xr:uid="{BF0EE8DE-FB87-45E4-8E4D-4050ADB31813}"/>
    <cellStyle name="Normal 4 3 2 2 2 5" xfId="2078" xr:uid="{6882B86E-E27E-45C3-AC76-14A82DAAE464}"/>
    <cellStyle name="Normal 4 3 2 2 3" xfId="2079" xr:uid="{C0464508-DEE4-4ED7-9560-B31A2E1B29A6}"/>
    <cellStyle name="Normal 4 3 2 2 3 2" xfId="2080" xr:uid="{23B4854F-BDE4-48D3-8CCE-9F9BA886969D}"/>
    <cellStyle name="Normal 4 3 2 2 3 2 2" xfId="2081" xr:uid="{B70AD1D1-882C-4AF0-9DFE-777E924079B8}"/>
    <cellStyle name="Normal 4 3 2 2 3 3" xfId="2082" xr:uid="{99103752-0358-49F8-B533-6E0A858D2DAC}"/>
    <cellStyle name="Normal 4 3 2 2 4" xfId="2083" xr:uid="{26A5B911-446B-44B1-84A7-81DDB2C9ABD6}"/>
    <cellStyle name="Normal 4 3 2 2 4 2" xfId="2084" xr:uid="{FEDD8CF9-F0CE-4B33-8E46-5F97B1A48179}"/>
    <cellStyle name="Normal 4 3 2 2 4 2 2" xfId="2085" xr:uid="{B104BB7A-5052-43E6-8146-C83B1182B0B3}"/>
    <cellStyle name="Normal 4 3 2 2 4 3" xfId="2086" xr:uid="{0A30F487-4BDC-4ABD-A240-77D4C4579DF2}"/>
    <cellStyle name="Normal 4 3 2 2 5" xfId="2087" xr:uid="{C117D5D4-1A88-4304-80D2-4267B379D493}"/>
    <cellStyle name="Normal 4 3 2 2 5 2" xfId="2088" xr:uid="{E66D2470-F9A3-4C28-A5AD-FF992B61536E}"/>
    <cellStyle name="Normal 4 3 2 2 6" xfId="2089" xr:uid="{3D552CE2-864F-4D6F-A0C7-403D660475D5}"/>
    <cellStyle name="Normal 4 3 2 2 7" xfId="2090" xr:uid="{E67316A9-3F58-4902-964F-42BD1C53F9E9}"/>
    <cellStyle name="Normal 4 3 2 2 8" xfId="2091" xr:uid="{83BE5A3D-6E80-4509-AB7F-755C08602159}"/>
    <cellStyle name="Normal 4 3 2 3" xfId="2092" xr:uid="{FDBBBA23-CB80-412E-B08D-7B616A0C5EEF}"/>
    <cellStyle name="Normal 4 3 2 3 2" xfId="2093" xr:uid="{B03EA25F-84FE-4BFA-998C-093F6E6EDF8F}"/>
    <cellStyle name="Normal 4 3 2 3 2 2" xfId="2094" xr:uid="{9647A8AF-8294-40D1-B760-43E89ABD2883}"/>
    <cellStyle name="Normal 4 3 2 3 2 2 2" xfId="2095" xr:uid="{87033DDB-3516-464F-A6EC-485BD54E8459}"/>
    <cellStyle name="Normal 4 3 2 3 2 3" xfId="2096" xr:uid="{7E4F795D-7D2C-472F-AF09-F28D9D206C4E}"/>
    <cellStyle name="Normal 4 3 2 3 3" xfId="2097" xr:uid="{BA0EC100-C3A0-4CA6-B19D-BE625B35EA9D}"/>
    <cellStyle name="Normal 4 3 2 3 3 2" xfId="2098" xr:uid="{F88069DD-4622-4786-8DA5-30D840B29F5C}"/>
    <cellStyle name="Normal 4 3 2 3 4" xfId="2099" xr:uid="{6764E6E7-5AA5-4C6A-9B68-DFBB80287F42}"/>
    <cellStyle name="Normal 4 3 2 3 5" xfId="2100" xr:uid="{38E98502-EA25-4910-AD18-1A09DACC0204}"/>
    <cellStyle name="Normal 4 3 2 4" xfId="2101" xr:uid="{AC0B2CCF-9852-4B28-AE08-4B0A176692EB}"/>
    <cellStyle name="Normal 4 3 2 4 2" xfId="2102" xr:uid="{4884DF3A-D1E4-4DE2-A78B-551BE6C0D0E0}"/>
    <cellStyle name="Normal 4 3 2 4 2 2" xfId="2103" xr:uid="{5426AEEE-1B94-45A0-A8D1-FD027E20757D}"/>
    <cellStyle name="Normal 4 3 2 4 3" xfId="2104" xr:uid="{3CB6C917-5810-4504-999A-3D90BE750B1E}"/>
    <cellStyle name="Normal 4 3 2 5" xfId="2105" xr:uid="{924E154F-A21B-432E-A016-B21A08098CEA}"/>
    <cellStyle name="Normal 4 3 2 5 2" xfId="2106" xr:uid="{4C36140B-7BF5-4C09-8947-72F5C68A579E}"/>
    <cellStyle name="Normal 4 3 2 5 2 2" xfId="2107" xr:uid="{82DBCFE2-2812-4ED7-8F7B-423C79595BA1}"/>
    <cellStyle name="Normal 4 3 2 5 3" xfId="2108" xr:uid="{68896AA5-30E3-4AE2-B253-7B9EE5DA6159}"/>
    <cellStyle name="Normal 4 3 2 6" xfId="2109" xr:uid="{805AB2E1-05D4-4BEA-874A-05BF6E96E5C1}"/>
    <cellStyle name="Normal 4 3 2 6 2" xfId="2110" xr:uid="{214C6489-861A-4F7D-A64E-89DE34244CAA}"/>
    <cellStyle name="Normal 4 3 2 7" xfId="2111" xr:uid="{ABF4E767-F446-414D-AC7C-9C2EC03B5CF8}"/>
    <cellStyle name="Normal 4 3 2 8" xfId="2112" xr:uid="{9091E4E7-D96F-4843-93A0-6EAE4EC7CA5B}"/>
    <cellStyle name="Normal 4 3 2 9" xfId="2113" xr:uid="{9C74B7B3-4767-4D3D-8D95-017D3E4BA30C}"/>
    <cellStyle name="Normal 4 3 3" xfId="2114" xr:uid="{E8FFD094-2C0D-4456-8E60-2B4FD2782369}"/>
    <cellStyle name="Normal 4 3 3 2" xfId="2115" xr:uid="{171CAFB6-4CC5-4222-996C-333600C0A3BD}"/>
    <cellStyle name="Normal 4 3 3 2 2" xfId="2116" xr:uid="{8ED0A75F-29A2-4838-B345-166BB67A3754}"/>
    <cellStyle name="Normal 4 3 3 2 2 2" xfId="2117" xr:uid="{346D58FF-733D-4827-AC38-4BD5466EA56B}"/>
    <cellStyle name="Normal 4 3 3 2 2 2 2" xfId="2118" xr:uid="{7CCFEDEF-9F29-4318-882F-456F01575232}"/>
    <cellStyle name="Normal 4 3 3 2 2 3" xfId="2119" xr:uid="{BE03CB58-32E7-4A80-A9D0-15447FEE6DC2}"/>
    <cellStyle name="Normal 4 3 3 2 3" xfId="2120" xr:uid="{4DC95C19-8045-4828-B511-E7D54F538730}"/>
    <cellStyle name="Normal 4 3 3 2 3 2" xfId="2121" xr:uid="{55093FAA-4378-4137-8C8A-FAC22BC01E44}"/>
    <cellStyle name="Normal 4 3 3 2 4" xfId="2122" xr:uid="{BE63DD4B-5FAF-49AE-8988-D62D5162F878}"/>
    <cellStyle name="Normal 4 3 3 2 5" xfId="2123" xr:uid="{56307CAA-083C-4D95-833C-8F4B7B607A29}"/>
    <cellStyle name="Normal 4 3 3 3" xfId="2124" xr:uid="{E4508676-9D66-4500-9F65-3A9F154490EC}"/>
    <cellStyle name="Normal 4 3 3 3 2" xfId="2125" xr:uid="{03C98128-D788-415C-AC92-B06BEC919946}"/>
    <cellStyle name="Normal 4 3 3 3 2 2" xfId="2126" xr:uid="{C81CF52E-9C74-4F2D-8EB5-F61B1D2357B9}"/>
    <cellStyle name="Normal 4 3 3 3 3" xfId="2127" xr:uid="{A011D42C-7DF5-4DA0-9CFA-D2FF055CDAEA}"/>
    <cellStyle name="Normal 4 3 3 4" xfId="2128" xr:uid="{562545A5-F2D2-4BC7-84AD-E95C1C39F3AD}"/>
    <cellStyle name="Normal 4 3 3 4 2" xfId="2129" xr:uid="{57A171B4-7613-4CE5-924F-47BBBCC9DC54}"/>
    <cellStyle name="Normal 4 3 3 4 2 2" xfId="2130" xr:uid="{14DF1442-F768-408E-B784-F8519E381D5A}"/>
    <cellStyle name="Normal 4 3 3 4 3" xfId="2131" xr:uid="{41886266-DC37-4E33-8BED-847B26ED1B9B}"/>
    <cellStyle name="Normal 4 3 3 5" xfId="2132" xr:uid="{89F4FA11-6980-43E4-A241-2F4339EB8F86}"/>
    <cellStyle name="Normal 4 3 3 5 2" xfId="2133" xr:uid="{10C45949-FE2B-4DA0-A75C-C6A67BD43311}"/>
    <cellStyle name="Normal 4 3 3 6" xfId="2134" xr:uid="{5FE6795F-796C-41D2-BF6A-05266FB90CC4}"/>
    <cellStyle name="Normal 4 3 3 7" xfId="2135" xr:uid="{B676C159-5ABB-4822-9112-35C1E40E57AD}"/>
    <cellStyle name="Normal 4 3 3 8" xfId="2136" xr:uid="{4C20395E-4AB6-40AC-B2E0-47D8A7D22A61}"/>
    <cellStyle name="Normal 4 3 4" xfId="2137" xr:uid="{8A4AAFA3-1A29-4D98-BA61-98F767856358}"/>
    <cellStyle name="Normal 4 3 4 2" xfId="2138" xr:uid="{B54F1184-82AC-4C84-8DFB-D821C21299DF}"/>
    <cellStyle name="Normal 4 3 4 2 2" xfId="2139" xr:uid="{19E82773-90C7-47BC-BDF5-ED273DCD3715}"/>
    <cellStyle name="Normal 4 3 4 2 2 2" xfId="2140" xr:uid="{4C202B99-E683-42EF-8C0B-88BCDB9BBF3C}"/>
    <cellStyle name="Normal 4 3 4 2 3" xfId="2141" xr:uid="{C79F5F7A-B4F7-4B3A-AF28-2294810702E0}"/>
    <cellStyle name="Normal 4 3 4 3" xfId="2142" xr:uid="{219A52EC-1640-49B0-ADED-018561C12F53}"/>
    <cellStyle name="Normal 4 3 4 3 2" xfId="2143" xr:uid="{8BD0FA99-E00C-4864-8D48-F4EB33812F25}"/>
    <cellStyle name="Normal 4 3 4 4" xfId="2144" xr:uid="{A2E4B399-B290-4272-AD65-D03CDA96620D}"/>
    <cellStyle name="Normal 4 3 4 5" xfId="2145" xr:uid="{B628211B-6CB6-4789-A71C-1444518399DD}"/>
    <cellStyle name="Normal 4 3 5" xfId="2146" xr:uid="{479C00AD-7AF1-49D6-BDC8-B783E37206B4}"/>
    <cellStyle name="Normal 4 3 5 2" xfId="2147" xr:uid="{8AE05FA8-AEFA-4B4A-8182-FC99DE1E56CE}"/>
    <cellStyle name="Normal 4 3 5 2 2" xfId="2148" xr:uid="{821CAF35-063E-42E7-9BB2-455CE644FEA3}"/>
    <cellStyle name="Normal 4 3 5 3" xfId="2149" xr:uid="{8B2AD31E-484C-4C07-9753-D457D90978C5}"/>
    <cellStyle name="Normal 4 3 6" xfId="2150" xr:uid="{46FF97AC-8AB1-4A2D-9EA4-A8507121F894}"/>
    <cellStyle name="Normal 4 3 6 2" xfId="2151" xr:uid="{9EFD5FB5-23A5-489B-BEFC-CAE98922D27E}"/>
    <cellStyle name="Normal 4 3 6 2 2" xfId="2152" xr:uid="{7FF6D6EE-C608-4909-A3E4-BD860036914C}"/>
    <cellStyle name="Normal 4 3 6 3" xfId="2153" xr:uid="{C9A81195-B143-4843-BAD8-1C80205161BC}"/>
    <cellStyle name="Normal 4 3 7" xfId="2154" xr:uid="{0B7B7E3D-6BA8-480B-BDC3-14E72B736603}"/>
    <cellStyle name="Normal 4 3 7 2" xfId="2155" xr:uid="{45E8F1C2-072C-4189-A674-7F01123D5CB9}"/>
    <cellStyle name="Normal 4 3 8" xfId="2156" xr:uid="{96F2BD88-E635-4583-B124-376E201EC6E2}"/>
    <cellStyle name="Normal 4 3 9" xfId="2157" xr:uid="{9A599D4D-93DF-45EE-B04B-F12B23E0B951}"/>
    <cellStyle name="Normal 4 4" xfId="2158" xr:uid="{F1EB7096-052D-4FC0-8C33-AF581D46777B}"/>
    <cellStyle name="Normal 4 4 10" xfId="2159" xr:uid="{0474329B-F7FF-4F88-8B1C-78DE1C6DD003}"/>
    <cellStyle name="Normal 4 4 2" xfId="2160" xr:uid="{4B267B8A-38D1-4E25-9B1F-F6999F97D5E7}"/>
    <cellStyle name="Normal 4 4 2 2" xfId="2161" xr:uid="{E1F08110-C076-4AD2-A954-CF15055A64E1}"/>
    <cellStyle name="Normal 4 4 2 2 2" xfId="2162" xr:uid="{E3556D7A-43EC-4E97-8C3B-06609F84CE36}"/>
    <cellStyle name="Normal 4 4 2 2 2 2" xfId="2163" xr:uid="{1F628EE4-3325-4288-AA31-24A4F967D79A}"/>
    <cellStyle name="Normal 4 4 2 2 2 2 2" xfId="2164" xr:uid="{C100930E-1C42-4D1C-A6E0-BFA2064F0D8E}"/>
    <cellStyle name="Normal 4 4 2 2 2 2 2 2" xfId="2165" xr:uid="{373B9779-FB80-4375-84E4-D45D94987191}"/>
    <cellStyle name="Normal 4 4 2 2 2 2 3" xfId="2166" xr:uid="{16ADB60C-A363-48C1-82AC-433BA3CF6BFA}"/>
    <cellStyle name="Normal 4 4 2 2 2 3" xfId="2167" xr:uid="{40034802-A2BC-444D-B7AD-380B8CD42745}"/>
    <cellStyle name="Normal 4 4 2 2 2 3 2" xfId="2168" xr:uid="{71B8E2FE-BED2-420C-AFEF-AD0A2428C7F2}"/>
    <cellStyle name="Normal 4 4 2 2 2 4" xfId="2169" xr:uid="{EC54FAB4-9B7C-461C-94F4-D08DF33B1943}"/>
    <cellStyle name="Normal 4 4 2 2 2 5" xfId="2170" xr:uid="{F0B8F444-55F5-4721-97D4-FDCA3675ACB4}"/>
    <cellStyle name="Normal 4 4 2 2 3" xfId="2171" xr:uid="{3B7F2FD2-D517-4F6E-82F7-3F1A3ABF6943}"/>
    <cellStyle name="Normal 4 4 2 2 3 2" xfId="2172" xr:uid="{3270D2E9-A020-47D0-A801-3DF0AB680FCF}"/>
    <cellStyle name="Normal 4 4 2 2 3 2 2" xfId="2173" xr:uid="{2DA8A646-F9C7-4AD3-A89A-53069A69B928}"/>
    <cellStyle name="Normal 4 4 2 2 3 3" xfId="2174" xr:uid="{B8DA4C8C-E09F-44A3-923B-BA28BF203659}"/>
    <cellStyle name="Normal 4 4 2 2 4" xfId="2175" xr:uid="{D087C64E-7116-4C43-808F-500E97D42185}"/>
    <cellStyle name="Normal 4 4 2 2 4 2" xfId="2176" xr:uid="{FD620203-3AFB-4A28-9E02-325225C0D766}"/>
    <cellStyle name="Normal 4 4 2 2 4 2 2" xfId="2177" xr:uid="{2A6621A4-4537-4A64-BC6B-8A200C435CBB}"/>
    <cellStyle name="Normal 4 4 2 2 4 3" xfId="2178" xr:uid="{8A1D6AD8-B661-4E49-A515-9663E6420D53}"/>
    <cellStyle name="Normal 4 4 2 2 5" xfId="2179" xr:uid="{6BD26AF9-D790-465F-AF31-99EA828E0CBB}"/>
    <cellStyle name="Normal 4 4 2 2 5 2" xfId="2180" xr:uid="{82215DC0-DA70-47E2-8EE2-FA3DA7E958BC}"/>
    <cellStyle name="Normal 4 4 2 2 6" xfId="2181" xr:uid="{96A96EB5-9CCC-4950-A9B5-89645D45A463}"/>
    <cellStyle name="Normal 4 4 2 2 7" xfId="2182" xr:uid="{528849C3-2E27-489B-A9EA-2B79423DC040}"/>
    <cellStyle name="Normal 4 4 2 2 8" xfId="2183" xr:uid="{B8DA0450-095F-4DD9-9865-03836A145DBA}"/>
    <cellStyle name="Normal 4 4 2 3" xfId="2184" xr:uid="{632511BF-3B40-4CF8-93CD-C610ECFD20F9}"/>
    <cellStyle name="Normal 4 4 2 3 2" xfId="2185" xr:uid="{6DBD93BB-D6D8-48F1-94FC-67215465436B}"/>
    <cellStyle name="Normal 4 4 2 3 2 2" xfId="2186" xr:uid="{D541C8C7-A0AF-4A4B-9F84-3A7A658D75D8}"/>
    <cellStyle name="Normal 4 4 2 3 2 2 2" xfId="2187" xr:uid="{6CDADC03-34D1-4CBB-A5A7-6C67D065D324}"/>
    <cellStyle name="Normal 4 4 2 3 2 3" xfId="2188" xr:uid="{A66A15D7-7906-46A3-A78B-8E13BACE123F}"/>
    <cellStyle name="Normal 4 4 2 3 3" xfId="2189" xr:uid="{5EC30532-8AEC-4732-9A53-D93038EB370E}"/>
    <cellStyle name="Normal 4 4 2 3 3 2" xfId="2190" xr:uid="{DF152508-EBA2-41AC-9A4F-AEB4155F74A5}"/>
    <cellStyle name="Normal 4 4 2 3 4" xfId="2191" xr:uid="{8455BAED-452E-41E1-9DA4-3BBC82B33DDC}"/>
    <cellStyle name="Normal 4 4 2 3 5" xfId="2192" xr:uid="{0160F46C-4D03-43B1-8077-E3DA936F0A79}"/>
    <cellStyle name="Normal 4 4 2 4" xfId="2193" xr:uid="{4D3F653F-7F82-4B90-AB3E-8AB147E892E4}"/>
    <cellStyle name="Normal 4 4 2 4 2" xfId="2194" xr:uid="{ECD699EE-4AF1-40B9-84AE-135C2E33EA4D}"/>
    <cellStyle name="Normal 4 4 2 4 2 2" xfId="2195" xr:uid="{6F658A90-B146-4916-9651-2A1FAB5A9250}"/>
    <cellStyle name="Normal 4 4 2 4 3" xfId="2196" xr:uid="{3CCF515C-96D5-43B7-866C-285535C221BF}"/>
    <cellStyle name="Normal 4 4 2 5" xfId="2197" xr:uid="{1149360F-BCFD-4145-91CF-904ECB2CD1DC}"/>
    <cellStyle name="Normal 4 4 2 5 2" xfId="2198" xr:uid="{28DA7BA6-35E5-45F4-A4F3-0A8B90B62426}"/>
    <cellStyle name="Normal 4 4 2 5 2 2" xfId="2199" xr:uid="{658D13DE-6D41-4C27-91DE-435970DC2E48}"/>
    <cellStyle name="Normal 4 4 2 5 3" xfId="2200" xr:uid="{175B48EF-53BD-421D-A7AB-17E26AD01B6B}"/>
    <cellStyle name="Normal 4 4 2 6" xfId="2201" xr:uid="{6189E390-76D7-41C0-90BE-5FC4CC8EF4CA}"/>
    <cellStyle name="Normal 4 4 2 6 2" xfId="2202" xr:uid="{A56780E5-56BD-47FE-8B5C-BCEC607A8F1F}"/>
    <cellStyle name="Normal 4 4 2 7" xfId="2203" xr:uid="{754B9A82-CFC5-49F7-81DA-0B3AD8A6A278}"/>
    <cellStyle name="Normal 4 4 2 8" xfId="2204" xr:uid="{0E1B7F43-3C29-4F04-8F5C-0ABB6570B342}"/>
    <cellStyle name="Normal 4 4 2 9" xfId="2205" xr:uid="{F375DBB3-481C-4A95-BE11-080FDDAF5972}"/>
    <cellStyle name="Normal 4 4 3" xfId="2206" xr:uid="{9C44A73D-0A1C-4C7B-8625-8F0DC8A95150}"/>
    <cellStyle name="Normal 4 4 3 2" xfId="2207" xr:uid="{6BD9CFAC-5996-4FE2-937B-281D02BE84E7}"/>
    <cellStyle name="Normal 4 4 3 2 2" xfId="2208" xr:uid="{53A2A940-EC34-4766-BA42-3733CA83530F}"/>
    <cellStyle name="Normal 4 4 3 2 2 2" xfId="2209" xr:uid="{2E6BEB7B-4CBE-4781-A0C2-3FF33C9667CE}"/>
    <cellStyle name="Normal 4 4 3 2 2 2 2" xfId="2210" xr:uid="{FBABC702-E65E-4A48-ADFB-1ECA849FF896}"/>
    <cellStyle name="Normal 4 4 3 2 2 3" xfId="2211" xr:uid="{70A0A9AA-E8B7-4B42-A43B-A90A9D2E2557}"/>
    <cellStyle name="Normal 4 4 3 2 3" xfId="2212" xr:uid="{974655C9-A842-42AE-9146-92B747902B3C}"/>
    <cellStyle name="Normal 4 4 3 2 3 2" xfId="2213" xr:uid="{AA34716E-0C57-492E-806C-A6CD2A723384}"/>
    <cellStyle name="Normal 4 4 3 2 4" xfId="2214" xr:uid="{883AECEA-E436-4973-BC22-FF887C17B205}"/>
    <cellStyle name="Normal 4 4 3 2 5" xfId="2215" xr:uid="{002440D2-5E3C-4286-B0AD-F9575D75E8B8}"/>
    <cellStyle name="Normal 4 4 3 3" xfId="2216" xr:uid="{08814665-AF3E-4991-9F57-C598E154FF4D}"/>
    <cellStyle name="Normal 4 4 3 3 2" xfId="2217" xr:uid="{471582C7-E27F-4908-AD8A-132130A40C2E}"/>
    <cellStyle name="Normal 4 4 3 3 2 2" xfId="2218" xr:uid="{CA15C7DB-B1AD-4349-AC30-23CE5B7B4B7F}"/>
    <cellStyle name="Normal 4 4 3 3 3" xfId="2219" xr:uid="{0FF11ED7-437D-482C-BC20-B786EAF79519}"/>
    <cellStyle name="Normal 4 4 3 4" xfId="2220" xr:uid="{786F065E-9837-4A05-A891-0F31862CCD94}"/>
    <cellStyle name="Normal 4 4 3 4 2" xfId="2221" xr:uid="{40CEDB21-D916-4347-9CC8-F20E16A27E16}"/>
    <cellStyle name="Normal 4 4 3 4 2 2" xfId="2222" xr:uid="{D715E2D8-1D80-4ED1-9185-6617B11B56A8}"/>
    <cellStyle name="Normal 4 4 3 4 3" xfId="2223" xr:uid="{7BAD11B7-377A-46FD-A388-1933E2D7643A}"/>
    <cellStyle name="Normal 4 4 3 5" xfId="2224" xr:uid="{BCF0E43D-1369-45F5-BFC5-2F081DE9AE6D}"/>
    <cellStyle name="Normal 4 4 3 5 2" xfId="2225" xr:uid="{1BEF6F74-9AAB-4150-9FA0-ABD3F197DEE7}"/>
    <cellStyle name="Normal 4 4 3 6" xfId="2226" xr:uid="{62C38649-486A-413F-9B49-FF2E8A09EF22}"/>
    <cellStyle name="Normal 4 4 3 7" xfId="2227" xr:uid="{D33F3F4C-3541-49F7-9162-A57C335C921D}"/>
    <cellStyle name="Normal 4 4 3 8" xfId="2228" xr:uid="{409C7DEB-25BF-4BB3-9288-77EA8F989421}"/>
    <cellStyle name="Normal 4 4 4" xfId="2229" xr:uid="{1A2B84B2-0F56-42BE-BCD3-8FE04BB68F1B}"/>
    <cellStyle name="Normal 4 4 4 2" xfId="2230" xr:uid="{5CABCA76-CF27-47A0-BFB7-CFE4D064DEAC}"/>
    <cellStyle name="Normal 4 4 4 2 2" xfId="2231" xr:uid="{285DF968-4A5E-403D-9CCA-92CE19C5580E}"/>
    <cellStyle name="Normal 4 4 4 2 2 2" xfId="2232" xr:uid="{22235EA6-678A-4B7F-81BD-966921E8C386}"/>
    <cellStyle name="Normal 4 4 4 2 3" xfId="2233" xr:uid="{5DFCB0A8-2D50-4775-A163-0980AD95C312}"/>
    <cellStyle name="Normal 4 4 4 3" xfId="2234" xr:uid="{0736E99C-B97F-41EE-AABA-7917D457FA0A}"/>
    <cellStyle name="Normal 4 4 4 3 2" xfId="2235" xr:uid="{E2009126-3B94-494C-A0CC-E1FC7F085DB2}"/>
    <cellStyle name="Normal 4 4 4 4" xfId="2236" xr:uid="{8BB32170-0BF2-404B-8029-9F032ABA92A3}"/>
    <cellStyle name="Normal 4 4 4 5" xfId="2237" xr:uid="{B776F5D9-53BA-4742-9045-DD7731E29187}"/>
    <cellStyle name="Normal 4 4 5" xfId="2238" xr:uid="{CA997BD6-636E-4DA4-8C6A-C32C2AEB8E2C}"/>
    <cellStyle name="Normal 4 4 5 2" xfId="2239" xr:uid="{4840E0E9-B3FC-477D-875E-CAA243CA3C0E}"/>
    <cellStyle name="Normal 4 4 5 2 2" xfId="2240" xr:uid="{B6DD95D6-B68A-4061-BE5F-A7A0FB6A690D}"/>
    <cellStyle name="Normal 4 4 5 3" xfId="2241" xr:uid="{A7BB6CF7-2910-4763-A844-932A4AFA43C8}"/>
    <cellStyle name="Normal 4 4 6" xfId="2242" xr:uid="{67D66D9B-2F88-43F3-8DE7-E866E1D706E7}"/>
    <cellStyle name="Normal 4 4 6 2" xfId="2243" xr:uid="{37973011-A888-48AA-B641-DC012EBAC9C0}"/>
    <cellStyle name="Normal 4 4 6 2 2" xfId="2244" xr:uid="{ACFCCFFD-A4FC-48E3-BDE6-9A6D9D0F5712}"/>
    <cellStyle name="Normal 4 4 6 3" xfId="2245" xr:uid="{E2655574-2D5A-4D8B-8148-A4CAE6262563}"/>
    <cellStyle name="Normal 4 4 7" xfId="2246" xr:uid="{4A367BD2-5102-45A5-B80B-ECDA7CC20987}"/>
    <cellStyle name="Normal 4 4 7 2" xfId="2247" xr:uid="{FEDF590E-A0F8-4F74-B5AE-BB2B4AD626FC}"/>
    <cellStyle name="Normal 4 4 8" xfId="2248" xr:uid="{F8169590-CD77-4AFB-8677-206387F6AD96}"/>
    <cellStyle name="Normal 4 4 9" xfId="2249" xr:uid="{DFCB6D19-63CC-452F-ACA0-36F16A46D498}"/>
    <cellStyle name="Normal 4 5" xfId="2250" xr:uid="{C7C3BEEB-A00C-425E-BA78-5A91034E0743}"/>
    <cellStyle name="Normal 40" xfId="2251" xr:uid="{C819DFA5-5BB6-44F9-9804-622E7752F13E}"/>
    <cellStyle name="Normal 40 2" xfId="2252" xr:uid="{1A4C1C6B-B54A-4A4E-BEA5-942E67566E17}"/>
    <cellStyle name="Normal 41" xfId="2253" xr:uid="{E11E2DE6-C0CE-4216-AAA6-F7827C48979A}"/>
    <cellStyle name="Normal 41 2" xfId="2254" xr:uid="{90D0B522-0EE9-4690-BD66-527FB2BDAFCC}"/>
    <cellStyle name="Normal 42" xfId="2255" xr:uid="{5F9A3146-9861-4923-9304-946E06012086}"/>
    <cellStyle name="Normal 42 2" xfId="2256" xr:uid="{EE0A8634-FDEB-4343-BA5D-A0C27B3709C4}"/>
    <cellStyle name="Normal 42 2 2" xfId="2257" xr:uid="{BD7DBC6B-40A9-4F7D-A02D-2759319C263C}"/>
    <cellStyle name="Normal 42 2 2 2" xfId="2258" xr:uid="{B6818DA2-EDBC-4DFB-9493-73C25FC645E2}"/>
    <cellStyle name="Normal 42 2 2 2 2" xfId="2259" xr:uid="{4C4B7CA7-6516-4831-929F-B338DFA2C82E}"/>
    <cellStyle name="Normal 42 2 2 2 2 2" xfId="2260" xr:uid="{5725811D-59F0-4650-B691-EAA504B22F2C}"/>
    <cellStyle name="Normal 42 2 2 2 3" xfId="2261" xr:uid="{69E93178-7DC5-47E4-8166-B37478BB6CE7}"/>
    <cellStyle name="Normal 42 2 2 3" xfId="2262" xr:uid="{F7F5C149-F56E-4888-90FC-08BFA45D37C3}"/>
    <cellStyle name="Normal 42 2 2 3 2" xfId="2263" xr:uid="{6D490CC9-A3FE-443B-82F5-0EC3976EE987}"/>
    <cellStyle name="Normal 42 2 2 4" xfId="2264" xr:uid="{1206DED6-79DA-4371-92B4-4DE424A5C35D}"/>
    <cellStyle name="Normal 42 2 2 5" xfId="2265" xr:uid="{B4FA6E92-392B-4044-8903-CA6EA22B906F}"/>
    <cellStyle name="Normal 42 2 3" xfId="2266" xr:uid="{7EE64E2B-AECB-4EB5-B7FC-18BA02FAAE49}"/>
    <cellStyle name="Normal 42 2 3 2" xfId="2267" xr:uid="{4B692935-11B0-4721-A1FC-46EDC4DA07CC}"/>
    <cellStyle name="Normal 42 2 3 2 2" xfId="2268" xr:uid="{4780F536-7591-48A0-9119-F7E9955DD4B7}"/>
    <cellStyle name="Normal 42 2 3 3" xfId="2269" xr:uid="{318A2295-A2E5-49BE-ACDF-3A44BCFDEC32}"/>
    <cellStyle name="Normal 42 2 4" xfId="2270" xr:uid="{06ADFB9C-DC5F-4EDC-B87B-B13B8A31FB0A}"/>
    <cellStyle name="Normal 42 2 4 2" xfId="2271" xr:uid="{6992398C-1728-4C0D-85DC-83EF3638BD9C}"/>
    <cellStyle name="Normal 42 2 4 2 2" xfId="2272" xr:uid="{DDA76727-7F37-4875-AFC6-62F011BB02D0}"/>
    <cellStyle name="Normal 42 2 4 3" xfId="2273" xr:uid="{DC6F98EC-256F-40B5-8DA9-5302C14A3324}"/>
    <cellStyle name="Normal 42 2 5" xfId="2274" xr:uid="{9DDCFBB8-134A-4AC9-8066-5B68990A2031}"/>
    <cellStyle name="Normal 42 2 5 2" xfId="2275" xr:uid="{3C3D20C3-B927-495B-B264-6ABBCE4173A2}"/>
    <cellStyle name="Normal 42 2 6" xfId="2276" xr:uid="{29771BE7-4995-4993-B38E-2825E0863377}"/>
    <cellStyle name="Normal 42 2 7" xfId="2277" xr:uid="{CE09E5CE-056C-4734-88EA-6E70FA635AC5}"/>
    <cellStyle name="Normal 42 2 8" xfId="2278" xr:uid="{F99FA0FC-480F-4BFB-91E4-18CB864108F3}"/>
    <cellStyle name="Normal 42 3" xfId="2279" xr:uid="{02846C06-EA59-4D6D-A137-4E6DB5A0E3AD}"/>
    <cellStyle name="Normal 42 3 2" xfId="2280" xr:uid="{41F5221A-9036-49B6-831F-B146949145DD}"/>
    <cellStyle name="Normal 42 3 2 2" xfId="2281" xr:uid="{AE9ABB46-0262-4A1B-AF5D-8ADC66965597}"/>
    <cellStyle name="Normal 42 3 2 2 2" xfId="2282" xr:uid="{DE7DDF01-A740-4E44-A591-CB79D724375C}"/>
    <cellStyle name="Normal 42 3 2 3" xfId="2283" xr:uid="{5892308B-0764-46BC-B16E-414E2031627C}"/>
    <cellStyle name="Normal 42 3 3" xfId="2284" xr:uid="{22C123D9-3B20-45B5-98AA-66C4D3A15AE0}"/>
    <cellStyle name="Normal 42 3 3 2" xfId="2285" xr:uid="{871762A0-F466-422B-928A-7916CC92DD19}"/>
    <cellStyle name="Normal 42 3 4" xfId="2286" xr:uid="{94166ED3-9FF0-43E3-8BFC-1C67C0FC9294}"/>
    <cellStyle name="Normal 42 3 5" xfId="2287" xr:uid="{C87F6F0F-3C5D-4563-9C33-538573128AE3}"/>
    <cellStyle name="Normal 42 4" xfId="2288" xr:uid="{B5472FDE-3897-4AE4-B0D4-2550C58F22EF}"/>
    <cellStyle name="Normal 42 4 2" xfId="2289" xr:uid="{CF6BA7E8-0908-46E8-B638-FE025FDD3000}"/>
    <cellStyle name="Normal 42 4 2 2" xfId="2290" xr:uid="{7A9FB64D-AABE-4B92-9B89-F7056D414894}"/>
    <cellStyle name="Normal 42 4 3" xfId="2291" xr:uid="{F0277EE3-7F53-4BFD-A9AD-5B29CBC7D898}"/>
    <cellStyle name="Normal 42 5" xfId="2292" xr:uid="{7F16ADB9-D232-4180-A2A0-8465466921D8}"/>
    <cellStyle name="Normal 42 5 2" xfId="2293" xr:uid="{6294B0A3-5959-4FB4-A5E9-B4CFDC2A48D7}"/>
    <cellStyle name="Normal 42 5 2 2" xfId="2294" xr:uid="{B31612AE-FD00-4DF3-BB6E-9482F45833E6}"/>
    <cellStyle name="Normal 42 5 3" xfId="2295" xr:uid="{0D9C2663-9ABD-4B91-BBB2-9DA9994CC068}"/>
    <cellStyle name="Normal 42 6" xfId="2296" xr:uid="{45772EB9-9EA5-4543-8734-75E344D5D3B4}"/>
    <cellStyle name="Normal 42 6 2" xfId="2297" xr:uid="{E8397934-4CF5-4EB9-BDE3-BBDA8ACE04B6}"/>
    <cellStyle name="Normal 42 7" xfId="2298" xr:uid="{321A38A1-4529-4231-A6EE-44036C684C55}"/>
    <cellStyle name="Normal 42 8" xfId="2299" xr:uid="{5F96B6C0-0BD8-4531-8F77-1C2E252D1676}"/>
    <cellStyle name="Normal 42 9" xfId="2300" xr:uid="{84B2F6C1-A0A5-448E-8E30-405AFC507E40}"/>
    <cellStyle name="Normal 43" xfId="2301" xr:uid="{F749B3AD-2476-46B6-8071-D3EAE02705E1}"/>
    <cellStyle name="Normal 43 2" xfId="2302" xr:uid="{C84EC97F-1D0C-4C24-9BAC-DCD28255E4A6}"/>
    <cellStyle name="Normal 44" xfId="2303" xr:uid="{B7E006FC-A5D1-4B6C-858E-B885429FF370}"/>
    <cellStyle name="Normal 44 2" xfId="2304" xr:uid="{028EA3D4-BD83-40CE-AC8B-7DBCC58BBA79}"/>
    <cellStyle name="Normal 45" xfId="2305" xr:uid="{CEF0E999-6FE2-4FDD-B903-961AF1B3ADBB}"/>
    <cellStyle name="Normal 45 2" xfId="2306" xr:uid="{081DA8B6-C715-46CF-9E9A-1817D494C6EC}"/>
    <cellStyle name="Normal 46" xfId="2307" xr:uid="{436D8C98-7D49-4AF5-AC22-E559D9AF8CEB}"/>
    <cellStyle name="Normal 46 2" xfId="2308" xr:uid="{06A8BBC2-0893-4937-8510-93CAF266D42B}"/>
    <cellStyle name="Normal 46 2 2" xfId="2309" xr:uid="{38662EFA-5834-446E-84A5-7D6DBC00220C}"/>
    <cellStyle name="Normal 46 2 2 2" xfId="2310" xr:uid="{1CEF15ED-8BE3-4C29-8EC9-7B491473C648}"/>
    <cellStyle name="Normal 46 2 2 2 2" xfId="2311" xr:uid="{D2B0E332-663B-4530-A8D6-6662F54844A4}"/>
    <cellStyle name="Normal 46 2 2 2 2 2" xfId="2312" xr:uid="{283BFD73-1A93-45FD-8F00-1A7FE04909F2}"/>
    <cellStyle name="Normal 46 2 2 2 3" xfId="2313" xr:uid="{6DA7DE8C-9BEA-42E0-81B2-A22EFA6146F6}"/>
    <cellStyle name="Normal 46 2 2 3" xfId="2314" xr:uid="{7AD4BACD-1598-45B9-B2E3-027714A2AE77}"/>
    <cellStyle name="Normal 46 2 2 3 2" xfId="2315" xr:uid="{0C1A8A84-33C9-4DDE-9229-79A8F0987190}"/>
    <cellStyle name="Normal 46 2 2 4" xfId="2316" xr:uid="{43E93002-50F8-41DC-B116-673046E82BFF}"/>
    <cellStyle name="Normal 46 2 3" xfId="2317" xr:uid="{002DA861-7999-4615-B3EC-E0A880E64A82}"/>
    <cellStyle name="Normal 46 2 3 2" xfId="2318" xr:uid="{8AFB6B47-840B-41A0-9E6C-B6D44CC829DA}"/>
    <cellStyle name="Normal 46 2 3 2 2" xfId="2319" xr:uid="{D4EC0C30-A22C-470B-B525-75AFD542F0FB}"/>
    <cellStyle name="Normal 46 2 3 3" xfId="2320" xr:uid="{797E8067-0B0E-4677-ADBB-224539EF44B3}"/>
    <cellStyle name="Normal 46 2 4" xfId="2321" xr:uid="{F362522B-09C7-4FB9-8516-9FCF68FAE83F}"/>
    <cellStyle name="Normal 46 2 4 2" xfId="2322" xr:uid="{DE8F881E-E48D-4ACA-A3C0-A83A7468B54C}"/>
    <cellStyle name="Normal 46 2 4 2 2" xfId="2323" xr:uid="{E084BE6D-4053-426C-BCEF-454105A06095}"/>
    <cellStyle name="Normal 46 2 4 3" xfId="2324" xr:uid="{ECF3EB8D-A7C3-4998-A5B4-AE2CEEB4C0FB}"/>
    <cellStyle name="Normal 46 2 5" xfId="2325" xr:uid="{64925DAE-5D16-4912-A9A1-A38F0277ECF3}"/>
    <cellStyle name="Normal 46 2 5 2" xfId="2326" xr:uid="{A9A3BCB0-295B-4E53-9BF4-35A70CC402BB}"/>
    <cellStyle name="Normal 46 2 6" xfId="2327" xr:uid="{CB578ABA-9A4B-4108-9389-0646A65B032C}"/>
    <cellStyle name="Normal 46 3" xfId="2328" xr:uid="{6F41B853-8454-410B-B437-C7701DF61DE9}"/>
    <cellStyle name="Normal 46 3 2" xfId="2329" xr:uid="{55185EAB-552B-4562-A197-7057837992B4}"/>
    <cellStyle name="Normal 46 3 2 2" xfId="2330" xr:uid="{FF6B3742-2D61-4267-AA1C-035970F0A461}"/>
    <cellStyle name="Normal 46 3 2 2 2" xfId="2331" xr:uid="{789356B8-66A3-4F24-807E-DEA94176BBD5}"/>
    <cellStyle name="Normal 46 3 2 3" xfId="2332" xr:uid="{A18237D7-C443-43C8-A548-0030BA1EB0E6}"/>
    <cellStyle name="Normal 46 3 3" xfId="2333" xr:uid="{B6F13758-3DA2-4DD1-BAE7-AE0980F96D8B}"/>
    <cellStyle name="Normal 46 3 3 2" xfId="2334" xr:uid="{CB944499-79C2-4D90-A263-9AE9FFD2A65D}"/>
    <cellStyle name="Normal 46 3 4" xfId="2335" xr:uid="{77D65C7B-4A0E-429D-8F0A-F4E819D93953}"/>
    <cellStyle name="Normal 46 4" xfId="2336" xr:uid="{CBF3B7C9-07E8-4479-B34C-AAF42F5AD5CB}"/>
    <cellStyle name="Normal 46 4 2" xfId="2337" xr:uid="{1A1D1AC6-5578-4919-9F10-4671223FD233}"/>
    <cellStyle name="Normal 46 4 2 2" xfId="2338" xr:uid="{4CE77CFA-3A3E-4C69-915E-FDDC31AB17A2}"/>
    <cellStyle name="Normal 46 4 3" xfId="2339" xr:uid="{06E51456-2725-4A3D-897F-80AD070478C4}"/>
    <cellStyle name="Normal 46 5" xfId="2340" xr:uid="{D90B9A2C-1962-4461-B55B-68A3D3D47658}"/>
    <cellStyle name="Normal 46 5 2" xfId="2341" xr:uid="{F8CDC95F-BD7A-4F9B-846F-211540EEE7CC}"/>
    <cellStyle name="Normal 46 5 2 2" xfId="2342" xr:uid="{A3D0580A-1F07-4514-A393-EA815D6D2176}"/>
    <cellStyle name="Normal 46 5 3" xfId="2343" xr:uid="{D9CDD54B-EFED-4D97-B732-87691BE94ECF}"/>
    <cellStyle name="Normal 46 6" xfId="2344" xr:uid="{D5F98A30-1F16-451E-98C2-1E5A3B033A0B}"/>
    <cellStyle name="Normal 46 6 2" xfId="2345" xr:uid="{755626D7-9401-4DC5-B3FB-AE1ED9983888}"/>
    <cellStyle name="Normal 46 7" xfId="2346" xr:uid="{22B19C78-6245-43FF-BB0F-447254F7850B}"/>
    <cellStyle name="Normal 46 8" xfId="2347" xr:uid="{BF6882F1-574F-47B6-B2EC-54DC2BDCBE31}"/>
    <cellStyle name="Normal 46 9" xfId="2348" xr:uid="{1A59810D-DEC5-469F-A528-979C2F244327}"/>
    <cellStyle name="Normal 47" xfId="2349" xr:uid="{95A9C1DD-0E3D-4240-991B-E0DB8616B635}"/>
    <cellStyle name="Normal 47 2" xfId="2350" xr:uid="{720CE404-90AA-4A92-A701-A4F9E746A46B}"/>
    <cellStyle name="Normal 47 3" xfId="2351" xr:uid="{CECE0313-44A3-4A40-BD56-AECB34288CC5}"/>
    <cellStyle name="Normal 48" xfId="2352" xr:uid="{AA21245E-C7A8-48D4-8854-FC4F5735DA57}"/>
    <cellStyle name="Normal 48 2" xfId="2353" xr:uid="{D4E439A0-6AB9-4D86-9CF9-7175E9834DD7}"/>
    <cellStyle name="Normal 48 2 2" xfId="2354" xr:uid="{CE16DE9A-5123-4CDF-AC9B-FE452AFABF6F}"/>
    <cellStyle name="Normal 48 2 2 2" xfId="2355" xr:uid="{0ECB4A5F-B69E-4988-A040-906B14336F1F}"/>
    <cellStyle name="Normal 48 2 2 2 2" xfId="2356" xr:uid="{7A9CA38A-F0E4-4DD3-AB23-34ADB5E8E98A}"/>
    <cellStyle name="Normal 48 2 2 3" xfId="2357" xr:uid="{52F01FB8-14B2-4C52-BD06-184CBE0EB7C8}"/>
    <cellStyle name="Normal 48 2 3" xfId="2358" xr:uid="{593E0A59-43EA-4E09-8102-CE1022994736}"/>
    <cellStyle name="Normal 48 2 3 2" xfId="2359" xr:uid="{58C94CB1-962E-49CC-B577-C86AFFF67A28}"/>
    <cellStyle name="Normal 48 2 4" xfId="2360" xr:uid="{20D0FBC9-9144-47B8-B369-613B2B231801}"/>
    <cellStyle name="Normal 48 3" xfId="2361" xr:uid="{0143CF90-630A-4440-B66C-247BD2359FC3}"/>
    <cellStyle name="Normal 48 3 2" xfId="2362" xr:uid="{AB8DF5D6-2331-4043-A3D7-FACB19521E6A}"/>
    <cellStyle name="Normal 48 3 2 2" xfId="2363" xr:uid="{12594E26-3214-44C0-A5E7-35428449FB8D}"/>
    <cellStyle name="Normal 48 3 3" xfId="2364" xr:uid="{AC62C6C2-FCDE-495F-8F4D-1B1A023E05F6}"/>
    <cellStyle name="Normal 48 4" xfId="2365" xr:uid="{315BB655-F54C-47EA-9BBF-E9135805B4D5}"/>
    <cellStyle name="Normal 48 4 2" xfId="2366" xr:uid="{1A0AE3E1-D626-4C0C-9DC7-BDB40FA61766}"/>
    <cellStyle name="Normal 48 4 2 2" xfId="2367" xr:uid="{A0ADE9C6-485B-4AE6-8B94-037307FE6E76}"/>
    <cellStyle name="Normal 48 4 3" xfId="2368" xr:uid="{EB8DF302-C903-4684-AC88-89E3A041D778}"/>
    <cellStyle name="Normal 48 5" xfId="2369" xr:uid="{92EB3206-F78F-4085-BE39-BE515334D643}"/>
    <cellStyle name="Normal 48 5 2" xfId="2370" xr:uid="{FA620105-C205-41E7-A013-E5AC94631CCE}"/>
    <cellStyle name="Normal 48 6" xfId="2371" xr:uid="{FDFF12D7-F37A-4993-AD34-88EA27823D39}"/>
    <cellStyle name="Normal 48 7" xfId="2372" xr:uid="{6589B47C-4479-42D1-9ECF-6D66DA1C6DAE}"/>
    <cellStyle name="Normal 48 8" xfId="2373" xr:uid="{B9873AB0-A3E8-4438-9D79-0DA7F21F9263}"/>
    <cellStyle name="Normal 49" xfId="2374" xr:uid="{F865F843-D6E3-43F5-BFA1-867C77EB75D3}"/>
    <cellStyle name="Normal 49 2" xfId="2375" xr:uid="{0F3F5789-D689-41ED-82AF-0E93BE818959}"/>
    <cellStyle name="Normal 49 2 2" xfId="2376" xr:uid="{14ED42FD-604F-40C0-89DE-1B08F26A7E06}"/>
    <cellStyle name="Normal 49 2 2 2" xfId="2377" xr:uid="{386A537E-A4AD-4797-B154-6BB7C4E2D92F}"/>
    <cellStyle name="Normal 49 2 2 2 2" xfId="2378" xr:uid="{6E994DBB-370E-4420-B73D-5108CC8A3788}"/>
    <cellStyle name="Normal 49 2 2 3" xfId="2379" xr:uid="{25B3A1BA-C63A-42E3-A627-8985BFE0C6C6}"/>
    <cellStyle name="Normal 49 2 3" xfId="2380" xr:uid="{CECE10BA-B946-4342-8F3B-F50A3F168C22}"/>
    <cellStyle name="Normal 49 2 3 2" xfId="2381" xr:uid="{2B8967BE-08FA-47F1-9F31-137C4C807C8D}"/>
    <cellStyle name="Normal 49 2 4" xfId="2382" xr:uid="{87E21025-5518-4EC6-9D0F-57D07650F594}"/>
    <cellStyle name="Normal 49 3" xfId="2383" xr:uid="{BEA176C6-3942-4987-8C8C-9846E861C300}"/>
    <cellStyle name="Normal 49 3 2" xfId="2384" xr:uid="{8F8E35FB-E64F-4AF8-A811-764951607239}"/>
    <cellStyle name="Normal 49 3 2 2" xfId="2385" xr:uid="{1D39B94C-335E-46F2-AC3E-51D47BFCB86F}"/>
    <cellStyle name="Normal 49 3 3" xfId="2386" xr:uid="{53E53176-DA5A-4F21-AA24-9B6926F8AFC0}"/>
    <cellStyle name="Normal 49 4" xfId="2387" xr:uid="{51CDBEAD-2584-4905-9D46-745A9D844283}"/>
    <cellStyle name="Normal 49 4 2" xfId="2388" xr:uid="{16243039-D621-4DC0-910B-309300819B18}"/>
    <cellStyle name="Normal 49 4 2 2" xfId="2389" xr:uid="{82F50C95-4838-41B8-B03F-68B7EB25F76E}"/>
    <cellStyle name="Normal 49 4 3" xfId="2390" xr:uid="{8B161B6B-D70D-44C2-9DD8-89477A9D175D}"/>
    <cellStyle name="Normal 49 5" xfId="2391" xr:uid="{E47A3C5F-19D4-46D6-AADA-91FDA6C60366}"/>
    <cellStyle name="Normal 49 5 2" xfId="2392" xr:uid="{EC216A65-0B48-4710-9CAC-7F43CFE3B8A9}"/>
    <cellStyle name="Normal 49 6" xfId="2393" xr:uid="{D1640FAC-B343-4F16-960F-B41E88F5CCDD}"/>
    <cellStyle name="Normal 49 7" xfId="2394" xr:uid="{E4DF1F08-7922-4B47-BA8D-549C610A0D52}"/>
    <cellStyle name="Normal 49 8" xfId="2395" xr:uid="{6896C11D-0D81-47B6-BB94-A47DC44AAF14}"/>
    <cellStyle name="Normal 5" xfId="2396" xr:uid="{D911D711-C255-4997-8864-D52FCAF59BD1}"/>
    <cellStyle name="Normal 5 2" xfId="2397" xr:uid="{717679A2-D59B-47CC-9378-DF1C4D0F26A7}"/>
    <cellStyle name="Normal 5 2 10" xfId="2398" xr:uid="{6627CE99-527B-4CEF-BAE1-2D0EE73A5408}"/>
    <cellStyle name="Normal 5 2 2" xfId="2399" xr:uid="{127F7E22-4D11-40FA-9D62-84FA51921198}"/>
    <cellStyle name="Normal 5 2 2 2" xfId="2400" xr:uid="{77C8C1A9-0FF2-4AC8-82EF-7345113DB6E9}"/>
    <cellStyle name="Normal 5 2 2 2 2" xfId="2401" xr:uid="{E7FBFA4F-38D6-4ECF-93A1-5D67D1AD1DAB}"/>
    <cellStyle name="Normal 5 2 2 2 2 2" xfId="2402" xr:uid="{DE265D17-10A8-45F2-BAC1-DE87F9D594B1}"/>
    <cellStyle name="Normal 5 2 2 2 2 2 2" xfId="2403" xr:uid="{EDFCEED7-50F3-4CAF-AA3A-1EAEFBDBDB9F}"/>
    <cellStyle name="Normal 5 2 2 2 2 2 2 2" xfId="2404" xr:uid="{581E5EA0-C63D-4198-AE1C-B7AD2F484E0C}"/>
    <cellStyle name="Normal 5 2 2 2 2 2 3" xfId="2405" xr:uid="{DDEE8A30-2BC1-44A6-87F7-54EE1FD318D9}"/>
    <cellStyle name="Normal 5 2 2 2 2 3" xfId="2406" xr:uid="{2BC0294F-D551-470D-A4EF-B4AF7D79FB4B}"/>
    <cellStyle name="Normal 5 2 2 2 2 3 2" xfId="2407" xr:uid="{48C94E17-6020-42AB-B431-C40EDAE11538}"/>
    <cellStyle name="Normal 5 2 2 2 2 4" xfId="2408" xr:uid="{DD576733-A0DB-4474-8B64-06821127FD6C}"/>
    <cellStyle name="Normal 5 2 2 2 2 5" xfId="2409" xr:uid="{DC7BE48F-A0A8-40F4-A706-FCB66EEAC24A}"/>
    <cellStyle name="Normal 5 2 2 2 3" xfId="2410" xr:uid="{D2A43107-C12F-4AFE-9F22-F9C8F24527BB}"/>
    <cellStyle name="Normal 5 2 2 2 3 2" xfId="2411" xr:uid="{6127043B-F65E-4633-B8E1-08B8323778CD}"/>
    <cellStyle name="Normal 5 2 2 2 3 2 2" xfId="2412" xr:uid="{8C13E918-FE8E-4857-A8D9-098CDAFDC5F4}"/>
    <cellStyle name="Normal 5 2 2 2 3 3" xfId="2413" xr:uid="{188E045A-6D51-4B2F-8F1A-11C6C855870D}"/>
    <cellStyle name="Normal 5 2 2 2 4" xfId="2414" xr:uid="{36ADDEE2-AE2D-42D4-A6EE-5DB01F6B4F7A}"/>
    <cellStyle name="Normal 5 2 2 2 4 2" xfId="2415" xr:uid="{EC4C2810-2B0F-4F59-88F8-78A3F1558797}"/>
    <cellStyle name="Normal 5 2 2 2 4 2 2" xfId="2416" xr:uid="{EE68A6BE-4318-46D6-8806-8E6A8F74491F}"/>
    <cellStyle name="Normal 5 2 2 2 4 3" xfId="2417" xr:uid="{8ED4EF65-42BA-4547-91EA-4531EBEE2321}"/>
    <cellStyle name="Normal 5 2 2 2 5" xfId="2418" xr:uid="{62B048E3-568F-4CFE-AB60-B6F09A266319}"/>
    <cellStyle name="Normal 5 2 2 2 5 2" xfId="2419" xr:uid="{2C27EA50-7AA6-4798-BD82-4271DAA8C57C}"/>
    <cellStyle name="Normal 5 2 2 2 6" xfId="2420" xr:uid="{BDB1A4F0-F7BC-4497-BCF6-C1D952298BAE}"/>
    <cellStyle name="Normal 5 2 2 2 7" xfId="2421" xr:uid="{50CDE455-4624-4140-A5A8-D95709477DE4}"/>
    <cellStyle name="Normal 5 2 2 2 8" xfId="2422" xr:uid="{F95B7FC6-53E5-4559-93E7-309FEF636316}"/>
    <cellStyle name="Normal 5 2 2 3" xfId="2423" xr:uid="{DBF0131E-5470-493D-B1BD-082778F9953F}"/>
    <cellStyle name="Normal 5 2 2 3 2" xfId="2424" xr:uid="{BADAA3A0-BA44-4C98-94B5-3F7EB0998533}"/>
    <cellStyle name="Normal 5 2 2 3 2 2" xfId="2425" xr:uid="{00C3B90A-7A01-4416-BDBC-55DDA9914B16}"/>
    <cellStyle name="Normal 5 2 2 3 2 2 2" xfId="2426" xr:uid="{DEE66675-AD06-4A99-A573-A47343D0A7DB}"/>
    <cellStyle name="Normal 5 2 2 3 2 3" xfId="2427" xr:uid="{AB957A96-1DBC-4C7F-A217-15AC9452F2BF}"/>
    <cellStyle name="Normal 5 2 2 3 3" xfId="2428" xr:uid="{181D6C34-BAED-447A-9B04-B901731BB4A9}"/>
    <cellStyle name="Normal 5 2 2 3 3 2" xfId="2429" xr:uid="{9F2CEDFA-8AEB-4FD6-AC03-0E2EAB18DEB9}"/>
    <cellStyle name="Normal 5 2 2 3 4" xfId="2430" xr:uid="{07A4D45C-A649-40A2-83FF-3B0F839FD38B}"/>
    <cellStyle name="Normal 5 2 2 3 5" xfId="2431" xr:uid="{9DE7861A-9EE9-4B65-9D04-908242207D30}"/>
    <cellStyle name="Normal 5 2 2 4" xfId="2432" xr:uid="{584C5E6B-9960-49B5-89EC-C588D54A73EA}"/>
    <cellStyle name="Normal 5 2 2 4 2" xfId="2433" xr:uid="{85BC82B0-D67F-4F80-A678-E67324297AA8}"/>
    <cellStyle name="Normal 5 2 2 4 2 2" xfId="2434" xr:uid="{70AD9E9C-9490-4DD6-B6EF-C612FD12A479}"/>
    <cellStyle name="Normal 5 2 2 4 3" xfId="2435" xr:uid="{169C8FE2-EE1A-4981-A94C-77CDAF1543BA}"/>
    <cellStyle name="Normal 5 2 2 5" xfId="2436" xr:uid="{221B7571-BCBB-4528-9359-B237774B6620}"/>
    <cellStyle name="Normal 5 2 2 5 2" xfId="2437" xr:uid="{72A6D14D-389D-4F92-91DE-94623AFAB881}"/>
    <cellStyle name="Normal 5 2 2 5 2 2" xfId="2438" xr:uid="{DA224645-FE26-41D0-AB4A-93D6A385F221}"/>
    <cellStyle name="Normal 5 2 2 5 3" xfId="2439" xr:uid="{EB646313-524E-4211-9052-28D68403ABE7}"/>
    <cellStyle name="Normal 5 2 2 6" xfId="2440" xr:uid="{163B4C7E-A307-407C-92F3-B99335E0C9CE}"/>
    <cellStyle name="Normal 5 2 2 6 2" xfId="2441" xr:uid="{3D8B7567-DDE3-4185-A161-42682540C8C8}"/>
    <cellStyle name="Normal 5 2 2 7" xfId="2442" xr:uid="{F651A716-C1CC-4AE1-8B1D-196F20176480}"/>
    <cellStyle name="Normal 5 2 2 8" xfId="2443" xr:uid="{D966D45D-6B58-4191-AE97-92B4C7AFC7AA}"/>
    <cellStyle name="Normal 5 2 2 9" xfId="2444" xr:uid="{30F30CA4-EEF9-483E-8AE5-79F354022E34}"/>
    <cellStyle name="Normal 5 2 3" xfId="2445" xr:uid="{5A01CE0F-D665-4BB0-855F-5656D099C2AA}"/>
    <cellStyle name="Normal 5 2 3 2" xfId="2446" xr:uid="{B9643B94-038B-479F-A0EA-A2217C93B234}"/>
    <cellStyle name="Normal 5 2 3 2 2" xfId="2447" xr:uid="{B2A33112-8134-4BDF-8FF2-AAB3E4316D2F}"/>
    <cellStyle name="Normal 5 2 3 2 2 2" xfId="2448" xr:uid="{AA116D3A-DC57-4D5C-B596-62908CE49BFB}"/>
    <cellStyle name="Normal 5 2 3 2 2 2 2" xfId="2449" xr:uid="{576E1A85-C066-49A4-8688-6543A17135C8}"/>
    <cellStyle name="Normal 5 2 3 2 2 3" xfId="2450" xr:uid="{D9B70ECA-A505-4379-9BA0-2775F491831F}"/>
    <cellStyle name="Normal 5 2 3 2 3" xfId="2451" xr:uid="{4BD180AA-264B-4D7D-B22F-352B30752921}"/>
    <cellStyle name="Normal 5 2 3 2 3 2" xfId="2452" xr:uid="{65847446-C6DD-4A89-9AB8-F3641736832E}"/>
    <cellStyle name="Normal 5 2 3 2 4" xfId="2453" xr:uid="{FEC8556A-259E-48D2-BAA1-2F5A0FB529A9}"/>
    <cellStyle name="Normal 5 2 3 2 5" xfId="2454" xr:uid="{6ABC6491-49E5-4AB9-94E9-B8A29DB3928B}"/>
    <cellStyle name="Normal 5 2 3 3" xfId="2455" xr:uid="{641E45B1-472A-4F59-9CCB-F80527C53885}"/>
    <cellStyle name="Normal 5 2 3 3 2" xfId="2456" xr:uid="{864843B2-1CB3-40B5-85ED-2CA87E5F8961}"/>
    <cellStyle name="Normal 5 2 3 3 2 2" xfId="2457" xr:uid="{882EC983-0125-43A3-81DA-15CE59C5FBD6}"/>
    <cellStyle name="Normal 5 2 3 3 3" xfId="2458" xr:uid="{B9A584B2-2578-46AD-AFD6-F7CF94C56299}"/>
    <cellStyle name="Normal 5 2 3 4" xfId="2459" xr:uid="{E78CC424-1DA3-4901-8388-2868040D6F6B}"/>
    <cellStyle name="Normal 5 2 3 4 2" xfId="2460" xr:uid="{CA87CB1E-9D1C-4DB2-844E-581E28D54349}"/>
    <cellStyle name="Normal 5 2 3 4 2 2" xfId="2461" xr:uid="{B3A1DDEF-8040-4229-80BF-AF5D3B42531D}"/>
    <cellStyle name="Normal 5 2 3 4 3" xfId="2462" xr:uid="{113212B6-4DB2-4A98-B06F-B31DDFF13027}"/>
    <cellStyle name="Normal 5 2 3 5" xfId="2463" xr:uid="{0422871D-EDFE-4665-AD88-67C5A332D90F}"/>
    <cellStyle name="Normal 5 2 3 5 2" xfId="2464" xr:uid="{D15DB803-829E-4A19-86CD-4D24BF83CD13}"/>
    <cellStyle name="Normal 5 2 3 6" xfId="2465" xr:uid="{8455A75F-1C11-47E7-84DE-8199B3B56AFE}"/>
    <cellStyle name="Normal 5 2 3 7" xfId="2466" xr:uid="{335903D6-BCE7-403C-981B-320F0800E839}"/>
    <cellStyle name="Normal 5 2 3 8" xfId="2467" xr:uid="{A18F2912-C498-4632-B5E7-5EF21101F29E}"/>
    <cellStyle name="Normal 5 2 4" xfId="2468" xr:uid="{0BA91407-2BA5-4F6A-972C-CFAB3B02C46C}"/>
    <cellStyle name="Normal 5 2 4 2" xfId="2469" xr:uid="{EA6A5BE7-9D8F-4397-B0AE-291289D27D98}"/>
    <cellStyle name="Normal 5 2 4 2 2" xfId="2470" xr:uid="{0D71606D-DC97-45AE-B2CF-D3E361C0554E}"/>
    <cellStyle name="Normal 5 2 4 2 2 2" xfId="2471" xr:uid="{9327166F-7BB6-4CE2-B6D7-C9A8233FB10B}"/>
    <cellStyle name="Normal 5 2 4 2 3" xfId="2472" xr:uid="{CD24CED7-3A32-4FC1-BC51-73F735235E2F}"/>
    <cellStyle name="Normal 5 2 4 3" xfId="2473" xr:uid="{408AEE09-4767-4C29-801F-4896FDD5C46D}"/>
    <cellStyle name="Normal 5 2 4 3 2" xfId="2474" xr:uid="{AD4B1D1E-B905-478D-AD06-653677E01ACA}"/>
    <cellStyle name="Normal 5 2 4 4" xfId="2475" xr:uid="{8631B42B-5D6E-4917-9E1A-B648EDD6E451}"/>
    <cellStyle name="Normal 5 2 4 5" xfId="2476" xr:uid="{9C8FAB68-BC26-4D33-8603-6D810849FE6C}"/>
    <cellStyle name="Normal 5 2 5" xfId="2477" xr:uid="{5EC48D52-6F92-4392-8503-ABCE41F28935}"/>
    <cellStyle name="Normal 5 2 5 2" xfId="2478" xr:uid="{8CC7EBD6-C676-4C54-B81B-31E828FDB8A1}"/>
    <cellStyle name="Normal 5 2 5 2 2" xfId="2479" xr:uid="{274472D5-1E7B-44B9-AFCA-21B03C7169DE}"/>
    <cellStyle name="Normal 5 2 5 3" xfId="2480" xr:uid="{C6CADAD1-7714-4D2C-821A-F7BAEA4F75A1}"/>
    <cellStyle name="Normal 5 2 6" xfId="2481" xr:uid="{7ED47758-4C0F-409C-BB5C-1115AEEF806B}"/>
    <cellStyle name="Normal 5 2 6 2" xfId="2482" xr:uid="{489B8006-5FB2-4965-B27F-80A53AB6EFE1}"/>
    <cellStyle name="Normal 5 2 6 2 2" xfId="2483" xr:uid="{DB6CA95C-047A-49E1-96D4-FA69E04FA49A}"/>
    <cellStyle name="Normal 5 2 6 3" xfId="2484" xr:uid="{8416CD5B-0B42-43E3-AADD-306ABBEE7C11}"/>
    <cellStyle name="Normal 5 2 7" xfId="2485" xr:uid="{05E8E3C4-D6E4-4677-93CD-883162CF4E7B}"/>
    <cellStyle name="Normal 5 2 7 2" xfId="2486" xr:uid="{7B1AE04C-9E1D-4618-91B7-8857EEF78688}"/>
    <cellStyle name="Normal 5 2 8" xfId="2487" xr:uid="{73A5DAF5-96DF-471F-9A93-C58791C24176}"/>
    <cellStyle name="Normal 5 2 9" xfId="2488" xr:uid="{E39390AE-FC53-4D52-9072-6D10086744AA}"/>
    <cellStyle name="Normal 5 3" xfId="2489" xr:uid="{FECFB577-480E-4C30-B456-556712A7EA7D}"/>
    <cellStyle name="Normal 5 3 10" xfId="2490" xr:uid="{487E36A3-A4EA-4AD0-B146-0704ED74065E}"/>
    <cellStyle name="Normal 5 3 2" xfId="2491" xr:uid="{4C4FBB44-80B5-4037-A511-1DB116ECEBD8}"/>
    <cellStyle name="Normal 5 3 2 2" xfId="2492" xr:uid="{CCA4EFBD-4DD4-4B07-A622-CE270D1385D3}"/>
    <cellStyle name="Normal 5 3 2 2 2" xfId="2493" xr:uid="{E1D3B8A3-4756-4511-84C3-C5D03405BE58}"/>
    <cellStyle name="Normal 5 3 2 2 2 2" xfId="2494" xr:uid="{247FAE1F-6765-438B-A6DF-AF3308C27327}"/>
    <cellStyle name="Normal 5 3 2 2 2 2 2" xfId="2495" xr:uid="{FDC382B1-8047-4AE3-AB83-FBA64882C690}"/>
    <cellStyle name="Normal 5 3 2 2 2 2 2 2" xfId="2496" xr:uid="{1C7F051A-BDD7-4CE7-85F1-86787F0940AA}"/>
    <cellStyle name="Normal 5 3 2 2 2 2 3" xfId="2497" xr:uid="{0A319962-BFBF-46A7-8AB8-6B40E29EC5F8}"/>
    <cellStyle name="Normal 5 3 2 2 2 3" xfId="2498" xr:uid="{3DFB0C6D-D49D-42DC-8080-BC9902982B2F}"/>
    <cellStyle name="Normal 5 3 2 2 2 3 2" xfId="2499" xr:uid="{536934BA-6AAF-40C1-A24F-6C887883827C}"/>
    <cellStyle name="Normal 5 3 2 2 2 4" xfId="2500" xr:uid="{DD38C343-CE20-490B-B677-65A7AFA4D46B}"/>
    <cellStyle name="Normal 5 3 2 2 2 5" xfId="2501" xr:uid="{AD9B15A6-08C9-46F9-83D1-66D07AFA3705}"/>
    <cellStyle name="Normal 5 3 2 2 3" xfId="2502" xr:uid="{38AC7750-AC6A-4016-B366-117FA4DF2B13}"/>
    <cellStyle name="Normal 5 3 2 2 3 2" xfId="2503" xr:uid="{02E36172-8E53-48AE-9212-CED3EFE9F969}"/>
    <cellStyle name="Normal 5 3 2 2 3 2 2" xfId="2504" xr:uid="{8AECD2E6-3471-40E1-AE9F-79904F1B3208}"/>
    <cellStyle name="Normal 5 3 2 2 3 3" xfId="2505" xr:uid="{AA95E61E-8F0E-4ED8-83D5-B1E1D4428569}"/>
    <cellStyle name="Normal 5 3 2 2 4" xfId="2506" xr:uid="{D50C5709-CD7B-4C84-A669-AEE5E8B133EE}"/>
    <cellStyle name="Normal 5 3 2 2 4 2" xfId="2507" xr:uid="{FD3A3B97-9477-4242-B0E5-A38265E2B7DB}"/>
    <cellStyle name="Normal 5 3 2 2 4 2 2" xfId="2508" xr:uid="{E7FF980A-3974-497D-8FA5-EDAD2812642C}"/>
    <cellStyle name="Normal 5 3 2 2 4 3" xfId="2509" xr:uid="{D9A61E35-63CE-4A7F-B885-652002E15C41}"/>
    <cellStyle name="Normal 5 3 2 2 5" xfId="2510" xr:uid="{B991494C-7DC2-40C8-8540-6C68B08F3A8E}"/>
    <cellStyle name="Normal 5 3 2 2 5 2" xfId="2511" xr:uid="{5A15FB6A-A15C-425F-BECB-EB5187000BF2}"/>
    <cellStyle name="Normal 5 3 2 2 6" xfId="2512" xr:uid="{41009752-38D6-445C-8964-A7E6684F038D}"/>
    <cellStyle name="Normal 5 3 2 2 7" xfId="2513" xr:uid="{019056AB-1B72-47F1-94AB-35671C427356}"/>
    <cellStyle name="Normal 5 3 2 2 8" xfId="2514" xr:uid="{BCEDF7A3-DE7B-4D16-9C67-AFC92FE17777}"/>
    <cellStyle name="Normal 5 3 2 3" xfId="2515" xr:uid="{6BF1CC20-08B4-412F-A338-007657D01651}"/>
    <cellStyle name="Normal 5 3 2 3 2" xfId="2516" xr:uid="{A645A0B5-A600-4F33-B411-B6E3214432A5}"/>
    <cellStyle name="Normal 5 3 2 3 2 2" xfId="2517" xr:uid="{CDCF72CB-B6E7-4E7A-87B0-E1454AA69126}"/>
    <cellStyle name="Normal 5 3 2 3 2 2 2" xfId="2518" xr:uid="{5EE9E72F-4910-4F26-B0F9-A9104E7E9687}"/>
    <cellStyle name="Normal 5 3 2 3 2 3" xfId="2519" xr:uid="{0FF75363-A24C-45B2-83D6-98D65DF6FCD5}"/>
    <cellStyle name="Normal 5 3 2 3 3" xfId="2520" xr:uid="{DA5EECE8-D271-45BB-AF9E-C14BB4E3B7F0}"/>
    <cellStyle name="Normal 5 3 2 3 3 2" xfId="2521" xr:uid="{BB31A769-85F9-479C-A48B-B268FF419AB0}"/>
    <cellStyle name="Normal 5 3 2 3 4" xfId="2522" xr:uid="{E839FCB8-5AC9-4FAF-9E1A-2181CCE5475F}"/>
    <cellStyle name="Normal 5 3 2 3 5" xfId="2523" xr:uid="{341960BF-E4CF-42ED-B3A1-DA13A3097A1D}"/>
    <cellStyle name="Normal 5 3 2 4" xfId="2524" xr:uid="{0AFF5937-DF0C-4990-AA15-87158D3F3DB3}"/>
    <cellStyle name="Normal 5 3 2 4 2" xfId="2525" xr:uid="{9866ECA8-5DA4-46F9-ADC4-1F81651CC7F9}"/>
    <cellStyle name="Normal 5 3 2 4 2 2" xfId="2526" xr:uid="{5703F9EE-D367-4AD7-A58F-D5AC42243A8D}"/>
    <cellStyle name="Normal 5 3 2 4 3" xfId="2527" xr:uid="{840184FC-816C-4543-AD18-A6316F9B8ED2}"/>
    <cellStyle name="Normal 5 3 2 5" xfId="2528" xr:uid="{804C9834-4C2A-4A95-B092-7F9CB122B212}"/>
    <cellStyle name="Normal 5 3 2 5 2" xfId="2529" xr:uid="{E1CF7759-5DF1-4AE3-827F-618C4B789C11}"/>
    <cellStyle name="Normal 5 3 2 5 2 2" xfId="2530" xr:uid="{92374F40-5688-46F4-8847-F88863D483F6}"/>
    <cellStyle name="Normal 5 3 2 5 3" xfId="2531" xr:uid="{A23F4D7C-5044-457C-A2EC-34C17E45B2E3}"/>
    <cellStyle name="Normal 5 3 2 6" xfId="2532" xr:uid="{355504AE-A935-4935-B93D-36789CE6016E}"/>
    <cellStyle name="Normal 5 3 2 6 2" xfId="2533" xr:uid="{76551534-59E8-4264-B874-9FB792514FB5}"/>
    <cellStyle name="Normal 5 3 2 7" xfId="2534" xr:uid="{D1E5202D-5513-4B6D-B9F0-9F4B409328B9}"/>
    <cellStyle name="Normal 5 3 2 8" xfId="2535" xr:uid="{9BC66262-BD49-464B-9E16-38AACEDCE287}"/>
    <cellStyle name="Normal 5 3 2 9" xfId="2536" xr:uid="{D5A6343B-F224-4671-A579-473E0558A155}"/>
    <cellStyle name="Normal 5 3 3" xfId="2537" xr:uid="{34CF79BD-E6FF-4151-B249-54B7B00B7555}"/>
    <cellStyle name="Normal 5 3 3 2" xfId="2538" xr:uid="{94DA2CB4-085B-4550-9AC9-D490B1DCD8AC}"/>
    <cellStyle name="Normal 5 3 3 2 2" xfId="2539" xr:uid="{8B16A590-8D0A-4033-8356-151B847EADBC}"/>
    <cellStyle name="Normal 5 3 3 2 2 2" xfId="2540" xr:uid="{D05240EE-A4E9-471C-825E-D0315CAAE3DA}"/>
    <cellStyle name="Normal 5 3 3 2 2 2 2" xfId="2541" xr:uid="{92CE7DFF-7CDB-438C-9499-294D6C3042DA}"/>
    <cellStyle name="Normal 5 3 3 2 2 3" xfId="2542" xr:uid="{F9119E5B-3BE0-47D3-A28D-F21F66DFEB2F}"/>
    <cellStyle name="Normal 5 3 3 2 3" xfId="2543" xr:uid="{BAD821A3-2E0C-4E85-B463-5F12BCC41E8D}"/>
    <cellStyle name="Normal 5 3 3 2 3 2" xfId="2544" xr:uid="{028E02DF-4561-431C-AA5B-8FE9CC812F84}"/>
    <cellStyle name="Normal 5 3 3 2 4" xfId="2545" xr:uid="{FFEFC331-E401-4F5F-9EF2-E396FCEFC3A2}"/>
    <cellStyle name="Normal 5 3 3 2 5" xfId="2546" xr:uid="{A3894DDF-353B-470C-AFBA-488919F7BC7C}"/>
    <cellStyle name="Normal 5 3 3 3" xfId="2547" xr:uid="{8E06DB52-F087-4F77-A477-B5068C269ED8}"/>
    <cellStyle name="Normal 5 3 3 3 2" xfId="2548" xr:uid="{A09EA727-B3B0-42B3-8BB6-D1F7D96081D9}"/>
    <cellStyle name="Normal 5 3 3 3 2 2" xfId="2549" xr:uid="{D5934FC5-3B29-472B-B1DE-E99A96E8E7C0}"/>
    <cellStyle name="Normal 5 3 3 3 3" xfId="2550" xr:uid="{EB5E1C1F-6D79-46AB-93E8-C1F4AE486AF2}"/>
    <cellStyle name="Normal 5 3 3 4" xfId="2551" xr:uid="{848E3654-B7E5-4605-90BD-FDD0DAE58225}"/>
    <cellStyle name="Normal 5 3 3 4 2" xfId="2552" xr:uid="{61EF4E07-D9CB-41A9-AB98-2C12666F86F9}"/>
    <cellStyle name="Normal 5 3 3 4 2 2" xfId="2553" xr:uid="{E6632DD1-F9D6-4E84-9C47-780CF8EC4D43}"/>
    <cellStyle name="Normal 5 3 3 4 3" xfId="2554" xr:uid="{094EC6DB-C414-42A4-84D3-B2962706D74B}"/>
    <cellStyle name="Normal 5 3 3 5" xfId="2555" xr:uid="{5F60282F-7AB6-4E06-AEA3-DAC22E80F3A9}"/>
    <cellStyle name="Normal 5 3 3 5 2" xfId="2556" xr:uid="{F0F802E7-6E9A-415C-B7AB-882DED4E1FF4}"/>
    <cellStyle name="Normal 5 3 3 6" xfId="2557" xr:uid="{F10A409B-4A7C-4FB3-A3F3-8C3687E25E86}"/>
    <cellStyle name="Normal 5 3 3 7" xfId="2558" xr:uid="{B9395228-5156-47E5-8C7A-410942568DDD}"/>
    <cellStyle name="Normal 5 3 3 8" xfId="2559" xr:uid="{ABA4E855-0401-4ED8-BDF4-FF2BDD455718}"/>
    <cellStyle name="Normal 5 3 4" xfId="2560" xr:uid="{D4BFF399-B006-4C64-8AC4-9E5C6A3FF705}"/>
    <cellStyle name="Normal 5 3 4 2" xfId="2561" xr:uid="{D1C144A4-DD98-413D-B8C7-8D0BB3D8927E}"/>
    <cellStyle name="Normal 5 3 4 2 2" xfId="2562" xr:uid="{8087F3D6-F5D0-4E1F-87F0-C30273EFA645}"/>
    <cellStyle name="Normal 5 3 4 2 2 2" xfId="2563" xr:uid="{271D08B2-0455-47A9-B454-9A6F8AC79E60}"/>
    <cellStyle name="Normal 5 3 4 2 3" xfId="2564" xr:uid="{7422D442-073A-4BD5-8A26-662CFF94C35A}"/>
    <cellStyle name="Normal 5 3 4 3" xfId="2565" xr:uid="{62CD0EC4-5DD9-4CB5-B971-17379DC1E96C}"/>
    <cellStyle name="Normal 5 3 4 3 2" xfId="2566" xr:uid="{208794FD-EB7E-46BF-9B60-F08D9528D624}"/>
    <cellStyle name="Normal 5 3 4 4" xfId="2567" xr:uid="{15CD530B-E012-4458-A8ED-CF2B77895569}"/>
    <cellStyle name="Normal 5 3 4 5" xfId="2568" xr:uid="{A9613497-2524-4A6B-A243-7481103D288A}"/>
    <cellStyle name="Normal 5 3 5" xfId="2569" xr:uid="{B44C336B-A71B-44A3-B32B-7031D05EB04D}"/>
    <cellStyle name="Normal 5 3 5 2" xfId="2570" xr:uid="{009B22A6-20D0-4270-892A-7FD8D89977BA}"/>
    <cellStyle name="Normal 5 3 5 2 2" xfId="2571" xr:uid="{51D79E2B-C324-4C11-936B-D1CDFFA87964}"/>
    <cellStyle name="Normal 5 3 5 3" xfId="2572" xr:uid="{F7D67F7E-9F72-40C6-83B5-0B32E7C63EF4}"/>
    <cellStyle name="Normal 5 3 6" xfId="2573" xr:uid="{3C4378E0-5D25-40D1-972E-3F4759ECF385}"/>
    <cellStyle name="Normal 5 3 6 2" xfId="2574" xr:uid="{9547D40B-0D10-4C89-B1E6-37FCFFD4161A}"/>
    <cellStyle name="Normal 5 3 6 2 2" xfId="2575" xr:uid="{128BE5C1-3FAA-4904-AE17-9D0EA1500EF3}"/>
    <cellStyle name="Normal 5 3 6 3" xfId="2576" xr:uid="{B340F503-B28C-456C-AB85-62B3E71B4A1E}"/>
    <cellStyle name="Normal 5 3 7" xfId="2577" xr:uid="{EB55EA0C-BF4A-4D00-9244-F30D9F5E8152}"/>
    <cellStyle name="Normal 5 3 7 2" xfId="2578" xr:uid="{E0D01202-7125-470E-B9B4-18D1F308DE10}"/>
    <cellStyle name="Normal 5 3 8" xfId="2579" xr:uid="{2A30F671-1EC4-4148-8818-E73A4EDDC281}"/>
    <cellStyle name="Normal 5 3 9" xfId="2580" xr:uid="{AEC14F34-EED6-433D-8C57-CCAAD1B5D537}"/>
    <cellStyle name="Normal 50" xfId="2581" xr:uid="{EE722127-A852-47C5-AB85-E3F67C55421B}"/>
    <cellStyle name="Normal 50 2" xfId="2582" xr:uid="{A87FF82E-FF69-4166-B920-8FFD43E884E6}"/>
    <cellStyle name="Normal 50 2 2" xfId="2583" xr:uid="{2F775E88-8FAA-4F03-9E6B-E4BB30551398}"/>
    <cellStyle name="Normal 50 2 2 2" xfId="2584" xr:uid="{50D03C72-C0DB-4B9B-96C1-023DC0AA4CED}"/>
    <cellStyle name="Normal 50 2 2 2 2" xfId="2585" xr:uid="{60D29711-F8D6-4CCF-AF78-DD285BB1A67B}"/>
    <cellStyle name="Normal 50 2 2 3" xfId="2586" xr:uid="{A98E9E68-AFD6-4CCA-B247-0530000DE699}"/>
    <cellStyle name="Normal 50 2 3" xfId="2587" xr:uid="{07017C94-FB01-4D99-9C82-30C11FF9ADAD}"/>
    <cellStyle name="Normal 50 2 3 2" xfId="2588" xr:uid="{65F48829-B85A-4A22-911E-EFD52E649815}"/>
    <cellStyle name="Normal 50 2 4" xfId="2589" xr:uid="{0B3D0B68-9BC1-4964-BEE8-A2BE8A0BEF61}"/>
    <cellStyle name="Normal 50 3" xfId="2590" xr:uid="{E4936E51-5FDF-4AF2-8071-D808678F7D8C}"/>
    <cellStyle name="Normal 50 3 2" xfId="2591" xr:uid="{6D8E3CA9-98CA-4B49-B280-11641A7B8588}"/>
    <cellStyle name="Normal 50 3 2 2" xfId="2592" xr:uid="{8CDD6693-5C4B-4603-836A-6E5CE523F315}"/>
    <cellStyle name="Normal 50 3 3" xfId="2593" xr:uid="{17E70BE6-A81E-4962-8286-05430C9B991F}"/>
    <cellStyle name="Normal 50 4" xfId="2594" xr:uid="{B7FD22E7-CDAD-4AC4-BD62-ED81E9C7C249}"/>
    <cellStyle name="Normal 50 4 2" xfId="2595" xr:uid="{483050F6-2610-44D1-A2F1-92E26F894B87}"/>
    <cellStyle name="Normal 50 4 2 2" xfId="2596" xr:uid="{52B83964-D2EF-49A3-BD84-10291BC27A61}"/>
    <cellStyle name="Normal 50 4 3" xfId="2597" xr:uid="{F35E1842-F005-48E5-A8ED-833BF19F71A7}"/>
    <cellStyle name="Normal 50 5" xfId="2598" xr:uid="{CB3D823C-0E0A-4EA4-B098-8E7C7A70745D}"/>
    <cellStyle name="Normal 50 5 2" xfId="2599" xr:uid="{798B4288-FD0D-4AD6-B8EB-914C92A5E79F}"/>
    <cellStyle name="Normal 50 6" xfId="2600" xr:uid="{4CA07C7E-5F8F-45B3-B916-C445A824FD3F}"/>
    <cellStyle name="Normal 50 7" xfId="2601" xr:uid="{EBB54D03-1403-4A61-AB59-B5BA7EFA5F0B}"/>
    <cellStyle name="Normal 51" xfId="2602" xr:uid="{064D7DB3-909E-4A3B-A92F-185044AD219F}"/>
    <cellStyle name="Normal 51 2" xfId="2603" xr:uid="{7C5DC7A1-8547-4BDC-BB7A-14F08A282B3A}"/>
    <cellStyle name="Normal 51 2 2" xfId="2604" xr:uid="{F40FD390-27F5-43C9-9AE1-25B0F2E70564}"/>
    <cellStyle name="Normal 51 2 2 2" xfId="2605" xr:uid="{B6DA070E-6CEE-4DE0-AADF-7706FD529A8C}"/>
    <cellStyle name="Normal 51 2 2 2 2" xfId="2606" xr:uid="{99BEAB15-BE56-487D-903E-2600C8CA7CDE}"/>
    <cellStyle name="Normal 51 2 2 3" xfId="2607" xr:uid="{B9D4E120-CCFE-4C4A-B842-626306A77B03}"/>
    <cellStyle name="Normal 51 2 3" xfId="2608" xr:uid="{B0B3E27C-EBBE-4BFB-A14D-67F010ECA96A}"/>
    <cellStyle name="Normal 51 2 3 2" xfId="2609" xr:uid="{7F56254D-8945-47D6-AD03-C2AA37572117}"/>
    <cellStyle name="Normal 51 2 4" xfId="2610" xr:uid="{F9172E54-AEB0-4044-A43C-9DA4B2F01F23}"/>
    <cellStyle name="Normal 51 3" xfId="2611" xr:uid="{16030A36-DAD4-4B83-BD3E-C7736959C3AE}"/>
    <cellStyle name="Normal 51 3 2" xfId="2612" xr:uid="{B3469CF0-9FF3-460F-82E8-E02F9A7A4970}"/>
    <cellStyle name="Normal 51 3 2 2" xfId="2613" xr:uid="{AB3EFC0F-5A27-4128-9E8B-A549AF5F6C21}"/>
    <cellStyle name="Normal 51 3 3" xfId="2614" xr:uid="{A4967288-1E04-47C8-A7B3-141BCF0D337A}"/>
    <cellStyle name="Normal 51 4" xfId="2615" xr:uid="{3AD6CEE2-3A92-43CE-9133-B0837B0F6E4F}"/>
    <cellStyle name="Normal 51 4 2" xfId="2616" xr:uid="{FB2EA6B5-69CD-4458-9CE4-BBF3135FB770}"/>
    <cellStyle name="Normal 51 4 2 2" xfId="2617" xr:uid="{994CF1A9-D8C8-412A-96D1-285B68D97FAF}"/>
    <cellStyle name="Normal 51 4 3" xfId="2618" xr:uid="{2CBB20C5-99F6-4F64-A7F0-CD9FD32FB679}"/>
    <cellStyle name="Normal 51 5" xfId="2619" xr:uid="{FE0305DA-7381-4EDE-8864-FCAA2D9CBA5E}"/>
    <cellStyle name="Normal 51 5 2" xfId="2620" xr:uid="{C2B8DFEB-BF7A-478D-8723-A0BDBBA69A24}"/>
    <cellStyle name="Normal 51 6" xfId="2621" xr:uid="{B279F061-4D36-4956-8E39-B29B1BFC9235}"/>
    <cellStyle name="Normal 51 7" xfId="2622" xr:uid="{8CE48273-8FBB-4E79-9A69-E8AF2634DD7A}"/>
    <cellStyle name="Normal 52" xfId="2623" xr:uid="{EC15F8D2-F25E-4DD7-AB63-E36B186E80B9}"/>
    <cellStyle name="Normal 52 2" xfId="2624" xr:uid="{4F6234EB-052D-4D1B-BCD6-D148BB6EDB10}"/>
    <cellStyle name="Normal 52 2 2" xfId="2625" xr:uid="{B7B340D7-DCC7-45AA-B1CF-6117F6EB8DB4}"/>
    <cellStyle name="Normal 52 2 2 2" xfId="2626" xr:uid="{02333CBC-FE9A-48AD-B203-49C6E707DD99}"/>
    <cellStyle name="Normal 52 2 2 2 2" xfId="2627" xr:uid="{342846D7-9CE7-4389-91DC-7BA740184A96}"/>
    <cellStyle name="Normal 52 2 2 3" xfId="2628" xr:uid="{6F7A614B-9630-4C53-9878-22855702FA1F}"/>
    <cellStyle name="Normal 52 2 3" xfId="2629" xr:uid="{77051F94-CD96-45FD-87B5-0E2A86EF2A53}"/>
    <cellStyle name="Normal 52 2 3 2" xfId="2630" xr:uid="{F848C5D7-65B1-4CA5-A3F9-827AB6315733}"/>
    <cellStyle name="Normal 52 2 4" xfId="2631" xr:uid="{0EA48B9F-CBE8-49F3-8DAB-9D1DF4DC1D1A}"/>
    <cellStyle name="Normal 52 3" xfId="2632" xr:uid="{2EE8F309-0838-4C76-91AC-C3FDEC63A142}"/>
    <cellStyle name="Normal 52 3 2" xfId="2633" xr:uid="{CCB74673-ECC6-4D02-9AB9-1D88D2874FF2}"/>
    <cellStyle name="Normal 52 3 2 2" xfId="2634" xr:uid="{0012FD48-0C56-4F4F-BF45-69B9A6B202D0}"/>
    <cellStyle name="Normal 52 3 3" xfId="2635" xr:uid="{85355269-4857-4439-B939-21715689DB0C}"/>
    <cellStyle name="Normal 52 4" xfId="2636" xr:uid="{D938421F-220C-40FA-9F8E-54973720358D}"/>
    <cellStyle name="Normal 52 4 2" xfId="2637" xr:uid="{CBE51458-272C-42D6-971B-149F2D7AC2C1}"/>
    <cellStyle name="Normal 52 4 2 2" xfId="2638" xr:uid="{0E377D5B-C057-4B1C-A7EC-5D9D1A8521B5}"/>
    <cellStyle name="Normal 52 4 3" xfId="2639" xr:uid="{2C05E19B-9A92-41F3-A8FE-6D65AEF6999D}"/>
    <cellStyle name="Normal 52 5" xfId="2640" xr:uid="{9BF0CD82-EF5E-4EDE-AF23-927C28342EF7}"/>
    <cellStyle name="Normal 52 5 2" xfId="2641" xr:uid="{E338FD9F-D007-4BDC-83D3-DEF30C13F0B6}"/>
    <cellStyle name="Normal 52 6" xfId="2642" xr:uid="{9690A4A5-727A-4178-AC5C-95ED98D5A5B9}"/>
    <cellStyle name="Normal 53" xfId="2643" xr:uid="{E3CEE9E5-58E4-4643-8BDE-AC73623A00C0}"/>
    <cellStyle name="Normal 53 2" xfId="2644" xr:uid="{9841EEAC-788F-4EE6-9291-C548B8172EB1}"/>
    <cellStyle name="Normal 53 2 2" xfId="2645" xr:uid="{26CABE50-A2EC-4437-8820-D4BED756CC97}"/>
    <cellStyle name="Normal 53 2 2 2" xfId="2646" xr:uid="{9C8A6095-10AA-4513-B86F-2F275C43E194}"/>
    <cellStyle name="Normal 53 2 2 2 2" xfId="2647" xr:uid="{C6E13545-91AC-4AA1-AEDC-2B2B30220044}"/>
    <cellStyle name="Normal 53 2 2 3" xfId="2648" xr:uid="{F3F1B2EA-9755-4314-9595-AA7FD434B336}"/>
    <cellStyle name="Normal 53 2 3" xfId="2649" xr:uid="{267ADC87-359E-4A43-8C2D-EDB390E03DC4}"/>
    <cellStyle name="Normal 53 2 3 2" xfId="2650" xr:uid="{E35ECF3D-EF31-45BC-BE6C-A15406AB0096}"/>
    <cellStyle name="Normal 53 2 4" xfId="2651" xr:uid="{C300DAA6-EEFF-4FDC-A1AE-771AF418F9EC}"/>
    <cellStyle name="Normal 53 3" xfId="2652" xr:uid="{60007BEC-5885-4922-8AA7-1F8748AAD009}"/>
    <cellStyle name="Normal 53 3 2" xfId="2653" xr:uid="{2B0382B5-AB4C-4550-9F50-53661DEF5FB8}"/>
    <cellStyle name="Normal 53 3 2 2" xfId="2654" xr:uid="{528F1DF6-B28F-4CC8-8521-DCCBAF2E820C}"/>
    <cellStyle name="Normal 53 3 3" xfId="2655" xr:uid="{531CB1BD-6FE7-44F5-A452-878728B9A803}"/>
    <cellStyle name="Normal 53 4" xfId="2656" xr:uid="{EC7CB4C9-C26E-409B-8E76-D665C1FA1E04}"/>
    <cellStyle name="Normal 53 4 2" xfId="2657" xr:uid="{26026302-F620-4AF5-8F05-320F4C9EE733}"/>
    <cellStyle name="Normal 53 4 2 2" xfId="2658" xr:uid="{A8832E0F-2693-42EC-BA1E-1631DF35B88A}"/>
    <cellStyle name="Normal 53 4 3" xfId="2659" xr:uid="{D7F73E03-F427-4D0E-A894-165F3B8C99CD}"/>
    <cellStyle name="Normal 53 5" xfId="2660" xr:uid="{4FF06C99-60DF-47A6-9E1B-80079B6D6304}"/>
    <cellStyle name="Normal 53 5 2" xfId="2661" xr:uid="{55191A74-498A-499A-9AD8-1B327A8720EE}"/>
    <cellStyle name="Normal 53 6" xfId="2662" xr:uid="{A4923A45-72F9-44E6-828D-20E2FF79EC40}"/>
    <cellStyle name="Normal 54" xfId="2663" xr:uid="{FB69A1D1-3B7A-45FF-ACD4-9AFD915809D8}"/>
    <cellStyle name="Normal 54 2" xfId="2664" xr:uid="{E3FBE766-C3D1-4D91-8CEA-399365E12D2C}"/>
    <cellStyle name="Normal 54 2 2" xfId="2665" xr:uid="{EF44FB75-7843-4C28-9A85-2AB78560EDD9}"/>
    <cellStyle name="Normal 54 2 2 2" xfId="2666" xr:uid="{B766470C-5546-4D96-ACD3-7681F008A9B1}"/>
    <cellStyle name="Normal 54 2 2 2 2" xfId="2667" xr:uid="{DAECDC79-4124-4F98-8ADA-C58C198F336E}"/>
    <cellStyle name="Normal 54 2 2 3" xfId="2668" xr:uid="{382D3BCF-3C15-4FBA-BB02-84AAF84DD4E6}"/>
    <cellStyle name="Normal 54 2 3" xfId="2669" xr:uid="{D6CD3B84-DB00-4BFF-8AE4-226E33759605}"/>
    <cellStyle name="Normal 54 2 3 2" xfId="2670" xr:uid="{54399B7E-F826-40D7-B574-9B86AC4323C6}"/>
    <cellStyle name="Normal 54 2 4" xfId="2671" xr:uid="{32911B22-F1BA-47BA-9B98-AAE9B01765C5}"/>
    <cellStyle name="Normal 54 3" xfId="2672" xr:uid="{364DDC6B-7649-43AF-A9F6-DCAF11491A03}"/>
    <cellStyle name="Normal 54 3 2" xfId="2673" xr:uid="{22CB7FF2-9A9E-4CFC-AE1D-DD4117CDEB02}"/>
    <cellStyle name="Normal 54 3 2 2" xfId="2674" xr:uid="{1D307017-C9A6-422E-A03B-44842B574684}"/>
    <cellStyle name="Normal 54 3 3" xfId="2675" xr:uid="{80CADB9B-4AA9-48C1-AD03-25535D0E9D16}"/>
    <cellStyle name="Normal 54 4" xfId="2676" xr:uid="{FDDA3787-F443-4CB5-A3CF-26B0B2D0838C}"/>
    <cellStyle name="Normal 54 4 2" xfId="2677" xr:uid="{0677BFC0-1A92-4651-9C66-E070C5E0AD4D}"/>
    <cellStyle name="Normal 54 4 2 2" xfId="2678" xr:uid="{40B49496-ABE3-4524-9A98-5A4E6AC56106}"/>
    <cellStyle name="Normal 54 4 3" xfId="2679" xr:uid="{D007D027-6C6D-44A1-97C5-44D59A471B62}"/>
    <cellStyle name="Normal 54 5" xfId="2680" xr:uid="{EC77DE5A-1CB0-4322-982D-1EF5D819B5AF}"/>
    <cellStyle name="Normal 54 5 2" xfId="2681" xr:uid="{6CABEE85-E977-4754-A697-51AB603D3E68}"/>
    <cellStyle name="Normal 54 6" xfId="2682" xr:uid="{77CED5DB-959F-4001-B75D-1D004F4B5771}"/>
    <cellStyle name="Normal 55" xfId="2683" xr:uid="{C6B86E56-D450-49B9-8AE9-CB38833D2CA5}"/>
    <cellStyle name="Normal 55 2" xfId="2684" xr:uid="{40AE0B5A-A277-41FB-A9A2-B67B46166A21}"/>
    <cellStyle name="Normal 55 2 2" xfId="2685" xr:uid="{EBE277F9-7A6F-4CE0-932D-CD712289E37A}"/>
    <cellStyle name="Normal 55 2 2 2" xfId="2686" xr:uid="{AB4AE4A0-E029-4DEC-B2CD-0D81E481D889}"/>
    <cellStyle name="Normal 55 2 2 2 2" xfId="2687" xr:uid="{003BD519-ECA1-445C-BE7C-0CFC6FC07B84}"/>
    <cellStyle name="Normal 55 2 2 3" xfId="2688" xr:uid="{C85FC88A-A7B2-4A6F-9547-B36D0025C569}"/>
    <cellStyle name="Normal 55 2 3" xfId="2689" xr:uid="{C252A844-9107-4ECB-8349-9749EC2DB492}"/>
    <cellStyle name="Normal 55 2 3 2" xfId="2690" xr:uid="{687C98A8-EC52-48B1-90D2-490CE7FB84BD}"/>
    <cellStyle name="Normal 55 2 4" xfId="2691" xr:uid="{766603BF-6D8D-4C42-9948-1693B4D0E003}"/>
    <cellStyle name="Normal 55 3" xfId="2692" xr:uid="{2E32F9D2-850E-403D-99AE-699EBEC97006}"/>
    <cellStyle name="Normal 55 3 2" xfId="2693" xr:uid="{28DC5646-8551-4510-BE88-3D5AE1B4A4A2}"/>
    <cellStyle name="Normal 55 3 2 2" xfId="2694" xr:uid="{E43B4374-848A-4C22-9BB1-6E3740974F4F}"/>
    <cellStyle name="Normal 55 3 3" xfId="2695" xr:uid="{3AF8029A-3429-49B8-A776-E795CCA07B9B}"/>
    <cellStyle name="Normal 55 4" xfId="2696" xr:uid="{030C64B1-1A6C-478D-B941-96F409A7CB1B}"/>
    <cellStyle name="Normal 55 4 2" xfId="2697" xr:uid="{C2534DB9-24B4-4DA2-A760-C0F50D86FC2D}"/>
    <cellStyle name="Normal 55 5" xfId="2698" xr:uid="{D75C145F-3869-46AE-AA29-6C412659BFCC}"/>
    <cellStyle name="Normal 56" xfId="2699" xr:uid="{75B38D02-C58B-4C89-82E1-5A0891A5AA6E}"/>
    <cellStyle name="Normal 57" xfId="2700" xr:uid="{96C20EDA-6871-464A-945E-54F76FF8199C}"/>
    <cellStyle name="Normal 58" xfId="2701" xr:uid="{F66D0B0C-B1A0-4CFE-B9B3-0DEB240CEA5E}"/>
    <cellStyle name="Normal 59" xfId="2702" xr:uid="{672FC729-1BA0-4590-AC34-A9183C530881}"/>
    <cellStyle name="Normal 6" xfId="2703" xr:uid="{9F1770AC-BFC1-4E08-B507-40F977A4A25A}"/>
    <cellStyle name="Normal 6 2" xfId="2704" xr:uid="{331B8E6C-2B72-4D5D-9B06-F7E4C7741153}"/>
    <cellStyle name="Normal 6 2 10" xfId="2705" xr:uid="{83F23CE1-1B59-4652-9E26-9B8DB6397DEC}"/>
    <cellStyle name="Normal 6 2 2" xfId="2706" xr:uid="{15BB359E-8B9B-42B9-9FA7-8F9C6A4F6214}"/>
    <cellStyle name="Normal 6 2 2 2" xfId="2707" xr:uid="{B302D2A5-8333-4B86-986F-4A483A7CC48C}"/>
    <cellStyle name="Normal 6 2 2 2 2" xfId="2708" xr:uid="{5C260C41-FC90-4EDE-B0CB-BE7FA50DD85D}"/>
    <cellStyle name="Normal 6 2 2 2 2 2" xfId="2709" xr:uid="{ACD78358-357A-4A90-91DE-2BDA622FE272}"/>
    <cellStyle name="Normal 6 2 2 2 2 2 2" xfId="2710" xr:uid="{3E0A41CF-7904-4982-A5F9-2DA2E3E570A5}"/>
    <cellStyle name="Normal 6 2 2 2 2 2 2 2" xfId="2711" xr:uid="{CAE5BB05-27F7-43F1-8B10-5FBC90DDCE75}"/>
    <cellStyle name="Normal 6 2 2 2 2 2 3" xfId="2712" xr:uid="{EE456E7A-021C-4828-AAB3-7F7C85BCADBE}"/>
    <cellStyle name="Normal 6 2 2 2 2 3" xfId="2713" xr:uid="{8A6B7B2B-7D09-4A32-B3B3-0664BED26B68}"/>
    <cellStyle name="Normal 6 2 2 2 2 3 2" xfId="2714" xr:uid="{B730CBBF-EE7F-48EF-8AA3-7CA5CAF10571}"/>
    <cellStyle name="Normal 6 2 2 2 2 4" xfId="2715" xr:uid="{EA60A01B-100A-4A9B-B727-073BD964FB5F}"/>
    <cellStyle name="Normal 6 2 2 2 2 5" xfId="2716" xr:uid="{A9E29F1E-6C57-42A7-B327-247FA28D1449}"/>
    <cellStyle name="Normal 6 2 2 2 3" xfId="2717" xr:uid="{D79A964F-00D4-47E3-8A52-5E9B071CA388}"/>
    <cellStyle name="Normal 6 2 2 2 3 2" xfId="2718" xr:uid="{5C1A79DA-74BC-4A1B-B341-E88790144DF5}"/>
    <cellStyle name="Normal 6 2 2 2 3 2 2" xfId="2719" xr:uid="{CCAB8876-A391-4155-9C8C-5CB8898BA146}"/>
    <cellStyle name="Normal 6 2 2 2 3 3" xfId="2720" xr:uid="{03CAD27B-1198-4BCC-AB03-B593F78C1A94}"/>
    <cellStyle name="Normal 6 2 2 2 4" xfId="2721" xr:uid="{2A3F9123-E3CF-4D6B-9C08-7FA8D3CB8CB7}"/>
    <cellStyle name="Normal 6 2 2 2 4 2" xfId="2722" xr:uid="{7959E084-B86A-487F-9801-870A384AFFA4}"/>
    <cellStyle name="Normal 6 2 2 2 4 2 2" xfId="2723" xr:uid="{9C750B3E-99E5-4BC3-970B-19CA8CD84CC0}"/>
    <cellStyle name="Normal 6 2 2 2 4 3" xfId="2724" xr:uid="{88165632-4900-412D-9924-D0492B6B6F24}"/>
    <cellStyle name="Normal 6 2 2 2 5" xfId="2725" xr:uid="{813A432D-8377-4265-A2F1-FE2C69A17574}"/>
    <cellStyle name="Normal 6 2 2 2 5 2" xfId="2726" xr:uid="{B436885E-AA2E-462B-8DD6-3B9E85A6E295}"/>
    <cellStyle name="Normal 6 2 2 2 6" xfId="2727" xr:uid="{34793F83-3552-46F2-B523-BB32034D6732}"/>
    <cellStyle name="Normal 6 2 2 2 7" xfId="2728" xr:uid="{90101251-E195-433E-9E79-1AFA0647FCF4}"/>
    <cellStyle name="Normal 6 2 2 2 8" xfId="2729" xr:uid="{D848DC48-2CDF-4A74-8B1B-A668454A6859}"/>
    <cellStyle name="Normal 6 2 2 3" xfId="2730" xr:uid="{590DC1F8-C76D-4232-B914-F457B5686F81}"/>
    <cellStyle name="Normal 6 2 2 3 2" xfId="2731" xr:uid="{E9775921-3565-4BC4-8D53-8B377624C93C}"/>
    <cellStyle name="Normal 6 2 2 3 2 2" xfId="2732" xr:uid="{1351490F-FF8D-4CA7-A766-B21A90DE3099}"/>
    <cellStyle name="Normal 6 2 2 3 2 2 2" xfId="2733" xr:uid="{6AEC5EAF-2459-4FCF-BCED-C9BA1D0EE7D4}"/>
    <cellStyle name="Normal 6 2 2 3 2 3" xfId="2734" xr:uid="{E599A408-E566-4E89-A98E-3D6A35FCB711}"/>
    <cellStyle name="Normal 6 2 2 3 3" xfId="2735" xr:uid="{E81DFA69-ADEC-48CE-B3E7-61A4A5B3DD84}"/>
    <cellStyle name="Normal 6 2 2 3 3 2" xfId="2736" xr:uid="{22529422-7909-42C9-A6EA-C42872D5222F}"/>
    <cellStyle name="Normal 6 2 2 3 4" xfId="2737" xr:uid="{5DA58606-3C8B-4976-95C0-472FF96B3530}"/>
    <cellStyle name="Normal 6 2 2 3 5" xfId="2738" xr:uid="{B685AC38-ACAA-4A57-BD89-628517F59677}"/>
    <cellStyle name="Normal 6 2 2 4" xfId="2739" xr:uid="{CF7FA9EB-BA30-414D-85F1-038DF4BF4FE7}"/>
    <cellStyle name="Normal 6 2 2 4 2" xfId="2740" xr:uid="{832EB358-24BE-4C8B-B1E1-46C597BF5EFB}"/>
    <cellStyle name="Normal 6 2 2 4 2 2" xfId="2741" xr:uid="{C6864011-F36E-409E-A7DC-12B87AC0EA4D}"/>
    <cellStyle name="Normal 6 2 2 4 3" xfId="2742" xr:uid="{8EFABABA-3AEC-45EC-9170-25AC97A60B96}"/>
    <cellStyle name="Normal 6 2 2 5" xfId="2743" xr:uid="{A0B002AB-B401-447A-8DE5-9BFEA4808109}"/>
    <cellStyle name="Normal 6 2 2 5 2" xfId="2744" xr:uid="{6C36F13A-7D0D-4018-8D4A-5765783693C6}"/>
    <cellStyle name="Normal 6 2 2 5 2 2" xfId="2745" xr:uid="{1B32D7A9-1D2C-4A64-AF51-C27BD6AD6EA8}"/>
    <cellStyle name="Normal 6 2 2 5 3" xfId="2746" xr:uid="{8DE8DFB1-957F-4196-9D13-9265C1E2264E}"/>
    <cellStyle name="Normal 6 2 2 6" xfId="2747" xr:uid="{EFBA73D5-F599-4AF3-A79E-DBDC95A0D01B}"/>
    <cellStyle name="Normal 6 2 2 6 2" xfId="2748" xr:uid="{B44F6711-4F00-44DB-A2C8-B9DF21CD08BE}"/>
    <cellStyle name="Normal 6 2 2 7" xfId="2749" xr:uid="{C747A149-84D3-469A-9A8E-382503DE0D1A}"/>
    <cellStyle name="Normal 6 2 2 8" xfId="2750" xr:uid="{F0471EF1-8507-406E-BC98-B17978DFB77C}"/>
    <cellStyle name="Normal 6 2 2 9" xfId="2751" xr:uid="{E45B8806-72F5-498D-BB10-7EF6DDF20FD3}"/>
    <cellStyle name="Normal 6 2 3" xfId="2752" xr:uid="{95F7420D-3639-4726-A7CA-15F9C8308128}"/>
    <cellStyle name="Normal 6 2 3 2" xfId="2753" xr:uid="{B6D356B9-B040-4716-9540-130A13CD3CF6}"/>
    <cellStyle name="Normal 6 2 3 2 2" xfId="2754" xr:uid="{5AD9A168-4A5A-46D1-B7C3-DE8066A5D0C1}"/>
    <cellStyle name="Normal 6 2 3 2 2 2" xfId="2755" xr:uid="{1B5F0F8C-CEB6-45DD-8295-6988D4D45872}"/>
    <cellStyle name="Normal 6 2 3 2 2 2 2" xfId="2756" xr:uid="{5C52078B-6C3C-48B0-A69F-149E7B3A7D35}"/>
    <cellStyle name="Normal 6 2 3 2 2 3" xfId="2757" xr:uid="{F8C614B5-D119-4C5A-B26B-D279512F6CA3}"/>
    <cellStyle name="Normal 6 2 3 2 3" xfId="2758" xr:uid="{405077AE-30EC-4540-9145-9EB9DEC71F39}"/>
    <cellStyle name="Normal 6 2 3 2 3 2" xfId="2759" xr:uid="{2FA28591-30B0-4DF7-B68E-7DAACC4430FC}"/>
    <cellStyle name="Normal 6 2 3 2 4" xfId="2760" xr:uid="{48609C5E-4954-4E80-AE6F-13B20B0C1B6D}"/>
    <cellStyle name="Normal 6 2 3 2 5" xfId="2761" xr:uid="{531BD648-B4F3-4A7A-B23C-6693D1CCDE46}"/>
    <cellStyle name="Normal 6 2 3 3" xfId="2762" xr:uid="{4846B638-E7DB-4907-91AB-52490BA0E8EA}"/>
    <cellStyle name="Normal 6 2 3 3 2" xfId="2763" xr:uid="{F06D9E79-A73C-4835-B137-7DE6679ACBC7}"/>
    <cellStyle name="Normal 6 2 3 3 2 2" xfId="2764" xr:uid="{02CB1EE0-F65D-4431-8FE5-A6CF590CBA43}"/>
    <cellStyle name="Normal 6 2 3 3 3" xfId="2765" xr:uid="{DD134EE4-1F2F-492B-931A-D1EFDFDF34D1}"/>
    <cellStyle name="Normal 6 2 3 4" xfId="2766" xr:uid="{2D084E92-7D65-484F-A2B6-51E3B01857D9}"/>
    <cellStyle name="Normal 6 2 3 4 2" xfId="2767" xr:uid="{D99934C1-3E77-4D35-A43B-4195794431B1}"/>
    <cellStyle name="Normal 6 2 3 4 2 2" xfId="2768" xr:uid="{ECEC95B1-F530-4259-813E-B12CDB16976E}"/>
    <cellStyle name="Normal 6 2 3 4 3" xfId="2769" xr:uid="{C3141BCC-41D7-4B60-8E03-CDD7BA2BDE56}"/>
    <cellStyle name="Normal 6 2 3 5" xfId="2770" xr:uid="{80989F4E-E323-41FA-A8C6-94A8593E2001}"/>
    <cellStyle name="Normal 6 2 3 5 2" xfId="2771" xr:uid="{5282C255-AD3E-4595-BCA7-6822976B6908}"/>
    <cellStyle name="Normal 6 2 3 6" xfId="2772" xr:uid="{A4BFE28A-57E5-405C-B461-23740D31AE07}"/>
    <cellStyle name="Normal 6 2 3 7" xfId="2773" xr:uid="{E00148C3-B016-4914-A200-0FEB1945731A}"/>
    <cellStyle name="Normal 6 2 3 8" xfId="2774" xr:uid="{38CE71C6-2606-4871-B7C1-1B320A5EA7B8}"/>
    <cellStyle name="Normal 6 2 4" xfId="2775" xr:uid="{A983DF4A-FA22-42AD-8B6A-6CFFA50BA335}"/>
    <cellStyle name="Normal 6 2 4 2" xfId="2776" xr:uid="{1CCB5E91-9B56-4BD5-94E8-32142BFB1A52}"/>
    <cellStyle name="Normal 6 2 4 2 2" xfId="2777" xr:uid="{BF171EF5-978B-4188-A3F3-3BD46E5703F0}"/>
    <cellStyle name="Normal 6 2 4 2 2 2" xfId="2778" xr:uid="{B65418EB-05B3-4DC4-8692-CDA51A50FCCD}"/>
    <cellStyle name="Normal 6 2 4 2 3" xfId="2779" xr:uid="{ACCD1358-AA4D-41CE-AEF2-72D4048B9BF8}"/>
    <cellStyle name="Normal 6 2 4 3" xfId="2780" xr:uid="{66FEB031-D293-435A-8024-A2A3B51E851B}"/>
    <cellStyle name="Normal 6 2 4 3 2" xfId="2781" xr:uid="{B9A2D140-258D-4EB1-9E2B-808B0CC80BBF}"/>
    <cellStyle name="Normal 6 2 4 4" xfId="2782" xr:uid="{BE5A7815-569C-44B6-B050-CF375EEED0C8}"/>
    <cellStyle name="Normal 6 2 4 5" xfId="2783" xr:uid="{B7F5DC6E-9ED9-455C-B723-5EBB18946ACF}"/>
    <cellStyle name="Normal 6 2 5" xfId="2784" xr:uid="{9263269A-BD4E-4C8D-816E-1EF0433CE630}"/>
    <cellStyle name="Normal 6 2 5 2" xfId="2785" xr:uid="{91D185E6-0F85-4022-AC8E-69E42A721D13}"/>
    <cellStyle name="Normal 6 2 5 2 2" xfId="2786" xr:uid="{866806FE-AB17-4D83-994F-3B439D4E6AF9}"/>
    <cellStyle name="Normal 6 2 5 3" xfId="2787" xr:uid="{E1C90774-0A70-4B7A-B8F2-2F7FE8AC9A4E}"/>
    <cellStyle name="Normal 6 2 6" xfId="2788" xr:uid="{33A73141-71B7-4833-81D8-5B04D8238D2B}"/>
    <cellStyle name="Normal 6 2 6 2" xfId="2789" xr:uid="{D695C1E8-52D8-4630-8C9F-6D2D1DE81C72}"/>
    <cellStyle name="Normal 6 2 6 2 2" xfId="2790" xr:uid="{9797FB3E-022D-4AA2-AC9C-1D0350861C4B}"/>
    <cellStyle name="Normal 6 2 6 3" xfId="2791" xr:uid="{314538F8-4300-467C-A4D3-BB2851688751}"/>
    <cellStyle name="Normal 6 2 7" xfId="2792" xr:uid="{72C968D5-D386-4BD0-87D5-4071F9285A43}"/>
    <cellStyle name="Normal 6 2 7 2" xfId="2793" xr:uid="{FC59469A-BED4-4A0A-8CD8-1050B5155990}"/>
    <cellStyle name="Normal 6 2 8" xfId="2794" xr:uid="{377C1EC1-E632-47F0-8D53-2B78E4A8F9DD}"/>
    <cellStyle name="Normal 6 2 9" xfId="2795" xr:uid="{C14EE978-6635-4DF8-B914-06B92AA8A54C}"/>
    <cellStyle name="Normal 6 3" xfId="2796" xr:uid="{ACC42041-8AE3-4A9A-B17B-7DACFDBC4FD0}"/>
    <cellStyle name="Normal 6 3 10" xfId="2797" xr:uid="{1706596A-6864-4AFB-8F36-E29058FCF3FD}"/>
    <cellStyle name="Normal 6 3 2" xfId="2798" xr:uid="{1480B3F2-9E7A-4743-8643-19DC59C6A4B1}"/>
    <cellStyle name="Normal 6 3 2 2" xfId="2799" xr:uid="{5089926D-4FD6-4723-BC77-5921D417C3EC}"/>
    <cellStyle name="Normal 6 3 2 2 2" xfId="2800" xr:uid="{EB2E5DFC-7F73-406D-BB15-D297E4371301}"/>
    <cellStyle name="Normal 6 3 2 2 2 2" xfId="2801" xr:uid="{B096F4AB-E3CF-48C2-A54F-AB3A2C5824A0}"/>
    <cellStyle name="Normal 6 3 2 2 2 2 2" xfId="2802" xr:uid="{76A9571E-CA5D-4165-93DF-57CB3AA6CD10}"/>
    <cellStyle name="Normal 6 3 2 2 2 2 2 2" xfId="2803" xr:uid="{1DCA8A27-272A-4E89-862A-A244CA8E53C3}"/>
    <cellStyle name="Normal 6 3 2 2 2 2 3" xfId="2804" xr:uid="{1736287C-C904-4155-8B6D-230AC63C1C9E}"/>
    <cellStyle name="Normal 6 3 2 2 2 3" xfId="2805" xr:uid="{4407E45D-84D1-42F8-9CA2-66FA9C20CB3C}"/>
    <cellStyle name="Normal 6 3 2 2 2 3 2" xfId="2806" xr:uid="{40C5BE59-3162-4F53-97A1-049B87443CFF}"/>
    <cellStyle name="Normal 6 3 2 2 2 4" xfId="2807" xr:uid="{000363CC-1971-461E-B89E-19C0B462FDEA}"/>
    <cellStyle name="Normal 6 3 2 2 2 5" xfId="2808" xr:uid="{F153BE98-CEB8-4A3A-BD87-6F722FDACC3E}"/>
    <cellStyle name="Normal 6 3 2 2 3" xfId="2809" xr:uid="{9B549901-DE8A-46AD-85AF-B82F3A4C22BE}"/>
    <cellStyle name="Normal 6 3 2 2 3 2" xfId="2810" xr:uid="{A1717392-1879-4A48-9F35-13B9C2EF8F3F}"/>
    <cellStyle name="Normal 6 3 2 2 3 2 2" xfId="2811" xr:uid="{372F69ED-169E-4FFC-8A06-AD1D6F69232F}"/>
    <cellStyle name="Normal 6 3 2 2 3 3" xfId="2812" xr:uid="{0AA214A7-C08C-4DBC-9BB0-84D0A81C31E2}"/>
    <cellStyle name="Normal 6 3 2 2 4" xfId="2813" xr:uid="{B28C53D1-5298-41B7-A396-FAD8E0ED88BE}"/>
    <cellStyle name="Normal 6 3 2 2 4 2" xfId="2814" xr:uid="{C259D25D-707C-47E6-93AB-381282775259}"/>
    <cellStyle name="Normal 6 3 2 2 4 2 2" xfId="2815" xr:uid="{08231E9B-B942-4B31-B21D-1E706D99F85A}"/>
    <cellStyle name="Normal 6 3 2 2 4 3" xfId="2816" xr:uid="{02369788-8AE3-43F3-AF6D-70F9F959F17A}"/>
    <cellStyle name="Normal 6 3 2 2 5" xfId="2817" xr:uid="{CA48553A-5F47-4B35-AE2B-246C2EC3B731}"/>
    <cellStyle name="Normal 6 3 2 2 5 2" xfId="2818" xr:uid="{35741618-00D6-400A-AF2E-A0D7690FBE1B}"/>
    <cellStyle name="Normal 6 3 2 2 6" xfId="2819" xr:uid="{37CF5287-4A35-493F-8B30-4E8F15C9C3AA}"/>
    <cellStyle name="Normal 6 3 2 2 7" xfId="2820" xr:uid="{1DB38F38-7A39-4BCA-90E3-F5649617D570}"/>
    <cellStyle name="Normal 6 3 2 2 8" xfId="2821" xr:uid="{A6E864F8-B421-4E89-92F3-639E8C6190FF}"/>
    <cellStyle name="Normal 6 3 2 3" xfId="2822" xr:uid="{CAF834AD-9E5B-41BA-987F-B734CCDB37D8}"/>
    <cellStyle name="Normal 6 3 2 3 2" xfId="2823" xr:uid="{9C47F90D-B779-4A14-97CA-1436B607765C}"/>
    <cellStyle name="Normal 6 3 2 3 2 2" xfId="2824" xr:uid="{2F6A9E7A-8928-4CB3-940A-FB5C277DE9CA}"/>
    <cellStyle name="Normal 6 3 2 3 2 2 2" xfId="2825" xr:uid="{E706593C-8C70-406A-9130-BE62AFC1F358}"/>
    <cellStyle name="Normal 6 3 2 3 2 3" xfId="2826" xr:uid="{D0A6128F-057F-4D8C-A3D8-52178341062C}"/>
    <cellStyle name="Normal 6 3 2 3 3" xfId="2827" xr:uid="{80E5E793-C493-40C8-B809-C62C675118F4}"/>
    <cellStyle name="Normal 6 3 2 3 3 2" xfId="2828" xr:uid="{4385FB11-2EBA-457A-A65B-037392E40A40}"/>
    <cellStyle name="Normal 6 3 2 3 4" xfId="2829" xr:uid="{D7814EC5-47A2-44B3-80B6-172F6E066B47}"/>
    <cellStyle name="Normal 6 3 2 3 5" xfId="2830" xr:uid="{E2698CCE-4F8D-4DBC-9B43-CEFEB30DA207}"/>
    <cellStyle name="Normal 6 3 2 4" xfId="2831" xr:uid="{58B55215-1C9B-4D7E-ABDC-621C9C2B84EA}"/>
    <cellStyle name="Normal 6 3 2 4 2" xfId="2832" xr:uid="{F6348818-3F79-4841-BDCD-5295D0AAF4AE}"/>
    <cellStyle name="Normal 6 3 2 4 2 2" xfId="2833" xr:uid="{33874A83-C9B4-438A-BFB3-1ED5F280192B}"/>
    <cellStyle name="Normal 6 3 2 4 3" xfId="2834" xr:uid="{2FB26F2B-C76A-4AA6-8A39-AAD43E4142DD}"/>
    <cellStyle name="Normal 6 3 2 5" xfId="2835" xr:uid="{CCC44B1D-6AC9-4324-9D7F-94B873078A43}"/>
    <cellStyle name="Normal 6 3 2 5 2" xfId="2836" xr:uid="{F3F59D25-66E2-4156-A31A-8F7D6FD86F75}"/>
    <cellStyle name="Normal 6 3 2 5 2 2" xfId="2837" xr:uid="{DDF59674-EBE6-476F-81FB-6587381ADB07}"/>
    <cellStyle name="Normal 6 3 2 5 3" xfId="2838" xr:uid="{51C2AFB5-8F89-4611-A25E-86D47BEECA41}"/>
    <cellStyle name="Normal 6 3 2 6" xfId="2839" xr:uid="{C84CB8F6-EA9A-48E8-9B9F-C829029FF6DD}"/>
    <cellStyle name="Normal 6 3 2 6 2" xfId="2840" xr:uid="{877CCFC5-CB88-4335-950E-F56BC57BEE06}"/>
    <cellStyle name="Normal 6 3 2 7" xfId="2841" xr:uid="{9E8374DE-07D1-4244-BE8E-6C3DE70C08FC}"/>
    <cellStyle name="Normal 6 3 2 8" xfId="2842" xr:uid="{7FB038FA-FE3B-4757-B73C-A6140AFD40A1}"/>
    <cellStyle name="Normal 6 3 2 9" xfId="2843" xr:uid="{EB5FD263-F82D-4815-9EF1-DE8C4A452B41}"/>
    <cellStyle name="Normal 6 3 3" xfId="2844" xr:uid="{9DAA54C4-0068-4C9E-94CA-64B827EC5310}"/>
    <cellStyle name="Normal 6 3 3 2" xfId="2845" xr:uid="{436B7505-CC48-4452-AD09-D178FB013863}"/>
    <cellStyle name="Normal 6 3 3 2 2" xfId="2846" xr:uid="{E368A6E3-22B8-4051-86F4-47AF68A497F3}"/>
    <cellStyle name="Normal 6 3 3 2 2 2" xfId="2847" xr:uid="{0954BC2A-121F-4388-9DC5-6F66B92DDFE0}"/>
    <cellStyle name="Normal 6 3 3 2 2 2 2" xfId="2848" xr:uid="{F2777A85-32F7-45F7-BB6F-57500608EAA7}"/>
    <cellStyle name="Normal 6 3 3 2 2 3" xfId="2849" xr:uid="{A2A8A030-B2A2-48D7-AA29-6C3B82BB3446}"/>
    <cellStyle name="Normal 6 3 3 2 3" xfId="2850" xr:uid="{72D83060-5B4F-49D9-BFD0-63EC0AE1597C}"/>
    <cellStyle name="Normal 6 3 3 2 3 2" xfId="2851" xr:uid="{A54935FE-FDB1-4B98-8B3E-E20C238E2F8F}"/>
    <cellStyle name="Normal 6 3 3 2 4" xfId="2852" xr:uid="{4E755379-75D5-4E56-BCA8-F4D4852EE455}"/>
    <cellStyle name="Normal 6 3 3 2 5" xfId="2853" xr:uid="{49F126C8-252F-4621-BD75-A055316638B6}"/>
    <cellStyle name="Normal 6 3 3 3" xfId="2854" xr:uid="{DAF5C9CD-AAE0-402B-A0B2-8483F36F0BFF}"/>
    <cellStyle name="Normal 6 3 3 3 2" xfId="2855" xr:uid="{B719029F-E0BB-4851-B12F-6DDA70F2C52B}"/>
    <cellStyle name="Normal 6 3 3 3 2 2" xfId="2856" xr:uid="{D2D21D75-7237-44F6-8CB5-84FF15A196F2}"/>
    <cellStyle name="Normal 6 3 3 3 3" xfId="2857" xr:uid="{30B48988-7BDA-4ABF-A868-403443A706CE}"/>
    <cellStyle name="Normal 6 3 3 4" xfId="2858" xr:uid="{3C2B738B-63D5-47CF-BC42-5076FC9B87DA}"/>
    <cellStyle name="Normal 6 3 3 4 2" xfId="2859" xr:uid="{C35DD084-AF84-4FC8-9D10-625C61E42D7B}"/>
    <cellStyle name="Normal 6 3 3 4 2 2" xfId="2860" xr:uid="{4E662276-6CA7-4E88-B04A-8D7E1476F8D6}"/>
    <cellStyle name="Normal 6 3 3 4 3" xfId="2861" xr:uid="{3B48C439-2D95-49CB-9BDD-C76435514716}"/>
    <cellStyle name="Normal 6 3 3 5" xfId="2862" xr:uid="{31F6D5DD-FAF2-436D-9350-DD3BEF4CD3ED}"/>
    <cellStyle name="Normal 6 3 3 5 2" xfId="2863" xr:uid="{C5F2FD57-7C0B-4F6F-AC89-1C9A054362AF}"/>
    <cellStyle name="Normal 6 3 3 6" xfId="2864" xr:uid="{0F42647D-2827-49BA-B031-3E3C35267AEE}"/>
    <cellStyle name="Normal 6 3 3 7" xfId="2865" xr:uid="{AABA9B56-B8DD-462F-9CD7-8371D90F7AA1}"/>
    <cellStyle name="Normal 6 3 3 8" xfId="2866" xr:uid="{FCBB8A72-FC75-484E-9F66-920BACF3FF29}"/>
    <cellStyle name="Normal 6 3 4" xfId="2867" xr:uid="{38E1CACD-0BBF-4183-ABC5-840AC256EE44}"/>
    <cellStyle name="Normal 6 3 4 2" xfId="2868" xr:uid="{14D1522F-2028-4277-9529-EF11F96BBFE4}"/>
    <cellStyle name="Normal 6 3 4 2 2" xfId="2869" xr:uid="{CA75E65E-3405-4397-A312-35ABFB4F5408}"/>
    <cellStyle name="Normal 6 3 4 2 2 2" xfId="2870" xr:uid="{2925B975-544D-4655-897D-7082BAC754D5}"/>
    <cellStyle name="Normal 6 3 4 2 3" xfId="2871" xr:uid="{758A41FC-3E44-4EB3-B72D-3E5D86D47516}"/>
    <cellStyle name="Normal 6 3 4 3" xfId="2872" xr:uid="{5B17C958-ABFE-4111-A47A-34127C013A4C}"/>
    <cellStyle name="Normal 6 3 4 3 2" xfId="2873" xr:uid="{F4F5FF57-088E-4E60-8F5F-D5B4F1978E28}"/>
    <cellStyle name="Normal 6 3 4 4" xfId="2874" xr:uid="{7C5FE95A-80F3-4E63-9A69-66DCDBA25827}"/>
    <cellStyle name="Normal 6 3 4 5" xfId="2875" xr:uid="{1E2BF8B9-F73D-45F7-ADA8-40CA1507CABB}"/>
    <cellStyle name="Normal 6 3 5" xfId="2876" xr:uid="{DD4216E5-E1C5-4CAE-9B90-123795F65094}"/>
    <cellStyle name="Normal 6 3 5 2" xfId="2877" xr:uid="{34A3B04F-DCFF-4E9D-ABDC-47677D768344}"/>
    <cellStyle name="Normal 6 3 5 2 2" xfId="2878" xr:uid="{B2E59C49-C860-4B7C-A2E4-C48079701EC7}"/>
    <cellStyle name="Normal 6 3 5 3" xfId="2879" xr:uid="{79F9C76F-B19F-4F16-8D46-DBD13A0CDC6B}"/>
    <cellStyle name="Normal 6 3 6" xfId="2880" xr:uid="{94FF4125-6944-47CB-8F0B-C67568091475}"/>
    <cellStyle name="Normal 6 3 6 2" xfId="2881" xr:uid="{C1426086-0830-4338-8B07-8E4A433F3507}"/>
    <cellStyle name="Normal 6 3 6 2 2" xfId="2882" xr:uid="{3D7F54DE-969F-4BA5-B849-808A1D6000B0}"/>
    <cellStyle name="Normal 6 3 6 3" xfId="2883" xr:uid="{77CB6E8E-816B-4E7E-9507-878CB3D3E52B}"/>
    <cellStyle name="Normal 6 3 7" xfId="2884" xr:uid="{B939A607-9631-4AAC-B5B0-3C702F5A3DDA}"/>
    <cellStyle name="Normal 6 3 7 2" xfId="2885" xr:uid="{A0BA8D33-47C3-4C50-A47A-3029D8D95459}"/>
    <cellStyle name="Normal 6 3 8" xfId="2886" xr:uid="{836360F7-1505-4F81-A82C-A41CD2E38CFA}"/>
    <cellStyle name="Normal 6 3 9" xfId="2887" xr:uid="{EA7F716B-0B83-49EF-B164-7E08DDF6664F}"/>
    <cellStyle name="Normal 60" xfId="2888" xr:uid="{A2801193-3B31-4EC0-BFE6-6A4630E88B3C}"/>
    <cellStyle name="Normal 61" xfId="2889" xr:uid="{6A5C2F3E-1C3A-450A-AAEC-50319B4B605B}"/>
    <cellStyle name="Normal 62" xfId="2890" xr:uid="{0C9E9B93-2E85-46B6-9621-87FB753E298F}"/>
    <cellStyle name="Normal 63" xfId="2891" xr:uid="{37970EDC-78AF-4BDC-8440-9B1B327638DF}"/>
    <cellStyle name="Normal 64" xfId="2892" xr:uid="{5BC94E42-FB90-4D17-BFF7-B230BE9175A1}"/>
    <cellStyle name="Normal 65" xfId="2893" xr:uid="{D48C9268-D730-451F-A028-AFB8A70A7C6A}"/>
    <cellStyle name="Normal 66" xfId="2894" xr:uid="{96D180C7-0891-4C0A-A39B-0A2412F6FF3C}"/>
    <cellStyle name="Normal 67" xfId="2895" xr:uid="{E57BE4F6-3EA7-4405-B482-D78738756881}"/>
    <cellStyle name="Normal 68" xfId="2896" xr:uid="{5E83021F-3C60-4CE6-88BC-5D48B403CA9F}"/>
    <cellStyle name="Normal 69" xfId="2897" xr:uid="{DBD74A82-40FE-4620-A084-5C34C239DE1E}"/>
    <cellStyle name="Normal 7" xfId="2898" xr:uid="{140C59B1-6D81-4E2D-A031-B7EB2CFCEEEF}"/>
    <cellStyle name="Normal 7 2" xfId="2899" xr:uid="{D7A90D13-3C9F-4541-9A2B-82AF0E6ACDDA}"/>
    <cellStyle name="Normal 7 2 10" xfId="2900" xr:uid="{13A7C2DE-3D58-4C0E-AA60-97CEE13552F6}"/>
    <cellStyle name="Normal 7 2 2" xfId="2901" xr:uid="{DEF86095-CF86-402C-A71D-DED81A26B9F7}"/>
    <cellStyle name="Normal 7 2 2 2" xfId="2902" xr:uid="{A74E094A-C698-4547-ADAA-5E6865185B30}"/>
    <cellStyle name="Normal 7 2 2 2 2" xfId="2903" xr:uid="{348BB3C6-AD34-4631-89B2-B903A8DA2466}"/>
    <cellStyle name="Normal 7 2 2 2 2 2" xfId="2904" xr:uid="{58825E29-53B9-49B4-89F7-4415F26EE680}"/>
    <cellStyle name="Normal 7 2 2 2 2 2 2" xfId="2905" xr:uid="{9C3B356F-C7F0-4A39-BAA0-9642531BF02E}"/>
    <cellStyle name="Normal 7 2 2 2 2 2 2 2" xfId="2906" xr:uid="{56F8DEAE-0563-4DCE-84C0-A74421176108}"/>
    <cellStyle name="Normal 7 2 2 2 2 2 3" xfId="2907" xr:uid="{B9FC4F58-AA1C-4CFA-98ED-C081030B46E6}"/>
    <cellStyle name="Normal 7 2 2 2 2 3" xfId="2908" xr:uid="{7F7EBDA1-BFA2-47FE-B4F9-E6D38C2F818D}"/>
    <cellStyle name="Normal 7 2 2 2 2 3 2" xfId="2909" xr:uid="{559F9EC6-4326-4384-987B-31963567165C}"/>
    <cellStyle name="Normal 7 2 2 2 2 4" xfId="2910" xr:uid="{92F32D98-A79D-42D6-9C13-8E7BBC8CF253}"/>
    <cellStyle name="Normal 7 2 2 2 2 5" xfId="2911" xr:uid="{52D68EB5-A459-46C6-AF1F-2119336F4844}"/>
    <cellStyle name="Normal 7 2 2 2 3" xfId="2912" xr:uid="{068F436B-9BF6-4A11-A32D-6805D56BB7C6}"/>
    <cellStyle name="Normal 7 2 2 2 3 2" xfId="2913" xr:uid="{6EDEE751-2B2E-45FE-A07A-1F8CF9A1499B}"/>
    <cellStyle name="Normal 7 2 2 2 3 2 2" xfId="2914" xr:uid="{2C7E441A-F1BD-4498-AAD4-01015F622D83}"/>
    <cellStyle name="Normal 7 2 2 2 3 3" xfId="2915" xr:uid="{9BDDF33B-2D7A-4DD5-B037-0B27398154A4}"/>
    <cellStyle name="Normal 7 2 2 2 4" xfId="2916" xr:uid="{0CE54AF2-DE5D-4906-848C-E441C524F0DC}"/>
    <cellStyle name="Normal 7 2 2 2 4 2" xfId="2917" xr:uid="{0D60EDEA-8541-45D4-A9ED-7E501FC11D8D}"/>
    <cellStyle name="Normal 7 2 2 2 4 2 2" xfId="2918" xr:uid="{02D5A0F3-3B5C-42F5-B32A-F1DE188385B1}"/>
    <cellStyle name="Normal 7 2 2 2 4 3" xfId="2919" xr:uid="{1F8DE9D6-30BC-4DD9-87FD-541FDDAE7394}"/>
    <cellStyle name="Normal 7 2 2 2 5" xfId="2920" xr:uid="{41D6226B-6B2F-42F0-B7A0-4881CE5F4E9D}"/>
    <cellStyle name="Normal 7 2 2 2 5 2" xfId="2921" xr:uid="{EE6525E8-570D-4FC3-BC0D-9ED0739B1357}"/>
    <cellStyle name="Normal 7 2 2 2 6" xfId="2922" xr:uid="{41D026FA-7FC2-4863-83DD-88C65A60ADC8}"/>
    <cellStyle name="Normal 7 2 2 2 7" xfId="2923" xr:uid="{D622E42D-1A92-4CAF-A078-F2F92A6BA13E}"/>
    <cellStyle name="Normal 7 2 2 2 8" xfId="2924" xr:uid="{C4CD427B-A670-49AF-9AC4-CAF5FD444AB9}"/>
    <cellStyle name="Normal 7 2 2 3" xfId="2925" xr:uid="{85189764-3830-4DE6-88BC-A0095EA0FC38}"/>
    <cellStyle name="Normal 7 2 2 3 2" xfId="2926" xr:uid="{29F14D95-6DA5-4EC5-BC86-CC467DE1ADE8}"/>
    <cellStyle name="Normal 7 2 2 3 2 2" xfId="2927" xr:uid="{D2E12EE6-1B09-40C9-9C1B-199879A014BF}"/>
    <cellStyle name="Normal 7 2 2 3 2 2 2" xfId="2928" xr:uid="{6A55C1AA-36BE-4E53-BB37-9CB1D07B68CF}"/>
    <cellStyle name="Normal 7 2 2 3 2 3" xfId="2929" xr:uid="{F0A826C9-9947-40F8-B9F7-563792A24DE0}"/>
    <cellStyle name="Normal 7 2 2 3 3" xfId="2930" xr:uid="{8FEBE2CB-9B50-478D-846D-5569ABEA65D0}"/>
    <cellStyle name="Normal 7 2 2 3 3 2" xfId="2931" xr:uid="{2BF1D7D8-C237-46E9-AF98-00A39A3AC8B6}"/>
    <cellStyle name="Normal 7 2 2 3 4" xfId="2932" xr:uid="{DB027A9F-D9C9-468E-BDA9-7E0B6AF531F9}"/>
    <cellStyle name="Normal 7 2 2 3 5" xfId="2933" xr:uid="{C3F3CFD0-7AF6-4F4C-BF25-E9063603E90C}"/>
    <cellStyle name="Normal 7 2 2 4" xfId="2934" xr:uid="{C00B415A-54D3-461B-A700-2FD5841E4004}"/>
    <cellStyle name="Normal 7 2 2 4 2" xfId="2935" xr:uid="{C6578019-EB7A-4013-9384-6A4D935A9F83}"/>
    <cellStyle name="Normal 7 2 2 4 2 2" xfId="2936" xr:uid="{3AF1F6C6-2C42-4FD3-866C-D6B0B8247D42}"/>
    <cellStyle name="Normal 7 2 2 4 3" xfId="2937" xr:uid="{2673F44E-299C-4A8C-8A80-7231FADD5898}"/>
    <cellStyle name="Normal 7 2 2 5" xfId="2938" xr:uid="{85303AE1-E17A-4D89-B130-E4F6102D15F8}"/>
    <cellStyle name="Normal 7 2 2 5 2" xfId="2939" xr:uid="{2DD059DC-09BD-4EB2-B66A-A2518C48906A}"/>
    <cellStyle name="Normal 7 2 2 5 2 2" xfId="2940" xr:uid="{C3E7ADE3-C767-463F-B758-A9D5D4B23631}"/>
    <cellStyle name="Normal 7 2 2 5 3" xfId="2941" xr:uid="{A42AC10D-AC39-43E1-9CC7-DDC3C647E6B5}"/>
    <cellStyle name="Normal 7 2 2 6" xfId="2942" xr:uid="{77B50747-0578-4775-B1A3-FCAB3697AF85}"/>
    <cellStyle name="Normal 7 2 2 6 2" xfId="2943" xr:uid="{866054A4-C17D-42A8-901B-5CD766BCC7D7}"/>
    <cellStyle name="Normal 7 2 2 7" xfId="2944" xr:uid="{F18FFE8D-77BD-422B-8C4D-FADF2E6A078B}"/>
    <cellStyle name="Normal 7 2 2 8" xfId="2945" xr:uid="{964ACE57-E708-4788-BC61-167500466D88}"/>
    <cellStyle name="Normal 7 2 2 9" xfId="2946" xr:uid="{CAF41675-92B8-44CD-A2B9-4ECA2A1E7FD3}"/>
    <cellStyle name="Normal 7 2 3" xfId="2947" xr:uid="{163863D9-8DD7-46B2-86AB-01CEEAFEBC15}"/>
    <cellStyle name="Normal 7 2 3 2" xfId="2948" xr:uid="{4C092446-56B5-4D0B-9E25-6E7630C1F19D}"/>
    <cellStyle name="Normal 7 2 3 2 2" xfId="2949" xr:uid="{FE81F015-9EE5-4880-AAC9-F216E626241C}"/>
    <cellStyle name="Normal 7 2 3 2 2 2" xfId="2950" xr:uid="{B63355C4-BE2E-4781-B799-D17A14CD87FA}"/>
    <cellStyle name="Normal 7 2 3 2 2 2 2" xfId="2951" xr:uid="{9C36F01D-B851-4C55-8FC4-C4C65530CD5B}"/>
    <cellStyle name="Normal 7 2 3 2 2 3" xfId="2952" xr:uid="{DA71DF27-835A-4C9E-957D-A03161E971CF}"/>
    <cellStyle name="Normal 7 2 3 2 3" xfId="2953" xr:uid="{6F437A21-3D52-4EE8-B3B1-342156F9719A}"/>
    <cellStyle name="Normal 7 2 3 2 3 2" xfId="2954" xr:uid="{69689762-D3D3-4F87-A3A4-6EED33EB51FF}"/>
    <cellStyle name="Normal 7 2 3 2 4" xfId="2955" xr:uid="{A65586F5-110D-408C-AFA2-C5BC6540BF92}"/>
    <cellStyle name="Normal 7 2 3 2 5" xfId="2956" xr:uid="{BDDBC714-E3DE-407F-B44F-3A62A439D131}"/>
    <cellStyle name="Normal 7 2 3 3" xfId="2957" xr:uid="{733444FD-6E93-4EEC-8356-FD74F677114A}"/>
    <cellStyle name="Normal 7 2 3 3 2" xfId="2958" xr:uid="{787AD39D-297E-4E58-97FF-072F65D4E309}"/>
    <cellStyle name="Normal 7 2 3 3 2 2" xfId="2959" xr:uid="{29D9D5F3-99F9-46E0-AB5C-2143101F2E2B}"/>
    <cellStyle name="Normal 7 2 3 3 3" xfId="2960" xr:uid="{1C550CD1-99F2-42B4-972F-9CCF9B2AF74F}"/>
    <cellStyle name="Normal 7 2 3 4" xfId="2961" xr:uid="{AA18413D-707A-41E1-BD4F-E1FC8898ECCC}"/>
    <cellStyle name="Normal 7 2 3 4 2" xfId="2962" xr:uid="{3CE90CC0-8EE3-4D97-9D1C-7F6DD1BAE854}"/>
    <cellStyle name="Normal 7 2 3 4 2 2" xfId="2963" xr:uid="{D2399DAA-8B78-429A-92A2-44CEA8591548}"/>
    <cellStyle name="Normal 7 2 3 4 3" xfId="2964" xr:uid="{7DBA4E66-6E48-434D-B9E7-5FDF7865C45D}"/>
    <cellStyle name="Normal 7 2 3 5" xfId="2965" xr:uid="{1D9B0BD3-7762-4F71-8E00-68A0DE6E37C8}"/>
    <cellStyle name="Normal 7 2 3 5 2" xfId="2966" xr:uid="{1B7C3BE9-581F-4DBF-B182-9ADDD2D56A7F}"/>
    <cellStyle name="Normal 7 2 3 6" xfId="2967" xr:uid="{0F6EB49E-FB3D-4436-9037-803090119490}"/>
    <cellStyle name="Normal 7 2 3 7" xfId="2968" xr:uid="{F8573893-A89B-4C35-BB78-0448E40FD59A}"/>
    <cellStyle name="Normal 7 2 3 8" xfId="2969" xr:uid="{35328D23-CC4D-49C4-9270-D0B7F69C7693}"/>
    <cellStyle name="Normal 7 2 4" xfId="2970" xr:uid="{A778102B-8066-45DE-BE34-33EC2FC629A7}"/>
    <cellStyle name="Normal 7 2 4 2" xfId="2971" xr:uid="{1042A058-6E9F-49C0-8960-8228E0FE4BA3}"/>
    <cellStyle name="Normal 7 2 4 2 2" xfId="2972" xr:uid="{79F3EDB6-FABA-421C-844C-1B32528495F0}"/>
    <cellStyle name="Normal 7 2 4 2 2 2" xfId="2973" xr:uid="{E8CB3507-F8BD-433A-B1E0-5E55E104DF0E}"/>
    <cellStyle name="Normal 7 2 4 2 3" xfId="2974" xr:uid="{84766E7C-016A-4EA2-8278-B914D1DBC129}"/>
    <cellStyle name="Normal 7 2 4 3" xfId="2975" xr:uid="{EA01A762-709A-47B2-A3CB-DF7A667A4157}"/>
    <cellStyle name="Normal 7 2 4 3 2" xfId="2976" xr:uid="{28D20EA5-A4A2-43EC-8B9B-E29E856D413D}"/>
    <cellStyle name="Normal 7 2 4 4" xfId="2977" xr:uid="{22E3B319-5BEB-4552-BC4A-8397F0A02E5F}"/>
    <cellStyle name="Normal 7 2 4 5" xfId="2978" xr:uid="{24468AEF-3C9E-4B8C-BA53-154F6DAA331B}"/>
    <cellStyle name="Normal 7 2 5" xfId="2979" xr:uid="{F0CD523F-336D-4C00-B011-141C061B4274}"/>
    <cellStyle name="Normal 7 2 5 2" xfId="2980" xr:uid="{F3C18CB7-8347-416E-A422-4E0CA5725674}"/>
    <cellStyle name="Normal 7 2 5 2 2" xfId="2981" xr:uid="{509F14F8-DB22-4005-BB69-31302A657518}"/>
    <cellStyle name="Normal 7 2 5 3" xfId="2982" xr:uid="{C51A88B2-66E2-4B25-8587-3A46AA551D5D}"/>
    <cellStyle name="Normal 7 2 6" xfId="2983" xr:uid="{461C72C2-FC82-4D6A-88C9-B4C2BFDF101A}"/>
    <cellStyle name="Normal 7 2 6 2" xfId="2984" xr:uid="{826EC725-5EC9-454F-A0BE-724EDCAA825A}"/>
    <cellStyle name="Normal 7 2 6 2 2" xfId="2985" xr:uid="{7BFED985-69EE-4FFE-94A0-B7FBB4875BF3}"/>
    <cellStyle name="Normal 7 2 6 3" xfId="2986" xr:uid="{1F78DF83-58C2-47EB-B154-4551450C9C37}"/>
    <cellStyle name="Normal 7 2 7" xfId="2987" xr:uid="{95C2F8E9-EB47-4F2B-B7A5-850623351572}"/>
    <cellStyle name="Normal 7 2 7 2" xfId="2988" xr:uid="{4D2C0D6B-9FDA-4A17-A0DC-0CB73527B789}"/>
    <cellStyle name="Normal 7 2 8" xfId="2989" xr:uid="{B3B0EB50-0EBE-44EE-91EE-7FE24FEFB66F}"/>
    <cellStyle name="Normal 7 2 9" xfId="2990" xr:uid="{CE475E26-D1AB-43F5-8176-56B92F41A160}"/>
    <cellStyle name="Normal 70" xfId="2991" xr:uid="{9C2B84C2-A1B6-4364-92F4-129D5A45FCA6}"/>
    <cellStyle name="Normal 71" xfId="2992" xr:uid="{BB0CBC99-6774-4B4B-AB37-03FD9EFFF39B}"/>
    <cellStyle name="Normal 72" xfId="2993" xr:uid="{1EE77B5A-0AD2-4933-894A-8C72BA1AB6F0}"/>
    <cellStyle name="Normal 73" xfId="2994" xr:uid="{34C179ED-4C34-414F-86C3-AB4A291141A2}"/>
    <cellStyle name="Normal 74" xfId="2995" xr:uid="{2E72AC3B-3561-4B58-A36B-68B545C4DD78}"/>
    <cellStyle name="Normal 75" xfId="2996" xr:uid="{4F555E20-387F-421D-A185-B4BE5E02D6C7}"/>
    <cellStyle name="Normal 76" xfId="2997" xr:uid="{35A4EFAF-0841-42A5-AC17-11E3C7FA2E5D}"/>
    <cellStyle name="Normal 77" xfId="2998" xr:uid="{361C8933-4F57-4CA7-B7C1-A2BA0FFF4747}"/>
    <cellStyle name="Normal 78" xfId="2999" xr:uid="{49F6BB30-94EE-4F59-B7B1-C149A090ABAC}"/>
    <cellStyle name="Normal 79" xfId="3000" xr:uid="{6848CB75-6CBD-4B7A-B172-C851603A52B5}"/>
    <cellStyle name="Normal 8" xfId="3001" xr:uid="{F0F503D4-30EE-4EA5-A48C-4A8E0678008F}"/>
    <cellStyle name="Normal 8 2" xfId="3002" xr:uid="{1DD8A57C-7BA3-4B04-8F74-EFB64812DB71}"/>
    <cellStyle name="Normal 8 2 10" xfId="3003" xr:uid="{32E924C8-C57E-40F5-8F3A-B791D79C7800}"/>
    <cellStyle name="Normal 8 2 2" xfId="3004" xr:uid="{F9641031-4677-412A-AFEC-5628DAB6A688}"/>
    <cellStyle name="Normal 8 2 2 2" xfId="3005" xr:uid="{8627258F-761E-40AB-8462-C773055DD7DA}"/>
    <cellStyle name="Normal 8 2 2 2 2" xfId="3006" xr:uid="{79853A64-B8AF-44E9-9A4E-6819718EC32F}"/>
    <cellStyle name="Normal 8 2 2 2 2 2" xfId="3007" xr:uid="{C42AA1BC-6E74-47D2-9F2E-EC3D28F8920B}"/>
    <cellStyle name="Normal 8 2 2 2 2 2 2" xfId="3008" xr:uid="{24D0CDA0-CE4C-4E92-BF65-861E26515543}"/>
    <cellStyle name="Normal 8 2 2 2 2 2 2 2" xfId="3009" xr:uid="{6DA60938-776A-4504-890C-3C674FF12FA3}"/>
    <cellStyle name="Normal 8 2 2 2 2 2 3" xfId="3010" xr:uid="{CC572E1B-99F0-4458-A508-77D40CD18798}"/>
    <cellStyle name="Normal 8 2 2 2 2 3" xfId="3011" xr:uid="{3F9653EB-F96D-45FD-8440-08B49D81B1EC}"/>
    <cellStyle name="Normal 8 2 2 2 2 3 2" xfId="3012" xr:uid="{665CAF61-C4EE-4A6D-A053-734C7FD2F5E4}"/>
    <cellStyle name="Normal 8 2 2 2 2 4" xfId="3013" xr:uid="{AE7937DE-D643-440E-AEC9-89432554FA05}"/>
    <cellStyle name="Normal 8 2 2 2 2 5" xfId="3014" xr:uid="{23421661-E902-4123-BF04-85E47335F7B9}"/>
    <cellStyle name="Normal 8 2 2 2 3" xfId="3015" xr:uid="{FFD52CCC-2404-4E68-96AD-BE4BD0523BD6}"/>
    <cellStyle name="Normal 8 2 2 2 3 2" xfId="3016" xr:uid="{43511445-DED7-439A-8E8A-81D279666A7A}"/>
    <cellStyle name="Normal 8 2 2 2 3 2 2" xfId="3017" xr:uid="{0BD1E0BE-1207-466D-8458-E54705E737F0}"/>
    <cellStyle name="Normal 8 2 2 2 3 3" xfId="3018" xr:uid="{52F19ED9-E9DA-4347-8FAA-EA0CB917EDB9}"/>
    <cellStyle name="Normal 8 2 2 2 4" xfId="3019" xr:uid="{AF4F630A-EC9F-4871-9717-6830696A08D5}"/>
    <cellStyle name="Normal 8 2 2 2 4 2" xfId="3020" xr:uid="{5D8D23C1-7C0D-4819-9467-BFEDDCE73324}"/>
    <cellStyle name="Normal 8 2 2 2 4 2 2" xfId="3021" xr:uid="{D7AADD24-82A1-4EFD-8C65-C108EFE2FBA5}"/>
    <cellStyle name="Normal 8 2 2 2 4 3" xfId="3022" xr:uid="{2949AC87-8B59-4D94-8B43-7160C1804451}"/>
    <cellStyle name="Normal 8 2 2 2 5" xfId="3023" xr:uid="{5AE54901-3E2F-4E6C-B978-0D0303C8C95F}"/>
    <cellStyle name="Normal 8 2 2 2 5 2" xfId="3024" xr:uid="{B0B9BE3F-912C-4A55-8AE4-46D1E5785F32}"/>
    <cellStyle name="Normal 8 2 2 2 6" xfId="3025" xr:uid="{2AE39671-715F-4CFE-9569-7CA95131C2B6}"/>
    <cellStyle name="Normal 8 2 2 2 7" xfId="3026" xr:uid="{7C2A7990-FB22-4335-84CB-1A38ADEA1351}"/>
    <cellStyle name="Normal 8 2 2 2 8" xfId="3027" xr:uid="{979BB7C5-B951-47E2-9C86-F68B607AAECC}"/>
    <cellStyle name="Normal 8 2 2 3" xfId="3028" xr:uid="{6A923588-095C-4F35-B4C8-3F76A9351AD5}"/>
    <cellStyle name="Normal 8 2 2 3 2" xfId="3029" xr:uid="{6326B941-0B7E-442D-992C-DDFF8FA2D433}"/>
    <cellStyle name="Normal 8 2 2 3 2 2" xfId="3030" xr:uid="{772C5CC8-87D8-4A47-81B8-903097F4C3CB}"/>
    <cellStyle name="Normal 8 2 2 3 2 2 2" xfId="3031" xr:uid="{88B63543-2994-4DE5-9CCC-43D94A4A37D8}"/>
    <cellStyle name="Normal 8 2 2 3 2 3" xfId="3032" xr:uid="{9C0A68A0-8804-4B76-9A2C-145E8BC9B4CB}"/>
    <cellStyle name="Normal 8 2 2 3 3" xfId="3033" xr:uid="{0FDE5C4C-E40E-42FA-8B28-0C06A20FC963}"/>
    <cellStyle name="Normal 8 2 2 3 3 2" xfId="3034" xr:uid="{AAE4E615-7E1A-430D-822E-7AB40A1ECAAA}"/>
    <cellStyle name="Normal 8 2 2 3 4" xfId="3035" xr:uid="{172EFDE9-AFA1-4433-8ACF-1C2063BCBE7E}"/>
    <cellStyle name="Normal 8 2 2 3 5" xfId="3036" xr:uid="{ADBD602D-9983-4D53-A885-BB923FE68830}"/>
    <cellStyle name="Normal 8 2 2 4" xfId="3037" xr:uid="{46826CBA-0B55-4DF1-9F4C-BCE5D32413AA}"/>
    <cellStyle name="Normal 8 2 2 4 2" xfId="3038" xr:uid="{6C784513-5AA2-46F3-B86D-2C8B5D7AD2EC}"/>
    <cellStyle name="Normal 8 2 2 4 2 2" xfId="3039" xr:uid="{CB30A705-0751-4855-935E-28582A5C7F75}"/>
    <cellStyle name="Normal 8 2 2 4 3" xfId="3040" xr:uid="{41D5F3F9-7358-4433-8FE0-2B0E304D03B9}"/>
    <cellStyle name="Normal 8 2 2 5" xfId="3041" xr:uid="{7C1F3BB1-9323-4487-B540-20330E56C34E}"/>
    <cellStyle name="Normal 8 2 2 5 2" xfId="3042" xr:uid="{024B3679-CB9A-4851-98B3-D09715D59C20}"/>
    <cellStyle name="Normal 8 2 2 5 2 2" xfId="3043" xr:uid="{42A0607C-A37B-4FFE-ADD9-E6E6F65501E6}"/>
    <cellStyle name="Normal 8 2 2 5 3" xfId="3044" xr:uid="{45E509D5-0790-47D9-8832-F34EBDB45A93}"/>
    <cellStyle name="Normal 8 2 2 6" xfId="3045" xr:uid="{E890F2A2-0B1A-4A8F-8065-9E949CD22F9F}"/>
    <cellStyle name="Normal 8 2 2 6 2" xfId="3046" xr:uid="{3465773C-9BC4-4B04-B732-30CD968AA292}"/>
    <cellStyle name="Normal 8 2 2 7" xfId="3047" xr:uid="{BEB74739-AA58-4D91-A98C-8C32C3D440C8}"/>
    <cellStyle name="Normal 8 2 2 8" xfId="3048" xr:uid="{173EFEDE-73D2-46C2-8F73-2B14441606E7}"/>
    <cellStyle name="Normal 8 2 2 9" xfId="3049" xr:uid="{8AD8E1F7-29B5-40D2-9249-1B4633AF1361}"/>
    <cellStyle name="Normal 8 2 3" xfId="3050" xr:uid="{41ADD63E-369B-4CBA-A0AA-BE9226FC6C2B}"/>
    <cellStyle name="Normal 8 2 3 2" xfId="3051" xr:uid="{23319F91-CE85-4021-BD3D-E118EE8B1C42}"/>
    <cellStyle name="Normal 8 2 3 2 2" xfId="3052" xr:uid="{34E35E60-2AA7-41A0-8B4B-F22719B631EA}"/>
    <cellStyle name="Normal 8 2 3 2 2 2" xfId="3053" xr:uid="{ABC9234B-25B9-4F02-937B-32A9F2042585}"/>
    <cellStyle name="Normal 8 2 3 2 2 2 2" xfId="3054" xr:uid="{FB2F5293-E450-40D7-9F7B-00D276418DB8}"/>
    <cellStyle name="Normal 8 2 3 2 2 3" xfId="3055" xr:uid="{B1661A00-2369-4B5F-91F6-7F68183F0610}"/>
    <cellStyle name="Normal 8 2 3 2 3" xfId="3056" xr:uid="{7DA59A7A-DBF9-4EAA-9603-F99548AD1B77}"/>
    <cellStyle name="Normal 8 2 3 2 3 2" xfId="3057" xr:uid="{59A26F86-C733-41B2-973D-FA3549A0362B}"/>
    <cellStyle name="Normal 8 2 3 2 4" xfId="3058" xr:uid="{F76820B8-5C06-47AD-8E9C-E2FC0030E2C1}"/>
    <cellStyle name="Normal 8 2 3 2 5" xfId="3059" xr:uid="{4F293AAF-3260-4AC3-A41E-04A7923C3E3F}"/>
    <cellStyle name="Normal 8 2 3 3" xfId="3060" xr:uid="{2DFCAC9C-B7EA-49F8-917B-74CFBFFB776F}"/>
    <cellStyle name="Normal 8 2 3 3 2" xfId="3061" xr:uid="{B128007D-4F6C-4D2C-A787-DA051B609B7E}"/>
    <cellStyle name="Normal 8 2 3 3 2 2" xfId="3062" xr:uid="{79E0B680-2D89-4B38-B9D5-4004A3F6BF6E}"/>
    <cellStyle name="Normal 8 2 3 3 3" xfId="3063" xr:uid="{A82AC6C9-4BC2-47A2-A3E8-6E1E386BD77D}"/>
    <cellStyle name="Normal 8 2 3 4" xfId="3064" xr:uid="{0BF46879-93FB-4D35-92BE-6594ECDC0A9A}"/>
    <cellStyle name="Normal 8 2 3 4 2" xfId="3065" xr:uid="{1DF57136-E226-462A-BAF2-F980077EBC4B}"/>
    <cellStyle name="Normal 8 2 3 4 2 2" xfId="3066" xr:uid="{97CDA712-5484-476A-B273-6E14121D825A}"/>
    <cellStyle name="Normal 8 2 3 4 3" xfId="3067" xr:uid="{1FDDFC73-F885-4721-8F86-0925546B2A33}"/>
    <cellStyle name="Normal 8 2 3 5" xfId="3068" xr:uid="{CE3C1192-C280-48DF-907F-64190F349F69}"/>
    <cellStyle name="Normal 8 2 3 5 2" xfId="3069" xr:uid="{A229DE5A-F461-4FDF-9B78-41F47776577C}"/>
    <cellStyle name="Normal 8 2 3 6" xfId="3070" xr:uid="{E8883C2B-4AA9-42A1-BA26-167D2A6ED700}"/>
    <cellStyle name="Normal 8 2 3 7" xfId="3071" xr:uid="{8393F81B-7C00-478F-A4EE-E141781F7977}"/>
    <cellStyle name="Normal 8 2 3 8" xfId="3072" xr:uid="{89766EF1-BD44-4905-A1A0-8AF8D59C5FE6}"/>
    <cellStyle name="Normal 8 2 4" xfId="3073" xr:uid="{F974C313-3384-4974-9A73-553A57AAAD27}"/>
    <cellStyle name="Normal 8 2 4 2" xfId="3074" xr:uid="{59C01F52-405C-44F2-93B9-6C716D029863}"/>
    <cellStyle name="Normal 8 2 4 2 2" xfId="3075" xr:uid="{4B1F2512-6EA4-4DA2-9EFD-068E9A1B5ECB}"/>
    <cellStyle name="Normal 8 2 4 2 2 2" xfId="3076" xr:uid="{CCC5E732-84C0-4DDF-9D9E-7492F6251643}"/>
    <cellStyle name="Normal 8 2 4 2 3" xfId="3077" xr:uid="{380C0B1F-698A-4F98-AA4C-49F12E1AC135}"/>
    <cellStyle name="Normal 8 2 4 3" xfId="3078" xr:uid="{80930D85-517A-48EA-A85F-01FC8700DA0C}"/>
    <cellStyle name="Normal 8 2 4 3 2" xfId="3079" xr:uid="{C4025538-57A6-470B-A9A9-96AA625AAC06}"/>
    <cellStyle name="Normal 8 2 4 4" xfId="3080" xr:uid="{F2523A2B-E824-489B-9139-89D0A6DA2754}"/>
    <cellStyle name="Normal 8 2 4 5" xfId="3081" xr:uid="{93A8D5B2-525A-464E-9899-946F1355E268}"/>
    <cellStyle name="Normal 8 2 5" xfId="3082" xr:uid="{C5F4F8EE-63E5-45EA-9870-764129AF6ED5}"/>
    <cellStyle name="Normal 8 2 5 2" xfId="3083" xr:uid="{DE1B9FC8-A629-499A-8302-E6145D9DB5E3}"/>
    <cellStyle name="Normal 8 2 5 2 2" xfId="3084" xr:uid="{433D7704-A4E0-42DC-8989-B27269F8C40B}"/>
    <cellStyle name="Normal 8 2 5 3" xfId="3085" xr:uid="{57193B0F-0078-4BCA-BF44-083A1CFABC6B}"/>
    <cellStyle name="Normal 8 2 6" xfId="3086" xr:uid="{11612B56-9789-4B5C-B577-083EE3600366}"/>
    <cellStyle name="Normal 8 2 6 2" xfId="3087" xr:uid="{1F471EDC-5B66-46C5-AEE8-ED041932C18C}"/>
    <cellStyle name="Normal 8 2 6 2 2" xfId="3088" xr:uid="{ED99C59C-5CB8-4C4E-BA73-6D230866BAE9}"/>
    <cellStyle name="Normal 8 2 6 3" xfId="3089" xr:uid="{4E012DCB-28E8-4100-B645-92273D07D39F}"/>
    <cellStyle name="Normal 8 2 7" xfId="3090" xr:uid="{A574D208-9C14-43C9-A63D-65EA043F1FDB}"/>
    <cellStyle name="Normal 8 2 7 2" xfId="3091" xr:uid="{7EA70ECF-8F47-4898-8B80-3435478795E5}"/>
    <cellStyle name="Normal 8 2 8" xfId="3092" xr:uid="{DD30A1F3-A350-44C5-B9CC-4DC7F16E20F3}"/>
    <cellStyle name="Normal 8 2 9" xfId="3093" xr:uid="{63D57923-99D4-4989-BE2E-B801D6AE0413}"/>
    <cellStyle name="Normal 8 3" xfId="3094" xr:uid="{E00C05FB-146E-479B-838A-76FB300F0EF7}"/>
    <cellStyle name="Normal 8 3 10" xfId="3095" xr:uid="{EA1593BC-A05E-464D-AB5F-0F42835E8BBD}"/>
    <cellStyle name="Normal 8 3 2" xfId="3096" xr:uid="{AA3C1D5E-0122-4265-9691-294808E5DFE4}"/>
    <cellStyle name="Normal 8 3 2 2" xfId="3097" xr:uid="{3F7994A0-922F-493D-BB34-01D0C4FBBE5E}"/>
    <cellStyle name="Normal 8 3 2 2 2" xfId="3098" xr:uid="{6C621F93-1ABF-49CF-8AD4-E60DA267002F}"/>
    <cellStyle name="Normal 8 3 2 2 2 2" xfId="3099" xr:uid="{0053B20E-D559-43E0-B596-34DD9F239B52}"/>
    <cellStyle name="Normal 8 3 2 2 2 2 2" xfId="3100" xr:uid="{1182037E-6172-415B-BB5B-E4E32663580E}"/>
    <cellStyle name="Normal 8 3 2 2 2 2 2 2" xfId="3101" xr:uid="{5CE2002D-2B30-4D10-B852-F018F469D66F}"/>
    <cellStyle name="Normal 8 3 2 2 2 2 3" xfId="3102" xr:uid="{938CF86D-CCC6-4C35-B1DC-27DAA6A95EA7}"/>
    <cellStyle name="Normal 8 3 2 2 2 3" xfId="3103" xr:uid="{13254341-FF20-4532-81BE-550F453406F2}"/>
    <cellStyle name="Normal 8 3 2 2 2 3 2" xfId="3104" xr:uid="{D5B124FC-B5BF-4E54-8DD5-8AEB58994B10}"/>
    <cellStyle name="Normal 8 3 2 2 2 4" xfId="3105" xr:uid="{86C66E2E-B403-4278-9E83-37823DABA0C5}"/>
    <cellStyle name="Normal 8 3 2 2 2 5" xfId="3106" xr:uid="{6879EDE1-FF46-4EF4-B0B6-88765F3AF3DE}"/>
    <cellStyle name="Normal 8 3 2 2 3" xfId="3107" xr:uid="{0B885B80-3870-46A0-8E8B-29E209D706A8}"/>
    <cellStyle name="Normal 8 3 2 2 3 2" xfId="3108" xr:uid="{3B697743-6D9C-46F4-8410-ABD7D78B205D}"/>
    <cellStyle name="Normal 8 3 2 2 3 2 2" xfId="3109" xr:uid="{88CC62BC-3D1D-4447-B6EF-6CA3615A1CE7}"/>
    <cellStyle name="Normal 8 3 2 2 3 3" xfId="3110" xr:uid="{F3F3C1DF-6B9C-468A-A79E-8A27EB335DFC}"/>
    <cellStyle name="Normal 8 3 2 2 4" xfId="3111" xr:uid="{CA1F5D11-91FC-494D-9FF3-2BDC69B33055}"/>
    <cellStyle name="Normal 8 3 2 2 4 2" xfId="3112" xr:uid="{AA37A969-2924-485F-BF4D-86BE06A7C05B}"/>
    <cellStyle name="Normal 8 3 2 2 4 2 2" xfId="3113" xr:uid="{F50846F5-3E4B-4C82-BD7C-F58D345E732D}"/>
    <cellStyle name="Normal 8 3 2 2 4 3" xfId="3114" xr:uid="{CB81FD13-B991-48F4-8B47-ECB18A0A0E04}"/>
    <cellStyle name="Normal 8 3 2 2 5" xfId="3115" xr:uid="{272AB09B-C9A9-4126-AF3D-C33B1A85D4B0}"/>
    <cellStyle name="Normal 8 3 2 2 5 2" xfId="3116" xr:uid="{D09BF2C9-6198-4DEE-9580-2AA6E212BC82}"/>
    <cellStyle name="Normal 8 3 2 2 6" xfId="3117" xr:uid="{381DDFB9-8784-440B-AE71-6C7BEEBC91EC}"/>
    <cellStyle name="Normal 8 3 2 2 7" xfId="3118" xr:uid="{AA42F996-2F1B-41B4-A554-22142797E8B3}"/>
    <cellStyle name="Normal 8 3 2 2 8" xfId="3119" xr:uid="{44A48D08-06E5-43B0-A554-9BFE336E1D02}"/>
    <cellStyle name="Normal 8 3 2 3" xfId="3120" xr:uid="{CBCC0F8E-F214-42B8-80A5-0131FB1CBAF3}"/>
    <cellStyle name="Normal 8 3 2 3 2" xfId="3121" xr:uid="{1E79B6A5-65CA-4817-9E87-0CE244396A0E}"/>
    <cellStyle name="Normal 8 3 2 3 2 2" xfId="3122" xr:uid="{0B20FA60-7FA6-4F6C-8111-AF6A8F36BA75}"/>
    <cellStyle name="Normal 8 3 2 3 2 2 2" xfId="3123" xr:uid="{07361F4C-A507-45EB-AF58-E2E38E8A8510}"/>
    <cellStyle name="Normal 8 3 2 3 2 3" xfId="3124" xr:uid="{C64713D2-F469-4FD4-A086-A3B9AEA15F7D}"/>
    <cellStyle name="Normal 8 3 2 3 3" xfId="3125" xr:uid="{8831F8BB-A9F0-43B9-BE54-EE059CF4AC3C}"/>
    <cellStyle name="Normal 8 3 2 3 3 2" xfId="3126" xr:uid="{3E32EB1F-584A-45EB-9634-AD1FD839ED8D}"/>
    <cellStyle name="Normal 8 3 2 3 4" xfId="3127" xr:uid="{29B2E860-E682-47EC-B08F-D01176915673}"/>
    <cellStyle name="Normal 8 3 2 3 5" xfId="3128" xr:uid="{164AD8C3-FF2B-48DF-B12B-C31BD6327924}"/>
    <cellStyle name="Normal 8 3 2 4" xfId="3129" xr:uid="{9F1FAE2B-B9E1-486F-83B7-F78A7E2810A1}"/>
    <cellStyle name="Normal 8 3 2 4 2" xfId="3130" xr:uid="{5BB9351F-3588-4EB2-BF5A-C27EA6BA0CF7}"/>
    <cellStyle name="Normal 8 3 2 4 2 2" xfId="3131" xr:uid="{3BC0F92F-8A04-4D82-8BC4-6DDE65F61C53}"/>
    <cellStyle name="Normal 8 3 2 4 3" xfId="3132" xr:uid="{C4A8701B-B146-4E0B-A193-BF859FE98216}"/>
    <cellStyle name="Normal 8 3 2 5" xfId="3133" xr:uid="{16A857D3-2BCC-4750-B9A3-F9166B965916}"/>
    <cellStyle name="Normal 8 3 2 5 2" xfId="3134" xr:uid="{47F33BB0-28FA-4215-9F31-0DFF514480BA}"/>
    <cellStyle name="Normal 8 3 2 5 2 2" xfId="3135" xr:uid="{A7173CD9-8631-4715-ABD8-3DE968AB7B63}"/>
    <cellStyle name="Normal 8 3 2 5 3" xfId="3136" xr:uid="{E773FBF6-96D5-48BB-951A-9D29F8F0F955}"/>
    <cellStyle name="Normal 8 3 2 6" xfId="3137" xr:uid="{468F67E1-70BA-4525-8C9D-34281DFF48CA}"/>
    <cellStyle name="Normal 8 3 2 6 2" xfId="3138" xr:uid="{1C814D2D-BA6F-4CDA-8600-BB7BBB455A15}"/>
    <cellStyle name="Normal 8 3 2 7" xfId="3139" xr:uid="{24041047-F8EE-4042-B30A-9722B9AEAB6A}"/>
    <cellStyle name="Normal 8 3 2 8" xfId="3140" xr:uid="{0899BDDB-6FC4-43A0-BB42-28351C50E858}"/>
    <cellStyle name="Normal 8 3 2 9" xfId="3141" xr:uid="{B59307BE-B446-4B18-B880-1D89BC192D6C}"/>
    <cellStyle name="Normal 8 3 3" xfId="3142" xr:uid="{32EAA512-7969-4926-8BCD-56697A6D2717}"/>
    <cellStyle name="Normal 8 3 3 2" xfId="3143" xr:uid="{34D4CEC7-7CB1-4F16-BC3C-BB2BDB1E5814}"/>
    <cellStyle name="Normal 8 3 3 2 2" xfId="3144" xr:uid="{4A4C8AF1-908C-4776-A3C4-8D621AFB55C6}"/>
    <cellStyle name="Normal 8 3 3 2 2 2" xfId="3145" xr:uid="{DD2B1250-7F2C-4700-A6E0-35B3D219BB66}"/>
    <cellStyle name="Normal 8 3 3 2 2 2 2" xfId="3146" xr:uid="{D7BAE08E-A41D-4A58-8075-58F08517D37E}"/>
    <cellStyle name="Normal 8 3 3 2 2 3" xfId="3147" xr:uid="{AE887DD7-06F0-467E-8FA4-D276819811B8}"/>
    <cellStyle name="Normal 8 3 3 2 3" xfId="3148" xr:uid="{C6FB1A0D-607E-4BA0-B446-54B99D0664A5}"/>
    <cellStyle name="Normal 8 3 3 2 3 2" xfId="3149" xr:uid="{271D4820-051A-424A-A375-3DC682BD2AD9}"/>
    <cellStyle name="Normal 8 3 3 2 4" xfId="3150" xr:uid="{B4BC260F-7D0B-4F03-A9E1-89BE8C7DF45B}"/>
    <cellStyle name="Normal 8 3 3 2 5" xfId="3151" xr:uid="{8F6B007A-15B5-483E-8B9C-B0EE7F866EC1}"/>
    <cellStyle name="Normal 8 3 3 3" xfId="3152" xr:uid="{3F76E784-E1B1-4814-A096-591602D02755}"/>
    <cellStyle name="Normal 8 3 3 3 2" xfId="3153" xr:uid="{6A389B64-05F0-4FEA-93AF-A8C4A6A3EF81}"/>
    <cellStyle name="Normal 8 3 3 3 2 2" xfId="3154" xr:uid="{B4D0FB28-846D-4D13-A72E-551F4D8026BB}"/>
    <cellStyle name="Normal 8 3 3 3 3" xfId="3155" xr:uid="{C3D61C7B-C8CB-4A17-96CB-C6734D2A5D8A}"/>
    <cellStyle name="Normal 8 3 3 4" xfId="3156" xr:uid="{A9AAAA78-00C0-4396-A7B3-4E91DE8EEBCD}"/>
    <cellStyle name="Normal 8 3 3 4 2" xfId="3157" xr:uid="{F85E7474-0C4B-4B7B-B9A8-482B17D157BB}"/>
    <cellStyle name="Normal 8 3 3 4 2 2" xfId="3158" xr:uid="{5962A3E9-B2DB-4A6B-BF8B-62D31F1A4010}"/>
    <cellStyle name="Normal 8 3 3 4 3" xfId="3159" xr:uid="{7B33839D-3E64-4D99-B4B3-7BE852A7FA64}"/>
    <cellStyle name="Normal 8 3 3 5" xfId="3160" xr:uid="{30749E1A-E4A5-46A9-BD95-B56362B3AD67}"/>
    <cellStyle name="Normal 8 3 3 5 2" xfId="3161" xr:uid="{B85132A3-2849-47CF-ABD3-721EB87FEC1F}"/>
    <cellStyle name="Normal 8 3 3 6" xfId="3162" xr:uid="{63F12CB1-A931-4954-9A0F-5897B72352D2}"/>
    <cellStyle name="Normal 8 3 3 7" xfId="3163" xr:uid="{A5A99766-B1AF-45CF-84F8-CFE036FE0B83}"/>
    <cellStyle name="Normal 8 3 3 8" xfId="3164" xr:uid="{9A07DABC-A143-4E56-A9E1-CF6CFF4E0BFC}"/>
    <cellStyle name="Normal 8 3 4" xfId="3165" xr:uid="{5FC245E9-7FEC-42F1-BA34-E2387F044535}"/>
    <cellStyle name="Normal 8 3 4 2" xfId="3166" xr:uid="{C04A29B0-D496-4C84-96C7-68BB5A740BFD}"/>
    <cellStyle name="Normal 8 3 4 2 2" xfId="3167" xr:uid="{9D3ADED9-E5C2-46A6-8294-4E8C7C7A5C58}"/>
    <cellStyle name="Normal 8 3 4 2 2 2" xfId="3168" xr:uid="{7301A759-D953-47F3-BEF9-C7ABCDFA99F6}"/>
    <cellStyle name="Normal 8 3 4 2 3" xfId="3169" xr:uid="{58D6DCB9-EFCF-45EA-9791-89429A99A81D}"/>
    <cellStyle name="Normal 8 3 4 3" xfId="3170" xr:uid="{4D11181A-CE83-485B-BAC2-693BB3B920C6}"/>
    <cellStyle name="Normal 8 3 4 3 2" xfId="3171" xr:uid="{0B031697-89A1-4594-AEC8-50756A10AFCF}"/>
    <cellStyle name="Normal 8 3 4 4" xfId="3172" xr:uid="{1B775265-F843-4E05-AD3D-B38C0C4DB1DC}"/>
    <cellStyle name="Normal 8 3 4 5" xfId="3173" xr:uid="{F8EA4A68-83FB-4943-B20A-A4122935D6AC}"/>
    <cellStyle name="Normal 8 3 5" xfId="3174" xr:uid="{559A113A-62E0-4BEF-ABB6-F8E0924D520B}"/>
    <cellStyle name="Normal 8 3 5 2" xfId="3175" xr:uid="{A81DBF1F-6434-4238-880A-A77DD0645796}"/>
    <cellStyle name="Normal 8 3 5 2 2" xfId="3176" xr:uid="{061EC941-CBB4-49BD-A074-C98243B19D47}"/>
    <cellStyle name="Normal 8 3 5 3" xfId="3177" xr:uid="{9F8AAD4E-84B2-44CA-AC48-CF830B304523}"/>
    <cellStyle name="Normal 8 3 6" xfId="3178" xr:uid="{20167FD2-41BE-4C8D-9FA2-A4AADA79ACAF}"/>
    <cellStyle name="Normal 8 3 6 2" xfId="3179" xr:uid="{B648AC3A-FD40-4459-862F-2678FDCBD779}"/>
    <cellStyle name="Normal 8 3 6 2 2" xfId="3180" xr:uid="{95F2C08A-51B6-4EAE-9CF5-2FA571E9D1A5}"/>
    <cellStyle name="Normal 8 3 6 3" xfId="3181" xr:uid="{84563A13-8B2D-42FC-88EC-83E5EF04D0FC}"/>
    <cellStyle name="Normal 8 3 7" xfId="3182" xr:uid="{BAA3FA24-76E7-4341-9550-BAAB8DD62E08}"/>
    <cellStyle name="Normal 8 3 7 2" xfId="3183" xr:uid="{7C860240-BD78-4055-985B-BEC7BE51CB1D}"/>
    <cellStyle name="Normal 8 3 8" xfId="3184" xr:uid="{5F0911D8-A7F7-4404-858E-04491B7E10B8}"/>
    <cellStyle name="Normal 8 3 9" xfId="3185" xr:uid="{FB228BE1-C619-4C41-9BFF-BDABD76E0860}"/>
    <cellStyle name="Normal 80" xfId="3186" xr:uid="{E54B8F44-769D-40FA-8AD0-B9A7B9BA4DFC}"/>
    <cellStyle name="Normal 81" xfId="3187" xr:uid="{CA3540F2-2939-48B9-83F5-0F7F73219E4D}"/>
    <cellStyle name="Normal 82" xfId="3188" xr:uid="{A3CB4846-08CF-4F2C-88B0-B8A7FBD921BB}"/>
    <cellStyle name="Normal 83" xfId="3189" xr:uid="{B355A3A5-147B-4414-8305-9F67CE33397C}"/>
    <cellStyle name="Normal 84" xfId="3190" xr:uid="{33E0365D-9621-48A0-A5E4-E2EEDC90731C}"/>
    <cellStyle name="Normal 85" xfId="3191" xr:uid="{CE6B4E2F-33A7-49FC-A700-3B60785A21C4}"/>
    <cellStyle name="Normal 86" xfId="3192" xr:uid="{EC1BD99A-99FF-4801-BB6F-D1125097D0F3}"/>
    <cellStyle name="Normal 87" xfId="3193" xr:uid="{7E4D0A25-4E71-4955-8536-3EC58122F172}"/>
    <cellStyle name="Normal 88" xfId="3194" xr:uid="{CF75343B-61EA-45EF-8C1B-38F52A4E5889}"/>
    <cellStyle name="Normal 89" xfId="3195" xr:uid="{E1611C5D-B049-4087-BD6E-A397D7EB0644}"/>
    <cellStyle name="Normal 9" xfId="3196" xr:uid="{073187F1-35AA-4C39-BF6C-5330C9FF130F}"/>
    <cellStyle name="Normal 9 2" xfId="3197" xr:uid="{0A427D59-776D-456B-95C5-B36975AA013D}"/>
    <cellStyle name="Normal 9 2 10" xfId="3198" xr:uid="{21517C66-25EF-4088-890C-68CD2134DDF4}"/>
    <cellStyle name="Normal 9 2 2" xfId="3199" xr:uid="{9D4E2F0C-646F-4E11-B2B5-35201A77AA54}"/>
    <cellStyle name="Normal 9 2 2 2" xfId="3200" xr:uid="{D22715A3-1ACE-4BFF-A1B9-7FDDF7327093}"/>
    <cellStyle name="Normal 9 2 2 2 2" xfId="3201" xr:uid="{A8264756-096F-4A4F-8E13-A883FCA9411A}"/>
    <cellStyle name="Normal 9 2 2 2 2 2" xfId="3202" xr:uid="{8401F065-50FA-4C1E-AD07-2CC76620C2FE}"/>
    <cellStyle name="Normal 9 2 2 2 2 2 2" xfId="3203" xr:uid="{063255B8-DEEB-4B21-8CF4-4E309A7254A9}"/>
    <cellStyle name="Normal 9 2 2 2 2 2 2 2" xfId="3204" xr:uid="{BD4A0952-353C-42CD-842C-061985C733E3}"/>
    <cellStyle name="Normal 9 2 2 2 2 2 3" xfId="3205" xr:uid="{F1B4B320-3B9A-41A8-8A05-5275588011EB}"/>
    <cellStyle name="Normal 9 2 2 2 2 3" xfId="3206" xr:uid="{2AA87E0C-CFED-4A54-9DBB-DE231CF3245D}"/>
    <cellStyle name="Normal 9 2 2 2 2 3 2" xfId="3207" xr:uid="{16CBACD9-A22F-4F5B-A7D3-15E66F844856}"/>
    <cellStyle name="Normal 9 2 2 2 2 4" xfId="3208" xr:uid="{A332890C-12F7-4874-8513-0C0F7785CC09}"/>
    <cellStyle name="Normal 9 2 2 2 2 5" xfId="3209" xr:uid="{0A62148C-919A-42E4-AC92-C58CF90496D1}"/>
    <cellStyle name="Normal 9 2 2 2 3" xfId="3210" xr:uid="{475D734B-03CC-4CBC-BA88-FE7284E545E6}"/>
    <cellStyle name="Normal 9 2 2 2 3 2" xfId="3211" xr:uid="{8E244328-BAF1-48BD-8DAA-CB125D841521}"/>
    <cellStyle name="Normal 9 2 2 2 3 2 2" xfId="3212" xr:uid="{D9BB4EA6-132A-408E-99A8-FC41F50895A2}"/>
    <cellStyle name="Normal 9 2 2 2 3 3" xfId="3213" xr:uid="{8F2A13DF-9551-432C-8172-7BF3164C065B}"/>
    <cellStyle name="Normal 9 2 2 2 4" xfId="3214" xr:uid="{BE53094F-4477-4149-8C5D-DB632A266238}"/>
    <cellStyle name="Normal 9 2 2 2 4 2" xfId="3215" xr:uid="{51620F78-837E-4496-9802-0F6D3DABFE67}"/>
    <cellStyle name="Normal 9 2 2 2 4 2 2" xfId="3216" xr:uid="{F0AB4FBE-F463-4566-A407-EE8F359B1B8C}"/>
    <cellStyle name="Normal 9 2 2 2 4 3" xfId="3217" xr:uid="{2491F3B1-F0A2-4DD2-A36C-7301BD256028}"/>
    <cellStyle name="Normal 9 2 2 2 5" xfId="3218" xr:uid="{4D403FA2-A10F-4F93-BA45-0E32152A895D}"/>
    <cellStyle name="Normal 9 2 2 2 5 2" xfId="3219" xr:uid="{5C0C30C1-364B-45ED-958D-299DC648AEB9}"/>
    <cellStyle name="Normal 9 2 2 2 6" xfId="3220" xr:uid="{91362422-DC86-47AE-B07B-42D758B06249}"/>
    <cellStyle name="Normal 9 2 2 2 7" xfId="3221" xr:uid="{EA12CAD6-276C-481A-83C8-5EDC78A2D62C}"/>
    <cellStyle name="Normal 9 2 2 2 8" xfId="3222" xr:uid="{143FEF48-612E-4330-B822-7183DDD0AEDC}"/>
    <cellStyle name="Normal 9 2 2 3" xfId="3223" xr:uid="{D55AB9F7-B320-4567-BF5D-E151B0C47FB1}"/>
    <cellStyle name="Normal 9 2 2 3 2" xfId="3224" xr:uid="{B0AB67B2-C9D8-4E18-8837-CE343858FAB6}"/>
    <cellStyle name="Normal 9 2 2 3 2 2" xfId="3225" xr:uid="{30E16228-37D4-4F6E-B354-E3B76F61FFF9}"/>
    <cellStyle name="Normal 9 2 2 3 2 2 2" xfId="3226" xr:uid="{E92F5901-3324-4BF3-BB9B-38793DCD804B}"/>
    <cellStyle name="Normal 9 2 2 3 2 3" xfId="3227" xr:uid="{E0B53BD9-5884-48BC-B05B-E2F64346FD19}"/>
    <cellStyle name="Normal 9 2 2 3 3" xfId="3228" xr:uid="{0366EB88-9177-43DC-8614-5A53A4A7FD7B}"/>
    <cellStyle name="Normal 9 2 2 3 3 2" xfId="3229" xr:uid="{4B2512AE-9C08-432E-A479-8712B4D2790D}"/>
    <cellStyle name="Normal 9 2 2 3 4" xfId="3230" xr:uid="{7D695F02-1534-4F5E-9F82-A9C620C613DD}"/>
    <cellStyle name="Normal 9 2 2 3 5" xfId="3231" xr:uid="{8E9746E9-4287-4BD0-A11A-8C3A6F05DEB0}"/>
    <cellStyle name="Normal 9 2 2 4" xfId="3232" xr:uid="{AC0D7CDE-EFC0-4788-A0E9-404D79AB1B11}"/>
    <cellStyle name="Normal 9 2 2 4 2" xfId="3233" xr:uid="{B070B963-5D0C-42DF-B1A9-83406F918D1B}"/>
    <cellStyle name="Normal 9 2 2 4 2 2" xfId="3234" xr:uid="{CB9501C2-6B45-4799-8540-AAC8CF2CF347}"/>
    <cellStyle name="Normal 9 2 2 4 3" xfId="3235" xr:uid="{AB7961E6-F027-433B-85C5-2E76A2B93862}"/>
    <cellStyle name="Normal 9 2 2 5" xfId="3236" xr:uid="{85D8B0E1-41F5-49C5-8C29-7D3B08AFF617}"/>
    <cellStyle name="Normal 9 2 2 5 2" xfId="3237" xr:uid="{A6368BF2-EC6B-46BD-A2CD-15B798755699}"/>
    <cellStyle name="Normal 9 2 2 5 2 2" xfId="3238" xr:uid="{5D4861C0-4CEA-4DC6-90B5-7EBD585A047E}"/>
    <cellStyle name="Normal 9 2 2 5 3" xfId="3239" xr:uid="{89DDF2A3-1E90-4E53-AA83-C6B5F92250A8}"/>
    <cellStyle name="Normal 9 2 2 6" xfId="3240" xr:uid="{53CE5170-262E-44F2-A7C3-C493CEC56006}"/>
    <cellStyle name="Normal 9 2 2 6 2" xfId="3241" xr:uid="{0EE14AAD-F7AF-4C4D-9F29-5652F457CE1C}"/>
    <cellStyle name="Normal 9 2 2 7" xfId="3242" xr:uid="{2E7D92CD-F5AF-43A4-AABB-28991B7B06A9}"/>
    <cellStyle name="Normal 9 2 2 8" xfId="3243" xr:uid="{227E2FCC-D92C-4D13-AD4A-D233C9DAF072}"/>
    <cellStyle name="Normal 9 2 2 9" xfId="3244" xr:uid="{9BB2621E-D2EF-46FE-9FAF-DBB93F086EE1}"/>
    <cellStyle name="Normal 9 2 3" xfId="3245" xr:uid="{FE69A9C7-96F0-4816-A5FB-EBF98E33DC12}"/>
    <cellStyle name="Normal 9 2 3 2" xfId="3246" xr:uid="{89AAE73D-ACDC-454C-8130-71FE16A2DA89}"/>
    <cellStyle name="Normal 9 2 3 2 2" xfId="3247" xr:uid="{EDFD97B6-8742-4B7A-A969-4AB94763B754}"/>
    <cellStyle name="Normal 9 2 3 2 2 2" xfId="3248" xr:uid="{ECAD6452-B57E-42C8-ACCE-B07307C2ABE4}"/>
    <cellStyle name="Normal 9 2 3 2 2 2 2" xfId="3249" xr:uid="{DD57AAC1-54C6-4DC4-BD56-BAADA3A1B496}"/>
    <cellStyle name="Normal 9 2 3 2 2 3" xfId="3250" xr:uid="{4DA79D51-47B3-43DF-B1FE-CBA6C64BF953}"/>
    <cellStyle name="Normal 9 2 3 2 3" xfId="3251" xr:uid="{244C383D-5E65-4B03-A1F5-247FE94BD3B9}"/>
    <cellStyle name="Normal 9 2 3 2 3 2" xfId="3252" xr:uid="{5B4209DE-22EA-40B6-BAF0-3B93D752A069}"/>
    <cellStyle name="Normal 9 2 3 2 4" xfId="3253" xr:uid="{3F2A7A5B-C6CE-4604-B63F-625D2AD47F7C}"/>
    <cellStyle name="Normal 9 2 3 2 5" xfId="3254" xr:uid="{2F569873-0C21-489D-A9EA-F7080884A2FC}"/>
    <cellStyle name="Normal 9 2 3 3" xfId="3255" xr:uid="{5FA86426-6D8B-4B75-8572-EABC1DD19554}"/>
    <cellStyle name="Normal 9 2 3 3 2" xfId="3256" xr:uid="{99EF4441-B75A-4365-AAE9-ABC1E6C49350}"/>
    <cellStyle name="Normal 9 2 3 3 2 2" xfId="3257" xr:uid="{6EEE6CD5-CD79-4D96-BEE7-06141ADF47CD}"/>
    <cellStyle name="Normal 9 2 3 3 3" xfId="3258" xr:uid="{EEC82301-1542-42D5-96F7-4E4250CD8584}"/>
    <cellStyle name="Normal 9 2 3 4" xfId="3259" xr:uid="{BE99BAAF-AF91-4D75-B92C-BCF05DE277B1}"/>
    <cellStyle name="Normal 9 2 3 4 2" xfId="3260" xr:uid="{7D8207D3-3972-4D0B-8581-E09B702B32C5}"/>
    <cellStyle name="Normal 9 2 3 4 2 2" xfId="3261" xr:uid="{865BD485-70EF-4710-9045-3E0391960FB4}"/>
    <cellStyle name="Normal 9 2 3 4 3" xfId="3262" xr:uid="{24D92CCD-755E-4AAF-984B-1D8B1443BFF8}"/>
    <cellStyle name="Normal 9 2 3 5" xfId="3263" xr:uid="{49065E3C-6992-42CB-8F3F-730EFB13B0A1}"/>
    <cellStyle name="Normal 9 2 3 5 2" xfId="3264" xr:uid="{436784C2-3C17-4707-8D3A-FBD6409641E2}"/>
    <cellStyle name="Normal 9 2 3 6" xfId="3265" xr:uid="{1BDE0353-DEBB-4DC9-88FA-646E5A8543A4}"/>
    <cellStyle name="Normal 9 2 3 7" xfId="3266" xr:uid="{1965C709-9E9F-4390-944C-1399A106BE5D}"/>
    <cellStyle name="Normal 9 2 3 8" xfId="3267" xr:uid="{4733A11C-7C53-49A3-93A3-CE5335B500F7}"/>
    <cellStyle name="Normal 9 2 4" xfId="3268" xr:uid="{1B8698C1-11CE-4789-ACCE-5F87088F7950}"/>
    <cellStyle name="Normal 9 2 4 2" xfId="3269" xr:uid="{2BBD07F9-03D0-47DF-8739-A9868391190A}"/>
    <cellStyle name="Normal 9 2 4 2 2" xfId="3270" xr:uid="{4ABA5D1B-4C88-45BB-A2BA-BBF217033F4A}"/>
    <cellStyle name="Normal 9 2 4 2 2 2" xfId="3271" xr:uid="{9030359A-40A0-427D-B44E-00592A9C046F}"/>
    <cellStyle name="Normal 9 2 4 2 3" xfId="3272" xr:uid="{76D37D44-9FCA-4AF2-BE04-893190C1D3E5}"/>
    <cellStyle name="Normal 9 2 4 3" xfId="3273" xr:uid="{F44EE154-30DF-441A-B2DC-C8FF1E6CFD29}"/>
    <cellStyle name="Normal 9 2 4 3 2" xfId="3274" xr:uid="{E0C5298D-A057-4AAC-BE1E-16337173F66C}"/>
    <cellStyle name="Normal 9 2 4 4" xfId="3275" xr:uid="{5C2F7F37-DF9B-41C8-9CD8-79D15E717677}"/>
    <cellStyle name="Normal 9 2 4 5" xfId="3276" xr:uid="{5631E510-816F-467C-AD96-2D8A355BCE05}"/>
    <cellStyle name="Normal 9 2 5" xfId="3277" xr:uid="{BB8141F0-437A-4419-8556-0B1103F64E3E}"/>
    <cellStyle name="Normal 9 2 5 2" xfId="3278" xr:uid="{564FE972-001A-461C-8FF3-98741D20624D}"/>
    <cellStyle name="Normal 9 2 5 2 2" xfId="3279" xr:uid="{E9072622-3D9C-4F64-B2DD-58AEAE09837E}"/>
    <cellStyle name="Normal 9 2 5 3" xfId="3280" xr:uid="{AC8D8E70-667E-4E03-9335-3DA97658DA14}"/>
    <cellStyle name="Normal 9 2 6" xfId="3281" xr:uid="{28EB4298-7ED8-4299-BE2C-587ACED41305}"/>
    <cellStyle name="Normal 9 2 6 2" xfId="3282" xr:uid="{07E06459-1BA4-4E49-8AB3-82D9FF82DA78}"/>
    <cellStyle name="Normal 9 2 6 2 2" xfId="3283" xr:uid="{6383BE0C-D85B-44AD-8268-DEFF2F2A750D}"/>
    <cellStyle name="Normal 9 2 6 3" xfId="3284" xr:uid="{CAD4BC01-A33C-4093-A347-0D13A48058D6}"/>
    <cellStyle name="Normal 9 2 7" xfId="3285" xr:uid="{F404E440-B5E5-4611-AD4F-509F4B96EB94}"/>
    <cellStyle name="Normal 9 2 7 2" xfId="3286" xr:uid="{AF92D910-8527-4B7D-BBA7-1502A3E0BC28}"/>
    <cellStyle name="Normal 9 2 8" xfId="3287" xr:uid="{EEA808A4-9EE2-46AB-917D-90CC6921FD0D}"/>
    <cellStyle name="Normal 9 2 9" xfId="3288" xr:uid="{AE191695-31DE-4126-B856-94B9ACDC2871}"/>
    <cellStyle name="Normal 9 3" xfId="3289" xr:uid="{965460B9-9D7C-40CE-AFD9-E0A68BED9E6B}"/>
    <cellStyle name="Normal 9 3 10" xfId="3290" xr:uid="{53A68C38-E176-40D9-94EB-B880F8370C7C}"/>
    <cellStyle name="Normal 9 3 2" xfId="3291" xr:uid="{2E711AAA-3A9F-473D-89D6-780D91307EF5}"/>
    <cellStyle name="Normal 9 3 2 2" xfId="3292" xr:uid="{6FEC0933-3FE2-48D1-BA5F-1B4A5DE4CE93}"/>
    <cellStyle name="Normal 9 3 2 2 2" xfId="3293" xr:uid="{4D122415-541C-4487-81F2-F1F17F5E9956}"/>
    <cellStyle name="Normal 9 3 2 2 2 2" xfId="3294" xr:uid="{BE101806-C609-4B07-9CF2-DC163A81EA0E}"/>
    <cellStyle name="Normal 9 3 2 2 2 2 2" xfId="3295" xr:uid="{D8EC21D4-72D0-4735-830F-999450DEBBED}"/>
    <cellStyle name="Normal 9 3 2 2 2 2 2 2" xfId="3296" xr:uid="{82282CBF-DAA8-4F03-A757-A7C583557F1B}"/>
    <cellStyle name="Normal 9 3 2 2 2 2 3" xfId="3297" xr:uid="{E9F3E04B-7862-4C5B-A04B-024D7DCA66A1}"/>
    <cellStyle name="Normal 9 3 2 2 2 3" xfId="3298" xr:uid="{08BE2A5E-C1EE-44F4-9846-7856D9D61C19}"/>
    <cellStyle name="Normal 9 3 2 2 2 3 2" xfId="3299" xr:uid="{95250548-C90B-45CC-B3F3-440FE7EA6242}"/>
    <cellStyle name="Normal 9 3 2 2 2 4" xfId="3300" xr:uid="{68E12B55-3BDE-416C-9820-DACE036F15FE}"/>
    <cellStyle name="Normal 9 3 2 2 2 5" xfId="3301" xr:uid="{F3E7AD8D-C656-4926-A83B-547248807513}"/>
    <cellStyle name="Normal 9 3 2 2 3" xfId="3302" xr:uid="{FDB60405-98EC-42B7-A90A-0E3C798DC630}"/>
    <cellStyle name="Normal 9 3 2 2 3 2" xfId="3303" xr:uid="{73B4E549-54CC-41A1-88F9-C3BD5C2C607C}"/>
    <cellStyle name="Normal 9 3 2 2 3 2 2" xfId="3304" xr:uid="{E5E78379-E11B-4F07-8C4F-17BF84E0BA9F}"/>
    <cellStyle name="Normal 9 3 2 2 3 3" xfId="3305" xr:uid="{2886CE15-141A-4DA2-BE9C-34B51F8B4D72}"/>
    <cellStyle name="Normal 9 3 2 2 4" xfId="3306" xr:uid="{7770A3ED-E712-4E08-ABC7-DC18A92A1F7D}"/>
    <cellStyle name="Normal 9 3 2 2 4 2" xfId="3307" xr:uid="{7850B849-3323-4EA3-98DC-15937070DFEF}"/>
    <cellStyle name="Normal 9 3 2 2 4 2 2" xfId="3308" xr:uid="{7181360D-54AE-45DF-9375-CB18C4A3BD23}"/>
    <cellStyle name="Normal 9 3 2 2 4 3" xfId="3309" xr:uid="{29929218-102A-4403-A013-E56896F42BBC}"/>
    <cellStyle name="Normal 9 3 2 2 5" xfId="3310" xr:uid="{7FD8A19E-1D4B-403C-8322-CD457F60360B}"/>
    <cellStyle name="Normal 9 3 2 2 5 2" xfId="3311" xr:uid="{FB35FD1B-E0D6-4D52-B12C-01413C44B321}"/>
    <cellStyle name="Normal 9 3 2 2 6" xfId="3312" xr:uid="{192636EB-8BB7-4844-8BA5-7924043B2B17}"/>
    <cellStyle name="Normal 9 3 2 2 7" xfId="3313" xr:uid="{31757C3E-469B-45B6-BF3E-919E5A36ED58}"/>
    <cellStyle name="Normal 9 3 2 2 8" xfId="3314" xr:uid="{7FF8F194-39E3-4C86-A818-222652F235A8}"/>
    <cellStyle name="Normal 9 3 2 3" xfId="3315" xr:uid="{45063D91-AB60-4375-B185-48AD3F13B719}"/>
    <cellStyle name="Normal 9 3 2 3 2" xfId="3316" xr:uid="{590A644A-17FC-439C-9DDB-59AB9EE249F4}"/>
    <cellStyle name="Normal 9 3 2 3 2 2" xfId="3317" xr:uid="{A834D607-4930-4259-BE14-39EE40B9127B}"/>
    <cellStyle name="Normal 9 3 2 3 2 2 2" xfId="3318" xr:uid="{0E65B88F-90CD-482F-A06A-F533896F82BC}"/>
    <cellStyle name="Normal 9 3 2 3 2 3" xfId="3319" xr:uid="{43451245-1858-4CA7-A135-AE9113E96A38}"/>
    <cellStyle name="Normal 9 3 2 3 3" xfId="3320" xr:uid="{E328BB05-4B54-4A17-A86E-05221D2126E7}"/>
    <cellStyle name="Normal 9 3 2 3 3 2" xfId="3321" xr:uid="{1EA6F036-8F42-4901-9D9E-6599926AD320}"/>
    <cellStyle name="Normal 9 3 2 3 4" xfId="3322" xr:uid="{5108C289-A006-420D-AB80-DABE15CCF31F}"/>
    <cellStyle name="Normal 9 3 2 3 5" xfId="3323" xr:uid="{922A03E4-AE31-4DB2-96AF-DCA64D6A7205}"/>
    <cellStyle name="Normal 9 3 2 4" xfId="3324" xr:uid="{86511B41-4A70-4255-9658-04694410C412}"/>
    <cellStyle name="Normal 9 3 2 4 2" xfId="3325" xr:uid="{C4607ED1-ABF2-4C16-BD71-AB6EAE507586}"/>
    <cellStyle name="Normal 9 3 2 4 2 2" xfId="3326" xr:uid="{0624BA7E-CF5F-4429-89A4-625BA752D9F0}"/>
    <cellStyle name="Normal 9 3 2 4 3" xfId="3327" xr:uid="{1AF03B9F-48EA-4CAD-B209-E6498F259B57}"/>
    <cellStyle name="Normal 9 3 2 5" xfId="3328" xr:uid="{65A4E573-A19D-48A1-9226-24414439C62E}"/>
    <cellStyle name="Normal 9 3 2 5 2" xfId="3329" xr:uid="{97348571-50D2-4144-93BC-0CCAABD875A7}"/>
    <cellStyle name="Normal 9 3 2 5 2 2" xfId="3330" xr:uid="{B753E139-9873-46E5-B430-E64591C3F159}"/>
    <cellStyle name="Normal 9 3 2 5 3" xfId="3331" xr:uid="{FC774E3E-9AFC-48F8-96D3-30043EBD579A}"/>
    <cellStyle name="Normal 9 3 2 6" xfId="3332" xr:uid="{A7EB103E-8233-4A95-BC75-BE9651D54E62}"/>
    <cellStyle name="Normal 9 3 2 6 2" xfId="3333" xr:uid="{4C9F5468-F90E-4546-A6D2-965C03725207}"/>
    <cellStyle name="Normal 9 3 2 7" xfId="3334" xr:uid="{856BD43E-549F-4990-A231-83C8DFF3AE75}"/>
    <cellStyle name="Normal 9 3 2 8" xfId="3335" xr:uid="{12A63E0F-AA61-469E-ACCB-72FDE03C83CE}"/>
    <cellStyle name="Normal 9 3 2 9" xfId="3336" xr:uid="{85394409-2D05-4A60-8DA0-646BBD7425AE}"/>
    <cellStyle name="Normal 9 3 3" xfId="3337" xr:uid="{E36B7F51-CB1D-42A7-A0F4-6F75D02DE537}"/>
    <cellStyle name="Normal 9 3 3 2" xfId="3338" xr:uid="{4DF902F2-A8FC-4183-9EC7-CB9B67848C01}"/>
    <cellStyle name="Normal 9 3 3 2 2" xfId="3339" xr:uid="{8EF2AB24-F2FE-4726-8249-5E8DA17F9D84}"/>
    <cellStyle name="Normal 9 3 3 2 2 2" xfId="3340" xr:uid="{C762BAE7-AAF5-4AF4-A6F7-373B83B6B971}"/>
    <cellStyle name="Normal 9 3 3 2 2 2 2" xfId="3341" xr:uid="{95F5E1DD-1850-4BF8-8028-BDC75B6FE84B}"/>
    <cellStyle name="Normal 9 3 3 2 2 3" xfId="3342" xr:uid="{CDF58D51-429C-4B93-BA16-9C1AA0A0DA47}"/>
    <cellStyle name="Normal 9 3 3 2 3" xfId="3343" xr:uid="{0043088C-FD3E-42CC-B6C5-AC388A547B81}"/>
    <cellStyle name="Normal 9 3 3 2 3 2" xfId="3344" xr:uid="{2A025823-AB97-4495-9B76-D8DA4BD7BBD8}"/>
    <cellStyle name="Normal 9 3 3 2 4" xfId="3345" xr:uid="{94983535-57C9-4868-827E-C7DA4AC814A6}"/>
    <cellStyle name="Normal 9 3 3 2 5" xfId="3346" xr:uid="{7F528954-9C94-47A5-BFA3-26B5E8D82209}"/>
    <cellStyle name="Normal 9 3 3 3" xfId="3347" xr:uid="{5E375CAA-AC05-43F3-B5C2-4FD6F5327211}"/>
    <cellStyle name="Normal 9 3 3 3 2" xfId="3348" xr:uid="{8FDD4E34-00E7-446D-87D2-D233AC6F3362}"/>
    <cellStyle name="Normal 9 3 3 3 2 2" xfId="3349" xr:uid="{7C5C9757-6906-4AF6-960C-75820FD8A5B1}"/>
    <cellStyle name="Normal 9 3 3 3 3" xfId="3350" xr:uid="{AFE3C808-A09B-4B33-8DC1-12D01D599063}"/>
    <cellStyle name="Normal 9 3 3 4" xfId="3351" xr:uid="{B6ADB949-2D90-44D5-9872-F50E8956CAE9}"/>
    <cellStyle name="Normal 9 3 3 4 2" xfId="3352" xr:uid="{BB6A6EC7-674C-4C4F-AD66-82A6CDE0B5E5}"/>
    <cellStyle name="Normal 9 3 3 4 2 2" xfId="3353" xr:uid="{AC737365-0F6C-47BE-BE66-7A7FE97856EF}"/>
    <cellStyle name="Normal 9 3 3 4 3" xfId="3354" xr:uid="{6C4D79FC-029A-41CB-95FD-FB70174C338F}"/>
    <cellStyle name="Normal 9 3 3 5" xfId="3355" xr:uid="{CDC215B4-A5ED-4779-98EC-272B997D7757}"/>
    <cellStyle name="Normal 9 3 3 5 2" xfId="3356" xr:uid="{78B6473E-2C6A-4474-BCD5-24719BF3F921}"/>
    <cellStyle name="Normal 9 3 3 6" xfId="3357" xr:uid="{B218B19E-6ED0-4716-8D18-4272079CE0B0}"/>
    <cellStyle name="Normal 9 3 3 7" xfId="3358" xr:uid="{6D469FFB-3828-429F-BA8B-76171F94AEB6}"/>
    <cellStyle name="Normal 9 3 3 8" xfId="3359" xr:uid="{114A2E2D-066F-49B5-AA1E-1E4FD5128CEC}"/>
    <cellStyle name="Normal 9 3 4" xfId="3360" xr:uid="{A81BC161-FACE-4B38-AF85-8E72258D4094}"/>
    <cellStyle name="Normal 9 3 4 2" xfId="3361" xr:uid="{A616C5A0-D55A-4162-9B6F-295BCDB8D54E}"/>
    <cellStyle name="Normal 9 3 4 2 2" xfId="3362" xr:uid="{54941575-60AB-4BD7-AA1D-5A7D7BE37470}"/>
    <cellStyle name="Normal 9 3 4 2 2 2" xfId="3363" xr:uid="{42E839F6-8601-404F-8088-37A93FDDBCC2}"/>
    <cellStyle name="Normal 9 3 4 2 3" xfId="3364" xr:uid="{F8E16BCD-19FB-41C5-A242-4880D9685A57}"/>
    <cellStyle name="Normal 9 3 4 3" xfId="3365" xr:uid="{BB7D1EE8-00CC-4445-B074-383D946CB929}"/>
    <cellStyle name="Normal 9 3 4 3 2" xfId="3366" xr:uid="{7559B052-4DC5-45CC-94C0-8A8A05A8EF53}"/>
    <cellStyle name="Normal 9 3 4 4" xfId="3367" xr:uid="{2E21F12B-F301-4B09-9AA2-A887DB94FF1E}"/>
    <cellStyle name="Normal 9 3 4 5" xfId="3368" xr:uid="{DE792300-24D8-4D8A-BE91-84FD658BC7B2}"/>
    <cellStyle name="Normal 9 3 5" xfId="3369" xr:uid="{18B6E6CF-2E4B-4FF8-BF12-D5B68F1EB112}"/>
    <cellStyle name="Normal 9 3 5 2" xfId="3370" xr:uid="{F37814A0-A4EA-4D24-B44C-5B7D507ADA10}"/>
    <cellStyle name="Normal 9 3 5 2 2" xfId="3371" xr:uid="{16DA9425-5657-44D3-916E-1DA2AC48B128}"/>
    <cellStyle name="Normal 9 3 5 3" xfId="3372" xr:uid="{511B0204-1294-424A-A09C-1945282AEB81}"/>
    <cellStyle name="Normal 9 3 6" xfId="3373" xr:uid="{62FE4C5D-8351-402F-95AE-A41EFD9B1E87}"/>
    <cellStyle name="Normal 9 3 6 2" xfId="3374" xr:uid="{A014A789-CAF7-4434-97CE-382F7B03CC9A}"/>
    <cellStyle name="Normal 9 3 6 2 2" xfId="3375" xr:uid="{E8B49C7B-E89E-4E7F-AF72-1EE295A9DCE4}"/>
    <cellStyle name="Normal 9 3 6 3" xfId="3376" xr:uid="{75F11141-8C0A-4DB2-9E12-CFDB9E16E89F}"/>
    <cellStyle name="Normal 9 3 7" xfId="3377" xr:uid="{398E8CF9-CA22-43FE-9DEA-39058E61D346}"/>
    <cellStyle name="Normal 9 3 7 2" xfId="3378" xr:uid="{5B0619CA-2791-41AC-BC4C-D614B85F76D5}"/>
    <cellStyle name="Normal 9 3 8" xfId="3379" xr:uid="{67CCACC1-FCDA-4401-A9DA-EACDD826ED3A}"/>
    <cellStyle name="Normal 9 3 9" xfId="3380" xr:uid="{85221158-79FD-4365-874A-80C0B9FBC588}"/>
    <cellStyle name="Normal 90" xfId="3381" xr:uid="{D31A0724-10F3-4B0C-AF96-069FE619C4F2}"/>
    <cellStyle name="Normal 91" xfId="3382" xr:uid="{720CA0CE-618A-4C26-A20A-FED82FBCDDFE}"/>
    <cellStyle name="Normal 92" xfId="3383" xr:uid="{22D4AEDD-11C2-434F-A815-DB7C3CA037D4}"/>
    <cellStyle name="Normal 93" xfId="3384" xr:uid="{AE2E9498-DF41-4CF3-9D33-29EA4A9F751B}"/>
    <cellStyle name="Normal 94" xfId="3385" xr:uid="{274DF623-68CC-42EE-8086-C7287DC68318}"/>
    <cellStyle name="Normal 95" xfId="3386" xr:uid="{24952C43-E57F-43C0-A006-E9675F06840A}"/>
    <cellStyle name="Normal 96" xfId="3387" xr:uid="{B4F1A7DC-4D65-496F-876E-70D4F2366FE5}"/>
    <cellStyle name="Normal 97" xfId="3388" xr:uid="{AAC9515D-5B79-4107-AB08-A58BB5FEAD82}"/>
    <cellStyle name="Normal 98" xfId="3389" xr:uid="{2E4AB77E-37F0-47BC-A4D1-A9F68AC60059}"/>
    <cellStyle name="Normal 99" xfId="3390" xr:uid="{ACD9A755-AF18-4CBB-96F5-373BBCE5CD99}"/>
    <cellStyle name="Note 2" xfId="3391" xr:uid="{06397094-332D-4310-B23F-002AB29166C6}"/>
    <cellStyle name="Note 2 2" xfId="3392" xr:uid="{D21969EF-E390-40CA-8514-140F3CD14009}"/>
    <cellStyle name="Note 3" xfId="3393" xr:uid="{72115A61-4457-4691-8C2C-5673FD2FD51E}"/>
    <cellStyle name="Note 3 2" xfId="3394" xr:uid="{DE376AFC-0E73-4335-A7FD-77226D33D424}"/>
    <cellStyle name="Note 4" xfId="3395" xr:uid="{5E7A2C8D-BB55-4342-9CFB-13D40BFDF011}"/>
    <cellStyle name="Note 4 2" xfId="3396" xr:uid="{2752378D-8263-422A-BB61-DCA360624ECA}"/>
    <cellStyle name="Note 5" xfId="3397" xr:uid="{94F82613-1331-44E0-87BB-198853FAAC08}"/>
    <cellStyle name="Output" xfId="3398" builtinId="21" customBuiltin="1"/>
    <cellStyle name="Output 2" xfId="3399" xr:uid="{DF4E327D-A41F-4180-AE42-FD1D054D899B}"/>
    <cellStyle name="Output 3" xfId="3400" xr:uid="{F7B00E29-1300-4D96-B034-2B3700486557}"/>
    <cellStyle name="Percent [0]" xfId="3401" xr:uid="{977384B3-31F7-4DBD-B40E-E50E18E932C5}"/>
    <cellStyle name="Percent [0] 2" xfId="3402" xr:uid="{213E2D70-68EB-478E-BADC-4AC9AC2F099F}"/>
    <cellStyle name="Percent [0] 2 2" xfId="3403" xr:uid="{61A5F417-9C84-4FA2-8A18-66D2657FEC49}"/>
    <cellStyle name="Percent [0] 3" xfId="3404" xr:uid="{0D35941B-9903-4131-B665-3D8F54878A8F}"/>
    <cellStyle name="Percent [0] 3 2" xfId="3405" xr:uid="{6FB3C695-AD33-41B9-BD3E-F3B11528FCAE}"/>
    <cellStyle name="Percent [0] 4" xfId="3406" xr:uid="{4E337827-7947-4E57-97DD-905EB0CF7187}"/>
    <cellStyle name="Percent [00]" xfId="3407" xr:uid="{599D4E68-3D4F-40CB-B02F-4584D3C3742B}"/>
    <cellStyle name="Percent [00] 2" xfId="3408" xr:uid="{4ED1B1F3-FA99-48C5-8F4C-69889F2ED930}"/>
    <cellStyle name="Percent [00] 2 2" xfId="3409" xr:uid="{AC0A9634-E212-4BD7-B8E0-73CCF7E38EF7}"/>
    <cellStyle name="Percent [00] 3" xfId="3410" xr:uid="{9264C671-6592-4165-BFE5-62DABD4E166F}"/>
    <cellStyle name="Percent [00] 3 2" xfId="3411" xr:uid="{E7844E5E-DECA-42B6-9032-6F3529674A80}"/>
    <cellStyle name="Percent [00] 4" xfId="3412" xr:uid="{7C24DFB4-1DA8-4321-85F5-C520D2C6D560}"/>
    <cellStyle name="Percent [2]" xfId="3413" xr:uid="{1D2DEBAF-7EC7-4889-8715-2369D7C8CF2A}"/>
    <cellStyle name="Percent [2] 2" xfId="3414" xr:uid="{3EDAB16B-8EC6-43BE-987D-4510D0D9E5B7}"/>
    <cellStyle name="Percent [2] 2 2" xfId="3415" xr:uid="{BCBD43AE-C4BE-4F79-B741-74287619C3A0}"/>
    <cellStyle name="Percent [2] 3" xfId="3416" xr:uid="{A2E12A08-7947-435B-9648-5DA00694710F}"/>
    <cellStyle name="Percent 10" xfId="3417" xr:uid="{250EA2E1-69DD-4034-B040-3B608D09DD31}"/>
    <cellStyle name="Percent 11" xfId="3418" xr:uid="{3628705D-BAD7-47CA-B1BC-DAFAFBC3BE04}"/>
    <cellStyle name="Percent 12" xfId="3419" xr:uid="{86BF1347-07DA-4006-8AC0-C11F76DDFFC9}"/>
    <cellStyle name="Percent 13" xfId="3420" xr:uid="{D0DF525C-3A4F-4075-AFA4-367B655A5CE5}"/>
    <cellStyle name="Percent 13 2" xfId="3421" xr:uid="{F97C8D7C-4B67-4C62-82DF-BA110EF66E8E}"/>
    <cellStyle name="Percent 13 2 2" xfId="3422" xr:uid="{8CBC47B9-11F0-4DA8-B921-E8DCADED7DCC}"/>
    <cellStyle name="Percent 13 2 2 2" xfId="3423" xr:uid="{F60892A5-A68B-4315-95EB-71FEA7B4E7DB}"/>
    <cellStyle name="Percent 13 2 2 2 2" xfId="3424" xr:uid="{C70FFEED-FA9C-4E86-9ABD-A306643FEC4A}"/>
    <cellStyle name="Percent 13 2 2 3" xfId="3425" xr:uid="{4BDE90F3-FE62-4954-BF06-F1877BD097E1}"/>
    <cellStyle name="Percent 13 2 3" xfId="3426" xr:uid="{08981707-B719-4835-865F-E966F08B58D8}"/>
    <cellStyle name="Percent 13 2 3 2" xfId="3427" xr:uid="{576E16AD-53AD-4F54-BF3E-17DB264497B5}"/>
    <cellStyle name="Percent 13 2 4" xfId="3428" xr:uid="{AC39A2AA-4DCF-46B4-B2E0-22122C098F32}"/>
    <cellStyle name="Percent 13 2 5" xfId="3429" xr:uid="{CA144B30-D981-4A73-B882-BA9EE30C667B}"/>
    <cellStyle name="Percent 13 3" xfId="3430" xr:uid="{6E95B992-0FF5-43F6-AB83-EB24E61D3582}"/>
    <cellStyle name="Percent 13 3 2" xfId="3431" xr:uid="{D5021D74-47E4-4AC3-8940-9FD607A24223}"/>
    <cellStyle name="Percent 13 3 2 2" xfId="3432" xr:uid="{54363F1A-F27E-415E-B41A-03446B037992}"/>
    <cellStyle name="Percent 13 3 3" xfId="3433" xr:uid="{F107988F-9D83-4244-B007-BC9EE2E397D5}"/>
    <cellStyle name="Percent 13 4" xfId="3434" xr:uid="{924D67E1-9114-4468-A239-C446BF8A1687}"/>
    <cellStyle name="Percent 13 4 2" xfId="3435" xr:uid="{15733D0D-8A0D-49BE-AC70-350AF08F9544}"/>
    <cellStyle name="Percent 13 4 2 2" xfId="3436" xr:uid="{96473A14-4802-436B-8A19-6DDC13E37460}"/>
    <cellStyle name="Percent 13 4 3" xfId="3437" xr:uid="{CAEB7938-EC4C-463D-B832-1779B7C9B678}"/>
    <cellStyle name="Percent 13 5" xfId="3438" xr:uid="{B38194BA-C98E-46A1-9EFA-EF3CA1850E6A}"/>
    <cellStyle name="Percent 13 5 2" xfId="3439" xr:uid="{4EBE8C4C-1983-4A92-9376-011C436B9FB4}"/>
    <cellStyle name="Percent 13 6" xfId="3440" xr:uid="{FA6422DE-F8CC-4807-B807-351598577FAA}"/>
    <cellStyle name="Percent 13 7" xfId="3441" xr:uid="{FBD85AE4-A2E2-402B-BD7C-6466DA4DAF9A}"/>
    <cellStyle name="Percent 14" xfId="3442" xr:uid="{A40BF51B-6AFA-452B-B63C-D1D131A0B667}"/>
    <cellStyle name="Percent 15" xfId="3443" xr:uid="{903CFF76-3AD2-4EBD-A668-F2B7D777C998}"/>
    <cellStyle name="Percent 2" xfId="3444" xr:uid="{9352D006-2592-494E-9A5F-32A141FBA1E8}"/>
    <cellStyle name="Percent 2 2" xfId="3445" xr:uid="{9069A700-F3FE-405B-9FB4-6BE1F2AB3873}"/>
    <cellStyle name="Percent 2 3" xfId="3446" xr:uid="{5C817553-A689-483E-A2E5-CA462C0F9357}"/>
    <cellStyle name="Percent 3" xfId="3447" xr:uid="{C5002858-8CE1-41D5-B3B9-34A0B2AFD54B}"/>
    <cellStyle name="Percent 4" xfId="3448" xr:uid="{6CF00CC9-379E-4BFD-B4B3-A346DF933E25}"/>
    <cellStyle name="Percent 4 2" xfId="3449" xr:uid="{FFFF56B5-3495-47C2-8B8C-E31DB4FF5C88}"/>
    <cellStyle name="Percent 4 2 2" xfId="3450" xr:uid="{625C7376-4222-45DF-BAD2-7AB61E3CC710}"/>
    <cellStyle name="Percent 5" xfId="3451" xr:uid="{B6B1A4D0-C0A4-4591-AB08-EE2286C84D1E}"/>
    <cellStyle name="Percent 6" xfId="3452" xr:uid="{ECB92A77-04D6-4E12-8DCB-8D679604B80D}"/>
    <cellStyle name="Percent 7" xfId="3453" xr:uid="{8758460D-5CC5-4C1A-95C0-CB525C764A95}"/>
    <cellStyle name="Percent 7 2" xfId="3454" xr:uid="{8939C56B-E35B-4E5B-984D-BBCDA5C2C626}"/>
    <cellStyle name="Percent 7 2 2" xfId="3455" xr:uid="{5268E985-7692-49BB-953C-AAE2C23CF0AE}"/>
    <cellStyle name="Percent 8" xfId="3456" xr:uid="{EAB80165-18CA-4814-A45A-21B8698873B3}"/>
    <cellStyle name="Percent 9" xfId="3457" xr:uid="{984056A5-DA53-4CD9-BFC7-6B3D8CAF7AF2}"/>
    <cellStyle name="PrePop Currency (0)" xfId="3458" xr:uid="{8EC0CE14-B3C7-4896-97F7-05D902F96564}"/>
    <cellStyle name="PrePop Currency (0) 2" xfId="3459" xr:uid="{99EEFF73-CD26-43F6-A019-B5898A085E1E}"/>
    <cellStyle name="PrePop Currency (0) 3" xfId="3460" xr:uid="{71738EFC-254A-4EA3-9A8B-E81B4761CE82}"/>
    <cellStyle name="PrePop Currency (0) 3 2" xfId="3461" xr:uid="{55D8AC6A-E1A1-4B34-AE16-59B27CAB5FBC}"/>
    <cellStyle name="PrePop Currency (2)" xfId="3462" xr:uid="{B0933C7F-9C8E-47B6-99B1-C90CB058B8D9}"/>
    <cellStyle name="PrePop Currency (2) 2" xfId="3463" xr:uid="{B032AA82-DA13-4F99-AB4B-5DC4E645D0A7}"/>
    <cellStyle name="PrePop Currency (2) 3" xfId="3464" xr:uid="{8FC03D2D-ABFA-4C09-A0E6-84AEE54EDBBB}"/>
    <cellStyle name="PrePop Currency (2) 3 2" xfId="3465" xr:uid="{78D3763C-7C58-4B2E-847C-9835417205EA}"/>
    <cellStyle name="PrePop Units (0)" xfId="3466" xr:uid="{DD7406D1-42F2-43DF-96C8-E19C268A0CEC}"/>
    <cellStyle name="PrePop Units (0) 2" xfId="3467" xr:uid="{B4FEC594-03AA-4514-B123-FDDD9F86831C}"/>
    <cellStyle name="PrePop Units (0) 3" xfId="3468" xr:uid="{630DC9F3-8185-45A2-A0E4-A8FDE8195C14}"/>
    <cellStyle name="PrePop Units (0) 3 2" xfId="3469" xr:uid="{0D75BE3B-0F20-49E2-B750-4AE17EE7892C}"/>
    <cellStyle name="PrePop Units (1)" xfId="3470" xr:uid="{CCCA8D97-3A41-499C-A12D-1B20C610B053}"/>
    <cellStyle name="PrePop Units (1) 2" xfId="3471" xr:uid="{E6B1DA89-C35A-489F-BDFC-559495A07118}"/>
    <cellStyle name="PrePop Units (1) 3" xfId="3472" xr:uid="{D71E3407-AFD8-4217-BDD2-F416D92A3EF7}"/>
    <cellStyle name="PrePop Units (1) 3 2" xfId="3473" xr:uid="{11995E89-4B42-427E-B330-07171D96ED6D}"/>
    <cellStyle name="PrePop Units (2)" xfId="3474" xr:uid="{682DB935-4634-4B43-8BBD-F80D55134F89}"/>
    <cellStyle name="PrePop Units (2) 2" xfId="3475" xr:uid="{729271C1-E282-43D8-8FA3-F771D3F08B36}"/>
    <cellStyle name="PrePop Units (2) 3" xfId="3476" xr:uid="{062E0C6E-03AA-4D05-AB2C-413740BA11EC}"/>
    <cellStyle name="PrePop Units (2) 3 2" xfId="3477" xr:uid="{A451C48B-4916-4A19-9898-E88C83716CE0}"/>
    <cellStyle name="Standard_Anpassen der Amortisation" xfId="3478" xr:uid="{4A390F7A-47BB-470E-A0D4-5EB69FFB002B}"/>
    <cellStyle name="Table Text" xfId="3479" xr:uid="{F7512FF7-461F-4358-8225-F1E72B06591E}"/>
    <cellStyle name="Table Text 2" xfId="3480" xr:uid="{CA6362EA-8BC4-4E85-8820-472FD2F6A892}"/>
    <cellStyle name="Text Indent A" xfId="3481" xr:uid="{C73C9649-A3FE-4FBB-B6C0-AB1517108ADB}"/>
    <cellStyle name="Text Indent B" xfId="3482" xr:uid="{E425ACE4-35A8-454E-84C6-B0063DE0C87A}"/>
    <cellStyle name="Text Indent B 2" xfId="3483" xr:uid="{BDAF8859-D07C-4E78-9B57-3B9EEB3983E1}"/>
    <cellStyle name="Text Indent B 3" xfId="3484" xr:uid="{4EF79C20-6BB8-4821-BBCE-E038D8F112EC}"/>
    <cellStyle name="Text Indent B 3 2" xfId="3485" xr:uid="{93AAD7B5-41E0-4B09-AF0B-1675B4FFD2E3}"/>
    <cellStyle name="Text Indent C" xfId="3486" xr:uid="{B866EABC-F11C-4040-A17B-F00D5879E748}"/>
    <cellStyle name="Text Indent C 2" xfId="3487" xr:uid="{F0C6DE11-85E6-43E9-A2EF-D183BC306F85}"/>
    <cellStyle name="Text Indent C 3" xfId="3488" xr:uid="{4C69895F-73F6-4387-9576-9DBCB780A7E0}"/>
    <cellStyle name="Text Indent C 3 2" xfId="3489" xr:uid="{EC0A01AC-5823-4852-8F41-97AE13E850BF}"/>
    <cellStyle name="Title" xfId="3490" builtinId="15" customBuiltin="1"/>
    <cellStyle name="Title 2" xfId="3491" xr:uid="{AA3F2488-0B52-4F7C-BB4E-E6F1EBEDFFD5}"/>
    <cellStyle name="Title 3" xfId="3492" xr:uid="{074DB3ED-363D-429C-8178-0C4C787718F3}"/>
    <cellStyle name="Title 4" xfId="3493" xr:uid="{359BD31C-EC21-4FCF-9A22-6FE850CA1B60}"/>
    <cellStyle name="Total" xfId="3494" builtinId="25" customBuiltin="1"/>
    <cellStyle name="Total 2" xfId="3495" xr:uid="{01639A6F-1CE6-405D-A4C9-86F86A491B00}"/>
    <cellStyle name="Total 2 2" xfId="3496" xr:uid="{6C29E565-C738-4C73-A1A7-CB6528D54352}"/>
    <cellStyle name="Total 2 2 2" xfId="3497" xr:uid="{5048904D-A62E-43A6-A5C7-1A38D5539AC9}"/>
    <cellStyle name="Total 3" xfId="3498" xr:uid="{5E84D811-9C40-4451-B236-6D0D6AB64E22}"/>
    <cellStyle name="Total 3 2" xfId="3499" xr:uid="{F7ECD79D-13A1-428A-9E40-DB16D9BFAEE7}"/>
    <cellStyle name="Total 4" xfId="3500" xr:uid="{E35E86B5-B39F-4691-8BA3-2B17E3EDFDB1}"/>
    <cellStyle name="Total 4 2" xfId="3501" xr:uid="{EBB9585C-D489-4F9B-8CAE-ADE51D1CDDA5}"/>
    <cellStyle name="Total 5" xfId="3502" xr:uid="{E77ACE39-6330-4D19-AA3F-15B8312BD1B0}"/>
    <cellStyle name="Währung [0]_Compiling Utility Macros" xfId="3503" xr:uid="{D3196729-0B59-4C55-8578-C3B79BEDD24B}"/>
    <cellStyle name="Währung_Compiling Utility Macros" xfId="3504" xr:uid="{EDD2766E-F177-4572-9F73-1E234ECD0ABB}"/>
    <cellStyle name="Warning Text" xfId="3505" builtinId="11" customBuiltin="1"/>
    <cellStyle name="Warning Text 2" xfId="3506" xr:uid="{448D67DF-CA8B-479B-BE33-26DE284B62E4}"/>
    <cellStyle name="Warning Text 3" xfId="3507" xr:uid="{664E2A99-CE66-40C2-9ACF-30C860401521}"/>
  </cellStyles>
  <dxfs count="14">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3" defaultTableStyle="TableStyleMedium2" defaultPivotStyle="PivotStyleLight16">
    <tableStyle name="MySqlDefault" pivot="0" table="0" count="0" xr9:uid="{8C985D6E-F087-40FA-8049-43802ACE4AE7}"/>
    <tableStyle name="TableStyleMedium9 2" pivot="0" count="7" xr9:uid="{471AFA04-E877-448D-9A14-FA72A22DA86C}">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Medium9 3" pivot="0" count="7" xr9:uid="{A7BE9B22-9C38-4C04-B569-417AA1A45E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20April%202025\Table%205\Additional%20Information.xlsx" TargetMode="External"/><Relationship Id="rId1" Type="http://schemas.openxmlformats.org/officeDocument/2006/relationships/externalLinkPath" Target="/Inter%20Branch%20Information/Section%2032%20Report/2025-2026/1.%20April%202025/Table%205/Additional%20Information.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0.%20January%202026\Table%205\Additional%20Information.xlsx" TargetMode="External"/><Relationship Id="rId1" Type="http://schemas.openxmlformats.org/officeDocument/2006/relationships/externalLinkPath" Target="/Inter%20Branch%20Information/Section%2032%20Report/2025-2026/10.%20January%202026/Table%205/Additional%20Information.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10.%20January%202026\Table%203\Table%203.xlsx" TargetMode="External"/><Relationship Id="rId1" Type="http://schemas.openxmlformats.org/officeDocument/2006/relationships/externalLinkPath" Target="/Inter%20Branch%20Information/Section%2032%20Report/2025-2026/10.%20January%202026/Table%203/Table%20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2.%20May%202025\Table%205\Additional%20Information.xlsx" TargetMode="External"/><Relationship Id="rId1" Type="http://schemas.openxmlformats.org/officeDocument/2006/relationships/externalLinkPath" Target="/Inter%20Branch%20Information/Section%2032%20Report/2025-2026/2.%20May%202025/Table%205/Additional%20Informatio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3.%20June%202025\Table%205\Additional%20Information.xlsx" TargetMode="External"/><Relationship Id="rId1" Type="http://schemas.openxmlformats.org/officeDocument/2006/relationships/externalLinkPath" Target="/Inter%20Branch%20Information/Section%2032%20Report/2025-2026/3.%20June%202025/Table%205/Additional%20Information.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4.%20July%202025\Table%205\Additional%20Information.xlsx" TargetMode="External"/><Relationship Id="rId1" Type="http://schemas.openxmlformats.org/officeDocument/2006/relationships/externalLinkPath" Target="/Inter%20Branch%20Information/Section%2032%20Report/2025-2026/4.%20July%202025/Table%205/Additional%20Informatio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5.%20August%202025\Table%205\Additional%20Information.xlsx" TargetMode="External"/><Relationship Id="rId1" Type="http://schemas.openxmlformats.org/officeDocument/2006/relationships/externalLinkPath" Target="/Inter%20Branch%20Information/Section%2032%20Report/2025-2026/5.%20August%202025/Table%205/Additional%20Information.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6.%20September%202025\Table%205\Additional%20Information.xlsx" TargetMode="External"/><Relationship Id="rId1" Type="http://schemas.openxmlformats.org/officeDocument/2006/relationships/externalLinkPath" Target="/Inter%20Branch%20Information/Section%2032%20Report/2025-2026/6.%20September%202025/Table%205/Additional%20Information.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7.%20October%202025\Table%205\Additional%20Information.xlsx" TargetMode="External"/><Relationship Id="rId1" Type="http://schemas.openxmlformats.org/officeDocument/2006/relationships/externalLinkPath" Target="/Inter%20Branch%20Information/Section%2032%20Report/2025-2026/7.%20October%202025/Table%205/Additional%20Information.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8.%20November%202025\Table%205\Additional%20Information.xlsx" TargetMode="External"/><Relationship Id="rId1" Type="http://schemas.openxmlformats.org/officeDocument/2006/relationships/externalLinkPath" Target="/Inter%20Branch%20Information/Section%2032%20Report/2025-2026/8.%20November%202025/Table%205/Additional%20Information.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I:\Inter%20Branch%20Information\Section%2032%20Report\2025-2026\9.%20December%202025\Table%205\Additional%20Information%20YTD.xlsx" TargetMode="External"/><Relationship Id="rId1" Type="http://schemas.openxmlformats.org/officeDocument/2006/relationships/externalLinkPath" Target="/Inter%20Branch%20Information/Section%2032%20Report/2025-2026/9.%20December%202025/Table%205/Additional%20Information%20YT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row>
        <row r="42">
          <cell r="G42">
            <v>-44209.11954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P6">
            <v>1666624.8492399999</v>
          </cell>
        </row>
        <row r="43">
          <cell r="P43">
            <v>-275448.03681000002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Domlongtermissues"/>
      <sheetName val="Domredemp"/>
      <sheetName val="Foreigndebt"/>
      <sheetName val="Cashbalances"/>
    </sheetNames>
    <sheetDataSet>
      <sheetData sheetId="0">
        <row r="8">
          <cell r="H8" t="str">
            <v>2025/26</v>
          </cell>
          <cell r="BZ8" t="str">
            <v>2024/25</v>
          </cell>
        </row>
        <row r="9">
          <cell r="H9" t="str">
            <v>Revised</v>
          </cell>
          <cell r="BZ9" t="str">
            <v>Audited</v>
          </cell>
        </row>
      </sheetData>
      <sheetData sheetId="1"/>
      <sheetData sheetId="2"/>
      <sheetData sheetId="3"/>
      <sheetData sheetId="4">
        <row r="14">
          <cell r="H14">
            <v>94370599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H6">
            <v>102230.18577</v>
          </cell>
        </row>
        <row r="42">
          <cell r="H42">
            <v>-128913.68895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42">
          <cell r="I42">
            <v>-262695.97736000002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G6">
            <v>181885.44645000002</v>
          </cell>
        </row>
        <row r="43">
          <cell r="J43">
            <v>-497936.39250000002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K6">
            <v>398002.43443000002</v>
          </cell>
        </row>
        <row r="43">
          <cell r="K43">
            <v>-1143022.2768399999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L6">
            <v>319364.88258999999</v>
          </cell>
        </row>
        <row r="43">
          <cell r="L43">
            <v>-2165634.9819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M6">
            <v>1417727.7642900001</v>
          </cell>
        </row>
        <row r="43">
          <cell r="M43">
            <v>-618390.81498999998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6">
          <cell r="N6">
            <v>954156.89550999994</v>
          </cell>
        </row>
        <row r="43">
          <cell r="N43">
            <v>-524914.65168999997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iginal"/>
    </sheetNames>
    <sheetDataSet>
      <sheetData sheetId="0">
        <row r="43">
          <cell r="O43">
            <v>-90624.418290000001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6DDB-FA96-4671-979A-B0604287FF6D}">
  <dimension ref="A1:T25"/>
  <sheetViews>
    <sheetView workbookViewId="0">
      <selection activeCell="U37" sqref="U37"/>
    </sheetView>
  </sheetViews>
  <sheetFormatPr defaultRowHeight="12.5" x14ac:dyDescent="0.25"/>
  <cols>
    <col min="5" max="5" width="10.54296875" customWidth="1"/>
    <col min="8" max="8" width="17" bestFit="1" customWidth="1"/>
  </cols>
  <sheetData>
    <row r="1" spans="1:20" ht="13" x14ac:dyDescent="0.3">
      <c r="A1" s="29" t="s">
        <v>26</v>
      </c>
      <c r="B1" s="29" t="s">
        <v>55</v>
      </c>
      <c r="C1" s="29" t="s">
        <v>59</v>
      </c>
      <c r="D1" s="29" t="s">
        <v>43</v>
      </c>
      <c r="E1" s="29" t="s">
        <v>56</v>
      </c>
      <c r="F1" s="29" t="s">
        <v>57</v>
      </c>
      <c r="H1" s="29" t="s">
        <v>58</v>
      </c>
    </row>
    <row r="2" spans="1:20" x14ac:dyDescent="0.25">
      <c r="A2" s="31" t="s">
        <v>27</v>
      </c>
      <c r="B2" t="str">
        <f>VLOOKUP(A2,$A$8:$B$24,2,FALSE)</f>
        <v>2019</v>
      </c>
      <c r="C2" t="str">
        <f>VLOOKUP(A2,$A$8:$C$24,3,FALSE)</f>
        <v>2018/19</v>
      </c>
      <c r="D2" s="31" t="s">
        <v>6</v>
      </c>
      <c r="E2" t="str">
        <f>VLOOKUP(D2,$D$8:$F$19,2,FALSE)</f>
        <v>May</v>
      </c>
      <c r="F2" s="32">
        <f>VLOOKUP(D2,$D$8:$F$19,3,FALSE)</f>
        <v>31</v>
      </c>
      <c r="H2" t="str">
        <f>VLOOKUP(D2,$D$8:$H$19,5,FALSE)</f>
        <v>31 May 2019</v>
      </c>
    </row>
    <row r="7" spans="1:20" ht="13" x14ac:dyDescent="0.3">
      <c r="A7" s="29" t="s">
        <v>26</v>
      </c>
      <c r="B7" s="29" t="s">
        <v>55</v>
      </c>
      <c r="C7" s="29" t="s">
        <v>59</v>
      </c>
      <c r="D7" s="29" t="s">
        <v>43</v>
      </c>
      <c r="E7" s="29" t="s">
        <v>56</v>
      </c>
      <c r="F7" s="29" t="s">
        <v>57</v>
      </c>
    </row>
    <row r="8" spans="1:20" x14ac:dyDescent="0.25">
      <c r="A8" s="33" t="s">
        <v>22</v>
      </c>
      <c r="B8" s="33" t="str">
        <f t="shared" ref="B8:B24" si="0">LEFT(A8,4)</f>
        <v>2017</v>
      </c>
      <c r="C8" s="30"/>
      <c r="D8" s="34" t="s">
        <v>44</v>
      </c>
      <c r="E8" s="34" t="s">
        <v>0</v>
      </c>
      <c r="F8" s="31">
        <v>30</v>
      </c>
      <c r="G8" s="35" t="str">
        <f>$B$2</f>
        <v>2019</v>
      </c>
      <c r="H8" s="31" t="str">
        <f>F8&amp;" "&amp;E8&amp;" "&amp;G8</f>
        <v>30 April 2019</v>
      </c>
      <c r="P8">
        <v>2017</v>
      </c>
      <c r="Q8">
        <v>18</v>
      </c>
      <c r="R8" t="str">
        <f>P8&amp;"/"&amp;Q8</f>
        <v>2017/18</v>
      </c>
      <c r="T8" t="s">
        <v>22</v>
      </c>
    </row>
    <row r="9" spans="1:20" x14ac:dyDescent="0.25">
      <c r="A9" s="33" t="s">
        <v>24</v>
      </c>
      <c r="B9" s="33" t="str">
        <f t="shared" si="0"/>
        <v>2018</v>
      </c>
      <c r="C9" t="str">
        <f t="shared" ref="C9:C24" si="1">A8</f>
        <v>2017/18</v>
      </c>
      <c r="D9" s="34" t="s">
        <v>6</v>
      </c>
      <c r="E9" s="34" t="s">
        <v>6</v>
      </c>
      <c r="F9" s="31">
        <v>31</v>
      </c>
      <c r="G9" s="35" t="str">
        <f t="shared" ref="G9:G16" si="2">$B$2</f>
        <v>2019</v>
      </c>
      <c r="H9" s="31" t="str">
        <f t="shared" ref="H9:H19" si="3">F9&amp;" "&amp;E9&amp;" "&amp;G9</f>
        <v>31 May 2019</v>
      </c>
      <c r="P9">
        <v>2018</v>
      </c>
      <c r="Q9">
        <v>19</v>
      </c>
      <c r="R9" t="str">
        <f>P9&amp;"/"&amp;Q9</f>
        <v>2018/19</v>
      </c>
      <c r="T9" t="s">
        <v>24</v>
      </c>
    </row>
    <row r="10" spans="1:20" x14ac:dyDescent="0.25">
      <c r="A10" s="33" t="s">
        <v>27</v>
      </c>
      <c r="B10" s="33" t="str">
        <f t="shared" si="0"/>
        <v>2019</v>
      </c>
      <c r="C10" t="str">
        <f t="shared" si="1"/>
        <v>2018/19</v>
      </c>
      <c r="D10" s="34" t="s">
        <v>45</v>
      </c>
      <c r="E10" s="34" t="s">
        <v>7</v>
      </c>
      <c r="F10" s="31">
        <v>30</v>
      </c>
      <c r="G10" s="35" t="str">
        <f t="shared" si="2"/>
        <v>2019</v>
      </c>
      <c r="H10" s="31" t="str">
        <f t="shared" si="3"/>
        <v>30 June 2019</v>
      </c>
      <c r="P10">
        <v>2019</v>
      </c>
      <c r="Q10">
        <v>20</v>
      </c>
      <c r="R10" t="str">
        <f t="shared" ref="R10:R25" si="4">P10&amp;"/"&amp;Q10</f>
        <v>2019/20</v>
      </c>
      <c r="T10" t="s">
        <v>27</v>
      </c>
    </row>
    <row r="11" spans="1:20" x14ac:dyDescent="0.25">
      <c r="A11" s="33" t="s">
        <v>28</v>
      </c>
      <c r="B11" s="33" t="str">
        <f t="shared" si="0"/>
        <v>2020</v>
      </c>
      <c r="C11" t="str">
        <f t="shared" si="1"/>
        <v>2019/20</v>
      </c>
      <c r="D11" s="34" t="s">
        <v>46</v>
      </c>
      <c r="E11" s="34" t="s">
        <v>8</v>
      </c>
      <c r="F11" s="31">
        <v>31</v>
      </c>
      <c r="G11" s="35" t="str">
        <f t="shared" si="2"/>
        <v>2019</v>
      </c>
      <c r="H11" s="31" t="str">
        <f t="shared" si="3"/>
        <v>31 July 2019</v>
      </c>
      <c r="P11">
        <v>2020</v>
      </c>
      <c r="Q11">
        <v>21</v>
      </c>
      <c r="R11" t="str">
        <f t="shared" si="4"/>
        <v>2020/21</v>
      </c>
      <c r="T11" t="s">
        <v>28</v>
      </c>
    </row>
    <row r="12" spans="1:20" x14ac:dyDescent="0.25">
      <c r="A12" s="33" t="s">
        <v>29</v>
      </c>
      <c r="B12" s="33" t="str">
        <f t="shared" si="0"/>
        <v>2021</v>
      </c>
      <c r="C12" t="str">
        <f t="shared" si="1"/>
        <v>2020/21</v>
      </c>
      <c r="D12" s="34" t="s">
        <v>47</v>
      </c>
      <c r="E12" s="34" t="s">
        <v>9</v>
      </c>
      <c r="F12" s="31">
        <v>31</v>
      </c>
      <c r="G12" s="35" t="str">
        <f t="shared" si="2"/>
        <v>2019</v>
      </c>
      <c r="H12" s="31" t="str">
        <f t="shared" si="3"/>
        <v>31 August 2019</v>
      </c>
      <c r="P12">
        <v>2021</v>
      </c>
      <c r="Q12">
        <v>22</v>
      </c>
      <c r="R12" t="str">
        <f t="shared" si="4"/>
        <v>2021/22</v>
      </c>
      <c r="T12" t="s">
        <v>29</v>
      </c>
    </row>
    <row r="13" spans="1:20" x14ac:dyDescent="0.25">
      <c r="A13" s="33" t="s">
        <v>30</v>
      </c>
      <c r="B13" s="33" t="str">
        <f t="shared" si="0"/>
        <v>2022</v>
      </c>
      <c r="C13" t="str">
        <f t="shared" si="1"/>
        <v>2021/22</v>
      </c>
      <c r="D13" s="34" t="s">
        <v>48</v>
      </c>
      <c r="E13" s="34" t="s">
        <v>10</v>
      </c>
      <c r="F13" s="31">
        <v>30</v>
      </c>
      <c r="G13" s="35" t="str">
        <f t="shared" si="2"/>
        <v>2019</v>
      </c>
      <c r="H13" s="31" t="str">
        <f t="shared" si="3"/>
        <v>30 September 2019</v>
      </c>
      <c r="P13">
        <v>2022</v>
      </c>
      <c r="Q13">
        <v>23</v>
      </c>
      <c r="R13" t="str">
        <f t="shared" si="4"/>
        <v>2022/23</v>
      </c>
      <c r="T13" t="s">
        <v>30</v>
      </c>
    </row>
    <row r="14" spans="1:20" x14ac:dyDescent="0.25">
      <c r="A14" s="33" t="s">
        <v>31</v>
      </c>
      <c r="B14" s="33" t="str">
        <f t="shared" si="0"/>
        <v>2023</v>
      </c>
      <c r="C14" t="str">
        <f t="shared" si="1"/>
        <v>2022/23</v>
      </c>
      <c r="D14" s="34" t="s">
        <v>49</v>
      </c>
      <c r="E14" s="34" t="s">
        <v>11</v>
      </c>
      <c r="F14" s="31">
        <v>31</v>
      </c>
      <c r="G14" s="35" t="str">
        <f t="shared" si="2"/>
        <v>2019</v>
      </c>
      <c r="H14" s="31" t="str">
        <f t="shared" si="3"/>
        <v>31 October 2019</v>
      </c>
      <c r="P14">
        <v>2023</v>
      </c>
      <c r="Q14">
        <v>24</v>
      </c>
      <c r="R14" t="str">
        <f t="shared" si="4"/>
        <v>2023/24</v>
      </c>
      <c r="T14" t="s">
        <v>31</v>
      </c>
    </row>
    <row r="15" spans="1:20" x14ac:dyDescent="0.25">
      <c r="A15" s="33" t="s">
        <v>32</v>
      </c>
      <c r="B15" s="33" t="str">
        <f t="shared" si="0"/>
        <v>2024</v>
      </c>
      <c r="C15" t="str">
        <f t="shared" si="1"/>
        <v>2023/24</v>
      </c>
      <c r="D15" s="34" t="s">
        <v>50</v>
      </c>
      <c r="E15" s="34" t="s">
        <v>16</v>
      </c>
      <c r="F15" s="31">
        <v>30</v>
      </c>
      <c r="G15" s="35" t="str">
        <f t="shared" si="2"/>
        <v>2019</v>
      </c>
      <c r="H15" s="31" t="str">
        <f t="shared" si="3"/>
        <v>30 November 2019</v>
      </c>
      <c r="P15">
        <v>2024</v>
      </c>
      <c r="Q15">
        <v>25</v>
      </c>
      <c r="R15" t="str">
        <f t="shared" si="4"/>
        <v>2024/25</v>
      </c>
      <c r="T15" t="s">
        <v>32</v>
      </c>
    </row>
    <row r="16" spans="1:20" x14ac:dyDescent="0.25">
      <c r="A16" s="33" t="s">
        <v>33</v>
      </c>
      <c r="B16" s="33" t="str">
        <f t="shared" si="0"/>
        <v>2025</v>
      </c>
      <c r="C16" t="str">
        <f t="shared" si="1"/>
        <v>2024/25</v>
      </c>
      <c r="D16" s="34" t="s">
        <v>51</v>
      </c>
      <c r="E16" s="34" t="s">
        <v>12</v>
      </c>
      <c r="F16" s="31">
        <v>31</v>
      </c>
      <c r="G16" s="35" t="str">
        <f t="shared" si="2"/>
        <v>2019</v>
      </c>
      <c r="H16" s="31" t="str">
        <f t="shared" si="3"/>
        <v>31 December 2019</v>
      </c>
      <c r="P16">
        <v>2025</v>
      </c>
      <c r="Q16">
        <v>26</v>
      </c>
      <c r="R16" t="str">
        <f t="shared" si="4"/>
        <v>2025/26</v>
      </c>
      <c r="T16" t="s">
        <v>33</v>
      </c>
    </row>
    <row r="17" spans="1:20" x14ac:dyDescent="0.25">
      <c r="A17" s="33" t="s">
        <v>34</v>
      </c>
      <c r="B17" s="33" t="str">
        <f t="shared" si="0"/>
        <v>2026</v>
      </c>
      <c r="C17" t="str">
        <f t="shared" si="1"/>
        <v>2025/26</v>
      </c>
      <c r="D17" s="34" t="s">
        <v>52</v>
      </c>
      <c r="E17" s="34" t="s">
        <v>13</v>
      </c>
      <c r="F17" s="31">
        <v>31</v>
      </c>
      <c r="G17" s="35">
        <f>$B$2+1</f>
        <v>2020</v>
      </c>
      <c r="H17" s="31" t="str">
        <f t="shared" si="3"/>
        <v>31 January 2020</v>
      </c>
      <c r="P17">
        <v>2026</v>
      </c>
      <c r="Q17">
        <v>27</v>
      </c>
      <c r="R17" t="str">
        <f t="shared" si="4"/>
        <v>2026/27</v>
      </c>
      <c r="T17" t="s">
        <v>34</v>
      </c>
    </row>
    <row r="18" spans="1:20" x14ac:dyDescent="0.25">
      <c r="A18" s="33" t="s">
        <v>35</v>
      </c>
      <c r="B18" s="33" t="str">
        <f t="shared" si="0"/>
        <v>2027</v>
      </c>
      <c r="C18" t="str">
        <f t="shared" si="1"/>
        <v>2026/27</v>
      </c>
      <c r="D18" s="34" t="s">
        <v>53</v>
      </c>
      <c r="E18" s="34" t="s">
        <v>14</v>
      </c>
      <c r="F18" s="31">
        <v>28</v>
      </c>
      <c r="G18" s="35">
        <f>$B$2+1</f>
        <v>2020</v>
      </c>
      <c r="H18" s="31" t="str">
        <f t="shared" si="3"/>
        <v>28 February 2020</v>
      </c>
      <c r="P18">
        <v>2027</v>
      </c>
      <c r="Q18">
        <v>28</v>
      </c>
      <c r="R18" t="str">
        <f t="shared" si="4"/>
        <v>2027/28</v>
      </c>
      <c r="T18" t="s">
        <v>35</v>
      </c>
    </row>
    <row r="19" spans="1:20" x14ac:dyDescent="0.25">
      <c r="A19" s="33" t="s">
        <v>36</v>
      </c>
      <c r="B19" s="33" t="str">
        <f t="shared" si="0"/>
        <v>2028</v>
      </c>
      <c r="C19" t="str">
        <f t="shared" si="1"/>
        <v>2027/28</v>
      </c>
      <c r="D19" s="34" t="s">
        <v>54</v>
      </c>
      <c r="E19" s="34" t="s">
        <v>15</v>
      </c>
      <c r="F19" s="31">
        <v>31</v>
      </c>
      <c r="G19" s="35">
        <f>$B$2+1</f>
        <v>2020</v>
      </c>
      <c r="H19" s="31" t="str">
        <f t="shared" si="3"/>
        <v>31 March 2020</v>
      </c>
      <c r="P19">
        <v>2028</v>
      </c>
      <c r="Q19">
        <v>29</v>
      </c>
      <c r="R19" t="str">
        <f t="shared" si="4"/>
        <v>2028/29</v>
      </c>
      <c r="T19" t="s">
        <v>36</v>
      </c>
    </row>
    <row r="20" spans="1:20" x14ac:dyDescent="0.25">
      <c r="A20" s="33" t="s">
        <v>37</v>
      </c>
      <c r="B20" s="33" t="str">
        <f t="shared" si="0"/>
        <v>2029</v>
      </c>
      <c r="C20" t="str">
        <f t="shared" si="1"/>
        <v>2028/29</v>
      </c>
      <c r="P20">
        <v>2029</v>
      </c>
      <c r="Q20">
        <v>30</v>
      </c>
      <c r="R20" t="str">
        <f t="shared" si="4"/>
        <v>2029/30</v>
      </c>
      <c r="T20" t="s">
        <v>37</v>
      </c>
    </row>
    <row r="21" spans="1:20" x14ac:dyDescent="0.25">
      <c r="A21" s="33" t="s">
        <v>38</v>
      </c>
      <c r="B21" s="33" t="str">
        <f t="shared" si="0"/>
        <v>2030</v>
      </c>
      <c r="C21" t="str">
        <f t="shared" si="1"/>
        <v>2029/30</v>
      </c>
      <c r="P21">
        <v>2030</v>
      </c>
      <c r="Q21">
        <v>31</v>
      </c>
      <c r="R21" t="str">
        <f t="shared" si="4"/>
        <v>2030/31</v>
      </c>
      <c r="T21" t="s">
        <v>38</v>
      </c>
    </row>
    <row r="22" spans="1:20" x14ac:dyDescent="0.25">
      <c r="A22" s="33" t="s">
        <v>39</v>
      </c>
      <c r="B22" s="33" t="str">
        <f t="shared" si="0"/>
        <v>2031</v>
      </c>
      <c r="C22" t="str">
        <f t="shared" si="1"/>
        <v>2030/31</v>
      </c>
      <c r="P22">
        <v>2031</v>
      </c>
      <c r="Q22">
        <v>32</v>
      </c>
      <c r="R22" t="str">
        <f t="shared" si="4"/>
        <v>2031/32</v>
      </c>
      <c r="T22" t="s">
        <v>39</v>
      </c>
    </row>
    <row r="23" spans="1:20" x14ac:dyDescent="0.25">
      <c r="A23" s="33" t="s">
        <v>40</v>
      </c>
      <c r="B23" s="33" t="str">
        <f t="shared" si="0"/>
        <v>2032</v>
      </c>
      <c r="C23" t="str">
        <f t="shared" si="1"/>
        <v>2031/32</v>
      </c>
      <c r="P23">
        <v>2032</v>
      </c>
      <c r="Q23">
        <v>33</v>
      </c>
      <c r="R23" t="str">
        <f t="shared" si="4"/>
        <v>2032/33</v>
      </c>
      <c r="T23" t="s">
        <v>40</v>
      </c>
    </row>
    <row r="24" spans="1:20" x14ac:dyDescent="0.25">
      <c r="A24" s="33" t="s">
        <v>41</v>
      </c>
      <c r="B24" s="33" t="str">
        <f t="shared" si="0"/>
        <v>2033</v>
      </c>
      <c r="C24" t="str">
        <f t="shared" si="1"/>
        <v>2032/33</v>
      </c>
      <c r="P24">
        <v>2033</v>
      </c>
      <c r="Q24">
        <v>34</v>
      </c>
      <c r="R24" t="str">
        <f t="shared" si="4"/>
        <v>2033/34</v>
      </c>
      <c r="T24" t="s">
        <v>41</v>
      </c>
    </row>
    <row r="25" spans="1:20" x14ac:dyDescent="0.25">
      <c r="P25">
        <v>2034</v>
      </c>
      <c r="Q25">
        <v>35</v>
      </c>
      <c r="R25" t="str">
        <f t="shared" si="4"/>
        <v>2034/35</v>
      </c>
      <c r="T25" t="s">
        <v>42</v>
      </c>
    </row>
  </sheetData>
  <dataValidations count="2">
    <dataValidation type="list" allowBlank="1" showInputMessage="1" showErrorMessage="1" sqref="A2" xr:uid="{60783443-D092-486F-8390-B17A9D85EE17}">
      <formula1>$A$8:$A$24</formula1>
    </dataValidation>
    <dataValidation type="list" allowBlank="1" showInputMessage="1" showErrorMessage="1" sqref="D2" xr:uid="{6E8D6E40-ED70-4328-A175-51A3172B40E8}">
      <formula1>$D$8:$D$19</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37DC-E8BE-44F3-BFB2-EAF4B5F31426}">
  <sheetPr>
    <pageSetUpPr fitToPage="1"/>
  </sheetPr>
  <dimension ref="A2:EU115"/>
  <sheetViews>
    <sheetView view="pageBreakPreview" topLeftCell="D1" zoomScaleNormal="100" zoomScaleSheetLayoutView="100" workbookViewId="0">
      <selection activeCell="ER19" sqref="ER1:ES1048576"/>
    </sheetView>
  </sheetViews>
  <sheetFormatPr defaultColWidth="9.26953125" defaultRowHeight="13" x14ac:dyDescent="0.3"/>
  <cols>
    <col min="1" max="1" width="1.7265625" style="143" hidden="1" customWidth="1"/>
    <col min="2" max="3" width="0.6328125" style="143" hidden="1" customWidth="1"/>
    <col min="4" max="4" width="59.26953125" style="143" customWidth="1"/>
    <col min="5" max="5" width="6.54296875" style="195" customWidth="1"/>
    <col min="6" max="7" width="0.90625" style="143" customWidth="1"/>
    <col min="8" max="8" width="16.7265625" style="143" customWidth="1"/>
    <col min="9" max="9" width="0.90625" style="143" customWidth="1"/>
    <col min="10" max="10" width="0.6328125" style="143" customWidth="1"/>
    <col min="11" max="11" width="0.6328125" style="143" hidden="1" customWidth="1"/>
    <col min="12" max="12" width="0.90625" style="143" hidden="1" customWidth="1"/>
    <col min="13" max="13" width="14.6328125" style="143" hidden="1" customWidth="1"/>
    <col min="14" max="17" width="0.90625" style="143" hidden="1" customWidth="1"/>
    <col min="18" max="18" width="14.6328125" style="143" hidden="1" customWidth="1"/>
    <col min="19" max="22" width="0.90625" style="143" hidden="1" customWidth="1"/>
    <col min="23" max="23" width="16.7265625" style="143" hidden="1" customWidth="1"/>
    <col min="24" max="27" width="0.90625" style="143" hidden="1" customWidth="1"/>
    <col min="28" max="28" width="16.7265625" style="143" hidden="1" customWidth="1"/>
    <col min="29" max="32" width="0.90625" style="143" hidden="1" customWidth="1"/>
    <col min="33" max="33" width="16.7265625" style="143" hidden="1" customWidth="1"/>
    <col min="34" max="37" width="0.90625" style="143" hidden="1" customWidth="1"/>
    <col min="38" max="38" width="16.7265625" style="143" hidden="1" customWidth="1"/>
    <col min="39" max="40" width="0.90625" style="143" hidden="1" customWidth="1"/>
    <col min="41" max="41" width="1.1796875" style="143" hidden="1" customWidth="1"/>
    <col min="42" max="42" width="0.90625" style="143" hidden="1" customWidth="1"/>
    <col min="43" max="43" width="16.7265625" style="143" hidden="1" customWidth="1"/>
    <col min="44" max="47" width="0.90625" style="143" hidden="1" customWidth="1"/>
    <col min="48" max="48" width="16.7265625" style="143" hidden="1" customWidth="1"/>
    <col min="49" max="52" width="0.90625" style="143" hidden="1" customWidth="1"/>
    <col min="53" max="53" width="16.7265625" style="143" hidden="1" customWidth="1"/>
    <col min="54" max="55" width="0.90625" style="143" hidden="1" customWidth="1"/>
    <col min="56" max="57" width="0.90625" style="143" customWidth="1"/>
    <col min="58" max="58" width="16.7265625" style="143" customWidth="1"/>
    <col min="59" max="60" width="0.90625" style="143" customWidth="1"/>
    <col min="61" max="62" width="0.90625" style="143" hidden="1" customWidth="1"/>
    <col min="63" max="63" width="16.7265625" style="143" hidden="1" customWidth="1"/>
    <col min="64" max="67" width="0.90625" style="143" hidden="1" customWidth="1"/>
    <col min="68" max="68" width="16.7265625" style="143" hidden="1" customWidth="1"/>
    <col min="69" max="70" width="0.90625" style="143" hidden="1" customWidth="1"/>
    <col min="71" max="71" width="1.453125" style="143" customWidth="1"/>
    <col min="72" max="72" width="0.90625" style="143" customWidth="1"/>
    <col min="73" max="73" width="16.7265625" style="143" customWidth="1"/>
    <col min="74" max="77" width="0.90625" style="143" customWidth="1"/>
    <col min="78" max="78" width="16.7265625" style="143" customWidth="1"/>
    <col min="79" max="79" width="0.6328125" style="143" customWidth="1"/>
    <col min="80" max="80" width="0.90625" style="143" customWidth="1"/>
    <col min="81" max="81" width="1.1796875" style="143" hidden="1" customWidth="1"/>
    <col min="82" max="82" width="0.90625" style="143" hidden="1" customWidth="1"/>
    <col min="83" max="83" width="14.6328125" style="143" hidden="1" customWidth="1"/>
    <col min="84" max="84" width="2" style="143" hidden="1" customWidth="1"/>
    <col min="85" max="87" width="0.90625" style="143" hidden="1" customWidth="1"/>
    <col min="88" max="88" width="14.6328125" style="143" hidden="1" customWidth="1"/>
    <col min="89" max="89" width="0.90625" style="143" hidden="1" customWidth="1"/>
    <col min="90" max="90" width="1.453125" style="143" hidden="1" customWidth="1"/>
    <col min="91" max="92" width="0.90625" style="143" hidden="1" customWidth="1"/>
    <col min="93" max="93" width="16.7265625" style="143" hidden="1" customWidth="1"/>
    <col min="94" max="95" width="0.90625" style="143" hidden="1" customWidth="1"/>
    <col min="96" max="96" width="0.6328125" style="143" hidden="1" customWidth="1"/>
    <col min="97" max="97" width="1.08984375" style="143" hidden="1" customWidth="1"/>
    <col min="98" max="98" width="16.7265625" style="143" hidden="1" customWidth="1"/>
    <col min="99" max="102" width="0.90625" style="143" hidden="1" customWidth="1"/>
    <col min="103" max="103" width="16.7265625" style="143" hidden="1" customWidth="1"/>
    <col min="104" max="107" width="0.90625" style="143" hidden="1" customWidth="1"/>
    <col min="108" max="108" width="16.7265625" style="143" hidden="1" customWidth="1"/>
    <col min="109" max="110" width="0.90625" style="143" hidden="1" customWidth="1"/>
    <col min="111" max="111" width="1" style="143" hidden="1" customWidth="1"/>
    <col min="112" max="112" width="0.90625" style="143" hidden="1" customWidth="1"/>
    <col min="113" max="113" width="13.81640625" style="143" hidden="1" customWidth="1"/>
    <col min="114" max="114" width="0.90625" style="143" hidden="1" customWidth="1"/>
    <col min="115" max="115" width="0.6328125" style="143" hidden="1" customWidth="1"/>
    <col min="116" max="116" width="1.6328125" style="143" hidden="1" customWidth="1"/>
    <col min="117" max="117" width="0.90625" style="143" hidden="1" customWidth="1"/>
    <col min="118" max="118" width="12.7265625" style="143" hidden="1" customWidth="1"/>
    <col min="119" max="122" width="0.90625" style="143" hidden="1" customWidth="1"/>
    <col min="123" max="123" width="16.7265625" style="143" hidden="1" customWidth="1"/>
    <col min="124" max="125" width="0.90625" style="143" hidden="1" customWidth="1"/>
    <col min="126" max="127" width="0.90625" style="143" customWidth="1"/>
    <col min="128" max="128" width="13.453125" style="143" customWidth="1"/>
    <col min="129" max="130" width="0.90625" style="143" customWidth="1"/>
    <col min="131" max="132" width="0.90625" style="143" hidden="1" customWidth="1"/>
    <col min="133" max="133" width="12.453125" style="143" hidden="1" customWidth="1"/>
    <col min="134" max="137" width="0.90625" style="143" hidden="1" customWidth="1"/>
    <col min="138" max="138" width="15.7265625" style="143" hidden="1" customWidth="1"/>
    <col min="139" max="139" width="0.90625" style="143" hidden="1" customWidth="1"/>
    <col min="140" max="140" width="2.26953125" style="143" hidden="1" customWidth="1"/>
    <col min="141" max="142" width="0.90625" style="143" customWidth="1"/>
    <col min="143" max="143" width="16.7265625" style="143" customWidth="1"/>
    <col min="144" max="146" width="0.90625" style="143" customWidth="1"/>
    <col min="147" max="147" width="1.7265625" style="143" customWidth="1"/>
    <col min="148" max="150" width="9.26953125" style="143"/>
    <col min="151" max="151" width="12.453125" style="143" bestFit="1" customWidth="1"/>
    <col min="152" max="16384" width="9.26953125" style="143"/>
  </cols>
  <sheetData>
    <row r="2" spans="4:146" ht="3" customHeight="1" x14ac:dyDescent="0.3"/>
    <row r="4" spans="4:146" x14ac:dyDescent="0.3">
      <c r="D4" s="152"/>
      <c r="E4" s="500"/>
      <c r="F4" s="152"/>
      <c r="G4" s="152"/>
    </row>
    <row r="5" spans="4:146" x14ac:dyDescent="0.3">
      <c r="E5" s="500"/>
      <c r="F5" s="152"/>
      <c r="G5" s="152"/>
    </row>
    <row r="7" spans="4:146" ht="15.75" customHeight="1" x14ac:dyDescent="0.35">
      <c r="D7" s="461" t="s">
        <v>597</v>
      </c>
      <c r="E7" s="500"/>
      <c r="F7" s="152"/>
      <c r="G7" s="152"/>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EM7" s="145"/>
    </row>
    <row r="8" spans="4:146" ht="12.75" customHeight="1" x14ac:dyDescent="0.3">
      <c r="D8" s="501"/>
      <c r="E8" s="502"/>
      <c r="F8" s="503"/>
      <c r="G8" s="263"/>
      <c r="H8" s="716" t="s">
        <v>33</v>
      </c>
      <c r="I8" s="716"/>
      <c r="J8" s="716"/>
      <c r="K8" s="716"/>
      <c r="L8" s="716"/>
      <c r="M8" s="716"/>
      <c r="N8" s="716"/>
      <c r="O8" s="716"/>
      <c r="P8" s="716"/>
      <c r="Q8" s="716"/>
      <c r="R8" s="716"/>
      <c r="S8" s="716"/>
      <c r="T8" s="716"/>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504"/>
      <c r="BW8" s="504"/>
      <c r="BX8" s="505"/>
      <c r="BY8" s="504"/>
      <c r="BZ8" s="716" t="s">
        <v>32</v>
      </c>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716"/>
      <c r="EN8" s="504"/>
      <c r="EO8" s="506"/>
      <c r="EP8" s="486"/>
    </row>
    <row r="9" spans="4:146" ht="12.75" customHeight="1" x14ac:dyDescent="0.3">
      <c r="D9" s="200"/>
      <c r="E9" s="500"/>
      <c r="F9" s="440"/>
      <c r="G9" s="205"/>
      <c r="H9" s="156" t="s">
        <v>91</v>
      </c>
      <c r="I9" s="156"/>
      <c r="J9" s="156"/>
      <c r="K9" s="438"/>
      <c r="L9" s="156"/>
      <c r="M9" s="156" t="s">
        <v>0</v>
      </c>
      <c r="N9" s="156"/>
      <c r="O9" s="156"/>
      <c r="P9" s="226"/>
      <c r="Q9" s="156"/>
      <c r="R9" s="156" t="s">
        <v>6</v>
      </c>
      <c r="S9" s="156"/>
      <c r="T9" s="156"/>
      <c r="U9" s="226"/>
      <c r="V9" s="156"/>
      <c r="W9" s="156" t="s">
        <v>7</v>
      </c>
      <c r="X9" s="156"/>
      <c r="Y9" s="156"/>
      <c r="Z9" s="226"/>
      <c r="AA9" s="156"/>
      <c r="AB9" s="156" t="s">
        <v>8</v>
      </c>
      <c r="AC9" s="156"/>
      <c r="AD9" s="156"/>
      <c r="AE9" s="226"/>
      <c r="AF9" s="156"/>
      <c r="AG9" s="156" t="s">
        <v>9</v>
      </c>
      <c r="AH9" s="156"/>
      <c r="AI9" s="156"/>
      <c r="AJ9" s="226"/>
      <c r="AK9" s="156"/>
      <c r="AL9" s="156" t="s">
        <v>10</v>
      </c>
      <c r="AM9" s="156"/>
      <c r="AN9" s="156"/>
      <c r="AO9" s="226"/>
      <c r="AP9" s="156"/>
      <c r="AQ9" s="156" t="s">
        <v>11</v>
      </c>
      <c r="AR9" s="156"/>
      <c r="AS9" s="156"/>
      <c r="AT9" s="226"/>
      <c r="AU9" s="156"/>
      <c r="AV9" s="156" t="s">
        <v>16</v>
      </c>
      <c r="AW9" s="156"/>
      <c r="AX9" s="156"/>
      <c r="AY9" s="226"/>
      <c r="AZ9" s="156"/>
      <c r="BA9" s="156" t="s">
        <v>12</v>
      </c>
      <c r="BB9" s="156"/>
      <c r="BC9" s="156"/>
      <c r="BD9" s="226"/>
      <c r="BE9" s="156"/>
      <c r="BF9" s="156" t="s">
        <v>13</v>
      </c>
      <c r="BG9" s="156"/>
      <c r="BH9" s="156"/>
      <c r="BI9" s="226"/>
      <c r="BJ9" s="156"/>
      <c r="BK9" s="156" t="s">
        <v>14</v>
      </c>
      <c r="BL9" s="156"/>
      <c r="BM9" s="156"/>
      <c r="BN9" s="226"/>
      <c r="BO9" s="156"/>
      <c r="BP9" s="156" t="s">
        <v>15</v>
      </c>
      <c r="BQ9" s="156"/>
      <c r="BR9" s="156"/>
      <c r="BS9" s="226"/>
      <c r="BT9" s="156"/>
      <c r="BU9" s="156" t="s">
        <v>2</v>
      </c>
      <c r="BV9" s="156"/>
      <c r="BW9" s="156"/>
      <c r="BX9" s="226"/>
      <c r="BY9" s="156"/>
      <c r="BZ9" s="156" t="s">
        <v>94</v>
      </c>
      <c r="CA9" s="156"/>
      <c r="CB9" s="156"/>
      <c r="CC9" s="226"/>
      <c r="CD9" s="156"/>
      <c r="CE9" s="156" t="s">
        <v>0</v>
      </c>
      <c r="CF9" s="156"/>
      <c r="CG9" s="156"/>
      <c r="CH9" s="226"/>
      <c r="CI9" s="156"/>
      <c r="CJ9" s="156" t="s">
        <v>6</v>
      </c>
      <c r="CK9" s="156"/>
      <c r="CL9" s="156"/>
      <c r="CM9" s="226"/>
      <c r="CN9" s="156"/>
      <c r="CO9" s="156" t="s">
        <v>7</v>
      </c>
      <c r="CP9" s="156"/>
      <c r="CQ9" s="156"/>
      <c r="CR9" s="226"/>
      <c r="CS9" s="156"/>
      <c r="CT9" s="156" t="s">
        <v>8</v>
      </c>
      <c r="CU9" s="156"/>
      <c r="CV9" s="156"/>
      <c r="CW9" s="226"/>
      <c r="CX9" s="156"/>
      <c r="CY9" s="156" t="s">
        <v>9</v>
      </c>
      <c r="CZ9" s="156"/>
      <c r="DA9" s="156"/>
      <c r="DB9" s="226"/>
      <c r="DC9" s="156"/>
      <c r="DD9" s="156" t="s">
        <v>10</v>
      </c>
      <c r="DE9" s="156"/>
      <c r="DF9" s="156"/>
      <c r="DG9" s="226"/>
      <c r="DH9" s="156"/>
      <c r="DI9" s="156" t="s">
        <v>11</v>
      </c>
      <c r="DJ9" s="156"/>
      <c r="DK9" s="156"/>
      <c r="DL9" s="226"/>
      <c r="DM9" s="156"/>
      <c r="DN9" s="156" t="s">
        <v>16</v>
      </c>
      <c r="DO9" s="156"/>
      <c r="DP9" s="156"/>
      <c r="DQ9" s="226"/>
      <c r="DR9" s="156"/>
      <c r="DS9" s="156" t="s">
        <v>12</v>
      </c>
      <c r="DT9" s="156"/>
      <c r="DU9" s="156"/>
      <c r="DV9" s="226"/>
      <c r="DW9" s="156"/>
      <c r="DX9" s="156" t="s">
        <v>13</v>
      </c>
      <c r="DY9" s="156"/>
      <c r="DZ9" s="156"/>
      <c r="EA9" s="226"/>
      <c r="EB9" s="156"/>
      <c r="EC9" s="156" t="s">
        <v>14</v>
      </c>
      <c r="ED9" s="156"/>
      <c r="EE9" s="156"/>
      <c r="EF9" s="226"/>
      <c r="EG9" s="156"/>
      <c r="EH9" s="156" t="s">
        <v>70</v>
      </c>
      <c r="EI9" s="156"/>
      <c r="EJ9" s="156"/>
      <c r="EK9" s="226"/>
      <c r="EL9" s="156"/>
      <c r="EM9" s="156" t="s">
        <v>2</v>
      </c>
      <c r="EN9" s="156"/>
      <c r="EO9" s="498"/>
      <c r="EP9" s="507"/>
    </row>
    <row r="10" spans="4:146" ht="12.75" customHeight="1" x14ac:dyDescent="0.3">
      <c r="D10" s="397" t="s">
        <v>17</v>
      </c>
      <c r="E10" s="508"/>
      <c r="F10" s="466"/>
      <c r="G10" s="278"/>
      <c r="H10" s="399" t="s">
        <v>4</v>
      </c>
      <c r="I10" s="399"/>
      <c r="J10" s="160"/>
      <c r="K10" s="210"/>
      <c r="L10" s="399"/>
      <c r="M10" s="398"/>
      <c r="N10" s="398"/>
      <c r="O10" s="398"/>
      <c r="P10" s="466"/>
      <c r="Q10" s="398"/>
      <c r="R10" s="398"/>
      <c r="S10" s="398"/>
      <c r="T10" s="398"/>
      <c r="U10" s="466"/>
      <c r="V10" s="398"/>
      <c r="W10" s="398"/>
      <c r="X10" s="398"/>
      <c r="Y10" s="398"/>
      <c r="Z10" s="466"/>
      <c r="AA10" s="398"/>
      <c r="AB10" s="398"/>
      <c r="AC10" s="398"/>
      <c r="AD10" s="398"/>
      <c r="AE10" s="466"/>
      <c r="AF10" s="398"/>
      <c r="AG10" s="398"/>
      <c r="AH10" s="398"/>
      <c r="AI10" s="398"/>
      <c r="AJ10" s="466"/>
      <c r="AK10" s="398"/>
      <c r="AL10" s="398"/>
      <c r="AM10" s="398"/>
      <c r="AN10" s="398"/>
      <c r="AO10" s="466"/>
      <c r="AP10" s="398"/>
      <c r="AQ10" s="398"/>
      <c r="AR10" s="398"/>
      <c r="AS10" s="398"/>
      <c r="AT10" s="466"/>
      <c r="AU10" s="398"/>
      <c r="AV10" s="398"/>
      <c r="AW10" s="398"/>
      <c r="AX10" s="398"/>
      <c r="AY10" s="466"/>
      <c r="AZ10" s="398"/>
      <c r="BA10" s="398"/>
      <c r="BB10" s="398"/>
      <c r="BC10" s="398"/>
      <c r="BD10" s="466"/>
      <c r="BE10" s="398"/>
      <c r="BF10" s="398"/>
      <c r="BG10" s="398"/>
      <c r="BH10" s="398"/>
      <c r="BI10" s="466"/>
      <c r="BJ10" s="398"/>
      <c r="BK10" s="398"/>
      <c r="BL10" s="398"/>
      <c r="BM10" s="398"/>
      <c r="BN10" s="466"/>
      <c r="BO10" s="398"/>
      <c r="BP10" s="398"/>
      <c r="BQ10" s="398"/>
      <c r="BR10" s="398"/>
      <c r="BS10" s="466"/>
      <c r="BT10" s="398"/>
      <c r="BU10" s="398"/>
      <c r="BV10" s="398"/>
      <c r="BW10" s="398"/>
      <c r="BX10" s="466"/>
      <c r="BY10" s="398"/>
      <c r="BZ10" s="399" t="s">
        <v>80</v>
      </c>
      <c r="CA10" s="399"/>
      <c r="CB10" s="399"/>
      <c r="CC10" s="210"/>
      <c r="CD10" s="399"/>
      <c r="CE10" s="398"/>
      <c r="CF10" s="398"/>
      <c r="CG10" s="398"/>
      <c r="CH10" s="466"/>
      <c r="CI10" s="398"/>
      <c r="CJ10" s="398"/>
      <c r="CK10" s="398"/>
      <c r="CL10" s="398"/>
      <c r="CM10" s="466"/>
      <c r="CN10" s="398"/>
      <c r="CO10" s="398"/>
      <c r="CP10" s="398"/>
      <c r="CQ10" s="398"/>
      <c r="CR10" s="466"/>
      <c r="CS10" s="398"/>
      <c r="CT10" s="398"/>
      <c r="CU10" s="398"/>
      <c r="CV10" s="398"/>
      <c r="CW10" s="466"/>
      <c r="CX10" s="398"/>
      <c r="CY10" s="398"/>
      <c r="CZ10" s="398"/>
      <c r="DA10" s="398"/>
      <c r="DB10" s="466"/>
      <c r="DC10" s="398"/>
      <c r="DD10" s="398"/>
      <c r="DE10" s="398"/>
      <c r="DF10" s="398"/>
      <c r="DG10" s="466"/>
      <c r="DH10" s="398"/>
      <c r="DI10" s="398"/>
      <c r="DJ10" s="398"/>
      <c r="DK10" s="398"/>
      <c r="DL10" s="466"/>
      <c r="DM10" s="398"/>
      <c r="DN10" s="398"/>
      <c r="DO10" s="398"/>
      <c r="DP10" s="398"/>
      <c r="DQ10" s="466"/>
      <c r="DR10" s="398"/>
      <c r="DS10" s="398"/>
      <c r="DT10" s="398"/>
      <c r="DU10" s="398"/>
      <c r="DV10" s="466"/>
      <c r="DW10" s="398"/>
      <c r="DX10" s="398"/>
      <c r="DY10" s="398"/>
      <c r="DZ10" s="398"/>
      <c r="EA10" s="466"/>
      <c r="EB10" s="398"/>
      <c r="EC10" s="398"/>
      <c r="ED10" s="398"/>
      <c r="EE10" s="398"/>
      <c r="EF10" s="466"/>
      <c r="EG10" s="398"/>
      <c r="EH10" s="398"/>
      <c r="EI10" s="398"/>
      <c r="EJ10" s="398"/>
      <c r="EK10" s="466"/>
      <c r="EL10" s="398"/>
      <c r="EM10" s="398"/>
      <c r="EN10" s="398"/>
      <c r="EO10" s="499"/>
      <c r="EP10" s="486"/>
    </row>
    <row r="11" spans="4:146" x14ac:dyDescent="0.3">
      <c r="D11" s="151"/>
      <c r="F11" s="402"/>
      <c r="K11" s="402"/>
      <c r="P11" s="402"/>
      <c r="U11" s="402"/>
      <c r="Z11" s="402"/>
      <c r="AE11" s="402"/>
      <c r="AJ11" s="402"/>
      <c r="AO11" s="402"/>
      <c r="AT11" s="402"/>
      <c r="AY11" s="402"/>
      <c r="BD11" s="402"/>
      <c r="BI11" s="402"/>
      <c r="BN11" s="402"/>
      <c r="BS11" s="402"/>
      <c r="BX11" s="402"/>
      <c r="CC11" s="402"/>
      <c r="CH11" s="402"/>
      <c r="CM11" s="402"/>
      <c r="CR11" s="402"/>
      <c r="CW11" s="402"/>
      <c r="DB11" s="402"/>
      <c r="DG11" s="402"/>
      <c r="DL11" s="402"/>
      <c r="DQ11" s="402"/>
      <c r="DV11" s="402"/>
      <c r="EA11" s="402"/>
      <c r="EF11" s="402"/>
      <c r="EK11" s="402"/>
      <c r="EM11" s="206"/>
      <c r="EP11" s="151"/>
    </row>
    <row r="12" spans="4:146" s="152" customFormat="1" x14ac:dyDescent="0.3">
      <c r="D12" s="200" t="s">
        <v>598</v>
      </c>
      <c r="E12" s="195" t="s">
        <v>125</v>
      </c>
      <c r="F12" s="402"/>
      <c r="G12" s="143"/>
      <c r="H12" s="21">
        <v>77339001</v>
      </c>
      <c r="I12" s="21"/>
      <c r="J12" s="21"/>
      <c r="K12" s="338"/>
      <c r="L12" s="21"/>
      <c r="M12" s="21">
        <v>35303690</v>
      </c>
      <c r="N12" s="21"/>
      <c r="O12" s="21"/>
      <c r="P12" s="338"/>
      <c r="Q12" s="21"/>
      <c r="R12" s="21">
        <v>-25072160</v>
      </c>
      <c r="S12" s="21"/>
      <c r="T12" s="21"/>
      <c r="U12" s="338"/>
      <c r="V12" s="21"/>
      <c r="W12" s="21">
        <v>-96490160</v>
      </c>
      <c r="X12" s="21"/>
      <c r="Y12" s="21"/>
      <c r="Z12" s="338"/>
      <c r="AA12" s="21"/>
      <c r="AB12" s="21">
        <v>91210904</v>
      </c>
      <c r="AC12" s="21"/>
      <c r="AD12" s="21"/>
      <c r="AE12" s="338"/>
      <c r="AF12" s="21"/>
      <c r="AG12" s="21">
        <v>-61846346</v>
      </c>
      <c r="AH12" s="21"/>
      <c r="AI12" s="21"/>
      <c r="AJ12" s="338"/>
      <c r="AK12" s="21"/>
      <c r="AL12" s="21">
        <v>58721842</v>
      </c>
      <c r="AM12" s="21"/>
      <c r="AN12" s="21"/>
      <c r="AO12" s="338"/>
      <c r="AP12" s="21"/>
      <c r="AQ12" s="21">
        <v>-3493035</v>
      </c>
      <c r="AR12" s="21"/>
      <c r="AS12" s="21"/>
      <c r="AT12" s="338"/>
      <c r="AU12" s="21"/>
      <c r="AV12" s="21">
        <v>-22318029</v>
      </c>
      <c r="AW12" s="21"/>
      <c r="AX12" s="21"/>
      <c r="AY12" s="338"/>
      <c r="AZ12" s="21"/>
      <c r="BA12" s="21">
        <v>-61409309</v>
      </c>
      <c r="BB12" s="21"/>
      <c r="BC12" s="21"/>
      <c r="BD12" s="338"/>
      <c r="BE12" s="21"/>
      <c r="BF12" s="21">
        <v>51092800</v>
      </c>
      <c r="BG12" s="21"/>
      <c r="BH12" s="21"/>
      <c r="BI12" s="338"/>
      <c r="BJ12" s="21"/>
      <c r="BK12" s="21">
        <v>259341804</v>
      </c>
      <c r="BL12" s="21"/>
      <c r="BM12" s="21"/>
      <c r="BN12" s="338"/>
      <c r="BO12" s="21"/>
      <c r="BP12" s="21">
        <v>0</v>
      </c>
      <c r="BQ12" s="21"/>
      <c r="BR12" s="21"/>
      <c r="BS12" s="338"/>
      <c r="BT12" s="21"/>
      <c r="BU12" s="21">
        <v>-34299803</v>
      </c>
      <c r="BV12" s="21"/>
      <c r="BW12" s="21"/>
      <c r="BX12" s="338"/>
      <c r="BY12" s="21"/>
      <c r="BZ12" s="21">
        <v>-33804514</v>
      </c>
      <c r="CA12" s="21"/>
      <c r="CB12" s="21"/>
      <c r="CC12" s="338"/>
      <c r="CD12" s="21"/>
      <c r="CE12" s="21">
        <v>47029102</v>
      </c>
      <c r="CF12" s="21"/>
      <c r="CG12" s="21"/>
      <c r="CH12" s="338"/>
      <c r="CI12" s="21"/>
      <c r="CJ12" s="21">
        <v>4231256</v>
      </c>
      <c r="CK12" s="21"/>
      <c r="CL12" s="21"/>
      <c r="CM12" s="338"/>
      <c r="CN12" s="21"/>
      <c r="CO12" s="21">
        <v>-44940208</v>
      </c>
      <c r="CP12" s="21"/>
      <c r="CQ12" s="21"/>
      <c r="CR12" s="338"/>
      <c r="CS12" s="21"/>
      <c r="CT12" s="21">
        <v>55428812</v>
      </c>
      <c r="CU12" s="21"/>
      <c r="CV12" s="21"/>
      <c r="CW12" s="338"/>
      <c r="CX12" s="21"/>
      <c r="CY12" s="21">
        <v>-12766575</v>
      </c>
      <c r="CZ12" s="21"/>
      <c r="DA12" s="21"/>
      <c r="DB12" s="338"/>
      <c r="DC12" s="21"/>
      <c r="DD12" s="21">
        <v>-34162370</v>
      </c>
      <c r="DE12" s="21"/>
      <c r="DF12" s="21"/>
      <c r="DG12" s="338"/>
      <c r="DH12" s="21"/>
      <c r="DI12" s="21">
        <v>24284445</v>
      </c>
      <c r="DJ12" s="21"/>
      <c r="DK12" s="21"/>
      <c r="DL12" s="338"/>
      <c r="DM12" s="21"/>
      <c r="DN12" s="21">
        <v>-104199176</v>
      </c>
      <c r="DO12" s="21"/>
      <c r="DP12" s="21"/>
      <c r="DQ12" s="338"/>
      <c r="DR12" s="21"/>
      <c r="DS12" s="21">
        <v>-51644631</v>
      </c>
      <c r="DT12" s="21"/>
      <c r="DU12" s="21"/>
      <c r="DV12" s="338"/>
      <c r="DW12" s="21"/>
      <c r="DX12" s="21">
        <v>109461685</v>
      </c>
      <c r="DY12" s="21"/>
      <c r="DZ12" s="21"/>
      <c r="EA12" s="338"/>
      <c r="EB12" s="21"/>
      <c r="EC12" s="21">
        <v>-39025715</v>
      </c>
      <c r="ED12" s="21"/>
      <c r="EE12" s="21"/>
      <c r="EF12" s="338"/>
      <c r="EG12" s="21"/>
      <c r="EH12" s="21">
        <v>12498861</v>
      </c>
      <c r="EI12" s="21"/>
      <c r="EJ12" s="21"/>
      <c r="EK12" s="338"/>
      <c r="EL12" s="21"/>
      <c r="EM12" s="202">
        <v>-7277660</v>
      </c>
      <c r="EN12" s="21"/>
      <c r="EO12" s="21"/>
      <c r="EP12" s="509"/>
    </row>
    <row r="13" spans="4:146" x14ac:dyDescent="0.3">
      <c r="D13" s="151" t="s">
        <v>599</v>
      </c>
      <c r="E13" s="195" t="s">
        <v>142</v>
      </c>
      <c r="F13" s="402"/>
      <c r="G13" s="406"/>
      <c r="H13" s="510">
        <v>225042001</v>
      </c>
      <c r="I13" s="511"/>
      <c r="J13" s="39"/>
      <c r="K13" s="341"/>
      <c r="L13" s="512"/>
      <c r="M13" s="510">
        <v>225042001</v>
      </c>
      <c r="N13" s="511"/>
      <c r="O13" s="39"/>
      <c r="P13" s="341"/>
      <c r="Q13" s="512"/>
      <c r="R13" s="510">
        <v>189738311</v>
      </c>
      <c r="S13" s="511"/>
      <c r="T13" s="39"/>
      <c r="U13" s="341"/>
      <c r="V13" s="512"/>
      <c r="W13" s="510">
        <v>214810471</v>
      </c>
      <c r="X13" s="511"/>
      <c r="Y13" s="39"/>
      <c r="Z13" s="341"/>
      <c r="AA13" s="512"/>
      <c r="AB13" s="510">
        <v>311300631</v>
      </c>
      <c r="AC13" s="511"/>
      <c r="AD13" s="39"/>
      <c r="AE13" s="341"/>
      <c r="AF13" s="512"/>
      <c r="AG13" s="510">
        <v>220089727</v>
      </c>
      <c r="AH13" s="511"/>
      <c r="AI13" s="39"/>
      <c r="AJ13" s="341"/>
      <c r="AK13" s="512"/>
      <c r="AL13" s="510">
        <v>281936073</v>
      </c>
      <c r="AM13" s="511"/>
      <c r="AN13" s="39"/>
      <c r="AO13" s="341"/>
      <c r="AP13" s="512"/>
      <c r="AQ13" s="510">
        <v>223214231</v>
      </c>
      <c r="AR13" s="511"/>
      <c r="AS13" s="39"/>
      <c r="AT13" s="341"/>
      <c r="AU13" s="512"/>
      <c r="AV13" s="510">
        <v>226707266</v>
      </c>
      <c r="AW13" s="511"/>
      <c r="AX13" s="39"/>
      <c r="AY13" s="341"/>
      <c r="AZ13" s="512"/>
      <c r="BA13" s="510">
        <v>249025295</v>
      </c>
      <c r="BB13" s="511"/>
      <c r="BC13" s="39"/>
      <c r="BD13" s="341"/>
      <c r="BE13" s="512"/>
      <c r="BF13" s="510">
        <v>310434604</v>
      </c>
      <c r="BG13" s="511"/>
      <c r="BH13" s="39"/>
      <c r="BI13" s="341"/>
      <c r="BJ13" s="512"/>
      <c r="BK13" s="510">
        <v>259341804</v>
      </c>
      <c r="BL13" s="511"/>
      <c r="BM13" s="39"/>
      <c r="BN13" s="341"/>
      <c r="BO13" s="512"/>
      <c r="BP13" s="510">
        <v>0</v>
      </c>
      <c r="BQ13" s="511"/>
      <c r="BR13" s="39"/>
      <c r="BS13" s="341"/>
      <c r="BT13" s="512"/>
      <c r="BU13" s="510">
        <v>225042001</v>
      </c>
      <c r="BV13" s="511"/>
      <c r="BW13" s="39"/>
      <c r="BX13" s="341"/>
      <c r="BY13" s="512"/>
      <c r="BZ13" s="510">
        <v>191237487</v>
      </c>
      <c r="CA13" s="511"/>
      <c r="CB13" s="39"/>
      <c r="CC13" s="341"/>
      <c r="CD13" s="512"/>
      <c r="CE13" s="510">
        <v>191237487</v>
      </c>
      <c r="CF13" s="511"/>
      <c r="CG13" s="39"/>
      <c r="CH13" s="341"/>
      <c r="CI13" s="512"/>
      <c r="CJ13" s="510">
        <v>144208385</v>
      </c>
      <c r="CK13" s="511"/>
      <c r="CL13" s="39"/>
      <c r="CM13" s="341"/>
      <c r="CN13" s="512"/>
      <c r="CO13" s="510">
        <v>139977129</v>
      </c>
      <c r="CP13" s="511"/>
      <c r="CQ13" s="39"/>
      <c r="CR13" s="341"/>
      <c r="CS13" s="512"/>
      <c r="CT13" s="510">
        <v>184917337</v>
      </c>
      <c r="CU13" s="511"/>
      <c r="CV13" s="39"/>
      <c r="CW13" s="341"/>
      <c r="CX13" s="512"/>
      <c r="CY13" s="510">
        <v>129488525</v>
      </c>
      <c r="CZ13" s="511"/>
      <c r="DA13" s="39"/>
      <c r="DB13" s="341"/>
      <c r="DC13" s="512"/>
      <c r="DD13" s="510">
        <v>142255100</v>
      </c>
      <c r="DE13" s="511"/>
      <c r="DF13" s="39"/>
      <c r="DG13" s="341"/>
      <c r="DH13" s="512"/>
      <c r="DI13" s="510">
        <v>176417470</v>
      </c>
      <c r="DJ13" s="511"/>
      <c r="DK13" s="39"/>
      <c r="DL13" s="341"/>
      <c r="DM13" s="512"/>
      <c r="DN13" s="510">
        <v>152133025</v>
      </c>
      <c r="DO13" s="511"/>
      <c r="DP13" s="39"/>
      <c r="DQ13" s="341"/>
      <c r="DR13" s="512"/>
      <c r="DS13" s="510">
        <v>256332201</v>
      </c>
      <c r="DT13" s="511"/>
      <c r="DU13" s="39"/>
      <c r="DV13" s="341"/>
      <c r="DW13" s="512"/>
      <c r="DX13" s="510">
        <v>307976832</v>
      </c>
      <c r="DY13" s="511"/>
      <c r="DZ13" s="39"/>
      <c r="EA13" s="341"/>
      <c r="EB13" s="512"/>
      <c r="EC13" s="510">
        <v>198515147</v>
      </c>
      <c r="ED13" s="511"/>
      <c r="EE13" s="39"/>
      <c r="EF13" s="341"/>
      <c r="EG13" s="512"/>
      <c r="EH13" s="510">
        <v>237540862</v>
      </c>
      <c r="EI13" s="511"/>
      <c r="EJ13" s="39"/>
      <c r="EK13" s="341"/>
      <c r="EL13" s="512"/>
      <c r="EM13" s="510">
        <v>191237487</v>
      </c>
      <c r="EN13" s="511"/>
      <c r="EO13" s="39"/>
      <c r="EP13" s="513"/>
    </row>
    <row r="14" spans="4:146" x14ac:dyDescent="0.3">
      <c r="D14" s="151" t="s">
        <v>600</v>
      </c>
      <c r="F14" s="402"/>
      <c r="G14" s="402"/>
      <c r="H14" s="514">
        <v>94370599</v>
      </c>
      <c r="I14" s="38"/>
      <c r="J14" s="39"/>
      <c r="K14" s="341"/>
      <c r="L14" s="341"/>
      <c r="M14" s="514">
        <v>94370599</v>
      </c>
      <c r="N14" s="38"/>
      <c r="O14" s="39"/>
      <c r="P14" s="341"/>
      <c r="Q14" s="341"/>
      <c r="R14" s="514">
        <v>79377438</v>
      </c>
      <c r="S14" s="38"/>
      <c r="T14" s="39"/>
      <c r="U14" s="341"/>
      <c r="V14" s="341"/>
      <c r="W14" s="514">
        <v>75193857</v>
      </c>
      <c r="X14" s="38"/>
      <c r="Y14" s="39"/>
      <c r="Z14" s="341"/>
      <c r="AA14" s="341"/>
      <c r="AB14" s="514">
        <v>72397434</v>
      </c>
      <c r="AC14" s="38"/>
      <c r="AD14" s="39"/>
      <c r="AE14" s="341"/>
      <c r="AF14" s="341"/>
      <c r="AG14" s="514">
        <v>87542997</v>
      </c>
      <c r="AH14" s="38"/>
      <c r="AI14" s="39"/>
      <c r="AJ14" s="341"/>
      <c r="AK14" s="341"/>
      <c r="AL14" s="514">
        <v>95799877</v>
      </c>
      <c r="AM14" s="38"/>
      <c r="AN14" s="39"/>
      <c r="AO14" s="341"/>
      <c r="AP14" s="341"/>
      <c r="AQ14" s="514">
        <v>58831204</v>
      </c>
      <c r="AR14" s="38"/>
      <c r="AS14" s="39"/>
      <c r="AT14" s="341"/>
      <c r="AU14" s="341"/>
      <c r="AV14" s="514">
        <v>53994713</v>
      </c>
      <c r="AW14" s="38"/>
      <c r="AX14" s="39"/>
      <c r="AY14" s="341"/>
      <c r="AZ14" s="341"/>
      <c r="BA14" s="514">
        <v>50948896</v>
      </c>
      <c r="BB14" s="38"/>
      <c r="BC14" s="39"/>
      <c r="BD14" s="341"/>
      <c r="BE14" s="341"/>
      <c r="BF14" s="514">
        <v>106543741</v>
      </c>
      <c r="BG14" s="38"/>
      <c r="BH14" s="39"/>
      <c r="BI14" s="341"/>
      <c r="BJ14" s="341"/>
      <c r="BK14" s="514">
        <v>105228745</v>
      </c>
      <c r="BL14" s="38"/>
      <c r="BM14" s="39"/>
      <c r="BN14" s="341"/>
      <c r="BO14" s="341"/>
      <c r="BP14" s="514">
        <v>0</v>
      </c>
      <c r="BQ14" s="38"/>
      <c r="BR14" s="39"/>
      <c r="BS14" s="341"/>
      <c r="BT14" s="341"/>
      <c r="BU14" s="515">
        <v>94370599</v>
      </c>
      <c r="BV14" s="38"/>
      <c r="BW14" s="39"/>
      <c r="BX14" s="341"/>
      <c r="BY14" s="341"/>
      <c r="BZ14" s="514">
        <v>98917442</v>
      </c>
      <c r="CA14" s="38"/>
      <c r="CB14" s="39"/>
      <c r="CC14" s="341"/>
      <c r="CD14" s="341"/>
      <c r="CE14" s="514">
        <v>98917442</v>
      </c>
      <c r="CF14" s="38"/>
      <c r="CG14" s="39"/>
      <c r="CH14" s="341"/>
      <c r="CI14" s="341"/>
      <c r="CJ14" s="514">
        <v>85953674</v>
      </c>
      <c r="CK14" s="38"/>
      <c r="CL14" s="39"/>
      <c r="CM14" s="341"/>
      <c r="CN14" s="341"/>
      <c r="CO14" s="514">
        <v>83444558</v>
      </c>
      <c r="CP14" s="38"/>
      <c r="CQ14" s="39"/>
      <c r="CR14" s="341"/>
      <c r="CS14" s="341"/>
      <c r="CT14" s="514">
        <v>81227773</v>
      </c>
      <c r="CU14" s="38"/>
      <c r="CV14" s="39"/>
      <c r="CW14" s="341"/>
      <c r="CX14" s="341"/>
      <c r="CY14" s="514">
        <v>72045574</v>
      </c>
      <c r="CZ14" s="38"/>
      <c r="DA14" s="39"/>
      <c r="DB14" s="341"/>
      <c r="DC14" s="341"/>
      <c r="DD14" s="514">
        <v>70793412</v>
      </c>
      <c r="DE14" s="38"/>
      <c r="DF14" s="39"/>
      <c r="DG14" s="341"/>
      <c r="DH14" s="341"/>
      <c r="DI14" s="514">
        <v>62549813</v>
      </c>
      <c r="DJ14" s="38"/>
      <c r="DK14" s="39"/>
      <c r="DL14" s="341"/>
      <c r="DM14" s="341"/>
      <c r="DN14" s="514">
        <v>49621718</v>
      </c>
      <c r="DO14" s="38"/>
      <c r="DP14" s="39"/>
      <c r="DQ14" s="341"/>
      <c r="DR14" s="341"/>
      <c r="DS14" s="514">
        <v>111510938</v>
      </c>
      <c r="DT14" s="38"/>
      <c r="DU14" s="39"/>
      <c r="DV14" s="341"/>
      <c r="DW14" s="341"/>
      <c r="DX14" s="514">
        <v>108694727</v>
      </c>
      <c r="DY14" s="38"/>
      <c r="DZ14" s="39"/>
      <c r="EA14" s="341"/>
      <c r="EB14" s="341"/>
      <c r="EC14" s="514">
        <v>98193567</v>
      </c>
      <c r="ED14" s="38"/>
      <c r="EE14" s="39"/>
      <c r="EF14" s="341"/>
      <c r="EG14" s="341"/>
      <c r="EH14" s="514">
        <v>97315291</v>
      </c>
      <c r="EI14" s="38"/>
      <c r="EJ14" s="39"/>
      <c r="EK14" s="341"/>
      <c r="EL14" s="341"/>
      <c r="EM14" s="514">
        <v>98917442</v>
      </c>
      <c r="EN14" s="38"/>
      <c r="EO14" s="39"/>
      <c r="EP14" s="513"/>
    </row>
    <row r="15" spans="4:146" x14ac:dyDescent="0.3">
      <c r="D15" s="151" t="s">
        <v>601</v>
      </c>
      <c r="F15" s="402"/>
      <c r="G15" s="402"/>
      <c r="H15" s="37">
        <v>0</v>
      </c>
      <c r="I15" s="38"/>
      <c r="J15" s="39"/>
      <c r="K15" s="341"/>
      <c r="L15" s="341"/>
      <c r="M15" s="37">
        <v>0</v>
      </c>
      <c r="N15" s="38"/>
      <c r="O15" s="39"/>
      <c r="P15" s="341"/>
      <c r="Q15" s="341"/>
      <c r="R15" s="37">
        <v>0</v>
      </c>
      <c r="S15" s="38"/>
      <c r="T15" s="39"/>
      <c r="U15" s="341"/>
      <c r="V15" s="341"/>
      <c r="W15" s="37">
        <v>0</v>
      </c>
      <c r="X15" s="38"/>
      <c r="Y15" s="39"/>
      <c r="Z15" s="341"/>
      <c r="AA15" s="341"/>
      <c r="AB15" s="37">
        <v>40000000</v>
      </c>
      <c r="AC15" s="38"/>
      <c r="AD15" s="39"/>
      <c r="AE15" s="341"/>
      <c r="AF15" s="341"/>
      <c r="AG15" s="37">
        <v>40000000</v>
      </c>
      <c r="AH15" s="38"/>
      <c r="AI15" s="39"/>
      <c r="AJ15" s="341"/>
      <c r="AK15" s="341"/>
      <c r="AL15" s="37">
        <v>40000000</v>
      </c>
      <c r="AM15" s="38"/>
      <c r="AN15" s="39"/>
      <c r="AO15" s="341"/>
      <c r="AP15" s="341"/>
      <c r="AQ15" s="37">
        <v>40000000</v>
      </c>
      <c r="AR15" s="38"/>
      <c r="AS15" s="39"/>
      <c r="AT15" s="341"/>
      <c r="AU15" s="341"/>
      <c r="AV15" s="37">
        <v>40000000</v>
      </c>
      <c r="AW15" s="38"/>
      <c r="AX15" s="39"/>
      <c r="AY15" s="341"/>
      <c r="AZ15" s="341"/>
      <c r="BA15" s="37">
        <v>20000000</v>
      </c>
      <c r="BB15" s="38"/>
      <c r="BC15" s="39"/>
      <c r="BD15" s="341"/>
      <c r="BE15" s="341"/>
      <c r="BF15" s="37">
        <v>0</v>
      </c>
      <c r="BG15" s="38"/>
      <c r="BH15" s="39"/>
      <c r="BI15" s="341"/>
      <c r="BJ15" s="341"/>
      <c r="BK15" s="37">
        <v>0</v>
      </c>
      <c r="BL15" s="38"/>
      <c r="BM15" s="39"/>
      <c r="BN15" s="341"/>
      <c r="BO15" s="341"/>
      <c r="BP15" s="37">
        <v>0</v>
      </c>
      <c r="BQ15" s="38"/>
      <c r="BR15" s="39"/>
      <c r="BS15" s="341"/>
      <c r="BT15" s="341"/>
      <c r="BU15" s="8">
        <v>0</v>
      </c>
      <c r="BV15" s="38"/>
      <c r="BW15" s="39"/>
      <c r="BX15" s="341"/>
      <c r="BY15" s="341"/>
      <c r="BZ15" s="37">
        <v>0</v>
      </c>
      <c r="CA15" s="38"/>
      <c r="CB15" s="39"/>
      <c r="CC15" s="341"/>
      <c r="CD15" s="341"/>
      <c r="CE15" s="37">
        <v>0</v>
      </c>
      <c r="CF15" s="38"/>
      <c r="CG15" s="39"/>
      <c r="CH15" s="341"/>
      <c r="CI15" s="341"/>
      <c r="CJ15" s="37">
        <v>0</v>
      </c>
      <c r="CK15" s="38"/>
      <c r="CL15" s="39"/>
      <c r="CM15" s="341"/>
      <c r="CN15" s="341"/>
      <c r="CO15" s="37">
        <v>0</v>
      </c>
      <c r="CP15" s="38"/>
      <c r="CQ15" s="39"/>
      <c r="CR15" s="341"/>
      <c r="CS15" s="341"/>
      <c r="CT15" s="37">
        <v>0</v>
      </c>
      <c r="CU15" s="38"/>
      <c r="CV15" s="39"/>
      <c r="CW15" s="341"/>
      <c r="CX15" s="341"/>
      <c r="CY15" s="37">
        <v>0</v>
      </c>
      <c r="CZ15" s="38"/>
      <c r="DA15" s="39"/>
      <c r="DB15" s="341"/>
      <c r="DC15" s="341"/>
      <c r="DD15" s="37">
        <v>0</v>
      </c>
      <c r="DE15" s="38"/>
      <c r="DF15" s="39"/>
      <c r="DG15" s="341"/>
      <c r="DH15" s="341"/>
      <c r="DI15" s="37">
        <v>0</v>
      </c>
      <c r="DJ15" s="38"/>
      <c r="DK15" s="39"/>
      <c r="DL15" s="341"/>
      <c r="DM15" s="341"/>
      <c r="DN15" s="37" t="s">
        <v>604</v>
      </c>
      <c r="DO15" s="38"/>
      <c r="DP15" s="39"/>
      <c r="DQ15" s="341"/>
      <c r="DR15" s="341"/>
      <c r="DS15" s="37">
        <v>0</v>
      </c>
      <c r="DT15" s="38"/>
      <c r="DU15" s="39"/>
      <c r="DV15" s="341"/>
      <c r="DW15" s="341"/>
      <c r="DX15" s="37">
        <v>30000000</v>
      </c>
      <c r="DY15" s="38"/>
      <c r="DZ15" s="39"/>
      <c r="EA15" s="341"/>
      <c r="EB15" s="341"/>
      <c r="EC15" s="37">
        <v>0</v>
      </c>
      <c r="ED15" s="38"/>
      <c r="EE15" s="39"/>
      <c r="EF15" s="341"/>
      <c r="EG15" s="341"/>
      <c r="EH15" s="37">
        <v>0</v>
      </c>
      <c r="EI15" s="38"/>
      <c r="EJ15" s="39"/>
      <c r="EK15" s="341"/>
      <c r="EL15" s="341"/>
      <c r="EM15" s="37">
        <v>0</v>
      </c>
      <c r="EN15" s="38"/>
      <c r="EO15" s="39"/>
      <c r="EP15" s="513"/>
    </row>
    <row r="16" spans="4:146" x14ac:dyDescent="0.3">
      <c r="D16" s="151" t="s">
        <v>602</v>
      </c>
      <c r="F16" s="402"/>
      <c r="G16" s="402"/>
      <c r="H16" s="516">
        <v>130671402</v>
      </c>
      <c r="I16" s="38"/>
      <c r="J16" s="39"/>
      <c r="K16" s="341"/>
      <c r="L16" s="341"/>
      <c r="M16" s="516">
        <v>130671402</v>
      </c>
      <c r="N16" s="38"/>
      <c r="O16" s="39"/>
      <c r="P16" s="341"/>
      <c r="Q16" s="341"/>
      <c r="R16" s="516">
        <v>110360873</v>
      </c>
      <c r="S16" s="38"/>
      <c r="T16" s="39"/>
      <c r="U16" s="341"/>
      <c r="V16" s="341"/>
      <c r="W16" s="516">
        <v>139616614</v>
      </c>
      <c r="X16" s="38"/>
      <c r="Y16" s="39"/>
      <c r="Z16" s="341"/>
      <c r="AA16" s="341"/>
      <c r="AB16" s="516">
        <v>198903197</v>
      </c>
      <c r="AC16" s="38"/>
      <c r="AD16" s="39"/>
      <c r="AE16" s="341"/>
      <c r="AF16" s="341"/>
      <c r="AG16" s="516">
        <v>92546730</v>
      </c>
      <c r="AH16" s="38"/>
      <c r="AI16" s="39"/>
      <c r="AJ16" s="341"/>
      <c r="AK16" s="341"/>
      <c r="AL16" s="516">
        <v>146136196</v>
      </c>
      <c r="AM16" s="38"/>
      <c r="AN16" s="39"/>
      <c r="AO16" s="341"/>
      <c r="AP16" s="341"/>
      <c r="AQ16" s="516">
        <v>124383027</v>
      </c>
      <c r="AR16" s="38"/>
      <c r="AS16" s="39"/>
      <c r="AT16" s="341"/>
      <c r="AU16" s="341"/>
      <c r="AV16" s="516">
        <v>132712553</v>
      </c>
      <c r="AW16" s="38"/>
      <c r="AX16" s="39"/>
      <c r="AY16" s="341"/>
      <c r="AZ16" s="341"/>
      <c r="BA16" s="516">
        <v>178076399</v>
      </c>
      <c r="BB16" s="38"/>
      <c r="BC16" s="39"/>
      <c r="BD16" s="341"/>
      <c r="BE16" s="341"/>
      <c r="BF16" s="516">
        <v>203890863</v>
      </c>
      <c r="BG16" s="38"/>
      <c r="BH16" s="39"/>
      <c r="BI16" s="341"/>
      <c r="BJ16" s="341"/>
      <c r="BK16" s="516">
        <v>154113059</v>
      </c>
      <c r="BL16" s="38"/>
      <c r="BM16" s="39"/>
      <c r="BN16" s="341"/>
      <c r="BO16" s="341"/>
      <c r="BP16" s="516">
        <v>0</v>
      </c>
      <c r="BQ16" s="38"/>
      <c r="BR16" s="39"/>
      <c r="BS16" s="341"/>
      <c r="BT16" s="341"/>
      <c r="BU16" s="4">
        <v>130671402</v>
      </c>
      <c r="BV16" s="38"/>
      <c r="BW16" s="39"/>
      <c r="BX16" s="341"/>
      <c r="BY16" s="341"/>
      <c r="BZ16" s="516">
        <v>92320045</v>
      </c>
      <c r="CA16" s="38"/>
      <c r="CB16" s="39"/>
      <c r="CC16" s="341"/>
      <c r="CD16" s="341"/>
      <c r="CE16" s="516">
        <v>92320045</v>
      </c>
      <c r="CF16" s="38"/>
      <c r="CG16" s="39"/>
      <c r="CH16" s="341"/>
      <c r="CI16" s="341"/>
      <c r="CJ16" s="516">
        <v>58254711</v>
      </c>
      <c r="CK16" s="38"/>
      <c r="CL16" s="39"/>
      <c r="CM16" s="341"/>
      <c r="CN16" s="341"/>
      <c r="CO16" s="516">
        <v>56532571</v>
      </c>
      <c r="CP16" s="38"/>
      <c r="CQ16" s="39"/>
      <c r="CR16" s="341"/>
      <c r="CS16" s="341"/>
      <c r="CT16" s="516">
        <v>103689564</v>
      </c>
      <c r="CU16" s="38"/>
      <c r="CV16" s="39"/>
      <c r="CW16" s="341"/>
      <c r="CX16" s="341"/>
      <c r="CY16" s="516">
        <v>57442951</v>
      </c>
      <c r="CZ16" s="38"/>
      <c r="DA16" s="39"/>
      <c r="DB16" s="341"/>
      <c r="DC16" s="341"/>
      <c r="DD16" s="516">
        <v>71461688</v>
      </c>
      <c r="DE16" s="38"/>
      <c r="DF16" s="39"/>
      <c r="DG16" s="341"/>
      <c r="DH16" s="341"/>
      <c r="DI16" s="516">
        <v>113867657</v>
      </c>
      <c r="DJ16" s="38"/>
      <c r="DK16" s="39"/>
      <c r="DL16" s="341"/>
      <c r="DM16" s="341"/>
      <c r="DN16" s="516">
        <v>102511307</v>
      </c>
      <c r="DO16" s="38"/>
      <c r="DP16" s="39"/>
      <c r="DQ16" s="341"/>
      <c r="DR16" s="341"/>
      <c r="DS16" s="516">
        <v>144821263</v>
      </c>
      <c r="DT16" s="38"/>
      <c r="DU16" s="39"/>
      <c r="DV16" s="341"/>
      <c r="DW16" s="341"/>
      <c r="DX16" s="516">
        <v>169282105</v>
      </c>
      <c r="DY16" s="38"/>
      <c r="DZ16" s="39"/>
      <c r="EA16" s="341"/>
      <c r="EB16" s="341"/>
      <c r="EC16" s="516">
        <v>100321580</v>
      </c>
      <c r="ED16" s="38"/>
      <c r="EE16" s="39"/>
      <c r="EF16" s="341"/>
      <c r="EG16" s="341"/>
      <c r="EH16" s="516">
        <v>140225571</v>
      </c>
      <c r="EI16" s="38"/>
      <c r="EJ16" s="39"/>
      <c r="EK16" s="341"/>
      <c r="EL16" s="341"/>
      <c r="EM16" s="516">
        <v>92320045</v>
      </c>
      <c r="EN16" s="38"/>
      <c r="EO16" s="39"/>
      <c r="EP16" s="513"/>
    </row>
    <row r="17" spans="4:151" x14ac:dyDescent="0.3">
      <c r="D17" s="151"/>
      <c r="F17" s="402"/>
      <c r="G17" s="402"/>
      <c r="H17" s="39"/>
      <c r="I17" s="38"/>
      <c r="J17" s="39"/>
      <c r="K17" s="341"/>
      <c r="L17" s="341"/>
      <c r="M17" s="39"/>
      <c r="N17" s="38"/>
      <c r="O17" s="39"/>
      <c r="P17" s="341"/>
      <c r="Q17" s="341"/>
      <c r="R17" s="39"/>
      <c r="S17" s="38"/>
      <c r="T17" s="39"/>
      <c r="U17" s="341"/>
      <c r="V17" s="341"/>
      <c r="W17" s="39"/>
      <c r="X17" s="38"/>
      <c r="Y17" s="39"/>
      <c r="Z17" s="341"/>
      <c r="AA17" s="341"/>
      <c r="AB17" s="39"/>
      <c r="AC17" s="38"/>
      <c r="AD17" s="39"/>
      <c r="AE17" s="341"/>
      <c r="AF17" s="341"/>
      <c r="AG17" s="39"/>
      <c r="AH17" s="38"/>
      <c r="AI17" s="39"/>
      <c r="AJ17" s="341"/>
      <c r="AK17" s="341"/>
      <c r="AL17" s="39"/>
      <c r="AM17" s="38"/>
      <c r="AN17" s="39"/>
      <c r="AO17" s="341"/>
      <c r="AP17" s="341"/>
      <c r="AQ17" s="39"/>
      <c r="AR17" s="38"/>
      <c r="AS17" s="39"/>
      <c r="AT17" s="341"/>
      <c r="AU17" s="341"/>
      <c r="AV17" s="39"/>
      <c r="AW17" s="38"/>
      <c r="AX17" s="39"/>
      <c r="AY17" s="341"/>
      <c r="AZ17" s="341"/>
      <c r="BA17" s="39"/>
      <c r="BB17" s="38"/>
      <c r="BC17" s="39"/>
      <c r="BD17" s="341"/>
      <c r="BE17" s="341"/>
      <c r="BF17" s="39"/>
      <c r="BG17" s="38"/>
      <c r="BH17" s="39"/>
      <c r="BI17" s="341"/>
      <c r="BJ17" s="341"/>
      <c r="BK17" s="39"/>
      <c r="BL17" s="38"/>
      <c r="BM17" s="39"/>
      <c r="BN17" s="341"/>
      <c r="BO17" s="341"/>
      <c r="BP17" s="39"/>
      <c r="BQ17" s="38"/>
      <c r="BR17" s="39"/>
      <c r="BS17" s="341"/>
      <c r="BT17" s="341"/>
      <c r="BU17" s="39"/>
      <c r="BV17" s="38"/>
      <c r="BW17" s="39"/>
      <c r="BX17" s="341"/>
      <c r="BY17" s="341"/>
      <c r="BZ17" s="39"/>
      <c r="CA17" s="38"/>
      <c r="CB17" s="39"/>
      <c r="CC17" s="341"/>
      <c r="CD17" s="341"/>
      <c r="CE17" s="39"/>
      <c r="CF17" s="38"/>
      <c r="CG17" s="39"/>
      <c r="CH17" s="341"/>
      <c r="CI17" s="341"/>
      <c r="CJ17" s="39"/>
      <c r="CK17" s="38"/>
      <c r="CL17" s="39"/>
      <c r="CM17" s="341"/>
      <c r="CN17" s="341"/>
      <c r="CO17" s="39"/>
      <c r="CP17" s="38"/>
      <c r="CQ17" s="39"/>
      <c r="CR17" s="341"/>
      <c r="CS17" s="341"/>
      <c r="CT17" s="39"/>
      <c r="CU17" s="38"/>
      <c r="CV17" s="39"/>
      <c r="CW17" s="341"/>
      <c r="CX17" s="341"/>
      <c r="CY17" s="39"/>
      <c r="CZ17" s="38"/>
      <c r="DA17" s="39"/>
      <c r="DB17" s="341"/>
      <c r="DC17" s="341"/>
      <c r="DD17" s="39"/>
      <c r="DE17" s="38"/>
      <c r="DF17" s="39"/>
      <c r="DG17" s="341"/>
      <c r="DH17" s="341"/>
      <c r="DI17" s="39"/>
      <c r="DJ17" s="38"/>
      <c r="DK17" s="39"/>
      <c r="DL17" s="341"/>
      <c r="DM17" s="341"/>
      <c r="DN17" s="39"/>
      <c r="DO17" s="38"/>
      <c r="DP17" s="39"/>
      <c r="DQ17" s="341"/>
      <c r="DR17" s="341"/>
      <c r="DS17" s="39"/>
      <c r="DT17" s="38"/>
      <c r="DU17" s="39"/>
      <c r="DV17" s="341"/>
      <c r="DW17" s="341"/>
      <c r="DX17" s="39"/>
      <c r="DY17" s="38"/>
      <c r="DZ17" s="39"/>
      <c r="EA17" s="341"/>
      <c r="EB17" s="341"/>
      <c r="EC17" s="39"/>
      <c r="ED17" s="38"/>
      <c r="EE17" s="39"/>
      <c r="EF17" s="341"/>
      <c r="EG17" s="341"/>
      <c r="EH17" s="39"/>
      <c r="EI17" s="38"/>
      <c r="EJ17" s="39"/>
      <c r="EK17" s="341"/>
      <c r="EL17" s="341"/>
      <c r="EM17" s="39"/>
      <c r="EN17" s="38"/>
      <c r="EO17" s="39"/>
      <c r="EP17" s="513"/>
    </row>
    <row r="18" spans="4:151" x14ac:dyDescent="0.3">
      <c r="D18" s="151" t="s">
        <v>603</v>
      </c>
      <c r="F18" s="402"/>
      <c r="G18" s="402"/>
      <c r="H18" s="39">
        <v>147703000</v>
      </c>
      <c r="I18" s="38"/>
      <c r="J18" s="39"/>
      <c r="K18" s="341"/>
      <c r="L18" s="341"/>
      <c r="M18" s="39">
        <v>189738311</v>
      </c>
      <c r="N18" s="38"/>
      <c r="O18" s="39"/>
      <c r="P18" s="341"/>
      <c r="Q18" s="341"/>
      <c r="R18" s="39">
        <v>214810471</v>
      </c>
      <c r="S18" s="38"/>
      <c r="T18" s="39"/>
      <c r="U18" s="341"/>
      <c r="V18" s="341"/>
      <c r="W18" s="39">
        <v>311300631</v>
      </c>
      <c r="X18" s="38"/>
      <c r="Y18" s="39"/>
      <c r="Z18" s="341"/>
      <c r="AA18" s="341"/>
      <c r="AB18" s="39">
        <v>220089727</v>
      </c>
      <c r="AC18" s="38"/>
      <c r="AD18" s="39"/>
      <c r="AE18" s="341"/>
      <c r="AF18" s="341"/>
      <c r="AG18" s="39">
        <v>281936073</v>
      </c>
      <c r="AH18" s="38"/>
      <c r="AI18" s="39"/>
      <c r="AJ18" s="341"/>
      <c r="AK18" s="341"/>
      <c r="AL18" s="39">
        <v>223214231</v>
      </c>
      <c r="AM18" s="38"/>
      <c r="AN18" s="39"/>
      <c r="AO18" s="341"/>
      <c r="AP18" s="341"/>
      <c r="AQ18" s="39">
        <v>226707266</v>
      </c>
      <c r="AR18" s="38"/>
      <c r="AS18" s="39"/>
      <c r="AT18" s="341"/>
      <c r="AU18" s="341"/>
      <c r="AV18" s="39">
        <v>249025295</v>
      </c>
      <c r="AW18" s="38"/>
      <c r="AX18" s="39"/>
      <c r="AY18" s="341"/>
      <c r="AZ18" s="341"/>
      <c r="BA18" s="39">
        <v>310434604</v>
      </c>
      <c r="BB18" s="38"/>
      <c r="BC18" s="39"/>
      <c r="BD18" s="341"/>
      <c r="BE18" s="341"/>
      <c r="BF18" s="39">
        <v>259341804</v>
      </c>
      <c r="BG18" s="38"/>
      <c r="BH18" s="39"/>
      <c r="BI18" s="341"/>
      <c r="BJ18" s="341"/>
      <c r="BK18" s="39">
        <v>0</v>
      </c>
      <c r="BL18" s="38"/>
      <c r="BM18" s="39"/>
      <c r="BN18" s="341"/>
      <c r="BO18" s="341"/>
      <c r="BP18" s="39">
        <v>0</v>
      </c>
      <c r="BQ18" s="38"/>
      <c r="BR18" s="39"/>
      <c r="BS18" s="341"/>
      <c r="BT18" s="341"/>
      <c r="BU18" s="39">
        <v>259341804</v>
      </c>
      <c r="BV18" s="38"/>
      <c r="BW18" s="39"/>
      <c r="BX18" s="341"/>
      <c r="BY18" s="341"/>
      <c r="BZ18" s="39">
        <v>225042001</v>
      </c>
      <c r="CA18" s="38"/>
      <c r="CB18" s="39"/>
      <c r="CC18" s="341"/>
      <c r="CD18" s="341"/>
      <c r="CE18" s="39">
        <v>144208385</v>
      </c>
      <c r="CF18" s="38"/>
      <c r="CG18" s="39"/>
      <c r="CH18" s="341"/>
      <c r="CI18" s="341"/>
      <c r="CJ18" s="39">
        <v>139977129</v>
      </c>
      <c r="CK18" s="38"/>
      <c r="CL18" s="39"/>
      <c r="CM18" s="341"/>
      <c r="CN18" s="341"/>
      <c r="CO18" s="39">
        <v>184917337</v>
      </c>
      <c r="CP18" s="38"/>
      <c r="CQ18" s="39"/>
      <c r="CR18" s="341"/>
      <c r="CS18" s="341"/>
      <c r="CT18" s="39">
        <v>129488525</v>
      </c>
      <c r="CU18" s="38"/>
      <c r="CV18" s="39"/>
      <c r="CW18" s="341"/>
      <c r="CX18" s="341"/>
      <c r="CY18" s="39">
        <v>142255100</v>
      </c>
      <c r="CZ18" s="38"/>
      <c r="DA18" s="39"/>
      <c r="DB18" s="341"/>
      <c r="DC18" s="341"/>
      <c r="DD18" s="39">
        <v>176417470</v>
      </c>
      <c r="DE18" s="38"/>
      <c r="DF18" s="39"/>
      <c r="DG18" s="341"/>
      <c r="DH18" s="341"/>
      <c r="DI18" s="39">
        <v>152133025</v>
      </c>
      <c r="DJ18" s="38"/>
      <c r="DK18" s="39"/>
      <c r="DL18" s="341"/>
      <c r="DM18" s="341"/>
      <c r="DN18" s="39">
        <v>256332201</v>
      </c>
      <c r="DO18" s="38"/>
      <c r="DP18" s="39"/>
      <c r="DQ18" s="341"/>
      <c r="DR18" s="341"/>
      <c r="DS18" s="39">
        <v>307976832</v>
      </c>
      <c r="DT18" s="38"/>
      <c r="DU18" s="39"/>
      <c r="DV18" s="341"/>
      <c r="DW18" s="341"/>
      <c r="DX18" s="39">
        <v>198515147</v>
      </c>
      <c r="DY18" s="38"/>
      <c r="DZ18" s="39"/>
      <c r="EA18" s="341"/>
      <c r="EB18" s="341"/>
      <c r="EC18" s="39">
        <v>237540862</v>
      </c>
      <c r="ED18" s="38"/>
      <c r="EE18" s="39"/>
      <c r="EF18" s="341"/>
      <c r="EG18" s="341"/>
      <c r="EH18" s="39">
        <v>225042001</v>
      </c>
      <c r="EI18" s="38"/>
      <c r="EJ18" s="39"/>
      <c r="EK18" s="341"/>
      <c r="EL18" s="341"/>
      <c r="EM18" s="39">
        <v>198515147</v>
      </c>
      <c r="EN18" s="38"/>
      <c r="EO18" s="39"/>
      <c r="EP18" s="513"/>
    </row>
    <row r="19" spans="4:151" x14ac:dyDescent="0.3">
      <c r="D19" s="151" t="s">
        <v>600</v>
      </c>
      <c r="E19" s="195" t="s">
        <v>177</v>
      </c>
      <c r="F19" s="402"/>
      <c r="G19" s="402"/>
      <c r="H19" s="514">
        <v>79703000</v>
      </c>
      <c r="I19" s="38"/>
      <c r="J19" s="39"/>
      <c r="K19" s="341"/>
      <c r="L19" s="341"/>
      <c r="M19" s="514">
        <v>79377438</v>
      </c>
      <c r="N19" s="38"/>
      <c r="O19" s="39"/>
      <c r="P19" s="341"/>
      <c r="Q19" s="341"/>
      <c r="R19" s="514">
        <v>75193857</v>
      </c>
      <c r="S19" s="38"/>
      <c r="T19" s="39"/>
      <c r="U19" s="341"/>
      <c r="V19" s="341"/>
      <c r="W19" s="514">
        <v>72397434</v>
      </c>
      <c r="X19" s="38"/>
      <c r="Y19" s="39"/>
      <c r="Z19" s="341"/>
      <c r="AA19" s="341"/>
      <c r="AB19" s="514">
        <v>87542997</v>
      </c>
      <c r="AC19" s="38"/>
      <c r="AD19" s="39"/>
      <c r="AE19" s="341"/>
      <c r="AF19" s="341"/>
      <c r="AG19" s="514">
        <v>95799877</v>
      </c>
      <c r="AH19" s="38"/>
      <c r="AI19" s="39"/>
      <c r="AJ19" s="341"/>
      <c r="AK19" s="341"/>
      <c r="AL19" s="514">
        <v>58831204</v>
      </c>
      <c r="AM19" s="38"/>
      <c r="AN19" s="39"/>
      <c r="AO19" s="341"/>
      <c r="AP19" s="341"/>
      <c r="AQ19" s="514">
        <v>53994713</v>
      </c>
      <c r="AR19" s="38"/>
      <c r="AS19" s="39"/>
      <c r="AT19" s="341"/>
      <c r="AU19" s="341"/>
      <c r="AV19" s="514">
        <v>50948896</v>
      </c>
      <c r="AW19" s="38"/>
      <c r="AX19" s="39"/>
      <c r="AY19" s="341"/>
      <c r="AZ19" s="341"/>
      <c r="BA19" s="514">
        <v>106543741</v>
      </c>
      <c r="BB19" s="38"/>
      <c r="BC19" s="39"/>
      <c r="BD19" s="341"/>
      <c r="BE19" s="341"/>
      <c r="BF19" s="514">
        <v>105228745</v>
      </c>
      <c r="BG19" s="38"/>
      <c r="BH19" s="39"/>
      <c r="BI19" s="341"/>
      <c r="BJ19" s="341"/>
      <c r="BK19" s="514">
        <v>0</v>
      </c>
      <c r="BL19" s="38"/>
      <c r="BM19" s="39"/>
      <c r="BN19" s="341"/>
      <c r="BO19" s="341"/>
      <c r="BP19" s="514">
        <v>0</v>
      </c>
      <c r="BQ19" s="38"/>
      <c r="BR19" s="39"/>
      <c r="BS19" s="341"/>
      <c r="BT19" s="341"/>
      <c r="BU19" s="514">
        <v>105228745</v>
      </c>
      <c r="BV19" s="38"/>
      <c r="BW19" s="39"/>
      <c r="BX19" s="341"/>
      <c r="BY19" s="341"/>
      <c r="BZ19" s="514">
        <v>94370599</v>
      </c>
      <c r="CA19" s="38"/>
      <c r="CB19" s="39"/>
      <c r="CC19" s="341"/>
      <c r="CD19" s="341"/>
      <c r="CE19" s="514">
        <v>85953674</v>
      </c>
      <c r="CF19" s="38"/>
      <c r="CG19" s="39"/>
      <c r="CH19" s="341"/>
      <c r="CI19" s="341"/>
      <c r="CJ19" s="514">
        <v>83444558</v>
      </c>
      <c r="CK19" s="38"/>
      <c r="CL19" s="39"/>
      <c r="CM19" s="341"/>
      <c r="CN19" s="341"/>
      <c r="CO19" s="514">
        <v>81227773</v>
      </c>
      <c r="CP19" s="38"/>
      <c r="CQ19" s="39"/>
      <c r="CR19" s="341"/>
      <c r="CS19" s="341"/>
      <c r="CT19" s="514">
        <v>72045574</v>
      </c>
      <c r="CU19" s="38"/>
      <c r="CV19" s="39"/>
      <c r="CW19" s="341"/>
      <c r="CX19" s="341"/>
      <c r="CY19" s="514">
        <v>70793412</v>
      </c>
      <c r="CZ19" s="38"/>
      <c r="DA19" s="39"/>
      <c r="DB19" s="341"/>
      <c r="DC19" s="341"/>
      <c r="DD19" s="514">
        <v>62549813</v>
      </c>
      <c r="DE19" s="38"/>
      <c r="DF19" s="39"/>
      <c r="DG19" s="341"/>
      <c r="DH19" s="341"/>
      <c r="DI19" s="514">
        <v>49621718</v>
      </c>
      <c r="DJ19" s="38"/>
      <c r="DK19" s="39"/>
      <c r="DL19" s="341"/>
      <c r="DM19" s="341"/>
      <c r="DN19" s="514">
        <v>111510938</v>
      </c>
      <c r="DO19" s="38"/>
      <c r="DP19" s="39"/>
      <c r="DQ19" s="341"/>
      <c r="DR19" s="341"/>
      <c r="DS19" s="514">
        <v>108694727</v>
      </c>
      <c r="DT19" s="38"/>
      <c r="DU19" s="39"/>
      <c r="DV19" s="341"/>
      <c r="DW19" s="341"/>
      <c r="DX19" s="514">
        <v>98193567</v>
      </c>
      <c r="DY19" s="38"/>
      <c r="DZ19" s="39"/>
      <c r="EA19" s="341"/>
      <c r="EB19" s="341"/>
      <c r="EC19" s="514">
        <v>97315291</v>
      </c>
      <c r="ED19" s="38"/>
      <c r="EE19" s="39"/>
      <c r="EF19" s="341"/>
      <c r="EG19" s="341"/>
      <c r="EH19" s="514">
        <v>94370599</v>
      </c>
      <c r="EI19" s="38"/>
      <c r="EJ19" s="39"/>
      <c r="EK19" s="341"/>
      <c r="EL19" s="341"/>
      <c r="EM19" s="514">
        <v>98193567</v>
      </c>
      <c r="EN19" s="38"/>
      <c r="EO19" s="39"/>
      <c r="EP19" s="513"/>
    </row>
    <row r="20" spans="4:151" x14ac:dyDescent="0.3">
      <c r="D20" s="151" t="s">
        <v>601</v>
      </c>
      <c r="F20" s="402"/>
      <c r="G20" s="402"/>
      <c r="H20" s="37">
        <v>0</v>
      </c>
      <c r="I20" s="38"/>
      <c r="J20" s="39"/>
      <c r="K20" s="341"/>
      <c r="L20" s="341"/>
      <c r="M20" s="37">
        <v>0</v>
      </c>
      <c r="N20" s="38"/>
      <c r="O20" s="39"/>
      <c r="P20" s="341"/>
      <c r="Q20" s="341"/>
      <c r="R20" s="37">
        <v>0</v>
      </c>
      <c r="S20" s="38"/>
      <c r="T20" s="39"/>
      <c r="U20" s="341"/>
      <c r="V20" s="341"/>
      <c r="W20" s="37">
        <v>40000000</v>
      </c>
      <c r="X20" s="38"/>
      <c r="Y20" s="39"/>
      <c r="Z20" s="341"/>
      <c r="AA20" s="341"/>
      <c r="AB20" s="37">
        <v>40000000</v>
      </c>
      <c r="AC20" s="38"/>
      <c r="AD20" s="39"/>
      <c r="AE20" s="341"/>
      <c r="AF20" s="341"/>
      <c r="AG20" s="37">
        <v>40000000</v>
      </c>
      <c r="AH20" s="38"/>
      <c r="AI20" s="39"/>
      <c r="AJ20" s="341"/>
      <c r="AK20" s="341"/>
      <c r="AL20" s="37">
        <v>40000000</v>
      </c>
      <c r="AM20" s="38"/>
      <c r="AN20" s="39"/>
      <c r="AO20" s="341"/>
      <c r="AP20" s="341"/>
      <c r="AQ20" s="37">
        <v>40000000</v>
      </c>
      <c r="AR20" s="38"/>
      <c r="AS20" s="39"/>
      <c r="AT20" s="341"/>
      <c r="AU20" s="341"/>
      <c r="AV20" s="37">
        <v>20000000</v>
      </c>
      <c r="AW20" s="38"/>
      <c r="AX20" s="39"/>
      <c r="AY20" s="341"/>
      <c r="AZ20" s="341"/>
      <c r="BA20" s="37">
        <v>0</v>
      </c>
      <c r="BB20" s="38"/>
      <c r="BC20" s="39"/>
      <c r="BD20" s="341"/>
      <c r="BE20" s="341"/>
      <c r="BF20" s="37">
        <v>0</v>
      </c>
      <c r="BG20" s="38"/>
      <c r="BH20" s="39"/>
      <c r="BI20" s="341"/>
      <c r="BJ20" s="341"/>
      <c r="BK20" s="37">
        <v>0</v>
      </c>
      <c r="BL20" s="38"/>
      <c r="BM20" s="39"/>
      <c r="BN20" s="341"/>
      <c r="BO20" s="341"/>
      <c r="BP20" s="37">
        <v>0</v>
      </c>
      <c r="BQ20" s="38"/>
      <c r="BR20" s="39"/>
      <c r="BS20" s="341"/>
      <c r="BT20" s="341"/>
      <c r="BU20" s="37">
        <v>0</v>
      </c>
      <c r="BV20" s="38"/>
      <c r="BW20" s="39"/>
      <c r="BX20" s="341"/>
      <c r="BY20" s="341"/>
      <c r="BZ20" s="37">
        <v>0</v>
      </c>
      <c r="CA20" s="38"/>
      <c r="CB20" s="39"/>
      <c r="CC20" s="341"/>
      <c r="CD20" s="341"/>
      <c r="CE20" s="37">
        <v>0</v>
      </c>
      <c r="CF20" s="38"/>
      <c r="CG20" s="39"/>
      <c r="CH20" s="341"/>
      <c r="CI20" s="341"/>
      <c r="CJ20" s="37">
        <v>0</v>
      </c>
      <c r="CK20" s="38"/>
      <c r="CL20" s="39"/>
      <c r="CM20" s="341"/>
      <c r="CN20" s="341"/>
      <c r="CO20" s="37">
        <v>0</v>
      </c>
      <c r="CP20" s="38"/>
      <c r="CQ20" s="39"/>
      <c r="CR20" s="341"/>
      <c r="CS20" s="341"/>
      <c r="CT20" s="37">
        <v>0</v>
      </c>
      <c r="CU20" s="38"/>
      <c r="CV20" s="39"/>
      <c r="CW20" s="341"/>
      <c r="CX20" s="341"/>
      <c r="CY20" s="37">
        <v>0</v>
      </c>
      <c r="CZ20" s="38"/>
      <c r="DA20" s="39"/>
      <c r="DB20" s="341"/>
      <c r="DC20" s="341"/>
      <c r="DD20" s="37">
        <v>0</v>
      </c>
      <c r="DE20" s="38"/>
      <c r="DF20" s="39"/>
      <c r="DG20" s="341"/>
      <c r="DH20" s="341"/>
      <c r="DI20" s="37" t="s">
        <v>604</v>
      </c>
      <c r="DJ20" s="38"/>
      <c r="DK20" s="39"/>
      <c r="DL20" s="341"/>
      <c r="DM20" s="341"/>
      <c r="DN20" s="37">
        <v>0</v>
      </c>
      <c r="DO20" s="38"/>
      <c r="DP20" s="39"/>
      <c r="DQ20" s="341"/>
      <c r="DR20" s="341"/>
      <c r="DS20" s="37">
        <v>30000000</v>
      </c>
      <c r="DT20" s="38"/>
      <c r="DU20" s="39"/>
      <c r="DV20" s="341"/>
      <c r="DW20" s="341"/>
      <c r="DX20" s="37">
        <v>0</v>
      </c>
      <c r="DY20" s="38"/>
      <c r="DZ20" s="39"/>
      <c r="EA20" s="341"/>
      <c r="EB20" s="341"/>
      <c r="EC20" s="37">
        <v>0</v>
      </c>
      <c r="ED20" s="38"/>
      <c r="EE20" s="39"/>
      <c r="EF20" s="341"/>
      <c r="EG20" s="341"/>
      <c r="EH20" s="37">
        <v>0</v>
      </c>
      <c r="EI20" s="38"/>
      <c r="EJ20" s="39"/>
      <c r="EK20" s="341"/>
      <c r="EL20" s="341"/>
      <c r="EM20" s="37">
        <v>0</v>
      </c>
      <c r="EN20" s="38"/>
      <c r="EO20" s="39"/>
      <c r="EP20" s="513"/>
    </row>
    <row r="21" spans="4:151" x14ac:dyDescent="0.3">
      <c r="D21" s="151" t="s">
        <v>602</v>
      </c>
      <c r="F21" s="402"/>
      <c r="G21" s="402"/>
      <c r="H21" s="516">
        <v>68000000</v>
      </c>
      <c r="I21" s="38"/>
      <c r="J21" s="39"/>
      <c r="K21" s="341"/>
      <c r="L21" s="341"/>
      <c r="M21" s="516">
        <v>110360873</v>
      </c>
      <c r="N21" s="38"/>
      <c r="O21" s="39"/>
      <c r="P21" s="341"/>
      <c r="Q21" s="341"/>
      <c r="R21" s="516">
        <v>139616614</v>
      </c>
      <c r="S21" s="38"/>
      <c r="T21" s="39"/>
      <c r="U21" s="341"/>
      <c r="V21" s="341"/>
      <c r="W21" s="516">
        <v>198903197</v>
      </c>
      <c r="X21" s="38"/>
      <c r="Y21" s="39"/>
      <c r="Z21" s="341"/>
      <c r="AA21" s="341"/>
      <c r="AB21" s="516">
        <v>92546730</v>
      </c>
      <c r="AC21" s="38"/>
      <c r="AD21" s="39"/>
      <c r="AE21" s="341"/>
      <c r="AF21" s="341"/>
      <c r="AG21" s="516">
        <v>146136196</v>
      </c>
      <c r="AH21" s="38"/>
      <c r="AI21" s="39"/>
      <c r="AJ21" s="341"/>
      <c r="AK21" s="341"/>
      <c r="AL21" s="516">
        <v>124383027</v>
      </c>
      <c r="AM21" s="38"/>
      <c r="AN21" s="39"/>
      <c r="AO21" s="341"/>
      <c r="AP21" s="341"/>
      <c r="AQ21" s="516">
        <v>132712553</v>
      </c>
      <c r="AR21" s="38"/>
      <c r="AS21" s="39"/>
      <c r="AT21" s="341"/>
      <c r="AU21" s="341"/>
      <c r="AV21" s="516">
        <v>178076399</v>
      </c>
      <c r="AW21" s="38"/>
      <c r="AX21" s="39"/>
      <c r="AY21" s="341"/>
      <c r="AZ21" s="341"/>
      <c r="BA21" s="516">
        <v>203890863</v>
      </c>
      <c r="BB21" s="38"/>
      <c r="BC21" s="39"/>
      <c r="BD21" s="341"/>
      <c r="BE21" s="341"/>
      <c r="BF21" s="516">
        <v>154113059</v>
      </c>
      <c r="BG21" s="38"/>
      <c r="BH21" s="39"/>
      <c r="BI21" s="341"/>
      <c r="BJ21" s="341"/>
      <c r="BK21" s="516">
        <v>0</v>
      </c>
      <c r="BL21" s="38"/>
      <c r="BM21" s="39"/>
      <c r="BN21" s="341"/>
      <c r="BO21" s="341"/>
      <c r="BP21" s="516">
        <v>0</v>
      </c>
      <c r="BQ21" s="38"/>
      <c r="BR21" s="39"/>
      <c r="BS21" s="341"/>
      <c r="BT21" s="341"/>
      <c r="BU21" s="516">
        <v>154113059</v>
      </c>
      <c r="BV21" s="38"/>
      <c r="BW21" s="39"/>
      <c r="BX21" s="341"/>
      <c r="BY21" s="341"/>
      <c r="BZ21" s="516">
        <v>130671402</v>
      </c>
      <c r="CA21" s="38"/>
      <c r="CB21" s="39"/>
      <c r="CC21" s="341"/>
      <c r="CD21" s="341"/>
      <c r="CE21" s="516">
        <v>58254711</v>
      </c>
      <c r="CF21" s="38"/>
      <c r="CG21" s="39"/>
      <c r="CH21" s="341"/>
      <c r="CI21" s="341"/>
      <c r="CJ21" s="516">
        <v>56532571</v>
      </c>
      <c r="CK21" s="38"/>
      <c r="CL21" s="39"/>
      <c r="CM21" s="341"/>
      <c r="CN21" s="341"/>
      <c r="CO21" s="516">
        <v>103689564</v>
      </c>
      <c r="CP21" s="38"/>
      <c r="CQ21" s="39"/>
      <c r="CR21" s="341"/>
      <c r="CS21" s="341"/>
      <c r="CT21" s="516">
        <v>57442951</v>
      </c>
      <c r="CU21" s="38"/>
      <c r="CV21" s="39"/>
      <c r="CW21" s="341"/>
      <c r="CX21" s="341"/>
      <c r="CY21" s="516">
        <v>71461688</v>
      </c>
      <c r="CZ21" s="38"/>
      <c r="DA21" s="39"/>
      <c r="DB21" s="341"/>
      <c r="DC21" s="341"/>
      <c r="DD21" s="516">
        <v>113867657</v>
      </c>
      <c r="DE21" s="38"/>
      <c r="DF21" s="39"/>
      <c r="DG21" s="341"/>
      <c r="DH21" s="341"/>
      <c r="DI21" s="516">
        <v>102511307</v>
      </c>
      <c r="DJ21" s="38"/>
      <c r="DK21" s="39"/>
      <c r="DL21" s="341"/>
      <c r="DM21" s="341"/>
      <c r="DN21" s="516">
        <v>144821263</v>
      </c>
      <c r="DO21" s="38"/>
      <c r="DP21" s="39"/>
      <c r="DQ21" s="341"/>
      <c r="DR21" s="341"/>
      <c r="DS21" s="516">
        <v>169282105</v>
      </c>
      <c r="DT21" s="38"/>
      <c r="DU21" s="39"/>
      <c r="DV21" s="341"/>
      <c r="DW21" s="341"/>
      <c r="DX21" s="516">
        <v>100321580</v>
      </c>
      <c r="DY21" s="38"/>
      <c r="DZ21" s="39"/>
      <c r="EA21" s="341"/>
      <c r="EB21" s="341"/>
      <c r="EC21" s="516">
        <v>140225571</v>
      </c>
      <c r="ED21" s="38"/>
      <c r="EE21" s="39"/>
      <c r="EF21" s="341"/>
      <c r="EG21" s="341"/>
      <c r="EH21" s="516">
        <v>130671402</v>
      </c>
      <c r="EI21" s="38"/>
      <c r="EJ21" s="39"/>
      <c r="EK21" s="341"/>
      <c r="EL21" s="341"/>
      <c r="EM21" s="516">
        <v>100321580</v>
      </c>
      <c r="EN21" s="38"/>
      <c r="EO21" s="39"/>
      <c r="EP21" s="513"/>
    </row>
    <row r="22" spans="4:151" x14ac:dyDescent="0.3">
      <c r="D22" s="151"/>
      <c r="F22" s="402"/>
      <c r="G22" s="419"/>
      <c r="H22" s="517"/>
      <c r="I22" s="518"/>
      <c r="J22" s="39"/>
      <c r="K22" s="341"/>
      <c r="L22" s="519"/>
      <c r="M22" s="517"/>
      <c r="N22" s="518"/>
      <c r="O22" s="39"/>
      <c r="P22" s="341"/>
      <c r="Q22" s="519"/>
      <c r="R22" s="517"/>
      <c r="S22" s="518"/>
      <c r="T22" s="39"/>
      <c r="U22" s="341"/>
      <c r="V22" s="519"/>
      <c r="W22" s="517"/>
      <c r="X22" s="518"/>
      <c r="Y22" s="39"/>
      <c r="Z22" s="341"/>
      <c r="AA22" s="519"/>
      <c r="AB22" s="517"/>
      <c r="AC22" s="518"/>
      <c r="AD22" s="39"/>
      <c r="AE22" s="341"/>
      <c r="AF22" s="519"/>
      <c r="AG22" s="517"/>
      <c r="AH22" s="518"/>
      <c r="AI22" s="39"/>
      <c r="AJ22" s="341"/>
      <c r="AK22" s="519"/>
      <c r="AL22" s="517"/>
      <c r="AM22" s="518"/>
      <c r="AN22" s="39"/>
      <c r="AO22" s="341"/>
      <c r="AP22" s="519"/>
      <c r="AQ22" s="517"/>
      <c r="AR22" s="518"/>
      <c r="AS22" s="39"/>
      <c r="AT22" s="341"/>
      <c r="AU22" s="519"/>
      <c r="AV22" s="517"/>
      <c r="AW22" s="518"/>
      <c r="AX22" s="39"/>
      <c r="AY22" s="341"/>
      <c r="AZ22" s="519"/>
      <c r="BA22" s="517"/>
      <c r="BB22" s="518"/>
      <c r="BC22" s="39"/>
      <c r="BD22" s="341"/>
      <c r="BE22" s="519"/>
      <c r="BF22" s="517"/>
      <c r="BG22" s="518"/>
      <c r="BH22" s="39"/>
      <c r="BI22" s="341"/>
      <c r="BJ22" s="519"/>
      <c r="BK22" s="517"/>
      <c r="BL22" s="518"/>
      <c r="BM22" s="39"/>
      <c r="BN22" s="341"/>
      <c r="BO22" s="519"/>
      <c r="BP22" s="517"/>
      <c r="BQ22" s="518"/>
      <c r="BR22" s="39"/>
      <c r="BS22" s="341"/>
      <c r="BT22" s="519"/>
      <c r="BU22" s="517"/>
      <c r="BV22" s="518"/>
      <c r="BW22" s="39"/>
      <c r="BX22" s="341"/>
      <c r="BY22" s="519"/>
      <c r="BZ22" s="517"/>
      <c r="CA22" s="518"/>
      <c r="CB22" s="39"/>
      <c r="CC22" s="341"/>
      <c r="CD22" s="519"/>
      <c r="CE22" s="517"/>
      <c r="CF22" s="518"/>
      <c r="CG22" s="39"/>
      <c r="CH22" s="341"/>
      <c r="CI22" s="519"/>
      <c r="CJ22" s="517"/>
      <c r="CK22" s="518"/>
      <c r="CL22" s="39"/>
      <c r="CM22" s="341"/>
      <c r="CN22" s="519"/>
      <c r="CO22" s="517"/>
      <c r="CP22" s="518"/>
      <c r="CQ22" s="39"/>
      <c r="CR22" s="341"/>
      <c r="CS22" s="519"/>
      <c r="CT22" s="517"/>
      <c r="CU22" s="518"/>
      <c r="CV22" s="39"/>
      <c r="CW22" s="341"/>
      <c r="CX22" s="519"/>
      <c r="CY22" s="517"/>
      <c r="CZ22" s="518"/>
      <c r="DA22" s="39"/>
      <c r="DB22" s="341"/>
      <c r="DC22" s="519"/>
      <c r="DD22" s="517"/>
      <c r="DE22" s="518"/>
      <c r="DF22" s="39"/>
      <c r="DG22" s="341"/>
      <c r="DH22" s="519"/>
      <c r="DI22" s="517"/>
      <c r="DJ22" s="518"/>
      <c r="DK22" s="39"/>
      <c r="DL22" s="341"/>
      <c r="DM22" s="519"/>
      <c r="DN22" s="517"/>
      <c r="DO22" s="518"/>
      <c r="DP22" s="39"/>
      <c r="DQ22" s="341"/>
      <c r="DR22" s="519"/>
      <c r="DS22" s="517"/>
      <c r="DT22" s="518"/>
      <c r="DU22" s="39"/>
      <c r="DV22" s="341"/>
      <c r="DW22" s="519"/>
      <c r="DX22" s="517"/>
      <c r="DY22" s="518"/>
      <c r="DZ22" s="39"/>
      <c r="EA22" s="341"/>
      <c r="EB22" s="519"/>
      <c r="EC22" s="517"/>
      <c r="ED22" s="518"/>
      <c r="EE22" s="39"/>
      <c r="EF22" s="341"/>
      <c r="EG22" s="519"/>
      <c r="EH22" s="517"/>
      <c r="EI22" s="518"/>
      <c r="EJ22" s="39"/>
      <c r="EK22" s="341"/>
      <c r="EL22" s="519"/>
      <c r="EM22" s="517"/>
      <c r="EN22" s="518"/>
      <c r="EO22" s="39"/>
      <c r="EP22" s="513"/>
    </row>
    <row r="23" spans="4:151" x14ac:dyDescent="0.3">
      <c r="D23" s="151"/>
      <c r="F23" s="402"/>
      <c r="H23" s="422"/>
      <c r="I23" s="422"/>
      <c r="J23" s="422"/>
      <c r="K23" s="387"/>
      <c r="L23" s="422"/>
      <c r="M23" s="422"/>
      <c r="N23" s="422"/>
      <c r="O23" s="422"/>
      <c r="P23" s="387"/>
      <c r="Q23" s="422"/>
      <c r="R23" s="422"/>
      <c r="S23" s="422"/>
      <c r="T23" s="422"/>
      <c r="U23" s="387"/>
      <c r="V23" s="422"/>
      <c r="W23" s="422"/>
      <c r="X23" s="422"/>
      <c r="Y23" s="422"/>
      <c r="Z23" s="387"/>
      <c r="AA23" s="422"/>
      <c r="AB23" s="422"/>
      <c r="AC23" s="422"/>
      <c r="AD23" s="422"/>
      <c r="AE23" s="387"/>
      <c r="AF23" s="422"/>
      <c r="AG23" s="422"/>
      <c r="AH23" s="422"/>
      <c r="AI23" s="422"/>
      <c r="AJ23" s="387"/>
      <c r="AK23" s="422"/>
      <c r="AL23" s="422"/>
      <c r="AM23" s="422"/>
      <c r="AN23" s="422"/>
      <c r="AO23" s="387"/>
      <c r="AP23" s="422"/>
      <c r="AQ23" s="422"/>
      <c r="AR23" s="422"/>
      <c r="AS23" s="422"/>
      <c r="AT23" s="387"/>
      <c r="AU23" s="422"/>
      <c r="AV23" s="422"/>
      <c r="AW23" s="422"/>
      <c r="AX23" s="422"/>
      <c r="AY23" s="387"/>
      <c r="AZ23" s="422"/>
      <c r="BA23" s="422"/>
      <c r="BB23" s="422"/>
      <c r="BC23" s="422"/>
      <c r="BD23" s="387"/>
      <c r="BE23" s="422"/>
      <c r="BF23" s="422"/>
      <c r="BG23" s="422"/>
      <c r="BH23" s="422"/>
      <c r="BI23" s="387"/>
      <c r="BJ23" s="422"/>
      <c r="BK23" s="422"/>
      <c r="BL23" s="422"/>
      <c r="BM23" s="422"/>
      <c r="BN23" s="387"/>
      <c r="BO23" s="422"/>
      <c r="BP23" s="422"/>
      <c r="BQ23" s="422"/>
      <c r="BR23" s="422"/>
      <c r="BS23" s="387"/>
      <c r="BT23" s="422"/>
      <c r="BU23" s="422"/>
      <c r="BV23" s="422"/>
      <c r="BW23" s="422"/>
      <c r="BX23" s="387"/>
      <c r="BY23" s="422"/>
      <c r="BZ23" s="422"/>
      <c r="CA23" s="422"/>
      <c r="CB23" s="422"/>
      <c r="CC23" s="387"/>
      <c r="CD23" s="422"/>
      <c r="CE23" s="422"/>
      <c r="CF23" s="422"/>
      <c r="CG23" s="422"/>
      <c r="CH23" s="387"/>
      <c r="CI23" s="422"/>
      <c r="CJ23" s="422"/>
      <c r="CK23" s="422"/>
      <c r="CL23" s="422"/>
      <c r="CM23" s="387"/>
      <c r="CN23" s="422"/>
      <c r="CO23" s="422"/>
      <c r="CP23" s="422"/>
      <c r="CQ23" s="422"/>
      <c r="CR23" s="387"/>
      <c r="CS23" s="422"/>
      <c r="CT23" s="422"/>
      <c r="CU23" s="422"/>
      <c r="CV23" s="422"/>
      <c r="CW23" s="387"/>
      <c r="CX23" s="422"/>
      <c r="CY23" s="422"/>
      <c r="CZ23" s="422"/>
      <c r="DA23" s="422"/>
      <c r="DB23" s="387"/>
      <c r="DC23" s="422"/>
      <c r="DD23" s="422"/>
      <c r="DE23" s="422"/>
      <c r="DF23" s="422"/>
      <c r="DG23" s="387"/>
      <c r="DH23" s="422"/>
      <c r="DI23" s="422"/>
      <c r="DJ23" s="422"/>
      <c r="DK23" s="422"/>
      <c r="DL23" s="387"/>
      <c r="DM23" s="422"/>
      <c r="DN23" s="422"/>
      <c r="DO23" s="422"/>
      <c r="DP23" s="422"/>
      <c r="DQ23" s="387"/>
      <c r="DR23" s="422"/>
      <c r="DS23" s="422"/>
      <c r="DT23" s="422"/>
      <c r="DU23" s="422"/>
      <c r="DV23" s="387"/>
      <c r="DW23" s="422"/>
      <c r="DX23" s="422"/>
      <c r="DY23" s="422"/>
      <c r="DZ23" s="422"/>
      <c r="EA23" s="387"/>
      <c r="EB23" s="422"/>
      <c r="EC23" s="422"/>
      <c r="ED23" s="422"/>
      <c r="EE23" s="422"/>
      <c r="EF23" s="387"/>
      <c r="EG23" s="422"/>
      <c r="EH23" s="422"/>
      <c r="EI23" s="422"/>
      <c r="EJ23" s="422"/>
      <c r="EK23" s="387"/>
      <c r="EL23" s="422"/>
      <c r="EM23" s="468"/>
      <c r="EN23" s="422"/>
      <c r="EO23" s="422"/>
      <c r="EP23" s="467"/>
    </row>
    <row r="24" spans="4:151" s="152" customFormat="1" x14ac:dyDescent="0.3">
      <c r="D24" s="200"/>
      <c r="E24" s="500"/>
      <c r="F24" s="404"/>
      <c r="H24" s="424"/>
      <c r="I24" s="424"/>
      <c r="J24" s="424"/>
      <c r="K24" s="423"/>
      <c r="L24" s="424"/>
      <c r="M24" s="424"/>
      <c r="N24" s="424"/>
      <c r="O24" s="424"/>
      <c r="P24" s="423"/>
      <c r="Q24" s="424"/>
      <c r="R24" s="424"/>
      <c r="S24" s="424"/>
      <c r="T24" s="424"/>
      <c r="U24" s="423"/>
      <c r="V24" s="424"/>
      <c r="W24" s="424"/>
      <c r="X24" s="424"/>
      <c r="Y24" s="424"/>
      <c r="Z24" s="423"/>
      <c r="AA24" s="424"/>
      <c r="AB24" s="424"/>
      <c r="AC24" s="424"/>
      <c r="AD24" s="424"/>
      <c r="AE24" s="423"/>
      <c r="AF24" s="424"/>
      <c r="AG24" s="424"/>
      <c r="AH24" s="424"/>
      <c r="AI24" s="424"/>
      <c r="AJ24" s="423"/>
      <c r="AK24" s="424"/>
      <c r="AL24" s="424"/>
      <c r="AM24" s="424"/>
      <c r="AN24" s="424"/>
      <c r="AO24" s="423"/>
      <c r="AP24" s="424"/>
      <c r="AQ24" s="424"/>
      <c r="AR24" s="424"/>
      <c r="AS24" s="424"/>
      <c r="AT24" s="423"/>
      <c r="AU24" s="424"/>
      <c r="AV24" s="424"/>
      <c r="AW24" s="424"/>
      <c r="AX24" s="424"/>
      <c r="AY24" s="423"/>
      <c r="AZ24" s="424"/>
      <c r="BA24" s="424"/>
      <c r="BB24" s="424"/>
      <c r="BC24" s="424"/>
      <c r="BD24" s="423"/>
      <c r="BE24" s="424"/>
      <c r="BF24" s="424"/>
      <c r="BG24" s="424"/>
      <c r="BH24" s="424"/>
      <c r="BI24" s="423"/>
      <c r="BJ24" s="424"/>
      <c r="BK24" s="424"/>
      <c r="BL24" s="424"/>
      <c r="BM24" s="424"/>
      <c r="BN24" s="423"/>
      <c r="BO24" s="424"/>
      <c r="BP24" s="424"/>
      <c r="BQ24" s="424"/>
      <c r="BR24" s="424"/>
      <c r="BS24" s="423"/>
      <c r="BT24" s="424"/>
      <c r="BU24" s="424"/>
      <c r="BV24" s="424"/>
      <c r="BW24" s="424"/>
      <c r="BX24" s="423"/>
      <c r="BY24" s="424"/>
      <c r="BZ24" s="424"/>
      <c r="CA24" s="424"/>
      <c r="CB24" s="424"/>
      <c r="CC24" s="423"/>
      <c r="CD24" s="424"/>
      <c r="CE24" s="424"/>
      <c r="CF24" s="424"/>
      <c r="CG24" s="424"/>
      <c r="CH24" s="423"/>
      <c r="CI24" s="424"/>
      <c r="CJ24" s="424"/>
      <c r="CK24" s="424"/>
      <c r="CL24" s="424"/>
      <c r="CM24" s="423"/>
      <c r="CN24" s="424"/>
      <c r="CO24" s="424"/>
      <c r="CP24" s="424"/>
      <c r="CQ24" s="424"/>
      <c r="CR24" s="423"/>
      <c r="CS24" s="424"/>
      <c r="CT24" s="424"/>
      <c r="CU24" s="424"/>
      <c r="CV24" s="424"/>
      <c r="CW24" s="423"/>
      <c r="CX24" s="424"/>
      <c r="CY24" s="424"/>
      <c r="CZ24" s="424"/>
      <c r="DA24" s="424"/>
      <c r="DB24" s="423"/>
      <c r="DC24" s="424"/>
      <c r="DD24" s="424"/>
      <c r="DE24" s="424"/>
      <c r="DF24" s="424"/>
      <c r="DG24" s="423"/>
      <c r="DH24" s="424"/>
      <c r="DI24" s="424"/>
      <c r="DJ24" s="424"/>
      <c r="DK24" s="424"/>
      <c r="DL24" s="423"/>
      <c r="DM24" s="424"/>
      <c r="DN24" s="424"/>
      <c r="DO24" s="424"/>
      <c r="DP24" s="424"/>
      <c r="DQ24" s="423"/>
      <c r="DR24" s="424"/>
      <c r="DS24" s="424"/>
      <c r="DT24" s="424"/>
      <c r="DU24" s="424"/>
      <c r="DV24" s="423"/>
      <c r="DW24" s="424"/>
      <c r="DX24" s="424"/>
      <c r="DY24" s="424"/>
      <c r="DZ24" s="424"/>
      <c r="EA24" s="423"/>
      <c r="EB24" s="424"/>
      <c r="EC24" s="424"/>
      <c r="ED24" s="424"/>
      <c r="EE24" s="424"/>
      <c r="EF24" s="423"/>
      <c r="EG24" s="424"/>
      <c r="EH24" s="424"/>
      <c r="EI24" s="424"/>
      <c r="EJ24" s="424"/>
      <c r="EK24" s="423"/>
      <c r="EL24" s="424"/>
      <c r="EM24" s="424"/>
      <c r="EN24" s="424"/>
      <c r="EO24" s="424"/>
      <c r="EP24" s="486"/>
    </row>
    <row r="25" spans="4:151" s="152" customFormat="1" x14ac:dyDescent="0.3">
      <c r="D25" s="271" t="s">
        <v>605</v>
      </c>
      <c r="E25" s="500"/>
      <c r="F25" s="404"/>
      <c r="H25" s="21">
        <v>0</v>
      </c>
      <c r="I25" s="21"/>
      <c r="J25" s="21"/>
      <c r="K25" s="338"/>
      <c r="L25" s="21"/>
      <c r="M25" s="21">
        <v>14169568</v>
      </c>
      <c r="N25" s="21"/>
      <c r="O25" s="21"/>
      <c r="P25" s="338"/>
      <c r="Q25" s="21"/>
      <c r="R25" s="21">
        <v>-10739298</v>
      </c>
      <c r="S25" s="21"/>
      <c r="T25" s="21"/>
      <c r="U25" s="338"/>
      <c r="V25" s="21"/>
      <c r="W25" s="21">
        <v>85543</v>
      </c>
      <c r="X25" s="21"/>
      <c r="Y25" s="21"/>
      <c r="Z25" s="338"/>
      <c r="AA25" s="21"/>
      <c r="AB25" s="21">
        <v>6366584</v>
      </c>
      <c r="AC25" s="21"/>
      <c r="AD25" s="21"/>
      <c r="AE25" s="338"/>
      <c r="AF25" s="21"/>
      <c r="AG25" s="21">
        <v>41570836</v>
      </c>
      <c r="AH25" s="21"/>
      <c r="AI25" s="21"/>
      <c r="AJ25" s="338"/>
      <c r="AK25" s="21"/>
      <c r="AL25" s="21">
        <v>-55829119</v>
      </c>
      <c r="AM25" s="21"/>
      <c r="AN25" s="21"/>
      <c r="AO25" s="338"/>
      <c r="AP25" s="21"/>
      <c r="AQ25" s="21">
        <v>5290716</v>
      </c>
      <c r="AR25" s="21"/>
      <c r="AS25" s="21"/>
      <c r="AT25" s="338"/>
      <c r="AU25" s="21"/>
      <c r="AV25" s="21">
        <v>9072888</v>
      </c>
      <c r="AW25" s="21"/>
      <c r="AX25" s="21"/>
      <c r="AY25" s="338"/>
      <c r="AZ25" s="21"/>
      <c r="BA25" s="21">
        <v>-10276720</v>
      </c>
      <c r="BB25" s="21"/>
      <c r="BC25" s="21"/>
      <c r="BD25" s="338"/>
      <c r="BE25" s="21"/>
      <c r="BF25" s="21">
        <v>7449483</v>
      </c>
      <c r="BG25" s="21"/>
      <c r="BH25" s="21"/>
      <c r="BI25" s="338"/>
      <c r="BJ25" s="21"/>
      <c r="BK25" s="21">
        <v>0</v>
      </c>
      <c r="BL25" s="21"/>
      <c r="BM25" s="21"/>
      <c r="BN25" s="338"/>
      <c r="BO25" s="21"/>
      <c r="BP25" s="21">
        <v>0</v>
      </c>
      <c r="BQ25" s="21"/>
      <c r="BR25" s="21"/>
      <c r="BS25" s="338"/>
      <c r="BT25" s="21"/>
      <c r="BU25" s="21">
        <v>7160481</v>
      </c>
      <c r="BV25" s="21"/>
      <c r="BW25" s="21"/>
      <c r="BX25" s="338"/>
      <c r="BY25" s="21"/>
      <c r="BZ25" s="21">
        <v>-21767912</v>
      </c>
      <c r="CA25" s="21"/>
      <c r="CB25" s="21"/>
      <c r="CC25" s="338"/>
      <c r="CD25" s="21"/>
      <c r="CE25" s="21">
        <v>-24693422</v>
      </c>
      <c r="CF25" s="21"/>
      <c r="CG25" s="21"/>
      <c r="CH25" s="338"/>
      <c r="CI25" s="21"/>
      <c r="CJ25" s="21">
        <v>-2660587</v>
      </c>
      <c r="CK25" s="21"/>
      <c r="CL25" s="21"/>
      <c r="CM25" s="338"/>
      <c r="CN25" s="21"/>
      <c r="CO25" s="21">
        <v>7612442</v>
      </c>
      <c r="CP25" s="21"/>
      <c r="CQ25" s="21"/>
      <c r="CR25" s="338"/>
      <c r="CS25" s="21"/>
      <c r="CT25" s="21">
        <v>600936</v>
      </c>
      <c r="CU25" s="21"/>
      <c r="CV25" s="21"/>
      <c r="CW25" s="338"/>
      <c r="CX25" s="21"/>
      <c r="CY25" s="21">
        <v>-4204684</v>
      </c>
      <c r="CZ25" s="21"/>
      <c r="DA25" s="21"/>
      <c r="DB25" s="338"/>
      <c r="DC25" s="21"/>
      <c r="DD25" s="21">
        <v>589401</v>
      </c>
      <c r="DE25" s="21"/>
      <c r="DF25" s="21"/>
      <c r="DG25" s="338"/>
      <c r="DH25" s="21"/>
      <c r="DI25" s="21">
        <v>263642</v>
      </c>
      <c r="DJ25" s="21"/>
      <c r="DK25" s="21"/>
      <c r="DL25" s="338"/>
      <c r="DM25" s="21"/>
      <c r="DN25" s="21">
        <v>1830437</v>
      </c>
      <c r="DO25" s="21"/>
      <c r="DP25" s="21"/>
      <c r="DQ25" s="338"/>
      <c r="DR25" s="21"/>
      <c r="DS25" s="21">
        <v>-1105444</v>
      </c>
      <c r="DT25" s="21"/>
      <c r="DU25" s="21"/>
      <c r="DV25" s="338"/>
      <c r="DW25" s="21"/>
      <c r="DX25" s="21">
        <v>1391891</v>
      </c>
      <c r="DY25" s="21"/>
      <c r="DZ25" s="21"/>
      <c r="EA25" s="338"/>
      <c r="EB25" s="21"/>
      <c r="EC25" s="21">
        <v>6248474</v>
      </c>
      <c r="ED25" s="21"/>
      <c r="EE25" s="21"/>
      <c r="EF25" s="338"/>
      <c r="EG25" s="21"/>
      <c r="EH25" s="21">
        <v>-7640997</v>
      </c>
      <c r="EI25" s="21"/>
      <c r="EJ25" s="21"/>
      <c r="EK25" s="338"/>
      <c r="EL25" s="21"/>
      <c r="EM25" s="21">
        <v>-20375388</v>
      </c>
      <c r="EN25" s="21"/>
      <c r="EO25" s="21"/>
      <c r="EP25" s="509"/>
    </row>
    <row r="26" spans="4:151" x14ac:dyDescent="0.3">
      <c r="D26" s="151"/>
      <c r="F26" s="402"/>
      <c r="H26" s="422"/>
      <c r="I26" s="422"/>
      <c r="J26" s="422"/>
      <c r="K26" s="387"/>
      <c r="L26" s="422"/>
      <c r="M26" s="422"/>
      <c r="N26" s="422"/>
      <c r="O26" s="422"/>
      <c r="P26" s="387"/>
      <c r="Q26" s="422"/>
      <c r="R26" s="422"/>
      <c r="S26" s="422"/>
      <c r="T26" s="422"/>
      <c r="U26" s="387"/>
      <c r="V26" s="422"/>
      <c r="W26" s="422"/>
      <c r="X26" s="422"/>
      <c r="Y26" s="422"/>
      <c r="Z26" s="387"/>
      <c r="AA26" s="422"/>
      <c r="AB26" s="422"/>
      <c r="AC26" s="422"/>
      <c r="AD26" s="422"/>
      <c r="AE26" s="387"/>
      <c r="AF26" s="422"/>
      <c r="AG26" s="422"/>
      <c r="AH26" s="422"/>
      <c r="AI26" s="422"/>
      <c r="AJ26" s="387"/>
      <c r="AK26" s="422"/>
      <c r="AL26" s="422"/>
      <c r="AM26" s="422"/>
      <c r="AN26" s="422"/>
      <c r="AO26" s="387"/>
      <c r="AP26" s="422"/>
      <c r="AQ26" s="422"/>
      <c r="AR26" s="422"/>
      <c r="AS26" s="422"/>
      <c r="AT26" s="387"/>
      <c r="AU26" s="422"/>
      <c r="AV26" s="422"/>
      <c r="AW26" s="422"/>
      <c r="AX26" s="422"/>
      <c r="AY26" s="387"/>
      <c r="AZ26" s="422"/>
      <c r="BA26" s="422"/>
      <c r="BB26" s="422"/>
      <c r="BC26" s="422"/>
      <c r="BD26" s="387"/>
      <c r="BE26" s="422"/>
      <c r="BF26" s="422"/>
      <c r="BG26" s="422"/>
      <c r="BH26" s="422"/>
      <c r="BI26" s="387"/>
      <c r="BJ26" s="422"/>
      <c r="BK26" s="422"/>
      <c r="BL26" s="422"/>
      <c r="BM26" s="422"/>
      <c r="BN26" s="387"/>
      <c r="BO26" s="422"/>
      <c r="BP26" s="422"/>
      <c r="BQ26" s="422"/>
      <c r="BR26" s="422"/>
      <c r="BS26" s="387"/>
      <c r="BT26" s="422"/>
      <c r="BX26" s="402"/>
      <c r="BZ26" s="422"/>
      <c r="CA26" s="422"/>
      <c r="CB26" s="422"/>
      <c r="CC26" s="387"/>
      <c r="CD26" s="422"/>
      <c r="CE26" s="422"/>
      <c r="CF26" s="422"/>
      <c r="CG26" s="422"/>
      <c r="CH26" s="387"/>
      <c r="CI26" s="422"/>
      <c r="CJ26" s="422"/>
      <c r="CK26" s="422"/>
      <c r="CL26" s="422"/>
      <c r="CM26" s="387"/>
      <c r="CN26" s="422"/>
      <c r="CO26" s="422"/>
      <c r="CP26" s="422"/>
      <c r="CQ26" s="422"/>
      <c r="CR26" s="387"/>
      <c r="CS26" s="422"/>
      <c r="CT26" s="422"/>
      <c r="CU26" s="422"/>
      <c r="CV26" s="422"/>
      <c r="CW26" s="387"/>
      <c r="CX26" s="422"/>
      <c r="CY26" s="422"/>
      <c r="CZ26" s="422"/>
      <c r="DA26" s="422"/>
      <c r="DB26" s="387"/>
      <c r="DC26" s="422"/>
      <c r="DD26" s="422"/>
      <c r="DE26" s="422"/>
      <c r="DF26" s="422"/>
      <c r="DG26" s="387"/>
      <c r="DH26" s="422"/>
      <c r="DI26" s="422"/>
      <c r="DJ26" s="422"/>
      <c r="DK26" s="422"/>
      <c r="DL26" s="387"/>
      <c r="DM26" s="422"/>
      <c r="DN26" s="422"/>
      <c r="DO26" s="422"/>
      <c r="DP26" s="422"/>
      <c r="DQ26" s="387"/>
      <c r="DR26" s="422"/>
      <c r="DS26" s="422"/>
      <c r="DT26" s="422"/>
      <c r="DU26" s="422"/>
      <c r="DV26" s="387"/>
      <c r="DW26" s="422"/>
      <c r="DX26" s="422"/>
      <c r="DY26" s="422"/>
      <c r="DZ26" s="422"/>
      <c r="EA26" s="387"/>
      <c r="EB26" s="422"/>
      <c r="EC26" s="422"/>
      <c r="ED26" s="422"/>
      <c r="EE26" s="422"/>
      <c r="EF26" s="387"/>
      <c r="EG26" s="422"/>
      <c r="EH26" s="422"/>
      <c r="EI26" s="422"/>
      <c r="EJ26" s="422"/>
      <c r="EK26" s="387"/>
      <c r="EL26" s="422"/>
      <c r="EP26" s="151"/>
    </row>
    <row r="27" spans="4:151" s="152" customFormat="1" x14ac:dyDescent="0.3">
      <c r="D27" s="200" t="s">
        <v>606</v>
      </c>
      <c r="E27" s="500"/>
      <c r="F27" s="404"/>
      <c r="H27" s="424">
        <v>0</v>
      </c>
      <c r="I27" s="424"/>
      <c r="J27" s="424"/>
      <c r="K27" s="423"/>
      <c r="L27" s="424"/>
      <c r="M27" s="424">
        <v>0</v>
      </c>
      <c r="N27" s="424"/>
      <c r="O27" s="424"/>
      <c r="P27" s="423"/>
      <c r="Q27" s="424"/>
      <c r="R27" s="424">
        <v>0</v>
      </c>
      <c r="S27" s="424"/>
      <c r="T27" s="424"/>
      <c r="U27" s="423"/>
      <c r="V27" s="424"/>
      <c r="W27" s="424">
        <v>0</v>
      </c>
      <c r="X27" s="424"/>
      <c r="Y27" s="424"/>
      <c r="Z27" s="423"/>
      <c r="AA27" s="424"/>
      <c r="AB27" s="424">
        <v>0</v>
      </c>
      <c r="AC27" s="424"/>
      <c r="AD27" s="424"/>
      <c r="AE27" s="423"/>
      <c r="AF27" s="424"/>
      <c r="AG27" s="424">
        <v>0</v>
      </c>
      <c r="AH27" s="424"/>
      <c r="AI27" s="424"/>
      <c r="AJ27" s="423"/>
      <c r="AK27" s="424"/>
      <c r="AL27" s="424">
        <v>0</v>
      </c>
      <c r="AM27" s="424"/>
      <c r="AN27" s="424"/>
      <c r="AO27" s="423"/>
      <c r="AP27" s="424"/>
      <c r="AQ27" s="424">
        <v>0</v>
      </c>
      <c r="AR27" s="424"/>
      <c r="AS27" s="424"/>
      <c r="AT27" s="423"/>
      <c r="AU27" s="424"/>
      <c r="AV27" s="424">
        <v>0</v>
      </c>
      <c r="AW27" s="424"/>
      <c r="AX27" s="424"/>
      <c r="AY27" s="423"/>
      <c r="AZ27" s="424"/>
      <c r="BA27" s="424">
        <v>0</v>
      </c>
      <c r="BB27" s="424"/>
      <c r="BC27" s="424"/>
      <c r="BD27" s="423"/>
      <c r="BE27" s="424"/>
      <c r="BF27" s="424">
        <v>0</v>
      </c>
      <c r="BG27" s="424"/>
      <c r="BH27" s="424"/>
      <c r="BI27" s="423"/>
      <c r="BJ27" s="424"/>
      <c r="BK27" s="424">
        <v>0</v>
      </c>
      <c r="BL27" s="424"/>
      <c r="BM27" s="424"/>
      <c r="BN27" s="423"/>
      <c r="BO27" s="424"/>
      <c r="BP27" s="424">
        <v>0</v>
      </c>
      <c r="BQ27" s="424"/>
      <c r="BR27" s="424"/>
      <c r="BS27" s="423"/>
      <c r="BT27" s="424"/>
      <c r="BU27" s="21">
        <v>0</v>
      </c>
      <c r="BX27" s="404"/>
      <c r="BZ27" s="424">
        <v>-13633132</v>
      </c>
      <c r="CA27" s="424"/>
      <c r="CB27" s="424"/>
      <c r="CC27" s="423"/>
      <c r="CD27" s="424"/>
      <c r="CE27" s="424">
        <v>0</v>
      </c>
      <c r="CF27" s="424"/>
      <c r="CG27" s="424"/>
      <c r="CH27" s="423"/>
      <c r="CI27" s="424"/>
      <c r="CJ27" s="424">
        <v>0</v>
      </c>
      <c r="CK27" s="424"/>
      <c r="CL27" s="424"/>
      <c r="CM27" s="423"/>
      <c r="CN27" s="424"/>
      <c r="CO27" s="424">
        <v>0</v>
      </c>
      <c r="CP27" s="424"/>
      <c r="CQ27" s="424"/>
      <c r="CR27" s="423"/>
      <c r="CS27" s="424"/>
      <c r="CT27" s="424">
        <v>0</v>
      </c>
      <c r="CU27" s="424"/>
      <c r="CV27" s="424"/>
      <c r="CW27" s="423"/>
      <c r="CX27" s="424"/>
      <c r="CY27" s="424">
        <v>0</v>
      </c>
      <c r="CZ27" s="424"/>
      <c r="DA27" s="424"/>
      <c r="DB27" s="423"/>
      <c r="DC27" s="424"/>
      <c r="DD27" s="424">
        <v>0</v>
      </c>
      <c r="DE27" s="424"/>
      <c r="DF27" s="424"/>
      <c r="DG27" s="423"/>
      <c r="DH27" s="424"/>
      <c r="DI27" s="424">
        <v>0</v>
      </c>
      <c r="DJ27" s="424"/>
      <c r="DK27" s="424"/>
      <c r="DL27" s="423"/>
      <c r="DM27" s="424"/>
      <c r="DN27" s="424">
        <v>0</v>
      </c>
      <c r="DO27" s="424"/>
      <c r="DP27" s="424"/>
      <c r="DQ27" s="423"/>
      <c r="DR27" s="424"/>
      <c r="DS27" s="424">
        <v>0</v>
      </c>
      <c r="DT27" s="424"/>
      <c r="DU27" s="424"/>
      <c r="DV27" s="423"/>
      <c r="DW27" s="424"/>
      <c r="DX27" s="424">
        <v>0</v>
      </c>
      <c r="DY27" s="424"/>
      <c r="DZ27" s="424"/>
      <c r="EA27" s="423"/>
      <c r="EB27" s="424"/>
      <c r="EC27" s="424">
        <v>0</v>
      </c>
      <c r="ED27" s="424"/>
      <c r="EE27" s="424"/>
      <c r="EF27" s="423"/>
      <c r="EG27" s="424"/>
      <c r="EH27" s="424">
        <v>-13633132</v>
      </c>
      <c r="EI27" s="424"/>
      <c r="EJ27" s="424"/>
      <c r="EK27" s="423"/>
      <c r="EL27" s="424"/>
      <c r="EM27" s="21">
        <v>0</v>
      </c>
      <c r="EP27" s="200"/>
      <c r="EU27" s="520"/>
    </row>
    <row r="28" spans="4:151" x14ac:dyDescent="0.3">
      <c r="D28" s="151"/>
      <c r="F28" s="402"/>
      <c r="H28" s="422"/>
      <c r="I28" s="422"/>
      <c r="J28" s="422"/>
      <c r="K28" s="387"/>
      <c r="L28" s="422"/>
      <c r="M28" s="422"/>
      <c r="N28" s="422"/>
      <c r="O28" s="422"/>
      <c r="P28" s="387"/>
      <c r="Q28" s="422"/>
      <c r="R28" s="422"/>
      <c r="S28" s="422"/>
      <c r="T28" s="422"/>
      <c r="U28" s="387"/>
      <c r="V28" s="422"/>
      <c r="W28" s="422"/>
      <c r="X28" s="422"/>
      <c r="Y28" s="422"/>
      <c r="Z28" s="387"/>
      <c r="AA28" s="422"/>
      <c r="AB28" s="422"/>
      <c r="AC28" s="422"/>
      <c r="AD28" s="422"/>
      <c r="AE28" s="387"/>
      <c r="AF28" s="422"/>
      <c r="AG28" s="422"/>
      <c r="AH28" s="422"/>
      <c r="AI28" s="422"/>
      <c r="AJ28" s="387"/>
      <c r="AK28" s="422"/>
      <c r="AL28" s="422"/>
      <c r="AM28" s="422"/>
      <c r="AN28" s="422"/>
      <c r="AO28" s="387"/>
      <c r="AP28" s="422"/>
      <c r="AQ28" s="422"/>
      <c r="AR28" s="422"/>
      <c r="AS28" s="422"/>
      <c r="AT28" s="387"/>
      <c r="AU28" s="422"/>
      <c r="AV28" s="422"/>
      <c r="AW28" s="422"/>
      <c r="AX28" s="422"/>
      <c r="AY28" s="387"/>
      <c r="AZ28" s="422"/>
      <c r="BA28" s="422"/>
      <c r="BB28" s="422"/>
      <c r="BC28" s="422"/>
      <c r="BD28" s="387"/>
      <c r="BE28" s="422"/>
      <c r="BF28" s="422"/>
      <c r="BG28" s="422"/>
      <c r="BH28" s="422"/>
      <c r="BI28" s="387"/>
      <c r="BJ28" s="422"/>
      <c r="BK28" s="422"/>
      <c r="BL28" s="422"/>
      <c r="BM28" s="422"/>
      <c r="BN28" s="387"/>
      <c r="BO28" s="422"/>
      <c r="BP28" s="422"/>
      <c r="BQ28" s="422"/>
      <c r="BR28" s="422"/>
      <c r="BS28" s="387"/>
      <c r="BT28" s="422"/>
      <c r="BU28" s="422"/>
      <c r="BV28" s="422"/>
      <c r="BW28" s="422"/>
      <c r="BX28" s="387"/>
      <c r="BY28" s="422"/>
      <c r="BZ28" s="422"/>
      <c r="CA28" s="422"/>
      <c r="CB28" s="422"/>
      <c r="CC28" s="387"/>
      <c r="CD28" s="422"/>
      <c r="CE28" s="422"/>
      <c r="CF28" s="422"/>
      <c r="CG28" s="422"/>
      <c r="CH28" s="387"/>
      <c r="CI28" s="422"/>
      <c r="CJ28" s="422"/>
      <c r="CK28" s="422"/>
      <c r="CL28" s="422"/>
      <c r="CM28" s="387"/>
      <c r="CN28" s="422"/>
      <c r="CO28" s="422"/>
      <c r="CP28" s="422"/>
      <c r="CQ28" s="422"/>
      <c r="CR28" s="387"/>
      <c r="CS28" s="422"/>
      <c r="CT28" s="422"/>
      <c r="CU28" s="422"/>
      <c r="CV28" s="422"/>
      <c r="CW28" s="387"/>
      <c r="CX28" s="422"/>
      <c r="CY28" s="422"/>
      <c r="CZ28" s="422"/>
      <c r="DA28" s="422"/>
      <c r="DB28" s="387"/>
      <c r="DC28" s="422"/>
      <c r="DD28" s="422"/>
      <c r="DE28" s="422"/>
      <c r="DF28" s="422"/>
      <c r="DG28" s="387"/>
      <c r="DH28" s="422"/>
      <c r="DI28" s="422"/>
      <c r="DJ28" s="422"/>
      <c r="DK28" s="422"/>
      <c r="DL28" s="387"/>
      <c r="DM28" s="422"/>
      <c r="DN28" s="422"/>
      <c r="DO28" s="422"/>
      <c r="DP28" s="422"/>
      <c r="DQ28" s="387"/>
      <c r="DR28" s="422"/>
      <c r="DS28" s="422"/>
      <c r="DT28" s="422"/>
      <c r="DU28" s="422"/>
      <c r="DV28" s="387"/>
      <c r="DW28" s="422"/>
      <c r="DX28" s="422"/>
      <c r="DY28" s="422"/>
      <c r="DZ28" s="422"/>
      <c r="EA28" s="387"/>
      <c r="EB28" s="422"/>
      <c r="EC28" s="422"/>
      <c r="ED28" s="422"/>
      <c r="EE28" s="422"/>
      <c r="EF28" s="387"/>
      <c r="EG28" s="422"/>
      <c r="EH28" s="422"/>
      <c r="EI28" s="422"/>
      <c r="EJ28" s="422"/>
      <c r="EK28" s="387"/>
      <c r="EL28" s="422"/>
      <c r="EM28" s="422"/>
      <c r="EN28" s="422"/>
      <c r="EO28" s="422"/>
      <c r="EP28" s="467"/>
    </row>
    <row r="29" spans="4:151" s="152" customFormat="1" x14ac:dyDescent="0.3">
      <c r="D29" s="200" t="s">
        <v>607</v>
      </c>
      <c r="E29" s="195" t="s">
        <v>144</v>
      </c>
      <c r="F29" s="402"/>
      <c r="G29" s="143"/>
      <c r="H29" s="21">
        <v>5333917</v>
      </c>
      <c r="I29" s="21"/>
      <c r="J29" s="21"/>
      <c r="K29" s="338"/>
      <c r="L29" s="21"/>
      <c r="M29" s="21">
        <v>56142</v>
      </c>
      <c r="N29" s="21"/>
      <c r="O29" s="21"/>
      <c r="P29" s="338"/>
      <c r="Q29" s="21"/>
      <c r="R29" s="21">
        <v>0</v>
      </c>
      <c r="S29" s="21"/>
      <c r="T29" s="21"/>
      <c r="U29" s="338"/>
      <c r="V29" s="21"/>
      <c r="W29" s="21">
        <v>294794</v>
      </c>
      <c r="X29" s="21"/>
      <c r="Y29" s="21"/>
      <c r="Z29" s="338"/>
      <c r="AA29" s="21"/>
      <c r="AB29" s="21">
        <v>0</v>
      </c>
      <c r="AC29" s="21"/>
      <c r="AD29" s="21"/>
      <c r="AE29" s="338"/>
      <c r="AF29" s="21"/>
      <c r="AG29" s="21">
        <v>1327474</v>
      </c>
      <c r="AH29" s="21"/>
      <c r="AI29" s="21"/>
      <c r="AJ29" s="338"/>
      <c r="AK29" s="21"/>
      <c r="AL29" s="21">
        <v>2315880</v>
      </c>
      <c r="AM29" s="21"/>
      <c r="AN29" s="21"/>
      <c r="AO29" s="338"/>
      <c r="AP29" s="21"/>
      <c r="AQ29" s="21">
        <v>2265527</v>
      </c>
      <c r="AR29" s="21"/>
      <c r="AS29" s="21"/>
      <c r="AT29" s="338"/>
      <c r="AU29" s="21"/>
      <c r="AV29" s="21">
        <v>1326710</v>
      </c>
      <c r="AW29" s="21"/>
      <c r="AX29" s="21"/>
      <c r="AY29" s="338"/>
      <c r="AZ29" s="21"/>
      <c r="BA29" s="21">
        <v>4068194</v>
      </c>
      <c r="BB29" s="21"/>
      <c r="BC29" s="21"/>
      <c r="BD29" s="338"/>
      <c r="BE29" s="21"/>
      <c r="BF29" s="21">
        <v>257031</v>
      </c>
      <c r="BG29" s="21"/>
      <c r="BH29" s="21"/>
      <c r="BI29" s="338"/>
      <c r="BJ29" s="21"/>
      <c r="BK29" s="21">
        <v>0</v>
      </c>
      <c r="BL29" s="21"/>
      <c r="BM29" s="21"/>
      <c r="BN29" s="338"/>
      <c r="BO29" s="21"/>
      <c r="BP29" s="21">
        <v>0</v>
      </c>
      <c r="BQ29" s="21"/>
      <c r="BR29" s="21"/>
      <c r="BS29" s="338"/>
      <c r="BT29" s="21"/>
      <c r="BU29" s="21">
        <v>11911752</v>
      </c>
      <c r="BV29" s="21"/>
      <c r="BW29" s="21"/>
      <c r="BX29" s="338"/>
      <c r="BY29" s="21"/>
      <c r="BZ29" s="21">
        <v>10515821</v>
      </c>
      <c r="CA29" s="21"/>
      <c r="CB29" s="21"/>
      <c r="CC29" s="338"/>
      <c r="CD29" s="21"/>
      <c r="CE29" s="21">
        <v>3142</v>
      </c>
      <c r="CF29" s="21"/>
      <c r="CG29" s="21"/>
      <c r="CH29" s="338"/>
      <c r="CI29" s="21"/>
      <c r="CJ29" s="21">
        <v>782328</v>
      </c>
      <c r="CK29" s="21"/>
      <c r="CL29" s="21"/>
      <c r="CM29" s="338"/>
      <c r="CN29" s="21"/>
      <c r="CO29" s="21">
        <v>39</v>
      </c>
      <c r="CP29" s="21"/>
      <c r="CQ29" s="21"/>
      <c r="CR29" s="338"/>
      <c r="CS29" s="21"/>
      <c r="CT29" s="21">
        <v>0</v>
      </c>
      <c r="CU29" s="21"/>
      <c r="CV29" s="21"/>
      <c r="CW29" s="338"/>
      <c r="CX29" s="21"/>
      <c r="CY29" s="21">
        <v>1185446</v>
      </c>
      <c r="CZ29" s="21"/>
      <c r="DA29" s="21"/>
      <c r="DB29" s="338"/>
      <c r="DC29" s="21"/>
      <c r="DD29" s="21">
        <v>4254760</v>
      </c>
      <c r="DE29" s="21"/>
      <c r="DF29" s="21"/>
      <c r="DG29" s="338"/>
      <c r="DH29" s="21"/>
      <c r="DI29" s="21">
        <v>173292</v>
      </c>
      <c r="DJ29" s="21"/>
      <c r="DK29" s="21"/>
      <c r="DL29" s="338"/>
      <c r="DM29" s="21"/>
      <c r="DN29" s="21">
        <v>656863</v>
      </c>
      <c r="DO29" s="21"/>
      <c r="DP29" s="21"/>
      <c r="DQ29" s="338"/>
      <c r="DR29" s="21"/>
      <c r="DS29" s="21">
        <v>2966597</v>
      </c>
      <c r="DT29" s="21"/>
      <c r="DU29" s="21"/>
      <c r="DV29" s="338"/>
      <c r="DW29" s="21"/>
      <c r="DX29" s="21">
        <v>153660</v>
      </c>
      <c r="DY29" s="21"/>
      <c r="DZ29" s="21"/>
      <c r="EA29" s="338"/>
      <c r="EB29" s="21"/>
      <c r="EC29" s="21">
        <v>325687</v>
      </c>
      <c r="ED29" s="21"/>
      <c r="EE29" s="21"/>
      <c r="EF29" s="338"/>
      <c r="EG29" s="21"/>
      <c r="EH29" s="21">
        <v>3418</v>
      </c>
      <c r="EI29" s="21"/>
      <c r="EJ29" s="21"/>
      <c r="EK29" s="338"/>
      <c r="EL29" s="21"/>
      <c r="EM29" s="202">
        <v>10176127</v>
      </c>
      <c r="EN29" s="21"/>
      <c r="EO29" s="21"/>
      <c r="EP29" s="509"/>
    </row>
    <row r="30" spans="4:151" s="152" customFormat="1" x14ac:dyDescent="0.3">
      <c r="D30" s="521" t="s">
        <v>608</v>
      </c>
      <c r="E30" s="500"/>
      <c r="F30" s="268"/>
      <c r="G30" s="522"/>
      <c r="H30" s="523">
        <v>5333917</v>
      </c>
      <c r="I30" s="523"/>
      <c r="J30" s="37"/>
      <c r="K30" s="37"/>
      <c r="L30" s="523"/>
      <c r="M30" s="523">
        <v>56142</v>
      </c>
      <c r="N30" s="523"/>
      <c r="O30" s="37"/>
      <c r="P30" s="37"/>
      <c r="Q30" s="523"/>
      <c r="R30" s="523">
        <v>0</v>
      </c>
      <c r="S30" s="523"/>
      <c r="T30" s="37"/>
      <c r="U30" s="37"/>
      <c r="V30" s="523"/>
      <c r="W30" s="523">
        <v>294794</v>
      </c>
      <c r="X30" s="523"/>
      <c r="Y30" s="37"/>
      <c r="Z30" s="37"/>
      <c r="AA30" s="523"/>
      <c r="AB30" s="523">
        <v>0</v>
      </c>
      <c r="AC30" s="523"/>
      <c r="AD30" s="37"/>
      <c r="AE30" s="37"/>
      <c r="AF30" s="523"/>
      <c r="AG30" s="523">
        <v>1327474</v>
      </c>
      <c r="AH30" s="523"/>
      <c r="AI30" s="37"/>
      <c r="AJ30" s="37"/>
      <c r="AK30" s="523"/>
      <c r="AL30" s="523">
        <v>2315880</v>
      </c>
      <c r="AM30" s="523"/>
      <c r="AN30" s="37"/>
      <c r="AO30" s="37"/>
      <c r="AP30" s="523"/>
      <c r="AQ30" s="523">
        <v>2265527</v>
      </c>
      <c r="AR30" s="523"/>
      <c r="AS30" s="37"/>
      <c r="AT30" s="37"/>
      <c r="AU30" s="523"/>
      <c r="AV30" s="523">
        <v>1326710</v>
      </c>
      <c r="AW30" s="523"/>
      <c r="AX30" s="37"/>
      <c r="AY30" s="37"/>
      <c r="AZ30" s="523"/>
      <c r="BA30" s="523">
        <v>4068194</v>
      </c>
      <c r="BB30" s="481"/>
      <c r="BC30" s="37"/>
      <c r="BD30" s="37"/>
      <c r="BE30" s="481"/>
      <c r="BF30" s="523">
        <v>257031</v>
      </c>
      <c r="BG30" s="523"/>
      <c r="BH30" s="37"/>
      <c r="BI30" s="37"/>
      <c r="BJ30" s="523"/>
      <c r="BK30" s="523">
        <v>0</v>
      </c>
      <c r="BL30" s="523"/>
      <c r="BM30" s="37"/>
      <c r="BN30" s="37"/>
      <c r="BO30" s="523"/>
      <c r="BP30" s="523">
        <v>0</v>
      </c>
      <c r="BQ30" s="523"/>
      <c r="BR30" s="37"/>
      <c r="BS30" s="37"/>
      <c r="BT30" s="523"/>
      <c r="BU30" s="523">
        <v>11911752</v>
      </c>
      <c r="BV30" s="523"/>
      <c r="BW30" s="37"/>
      <c r="BX30" s="37"/>
      <c r="BY30" s="523"/>
      <c r="BZ30" s="523">
        <v>10515821</v>
      </c>
      <c r="CA30" s="523"/>
      <c r="CB30" s="37"/>
      <c r="CC30" s="37"/>
      <c r="CD30" s="523"/>
      <c r="CE30" s="523">
        <v>3142</v>
      </c>
      <c r="CF30" s="523"/>
      <c r="CG30" s="37"/>
      <c r="CH30" s="37"/>
      <c r="CI30" s="523"/>
      <c r="CJ30" s="523">
        <v>782328</v>
      </c>
      <c r="CK30" s="523"/>
      <c r="CL30" s="37"/>
      <c r="CM30" s="37"/>
      <c r="CN30" s="523"/>
      <c r="CO30" s="523">
        <v>39</v>
      </c>
      <c r="CP30" s="523"/>
      <c r="CQ30" s="37"/>
      <c r="CR30" s="37"/>
      <c r="CS30" s="523"/>
      <c r="CT30" s="523">
        <v>0</v>
      </c>
      <c r="CU30" s="523"/>
      <c r="CV30" s="37"/>
      <c r="CW30" s="37"/>
      <c r="CX30" s="523"/>
      <c r="CY30" s="523">
        <v>1185446</v>
      </c>
      <c r="CZ30" s="523"/>
      <c r="DA30" s="37"/>
      <c r="DB30" s="37"/>
      <c r="DC30" s="523"/>
      <c r="DD30" s="523">
        <v>4254760</v>
      </c>
      <c r="DE30" s="523"/>
      <c r="DF30" s="37"/>
      <c r="DG30" s="37"/>
      <c r="DH30" s="523"/>
      <c r="DI30" s="523">
        <v>173292</v>
      </c>
      <c r="DJ30" s="523"/>
      <c r="DK30" s="37"/>
      <c r="DL30" s="37"/>
      <c r="DM30" s="523"/>
      <c r="DN30" s="523">
        <v>656863</v>
      </c>
      <c r="DO30" s="523"/>
      <c r="DP30" s="37"/>
      <c r="DQ30" s="37"/>
      <c r="DR30" s="523"/>
      <c r="DS30" s="523">
        <v>2966597</v>
      </c>
      <c r="DT30" s="481"/>
      <c r="DU30" s="37"/>
      <c r="DV30" s="37"/>
      <c r="DW30" s="481"/>
      <c r="DX30" s="523">
        <v>153660</v>
      </c>
      <c r="DY30" s="523"/>
      <c r="DZ30" s="37"/>
      <c r="EA30" s="37"/>
      <c r="EB30" s="523"/>
      <c r="EC30" s="523">
        <v>325687</v>
      </c>
      <c r="ED30" s="523"/>
      <c r="EE30" s="37"/>
      <c r="EF30" s="37"/>
      <c r="EG30" s="523"/>
      <c r="EH30" s="523">
        <v>3418</v>
      </c>
      <c r="EI30" s="523"/>
      <c r="EJ30" s="37"/>
      <c r="EK30" s="37"/>
      <c r="EL30" s="524"/>
      <c r="EM30" s="523">
        <v>10176127</v>
      </c>
      <c r="EN30" s="525"/>
      <c r="EO30" s="61"/>
      <c r="EP30" s="509"/>
    </row>
    <row r="31" spans="4:151" x14ac:dyDescent="0.3">
      <c r="D31" s="151"/>
      <c r="F31" s="402"/>
      <c r="K31" s="402"/>
      <c r="P31" s="402"/>
      <c r="U31" s="402"/>
      <c r="Z31" s="402"/>
      <c r="AE31" s="402"/>
      <c r="AJ31" s="402"/>
      <c r="AO31" s="402"/>
      <c r="AT31" s="402"/>
      <c r="AY31" s="402"/>
      <c r="BD31" s="402"/>
      <c r="BI31" s="402"/>
      <c r="BN31" s="402"/>
      <c r="BS31" s="402"/>
      <c r="BW31" s="39"/>
      <c r="BX31" s="341"/>
      <c r="BY31" s="39"/>
      <c r="CC31" s="402"/>
      <c r="CH31" s="402"/>
      <c r="CM31" s="402"/>
      <c r="CR31" s="402"/>
      <c r="CW31" s="402"/>
      <c r="DB31" s="402"/>
      <c r="DG31" s="402"/>
      <c r="DL31" s="402"/>
      <c r="DQ31" s="402"/>
      <c r="DV31" s="402"/>
      <c r="EA31" s="402"/>
      <c r="EF31" s="402"/>
      <c r="EK31" s="402"/>
      <c r="EM31" s="206"/>
      <c r="EN31" s="39"/>
      <c r="EO31" s="39"/>
      <c r="EP31" s="513"/>
    </row>
    <row r="32" spans="4:151" s="152" customFormat="1" x14ac:dyDescent="0.3">
      <c r="D32" s="200" t="s">
        <v>609</v>
      </c>
      <c r="E32" s="195" t="s">
        <v>174</v>
      </c>
      <c r="F32" s="402"/>
      <c r="G32" s="21"/>
      <c r="H32" s="424">
        <v>0</v>
      </c>
      <c r="I32" s="21"/>
      <c r="J32" s="21"/>
      <c r="K32" s="338"/>
      <c r="L32" s="21"/>
      <c r="M32" s="21">
        <v>0</v>
      </c>
      <c r="N32" s="21"/>
      <c r="O32" s="21"/>
      <c r="P32" s="338"/>
      <c r="Q32" s="21"/>
      <c r="R32" s="21">
        <v>0</v>
      </c>
      <c r="S32" s="21"/>
      <c r="T32" s="21"/>
      <c r="U32" s="338"/>
      <c r="V32" s="21"/>
      <c r="W32" s="21">
        <v>0</v>
      </c>
      <c r="X32" s="21"/>
      <c r="Y32" s="21"/>
      <c r="Z32" s="338"/>
      <c r="AA32" s="21"/>
      <c r="AB32" s="21">
        <v>0</v>
      </c>
      <c r="AC32" s="21"/>
      <c r="AD32" s="21"/>
      <c r="AE32" s="338"/>
      <c r="AF32" s="21"/>
      <c r="AG32" s="21">
        <v>0</v>
      </c>
      <c r="AH32" s="21"/>
      <c r="AI32" s="21"/>
      <c r="AJ32" s="338"/>
      <c r="AK32" s="21"/>
      <c r="AL32" s="21">
        <v>0</v>
      </c>
      <c r="AM32" s="21"/>
      <c r="AN32" s="21"/>
      <c r="AO32" s="338"/>
      <c r="AP32" s="21"/>
      <c r="AQ32" s="21">
        <v>-19217</v>
      </c>
      <c r="AR32" s="21"/>
      <c r="AS32" s="21"/>
      <c r="AT32" s="338"/>
      <c r="AU32" s="21"/>
      <c r="AV32" s="21">
        <v>0</v>
      </c>
      <c r="AW32" s="21"/>
      <c r="AX32" s="21"/>
      <c r="AY32" s="338"/>
      <c r="AZ32" s="21"/>
      <c r="BA32" s="21">
        <v>0</v>
      </c>
      <c r="BB32" s="21"/>
      <c r="BC32" s="21"/>
      <c r="BD32" s="338"/>
      <c r="BE32" s="21"/>
      <c r="BF32" s="21">
        <v>0</v>
      </c>
      <c r="BG32" s="21"/>
      <c r="BH32" s="21"/>
      <c r="BI32" s="338"/>
      <c r="BJ32" s="21"/>
      <c r="BK32" s="21">
        <v>0</v>
      </c>
      <c r="BL32" s="21"/>
      <c r="BM32" s="21"/>
      <c r="BN32" s="338"/>
      <c r="BO32" s="21"/>
      <c r="BP32" s="21">
        <v>0</v>
      </c>
      <c r="BQ32" s="424"/>
      <c r="BR32" s="424"/>
      <c r="BS32" s="423"/>
      <c r="BT32" s="21"/>
      <c r="BU32" s="424">
        <v>-19217</v>
      </c>
      <c r="BV32" s="21"/>
      <c r="BW32" s="424"/>
      <c r="BX32" s="423"/>
      <c r="BY32" s="21"/>
      <c r="BZ32" s="424">
        <v>-722896</v>
      </c>
      <c r="CA32" s="21"/>
      <c r="CB32" s="21"/>
      <c r="CC32" s="338"/>
      <c r="CD32" s="21"/>
      <c r="CE32" s="21">
        <v>0</v>
      </c>
      <c r="CF32" s="21"/>
      <c r="CG32" s="21"/>
      <c r="CH32" s="338"/>
      <c r="CI32" s="21"/>
      <c r="CJ32" s="21">
        <v>0</v>
      </c>
      <c r="CK32" s="21"/>
      <c r="CL32" s="21"/>
      <c r="CM32" s="338"/>
      <c r="CN32" s="21"/>
      <c r="CO32" s="21">
        <v>0</v>
      </c>
      <c r="CP32" s="21"/>
      <c r="CQ32" s="21"/>
      <c r="CR32" s="338"/>
      <c r="CS32" s="21"/>
      <c r="CT32" s="21">
        <v>0</v>
      </c>
      <c r="CU32" s="21"/>
      <c r="CV32" s="21"/>
      <c r="CW32" s="338"/>
      <c r="CX32" s="21"/>
      <c r="CY32" s="21">
        <v>-71200</v>
      </c>
      <c r="CZ32" s="21"/>
      <c r="DA32" s="21"/>
      <c r="DB32" s="338"/>
      <c r="DC32" s="21"/>
      <c r="DD32" s="21">
        <v>-66253</v>
      </c>
      <c r="DE32" s="21"/>
      <c r="DF32" s="21"/>
      <c r="DG32" s="338"/>
      <c r="DH32" s="21"/>
      <c r="DI32" s="21">
        <v>-294901</v>
      </c>
      <c r="DJ32" s="21"/>
      <c r="DK32" s="21"/>
      <c r="DL32" s="338"/>
      <c r="DM32" s="21"/>
      <c r="DN32" s="21">
        <v>-288495</v>
      </c>
      <c r="DO32" s="21"/>
      <c r="DP32" s="21"/>
      <c r="DQ32" s="338"/>
      <c r="DR32" s="21"/>
      <c r="DS32" s="21">
        <v>-2039</v>
      </c>
      <c r="DT32" s="21"/>
      <c r="DU32" s="21"/>
      <c r="DV32" s="338"/>
      <c r="DW32" s="21"/>
      <c r="DX32" s="21">
        <v>0</v>
      </c>
      <c r="DY32" s="21"/>
      <c r="DZ32" s="21"/>
      <c r="EA32" s="338"/>
      <c r="EB32" s="21"/>
      <c r="EC32" s="21">
        <v>0</v>
      </c>
      <c r="ED32" s="21"/>
      <c r="EE32" s="21"/>
      <c r="EF32" s="338"/>
      <c r="EG32" s="21"/>
      <c r="EH32" s="21">
        <v>-8</v>
      </c>
      <c r="EI32" s="424"/>
      <c r="EJ32" s="424"/>
      <c r="EK32" s="423"/>
      <c r="EL32" s="21"/>
      <c r="EM32" s="398">
        <v>-722888</v>
      </c>
      <c r="EN32" s="21"/>
      <c r="EO32" s="424"/>
      <c r="EP32" s="486"/>
    </row>
    <row r="33" spans="4:146" s="152" customFormat="1" x14ac:dyDescent="0.3">
      <c r="D33" s="521" t="s">
        <v>610</v>
      </c>
      <c r="E33" s="500"/>
      <c r="F33" s="268"/>
      <c r="G33" s="522"/>
      <c r="H33" s="523">
        <v>0</v>
      </c>
      <c r="I33" s="523"/>
      <c r="J33" s="37"/>
      <c r="K33" s="37"/>
      <c r="L33" s="523"/>
      <c r="M33" s="523">
        <v>0</v>
      </c>
      <c r="N33" s="523"/>
      <c r="O33" s="37"/>
      <c r="P33" s="37"/>
      <c r="Q33" s="523"/>
      <c r="R33" s="523">
        <v>0</v>
      </c>
      <c r="S33" s="523"/>
      <c r="T33" s="37"/>
      <c r="U33" s="37"/>
      <c r="V33" s="523"/>
      <c r="W33" s="523">
        <v>0</v>
      </c>
      <c r="X33" s="523"/>
      <c r="Y33" s="37"/>
      <c r="Z33" s="37"/>
      <c r="AA33" s="523"/>
      <c r="AB33" s="523">
        <v>0</v>
      </c>
      <c r="AC33" s="523"/>
      <c r="AD33" s="37"/>
      <c r="AE33" s="37"/>
      <c r="AF33" s="523"/>
      <c r="AG33" s="523">
        <v>0</v>
      </c>
      <c r="AH33" s="523"/>
      <c r="AI33" s="37"/>
      <c r="AJ33" s="37"/>
      <c r="AK33" s="523"/>
      <c r="AL33" s="523">
        <v>0</v>
      </c>
      <c r="AM33" s="523"/>
      <c r="AN33" s="37"/>
      <c r="AO33" s="37"/>
      <c r="AP33" s="523"/>
      <c r="AQ33" s="523">
        <v>-19217</v>
      </c>
      <c r="AR33" s="523"/>
      <c r="AS33" s="37"/>
      <c r="AT33" s="37"/>
      <c r="AU33" s="523"/>
      <c r="AV33" s="523">
        <v>0</v>
      </c>
      <c r="AW33" s="523"/>
      <c r="AX33" s="37"/>
      <c r="AY33" s="37"/>
      <c r="AZ33" s="523"/>
      <c r="BA33" s="523">
        <v>0</v>
      </c>
      <c r="BB33" s="481"/>
      <c r="BC33" s="37"/>
      <c r="BD33" s="37"/>
      <c r="BE33" s="481"/>
      <c r="BF33" s="523">
        <v>0</v>
      </c>
      <c r="BG33" s="523"/>
      <c r="BH33" s="37"/>
      <c r="BI33" s="37"/>
      <c r="BJ33" s="523"/>
      <c r="BK33" s="523">
        <v>0</v>
      </c>
      <c r="BL33" s="523"/>
      <c r="BM33" s="37"/>
      <c r="BN33" s="37"/>
      <c r="BO33" s="523"/>
      <c r="BP33" s="523">
        <v>0</v>
      </c>
      <c r="BQ33" s="523"/>
      <c r="BR33" s="37"/>
      <c r="BS33" s="37"/>
      <c r="BT33" s="523"/>
      <c r="BU33" s="523">
        <v>-19217</v>
      </c>
      <c r="BV33" s="523"/>
      <c r="BW33" s="37"/>
      <c r="BX33" s="37"/>
      <c r="BY33" s="523"/>
      <c r="BZ33" s="523">
        <v>-722896</v>
      </c>
      <c r="CA33" s="523"/>
      <c r="CB33" s="37"/>
      <c r="CC33" s="37"/>
      <c r="CD33" s="523"/>
      <c r="CE33" s="523">
        <v>0</v>
      </c>
      <c r="CF33" s="523"/>
      <c r="CG33" s="37"/>
      <c r="CH33" s="37"/>
      <c r="CI33" s="523"/>
      <c r="CJ33" s="523">
        <v>0</v>
      </c>
      <c r="CK33" s="523"/>
      <c r="CL33" s="37"/>
      <c r="CM33" s="37"/>
      <c r="CN33" s="523"/>
      <c r="CO33" s="523">
        <v>0</v>
      </c>
      <c r="CP33" s="523"/>
      <c r="CQ33" s="37"/>
      <c r="CR33" s="37"/>
      <c r="CS33" s="523"/>
      <c r="CT33" s="523">
        <v>0</v>
      </c>
      <c r="CU33" s="523"/>
      <c r="CV33" s="37"/>
      <c r="CW33" s="37"/>
      <c r="CX33" s="523"/>
      <c r="CY33" s="523">
        <v>-71200</v>
      </c>
      <c r="CZ33" s="523"/>
      <c r="DA33" s="37"/>
      <c r="DB33" s="37"/>
      <c r="DC33" s="523"/>
      <c r="DD33" s="523">
        <v>-66253</v>
      </c>
      <c r="DE33" s="523"/>
      <c r="DF33" s="37"/>
      <c r="DG33" s="37"/>
      <c r="DH33" s="523"/>
      <c r="DI33" s="523">
        <v>-294901</v>
      </c>
      <c r="DJ33" s="523"/>
      <c r="DK33" s="37"/>
      <c r="DL33" s="37"/>
      <c r="DM33" s="523"/>
      <c r="DN33" s="523">
        <v>-288495</v>
      </c>
      <c r="DO33" s="523"/>
      <c r="DP33" s="37"/>
      <c r="DQ33" s="37"/>
      <c r="DR33" s="523"/>
      <c r="DS33" s="523">
        <v>-2039</v>
      </c>
      <c r="DT33" s="481"/>
      <c r="DU33" s="37"/>
      <c r="DV33" s="37"/>
      <c r="DW33" s="481"/>
      <c r="DX33" s="523">
        <v>0</v>
      </c>
      <c r="DY33" s="523"/>
      <c r="DZ33" s="37"/>
      <c r="EA33" s="37"/>
      <c r="EB33" s="523"/>
      <c r="EC33" s="523">
        <v>0</v>
      </c>
      <c r="ED33" s="523"/>
      <c r="EE33" s="37"/>
      <c r="EF33" s="37"/>
      <c r="EG33" s="523"/>
      <c r="EH33" s="523">
        <v>-8</v>
      </c>
      <c r="EI33" s="523"/>
      <c r="EJ33" s="37"/>
      <c r="EK33" s="37"/>
      <c r="EL33" s="524"/>
      <c r="EM33" s="523">
        <v>-722888</v>
      </c>
      <c r="EN33" s="525"/>
      <c r="EO33" s="61"/>
      <c r="EP33" s="509"/>
    </row>
    <row r="34" spans="4:146" x14ac:dyDescent="0.3">
      <c r="D34" s="151"/>
      <c r="F34" s="402"/>
      <c r="H34" s="39"/>
      <c r="I34" s="39"/>
      <c r="J34" s="39"/>
      <c r="K34" s="341"/>
      <c r="L34" s="39"/>
      <c r="M34" s="39"/>
      <c r="N34" s="39"/>
      <c r="O34" s="39"/>
      <c r="P34" s="341"/>
      <c r="Q34" s="39"/>
      <c r="R34" s="39"/>
      <c r="S34" s="39"/>
      <c r="T34" s="39"/>
      <c r="U34" s="341"/>
      <c r="V34" s="39"/>
      <c r="W34" s="39"/>
      <c r="X34" s="39"/>
      <c r="Y34" s="39"/>
      <c r="Z34" s="341"/>
      <c r="AA34" s="39"/>
      <c r="AB34" s="39"/>
      <c r="AC34" s="39"/>
      <c r="AD34" s="39"/>
      <c r="AE34" s="341"/>
      <c r="AF34" s="39"/>
      <c r="AG34" s="39"/>
      <c r="AH34" s="39"/>
      <c r="AI34" s="39"/>
      <c r="AJ34" s="341"/>
      <c r="AK34" s="39"/>
      <c r="AL34" s="39"/>
      <c r="AM34" s="39"/>
      <c r="AN34" s="39"/>
      <c r="AO34" s="341"/>
      <c r="AP34" s="39"/>
      <c r="AQ34" s="39"/>
      <c r="AR34" s="39"/>
      <c r="AS34" s="39"/>
      <c r="AT34" s="341"/>
      <c r="AU34" s="39"/>
      <c r="AV34" s="39"/>
      <c r="AW34" s="510"/>
      <c r="AX34" s="39"/>
      <c r="AY34" s="341"/>
      <c r="AZ34" s="39"/>
      <c r="BA34" s="39"/>
      <c r="BB34" s="39"/>
      <c r="BC34" s="39"/>
      <c r="BD34" s="341"/>
      <c r="BE34" s="39"/>
      <c r="BF34" s="39"/>
      <c r="BG34" s="39"/>
      <c r="BH34" s="39"/>
      <c r="BI34" s="341"/>
      <c r="BJ34" s="39"/>
      <c r="BK34" s="39"/>
      <c r="BL34" s="39"/>
      <c r="BM34" s="39"/>
      <c r="BN34" s="341"/>
      <c r="BO34" s="510"/>
      <c r="BP34" s="39"/>
      <c r="BQ34" s="510"/>
      <c r="BR34" s="39"/>
      <c r="BS34" s="341"/>
      <c r="BT34" s="39"/>
      <c r="BU34" s="39"/>
      <c r="BV34" s="39"/>
      <c r="BW34" s="39"/>
      <c r="BX34" s="341"/>
      <c r="BY34" s="39"/>
      <c r="BZ34" s="39"/>
      <c r="CA34" s="39"/>
      <c r="CB34" s="39"/>
      <c r="CC34" s="341"/>
      <c r="CD34" s="39"/>
      <c r="CE34" s="39"/>
      <c r="CF34" s="39"/>
      <c r="CG34" s="39"/>
      <c r="CH34" s="341"/>
      <c r="CI34" s="39"/>
      <c r="CJ34" s="39"/>
      <c r="CK34" s="39"/>
      <c r="CL34" s="39"/>
      <c r="CM34" s="341"/>
      <c r="CN34" s="39"/>
      <c r="CO34" s="39"/>
      <c r="CP34" s="39"/>
      <c r="CQ34" s="39"/>
      <c r="CR34" s="341"/>
      <c r="CS34" s="39"/>
      <c r="CT34" s="39"/>
      <c r="CU34" s="39"/>
      <c r="CV34" s="39"/>
      <c r="CW34" s="341"/>
      <c r="CX34" s="39"/>
      <c r="CY34" s="39"/>
      <c r="CZ34" s="39"/>
      <c r="DA34" s="39"/>
      <c r="DB34" s="341"/>
      <c r="DC34" s="39"/>
      <c r="DD34" s="39"/>
      <c r="DE34" s="39"/>
      <c r="DF34" s="39"/>
      <c r="DG34" s="341"/>
      <c r="DH34" s="39"/>
      <c r="DI34" s="39"/>
      <c r="DJ34" s="39"/>
      <c r="DK34" s="39"/>
      <c r="DL34" s="341"/>
      <c r="DM34" s="39"/>
      <c r="DN34" s="39"/>
      <c r="DO34" s="510"/>
      <c r="DP34" s="39"/>
      <c r="DQ34" s="341"/>
      <c r="DR34" s="39"/>
      <c r="DS34" s="39"/>
      <c r="DT34" s="39"/>
      <c r="DU34" s="39"/>
      <c r="DV34" s="341"/>
      <c r="DW34" s="39"/>
      <c r="DX34" s="39"/>
      <c r="DY34" s="39"/>
      <c r="DZ34" s="39"/>
      <c r="EA34" s="341"/>
      <c r="EB34" s="39"/>
      <c r="EC34" s="39"/>
      <c r="ED34" s="39"/>
      <c r="EE34" s="39"/>
      <c r="EF34" s="341"/>
      <c r="EG34" s="510"/>
      <c r="EH34" s="39"/>
      <c r="EI34" s="510"/>
      <c r="EJ34" s="39"/>
      <c r="EK34" s="341"/>
      <c r="EL34" s="39"/>
      <c r="EM34" s="510"/>
      <c r="EN34" s="510"/>
      <c r="EO34" s="39"/>
      <c r="EP34" s="513"/>
    </row>
    <row r="35" spans="4:146" s="152" customFormat="1" x14ac:dyDescent="0.3">
      <c r="D35" s="200" t="s">
        <v>611</v>
      </c>
      <c r="E35" s="500"/>
      <c r="F35" s="268"/>
      <c r="G35" s="522"/>
      <c r="H35" s="526">
        <v>0</v>
      </c>
      <c r="I35" s="526"/>
      <c r="J35" s="9"/>
      <c r="K35" s="9"/>
      <c r="L35" s="526"/>
      <c r="M35" s="526">
        <v>-14937800</v>
      </c>
      <c r="N35" s="526"/>
      <c r="O35" s="9"/>
      <c r="P35" s="9"/>
      <c r="Q35" s="526"/>
      <c r="R35" s="526">
        <v>7206661</v>
      </c>
      <c r="S35" s="526"/>
      <c r="T35" s="9"/>
      <c r="U35" s="9"/>
      <c r="V35" s="526"/>
      <c r="W35" s="526">
        <v>6584169</v>
      </c>
      <c r="X35" s="526"/>
      <c r="Y35" s="9"/>
      <c r="Z35" s="9"/>
      <c r="AA35" s="526"/>
      <c r="AB35" s="526">
        <v>-13507235</v>
      </c>
      <c r="AC35" s="526"/>
      <c r="AD35" s="9"/>
      <c r="AE35" s="9"/>
      <c r="AF35" s="526"/>
      <c r="AG35" s="526">
        <v>6330940</v>
      </c>
      <c r="AH35" s="526"/>
      <c r="AI35" s="9"/>
      <c r="AJ35" s="9"/>
      <c r="AK35" s="526"/>
      <c r="AL35" s="526">
        <v>2612131</v>
      </c>
      <c r="AM35" s="526"/>
      <c r="AN35" s="9"/>
      <c r="AO35" s="9"/>
      <c r="AP35" s="526"/>
      <c r="AQ35" s="526">
        <v>-8639142</v>
      </c>
      <c r="AR35" s="526"/>
      <c r="AS35" s="9"/>
      <c r="AT35" s="9"/>
      <c r="AU35" s="526"/>
      <c r="AV35" s="526">
        <v>-6038619</v>
      </c>
      <c r="AW35" s="526"/>
      <c r="AX35" s="9"/>
      <c r="AY35" s="9"/>
      <c r="AZ35" s="526"/>
      <c r="BA35" s="526">
        <v>2552761</v>
      </c>
      <c r="BB35" s="351"/>
      <c r="BC35" s="9"/>
      <c r="BD35" s="9"/>
      <c r="BE35" s="351"/>
      <c r="BF35" s="526">
        <v>-8913487</v>
      </c>
      <c r="BG35" s="526"/>
      <c r="BH35" s="9"/>
      <c r="BI35" s="9"/>
      <c r="BJ35" s="526"/>
      <c r="BK35" s="526">
        <v>0</v>
      </c>
      <c r="BL35" s="526"/>
      <c r="BM35" s="9"/>
      <c r="BN35" s="9"/>
      <c r="BO35" s="526"/>
      <c r="BP35" s="526">
        <v>0</v>
      </c>
      <c r="BQ35" s="526"/>
      <c r="BR35" s="9"/>
      <c r="BS35" s="9"/>
      <c r="BT35" s="526"/>
      <c r="BU35" s="526">
        <v>-26749621</v>
      </c>
      <c r="BV35" s="526"/>
      <c r="BW35" s="9"/>
      <c r="BX35" s="9"/>
      <c r="BY35" s="526"/>
      <c r="BZ35" s="526">
        <v>2276988</v>
      </c>
      <c r="CA35" s="526"/>
      <c r="CB35" s="9"/>
      <c r="CC35" s="9"/>
      <c r="CD35" s="526"/>
      <c r="CE35" s="526">
        <v>-905238</v>
      </c>
      <c r="CF35" s="526"/>
      <c r="CG35" s="9"/>
      <c r="CH35" s="9"/>
      <c r="CI35" s="526"/>
      <c r="CJ35" s="526">
        <v>-753478</v>
      </c>
      <c r="CK35" s="526"/>
      <c r="CL35" s="9"/>
      <c r="CM35" s="9"/>
      <c r="CN35" s="526"/>
      <c r="CO35" s="526">
        <v>-2023850</v>
      </c>
      <c r="CP35" s="526"/>
      <c r="CQ35" s="9"/>
      <c r="CR35" s="9"/>
      <c r="CS35" s="526"/>
      <c r="CT35" s="526">
        <v>-2485607</v>
      </c>
      <c r="CU35" s="526"/>
      <c r="CV35" s="9"/>
      <c r="CW35" s="9"/>
      <c r="CX35" s="526"/>
      <c r="CY35" s="526">
        <v>1383065</v>
      </c>
      <c r="CZ35" s="526"/>
      <c r="DA35" s="9"/>
      <c r="DB35" s="9"/>
      <c r="DC35" s="526"/>
      <c r="DD35" s="526">
        <v>-302509</v>
      </c>
      <c r="DE35" s="526"/>
      <c r="DF35" s="9"/>
      <c r="DG35" s="9"/>
      <c r="DH35" s="526"/>
      <c r="DI35" s="526">
        <v>-94439</v>
      </c>
      <c r="DJ35" s="526"/>
      <c r="DK35" s="9"/>
      <c r="DL35" s="9"/>
      <c r="DM35" s="526"/>
      <c r="DN35" s="526">
        <v>-506997</v>
      </c>
      <c r="DO35" s="526"/>
      <c r="DP35" s="9"/>
      <c r="DQ35" s="9"/>
      <c r="DR35" s="526"/>
      <c r="DS35" s="526">
        <v>1410403</v>
      </c>
      <c r="DT35" s="351"/>
      <c r="DU35" s="9"/>
      <c r="DV35" s="9"/>
      <c r="DW35" s="351"/>
      <c r="DX35" s="526">
        <v>-7596988</v>
      </c>
      <c r="DY35" s="526"/>
      <c r="DZ35" s="9"/>
      <c r="EA35" s="9"/>
      <c r="EB35" s="526"/>
      <c r="EC35" s="526">
        <v>-8862024</v>
      </c>
      <c r="ED35" s="526"/>
      <c r="EE35" s="9"/>
      <c r="EF35" s="9"/>
      <c r="EG35" s="526"/>
      <c r="EH35" s="526">
        <v>11278888</v>
      </c>
      <c r="EI35" s="526"/>
      <c r="EJ35" s="9"/>
      <c r="EK35" s="9"/>
      <c r="EL35" s="527"/>
      <c r="EM35" s="526">
        <v>-11875638</v>
      </c>
      <c r="EN35" s="525"/>
      <c r="EO35" s="61"/>
      <c r="EP35" s="509"/>
    </row>
    <row r="36" spans="4:146" x14ac:dyDescent="0.3">
      <c r="D36" s="151"/>
      <c r="E36" s="528"/>
      <c r="F36" s="402"/>
      <c r="H36" s="39"/>
      <c r="I36" s="39"/>
      <c r="J36" s="39"/>
      <c r="K36" s="341"/>
      <c r="L36" s="39"/>
      <c r="M36" s="39"/>
      <c r="N36" s="39"/>
      <c r="O36" s="39"/>
      <c r="P36" s="341"/>
      <c r="Q36" s="39"/>
      <c r="R36" s="39"/>
      <c r="S36" s="39"/>
      <c r="T36" s="39"/>
      <c r="U36" s="341"/>
      <c r="V36" s="39"/>
      <c r="W36" s="39"/>
      <c r="X36" s="39"/>
      <c r="Y36" s="39"/>
      <c r="Z36" s="341"/>
      <c r="AA36" s="39"/>
      <c r="AB36" s="39"/>
      <c r="AC36" s="39"/>
      <c r="AD36" s="39"/>
      <c r="AE36" s="341"/>
      <c r="AF36" s="39"/>
      <c r="AG36" s="39"/>
      <c r="AH36" s="39"/>
      <c r="AI36" s="39"/>
      <c r="AJ36" s="341"/>
      <c r="AK36" s="39"/>
      <c r="AL36" s="39"/>
      <c r="AM36" s="39"/>
      <c r="AN36" s="39"/>
      <c r="AO36" s="341"/>
      <c r="AP36" s="39"/>
      <c r="AQ36" s="39"/>
      <c r="AR36" s="39"/>
      <c r="AS36" s="39"/>
      <c r="AT36" s="341"/>
      <c r="AU36" s="39"/>
      <c r="AV36" s="39"/>
      <c r="AW36" s="39"/>
      <c r="AX36" s="39"/>
      <c r="AY36" s="341"/>
      <c r="AZ36" s="39"/>
      <c r="BA36" s="39"/>
      <c r="BB36" s="39"/>
      <c r="BC36" s="39"/>
      <c r="BD36" s="341"/>
      <c r="BE36" s="39"/>
      <c r="BF36" s="39"/>
      <c r="BG36" s="39"/>
      <c r="BH36" s="39"/>
      <c r="BI36" s="341"/>
      <c r="BJ36" s="39"/>
      <c r="BK36" s="39"/>
      <c r="BL36" s="39"/>
      <c r="BM36" s="39"/>
      <c r="BN36" s="341"/>
      <c r="BO36" s="39"/>
      <c r="BP36" s="39"/>
      <c r="BQ36" s="39"/>
      <c r="BR36" s="39"/>
      <c r="BS36" s="341"/>
      <c r="BT36" s="39"/>
      <c r="BU36" s="39"/>
      <c r="BV36" s="39"/>
      <c r="BW36" s="39"/>
      <c r="BX36" s="341"/>
      <c r="BY36" s="39"/>
      <c r="BZ36" s="39"/>
      <c r="CA36" s="39"/>
      <c r="CB36" s="39"/>
      <c r="CC36" s="341"/>
      <c r="CD36" s="39"/>
      <c r="CE36" s="39"/>
      <c r="CF36" s="39"/>
      <c r="CG36" s="39"/>
      <c r="CH36" s="341"/>
      <c r="CI36" s="39"/>
      <c r="CJ36" s="39"/>
      <c r="CK36" s="39"/>
      <c r="CL36" s="39"/>
      <c r="CM36" s="341"/>
      <c r="CN36" s="39"/>
      <c r="CO36" s="39"/>
      <c r="CP36" s="39"/>
      <c r="CQ36" s="39"/>
      <c r="CR36" s="341"/>
      <c r="CS36" s="39"/>
      <c r="CT36" s="39"/>
      <c r="CU36" s="39"/>
      <c r="CV36" s="39"/>
      <c r="CW36" s="341"/>
      <c r="CX36" s="39"/>
      <c r="CY36" s="39"/>
      <c r="CZ36" s="39"/>
      <c r="DA36" s="39"/>
      <c r="DB36" s="341"/>
      <c r="DC36" s="39"/>
      <c r="DD36" s="39"/>
      <c r="DE36" s="39"/>
      <c r="DF36" s="39"/>
      <c r="DG36" s="341"/>
      <c r="DH36" s="39"/>
      <c r="DI36" s="39"/>
      <c r="DJ36" s="39"/>
      <c r="DK36" s="39"/>
      <c r="DL36" s="341"/>
      <c r="DM36" s="39"/>
      <c r="DN36" s="39"/>
      <c r="DO36" s="39"/>
      <c r="DP36" s="39"/>
      <c r="DQ36" s="341"/>
      <c r="DR36" s="39"/>
      <c r="DS36" s="39"/>
      <c r="DT36" s="39"/>
      <c r="DU36" s="39"/>
      <c r="DV36" s="341"/>
      <c r="DW36" s="39"/>
      <c r="DX36" s="39"/>
      <c r="DY36" s="39"/>
      <c r="DZ36" s="39"/>
      <c r="EA36" s="341"/>
      <c r="EB36" s="39"/>
      <c r="EC36" s="39"/>
      <c r="ED36" s="39"/>
      <c r="EE36" s="39"/>
      <c r="EF36" s="341"/>
      <c r="EG36" s="39"/>
      <c r="EH36" s="39"/>
      <c r="EI36" s="39"/>
      <c r="EJ36" s="39"/>
      <c r="EK36" s="341"/>
      <c r="EL36" s="39"/>
      <c r="EM36" s="39"/>
      <c r="EN36" s="523"/>
      <c r="EO36" s="39"/>
      <c r="EP36" s="513"/>
    </row>
    <row r="37" spans="4:146" s="152" customFormat="1" x14ac:dyDescent="0.3">
      <c r="D37" s="253" t="s">
        <v>612</v>
      </c>
      <c r="E37" s="529" t="s">
        <v>125</v>
      </c>
      <c r="F37" s="530"/>
      <c r="G37" s="214"/>
      <c r="H37" s="531">
        <v>82672918</v>
      </c>
      <c r="I37" s="531"/>
      <c r="J37" s="531"/>
      <c r="K37" s="219"/>
      <c r="L37" s="531"/>
      <c r="M37" s="531">
        <v>34591600</v>
      </c>
      <c r="N37" s="531"/>
      <c r="O37" s="531"/>
      <c r="P37" s="219"/>
      <c r="Q37" s="531"/>
      <c r="R37" s="531">
        <v>-28604797</v>
      </c>
      <c r="S37" s="531"/>
      <c r="T37" s="531"/>
      <c r="U37" s="219"/>
      <c r="V37" s="531"/>
      <c r="W37" s="531">
        <v>-89525654</v>
      </c>
      <c r="X37" s="531"/>
      <c r="Y37" s="531"/>
      <c r="Z37" s="219"/>
      <c r="AA37" s="531"/>
      <c r="AB37" s="531">
        <v>84070253</v>
      </c>
      <c r="AC37" s="531"/>
      <c r="AD37" s="531"/>
      <c r="AE37" s="219"/>
      <c r="AF37" s="531"/>
      <c r="AG37" s="531">
        <v>-12617096</v>
      </c>
      <c r="AH37" s="531"/>
      <c r="AI37" s="531"/>
      <c r="AJ37" s="219"/>
      <c r="AK37" s="531"/>
      <c r="AL37" s="531">
        <v>7820734</v>
      </c>
      <c r="AM37" s="531"/>
      <c r="AN37" s="531"/>
      <c r="AO37" s="219"/>
      <c r="AP37" s="531"/>
      <c r="AQ37" s="531">
        <v>-4595151</v>
      </c>
      <c r="AR37" s="531"/>
      <c r="AS37" s="531"/>
      <c r="AT37" s="219"/>
      <c r="AU37" s="531"/>
      <c r="AV37" s="531">
        <v>-17957050</v>
      </c>
      <c r="AW37" s="531"/>
      <c r="AX37" s="531"/>
      <c r="AY37" s="219"/>
      <c r="AZ37" s="531"/>
      <c r="BA37" s="531">
        <v>-65065074</v>
      </c>
      <c r="BB37" s="531"/>
      <c r="BC37" s="531"/>
      <c r="BD37" s="219"/>
      <c r="BE37" s="531"/>
      <c r="BF37" s="531">
        <v>49885827</v>
      </c>
      <c r="BG37" s="531"/>
      <c r="BH37" s="531"/>
      <c r="BI37" s="219"/>
      <c r="BJ37" s="531"/>
      <c r="BK37" s="531">
        <v>259341804</v>
      </c>
      <c r="BL37" s="531"/>
      <c r="BM37" s="531"/>
      <c r="BN37" s="219"/>
      <c r="BO37" s="531"/>
      <c r="BP37" s="531">
        <v>0</v>
      </c>
      <c r="BQ37" s="531"/>
      <c r="BR37" s="531"/>
      <c r="BS37" s="219"/>
      <c r="BT37" s="531"/>
      <c r="BU37" s="531">
        <v>-41996408</v>
      </c>
      <c r="BV37" s="531"/>
      <c r="BW37" s="531"/>
      <c r="BX37" s="219"/>
      <c r="BY37" s="531"/>
      <c r="BZ37" s="531">
        <v>-57135646</v>
      </c>
      <c r="CA37" s="531"/>
      <c r="CB37" s="531"/>
      <c r="CC37" s="219"/>
      <c r="CD37" s="531"/>
      <c r="CE37" s="531">
        <v>21433584</v>
      </c>
      <c r="CF37" s="531"/>
      <c r="CG37" s="531"/>
      <c r="CH37" s="219"/>
      <c r="CI37" s="531"/>
      <c r="CJ37" s="531">
        <v>1599519</v>
      </c>
      <c r="CK37" s="531"/>
      <c r="CL37" s="531"/>
      <c r="CM37" s="219"/>
      <c r="CN37" s="531"/>
      <c r="CO37" s="531">
        <v>-39351577</v>
      </c>
      <c r="CP37" s="531"/>
      <c r="CQ37" s="531"/>
      <c r="CR37" s="219"/>
      <c r="CS37" s="531"/>
      <c r="CT37" s="531">
        <v>53544141</v>
      </c>
      <c r="CU37" s="531"/>
      <c r="CV37" s="531"/>
      <c r="CW37" s="219"/>
      <c r="CX37" s="531"/>
      <c r="CY37" s="531">
        <v>-14473948</v>
      </c>
      <c r="CZ37" s="531"/>
      <c r="DA37" s="531"/>
      <c r="DB37" s="219"/>
      <c r="DC37" s="531"/>
      <c r="DD37" s="531">
        <v>-29686971</v>
      </c>
      <c r="DE37" s="531"/>
      <c r="DF37" s="531"/>
      <c r="DG37" s="219"/>
      <c r="DH37" s="531"/>
      <c r="DI37" s="531">
        <v>24332039</v>
      </c>
      <c r="DJ37" s="531"/>
      <c r="DK37" s="531"/>
      <c r="DL37" s="219"/>
      <c r="DM37" s="531"/>
      <c r="DN37" s="531">
        <v>-102507368</v>
      </c>
      <c r="DO37" s="531"/>
      <c r="DP37" s="531"/>
      <c r="DQ37" s="219"/>
      <c r="DR37" s="531"/>
      <c r="DS37" s="531">
        <v>-48375114</v>
      </c>
      <c r="DT37" s="531"/>
      <c r="DU37" s="531"/>
      <c r="DV37" s="219"/>
      <c r="DW37" s="531"/>
      <c r="DX37" s="531">
        <v>103410248</v>
      </c>
      <c r="DY37" s="531"/>
      <c r="DZ37" s="531"/>
      <c r="EA37" s="219"/>
      <c r="EB37" s="531"/>
      <c r="EC37" s="531">
        <v>-41313578</v>
      </c>
      <c r="ED37" s="531"/>
      <c r="EE37" s="531"/>
      <c r="EF37" s="219"/>
      <c r="EG37" s="531"/>
      <c r="EH37" s="531">
        <v>2507030</v>
      </c>
      <c r="EI37" s="531"/>
      <c r="EJ37" s="531"/>
      <c r="EK37" s="219"/>
      <c r="EL37" s="531"/>
      <c r="EM37" s="531">
        <v>-30075447</v>
      </c>
      <c r="EN37" s="221"/>
      <c r="EO37" s="21"/>
      <c r="EP37" s="509"/>
    </row>
    <row r="38" spans="4:146" x14ac:dyDescent="0.3">
      <c r="D38" s="725" t="s">
        <v>613</v>
      </c>
      <c r="E38" s="725"/>
      <c r="F38" s="725"/>
      <c r="G38" s="725"/>
      <c r="H38" s="725"/>
      <c r="I38" s="725"/>
      <c r="J38" s="725"/>
      <c r="K38" s="725"/>
      <c r="L38" s="725"/>
      <c r="M38" s="725"/>
      <c r="N38" s="725"/>
      <c r="O38" s="725"/>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c r="BR38" s="725"/>
      <c r="BS38" s="725"/>
      <c r="BT38" s="725"/>
      <c r="BU38" s="725"/>
      <c r="BV38" s="147"/>
      <c r="BW38" s="147"/>
      <c r="BX38" s="147"/>
      <c r="BY38" s="147"/>
      <c r="BZ38" s="147"/>
      <c r="CA38" s="147"/>
      <c r="CB38" s="147"/>
      <c r="CC38" s="147"/>
      <c r="CD38" s="147"/>
      <c r="CE38" s="147"/>
      <c r="CF38" s="147"/>
      <c r="CG38" s="147"/>
      <c r="CH38" s="147"/>
      <c r="CI38" s="147"/>
      <c r="CJ38" s="147"/>
      <c r="CK38" s="147"/>
      <c r="CL38" s="147"/>
      <c r="CM38" s="147"/>
      <c r="CN38" s="147"/>
      <c r="CO38" s="147"/>
      <c r="CP38" s="147"/>
      <c r="CQ38" s="147"/>
      <c r="CR38" s="147"/>
      <c r="CS38" s="147"/>
      <c r="CT38" s="147"/>
      <c r="CU38" s="147"/>
      <c r="CV38" s="147"/>
      <c r="CW38" s="147"/>
      <c r="CX38" s="147"/>
      <c r="CY38" s="147"/>
      <c r="CZ38" s="147"/>
      <c r="DA38" s="147"/>
      <c r="DB38" s="147"/>
      <c r="DC38" s="147"/>
      <c r="DD38" s="147"/>
      <c r="DE38" s="147"/>
      <c r="DF38" s="147"/>
      <c r="DG38" s="147"/>
      <c r="DH38" s="147"/>
      <c r="DI38" s="147"/>
      <c r="DJ38" s="147"/>
      <c r="DK38" s="147"/>
      <c r="DL38" s="147"/>
      <c r="DM38" s="147"/>
      <c r="DN38" s="147"/>
      <c r="DO38" s="147"/>
      <c r="DP38" s="147"/>
      <c r="DQ38" s="147"/>
      <c r="DR38" s="147"/>
      <c r="DS38" s="147"/>
      <c r="DT38" s="147"/>
      <c r="DU38" s="147"/>
      <c r="DV38" s="147"/>
      <c r="DW38" s="147"/>
      <c r="DX38" s="147"/>
      <c r="DY38" s="147"/>
      <c r="DZ38" s="147"/>
      <c r="EA38" s="147"/>
      <c r="EB38" s="147"/>
      <c r="EC38" s="147"/>
      <c r="ED38" s="147"/>
      <c r="EE38" s="147"/>
      <c r="EF38" s="147"/>
      <c r="EG38" s="147"/>
      <c r="EH38" s="147"/>
      <c r="EI38" s="147"/>
      <c r="EJ38" s="147"/>
      <c r="EK38" s="147"/>
      <c r="EL38" s="147"/>
      <c r="EM38" s="147"/>
      <c r="EN38" s="147"/>
      <c r="EO38" s="147"/>
    </row>
    <row r="39" spans="4:146" ht="12.9" hidden="1" customHeight="1" x14ac:dyDescent="0.3">
      <c r="D39" s="532" t="s">
        <v>614</v>
      </c>
    </row>
    <row r="40" spans="4:146" ht="12.9" hidden="1" customHeight="1" x14ac:dyDescent="0.3">
      <c r="D40" s="532" t="s">
        <v>615</v>
      </c>
    </row>
    <row r="41" spans="4:146" ht="12.9" hidden="1" customHeight="1" x14ac:dyDescent="0.3">
      <c r="D41" s="532" t="s">
        <v>616</v>
      </c>
    </row>
    <row r="42" spans="4:146" ht="12.9" hidden="1" customHeight="1" x14ac:dyDescent="0.3">
      <c r="D42" s="532" t="s">
        <v>617</v>
      </c>
    </row>
    <row r="43" spans="4:146" x14ac:dyDescent="0.3">
      <c r="D43" s="532" t="s">
        <v>618</v>
      </c>
      <c r="E43" s="533"/>
      <c r="F43" s="532"/>
      <c r="G43" s="532"/>
      <c r="M43" s="534"/>
      <c r="DN43" s="39"/>
      <c r="DO43" s="39"/>
      <c r="DP43" s="39"/>
      <c r="DQ43" s="39"/>
      <c r="DR43" s="39"/>
    </row>
    <row r="44" spans="4:146" x14ac:dyDescent="0.3">
      <c r="D44" s="532" t="s">
        <v>619</v>
      </c>
      <c r="CJ44" s="152"/>
    </row>
    <row r="45" spans="4:146" x14ac:dyDescent="0.3">
      <c r="D45" s="532" t="s">
        <v>620</v>
      </c>
      <c r="E45" s="533"/>
      <c r="F45" s="532"/>
      <c r="G45" s="532"/>
      <c r="BZ45" s="535"/>
      <c r="CA45" s="535"/>
      <c r="CB45" s="535"/>
      <c r="CC45" s="535"/>
      <c r="CD45" s="535"/>
      <c r="CE45" s="535"/>
      <c r="CF45" s="535"/>
      <c r="CG45" s="535"/>
      <c r="CH45" s="535"/>
      <c r="CI45" s="535"/>
      <c r="CJ45" s="535"/>
      <c r="CK45" s="535"/>
      <c r="CL45" s="535"/>
      <c r="CM45" s="535"/>
      <c r="CN45" s="535"/>
      <c r="CO45" s="535"/>
      <c r="CP45" s="535"/>
      <c r="CQ45" s="535"/>
      <c r="CR45" s="535"/>
      <c r="CS45" s="535"/>
      <c r="CT45" s="535"/>
      <c r="CU45" s="535"/>
      <c r="CV45" s="535"/>
      <c r="CW45" s="535"/>
      <c r="CX45" s="535"/>
      <c r="CY45" s="535"/>
      <c r="CZ45" s="535"/>
      <c r="DA45" s="535"/>
      <c r="DB45" s="535"/>
      <c r="DC45" s="535"/>
      <c r="DD45" s="535"/>
      <c r="DE45" s="535"/>
      <c r="DF45" s="535"/>
      <c r="DG45" s="535"/>
      <c r="DH45" s="535"/>
      <c r="DI45" s="535"/>
      <c r="DJ45" s="535"/>
      <c r="DK45" s="535"/>
      <c r="DL45" s="535"/>
      <c r="DM45" s="535"/>
      <c r="DN45" s="535"/>
      <c r="DO45" s="535"/>
      <c r="DP45" s="535"/>
      <c r="DQ45" s="535"/>
      <c r="DR45" s="535"/>
      <c r="DS45" s="535"/>
      <c r="DT45" s="535"/>
      <c r="DU45" s="535"/>
      <c r="DV45" s="535"/>
      <c r="DW45" s="535"/>
      <c r="DX45" s="535"/>
      <c r="DY45" s="535"/>
      <c r="DZ45" s="535"/>
      <c r="EA45" s="535"/>
      <c r="EB45" s="535"/>
      <c r="EC45" s="535"/>
      <c r="ED45" s="535"/>
      <c r="EE45" s="535"/>
      <c r="EF45" s="535"/>
      <c r="EG45" s="535"/>
      <c r="EH45" s="535"/>
    </row>
    <row r="46" spans="4:146" x14ac:dyDescent="0.3">
      <c r="D46" s="532" t="s">
        <v>621</v>
      </c>
    </row>
    <row r="47" spans="4:146" ht="12.9" hidden="1" customHeight="1" x14ac:dyDescent="0.3">
      <c r="D47" s="143" t="s">
        <v>406</v>
      </c>
      <c r="E47" s="533"/>
      <c r="F47" s="532"/>
      <c r="G47" s="532"/>
    </row>
    <row r="48" spans="4:146" ht="12.9" hidden="1" customHeight="1" x14ac:dyDescent="0.3">
      <c r="BZ48" s="143">
        <v>3245038</v>
      </c>
    </row>
    <row r="49" spans="4:93" ht="12.9" hidden="1" customHeight="1" x14ac:dyDescent="0.3">
      <c r="CO49" s="152">
        <v>2794534</v>
      </c>
    </row>
    <row r="50" spans="4:93" ht="12.9" hidden="1" customHeight="1" x14ac:dyDescent="0.3">
      <c r="CJ50" s="143">
        <v>-1825384</v>
      </c>
      <c r="CO50" s="536">
        <v>1397267</v>
      </c>
    </row>
    <row r="51" spans="4:93" ht="12.9" hidden="1" customHeight="1" x14ac:dyDescent="0.3">
      <c r="D51" s="537"/>
      <c r="M51" s="143">
        <v>-11725412</v>
      </c>
      <c r="N51" s="143">
        <v>0</v>
      </c>
      <c r="O51" s="143">
        <v>0</v>
      </c>
      <c r="P51" s="143">
        <v>0</v>
      </c>
      <c r="Q51" s="143">
        <v>0</v>
      </c>
      <c r="R51" s="143">
        <v>-29303416</v>
      </c>
      <c r="S51" s="143">
        <v>0</v>
      </c>
      <c r="T51" s="143">
        <v>0</v>
      </c>
      <c r="U51" s="143">
        <v>0</v>
      </c>
      <c r="V51" s="143">
        <v>0</v>
      </c>
      <c r="W51" s="143">
        <v>-51549952</v>
      </c>
      <c r="X51" s="143">
        <v>0</v>
      </c>
      <c r="Y51" s="143">
        <v>0</v>
      </c>
      <c r="Z51" s="143">
        <v>0</v>
      </c>
      <c r="AA51" s="143">
        <v>0</v>
      </c>
      <c r="AB51" s="143">
        <v>35782092</v>
      </c>
      <c r="AC51" s="143">
        <v>0</v>
      </c>
      <c r="AD51" s="143">
        <v>0</v>
      </c>
      <c r="AE51" s="143">
        <v>0</v>
      </c>
      <c r="AF51" s="143">
        <v>0</v>
      </c>
      <c r="AG51" s="143">
        <v>-49079771</v>
      </c>
      <c r="AH51" s="143">
        <v>0</v>
      </c>
      <c r="AI51" s="143">
        <v>0</v>
      </c>
      <c r="AJ51" s="143">
        <v>0</v>
      </c>
      <c r="AK51" s="143">
        <v>0</v>
      </c>
      <c r="AL51" s="143">
        <v>92884212</v>
      </c>
      <c r="AM51" s="143">
        <v>0</v>
      </c>
      <c r="AN51" s="143">
        <v>0</v>
      </c>
      <c r="AO51" s="143">
        <v>0</v>
      </c>
      <c r="AP51" s="143">
        <v>0</v>
      </c>
      <c r="AQ51" s="143">
        <v>-27777480</v>
      </c>
      <c r="AR51" s="143">
        <v>0</v>
      </c>
      <c r="AS51" s="143">
        <v>0</v>
      </c>
      <c r="AT51" s="143">
        <v>0</v>
      </c>
      <c r="AU51" s="143">
        <v>0</v>
      </c>
      <c r="AV51" s="143">
        <v>81881147</v>
      </c>
      <c r="AW51" s="143">
        <v>0</v>
      </c>
      <c r="AX51" s="143">
        <v>0</v>
      </c>
      <c r="AY51" s="143">
        <v>0</v>
      </c>
      <c r="AZ51" s="143">
        <v>0</v>
      </c>
      <c r="BA51" s="143">
        <v>-9764678</v>
      </c>
      <c r="BB51" s="143">
        <v>0</v>
      </c>
      <c r="BC51" s="143">
        <v>0</v>
      </c>
      <c r="BD51" s="143">
        <v>0</v>
      </c>
      <c r="BE51" s="143">
        <v>0</v>
      </c>
      <c r="BF51" s="143">
        <v>-58368885</v>
      </c>
      <c r="BG51" s="143">
        <v>0</v>
      </c>
      <c r="BH51" s="143">
        <v>0</v>
      </c>
      <c r="BI51" s="143">
        <v>0</v>
      </c>
      <c r="BJ51" s="143">
        <v>0</v>
      </c>
      <c r="BK51" s="143">
        <v>298367519</v>
      </c>
      <c r="BL51" s="143">
        <v>0</v>
      </c>
      <c r="BM51" s="143">
        <v>0</v>
      </c>
      <c r="BN51" s="143">
        <v>0</v>
      </c>
      <c r="BO51" s="143">
        <v>0</v>
      </c>
      <c r="BQ51" s="143">
        <v>0</v>
      </c>
      <c r="BR51" s="143">
        <v>0</v>
      </c>
      <c r="BS51" s="143">
        <v>0</v>
      </c>
      <c r="BT51" s="143">
        <v>0</v>
      </c>
      <c r="BU51" s="143">
        <v>-27022143</v>
      </c>
    </row>
    <row r="52" spans="4:93" ht="12.9" hidden="1" customHeight="1" x14ac:dyDescent="0.3">
      <c r="M52" s="143">
        <v>33804514</v>
      </c>
      <c r="N52" s="143">
        <v>0</v>
      </c>
      <c r="O52" s="143">
        <v>0</v>
      </c>
      <c r="P52" s="143">
        <v>0</v>
      </c>
      <c r="Q52" s="143">
        <v>0</v>
      </c>
      <c r="R52" s="143">
        <v>45529926</v>
      </c>
      <c r="S52" s="143">
        <v>0</v>
      </c>
      <c r="T52" s="143">
        <v>0</v>
      </c>
      <c r="U52" s="143">
        <v>0</v>
      </c>
      <c r="V52" s="143">
        <v>0</v>
      </c>
      <c r="W52" s="143">
        <v>74833342</v>
      </c>
      <c r="X52" s="143">
        <v>0</v>
      </c>
      <c r="Y52" s="143">
        <v>0</v>
      </c>
      <c r="Z52" s="143">
        <v>0</v>
      </c>
      <c r="AA52" s="143">
        <v>0</v>
      </c>
      <c r="AB52" s="143">
        <v>126383294</v>
      </c>
      <c r="AC52" s="143">
        <v>0</v>
      </c>
      <c r="AD52" s="143">
        <v>0</v>
      </c>
      <c r="AE52" s="143">
        <v>0</v>
      </c>
      <c r="AF52" s="143">
        <v>0</v>
      </c>
      <c r="AG52" s="143">
        <v>90601202</v>
      </c>
      <c r="AH52" s="143">
        <v>0</v>
      </c>
      <c r="AI52" s="143">
        <v>0</v>
      </c>
      <c r="AJ52" s="143">
        <v>0</v>
      </c>
      <c r="AK52" s="143">
        <v>0</v>
      </c>
      <c r="AL52" s="143">
        <v>139680973</v>
      </c>
      <c r="AM52" s="143">
        <v>0</v>
      </c>
      <c r="AN52" s="143">
        <v>0</v>
      </c>
      <c r="AO52" s="143">
        <v>0</v>
      </c>
      <c r="AP52" s="143">
        <v>0</v>
      </c>
      <c r="AQ52" s="143">
        <v>46796761</v>
      </c>
      <c r="AR52" s="143">
        <v>0</v>
      </c>
      <c r="AS52" s="143">
        <v>0</v>
      </c>
      <c r="AT52" s="143">
        <v>0</v>
      </c>
      <c r="AU52" s="143">
        <v>0</v>
      </c>
      <c r="AV52" s="143">
        <v>74574241</v>
      </c>
      <c r="AW52" s="143">
        <v>0</v>
      </c>
      <c r="AX52" s="143">
        <v>0</v>
      </c>
      <c r="AY52" s="143">
        <v>0</v>
      </c>
      <c r="AZ52" s="143">
        <v>0</v>
      </c>
      <c r="BA52" s="143">
        <v>-7306906</v>
      </c>
      <c r="BB52" s="143">
        <v>0</v>
      </c>
      <c r="BC52" s="143">
        <v>0</v>
      </c>
      <c r="BD52" s="143">
        <v>0</v>
      </c>
      <c r="BE52" s="143">
        <v>0</v>
      </c>
      <c r="BF52" s="143">
        <v>2457772</v>
      </c>
      <c r="BG52" s="143">
        <v>0</v>
      </c>
      <c r="BH52" s="143">
        <v>0</v>
      </c>
      <c r="BI52" s="143">
        <v>0</v>
      </c>
      <c r="BJ52" s="143">
        <v>0</v>
      </c>
      <c r="BK52" s="143">
        <v>60826657</v>
      </c>
      <c r="BL52" s="143">
        <v>0</v>
      </c>
      <c r="BM52" s="143">
        <v>0</v>
      </c>
      <c r="BN52" s="143">
        <v>0</v>
      </c>
      <c r="BO52" s="143">
        <v>0</v>
      </c>
      <c r="BQ52" s="143">
        <v>0</v>
      </c>
      <c r="BR52" s="143">
        <v>0</v>
      </c>
      <c r="BS52" s="143">
        <v>0</v>
      </c>
      <c r="BT52" s="143">
        <v>0</v>
      </c>
      <c r="BU52" s="143">
        <v>33804514</v>
      </c>
      <c r="CO52" s="143">
        <v>-4619918</v>
      </c>
    </row>
    <row r="53" spans="4:93" ht="12.9" hidden="1" customHeight="1" x14ac:dyDescent="0.3">
      <c r="D53" s="538"/>
      <c r="M53" s="143">
        <v>-4546843</v>
      </c>
      <c r="N53" s="143">
        <v>0</v>
      </c>
      <c r="O53" s="143">
        <v>0</v>
      </c>
      <c r="P53" s="143">
        <v>0</v>
      </c>
      <c r="Q53" s="143">
        <v>0</v>
      </c>
      <c r="R53" s="143">
        <v>-6576236</v>
      </c>
      <c r="S53" s="143">
        <v>0</v>
      </c>
      <c r="T53" s="143">
        <v>0</v>
      </c>
      <c r="U53" s="143">
        <v>0</v>
      </c>
      <c r="V53" s="143">
        <v>0</v>
      </c>
      <c r="W53" s="143">
        <v>-8250701</v>
      </c>
      <c r="X53" s="143">
        <v>0</v>
      </c>
      <c r="Y53" s="143">
        <v>0</v>
      </c>
      <c r="Z53" s="143">
        <v>0</v>
      </c>
      <c r="AA53" s="143">
        <v>0</v>
      </c>
      <c r="AB53" s="143">
        <v>-8830339</v>
      </c>
      <c r="AC53" s="143">
        <v>0</v>
      </c>
      <c r="AD53" s="143">
        <v>0</v>
      </c>
      <c r="AE53" s="143">
        <v>0</v>
      </c>
      <c r="AF53" s="143">
        <v>0</v>
      </c>
      <c r="AG53" s="143">
        <v>15497423</v>
      </c>
      <c r="AH53" s="143">
        <v>0</v>
      </c>
      <c r="AI53" s="143">
        <v>0</v>
      </c>
      <c r="AJ53" s="143">
        <v>0</v>
      </c>
      <c r="AK53" s="143">
        <v>0</v>
      </c>
      <c r="AL53" s="143">
        <v>25006465</v>
      </c>
      <c r="AM53" s="143">
        <v>0</v>
      </c>
      <c r="AN53" s="143">
        <v>0</v>
      </c>
      <c r="AO53" s="143">
        <v>0</v>
      </c>
      <c r="AP53" s="143">
        <v>0</v>
      </c>
      <c r="AQ53" s="143">
        <v>-3718609</v>
      </c>
      <c r="AR53" s="143">
        <v>0</v>
      </c>
      <c r="AS53" s="143">
        <v>0</v>
      </c>
      <c r="AT53" s="143">
        <v>0</v>
      </c>
      <c r="AU53" s="143">
        <v>0</v>
      </c>
      <c r="AV53" s="143">
        <v>4372995</v>
      </c>
      <c r="AW53" s="143">
        <v>0</v>
      </c>
      <c r="AX53" s="143">
        <v>0</v>
      </c>
      <c r="AY53" s="143">
        <v>0</v>
      </c>
      <c r="AZ53" s="143">
        <v>0</v>
      </c>
      <c r="BA53" s="143">
        <v>-60562042</v>
      </c>
      <c r="BB53" s="143">
        <v>0</v>
      </c>
      <c r="BC53" s="143">
        <v>0</v>
      </c>
      <c r="BD53" s="143">
        <v>0</v>
      </c>
      <c r="BE53" s="143">
        <v>0</v>
      </c>
      <c r="BF53" s="143">
        <v>-2150986</v>
      </c>
      <c r="BG53" s="143">
        <v>0</v>
      </c>
      <c r="BH53" s="143">
        <v>0</v>
      </c>
      <c r="BI53" s="143">
        <v>0</v>
      </c>
      <c r="BJ53" s="143">
        <v>0</v>
      </c>
      <c r="BK53" s="143">
        <v>7035178</v>
      </c>
      <c r="BL53" s="143">
        <v>0</v>
      </c>
      <c r="BM53" s="143">
        <v>0</v>
      </c>
      <c r="BN53" s="143">
        <v>0</v>
      </c>
      <c r="BO53" s="143">
        <v>0</v>
      </c>
      <c r="BQ53" s="143">
        <v>0</v>
      </c>
      <c r="BR53" s="143">
        <v>0</v>
      </c>
      <c r="BS53" s="143">
        <v>0</v>
      </c>
      <c r="BT53" s="143">
        <v>0</v>
      </c>
      <c r="BU53" s="143">
        <v>-4546843</v>
      </c>
    </row>
    <row r="54" spans="4:93" ht="12.9" hidden="1" customHeight="1" x14ac:dyDescent="0.3">
      <c r="D54" s="458"/>
      <c r="M54" s="143">
        <v>38351357</v>
      </c>
      <c r="N54" s="143">
        <v>0</v>
      </c>
      <c r="O54" s="143">
        <v>0</v>
      </c>
      <c r="P54" s="143">
        <v>0</v>
      </c>
      <c r="Q54" s="143">
        <v>0</v>
      </c>
      <c r="R54" s="143">
        <v>52106162</v>
      </c>
      <c r="S54" s="143">
        <v>0</v>
      </c>
      <c r="T54" s="143">
        <v>0</v>
      </c>
      <c r="U54" s="143">
        <v>0</v>
      </c>
      <c r="V54" s="143">
        <v>0</v>
      </c>
      <c r="W54" s="143">
        <v>83084043</v>
      </c>
      <c r="X54" s="143">
        <v>0</v>
      </c>
      <c r="Y54" s="143">
        <v>0</v>
      </c>
      <c r="Z54" s="143">
        <v>0</v>
      </c>
      <c r="AA54" s="143">
        <v>0</v>
      </c>
      <c r="AB54" s="143">
        <v>95213633</v>
      </c>
      <c r="AC54" s="143">
        <v>0</v>
      </c>
      <c r="AD54" s="143">
        <v>0</v>
      </c>
      <c r="AE54" s="143">
        <v>0</v>
      </c>
      <c r="AF54" s="143">
        <v>0</v>
      </c>
      <c r="AG54" s="143">
        <v>35103779</v>
      </c>
      <c r="AH54" s="143">
        <v>0</v>
      </c>
      <c r="AI54" s="143">
        <v>0</v>
      </c>
      <c r="AJ54" s="143">
        <v>0</v>
      </c>
      <c r="AK54" s="143">
        <v>0</v>
      </c>
      <c r="AL54" s="143">
        <v>74674508</v>
      </c>
      <c r="AM54" s="143">
        <v>0</v>
      </c>
      <c r="AN54" s="143">
        <v>0</v>
      </c>
      <c r="AO54" s="143">
        <v>0</v>
      </c>
      <c r="AP54" s="143">
        <v>0</v>
      </c>
      <c r="AQ54" s="143">
        <v>10515370</v>
      </c>
      <c r="AR54" s="143">
        <v>0</v>
      </c>
      <c r="AS54" s="143">
        <v>0</v>
      </c>
      <c r="AT54" s="143">
        <v>0</v>
      </c>
      <c r="AU54" s="143">
        <v>0</v>
      </c>
      <c r="AV54" s="143">
        <v>30201246</v>
      </c>
      <c r="AW54" s="143">
        <v>0</v>
      </c>
      <c r="AX54" s="143">
        <v>0</v>
      </c>
      <c r="AY54" s="143">
        <v>0</v>
      </c>
      <c r="AZ54" s="143">
        <v>0</v>
      </c>
      <c r="BA54" s="143">
        <v>33255136</v>
      </c>
      <c r="BB54" s="143">
        <v>0</v>
      </c>
      <c r="BC54" s="143">
        <v>0</v>
      </c>
      <c r="BD54" s="143">
        <v>0</v>
      </c>
      <c r="BE54" s="143">
        <v>0</v>
      </c>
      <c r="BF54" s="143">
        <v>34608758</v>
      </c>
      <c r="BG54" s="143">
        <v>0</v>
      </c>
      <c r="BH54" s="143">
        <v>0</v>
      </c>
      <c r="BI54" s="143">
        <v>0</v>
      </c>
      <c r="BJ54" s="143">
        <v>0</v>
      </c>
      <c r="BK54" s="143">
        <v>53791479</v>
      </c>
      <c r="BL54" s="143">
        <v>0</v>
      </c>
      <c r="BM54" s="143">
        <v>0</v>
      </c>
      <c r="BN54" s="143">
        <v>0</v>
      </c>
      <c r="BO54" s="143">
        <v>0</v>
      </c>
      <c r="BQ54" s="143">
        <v>0</v>
      </c>
      <c r="BR54" s="143">
        <v>0</v>
      </c>
      <c r="BS54" s="143">
        <v>0</v>
      </c>
      <c r="BT54" s="143">
        <v>0</v>
      </c>
      <c r="BU54" s="143">
        <v>38351357</v>
      </c>
    </row>
    <row r="55" spans="4:93" ht="12.9" hidden="1" customHeight="1" x14ac:dyDescent="0.3">
      <c r="D55" s="539"/>
      <c r="M55" s="143">
        <v>0</v>
      </c>
      <c r="N55" s="143">
        <v>0</v>
      </c>
      <c r="O55" s="143">
        <v>0</v>
      </c>
      <c r="P55" s="143">
        <v>0</v>
      </c>
      <c r="Q55" s="143">
        <v>0</v>
      </c>
      <c r="R55" s="143">
        <v>0</v>
      </c>
      <c r="S55" s="143">
        <v>0</v>
      </c>
      <c r="T55" s="143">
        <v>0</v>
      </c>
      <c r="U55" s="143">
        <v>0</v>
      </c>
      <c r="V55" s="143">
        <v>0</v>
      </c>
      <c r="W55" s="143">
        <v>0</v>
      </c>
      <c r="X55" s="143">
        <v>0</v>
      </c>
      <c r="Y55" s="143">
        <v>0</v>
      </c>
      <c r="Z55" s="143">
        <v>0</v>
      </c>
      <c r="AA55" s="143">
        <v>0</v>
      </c>
      <c r="AB55" s="143">
        <v>0</v>
      </c>
      <c r="AC55" s="143">
        <v>0</v>
      </c>
      <c r="AD55" s="143">
        <v>0</v>
      </c>
      <c r="AE55" s="143">
        <v>0</v>
      </c>
      <c r="AF55" s="143">
        <v>0</v>
      </c>
      <c r="AG55" s="143">
        <v>0</v>
      </c>
      <c r="AH55" s="143">
        <v>0</v>
      </c>
      <c r="AI55" s="143">
        <v>0</v>
      </c>
      <c r="AJ55" s="143">
        <v>0</v>
      </c>
      <c r="AK55" s="143">
        <v>0</v>
      </c>
      <c r="AL55" s="143">
        <v>0</v>
      </c>
      <c r="AM55" s="143">
        <v>0</v>
      </c>
      <c r="AN55" s="143">
        <v>0</v>
      </c>
      <c r="AO55" s="143">
        <v>0</v>
      </c>
      <c r="AP55" s="143">
        <v>0</v>
      </c>
      <c r="AQ55" s="143">
        <v>0</v>
      </c>
      <c r="AR55" s="143">
        <v>0</v>
      </c>
      <c r="AS55" s="143">
        <v>0</v>
      </c>
      <c r="AT55" s="143">
        <v>0</v>
      </c>
      <c r="AU55" s="143">
        <v>0</v>
      </c>
      <c r="AV55" s="143">
        <v>0</v>
      </c>
      <c r="AW55" s="143">
        <v>0</v>
      </c>
      <c r="AX55" s="143">
        <v>0</v>
      </c>
      <c r="AY55" s="143">
        <v>0</v>
      </c>
      <c r="AZ55" s="143">
        <v>0</v>
      </c>
      <c r="BA55" s="143">
        <v>0</v>
      </c>
      <c r="BB55" s="143">
        <v>0</v>
      </c>
      <c r="BC55" s="143">
        <v>0</v>
      </c>
      <c r="BD55" s="143">
        <v>0</v>
      </c>
      <c r="BE55" s="143">
        <v>0</v>
      </c>
      <c r="BF55" s="143">
        <v>0</v>
      </c>
      <c r="BG55" s="143">
        <v>0</v>
      </c>
      <c r="BH55" s="143">
        <v>0</v>
      </c>
      <c r="BI55" s="143">
        <v>0</v>
      </c>
      <c r="BJ55" s="143">
        <v>0</v>
      </c>
      <c r="BK55" s="143">
        <v>0</v>
      </c>
      <c r="BL55" s="143">
        <v>0</v>
      </c>
      <c r="BM55" s="143">
        <v>0</v>
      </c>
      <c r="BN55" s="143">
        <v>0</v>
      </c>
      <c r="BO55" s="143">
        <v>0</v>
      </c>
      <c r="BQ55" s="143">
        <v>0</v>
      </c>
      <c r="BR55" s="143">
        <v>0</v>
      </c>
      <c r="BS55" s="143">
        <v>0</v>
      </c>
      <c r="BT55" s="143">
        <v>0</v>
      </c>
      <c r="BU55" s="143">
        <v>0</v>
      </c>
      <c r="CJ55" s="540"/>
    </row>
    <row r="56" spans="4:93" ht="12.9" hidden="1" customHeight="1" x14ac:dyDescent="0.3">
      <c r="M56" s="143">
        <v>45529926</v>
      </c>
      <c r="N56" s="143">
        <v>0</v>
      </c>
      <c r="O56" s="143">
        <v>0</v>
      </c>
      <c r="P56" s="143">
        <v>0</v>
      </c>
      <c r="Q56" s="143">
        <v>0</v>
      </c>
      <c r="R56" s="143">
        <v>74833342</v>
      </c>
      <c r="S56" s="143">
        <v>0</v>
      </c>
      <c r="T56" s="143">
        <v>0</v>
      </c>
      <c r="U56" s="143">
        <v>0</v>
      </c>
      <c r="V56" s="143">
        <v>0</v>
      </c>
      <c r="W56" s="143">
        <v>126383294</v>
      </c>
      <c r="X56" s="143">
        <v>0</v>
      </c>
      <c r="Y56" s="143">
        <v>0</v>
      </c>
      <c r="Z56" s="143">
        <v>0</v>
      </c>
      <c r="AA56" s="143">
        <v>0</v>
      </c>
      <c r="AB56" s="143">
        <v>90601202</v>
      </c>
      <c r="AC56" s="143">
        <v>0</v>
      </c>
      <c r="AD56" s="143">
        <v>0</v>
      </c>
      <c r="AE56" s="143">
        <v>0</v>
      </c>
      <c r="AF56" s="143">
        <v>0</v>
      </c>
      <c r="AG56" s="143">
        <v>139680973</v>
      </c>
      <c r="AH56" s="143">
        <v>0</v>
      </c>
      <c r="AI56" s="143">
        <v>0</v>
      </c>
      <c r="AJ56" s="143">
        <v>0</v>
      </c>
      <c r="AK56" s="143">
        <v>0</v>
      </c>
      <c r="AL56" s="143">
        <v>46796761</v>
      </c>
      <c r="AM56" s="143">
        <v>0</v>
      </c>
      <c r="AN56" s="143">
        <v>0</v>
      </c>
      <c r="AO56" s="143">
        <v>0</v>
      </c>
      <c r="AP56" s="143">
        <v>0</v>
      </c>
      <c r="AQ56" s="143">
        <v>74574241</v>
      </c>
      <c r="AR56" s="143">
        <v>0</v>
      </c>
      <c r="AS56" s="143">
        <v>0</v>
      </c>
      <c r="AT56" s="143">
        <v>0</v>
      </c>
      <c r="AU56" s="143">
        <v>0</v>
      </c>
      <c r="AV56" s="143">
        <v>-7306906</v>
      </c>
      <c r="AW56" s="143">
        <v>0</v>
      </c>
      <c r="AX56" s="143">
        <v>0</v>
      </c>
      <c r="AY56" s="143">
        <v>0</v>
      </c>
      <c r="AZ56" s="143">
        <v>0</v>
      </c>
      <c r="BA56" s="143">
        <v>2457772</v>
      </c>
      <c r="BB56" s="143">
        <v>0</v>
      </c>
      <c r="BC56" s="143">
        <v>0</v>
      </c>
      <c r="BD56" s="143">
        <v>0</v>
      </c>
      <c r="BE56" s="143">
        <v>0</v>
      </c>
      <c r="BF56" s="143">
        <v>60826657</v>
      </c>
      <c r="BG56" s="143">
        <v>0</v>
      </c>
      <c r="BH56" s="143">
        <v>0</v>
      </c>
      <c r="BI56" s="143">
        <v>0</v>
      </c>
      <c r="BJ56" s="143">
        <v>0</v>
      </c>
      <c r="BK56" s="143">
        <v>-237540862</v>
      </c>
      <c r="BL56" s="143">
        <v>0</v>
      </c>
      <c r="BM56" s="143">
        <v>0</v>
      </c>
      <c r="BN56" s="143">
        <v>0</v>
      </c>
      <c r="BO56" s="143">
        <v>0</v>
      </c>
      <c r="BQ56" s="143">
        <v>0</v>
      </c>
      <c r="BR56" s="143">
        <v>0</v>
      </c>
      <c r="BS56" s="143">
        <v>0</v>
      </c>
      <c r="BT56" s="143">
        <v>0</v>
      </c>
      <c r="BU56" s="143">
        <v>60826657</v>
      </c>
    </row>
    <row r="57" spans="4:93" ht="12.9" hidden="1" customHeight="1" x14ac:dyDescent="0.3">
      <c r="M57" s="143">
        <v>-6576236</v>
      </c>
      <c r="N57" s="143">
        <v>0</v>
      </c>
      <c r="O57" s="143">
        <v>0</v>
      </c>
      <c r="P57" s="143">
        <v>0</v>
      </c>
      <c r="Q57" s="143">
        <v>0</v>
      </c>
      <c r="R57" s="143">
        <v>-8250701</v>
      </c>
      <c r="S57" s="143">
        <v>0</v>
      </c>
      <c r="T57" s="143">
        <v>0</v>
      </c>
      <c r="U57" s="143">
        <v>0</v>
      </c>
      <c r="V57" s="143">
        <v>0</v>
      </c>
      <c r="W57" s="143">
        <v>-8830339</v>
      </c>
      <c r="X57" s="143">
        <v>0</v>
      </c>
      <c r="Y57" s="143">
        <v>0</v>
      </c>
      <c r="Z57" s="143">
        <v>0</v>
      </c>
      <c r="AA57" s="143">
        <v>0</v>
      </c>
      <c r="AB57" s="143">
        <v>15497423</v>
      </c>
      <c r="AC57" s="143">
        <v>0</v>
      </c>
      <c r="AD57" s="143">
        <v>0</v>
      </c>
      <c r="AE57" s="143">
        <v>0</v>
      </c>
      <c r="AF57" s="143">
        <v>0</v>
      </c>
      <c r="AG57" s="143">
        <v>25006465</v>
      </c>
      <c r="AH57" s="143">
        <v>0</v>
      </c>
      <c r="AI57" s="143">
        <v>0</v>
      </c>
      <c r="AJ57" s="143">
        <v>0</v>
      </c>
      <c r="AK57" s="143">
        <v>0</v>
      </c>
      <c r="AL57" s="143">
        <v>-3718609</v>
      </c>
      <c r="AM57" s="143">
        <v>0</v>
      </c>
      <c r="AN57" s="143">
        <v>0</v>
      </c>
      <c r="AO57" s="143">
        <v>0</v>
      </c>
      <c r="AP57" s="143">
        <v>0</v>
      </c>
      <c r="AQ57" s="143">
        <v>4372995</v>
      </c>
      <c r="AR57" s="143">
        <v>0</v>
      </c>
      <c r="AS57" s="143">
        <v>0</v>
      </c>
      <c r="AT57" s="143">
        <v>0</v>
      </c>
      <c r="AU57" s="143">
        <v>0</v>
      </c>
      <c r="AV57" s="143">
        <v>-60562042</v>
      </c>
      <c r="AW57" s="143">
        <v>0</v>
      </c>
      <c r="AX57" s="143">
        <v>0</v>
      </c>
      <c r="AY57" s="143">
        <v>0</v>
      </c>
      <c r="AZ57" s="143">
        <v>0</v>
      </c>
      <c r="BA57" s="143">
        <v>-2150986</v>
      </c>
      <c r="BB57" s="143">
        <v>0</v>
      </c>
      <c r="BC57" s="143">
        <v>0</v>
      </c>
      <c r="BD57" s="143">
        <v>0</v>
      </c>
      <c r="BE57" s="143">
        <v>0</v>
      </c>
      <c r="BF57" s="143">
        <v>7035178</v>
      </c>
      <c r="BG57" s="143">
        <v>0</v>
      </c>
      <c r="BH57" s="143">
        <v>0</v>
      </c>
      <c r="BI57" s="143">
        <v>0</v>
      </c>
      <c r="BJ57" s="143">
        <v>0</v>
      </c>
      <c r="BK57" s="143">
        <v>-97315291</v>
      </c>
      <c r="BL57" s="143">
        <v>0</v>
      </c>
      <c r="BM57" s="143">
        <v>0</v>
      </c>
      <c r="BN57" s="143">
        <v>0</v>
      </c>
      <c r="BO57" s="143">
        <v>0</v>
      </c>
      <c r="BQ57" s="143">
        <v>0</v>
      </c>
      <c r="BR57" s="143">
        <v>0</v>
      </c>
      <c r="BS57" s="143">
        <v>0</v>
      </c>
      <c r="BT57" s="143">
        <v>0</v>
      </c>
      <c r="BU57" s="143">
        <v>7035178</v>
      </c>
    </row>
    <row r="58" spans="4:93" ht="12.9" hidden="1" customHeight="1" x14ac:dyDescent="0.3">
      <c r="M58" s="143">
        <v>52106162</v>
      </c>
      <c r="N58" s="143">
        <v>0</v>
      </c>
      <c r="O58" s="143">
        <v>0</v>
      </c>
      <c r="P58" s="143">
        <v>0</v>
      </c>
      <c r="Q58" s="143">
        <v>0</v>
      </c>
      <c r="R58" s="143">
        <v>83084043</v>
      </c>
      <c r="S58" s="143">
        <v>0</v>
      </c>
      <c r="T58" s="143">
        <v>0</v>
      </c>
      <c r="U58" s="143">
        <v>0</v>
      </c>
      <c r="V58" s="143">
        <v>0</v>
      </c>
      <c r="W58" s="143">
        <v>95213633</v>
      </c>
      <c r="X58" s="143">
        <v>0</v>
      </c>
      <c r="Y58" s="143">
        <v>0</v>
      </c>
      <c r="Z58" s="143">
        <v>0</v>
      </c>
      <c r="AA58" s="143">
        <v>0</v>
      </c>
      <c r="AB58" s="143">
        <v>35103779</v>
      </c>
      <c r="AC58" s="143">
        <v>0</v>
      </c>
      <c r="AD58" s="143">
        <v>0</v>
      </c>
      <c r="AE58" s="143">
        <v>0</v>
      </c>
      <c r="AF58" s="143">
        <v>0</v>
      </c>
      <c r="AG58" s="143">
        <v>74674508</v>
      </c>
      <c r="AH58" s="143">
        <v>0</v>
      </c>
      <c r="AI58" s="143">
        <v>0</v>
      </c>
      <c r="AJ58" s="143">
        <v>0</v>
      </c>
      <c r="AK58" s="143">
        <v>0</v>
      </c>
      <c r="AL58" s="143">
        <v>10515370</v>
      </c>
      <c r="AM58" s="143">
        <v>0</v>
      </c>
      <c r="AN58" s="143">
        <v>0</v>
      </c>
      <c r="AO58" s="143">
        <v>0</v>
      </c>
      <c r="AP58" s="143">
        <v>0</v>
      </c>
      <c r="AQ58" s="143">
        <v>30201246</v>
      </c>
      <c r="AR58" s="143">
        <v>0</v>
      </c>
      <c r="AS58" s="143">
        <v>0</v>
      </c>
      <c r="AT58" s="143">
        <v>0</v>
      </c>
      <c r="AU58" s="143">
        <v>0</v>
      </c>
      <c r="AV58" s="143">
        <v>33255136</v>
      </c>
      <c r="AW58" s="143">
        <v>0</v>
      </c>
      <c r="AX58" s="143">
        <v>0</v>
      </c>
      <c r="AY58" s="143">
        <v>0</v>
      </c>
      <c r="AZ58" s="143">
        <v>0</v>
      </c>
      <c r="BA58" s="143">
        <v>34608758</v>
      </c>
      <c r="BB58" s="143">
        <v>0</v>
      </c>
      <c r="BC58" s="143">
        <v>0</v>
      </c>
      <c r="BD58" s="143">
        <v>0</v>
      </c>
      <c r="BE58" s="143">
        <v>0</v>
      </c>
      <c r="BF58" s="143">
        <v>53791479</v>
      </c>
      <c r="BG58" s="143">
        <v>0</v>
      </c>
      <c r="BH58" s="143">
        <v>0</v>
      </c>
      <c r="BI58" s="143">
        <v>0</v>
      </c>
      <c r="BJ58" s="143">
        <v>0</v>
      </c>
      <c r="BK58" s="143">
        <v>-140225571</v>
      </c>
      <c r="BL58" s="143">
        <v>0</v>
      </c>
      <c r="BM58" s="143">
        <v>0</v>
      </c>
      <c r="BN58" s="143">
        <v>0</v>
      </c>
      <c r="BO58" s="143">
        <v>0</v>
      </c>
      <c r="BQ58" s="143">
        <v>0</v>
      </c>
      <c r="BR58" s="143">
        <v>0</v>
      </c>
      <c r="BS58" s="143">
        <v>0</v>
      </c>
      <c r="BT58" s="143">
        <v>0</v>
      </c>
      <c r="BU58" s="143">
        <v>53791479</v>
      </c>
    </row>
    <row r="59" spans="4:93" ht="12.9" hidden="1" customHeight="1" x14ac:dyDescent="0.3">
      <c r="M59" s="143">
        <v>0</v>
      </c>
      <c r="N59" s="143">
        <v>0</v>
      </c>
      <c r="O59" s="143">
        <v>0</v>
      </c>
      <c r="P59" s="143">
        <v>0</v>
      </c>
      <c r="Q59" s="143">
        <v>0</v>
      </c>
      <c r="R59" s="143">
        <v>0</v>
      </c>
      <c r="S59" s="143">
        <v>0</v>
      </c>
      <c r="T59" s="143">
        <v>0</v>
      </c>
      <c r="U59" s="143">
        <v>0</v>
      </c>
      <c r="V59" s="143">
        <v>0</v>
      </c>
      <c r="W59" s="143">
        <v>0</v>
      </c>
      <c r="X59" s="143">
        <v>0</v>
      </c>
      <c r="Y59" s="143">
        <v>0</v>
      </c>
      <c r="Z59" s="143">
        <v>0</v>
      </c>
      <c r="AA59" s="143">
        <v>0</v>
      </c>
      <c r="AB59" s="143">
        <v>0</v>
      </c>
      <c r="AC59" s="143">
        <v>0</v>
      </c>
      <c r="AD59" s="143">
        <v>0</v>
      </c>
      <c r="AE59" s="143">
        <v>0</v>
      </c>
      <c r="AF59" s="143">
        <v>0</v>
      </c>
      <c r="AG59" s="143">
        <v>0</v>
      </c>
      <c r="AH59" s="143">
        <v>0</v>
      </c>
      <c r="AI59" s="143">
        <v>0</v>
      </c>
      <c r="AJ59" s="143">
        <v>0</v>
      </c>
      <c r="AK59" s="143">
        <v>0</v>
      </c>
      <c r="AL59" s="143">
        <v>0</v>
      </c>
      <c r="AM59" s="143">
        <v>0</v>
      </c>
      <c r="AN59" s="143">
        <v>0</v>
      </c>
      <c r="AO59" s="143">
        <v>0</v>
      </c>
      <c r="AP59" s="143">
        <v>0</v>
      </c>
      <c r="AQ59" s="143">
        <v>0</v>
      </c>
      <c r="AR59" s="143">
        <v>0</v>
      </c>
      <c r="AS59" s="143">
        <v>0</v>
      </c>
      <c r="AT59" s="143">
        <v>0</v>
      </c>
      <c r="AU59" s="143">
        <v>0</v>
      </c>
      <c r="AV59" s="143">
        <v>0</v>
      </c>
      <c r="AW59" s="143">
        <v>0</v>
      </c>
      <c r="AX59" s="143">
        <v>0</v>
      </c>
      <c r="AY59" s="143">
        <v>0</v>
      </c>
      <c r="AZ59" s="143">
        <v>0</v>
      </c>
      <c r="BA59" s="143">
        <v>0</v>
      </c>
      <c r="BB59" s="143">
        <v>0</v>
      </c>
      <c r="BC59" s="143">
        <v>0</v>
      </c>
      <c r="BD59" s="143">
        <v>0</v>
      </c>
      <c r="BE59" s="143">
        <v>0</v>
      </c>
      <c r="BF59" s="143">
        <v>0</v>
      </c>
      <c r="BG59" s="143">
        <v>0</v>
      </c>
      <c r="BH59" s="143">
        <v>0</v>
      </c>
      <c r="BI59" s="143">
        <v>0</v>
      </c>
      <c r="BJ59" s="143">
        <v>0</v>
      </c>
      <c r="BK59" s="143">
        <v>0</v>
      </c>
      <c r="BL59" s="143">
        <v>0</v>
      </c>
      <c r="BM59" s="143">
        <v>0</v>
      </c>
      <c r="BN59" s="143">
        <v>0</v>
      </c>
      <c r="BO59" s="143">
        <v>0</v>
      </c>
      <c r="BQ59" s="143">
        <v>0</v>
      </c>
      <c r="BR59" s="143">
        <v>0</v>
      </c>
      <c r="BS59" s="143">
        <v>0</v>
      </c>
      <c r="BT59" s="143">
        <v>0</v>
      </c>
      <c r="BU59" s="143">
        <v>0</v>
      </c>
    </row>
    <row r="60" spans="4:93" ht="12.9" hidden="1" customHeight="1" x14ac:dyDescent="0.3">
      <c r="M60" s="143">
        <v>0</v>
      </c>
      <c r="N60" s="143">
        <v>0</v>
      </c>
      <c r="O60" s="143">
        <v>0</v>
      </c>
      <c r="P60" s="143">
        <v>0</v>
      </c>
      <c r="Q60" s="143">
        <v>0</v>
      </c>
      <c r="R60" s="143">
        <v>0</v>
      </c>
      <c r="S60" s="143">
        <v>0</v>
      </c>
      <c r="T60" s="143">
        <v>0</v>
      </c>
      <c r="U60" s="143">
        <v>0</v>
      </c>
      <c r="V60" s="143">
        <v>0</v>
      </c>
      <c r="W60" s="143">
        <v>0</v>
      </c>
      <c r="X60" s="143">
        <v>0</v>
      </c>
      <c r="Y60" s="143">
        <v>0</v>
      </c>
      <c r="Z60" s="143">
        <v>0</v>
      </c>
      <c r="AA60" s="143">
        <v>0</v>
      </c>
      <c r="AB60" s="143">
        <v>0</v>
      </c>
      <c r="AC60" s="143">
        <v>0</v>
      </c>
      <c r="AD60" s="143">
        <v>0</v>
      </c>
      <c r="AE60" s="143">
        <v>0</v>
      </c>
      <c r="AF60" s="143">
        <v>0</v>
      </c>
      <c r="AG60" s="143">
        <v>0</v>
      </c>
      <c r="AH60" s="143">
        <v>0</v>
      </c>
      <c r="AI60" s="143">
        <v>0</v>
      </c>
      <c r="AJ60" s="143">
        <v>0</v>
      </c>
      <c r="AK60" s="143">
        <v>0</v>
      </c>
      <c r="AL60" s="143">
        <v>0</v>
      </c>
      <c r="AM60" s="143">
        <v>0</v>
      </c>
      <c r="AN60" s="143">
        <v>0</v>
      </c>
      <c r="AO60" s="143">
        <v>0</v>
      </c>
      <c r="AP60" s="143">
        <v>0</v>
      </c>
      <c r="AQ60" s="143">
        <v>0</v>
      </c>
      <c r="AR60" s="143">
        <v>0</v>
      </c>
      <c r="AS60" s="143">
        <v>0</v>
      </c>
      <c r="AT60" s="143">
        <v>0</v>
      </c>
      <c r="AU60" s="143">
        <v>0</v>
      </c>
      <c r="AV60" s="143">
        <v>0</v>
      </c>
      <c r="AW60" s="143">
        <v>0</v>
      </c>
      <c r="AX60" s="143">
        <v>0</v>
      </c>
      <c r="AY60" s="143">
        <v>0</v>
      </c>
      <c r="AZ60" s="143">
        <v>0</v>
      </c>
      <c r="BA60" s="143">
        <v>0</v>
      </c>
      <c r="BB60" s="143">
        <v>0</v>
      </c>
      <c r="BC60" s="143">
        <v>0</v>
      </c>
      <c r="BD60" s="143">
        <v>0</v>
      </c>
      <c r="BE60" s="143">
        <v>0</v>
      </c>
      <c r="BF60" s="143">
        <v>0</v>
      </c>
      <c r="BG60" s="143">
        <v>0</v>
      </c>
      <c r="BH60" s="143">
        <v>0</v>
      </c>
      <c r="BI60" s="143">
        <v>0</v>
      </c>
      <c r="BJ60" s="143">
        <v>0</v>
      </c>
      <c r="BK60" s="143">
        <v>0</v>
      </c>
      <c r="BL60" s="143">
        <v>0</v>
      </c>
      <c r="BM60" s="143">
        <v>0</v>
      </c>
      <c r="BN60" s="143">
        <v>0</v>
      </c>
      <c r="BO60" s="143">
        <v>0</v>
      </c>
      <c r="BQ60" s="143">
        <v>0</v>
      </c>
      <c r="BR60" s="143">
        <v>0</v>
      </c>
      <c r="BS60" s="143">
        <v>0</v>
      </c>
      <c r="BT60" s="143">
        <v>0</v>
      </c>
      <c r="BU60" s="143">
        <v>0</v>
      </c>
    </row>
    <row r="61" spans="4:93" ht="12.9" hidden="1" customHeight="1" x14ac:dyDescent="0.3">
      <c r="M61" s="143">
        <v>0</v>
      </c>
      <c r="N61" s="143">
        <v>0</v>
      </c>
      <c r="O61" s="143">
        <v>0</v>
      </c>
      <c r="P61" s="143">
        <v>0</v>
      </c>
      <c r="Q61" s="143">
        <v>0</v>
      </c>
      <c r="R61" s="143">
        <v>0</v>
      </c>
      <c r="S61" s="143">
        <v>0</v>
      </c>
      <c r="T61" s="143">
        <v>0</v>
      </c>
      <c r="U61" s="143">
        <v>0</v>
      </c>
      <c r="V61" s="143">
        <v>0</v>
      </c>
      <c r="W61" s="143">
        <v>0</v>
      </c>
      <c r="X61" s="143">
        <v>0</v>
      </c>
      <c r="Y61" s="143">
        <v>0</v>
      </c>
      <c r="Z61" s="143">
        <v>0</v>
      </c>
      <c r="AA61" s="143">
        <v>0</v>
      </c>
      <c r="AB61" s="143">
        <v>0</v>
      </c>
      <c r="AC61" s="143">
        <v>0</v>
      </c>
      <c r="AD61" s="143">
        <v>0</v>
      </c>
      <c r="AE61" s="143">
        <v>0</v>
      </c>
      <c r="AF61" s="143">
        <v>0</v>
      </c>
      <c r="AG61" s="143">
        <v>0</v>
      </c>
      <c r="AH61" s="143">
        <v>0</v>
      </c>
      <c r="AI61" s="143">
        <v>0</v>
      </c>
      <c r="AJ61" s="143">
        <v>0</v>
      </c>
      <c r="AK61" s="143">
        <v>0</v>
      </c>
      <c r="AL61" s="143">
        <v>0</v>
      </c>
      <c r="AM61" s="143">
        <v>0</v>
      </c>
      <c r="AN61" s="143">
        <v>0</v>
      </c>
      <c r="AO61" s="143">
        <v>0</v>
      </c>
      <c r="AP61" s="143">
        <v>0</v>
      </c>
      <c r="AQ61" s="143">
        <v>0</v>
      </c>
      <c r="AR61" s="143">
        <v>0</v>
      </c>
      <c r="AS61" s="143">
        <v>0</v>
      </c>
      <c r="AT61" s="143">
        <v>0</v>
      </c>
      <c r="AU61" s="143">
        <v>0</v>
      </c>
      <c r="AV61" s="143">
        <v>0</v>
      </c>
      <c r="AW61" s="143">
        <v>0</v>
      </c>
      <c r="AX61" s="143">
        <v>0</v>
      </c>
      <c r="AY61" s="143">
        <v>0</v>
      </c>
      <c r="AZ61" s="143">
        <v>0</v>
      </c>
      <c r="BA61" s="143">
        <v>0</v>
      </c>
      <c r="BB61" s="143">
        <v>0</v>
      </c>
      <c r="BC61" s="143">
        <v>0</v>
      </c>
      <c r="BD61" s="143">
        <v>0</v>
      </c>
      <c r="BE61" s="143">
        <v>0</v>
      </c>
      <c r="BF61" s="143">
        <v>0</v>
      </c>
      <c r="BG61" s="143">
        <v>0</v>
      </c>
      <c r="BH61" s="143">
        <v>0</v>
      </c>
      <c r="BI61" s="143">
        <v>0</v>
      </c>
      <c r="BJ61" s="143">
        <v>0</v>
      </c>
      <c r="BK61" s="143">
        <v>0</v>
      </c>
      <c r="BL61" s="143">
        <v>0</v>
      </c>
      <c r="BM61" s="143">
        <v>0</v>
      </c>
      <c r="BN61" s="143">
        <v>0</v>
      </c>
      <c r="BO61" s="143">
        <v>0</v>
      </c>
      <c r="BQ61" s="143">
        <v>0</v>
      </c>
      <c r="BR61" s="143">
        <v>0</v>
      </c>
      <c r="BS61" s="143">
        <v>0</v>
      </c>
      <c r="BT61" s="143">
        <v>0</v>
      </c>
      <c r="BU61" s="143">
        <v>0</v>
      </c>
    </row>
    <row r="62" spans="4:93" ht="12.9" hidden="1" customHeight="1" x14ac:dyDescent="0.3">
      <c r="M62" s="143">
        <v>38862990</v>
      </c>
      <c r="N62" s="143">
        <v>0</v>
      </c>
      <c r="O62" s="143">
        <v>0</v>
      </c>
      <c r="P62" s="143">
        <v>0</v>
      </c>
      <c r="Q62" s="143">
        <v>0</v>
      </c>
      <c r="R62" s="143">
        <v>-8078711</v>
      </c>
      <c r="S62" s="143">
        <v>0</v>
      </c>
      <c r="T62" s="143">
        <v>0</v>
      </c>
      <c r="U62" s="143">
        <v>0</v>
      </c>
      <c r="V62" s="143">
        <v>0</v>
      </c>
      <c r="W62" s="143">
        <v>-7526899</v>
      </c>
      <c r="X62" s="143">
        <v>0</v>
      </c>
      <c r="Y62" s="143">
        <v>0</v>
      </c>
      <c r="Z62" s="143">
        <v>0</v>
      </c>
      <c r="AA62" s="143">
        <v>0</v>
      </c>
      <c r="AB62" s="143">
        <v>5765648</v>
      </c>
      <c r="AC62" s="143">
        <v>0</v>
      </c>
      <c r="AD62" s="143">
        <v>0</v>
      </c>
      <c r="AE62" s="143">
        <v>0</v>
      </c>
      <c r="AF62" s="143">
        <v>0</v>
      </c>
      <c r="AG62" s="143">
        <v>45775520</v>
      </c>
      <c r="AH62" s="143">
        <v>0</v>
      </c>
      <c r="AI62" s="143">
        <v>0</v>
      </c>
      <c r="AJ62" s="143">
        <v>0</v>
      </c>
      <c r="AK62" s="143">
        <v>0</v>
      </c>
      <c r="AL62" s="143">
        <v>-56418520</v>
      </c>
      <c r="AM62" s="143">
        <v>0</v>
      </c>
      <c r="AN62" s="143">
        <v>0</v>
      </c>
      <c r="AO62" s="143">
        <v>0</v>
      </c>
      <c r="AP62" s="143">
        <v>0</v>
      </c>
      <c r="AQ62" s="143">
        <v>5027074</v>
      </c>
      <c r="AR62" s="143">
        <v>0</v>
      </c>
      <c r="AS62" s="143">
        <v>0</v>
      </c>
      <c r="AT62" s="143">
        <v>0</v>
      </c>
      <c r="AU62" s="143">
        <v>0</v>
      </c>
      <c r="AV62" s="143">
        <v>7242451</v>
      </c>
      <c r="AW62" s="143">
        <v>0</v>
      </c>
      <c r="AX62" s="143">
        <v>0</v>
      </c>
      <c r="AY62" s="143">
        <v>0</v>
      </c>
      <c r="AZ62" s="143">
        <v>0</v>
      </c>
      <c r="BA62" s="143">
        <v>-9171276</v>
      </c>
      <c r="BB62" s="143">
        <v>0</v>
      </c>
      <c r="BC62" s="143">
        <v>0</v>
      </c>
      <c r="BD62" s="143">
        <v>0</v>
      </c>
      <c r="BE62" s="143">
        <v>0</v>
      </c>
      <c r="BF62" s="143">
        <v>6057592</v>
      </c>
      <c r="BG62" s="143">
        <v>0</v>
      </c>
      <c r="BH62" s="143">
        <v>0</v>
      </c>
      <c r="BI62" s="143">
        <v>0</v>
      </c>
      <c r="BJ62" s="143">
        <v>0</v>
      </c>
      <c r="BK62" s="143">
        <v>-6248474</v>
      </c>
      <c r="BL62" s="143">
        <v>0</v>
      </c>
      <c r="BM62" s="143">
        <v>0</v>
      </c>
      <c r="BN62" s="143">
        <v>0</v>
      </c>
      <c r="BO62" s="143">
        <v>0</v>
      </c>
      <c r="BQ62" s="143">
        <v>0</v>
      </c>
      <c r="BR62" s="143">
        <v>0</v>
      </c>
      <c r="BS62" s="143">
        <v>0</v>
      </c>
      <c r="BT62" s="143">
        <v>0</v>
      </c>
      <c r="BU62" s="143">
        <v>27535869</v>
      </c>
    </row>
    <row r="63" spans="4:93" ht="12.9" hidden="1" customHeight="1" x14ac:dyDescent="0.3">
      <c r="M63" s="143">
        <v>0</v>
      </c>
      <c r="N63" s="143">
        <v>0</v>
      </c>
      <c r="O63" s="143">
        <v>0</v>
      </c>
      <c r="P63" s="143">
        <v>0</v>
      </c>
      <c r="Q63" s="143">
        <v>0</v>
      </c>
      <c r="R63" s="143">
        <v>0</v>
      </c>
      <c r="S63" s="143">
        <v>0</v>
      </c>
      <c r="T63" s="143">
        <v>0</v>
      </c>
      <c r="U63" s="143">
        <v>0</v>
      </c>
      <c r="V63" s="143">
        <v>0</v>
      </c>
      <c r="W63" s="143">
        <v>0</v>
      </c>
      <c r="X63" s="143">
        <v>0</v>
      </c>
      <c r="Y63" s="143">
        <v>0</v>
      </c>
      <c r="Z63" s="143">
        <v>0</v>
      </c>
      <c r="AA63" s="143">
        <v>0</v>
      </c>
      <c r="AB63" s="143">
        <v>0</v>
      </c>
      <c r="AC63" s="143">
        <v>0</v>
      </c>
      <c r="AD63" s="143">
        <v>0</v>
      </c>
      <c r="AE63" s="143">
        <v>0</v>
      </c>
      <c r="AF63" s="143">
        <v>0</v>
      </c>
      <c r="AG63" s="143">
        <v>0</v>
      </c>
      <c r="AH63" s="143">
        <v>0</v>
      </c>
      <c r="AI63" s="143">
        <v>0</v>
      </c>
      <c r="AJ63" s="143">
        <v>0</v>
      </c>
      <c r="AK63" s="143">
        <v>0</v>
      </c>
      <c r="AL63" s="143">
        <v>0</v>
      </c>
      <c r="AM63" s="143">
        <v>0</v>
      </c>
      <c r="AN63" s="143">
        <v>0</v>
      </c>
      <c r="AO63" s="143">
        <v>0</v>
      </c>
      <c r="AP63" s="143">
        <v>0</v>
      </c>
      <c r="AQ63" s="143">
        <v>0</v>
      </c>
      <c r="AR63" s="143">
        <v>0</v>
      </c>
      <c r="AS63" s="143">
        <v>0</v>
      </c>
      <c r="AT63" s="143">
        <v>0</v>
      </c>
      <c r="AU63" s="143">
        <v>0</v>
      </c>
      <c r="AV63" s="143">
        <v>0</v>
      </c>
      <c r="AW63" s="143">
        <v>0</v>
      </c>
      <c r="AX63" s="143">
        <v>0</v>
      </c>
      <c r="AY63" s="143">
        <v>0</v>
      </c>
      <c r="AZ63" s="143">
        <v>0</v>
      </c>
      <c r="BA63" s="143">
        <v>0</v>
      </c>
      <c r="BB63" s="143">
        <v>0</v>
      </c>
      <c r="BC63" s="143">
        <v>0</v>
      </c>
      <c r="BD63" s="143">
        <v>0</v>
      </c>
      <c r="BE63" s="143">
        <v>0</v>
      </c>
      <c r="BF63" s="143">
        <v>0</v>
      </c>
      <c r="BG63" s="143">
        <v>0</v>
      </c>
      <c r="BH63" s="143">
        <v>0</v>
      </c>
      <c r="BI63" s="143">
        <v>0</v>
      </c>
      <c r="BJ63" s="143">
        <v>0</v>
      </c>
      <c r="BK63" s="143">
        <v>0</v>
      </c>
      <c r="BL63" s="143">
        <v>0</v>
      </c>
      <c r="BM63" s="143">
        <v>0</v>
      </c>
      <c r="BN63" s="143">
        <v>0</v>
      </c>
      <c r="BO63" s="143">
        <v>0</v>
      </c>
      <c r="BQ63" s="143">
        <v>0</v>
      </c>
      <c r="BR63" s="143">
        <v>0</v>
      </c>
      <c r="BS63" s="143">
        <v>0</v>
      </c>
      <c r="BT63" s="143">
        <v>0</v>
      </c>
      <c r="BU63" s="143">
        <v>0</v>
      </c>
    </row>
    <row r="64" spans="4:93" ht="12.9" hidden="1" customHeight="1" x14ac:dyDescent="0.3">
      <c r="M64" s="143">
        <v>0</v>
      </c>
      <c r="N64" s="143">
        <v>0</v>
      </c>
      <c r="O64" s="143">
        <v>0</v>
      </c>
      <c r="P64" s="143">
        <v>0</v>
      </c>
      <c r="Q64" s="143">
        <v>0</v>
      </c>
      <c r="R64" s="143">
        <v>0</v>
      </c>
      <c r="S64" s="143">
        <v>0</v>
      </c>
      <c r="T64" s="143">
        <v>0</v>
      </c>
      <c r="U64" s="143">
        <v>0</v>
      </c>
      <c r="V64" s="143">
        <v>0</v>
      </c>
      <c r="W64" s="143">
        <v>0</v>
      </c>
      <c r="X64" s="143">
        <v>0</v>
      </c>
      <c r="Y64" s="143">
        <v>0</v>
      </c>
      <c r="Z64" s="143">
        <v>0</v>
      </c>
      <c r="AA64" s="143">
        <v>0</v>
      </c>
      <c r="AB64" s="143">
        <v>0</v>
      </c>
      <c r="AC64" s="143">
        <v>0</v>
      </c>
      <c r="AD64" s="143">
        <v>0</v>
      </c>
      <c r="AE64" s="143">
        <v>0</v>
      </c>
      <c r="AF64" s="143">
        <v>0</v>
      </c>
      <c r="AG64" s="143">
        <v>0</v>
      </c>
      <c r="AH64" s="143">
        <v>0</v>
      </c>
      <c r="AI64" s="143">
        <v>0</v>
      </c>
      <c r="AJ64" s="143">
        <v>0</v>
      </c>
      <c r="AK64" s="143">
        <v>0</v>
      </c>
      <c r="AL64" s="143">
        <v>0</v>
      </c>
      <c r="AM64" s="143">
        <v>0</v>
      </c>
      <c r="AN64" s="143">
        <v>0</v>
      </c>
      <c r="AO64" s="143">
        <v>0</v>
      </c>
      <c r="AP64" s="143">
        <v>0</v>
      </c>
      <c r="AQ64" s="143">
        <v>0</v>
      </c>
      <c r="AR64" s="143">
        <v>0</v>
      </c>
      <c r="AS64" s="143">
        <v>0</v>
      </c>
      <c r="AT64" s="143">
        <v>0</v>
      </c>
      <c r="AU64" s="143">
        <v>0</v>
      </c>
      <c r="AV64" s="143">
        <v>0</v>
      </c>
      <c r="AW64" s="143">
        <v>0</v>
      </c>
      <c r="AX64" s="143">
        <v>0</v>
      </c>
      <c r="AY64" s="143">
        <v>0</v>
      </c>
      <c r="AZ64" s="143">
        <v>0</v>
      </c>
      <c r="BA64" s="143">
        <v>0</v>
      </c>
      <c r="BB64" s="143">
        <v>0</v>
      </c>
      <c r="BC64" s="143">
        <v>0</v>
      </c>
      <c r="BD64" s="143">
        <v>0</v>
      </c>
      <c r="BE64" s="143">
        <v>0</v>
      </c>
      <c r="BF64" s="143">
        <v>0</v>
      </c>
      <c r="BG64" s="143">
        <v>0</v>
      </c>
      <c r="BH64" s="143">
        <v>0</v>
      </c>
      <c r="BI64" s="143">
        <v>0</v>
      </c>
      <c r="BJ64" s="143">
        <v>0</v>
      </c>
      <c r="BK64" s="143">
        <v>0</v>
      </c>
      <c r="BL64" s="143">
        <v>0</v>
      </c>
      <c r="BM64" s="143">
        <v>0</v>
      </c>
      <c r="BN64" s="143">
        <v>0</v>
      </c>
      <c r="BO64" s="143">
        <v>0</v>
      </c>
      <c r="BQ64" s="143">
        <v>0</v>
      </c>
      <c r="BR64" s="143">
        <v>0</v>
      </c>
      <c r="BS64" s="143">
        <v>0</v>
      </c>
      <c r="BT64" s="143">
        <v>0</v>
      </c>
      <c r="BU64" s="143">
        <v>0</v>
      </c>
    </row>
    <row r="65" spans="13:73" ht="12.9" hidden="1" customHeight="1" x14ac:dyDescent="0.3">
      <c r="M65" s="143">
        <v>0</v>
      </c>
      <c r="N65" s="143">
        <v>0</v>
      </c>
      <c r="O65" s="143">
        <v>0</v>
      </c>
      <c r="P65" s="143">
        <v>0</v>
      </c>
      <c r="Q65" s="143">
        <v>0</v>
      </c>
      <c r="R65" s="143">
        <v>0</v>
      </c>
      <c r="S65" s="143">
        <v>0</v>
      </c>
      <c r="T65" s="143">
        <v>0</v>
      </c>
      <c r="U65" s="143">
        <v>0</v>
      </c>
      <c r="V65" s="143">
        <v>0</v>
      </c>
      <c r="W65" s="143">
        <v>0</v>
      </c>
      <c r="X65" s="143">
        <v>0</v>
      </c>
      <c r="Y65" s="143">
        <v>0</v>
      </c>
      <c r="Z65" s="143">
        <v>0</v>
      </c>
      <c r="AA65" s="143">
        <v>0</v>
      </c>
      <c r="AB65" s="143">
        <v>0</v>
      </c>
      <c r="AC65" s="143">
        <v>0</v>
      </c>
      <c r="AD65" s="143">
        <v>0</v>
      </c>
      <c r="AE65" s="143">
        <v>0</v>
      </c>
      <c r="AF65" s="143">
        <v>0</v>
      </c>
      <c r="AG65" s="143">
        <v>0</v>
      </c>
      <c r="AH65" s="143">
        <v>0</v>
      </c>
      <c r="AI65" s="143">
        <v>0</v>
      </c>
      <c r="AJ65" s="143">
        <v>0</v>
      </c>
      <c r="AK65" s="143">
        <v>0</v>
      </c>
      <c r="AL65" s="143">
        <v>0</v>
      </c>
      <c r="AM65" s="143">
        <v>0</v>
      </c>
      <c r="AN65" s="143">
        <v>0</v>
      </c>
      <c r="AO65" s="143">
        <v>0</v>
      </c>
      <c r="AP65" s="143">
        <v>0</v>
      </c>
      <c r="AQ65" s="143">
        <v>0</v>
      </c>
      <c r="AR65" s="143">
        <v>0</v>
      </c>
      <c r="AS65" s="143">
        <v>0</v>
      </c>
      <c r="AT65" s="143">
        <v>0</v>
      </c>
      <c r="AU65" s="143">
        <v>0</v>
      </c>
      <c r="AV65" s="143">
        <v>0</v>
      </c>
      <c r="AW65" s="143">
        <v>0</v>
      </c>
      <c r="AX65" s="143">
        <v>0</v>
      </c>
      <c r="AY65" s="143">
        <v>0</v>
      </c>
      <c r="AZ65" s="143">
        <v>0</v>
      </c>
      <c r="BA65" s="143">
        <v>0</v>
      </c>
      <c r="BB65" s="143">
        <v>0</v>
      </c>
      <c r="BC65" s="143">
        <v>0</v>
      </c>
      <c r="BD65" s="143">
        <v>0</v>
      </c>
      <c r="BE65" s="143">
        <v>0</v>
      </c>
      <c r="BF65" s="143">
        <v>0</v>
      </c>
      <c r="BG65" s="143">
        <v>0</v>
      </c>
      <c r="BH65" s="143">
        <v>0</v>
      </c>
      <c r="BI65" s="143">
        <v>0</v>
      </c>
      <c r="BJ65" s="143">
        <v>0</v>
      </c>
      <c r="BK65" s="143">
        <v>0</v>
      </c>
      <c r="BL65" s="143">
        <v>0</v>
      </c>
      <c r="BM65" s="143">
        <v>0</v>
      </c>
      <c r="BN65" s="143">
        <v>0</v>
      </c>
      <c r="BO65" s="143">
        <v>0</v>
      </c>
      <c r="BQ65" s="143">
        <v>0</v>
      </c>
      <c r="BR65" s="143">
        <v>0</v>
      </c>
      <c r="BS65" s="143">
        <v>0</v>
      </c>
      <c r="BT65" s="143">
        <v>0</v>
      </c>
      <c r="BU65" s="143">
        <v>0</v>
      </c>
    </row>
    <row r="66" spans="13:73" ht="12.9" hidden="1" customHeight="1" x14ac:dyDescent="0.3">
      <c r="M66" s="143">
        <v>53000</v>
      </c>
      <c r="N66" s="143">
        <v>0</v>
      </c>
      <c r="O66" s="143">
        <v>0</v>
      </c>
      <c r="P66" s="143">
        <v>0</v>
      </c>
      <c r="Q66" s="143">
        <v>0</v>
      </c>
      <c r="R66" s="143">
        <v>-782328</v>
      </c>
      <c r="S66" s="143">
        <v>0</v>
      </c>
      <c r="T66" s="143">
        <v>0</v>
      </c>
      <c r="U66" s="143">
        <v>0</v>
      </c>
      <c r="V66" s="143">
        <v>0</v>
      </c>
      <c r="W66" s="143">
        <v>294755</v>
      </c>
      <c r="X66" s="143">
        <v>0</v>
      </c>
      <c r="Y66" s="143">
        <v>0</v>
      </c>
      <c r="Z66" s="143">
        <v>0</v>
      </c>
      <c r="AA66" s="143">
        <v>0</v>
      </c>
      <c r="AB66" s="143">
        <v>0</v>
      </c>
      <c r="AC66" s="143">
        <v>0</v>
      </c>
      <c r="AD66" s="143">
        <v>0</v>
      </c>
      <c r="AE66" s="143">
        <v>0</v>
      </c>
      <c r="AF66" s="143">
        <v>0</v>
      </c>
      <c r="AG66" s="143">
        <v>142028</v>
      </c>
      <c r="AH66" s="143">
        <v>0</v>
      </c>
      <c r="AI66" s="143">
        <v>0</v>
      </c>
      <c r="AJ66" s="143">
        <v>0</v>
      </c>
      <c r="AK66" s="143">
        <v>0</v>
      </c>
      <c r="AL66" s="143">
        <v>-1938880</v>
      </c>
      <c r="AM66" s="143">
        <v>0</v>
      </c>
      <c r="AN66" s="143">
        <v>0</v>
      </c>
      <c r="AO66" s="143">
        <v>0</v>
      </c>
      <c r="AP66" s="143">
        <v>0</v>
      </c>
      <c r="AQ66" s="143">
        <v>2092235</v>
      </c>
      <c r="AR66" s="143">
        <v>0</v>
      </c>
      <c r="AS66" s="143">
        <v>0</v>
      </c>
      <c r="AT66" s="143">
        <v>0</v>
      </c>
      <c r="AU66" s="143">
        <v>0</v>
      </c>
      <c r="AV66" s="143">
        <v>669847</v>
      </c>
      <c r="AW66" s="143">
        <v>0</v>
      </c>
      <c r="AX66" s="143">
        <v>0</v>
      </c>
      <c r="AY66" s="143">
        <v>0</v>
      </c>
      <c r="AZ66" s="143">
        <v>0</v>
      </c>
      <c r="BA66" s="143">
        <v>1101597</v>
      </c>
      <c r="BB66" s="143">
        <v>0</v>
      </c>
      <c r="BC66" s="143">
        <v>0</v>
      </c>
      <c r="BD66" s="143">
        <v>0</v>
      </c>
      <c r="BE66" s="143">
        <v>0</v>
      </c>
      <c r="BF66" s="143">
        <v>103371</v>
      </c>
      <c r="BG66" s="143">
        <v>0</v>
      </c>
      <c r="BH66" s="143">
        <v>0</v>
      </c>
      <c r="BI66" s="143">
        <v>0</v>
      </c>
      <c r="BJ66" s="143">
        <v>0</v>
      </c>
      <c r="BK66" s="143">
        <v>-325687</v>
      </c>
      <c r="BL66" s="143">
        <v>0</v>
      </c>
      <c r="BM66" s="143">
        <v>0</v>
      </c>
      <c r="BN66" s="143">
        <v>0</v>
      </c>
      <c r="BO66" s="143">
        <v>0</v>
      </c>
      <c r="BQ66" s="143">
        <v>0</v>
      </c>
      <c r="BR66" s="143">
        <v>0</v>
      </c>
      <c r="BS66" s="143">
        <v>0</v>
      </c>
      <c r="BT66" s="143">
        <v>0</v>
      </c>
      <c r="BU66" s="143">
        <v>1735625</v>
      </c>
    </row>
    <row r="67" spans="13:73" ht="12.9" hidden="1" customHeight="1" x14ac:dyDescent="0.3">
      <c r="M67" s="143">
        <v>53000</v>
      </c>
      <c r="N67" s="143">
        <v>0</v>
      </c>
      <c r="O67" s="143">
        <v>0</v>
      </c>
      <c r="P67" s="143">
        <v>0</v>
      </c>
      <c r="Q67" s="143">
        <v>0</v>
      </c>
      <c r="R67" s="143">
        <v>-782328</v>
      </c>
      <c r="S67" s="143">
        <v>0</v>
      </c>
      <c r="T67" s="143">
        <v>0</v>
      </c>
      <c r="U67" s="143">
        <v>0</v>
      </c>
      <c r="V67" s="143">
        <v>0</v>
      </c>
      <c r="W67" s="143">
        <v>294755</v>
      </c>
      <c r="X67" s="143">
        <v>0</v>
      </c>
      <c r="Y67" s="143">
        <v>0</v>
      </c>
      <c r="Z67" s="143">
        <v>0</v>
      </c>
      <c r="AA67" s="143">
        <v>0</v>
      </c>
      <c r="AB67" s="143">
        <v>0</v>
      </c>
      <c r="AC67" s="143">
        <v>0</v>
      </c>
      <c r="AD67" s="143">
        <v>0</v>
      </c>
      <c r="AE67" s="143">
        <v>0</v>
      </c>
      <c r="AF67" s="143">
        <v>0</v>
      </c>
      <c r="AG67" s="143">
        <v>142028</v>
      </c>
      <c r="AH67" s="143">
        <v>0</v>
      </c>
      <c r="AI67" s="143">
        <v>0</v>
      </c>
      <c r="AJ67" s="143">
        <v>0</v>
      </c>
      <c r="AK67" s="143">
        <v>0</v>
      </c>
      <c r="AL67" s="143">
        <v>-1938880</v>
      </c>
      <c r="AM67" s="143">
        <v>0</v>
      </c>
      <c r="AN67" s="143">
        <v>0</v>
      </c>
      <c r="AO67" s="143">
        <v>0</v>
      </c>
      <c r="AP67" s="143">
        <v>0</v>
      </c>
      <c r="AQ67" s="143">
        <v>2092235</v>
      </c>
      <c r="AR67" s="143">
        <v>0</v>
      </c>
      <c r="AS67" s="143">
        <v>0</v>
      </c>
      <c r="AT67" s="143">
        <v>0</v>
      </c>
      <c r="AU67" s="143">
        <v>0</v>
      </c>
      <c r="AV67" s="143">
        <v>669847</v>
      </c>
      <c r="AW67" s="143">
        <v>0</v>
      </c>
      <c r="AX67" s="143">
        <v>0</v>
      </c>
      <c r="AY67" s="143">
        <v>0</v>
      </c>
      <c r="AZ67" s="143">
        <v>0</v>
      </c>
      <c r="BA67" s="143">
        <v>1101597</v>
      </c>
      <c r="BB67" s="143">
        <v>0</v>
      </c>
      <c r="BC67" s="143">
        <v>0</v>
      </c>
      <c r="BD67" s="143">
        <v>0</v>
      </c>
      <c r="BE67" s="143">
        <v>0</v>
      </c>
      <c r="BF67" s="143">
        <v>103371</v>
      </c>
      <c r="BG67" s="143">
        <v>0</v>
      </c>
      <c r="BH67" s="143">
        <v>0</v>
      </c>
      <c r="BI67" s="143">
        <v>0</v>
      </c>
      <c r="BJ67" s="143">
        <v>0</v>
      </c>
      <c r="BK67" s="143">
        <v>-325687</v>
      </c>
      <c r="BL67" s="143">
        <v>0</v>
      </c>
      <c r="BM67" s="143">
        <v>0</v>
      </c>
      <c r="BN67" s="143">
        <v>0</v>
      </c>
      <c r="BO67" s="143">
        <v>0</v>
      </c>
      <c r="BQ67" s="143">
        <v>0</v>
      </c>
      <c r="BR67" s="143">
        <v>0</v>
      </c>
      <c r="BS67" s="143">
        <v>0</v>
      </c>
      <c r="BT67" s="143">
        <v>0</v>
      </c>
      <c r="BU67" s="143">
        <v>1735625</v>
      </c>
    </row>
    <row r="68" spans="13:73" ht="12.9" hidden="1" customHeight="1" x14ac:dyDescent="0.3">
      <c r="M68" s="143" t="e">
        <v>#REF!</v>
      </c>
      <c r="N68" s="143" t="e">
        <v>#REF!</v>
      </c>
      <c r="O68" s="143" t="e">
        <v>#REF!</v>
      </c>
      <c r="P68" s="143" t="e">
        <v>#REF!</v>
      </c>
      <c r="Q68" s="143" t="e">
        <v>#REF!</v>
      </c>
      <c r="R68" s="143" t="e">
        <v>#REF!</v>
      </c>
      <c r="S68" s="143" t="e">
        <v>#REF!</v>
      </c>
      <c r="T68" s="143" t="e">
        <v>#REF!</v>
      </c>
      <c r="U68" s="143" t="e">
        <v>#REF!</v>
      </c>
      <c r="V68" s="143" t="e">
        <v>#REF!</v>
      </c>
      <c r="W68" s="143" t="e">
        <v>#REF!</v>
      </c>
      <c r="X68" s="143" t="e">
        <v>#REF!</v>
      </c>
      <c r="Y68" s="143" t="e">
        <v>#REF!</v>
      </c>
      <c r="Z68" s="143" t="e">
        <v>#REF!</v>
      </c>
      <c r="AA68" s="143" t="e">
        <v>#REF!</v>
      </c>
      <c r="AB68" s="143" t="e">
        <v>#REF!</v>
      </c>
      <c r="AC68" s="143" t="e">
        <v>#REF!</v>
      </c>
      <c r="AD68" s="143" t="e">
        <v>#REF!</v>
      </c>
      <c r="AE68" s="143" t="e">
        <v>#REF!</v>
      </c>
      <c r="AF68" s="143" t="e">
        <v>#REF!</v>
      </c>
      <c r="AG68" s="143" t="e">
        <v>#REF!</v>
      </c>
      <c r="AH68" s="143" t="e">
        <v>#REF!</v>
      </c>
      <c r="AI68" s="143" t="e">
        <v>#REF!</v>
      </c>
      <c r="AJ68" s="143" t="e">
        <v>#REF!</v>
      </c>
      <c r="AK68" s="143" t="e">
        <v>#REF!</v>
      </c>
      <c r="AL68" s="143" t="e">
        <v>#REF!</v>
      </c>
      <c r="AM68" s="143" t="e">
        <v>#REF!</v>
      </c>
      <c r="AN68" s="143" t="e">
        <v>#REF!</v>
      </c>
      <c r="AO68" s="143" t="e">
        <v>#REF!</v>
      </c>
      <c r="AP68" s="143" t="e">
        <v>#REF!</v>
      </c>
      <c r="AQ68" s="143" t="e">
        <v>#REF!</v>
      </c>
      <c r="AR68" s="143" t="e">
        <v>#REF!</v>
      </c>
      <c r="AS68" s="143" t="e">
        <v>#REF!</v>
      </c>
      <c r="AT68" s="143" t="e">
        <v>#REF!</v>
      </c>
      <c r="AU68" s="143" t="e">
        <v>#REF!</v>
      </c>
      <c r="AV68" s="143" t="e">
        <v>#REF!</v>
      </c>
      <c r="AW68" s="143" t="e">
        <v>#REF!</v>
      </c>
      <c r="AX68" s="143" t="e">
        <v>#REF!</v>
      </c>
      <c r="AY68" s="143" t="e">
        <v>#REF!</v>
      </c>
      <c r="AZ68" s="143" t="e">
        <v>#REF!</v>
      </c>
      <c r="BA68" s="143" t="e">
        <v>#REF!</v>
      </c>
      <c r="BB68" s="143" t="e">
        <v>#REF!</v>
      </c>
      <c r="BC68" s="143" t="e">
        <v>#REF!</v>
      </c>
      <c r="BD68" s="143" t="e">
        <v>#REF!</v>
      </c>
      <c r="BE68" s="143" t="e">
        <v>#REF!</v>
      </c>
      <c r="BF68" s="143" t="e">
        <v>#REF!</v>
      </c>
      <c r="BG68" s="143" t="e">
        <v>#REF!</v>
      </c>
      <c r="BH68" s="143" t="e">
        <v>#REF!</v>
      </c>
      <c r="BI68" s="143" t="e">
        <v>#REF!</v>
      </c>
      <c r="BJ68" s="143" t="e">
        <v>#REF!</v>
      </c>
      <c r="BK68" s="143" t="e">
        <v>#REF!</v>
      </c>
      <c r="BL68" s="143" t="e">
        <v>#REF!</v>
      </c>
      <c r="BM68" s="143" t="e">
        <v>#REF!</v>
      </c>
      <c r="BN68" s="143" t="e">
        <v>#REF!</v>
      </c>
      <c r="BO68" s="143" t="e">
        <v>#REF!</v>
      </c>
      <c r="BQ68" s="143" t="e">
        <v>#REF!</v>
      </c>
      <c r="BR68" s="143" t="e">
        <v>#REF!</v>
      </c>
      <c r="BS68" s="143" t="e">
        <v>#REF!</v>
      </c>
      <c r="BT68" s="143" t="e">
        <v>#REF!</v>
      </c>
      <c r="BU68" s="143" t="e">
        <v>#REF!</v>
      </c>
    </row>
    <row r="69" spans="13:73" ht="12.9" hidden="1" customHeight="1" x14ac:dyDescent="0.3">
      <c r="M69" s="143">
        <v>0</v>
      </c>
      <c r="N69" s="143">
        <v>0</v>
      </c>
      <c r="O69" s="143">
        <v>0</v>
      </c>
      <c r="P69" s="143">
        <v>0</v>
      </c>
      <c r="Q69" s="143">
        <v>0</v>
      </c>
      <c r="R69" s="143">
        <v>0</v>
      </c>
      <c r="S69" s="143">
        <v>0</v>
      </c>
      <c r="T69" s="143">
        <v>0</v>
      </c>
      <c r="U69" s="143">
        <v>0</v>
      </c>
      <c r="V69" s="143">
        <v>0</v>
      </c>
      <c r="W69" s="143">
        <v>0</v>
      </c>
      <c r="X69" s="143">
        <v>0</v>
      </c>
      <c r="Y69" s="143">
        <v>0</v>
      </c>
      <c r="Z69" s="143">
        <v>0</v>
      </c>
      <c r="AA69" s="143">
        <v>0</v>
      </c>
      <c r="AB69" s="143">
        <v>0</v>
      </c>
      <c r="AC69" s="143">
        <v>0</v>
      </c>
      <c r="AD69" s="143">
        <v>0</v>
      </c>
      <c r="AE69" s="143">
        <v>0</v>
      </c>
      <c r="AF69" s="143">
        <v>0</v>
      </c>
      <c r="AG69" s="143">
        <v>0</v>
      </c>
      <c r="AH69" s="143">
        <v>0</v>
      </c>
      <c r="AI69" s="143">
        <v>0</v>
      </c>
      <c r="AJ69" s="143">
        <v>0</v>
      </c>
      <c r="AK69" s="143">
        <v>0</v>
      </c>
      <c r="AL69" s="143">
        <v>0</v>
      </c>
      <c r="AM69" s="143">
        <v>0</v>
      </c>
      <c r="AN69" s="143">
        <v>0</v>
      </c>
      <c r="AO69" s="143">
        <v>0</v>
      </c>
      <c r="AP69" s="143">
        <v>0</v>
      </c>
      <c r="AQ69" s="143">
        <v>0</v>
      </c>
      <c r="AR69" s="143">
        <v>0</v>
      </c>
      <c r="AS69" s="143">
        <v>0</v>
      </c>
      <c r="AT69" s="143">
        <v>0</v>
      </c>
      <c r="AU69" s="143">
        <v>0</v>
      </c>
      <c r="AV69" s="143">
        <v>0</v>
      </c>
      <c r="AW69" s="143">
        <v>0</v>
      </c>
      <c r="AX69" s="143">
        <v>0</v>
      </c>
      <c r="AY69" s="143">
        <v>0</v>
      </c>
      <c r="AZ69" s="143">
        <v>0</v>
      </c>
      <c r="BA69" s="143">
        <v>0</v>
      </c>
      <c r="BB69" s="143">
        <v>0</v>
      </c>
      <c r="BC69" s="143">
        <v>0</v>
      </c>
      <c r="BD69" s="143">
        <v>0</v>
      </c>
      <c r="BE69" s="143">
        <v>0</v>
      </c>
      <c r="BF69" s="143">
        <v>0</v>
      </c>
      <c r="BG69" s="143">
        <v>0</v>
      </c>
      <c r="BH69" s="143">
        <v>0</v>
      </c>
      <c r="BI69" s="143">
        <v>0</v>
      </c>
      <c r="BJ69" s="143">
        <v>0</v>
      </c>
      <c r="BK69" s="143">
        <v>0</v>
      </c>
      <c r="BL69" s="143">
        <v>0</v>
      </c>
      <c r="BM69" s="143">
        <v>0</v>
      </c>
      <c r="BN69" s="143">
        <v>0</v>
      </c>
      <c r="BO69" s="143">
        <v>0</v>
      </c>
      <c r="BQ69" s="143">
        <v>0</v>
      </c>
      <c r="BR69" s="143">
        <v>0</v>
      </c>
      <c r="BS69" s="143">
        <v>0</v>
      </c>
      <c r="BT69" s="143">
        <v>0</v>
      </c>
      <c r="BU69" s="143">
        <v>0</v>
      </c>
    </row>
    <row r="70" spans="13:73" ht="12.9" hidden="1" customHeight="1" x14ac:dyDescent="0.3">
      <c r="M70" s="143" t="e">
        <v>#REF!</v>
      </c>
      <c r="N70" s="143" t="e">
        <v>#REF!</v>
      </c>
      <c r="O70" s="143" t="e">
        <v>#REF!</v>
      </c>
      <c r="P70" s="143" t="e">
        <v>#REF!</v>
      </c>
      <c r="Q70" s="143" t="e">
        <v>#REF!</v>
      </c>
      <c r="R70" s="143" t="e">
        <v>#REF!</v>
      </c>
      <c r="S70" s="143" t="e">
        <v>#REF!</v>
      </c>
      <c r="T70" s="143" t="e">
        <v>#REF!</v>
      </c>
      <c r="U70" s="143" t="e">
        <v>#REF!</v>
      </c>
      <c r="V70" s="143" t="e">
        <v>#REF!</v>
      </c>
      <c r="W70" s="143" t="e">
        <v>#REF!</v>
      </c>
      <c r="X70" s="143" t="e">
        <v>#REF!</v>
      </c>
      <c r="Y70" s="143" t="e">
        <v>#REF!</v>
      </c>
      <c r="Z70" s="143" t="e">
        <v>#REF!</v>
      </c>
      <c r="AA70" s="143" t="e">
        <v>#REF!</v>
      </c>
      <c r="AB70" s="143" t="e">
        <v>#REF!</v>
      </c>
      <c r="AC70" s="143" t="e">
        <v>#REF!</v>
      </c>
      <c r="AD70" s="143" t="e">
        <v>#REF!</v>
      </c>
      <c r="AE70" s="143" t="e">
        <v>#REF!</v>
      </c>
      <c r="AF70" s="143" t="e">
        <v>#REF!</v>
      </c>
      <c r="AG70" s="143" t="e">
        <v>#REF!</v>
      </c>
      <c r="AH70" s="143" t="e">
        <v>#REF!</v>
      </c>
      <c r="AI70" s="143" t="e">
        <v>#REF!</v>
      </c>
      <c r="AJ70" s="143" t="e">
        <v>#REF!</v>
      </c>
      <c r="AK70" s="143" t="e">
        <v>#REF!</v>
      </c>
      <c r="AL70" s="143" t="e">
        <v>#REF!</v>
      </c>
      <c r="AM70" s="143" t="e">
        <v>#REF!</v>
      </c>
      <c r="AN70" s="143" t="e">
        <v>#REF!</v>
      </c>
      <c r="AO70" s="143" t="e">
        <v>#REF!</v>
      </c>
      <c r="AP70" s="143" t="e">
        <v>#REF!</v>
      </c>
      <c r="AQ70" s="143" t="e">
        <v>#REF!</v>
      </c>
      <c r="AR70" s="143" t="e">
        <v>#REF!</v>
      </c>
      <c r="AS70" s="143" t="e">
        <v>#REF!</v>
      </c>
      <c r="AT70" s="143" t="e">
        <v>#REF!</v>
      </c>
      <c r="AU70" s="143" t="e">
        <v>#REF!</v>
      </c>
      <c r="AV70" s="143" t="e">
        <v>#REF!</v>
      </c>
      <c r="AW70" s="143" t="e">
        <v>#REF!</v>
      </c>
      <c r="AX70" s="143" t="e">
        <v>#REF!</v>
      </c>
      <c r="AY70" s="143" t="e">
        <v>#REF!</v>
      </c>
      <c r="AZ70" s="143" t="e">
        <v>#REF!</v>
      </c>
      <c r="BA70" s="143" t="e">
        <v>#REF!</v>
      </c>
      <c r="BB70" s="143" t="e">
        <v>#REF!</v>
      </c>
      <c r="BC70" s="143" t="e">
        <v>#REF!</v>
      </c>
      <c r="BD70" s="143" t="e">
        <v>#REF!</v>
      </c>
      <c r="BE70" s="143" t="e">
        <v>#REF!</v>
      </c>
      <c r="BF70" s="143" t="e">
        <v>#REF!</v>
      </c>
      <c r="BG70" s="143" t="e">
        <v>#REF!</v>
      </c>
      <c r="BH70" s="143" t="e">
        <v>#REF!</v>
      </c>
      <c r="BI70" s="143" t="e">
        <v>#REF!</v>
      </c>
      <c r="BJ70" s="143" t="e">
        <v>#REF!</v>
      </c>
      <c r="BK70" s="143" t="e">
        <v>#REF!</v>
      </c>
      <c r="BL70" s="143" t="e">
        <v>#REF!</v>
      </c>
      <c r="BM70" s="143" t="e">
        <v>#REF!</v>
      </c>
      <c r="BN70" s="143" t="e">
        <v>#REF!</v>
      </c>
      <c r="BO70" s="143" t="e">
        <v>#REF!</v>
      </c>
      <c r="BQ70" s="143" t="e">
        <v>#REF!</v>
      </c>
      <c r="BR70" s="143" t="e">
        <v>#REF!</v>
      </c>
      <c r="BS70" s="143" t="e">
        <v>#REF!</v>
      </c>
      <c r="BT70" s="143" t="e">
        <v>#REF!</v>
      </c>
      <c r="BU70" s="143" t="e">
        <v>#REF!</v>
      </c>
    </row>
    <row r="71" spans="13:73" ht="12.9" hidden="1" customHeight="1" x14ac:dyDescent="0.3">
      <c r="M71" s="143">
        <v>0</v>
      </c>
      <c r="N71" s="143">
        <v>0</v>
      </c>
      <c r="O71" s="143">
        <v>0</v>
      </c>
      <c r="P71" s="143">
        <v>0</v>
      </c>
      <c r="Q71" s="143">
        <v>0</v>
      </c>
      <c r="R71" s="143">
        <v>0</v>
      </c>
      <c r="S71" s="143">
        <v>0</v>
      </c>
      <c r="T71" s="143">
        <v>0</v>
      </c>
      <c r="U71" s="143">
        <v>0</v>
      </c>
      <c r="V71" s="143">
        <v>0</v>
      </c>
      <c r="W71" s="143">
        <v>0</v>
      </c>
      <c r="X71" s="143">
        <v>0</v>
      </c>
      <c r="Y71" s="143">
        <v>0</v>
      </c>
      <c r="Z71" s="143">
        <v>0</v>
      </c>
      <c r="AA71" s="143">
        <v>0</v>
      </c>
      <c r="AB71" s="143">
        <v>0</v>
      </c>
      <c r="AC71" s="143">
        <v>0</v>
      </c>
      <c r="AD71" s="143">
        <v>0</v>
      </c>
      <c r="AE71" s="143">
        <v>0</v>
      </c>
      <c r="AF71" s="143">
        <v>0</v>
      </c>
      <c r="AG71" s="143">
        <v>71200</v>
      </c>
      <c r="AH71" s="143">
        <v>0</v>
      </c>
      <c r="AI71" s="143">
        <v>0</v>
      </c>
      <c r="AJ71" s="143">
        <v>0</v>
      </c>
      <c r="AK71" s="143">
        <v>0</v>
      </c>
      <c r="AL71" s="143">
        <v>66253</v>
      </c>
      <c r="AM71" s="143">
        <v>0</v>
      </c>
      <c r="AN71" s="143">
        <v>0</v>
      </c>
      <c r="AO71" s="143">
        <v>0</v>
      </c>
      <c r="AP71" s="143">
        <v>0</v>
      </c>
      <c r="AQ71" s="143">
        <v>275684</v>
      </c>
      <c r="AR71" s="143">
        <v>0</v>
      </c>
      <c r="AS71" s="143">
        <v>0</v>
      </c>
      <c r="AT71" s="143">
        <v>0</v>
      </c>
      <c r="AU71" s="143">
        <v>0</v>
      </c>
      <c r="AV71" s="143">
        <v>288495</v>
      </c>
      <c r="AW71" s="143">
        <v>0</v>
      </c>
      <c r="AX71" s="143">
        <v>0</v>
      </c>
      <c r="AY71" s="143">
        <v>0</v>
      </c>
      <c r="AZ71" s="143">
        <v>0</v>
      </c>
      <c r="BA71" s="143">
        <v>2039</v>
      </c>
      <c r="BB71" s="143">
        <v>0</v>
      </c>
      <c r="BC71" s="143">
        <v>0</v>
      </c>
      <c r="BD71" s="143">
        <v>0</v>
      </c>
      <c r="BE71" s="143">
        <v>0</v>
      </c>
      <c r="BF71" s="143">
        <v>0</v>
      </c>
      <c r="BG71" s="143">
        <v>0</v>
      </c>
      <c r="BH71" s="143">
        <v>0</v>
      </c>
      <c r="BI71" s="143">
        <v>0</v>
      </c>
      <c r="BJ71" s="143">
        <v>0</v>
      </c>
      <c r="BK71" s="143">
        <v>0</v>
      </c>
      <c r="BL71" s="143">
        <v>0</v>
      </c>
      <c r="BM71" s="143">
        <v>0</v>
      </c>
      <c r="BN71" s="143">
        <v>0</v>
      </c>
      <c r="BO71" s="143">
        <v>0</v>
      </c>
      <c r="BQ71" s="143">
        <v>0</v>
      </c>
      <c r="BR71" s="143">
        <v>0</v>
      </c>
      <c r="BS71" s="143">
        <v>0</v>
      </c>
      <c r="BT71" s="143">
        <v>0</v>
      </c>
      <c r="BU71" s="143">
        <v>703671</v>
      </c>
    </row>
    <row r="72" spans="13:73" ht="12.9" hidden="1" customHeight="1" x14ac:dyDescent="0.3">
      <c r="M72" s="143">
        <v>0</v>
      </c>
      <c r="N72" s="143">
        <v>0</v>
      </c>
      <c r="O72" s="143">
        <v>0</v>
      </c>
      <c r="P72" s="143">
        <v>0</v>
      </c>
      <c r="Q72" s="143">
        <v>0</v>
      </c>
      <c r="R72" s="143">
        <v>0</v>
      </c>
      <c r="S72" s="143">
        <v>0</v>
      </c>
      <c r="T72" s="143">
        <v>0</v>
      </c>
      <c r="U72" s="143">
        <v>0</v>
      </c>
      <c r="V72" s="143">
        <v>0</v>
      </c>
      <c r="W72" s="143">
        <v>0</v>
      </c>
      <c r="X72" s="143">
        <v>0</v>
      </c>
      <c r="Y72" s="143">
        <v>0</v>
      </c>
      <c r="Z72" s="143">
        <v>0</v>
      </c>
      <c r="AA72" s="143">
        <v>0</v>
      </c>
      <c r="AB72" s="143">
        <v>0</v>
      </c>
      <c r="AC72" s="143">
        <v>0</v>
      </c>
      <c r="AD72" s="143">
        <v>0</v>
      </c>
      <c r="AE72" s="143">
        <v>0</v>
      </c>
      <c r="AF72" s="143">
        <v>0</v>
      </c>
      <c r="AG72" s="143">
        <v>71200</v>
      </c>
      <c r="AH72" s="143">
        <v>0</v>
      </c>
      <c r="AI72" s="143">
        <v>0</v>
      </c>
      <c r="AJ72" s="143">
        <v>0</v>
      </c>
      <c r="AK72" s="143">
        <v>0</v>
      </c>
      <c r="AL72" s="143">
        <v>66253</v>
      </c>
      <c r="AM72" s="143">
        <v>0</v>
      </c>
      <c r="AN72" s="143">
        <v>0</v>
      </c>
      <c r="AO72" s="143">
        <v>0</v>
      </c>
      <c r="AP72" s="143">
        <v>0</v>
      </c>
      <c r="AQ72" s="143">
        <v>275684</v>
      </c>
      <c r="AR72" s="143">
        <v>0</v>
      </c>
      <c r="AS72" s="143">
        <v>0</v>
      </c>
      <c r="AT72" s="143">
        <v>0</v>
      </c>
      <c r="AU72" s="143">
        <v>0</v>
      </c>
      <c r="AV72" s="143">
        <v>288495</v>
      </c>
      <c r="AW72" s="143">
        <v>0</v>
      </c>
      <c r="AX72" s="143">
        <v>0</v>
      </c>
      <c r="AY72" s="143">
        <v>0</v>
      </c>
      <c r="AZ72" s="143">
        <v>0</v>
      </c>
      <c r="BA72" s="143">
        <v>2039</v>
      </c>
      <c r="BB72" s="143">
        <v>0</v>
      </c>
      <c r="BC72" s="143">
        <v>0</v>
      </c>
      <c r="BD72" s="143">
        <v>0</v>
      </c>
      <c r="BE72" s="143">
        <v>0</v>
      </c>
      <c r="BF72" s="143">
        <v>0</v>
      </c>
      <c r="BG72" s="143">
        <v>0</v>
      </c>
      <c r="BH72" s="143">
        <v>0</v>
      </c>
      <c r="BI72" s="143">
        <v>0</v>
      </c>
      <c r="BJ72" s="143">
        <v>0</v>
      </c>
      <c r="BK72" s="143">
        <v>0</v>
      </c>
      <c r="BL72" s="143">
        <v>0</v>
      </c>
      <c r="BM72" s="143">
        <v>0</v>
      </c>
      <c r="BN72" s="143">
        <v>0</v>
      </c>
      <c r="BO72" s="143">
        <v>0</v>
      </c>
      <c r="BQ72" s="143">
        <v>0</v>
      </c>
      <c r="BR72" s="143">
        <v>0</v>
      </c>
      <c r="BS72" s="143">
        <v>0</v>
      </c>
      <c r="BT72" s="143">
        <v>0</v>
      </c>
      <c r="BU72" s="143">
        <v>703671</v>
      </c>
    </row>
    <row r="73" spans="13:73" ht="12.9" hidden="1" customHeight="1" x14ac:dyDescent="0.3">
      <c r="M73" s="143" t="e">
        <v>#REF!</v>
      </c>
      <c r="N73" s="143" t="e">
        <v>#REF!</v>
      </c>
      <c r="O73" s="143" t="e">
        <v>#REF!</v>
      </c>
      <c r="P73" s="143" t="e">
        <v>#REF!</v>
      </c>
      <c r="Q73" s="143" t="e">
        <v>#REF!</v>
      </c>
      <c r="R73" s="143" t="e">
        <v>#REF!</v>
      </c>
      <c r="S73" s="143" t="e">
        <v>#REF!</v>
      </c>
      <c r="T73" s="143" t="e">
        <v>#REF!</v>
      </c>
      <c r="U73" s="143" t="e">
        <v>#REF!</v>
      </c>
      <c r="V73" s="143" t="e">
        <v>#REF!</v>
      </c>
      <c r="W73" s="143" t="e">
        <v>#REF!</v>
      </c>
      <c r="X73" s="143" t="e">
        <v>#REF!</v>
      </c>
      <c r="Y73" s="143" t="e">
        <v>#REF!</v>
      </c>
      <c r="Z73" s="143" t="e">
        <v>#REF!</v>
      </c>
      <c r="AA73" s="143" t="e">
        <v>#REF!</v>
      </c>
      <c r="AB73" s="143" t="e">
        <v>#REF!</v>
      </c>
      <c r="AC73" s="143" t="e">
        <v>#REF!</v>
      </c>
      <c r="AD73" s="143" t="e">
        <v>#REF!</v>
      </c>
      <c r="AE73" s="143" t="e">
        <v>#REF!</v>
      </c>
      <c r="AF73" s="143" t="e">
        <v>#REF!</v>
      </c>
      <c r="AG73" s="143" t="e">
        <v>#REF!</v>
      </c>
      <c r="AH73" s="143" t="e">
        <v>#REF!</v>
      </c>
      <c r="AI73" s="143" t="e">
        <v>#REF!</v>
      </c>
      <c r="AJ73" s="143" t="e">
        <v>#REF!</v>
      </c>
      <c r="AK73" s="143" t="e">
        <v>#REF!</v>
      </c>
      <c r="AL73" s="143" t="e">
        <v>#REF!</v>
      </c>
      <c r="AM73" s="143" t="e">
        <v>#REF!</v>
      </c>
      <c r="AN73" s="143" t="e">
        <v>#REF!</v>
      </c>
      <c r="AO73" s="143" t="e">
        <v>#REF!</v>
      </c>
      <c r="AP73" s="143" t="e">
        <v>#REF!</v>
      </c>
      <c r="AQ73" s="143" t="e">
        <v>#REF!</v>
      </c>
      <c r="AR73" s="143" t="e">
        <v>#REF!</v>
      </c>
      <c r="AS73" s="143" t="e">
        <v>#REF!</v>
      </c>
      <c r="AT73" s="143" t="e">
        <v>#REF!</v>
      </c>
      <c r="AU73" s="143" t="e">
        <v>#REF!</v>
      </c>
      <c r="AV73" s="143" t="e">
        <v>#REF!</v>
      </c>
      <c r="AW73" s="143" t="e">
        <v>#REF!</v>
      </c>
      <c r="AX73" s="143" t="e">
        <v>#REF!</v>
      </c>
      <c r="AY73" s="143" t="e">
        <v>#REF!</v>
      </c>
      <c r="AZ73" s="143" t="e">
        <v>#REF!</v>
      </c>
      <c r="BA73" s="143" t="e">
        <v>#REF!</v>
      </c>
      <c r="BB73" s="143" t="e">
        <v>#REF!</v>
      </c>
      <c r="BC73" s="143" t="e">
        <v>#REF!</v>
      </c>
      <c r="BD73" s="143" t="e">
        <v>#REF!</v>
      </c>
      <c r="BE73" s="143" t="e">
        <v>#REF!</v>
      </c>
      <c r="BF73" s="143" t="e">
        <v>#REF!</v>
      </c>
      <c r="BG73" s="143" t="e">
        <v>#REF!</v>
      </c>
      <c r="BH73" s="143" t="e">
        <v>#REF!</v>
      </c>
      <c r="BI73" s="143" t="e">
        <v>#REF!</v>
      </c>
      <c r="BJ73" s="143" t="e">
        <v>#REF!</v>
      </c>
      <c r="BK73" s="143" t="e">
        <v>#REF!</v>
      </c>
      <c r="BL73" s="143" t="e">
        <v>#REF!</v>
      </c>
      <c r="BM73" s="143" t="e">
        <v>#REF!</v>
      </c>
      <c r="BN73" s="143" t="e">
        <v>#REF!</v>
      </c>
      <c r="BO73" s="143" t="e">
        <v>#REF!</v>
      </c>
      <c r="BQ73" s="143" t="e">
        <v>#REF!</v>
      </c>
      <c r="BR73" s="143" t="e">
        <v>#REF!</v>
      </c>
      <c r="BS73" s="143" t="e">
        <v>#REF!</v>
      </c>
      <c r="BT73" s="143" t="e">
        <v>#REF!</v>
      </c>
      <c r="BU73" s="143" t="e">
        <v>#REF!</v>
      </c>
    </row>
    <row r="74" spans="13:73" ht="12.9" hidden="1" customHeight="1" x14ac:dyDescent="0.3">
      <c r="M74" s="143">
        <v>0</v>
      </c>
      <c r="N74" s="143">
        <v>0</v>
      </c>
      <c r="O74" s="143">
        <v>0</v>
      </c>
      <c r="P74" s="143">
        <v>0</v>
      </c>
      <c r="Q74" s="143">
        <v>0</v>
      </c>
      <c r="R74" s="143">
        <v>0</v>
      </c>
      <c r="S74" s="143">
        <v>0</v>
      </c>
      <c r="T74" s="143">
        <v>0</v>
      </c>
      <c r="U74" s="143">
        <v>0</v>
      </c>
      <c r="V74" s="143">
        <v>0</v>
      </c>
      <c r="W74" s="143">
        <v>0</v>
      </c>
      <c r="X74" s="143">
        <v>0</v>
      </c>
      <c r="Y74" s="143">
        <v>0</v>
      </c>
      <c r="Z74" s="143">
        <v>0</v>
      </c>
      <c r="AA74" s="143">
        <v>0</v>
      </c>
      <c r="AB74" s="143">
        <v>0</v>
      </c>
      <c r="AC74" s="143">
        <v>0</v>
      </c>
      <c r="AD74" s="143">
        <v>0</v>
      </c>
      <c r="AE74" s="143">
        <v>0</v>
      </c>
      <c r="AF74" s="143">
        <v>0</v>
      </c>
      <c r="AG74" s="143">
        <v>0</v>
      </c>
      <c r="AH74" s="143">
        <v>0</v>
      </c>
      <c r="AI74" s="143">
        <v>0</v>
      </c>
      <c r="AJ74" s="143">
        <v>0</v>
      </c>
      <c r="AK74" s="143">
        <v>0</v>
      </c>
      <c r="AL74" s="143">
        <v>0</v>
      </c>
      <c r="AM74" s="143">
        <v>0</v>
      </c>
      <c r="AN74" s="143">
        <v>0</v>
      </c>
      <c r="AO74" s="143">
        <v>0</v>
      </c>
      <c r="AP74" s="143">
        <v>0</v>
      </c>
      <c r="AQ74" s="143">
        <v>0</v>
      </c>
      <c r="AR74" s="143">
        <v>0</v>
      </c>
      <c r="AS74" s="143">
        <v>0</v>
      </c>
      <c r="AT74" s="143">
        <v>0</v>
      </c>
      <c r="AU74" s="143">
        <v>0</v>
      </c>
      <c r="AV74" s="143">
        <v>0</v>
      </c>
      <c r="AW74" s="143">
        <v>0</v>
      </c>
      <c r="AX74" s="143">
        <v>0</v>
      </c>
      <c r="AY74" s="143">
        <v>0</v>
      </c>
      <c r="AZ74" s="143">
        <v>0</v>
      </c>
      <c r="BA74" s="143">
        <v>0</v>
      </c>
      <c r="BB74" s="143">
        <v>0</v>
      </c>
      <c r="BC74" s="143">
        <v>0</v>
      </c>
      <c r="BD74" s="143">
        <v>0</v>
      </c>
      <c r="BE74" s="143">
        <v>0</v>
      </c>
      <c r="BF74" s="143">
        <v>0</v>
      </c>
      <c r="BG74" s="143">
        <v>0</v>
      </c>
      <c r="BH74" s="143">
        <v>0</v>
      </c>
      <c r="BI74" s="143">
        <v>0</v>
      </c>
      <c r="BJ74" s="143">
        <v>0</v>
      </c>
      <c r="BK74" s="143">
        <v>0</v>
      </c>
      <c r="BL74" s="143">
        <v>0</v>
      </c>
      <c r="BM74" s="143">
        <v>0</v>
      </c>
      <c r="BN74" s="143">
        <v>0</v>
      </c>
      <c r="BO74" s="143">
        <v>0</v>
      </c>
      <c r="BQ74" s="143">
        <v>0</v>
      </c>
      <c r="BR74" s="143">
        <v>0</v>
      </c>
      <c r="BS74" s="143">
        <v>0</v>
      </c>
      <c r="BT74" s="143">
        <v>0</v>
      </c>
      <c r="BU74" s="143">
        <v>0</v>
      </c>
    </row>
    <row r="75" spans="13:73" ht="12.9" hidden="1" customHeight="1" x14ac:dyDescent="0.3">
      <c r="M75" s="143" t="e">
        <v>#REF!</v>
      </c>
      <c r="N75" s="143" t="e">
        <v>#REF!</v>
      </c>
      <c r="O75" s="143" t="e">
        <v>#REF!</v>
      </c>
      <c r="P75" s="143" t="e">
        <v>#REF!</v>
      </c>
      <c r="Q75" s="143" t="e">
        <v>#REF!</v>
      </c>
      <c r="R75" s="143" t="e">
        <v>#REF!</v>
      </c>
      <c r="S75" s="143" t="e">
        <v>#REF!</v>
      </c>
      <c r="T75" s="143" t="e">
        <v>#REF!</v>
      </c>
      <c r="U75" s="143" t="e">
        <v>#REF!</v>
      </c>
      <c r="V75" s="143" t="e">
        <v>#REF!</v>
      </c>
      <c r="W75" s="143" t="e">
        <v>#REF!</v>
      </c>
      <c r="X75" s="143" t="e">
        <v>#REF!</v>
      </c>
      <c r="Y75" s="143" t="e">
        <v>#REF!</v>
      </c>
      <c r="Z75" s="143" t="e">
        <v>#REF!</v>
      </c>
      <c r="AA75" s="143" t="e">
        <v>#REF!</v>
      </c>
      <c r="AB75" s="143" t="e">
        <v>#REF!</v>
      </c>
      <c r="AC75" s="143" t="e">
        <v>#REF!</v>
      </c>
      <c r="AD75" s="143" t="e">
        <v>#REF!</v>
      </c>
      <c r="AE75" s="143" t="e">
        <v>#REF!</v>
      </c>
      <c r="AF75" s="143" t="e">
        <v>#REF!</v>
      </c>
      <c r="AG75" s="143" t="e">
        <v>#REF!</v>
      </c>
      <c r="AH75" s="143" t="e">
        <v>#REF!</v>
      </c>
      <c r="AI75" s="143" t="e">
        <v>#REF!</v>
      </c>
      <c r="AJ75" s="143" t="e">
        <v>#REF!</v>
      </c>
      <c r="AK75" s="143" t="e">
        <v>#REF!</v>
      </c>
      <c r="AL75" s="143" t="e">
        <v>#REF!</v>
      </c>
      <c r="AM75" s="143" t="e">
        <v>#REF!</v>
      </c>
      <c r="AN75" s="143" t="e">
        <v>#REF!</v>
      </c>
      <c r="AO75" s="143" t="e">
        <v>#REF!</v>
      </c>
      <c r="AP75" s="143" t="e">
        <v>#REF!</v>
      </c>
      <c r="AQ75" s="143" t="e">
        <v>#REF!</v>
      </c>
      <c r="AR75" s="143" t="e">
        <v>#REF!</v>
      </c>
      <c r="AS75" s="143" t="e">
        <v>#REF!</v>
      </c>
      <c r="AT75" s="143" t="e">
        <v>#REF!</v>
      </c>
      <c r="AU75" s="143" t="e">
        <v>#REF!</v>
      </c>
      <c r="AV75" s="143" t="e">
        <v>#REF!</v>
      </c>
      <c r="AW75" s="143" t="e">
        <v>#REF!</v>
      </c>
      <c r="AX75" s="143" t="e">
        <v>#REF!</v>
      </c>
      <c r="AY75" s="143" t="e">
        <v>#REF!</v>
      </c>
      <c r="AZ75" s="143" t="e">
        <v>#REF!</v>
      </c>
      <c r="BA75" s="143" t="e">
        <v>#REF!</v>
      </c>
      <c r="BB75" s="143" t="e">
        <v>#REF!</v>
      </c>
      <c r="BC75" s="143" t="e">
        <v>#REF!</v>
      </c>
      <c r="BD75" s="143" t="e">
        <v>#REF!</v>
      </c>
      <c r="BE75" s="143" t="e">
        <v>#REF!</v>
      </c>
      <c r="BF75" s="143" t="e">
        <v>#REF!</v>
      </c>
      <c r="BG75" s="143" t="e">
        <v>#REF!</v>
      </c>
      <c r="BH75" s="143" t="e">
        <v>#REF!</v>
      </c>
      <c r="BI75" s="143" t="e">
        <v>#REF!</v>
      </c>
      <c r="BJ75" s="143" t="e">
        <v>#REF!</v>
      </c>
      <c r="BK75" s="143" t="e">
        <v>#REF!</v>
      </c>
      <c r="BL75" s="143" t="e">
        <v>#REF!</v>
      </c>
      <c r="BM75" s="143" t="e">
        <v>#REF!</v>
      </c>
      <c r="BN75" s="143" t="e">
        <v>#REF!</v>
      </c>
      <c r="BO75" s="143" t="e">
        <v>#REF!</v>
      </c>
      <c r="BQ75" s="143" t="e">
        <v>#REF!</v>
      </c>
      <c r="BR75" s="143" t="e">
        <v>#REF!</v>
      </c>
      <c r="BS75" s="143" t="e">
        <v>#REF!</v>
      </c>
      <c r="BT75" s="143" t="e">
        <v>#REF!</v>
      </c>
      <c r="BU75" s="143" t="e">
        <v>#REF!</v>
      </c>
    </row>
    <row r="76" spans="13:73" ht="12.9" hidden="1" customHeight="1" x14ac:dyDescent="0.3">
      <c r="M76" s="143" t="e">
        <v>#REF!</v>
      </c>
      <c r="N76" s="143" t="e">
        <v>#REF!</v>
      </c>
      <c r="O76" s="143" t="e">
        <v>#REF!</v>
      </c>
      <c r="P76" s="143" t="e">
        <v>#REF!</v>
      </c>
      <c r="Q76" s="143" t="e">
        <v>#REF!</v>
      </c>
      <c r="R76" s="143" t="e">
        <v>#REF!</v>
      </c>
      <c r="S76" s="143" t="e">
        <v>#REF!</v>
      </c>
      <c r="T76" s="143" t="e">
        <v>#REF!</v>
      </c>
      <c r="U76" s="143" t="e">
        <v>#REF!</v>
      </c>
      <c r="V76" s="143" t="e">
        <v>#REF!</v>
      </c>
      <c r="W76" s="143" t="e">
        <v>#REF!</v>
      </c>
      <c r="X76" s="143" t="e">
        <v>#REF!</v>
      </c>
      <c r="Y76" s="143" t="e">
        <v>#REF!</v>
      </c>
      <c r="Z76" s="143" t="e">
        <v>#REF!</v>
      </c>
      <c r="AA76" s="143" t="e">
        <v>#REF!</v>
      </c>
      <c r="AB76" s="143" t="e">
        <v>#REF!</v>
      </c>
      <c r="AC76" s="143" t="e">
        <v>#REF!</v>
      </c>
      <c r="AD76" s="143" t="e">
        <v>#REF!</v>
      </c>
      <c r="AE76" s="143" t="e">
        <v>#REF!</v>
      </c>
      <c r="AF76" s="143" t="e">
        <v>#REF!</v>
      </c>
      <c r="AG76" s="143" t="e">
        <v>#REF!</v>
      </c>
      <c r="AH76" s="143" t="e">
        <v>#REF!</v>
      </c>
      <c r="AI76" s="143" t="e">
        <v>#REF!</v>
      </c>
      <c r="AJ76" s="143" t="e">
        <v>#REF!</v>
      </c>
      <c r="AK76" s="143" t="e">
        <v>#REF!</v>
      </c>
      <c r="AL76" s="143" t="e">
        <v>#REF!</v>
      </c>
      <c r="AM76" s="143" t="e">
        <v>#REF!</v>
      </c>
      <c r="AN76" s="143" t="e">
        <v>#REF!</v>
      </c>
      <c r="AO76" s="143" t="e">
        <v>#REF!</v>
      </c>
      <c r="AP76" s="143" t="e">
        <v>#REF!</v>
      </c>
      <c r="AQ76" s="143" t="e">
        <v>#REF!</v>
      </c>
      <c r="AR76" s="143" t="e">
        <v>#REF!</v>
      </c>
      <c r="AS76" s="143" t="e">
        <v>#REF!</v>
      </c>
      <c r="AT76" s="143" t="e">
        <v>#REF!</v>
      </c>
      <c r="AU76" s="143" t="e">
        <v>#REF!</v>
      </c>
      <c r="AV76" s="143" t="e">
        <v>#REF!</v>
      </c>
      <c r="AW76" s="143" t="e">
        <v>#REF!</v>
      </c>
      <c r="AX76" s="143" t="e">
        <v>#REF!</v>
      </c>
      <c r="AY76" s="143" t="e">
        <v>#REF!</v>
      </c>
      <c r="AZ76" s="143" t="e">
        <v>#REF!</v>
      </c>
      <c r="BA76" s="143" t="e">
        <v>#REF!</v>
      </c>
      <c r="BB76" s="143" t="e">
        <v>#REF!</v>
      </c>
      <c r="BC76" s="143" t="e">
        <v>#REF!</v>
      </c>
      <c r="BD76" s="143" t="e">
        <v>#REF!</v>
      </c>
      <c r="BE76" s="143" t="e">
        <v>#REF!</v>
      </c>
      <c r="BF76" s="143" t="e">
        <v>#REF!</v>
      </c>
      <c r="BG76" s="143" t="e">
        <v>#REF!</v>
      </c>
      <c r="BH76" s="143" t="e">
        <v>#REF!</v>
      </c>
      <c r="BI76" s="143" t="e">
        <v>#REF!</v>
      </c>
      <c r="BJ76" s="143" t="e">
        <v>#REF!</v>
      </c>
      <c r="BK76" s="143" t="e">
        <v>#REF!</v>
      </c>
      <c r="BL76" s="143" t="e">
        <v>#REF!</v>
      </c>
      <c r="BM76" s="143" t="e">
        <v>#REF!</v>
      </c>
      <c r="BN76" s="143" t="e">
        <v>#REF!</v>
      </c>
      <c r="BO76" s="143" t="e">
        <v>#REF!</v>
      </c>
      <c r="BQ76" s="143" t="e">
        <v>#REF!</v>
      </c>
      <c r="BR76" s="143" t="e">
        <v>#REF!</v>
      </c>
      <c r="BS76" s="143" t="e">
        <v>#REF!</v>
      </c>
      <c r="BT76" s="143" t="e">
        <v>#REF!</v>
      </c>
      <c r="BU76" s="143" t="e">
        <v>#REF!</v>
      </c>
    </row>
    <row r="77" spans="13:73" ht="12.9" hidden="1" customHeight="1" x14ac:dyDescent="0.3">
      <c r="M77" s="143">
        <v>-14032562</v>
      </c>
      <c r="N77" s="143">
        <v>0</v>
      </c>
      <c r="O77" s="143">
        <v>0</v>
      </c>
      <c r="P77" s="143">
        <v>0</v>
      </c>
      <c r="Q77" s="143">
        <v>0</v>
      </c>
      <c r="R77" s="143">
        <v>7960139</v>
      </c>
      <c r="S77" s="143">
        <v>0</v>
      </c>
      <c r="T77" s="143">
        <v>0</v>
      </c>
      <c r="U77" s="143">
        <v>0</v>
      </c>
      <c r="V77" s="143">
        <v>0</v>
      </c>
      <c r="W77" s="143">
        <v>8608019</v>
      </c>
      <c r="X77" s="143">
        <v>0</v>
      </c>
      <c r="Y77" s="143">
        <v>0</v>
      </c>
      <c r="Z77" s="143">
        <v>0</v>
      </c>
      <c r="AA77" s="143">
        <v>0</v>
      </c>
      <c r="AB77" s="143">
        <v>-11021628</v>
      </c>
      <c r="AC77" s="143">
        <v>0</v>
      </c>
      <c r="AD77" s="143">
        <v>0</v>
      </c>
      <c r="AE77" s="143">
        <v>0</v>
      </c>
      <c r="AF77" s="143">
        <v>0</v>
      </c>
      <c r="AG77" s="143">
        <v>4947875</v>
      </c>
      <c r="AH77" s="143">
        <v>0</v>
      </c>
      <c r="AI77" s="143">
        <v>0</v>
      </c>
      <c r="AJ77" s="143">
        <v>0</v>
      </c>
      <c r="AK77" s="143">
        <v>0</v>
      </c>
      <c r="AL77" s="143">
        <v>2914640</v>
      </c>
      <c r="AM77" s="143">
        <v>0</v>
      </c>
      <c r="AN77" s="143">
        <v>0</v>
      </c>
      <c r="AO77" s="143">
        <v>0</v>
      </c>
      <c r="AP77" s="143">
        <v>0</v>
      </c>
      <c r="AQ77" s="143">
        <v>-8544703</v>
      </c>
      <c r="AR77" s="143">
        <v>0</v>
      </c>
      <c r="AS77" s="143">
        <v>0</v>
      </c>
      <c r="AT77" s="143">
        <v>0</v>
      </c>
      <c r="AU77" s="143">
        <v>0</v>
      </c>
      <c r="AV77" s="143">
        <v>-5531622</v>
      </c>
      <c r="AW77" s="143">
        <v>0</v>
      </c>
      <c r="AX77" s="143">
        <v>0</v>
      </c>
      <c r="AY77" s="143">
        <v>0</v>
      </c>
      <c r="AZ77" s="143">
        <v>0</v>
      </c>
      <c r="BA77" s="143">
        <v>1142358</v>
      </c>
      <c r="BB77" s="143">
        <v>0</v>
      </c>
      <c r="BC77" s="143">
        <v>0</v>
      </c>
      <c r="BD77" s="143">
        <v>0</v>
      </c>
      <c r="BE77" s="143">
        <v>0</v>
      </c>
      <c r="BF77" s="143">
        <v>-1316499</v>
      </c>
      <c r="BG77" s="143">
        <v>0</v>
      </c>
      <c r="BH77" s="143">
        <v>0</v>
      </c>
      <c r="BI77" s="143">
        <v>0</v>
      </c>
      <c r="BJ77" s="143">
        <v>0</v>
      </c>
      <c r="BK77" s="143">
        <v>8862024</v>
      </c>
      <c r="BL77" s="143">
        <v>0</v>
      </c>
      <c r="BM77" s="143">
        <v>0</v>
      </c>
      <c r="BN77" s="143">
        <v>0</v>
      </c>
      <c r="BO77" s="143">
        <v>0</v>
      </c>
      <c r="BQ77" s="143">
        <v>0</v>
      </c>
      <c r="BR77" s="143">
        <v>0</v>
      </c>
      <c r="BS77" s="143">
        <v>0</v>
      </c>
      <c r="BT77" s="143">
        <v>0</v>
      </c>
      <c r="BU77" s="143">
        <v>-14873983</v>
      </c>
    </row>
    <row r="78" spans="13:73" ht="12.9" hidden="1" customHeight="1" x14ac:dyDescent="0.3">
      <c r="M78" s="143">
        <v>0</v>
      </c>
      <c r="N78" s="143">
        <v>0</v>
      </c>
      <c r="O78" s="143">
        <v>0</v>
      </c>
      <c r="P78" s="143">
        <v>0</v>
      </c>
      <c r="Q78" s="143">
        <v>0</v>
      </c>
      <c r="R78" s="143">
        <v>0</v>
      </c>
      <c r="S78" s="143">
        <v>0</v>
      </c>
      <c r="T78" s="143">
        <v>0</v>
      </c>
      <c r="U78" s="143">
        <v>0</v>
      </c>
      <c r="V78" s="143">
        <v>0</v>
      </c>
      <c r="W78" s="143">
        <v>0</v>
      </c>
      <c r="X78" s="143">
        <v>0</v>
      </c>
      <c r="Y78" s="143">
        <v>0</v>
      </c>
      <c r="Z78" s="143">
        <v>0</v>
      </c>
      <c r="AA78" s="143">
        <v>0</v>
      </c>
      <c r="AB78" s="143">
        <v>0</v>
      </c>
      <c r="AC78" s="143">
        <v>0</v>
      </c>
      <c r="AD78" s="143">
        <v>0</v>
      </c>
      <c r="AE78" s="143">
        <v>0</v>
      </c>
      <c r="AF78" s="143">
        <v>0</v>
      </c>
      <c r="AG78" s="143">
        <v>0</v>
      </c>
      <c r="AH78" s="143">
        <v>0</v>
      </c>
      <c r="AI78" s="143">
        <v>0</v>
      </c>
      <c r="AJ78" s="143">
        <v>0</v>
      </c>
      <c r="AK78" s="143">
        <v>0</v>
      </c>
      <c r="AL78" s="143">
        <v>0</v>
      </c>
      <c r="AM78" s="143">
        <v>0</v>
      </c>
      <c r="AN78" s="143">
        <v>0</v>
      </c>
      <c r="AO78" s="143">
        <v>0</v>
      </c>
      <c r="AP78" s="143">
        <v>0</v>
      </c>
      <c r="AQ78" s="143">
        <v>0</v>
      </c>
      <c r="AR78" s="143">
        <v>0</v>
      </c>
      <c r="AS78" s="143">
        <v>0</v>
      </c>
      <c r="AT78" s="143">
        <v>0</v>
      </c>
      <c r="AU78" s="143">
        <v>0</v>
      </c>
      <c r="AV78" s="143">
        <v>0</v>
      </c>
      <c r="AW78" s="143">
        <v>0</v>
      </c>
      <c r="AX78" s="143">
        <v>0</v>
      </c>
      <c r="AY78" s="143">
        <v>0</v>
      </c>
      <c r="AZ78" s="143">
        <v>0</v>
      </c>
      <c r="BA78" s="143">
        <v>0</v>
      </c>
      <c r="BB78" s="143">
        <v>0</v>
      </c>
      <c r="BC78" s="143">
        <v>0</v>
      </c>
      <c r="BD78" s="143">
        <v>0</v>
      </c>
      <c r="BE78" s="143">
        <v>0</v>
      </c>
      <c r="BF78" s="143">
        <v>0</v>
      </c>
      <c r="BG78" s="143">
        <v>0</v>
      </c>
      <c r="BH78" s="143">
        <v>0</v>
      </c>
      <c r="BI78" s="143">
        <v>0</v>
      </c>
      <c r="BJ78" s="143">
        <v>0</v>
      </c>
      <c r="BK78" s="143">
        <v>0</v>
      </c>
      <c r="BL78" s="143">
        <v>0</v>
      </c>
      <c r="BM78" s="143">
        <v>0</v>
      </c>
      <c r="BN78" s="143">
        <v>0</v>
      </c>
      <c r="BO78" s="143">
        <v>0</v>
      </c>
      <c r="BQ78" s="143">
        <v>0</v>
      </c>
      <c r="BR78" s="143">
        <v>0</v>
      </c>
      <c r="BS78" s="143">
        <v>0</v>
      </c>
      <c r="BT78" s="143">
        <v>0</v>
      </c>
      <c r="BU78" s="143">
        <v>0</v>
      </c>
    </row>
    <row r="79" spans="13:73" ht="12.9" hidden="1" customHeight="1" x14ac:dyDescent="0.3">
      <c r="M79" s="143">
        <v>13158016</v>
      </c>
      <c r="N79" s="143">
        <v>0</v>
      </c>
      <c r="O79" s="143">
        <v>0</v>
      </c>
      <c r="P79" s="143">
        <v>0</v>
      </c>
      <c r="Q79" s="143">
        <v>0</v>
      </c>
      <c r="R79" s="143">
        <v>-30204316</v>
      </c>
      <c r="S79" s="143">
        <v>0</v>
      </c>
      <c r="T79" s="143">
        <v>0</v>
      </c>
      <c r="U79" s="143">
        <v>0</v>
      </c>
      <c r="V79" s="143">
        <v>0</v>
      </c>
      <c r="W79" s="143">
        <v>-50174077</v>
      </c>
      <c r="X79" s="143">
        <v>0</v>
      </c>
      <c r="Y79" s="143">
        <v>0</v>
      </c>
      <c r="Z79" s="143">
        <v>0</v>
      </c>
      <c r="AA79" s="143">
        <v>0</v>
      </c>
      <c r="AB79" s="143">
        <v>30526112</v>
      </c>
      <c r="AC79" s="143">
        <v>0</v>
      </c>
      <c r="AD79" s="143">
        <v>0</v>
      </c>
      <c r="AE79" s="143">
        <v>0</v>
      </c>
      <c r="AF79" s="143">
        <v>0</v>
      </c>
      <c r="AG79" s="143">
        <v>1856852</v>
      </c>
      <c r="AH79" s="143">
        <v>0</v>
      </c>
      <c r="AI79" s="143">
        <v>0</v>
      </c>
      <c r="AJ79" s="143">
        <v>0</v>
      </c>
      <c r="AK79" s="143">
        <v>0</v>
      </c>
      <c r="AL79" s="143">
        <v>37507705</v>
      </c>
      <c r="AM79" s="143">
        <v>0</v>
      </c>
      <c r="AN79" s="143">
        <v>0</v>
      </c>
      <c r="AO79" s="143">
        <v>0</v>
      </c>
      <c r="AP79" s="143">
        <v>0</v>
      </c>
      <c r="AQ79" s="143">
        <v>-28927190</v>
      </c>
      <c r="AR79" s="143">
        <v>0</v>
      </c>
      <c r="AS79" s="143">
        <v>0</v>
      </c>
      <c r="AT79" s="143">
        <v>0</v>
      </c>
      <c r="AU79" s="143">
        <v>0</v>
      </c>
      <c r="AV79" s="143">
        <v>84550318</v>
      </c>
      <c r="AW79" s="143">
        <v>0</v>
      </c>
      <c r="AX79" s="143">
        <v>0</v>
      </c>
      <c r="AY79" s="143">
        <v>0</v>
      </c>
      <c r="AZ79" s="143">
        <v>0</v>
      </c>
      <c r="BA79" s="143">
        <v>-16689960</v>
      </c>
      <c r="BB79" s="143">
        <v>0</v>
      </c>
      <c r="BC79" s="143">
        <v>0</v>
      </c>
      <c r="BD79" s="143">
        <v>0</v>
      </c>
      <c r="BE79" s="143">
        <v>0</v>
      </c>
      <c r="BF79" s="143">
        <v>-53524421</v>
      </c>
      <c r="BG79" s="143">
        <v>0</v>
      </c>
      <c r="BH79" s="143">
        <v>0</v>
      </c>
      <c r="BI79" s="143">
        <v>0</v>
      </c>
      <c r="BJ79" s="143">
        <v>0</v>
      </c>
      <c r="BK79" s="143">
        <v>300655382</v>
      </c>
      <c r="BL79" s="143">
        <v>0</v>
      </c>
      <c r="BM79" s="143">
        <v>0</v>
      </c>
      <c r="BN79" s="143">
        <v>0</v>
      </c>
      <c r="BO79" s="143">
        <v>0</v>
      </c>
      <c r="BQ79" s="143">
        <v>0</v>
      </c>
      <c r="BR79" s="143">
        <v>0</v>
      </c>
      <c r="BS79" s="143">
        <v>0</v>
      </c>
      <c r="BT79" s="143">
        <v>0</v>
      </c>
      <c r="BU79" s="143">
        <v>-11920961</v>
      </c>
    </row>
    <row r="80" spans="13:73" ht="12.9" hidden="1" customHeight="1" x14ac:dyDescent="0.3"/>
    <row r="81" ht="12.9" hidden="1" customHeight="1" x14ac:dyDescent="0.3"/>
    <row r="82" ht="12.9" hidden="1" customHeight="1" x14ac:dyDescent="0.3"/>
    <row r="83" ht="12.9" hidden="1" customHeight="1" x14ac:dyDescent="0.3"/>
    <row r="84" ht="12.9" hidden="1" customHeight="1" x14ac:dyDescent="0.3"/>
    <row r="85" ht="12.9" hidden="1" customHeight="1" x14ac:dyDescent="0.3"/>
    <row r="86" ht="12.9" hidden="1" customHeight="1" x14ac:dyDescent="0.3"/>
    <row r="87" ht="12.9" hidden="1" customHeight="1" x14ac:dyDescent="0.3"/>
    <row r="88" ht="12.9" hidden="1" customHeight="1" x14ac:dyDescent="0.3"/>
    <row r="89" ht="12.9" hidden="1" customHeight="1" x14ac:dyDescent="0.3"/>
    <row r="90" ht="12.9" hidden="1" customHeight="1" x14ac:dyDescent="0.3"/>
    <row r="91" ht="12.9" hidden="1" customHeight="1" x14ac:dyDescent="0.3"/>
    <row r="92" ht="12.9" hidden="1" customHeight="1" x14ac:dyDescent="0.3"/>
    <row r="93" ht="12.9" hidden="1" customHeight="1" x14ac:dyDescent="0.3"/>
    <row r="94" ht="12.9" hidden="1" customHeight="1" x14ac:dyDescent="0.3"/>
    <row r="95" ht="12.9" hidden="1" customHeight="1" x14ac:dyDescent="0.3"/>
    <row r="96" ht="12.9" hidden="1" customHeight="1" x14ac:dyDescent="0.3"/>
    <row r="97" spans="13:138" ht="12.9" hidden="1" customHeight="1" x14ac:dyDescent="0.3"/>
    <row r="98" spans="13:138" ht="12.9" hidden="1" customHeight="1" x14ac:dyDescent="0.3"/>
    <row r="99" spans="13:138" ht="12.9" hidden="1" customHeight="1" x14ac:dyDescent="0.3"/>
    <row r="100" spans="13:138" ht="12.9" hidden="1" customHeight="1" x14ac:dyDescent="0.3"/>
    <row r="101" spans="13:138" ht="12.9" hidden="1" customHeight="1" x14ac:dyDescent="0.3"/>
    <row r="102" spans="13:138" ht="12.9" hidden="1" customHeight="1" x14ac:dyDescent="0.3"/>
    <row r="103" spans="13:138" x14ac:dyDescent="0.3">
      <c r="BZ103" s="152"/>
      <c r="EH103" s="541"/>
    </row>
    <row r="104" spans="13:138" x14ac:dyDescent="0.3">
      <c r="M104" s="294"/>
      <c r="AL104" s="21"/>
      <c r="BZ104" s="212"/>
      <c r="EH104" s="46"/>
    </row>
    <row r="105" spans="13:138" x14ac:dyDescent="0.3">
      <c r="DL105" s="143">
        <v>2087354</v>
      </c>
    </row>
    <row r="115" spans="143:143" x14ac:dyDescent="0.3">
      <c r="EM115" s="542"/>
    </row>
  </sheetData>
  <mergeCells count="3">
    <mergeCell ref="H8:BU8"/>
    <mergeCell ref="BZ8:EM8"/>
    <mergeCell ref="D38:BU38"/>
  </mergeCells>
  <pageMargins left="0.70866141732283472" right="0.70866141732283472" top="0.74803149606299213" bottom="0.74803149606299213" header="0.31496062992125984" footer="0.31496062992125984"/>
  <pageSetup scale="67"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272E0-D41C-4ABB-8EC8-F245B0E79ACD}">
  <sheetPr>
    <pageSetUpPr fitToPage="1"/>
  </sheetPr>
  <dimension ref="B1:BM313"/>
  <sheetViews>
    <sheetView view="pageBreakPreview" topLeftCell="A4" zoomScaleNormal="100" zoomScaleSheetLayoutView="100" workbookViewId="0">
      <selection activeCell="A122" sqref="A122:XFD131"/>
    </sheetView>
  </sheetViews>
  <sheetFormatPr defaultColWidth="8.6328125" defaultRowHeight="13" x14ac:dyDescent="0.3"/>
  <cols>
    <col min="1" max="1" width="1.6328125" style="543" customWidth="1"/>
    <col min="2" max="2" width="3" style="543" customWidth="1"/>
    <col min="3" max="4" width="1.6328125" style="543" customWidth="1"/>
    <col min="5" max="5" width="43.08984375" style="543" customWidth="1"/>
    <col min="6" max="6" width="5.54296875" style="550" customWidth="1"/>
    <col min="7" max="7" width="17.6328125" style="543" customWidth="1"/>
    <col min="8" max="8" width="17.6328125" style="543" hidden="1" customWidth="1"/>
    <col min="9" max="11" width="15.6328125" style="543" hidden="1" customWidth="1"/>
    <col min="12" max="12" width="16" style="543" hidden="1" customWidth="1"/>
    <col min="13" max="14" width="15.6328125" style="543" hidden="1" customWidth="1"/>
    <col min="15" max="15" width="18.7265625" style="543" hidden="1" customWidth="1"/>
    <col min="16" max="16" width="15.6328125" style="543" hidden="1" customWidth="1"/>
    <col min="17" max="17" width="15.6328125" style="543" customWidth="1"/>
    <col min="18" max="18" width="16.36328125" style="543" hidden="1" customWidth="1"/>
    <col min="19" max="19" width="15.6328125" style="543" hidden="1" customWidth="1"/>
    <col min="20" max="21" width="17.6328125" style="543" customWidth="1"/>
    <col min="22" max="30" width="15.6328125" style="543" hidden="1" customWidth="1"/>
    <col min="31" max="31" width="15.6328125" style="543" customWidth="1"/>
    <col min="32" max="33" width="15.6328125" style="543" hidden="1" customWidth="1"/>
    <col min="34" max="34" width="17.6328125" style="543" customWidth="1"/>
    <col min="35" max="35" width="3" style="543" customWidth="1"/>
    <col min="36" max="36" width="1.6328125" style="543" customWidth="1"/>
    <col min="37" max="37" width="19.08984375" style="543" customWidth="1"/>
    <col min="38" max="38" width="4.08984375" style="543" customWidth="1"/>
    <col min="39" max="39" width="1.6328125" style="543" customWidth="1"/>
    <col min="40" max="40" width="1" style="549" customWidth="1"/>
    <col min="41" max="41" width="1.36328125" style="543" customWidth="1"/>
    <col min="42" max="42" width="11.6328125" style="543" hidden="1" customWidth="1"/>
    <col min="43" max="44" width="17.6328125" style="543" hidden="1" customWidth="1"/>
    <col min="45" max="45" width="8.6328125" style="543" hidden="1" customWidth="1"/>
    <col min="46" max="47" width="1.6328125" style="543" hidden="1" customWidth="1"/>
    <col min="48" max="48" width="43.36328125" style="543" hidden="1" customWidth="1"/>
    <col min="49" max="49" width="3.6328125" style="550" hidden="1" customWidth="1"/>
    <col min="50" max="51" width="17.6328125" style="543" hidden="1" customWidth="1"/>
    <col min="52" max="54" width="15.6328125" style="543" hidden="1" customWidth="1"/>
    <col min="55" max="55" width="16" style="543" hidden="1" customWidth="1"/>
    <col min="56" max="62" width="15.6328125" style="543" hidden="1" customWidth="1"/>
    <col min="63" max="63" width="17.6328125" style="543" hidden="1" customWidth="1"/>
    <col min="64" max="65" width="8.6328125" style="543" hidden="1" customWidth="1"/>
    <col min="66" max="16384" width="8.6328125" style="543"/>
  </cols>
  <sheetData>
    <row r="1" spans="2:63" hidden="1" x14ac:dyDescent="0.3">
      <c r="E1" s="544"/>
      <c r="F1" s="545"/>
      <c r="N1" s="546"/>
      <c r="O1" s="546"/>
      <c r="Q1" s="546"/>
      <c r="R1" s="547"/>
      <c r="T1" s="548"/>
      <c r="AV1" s="544"/>
      <c r="AW1" s="545"/>
      <c r="BE1" s="546"/>
      <c r="BF1" s="546"/>
      <c r="BH1" s="546"/>
      <c r="BI1" s="547"/>
      <c r="BK1" s="548"/>
    </row>
    <row r="2" spans="2:63" hidden="1" x14ac:dyDescent="0.3">
      <c r="K2" s="546"/>
      <c r="L2" s="547"/>
      <c r="M2" s="547"/>
      <c r="N2" s="546"/>
      <c r="O2" s="546"/>
      <c r="Q2" s="546"/>
      <c r="T2" s="551"/>
      <c r="BB2" s="546"/>
      <c r="BC2" s="547"/>
      <c r="BD2" s="547"/>
      <c r="BE2" s="546"/>
      <c r="BF2" s="546"/>
      <c r="BH2" s="546"/>
      <c r="BK2" s="551"/>
    </row>
    <row r="3" spans="2:63" hidden="1" x14ac:dyDescent="0.3">
      <c r="K3" s="552"/>
      <c r="L3" s="547"/>
      <c r="M3" s="553"/>
      <c r="N3" s="546"/>
      <c r="O3" s="547"/>
      <c r="P3" s="547"/>
      <c r="Q3" s="547"/>
      <c r="R3" s="547"/>
      <c r="S3" s="547"/>
      <c r="T3" s="547"/>
      <c r="BB3" s="552"/>
      <c r="BC3" s="547"/>
      <c r="BD3" s="553"/>
      <c r="BE3" s="546"/>
      <c r="BF3" s="547"/>
      <c r="BG3" s="547"/>
      <c r="BH3" s="547"/>
      <c r="BI3" s="547"/>
      <c r="BJ3" s="547"/>
      <c r="BK3" s="547"/>
    </row>
    <row r="4" spans="2:63" x14ac:dyDescent="0.3">
      <c r="T4" s="544"/>
      <c r="BK4" s="544"/>
    </row>
    <row r="5" spans="2:63" ht="15.5" x14ac:dyDescent="0.35">
      <c r="C5" s="554" t="s">
        <v>622</v>
      </c>
      <c r="T5" s="544"/>
      <c r="AT5" s="554"/>
      <c r="BK5" s="544"/>
    </row>
    <row r="6" spans="2:63" ht="13.5" thickBot="1" x14ac:dyDescent="0.35">
      <c r="B6" s="555"/>
      <c r="C6" s="556"/>
      <c r="D6" s="557"/>
      <c r="E6" s="557"/>
      <c r="F6" s="558"/>
      <c r="G6" s="726" t="s">
        <v>33</v>
      </c>
      <c r="H6" s="727"/>
      <c r="I6" s="727"/>
      <c r="J6" s="727"/>
      <c r="K6" s="727"/>
      <c r="L6" s="727"/>
      <c r="M6" s="727"/>
      <c r="N6" s="727"/>
      <c r="O6" s="727"/>
      <c r="P6" s="727"/>
      <c r="Q6" s="727"/>
      <c r="R6" s="727"/>
      <c r="S6" s="727"/>
      <c r="T6" s="728"/>
      <c r="U6" s="726" t="s">
        <v>32</v>
      </c>
      <c r="V6" s="727"/>
      <c r="W6" s="727"/>
      <c r="X6" s="727"/>
      <c r="Y6" s="727"/>
      <c r="Z6" s="727"/>
      <c r="AA6" s="727"/>
      <c r="AB6" s="727"/>
      <c r="AC6" s="727"/>
      <c r="AD6" s="727"/>
      <c r="AE6" s="727"/>
      <c r="AF6" s="727"/>
      <c r="AG6" s="727"/>
      <c r="AH6" s="729"/>
      <c r="AI6" s="559"/>
      <c r="AP6" s="730"/>
      <c r="AQ6" s="731"/>
      <c r="AR6" s="731"/>
      <c r="AT6" s="556"/>
      <c r="AU6" s="557"/>
      <c r="AV6" s="557"/>
      <c r="AW6" s="558"/>
      <c r="AX6" s="726"/>
      <c r="AY6" s="727"/>
      <c r="AZ6" s="727"/>
      <c r="BA6" s="727"/>
      <c r="BB6" s="727"/>
      <c r="BC6" s="727"/>
      <c r="BD6" s="727"/>
      <c r="BE6" s="727"/>
      <c r="BF6" s="727"/>
      <c r="BG6" s="727"/>
      <c r="BH6" s="727"/>
      <c r="BI6" s="727"/>
      <c r="BJ6" s="727"/>
      <c r="BK6" s="728"/>
    </row>
    <row r="7" spans="2:63" ht="15.75" customHeight="1" x14ac:dyDescent="0.3">
      <c r="B7" s="555"/>
      <c r="C7" s="560"/>
      <c r="D7" s="549"/>
      <c r="E7" s="561"/>
      <c r="F7" s="562"/>
      <c r="G7" s="563" t="s">
        <v>91</v>
      </c>
      <c r="H7" s="564" t="s">
        <v>0</v>
      </c>
      <c r="I7" s="564" t="s">
        <v>6</v>
      </c>
      <c r="J7" s="564" t="s">
        <v>7</v>
      </c>
      <c r="K7" s="564" t="s">
        <v>8</v>
      </c>
      <c r="L7" s="563" t="s">
        <v>9</v>
      </c>
      <c r="M7" s="563" t="s">
        <v>10</v>
      </c>
      <c r="N7" s="564" t="s">
        <v>11</v>
      </c>
      <c r="O7" s="563" t="s">
        <v>16</v>
      </c>
      <c r="P7" s="564" t="s">
        <v>12</v>
      </c>
      <c r="Q7" s="563" t="s">
        <v>13</v>
      </c>
      <c r="R7" s="564" t="s">
        <v>14</v>
      </c>
      <c r="S7" s="563" t="s">
        <v>15</v>
      </c>
      <c r="T7" s="563" t="s">
        <v>2</v>
      </c>
      <c r="U7" s="563" t="s">
        <v>94</v>
      </c>
      <c r="V7" s="565" t="s">
        <v>0</v>
      </c>
      <c r="W7" s="564" t="s">
        <v>6</v>
      </c>
      <c r="X7" s="564" t="s">
        <v>7</v>
      </c>
      <c r="Y7" s="564" t="s">
        <v>8</v>
      </c>
      <c r="Z7" s="563" t="s">
        <v>9</v>
      </c>
      <c r="AA7" s="563" t="s">
        <v>10</v>
      </c>
      <c r="AB7" s="564" t="s">
        <v>11</v>
      </c>
      <c r="AC7" s="563" t="s">
        <v>16</v>
      </c>
      <c r="AD7" s="564" t="s">
        <v>12</v>
      </c>
      <c r="AE7" s="563" t="s">
        <v>13</v>
      </c>
      <c r="AF7" s="564" t="s">
        <v>14</v>
      </c>
      <c r="AG7" s="563" t="s">
        <v>70</v>
      </c>
      <c r="AH7" s="566" t="s">
        <v>2</v>
      </c>
      <c r="AI7" s="559"/>
      <c r="AK7" s="544"/>
      <c r="AP7" s="567"/>
      <c r="AQ7" s="568"/>
      <c r="AR7" s="569"/>
      <c r="AT7" s="560"/>
      <c r="AU7" s="549"/>
      <c r="AV7" s="561"/>
      <c r="AW7" s="562"/>
      <c r="AX7" s="563"/>
      <c r="AY7" s="564"/>
      <c r="AZ7" s="564"/>
      <c r="BA7" s="564"/>
      <c r="BB7" s="564"/>
      <c r="BC7" s="563"/>
      <c r="BD7" s="563"/>
      <c r="BE7" s="564"/>
      <c r="BF7" s="563"/>
      <c r="BG7" s="564"/>
      <c r="BH7" s="563"/>
      <c r="BI7" s="564"/>
      <c r="BJ7" s="563"/>
      <c r="BK7" s="563"/>
    </row>
    <row r="8" spans="2:63" ht="13.5" thickBot="1" x14ac:dyDescent="0.35">
      <c r="B8" s="555"/>
      <c r="C8" s="570" t="s">
        <v>17</v>
      </c>
      <c r="D8" s="571"/>
      <c r="E8" s="571"/>
      <c r="F8" s="572"/>
      <c r="G8" s="573" t="s">
        <v>4</v>
      </c>
      <c r="H8" s="574"/>
      <c r="I8" s="575"/>
      <c r="J8" s="575"/>
      <c r="K8" s="575"/>
      <c r="L8" s="575"/>
      <c r="M8" s="575"/>
      <c r="N8" s="575"/>
      <c r="O8" s="575"/>
      <c r="P8" s="575"/>
      <c r="Q8" s="575"/>
      <c r="R8" s="575"/>
      <c r="S8" s="575"/>
      <c r="T8" s="575"/>
      <c r="U8" s="574" t="s">
        <v>80</v>
      </c>
      <c r="V8" s="576"/>
      <c r="W8" s="575"/>
      <c r="X8" s="575"/>
      <c r="Y8" s="575"/>
      <c r="Z8" s="577"/>
      <c r="AA8" s="575"/>
      <c r="AB8" s="575"/>
      <c r="AC8" s="575"/>
      <c r="AD8" s="575"/>
      <c r="AE8" s="575"/>
      <c r="AF8" s="575"/>
      <c r="AG8" s="575"/>
      <c r="AH8" s="578"/>
      <c r="AI8" s="559"/>
      <c r="AK8" s="561"/>
      <c r="AP8" s="579"/>
      <c r="AQ8" s="580"/>
      <c r="AR8" s="581"/>
      <c r="AT8" s="570"/>
      <c r="AU8" s="571"/>
      <c r="AV8" s="571"/>
      <c r="AW8" s="572"/>
      <c r="AX8" s="573"/>
      <c r="AY8" s="574"/>
      <c r="AZ8" s="575"/>
      <c r="BA8" s="575"/>
      <c r="BB8" s="575"/>
      <c r="BC8" s="575"/>
      <c r="BD8" s="575"/>
      <c r="BE8" s="575"/>
      <c r="BF8" s="575"/>
      <c r="BG8" s="575"/>
      <c r="BH8" s="575"/>
      <c r="BI8" s="575"/>
      <c r="BJ8" s="575"/>
      <c r="BK8" s="575"/>
    </row>
    <row r="9" spans="2:63" x14ac:dyDescent="0.3">
      <c r="B9" s="555"/>
      <c r="C9" s="559"/>
      <c r="G9" s="582"/>
      <c r="H9" s="583"/>
      <c r="I9" s="583"/>
      <c r="J9" s="583"/>
      <c r="K9" s="583"/>
      <c r="L9" s="584"/>
      <c r="M9" s="584"/>
      <c r="N9" s="584"/>
      <c r="O9" s="584"/>
      <c r="P9" s="584"/>
      <c r="Q9" s="584"/>
      <c r="R9" s="584"/>
      <c r="S9" s="584"/>
      <c r="T9" s="585"/>
      <c r="U9" s="582"/>
      <c r="V9" s="582"/>
      <c r="W9" s="584"/>
      <c r="X9" s="584"/>
      <c r="Y9" s="584"/>
      <c r="Z9" s="582"/>
      <c r="AA9" s="584"/>
      <c r="AB9" s="584"/>
      <c r="AC9" s="584"/>
      <c r="AD9" s="584"/>
      <c r="AE9" s="584"/>
      <c r="AF9" s="584"/>
      <c r="AG9" s="584"/>
      <c r="AH9" s="586"/>
      <c r="AI9" s="559"/>
      <c r="AP9" s="587"/>
      <c r="AQ9" s="582"/>
      <c r="AR9" s="588"/>
      <c r="AT9" s="559"/>
      <c r="AX9" s="582"/>
      <c r="AY9" s="584"/>
      <c r="AZ9" s="584"/>
      <c r="BA9" s="584"/>
      <c r="BB9" s="583"/>
      <c r="BC9" s="584"/>
      <c r="BD9" s="584"/>
      <c r="BE9" s="584"/>
      <c r="BF9" s="584"/>
      <c r="BG9" s="584"/>
      <c r="BH9" s="584"/>
      <c r="BI9" s="584"/>
      <c r="BJ9" s="584"/>
      <c r="BK9" s="585"/>
    </row>
    <row r="10" spans="2:63" x14ac:dyDescent="0.3">
      <c r="B10" s="555"/>
      <c r="C10" s="560" t="s">
        <v>623</v>
      </c>
      <c r="D10" s="549"/>
      <c r="E10" s="549"/>
      <c r="F10" s="589" t="s">
        <v>624</v>
      </c>
      <c r="G10" s="590">
        <v>1968664076</v>
      </c>
      <c r="H10" s="590">
        <v>105228408</v>
      </c>
      <c r="I10" s="590">
        <v>138332470</v>
      </c>
      <c r="J10" s="590">
        <v>219090790</v>
      </c>
      <c r="K10" s="590">
        <v>104384059</v>
      </c>
      <c r="L10" s="590">
        <v>178457919</v>
      </c>
      <c r="M10" s="590">
        <v>165797089</v>
      </c>
      <c r="N10" s="590">
        <v>122668252</v>
      </c>
      <c r="O10" s="590">
        <v>143584656</v>
      </c>
      <c r="P10" s="590">
        <v>239574451</v>
      </c>
      <c r="Q10" s="590">
        <v>139828808</v>
      </c>
      <c r="R10" s="590">
        <v>0</v>
      </c>
      <c r="S10" s="590">
        <v>0</v>
      </c>
      <c r="T10" s="590">
        <v>1556946902</v>
      </c>
      <c r="U10" s="590">
        <v>1912068503</v>
      </c>
      <c r="V10" s="590">
        <v>90991869</v>
      </c>
      <c r="W10" s="590">
        <v>125989209</v>
      </c>
      <c r="X10" s="590">
        <v>199879944</v>
      </c>
      <c r="Y10" s="590">
        <v>189550127</v>
      </c>
      <c r="Z10" s="590">
        <v>161268368</v>
      </c>
      <c r="AA10" s="590">
        <v>156647347</v>
      </c>
      <c r="AB10" s="590">
        <v>112627533</v>
      </c>
      <c r="AC10" s="590">
        <v>137581189</v>
      </c>
      <c r="AD10" s="590">
        <v>210183034</v>
      </c>
      <c r="AE10" s="590">
        <v>121294140</v>
      </c>
      <c r="AF10" s="590">
        <v>202682330</v>
      </c>
      <c r="AG10" s="590">
        <v>197720492</v>
      </c>
      <c r="AH10" s="591">
        <v>1506012760</v>
      </c>
      <c r="AI10" s="592"/>
      <c r="AJ10" s="550"/>
      <c r="AK10" s="544"/>
      <c r="AL10" s="553"/>
      <c r="AN10" s="561"/>
      <c r="AP10" s="593"/>
      <c r="AQ10" s="590"/>
      <c r="AR10" s="594"/>
      <c r="AT10" s="560"/>
      <c r="AU10" s="549"/>
      <c r="AV10" s="549"/>
      <c r="AW10" s="589"/>
      <c r="AX10" s="590"/>
      <c r="AY10" s="590"/>
      <c r="AZ10" s="590"/>
      <c r="BA10" s="590"/>
      <c r="BB10" s="590"/>
      <c r="BC10" s="590"/>
      <c r="BD10" s="590"/>
      <c r="BE10" s="590"/>
      <c r="BF10" s="590"/>
      <c r="BG10" s="590"/>
      <c r="BH10" s="590"/>
      <c r="BI10" s="590"/>
      <c r="BJ10" s="590"/>
      <c r="BK10" s="590"/>
    </row>
    <row r="11" spans="2:63" x14ac:dyDescent="0.3">
      <c r="B11" s="555"/>
      <c r="C11" s="595"/>
      <c r="D11" s="549"/>
      <c r="E11" s="549"/>
      <c r="F11" s="589"/>
      <c r="G11" s="596"/>
      <c r="H11" s="590"/>
      <c r="I11" s="590"/>
      <c r="J11" s="590"/>
      <c r="K11" s="590"/>
      <c r="L11" s="590"/>
      <c r="M11" s="590"/>
      <c r="N11" s="590"/>
      <c r="O11" s="590"/>
      <c r="P11" s="590"/>
      <c r="Q11" s="590"/>
      <c r="R11" s="590"/>
      <c r="S11" s="590"/>
      <c r="T11" s="590"/>
      <c r="U11" s="597"/>
      <c r="V11" s="590"/>
      <c r="W11" s="590"/>
      <c r="X11" s="590"/>
      <c r="Y11" s="590"/>
      <c r="Z11" s="590"/>
      <c r="AA11" s="590"/>
      <c r="AB11" s="590"/>
      <c r="AC11" s="590"/>
      <c r="AD11" s="590"/>
      <c r="AE11" s="590"/>
      <c r="AF11" s="590"/>
      <c r="AG11" s="590"/>
      <c r="AH11" s="591"/>
      <c r="AI11" s="592"/>
      <c r="AJ11" s="550"/>
      <c r="AK11" s="544"/>
      <c r="AL11" s="553"/>
      <c r="AN11" s="561"/>
      <c r="AP11" s="593"/>
      <c r="AQ11" s="590"/>
      <c r="AR11" s="594"/>
      <c r="AT11" s="595"/>
      <c r="AU11" s="549"/>
      <c r="AV11" s="549"/>
      <c r="AW11" s="589"/>
      <c r="AX11" s="597"/>
      <c r="AY11" s="590"/>
      <c r="AZ11" s="590"/>
      <c r="BA11" s="590"/>
      <c r="BB11" s="590"/>
      <c r="BC11" s="590"/>
      <c r="BD11" s="590"/>
      <c r="BE11" s="590"/>
      <c r="BF11" s="590"/>
      <c r="BG11" s="590"/>
      <c r="BH11" s="590"/>
      <c r="BI11" s="590"/>
      <c r="BJ11" s="590"/>
      <c r="BK11" s="590"/>
    </row>
    <row r="12" spans="2:63" x14ac:dyDescent="0.3">
      <c r="B12" s="555"/>
      <c r="C12" s="560"/>
      <c r="D12" s="549"/>
      <c r="E12" s="549"/>
      <c r="G12" s="596"/>
      <c r="H12" s="590"/>
      <c r="I12" s="590"/>
      <c r="J12" s="590"/>
      <c r="K12" s="598"/>
      <c r="L12" s="590"/>
      <c r="M12" s="590"/>
      <c r="N12" s="590"/>
      <c r="O12" s="590"/>
      <c r="P12" s="590"/>
      <c r="Q12" s="590"/>
      <c r="R12" s="590"/>
      <c r="S12" s="590"/>
      <c r="T12" s="590"/>
      <c r="U12" s="597"/>
      <c r="V12" s="590"/>
      <c r="W12" s="590"/>
      <c r="X12" s="590"/>
      <c r="Y12" s="590"/>
      <c r="Z12" s="590"/>
      <c r="AA12" s="590"/>
      <c r="AB12" s="590"/>
      <c r="AC12" s="590"/>
      <c r="AD12" s="590"/>
      <c r="AE12" s="590"/>
      <c r="AF12" s="590"/>
      <c r="AG12" s="590"/>
      <c r="AH12" s="591"/>
      <c r="AI12" s="592"/>
      <c r="AJ12" s="550"/>
      <c r="AK12" s="544"/>
      <c r="AN12" s="561"/>
      <c r="AP12" s="593"/>
      <c r="AQ12" s="590"/>
      <c r="AR12" s="594"/>
      <c r="AT12" s="560"/>
      <c r="AU12" s="549"/>
      <c r="AV12" s="549"/>
      <c r="AX12" s="597"/>
      <c r="AY12" s="590"/>
      <c r="AZ12" s="590"/>
      <c r="BA12" s="590"/>
      <c r="BB12" s="598"/>
      <c r="BC12" s="590"/>
      <c r="BD12" s="590"/>
      <c r="BE12" s="590"/>
      <c r="BF12" s="590"/>
      <c r="BG12" s="590"/>
      <c r="BH12" s="590"/>
      <c r="BI12" s="590"/>
      <c r="BJ12" s="590"/>
      <c r="BK12" s="590"/>
    </row>
    <row r="13" spans="2:63" x14ac:dyDescent="0.3">
      <c r="B13" s="555"/>
      <c r="C13" s="560" t="s">
        <v>625</v>
      </c>
      <c r="D13" s="549"/>
      <c r="E13" s="549"/>
      <c r="F13" s="589" t="s">
        <v>626</v>
      </c>
      <c r="G13" s="590">
        <v>2321735983</v>
      </c>
      <c r="H13" s="590">
        <v>184796530</v>
      </c>
      <c r="I13" s="590">
        <v>141240659</v>
      </c>
      <c r="J13" s="590">
        <v>163757713</v>
      </c>
      <c r="K13" s="590">
        <v>268739883</v>
      </c>
      <c r="L13" s="590">
        <v>210437665</v>
      </c>
      <c r="M13" s="590">
        <v>178575665</v>
      </c>
      <c r="N13" s="590">
        <v>167139352</v>
      </c>
      <c r="O13" s="590">
        <v>164610063</v>
      </c>
      <c r="P13" s="590">
        <v>198585817</v>
      </c>
      <c r="Q13" s="590">
        <v>218436021</v>
      </c>
      <c r="R13" s="590">
        <v>0</v>
      </c>
      <c r="S13" s="590">
        <v>0</v>
      </c>
      <c r="T13" s="590">
        <v>1896319368</v>
      </c>
      <c r="U13" s="590">
        <v>2244645329</v>
      </c>
      <c r="V13" s="590">
        <v>169944300</v>
      </c>
      <c r="W13" s="590">
        <v>139521294</v>
      </c>
      <c r="X13" s="590">
        <v>163351686</v>
      </c>
      <c r="Y13" s="590">
        <v>351982713</v>
      </c>
      <c r="Z13" s="590">
        <v>199283706</v>
      </c>
      <c r="AA13" s="590">
        <v>161335032</v>
      </c>
      <c r="AB13" s="590">
        <v>158807020</v>
      </c>
      <c r="AC13" s="590">
        <v>142552485</v>
      </c>
      <c r="AD13" s="590">
        <v>187388565</v>
      </c>
      <c r="AE13" s="590">
        <v>191567521</v>
      </c>
      <c r="AF13" s="590">
        <v>187329179</v>
      </c>
      <c r="AG13" s="590">
        <v>199551452</v>
      </c>
      <c r="AH13" s="590">
        <v>1865734322</v>
      </c>
      <c r="AI13" s="592"/>
      <c r="AJ13" s="545">
        <v>1865734322</v>
      </c>
      <c r="AK13" s="544"/>
      <c r="AL13" s="553"/>
      <c r="AN13" s="561"/>
      <c r="AP13" s="593"/>
      <c r="AQ13" s="590"/>
      <c r="AR13" s="594"/>
      <c r="AT13" s="560"/>
      <c r="AU13" s="549"/>
      <c r="AV13" s="549"/>
      <c r="AW13" s="589"/>
      <c r="AX13" s="597"/>
      <c r="AY13" s="597"/>
      <c r="AZ13" s="597"/>
      <c r="BA13" s="597"/>
      <c r="BB13" s="597"/>
      <c r="BC13" s="597"/>
      <c r="BD13" s="597"/>
      <c r="BE13" s="597"/>
      <c r="BF13" s="597"/>
      <c r="BG13" s="597"/>
      <c r="BH13" s="597"/>
      <c r="BI13" s="597"/>
      <c r="BJ13" s="597"/>
      <c r="BK13" s="597"/>
    </row>
    <row r="14" spans="2:63" x14ac:dyDescent="0.3">
      <c r="B14" s="555"/>
      <c r="C14" s="559"/>
      <c r="G14" s="596"/>
      <c r="H14" s="598"/>
      <c r="I14" s="598"/>
      <c r="J14" s="598"/>
      <c r="K14" s="598"/>
      <c r="L14" s="598"/>
      <c r="M14" s="598"/>
      <c r="N14" s="598"/>
      <c r="O14" s="598"/>
      <c r="P14" s="598"/>
      <c r="Q14" s="598"/>
      <c r="R14" s="598"/>
      <c r="S14" s="598"/>
      <c r="T14" s="599"/>
      <c r="U14" s="596"/>
      <c r="V14" s="598"/>
      <c r="W14" s="598"/>
      <c r="X14" s="598"/>
      <c r="Y14" s="598"/>
      <c r="Z14" s="598"/>
      <c r="AA14" s="598"/>
      <c r="AB14" s="598"/>
      <c r="AC14" s="598"/>
      <c r="AD14" s="598"/>
      <c r="AE14" s="598"/>
      <c r="AF14" s="598"/>
      <c r="AG14" s="598"/>
      <c r="AH14" s="600"/>
      <c r="AI14" s="592"/>
      <c r="AJ14" s="550"/>
      <c r="AK14" s="544"/>
      <c r="AL14" s="553"/>
      <c r="AN14" s="561"/>
      <c r="AP14" s="593"/>
      <c r="AQ14" s="590"/>
      <c r="AR14" s="594"/>
      <c r="AT14" s="559"/>
      <c r="AX14" s="596"/>
      <c r="AY14" s="598"/>
      <c r="AZ14" s="598"/>
      <c r="BA14" s="598"/>
      <c r="BB14" s="598"/>
      <c r="BC14" s="598"/>
      <c r="BD14" s="598"/>
      <c r="BE14" s="598"/>
      <c r="BF14" s="598"/>
      <c r="BG14" s="598"/>
      <c r="BH14" s="598"/>
      <c r="BI14" s="598"/>
      <c r="BJ14" s="598"/>
      <c r="BK14" s="599"/>
    </row>
    <row r="15" spans="2:63" x14ac:dyDescent="0.3">
      <c r="B15" s="555"/>
      <c r="C15" s="559"/>
      <c r="D15" s="543" t="s">
        <v>627</v>
      </c>
      <c r="F15" s="589" t="s">
        <v>628</v>
      </c>
      <c r="G15" s="596">
        <v>1183059022</v>
      </c>
      <c r="H15" s="596">
        <v>118840498</v>
      </c>
      <c r="I15" s="598">
        <v>78615818</v>
      </c>
      <c r="J15" s="598">
        <v>78326160</v>
      </c>
      <c r="K15" s="598">
        <v>150406198</v>
      </c>
      <c r="L15" s="598">
        <v>98879937</v>
      </c>
      <c r="M15" s="598">
        <v>77779812</v>
      </c>
      <c r="N15" s="598">
        <v>102091265</v>
      </c>
      <c r="O15" s="598">
        <v>96868110</v>
      </c>
      <c r="P15" s="598">
        <v>106000055</v>
      </c>
      <c r="Q15" s="598">
        <v>91554793</v>
      </c>
      <c r="R15" s="598">
        <v>0</v>
      </c>
      <c r="S15" s="598">
        <v>0</v>
      </c>
      <c r="T15" s="598">
        <v>999362646</v>
      </c>
      <c r="U15" s="596">
        <v>1111242388</v>
      </c>
      <c r="V15" s="596">
        <v>108523795</v>
      </c>
      <c r="W15" s="598">
        <v>81503641</v>
      </c>
      <c r="X15" s="598">
        <v>81143761</v>
      </c>
      <c r="Y15" s="598">
        <v>139336655</v>
      </c>
      <c r="Z15" s="598">
        <v>94627926</v>
      </c>
      <c r="AA15" s="598">
        <v>71842447</v>
      </c>
      <c r="AB15" s="598">
        <v>96698260</v>
      </c>
      <c r="AC15" s="598">
        <v>85237392</v>
      </c>
      <c r="AD15" s="598">
        <v>100576288</v>
      </c>
      <c r="AE15" s="598">
        <v>77101688</v>
      </c>
      <c r="AF15" s="598">
        <v>85545120</v>
      </c>
      <c r="AG15" s="598">
        <v>98848917</v>
      </c>
      <c r="AH15" s="600">
        <v>936591853</v>
      </c>
      <c r="AI15" s="592"/>
      <c r="AJ15" s="550"/>
      <c r="AK15" s="544"/>
      <c r="AL15" s="553"/>
      <c r="AN15" s="561"/>
      <c r="AP15" s="593"/>
      <c r="AQ15" s="590"/>
      <c r="AR15" s="594"/>
      <c r="AT15" s="559"/>
      <c r="AW15" s="589"/>
      <c r="AX15" s="596"/>
      <c r="AY15" s="596"/>
      <c r="AZ15" s="598"/>
      <c r="BA15" s="598"/>
      <c r="BB15" s="598"/>
      <c r="BC15" s="598"/>
      <c r="BD15" s="598"/>
      <c r="BE15" s="598"/>
      <c r="BF15" s="598"/>
      <c r="BG15" s="598"/>
      <c r="BH15" s="598"/>
      <c r="BI15" s="598"/>
      <c r="BJ15" s="598"/>
      <c r="BK15" s="598"/>
    </row>
    <row r="16" spans="2:63" x14ac:dyDescent="0.3">
      <c r="B16" s="555"/>
      <c r="C16" s="559"/>
      <c r="G16" s="596"/>
      <c r="H16" s="598"/>
      <c r="I16" s="598"/>
      <c r="J16" s="598"/>
      <c r="K16" s="598"/>
      <c r="L16" s="598"/>
      <c r="M16" s="598"/>
      <c r="N16" s="598"/>
      <c r="O16" s="598"/>
      <c r="P16" s="598"/>
      <c r="Q16" s="598"/>
      <c r="R16" s="598"/>
      <c r="S16" s="598"/>
      <c r="T16" s="598"/>
      <c r="U16" s="596"/>
      <c r="V16" s="598"/>
      <c r="W16" s="598"/>
      <c r="X16" s="598"/>
      <c r="Y16" s="598"/>
      <c r="Z16" s="598"/>
      <c r="AA16" s="598"/>
      <c r="AB16" s="598"/>
      <c r="AC16" s="598"/>
      <c r="AD16" s="598"/>
      <c r="AE16" s="598"/>
      <c r="AF16" s="598"/>
      <c r="AG16" s="598"/>
      <c r="AH16" s="600"/>
      <c r="AI16" s="592"/>
      <c r="AJ16" s="550"/>
      <c r="AK16" s="544"/>
      <c r="AL16" s="553"/>
      <c r="AN16" s="561"/>
      <c r="AP16" s="593"/>
      <c r="AQ16" s="590"/>
      <c r="AR16" s="594"/>
      <c r="AT16" s="559"/>
      <c r="AX16" s="596"/>
      <c r="AY16" s="598"/>
      <c r="AZ16" s="598"/>
      <c r="BA16" s="598"/>
      <c r="BB16" s="598"/>
      <c r="BC16" s="598"/>
      <c r="BD16" s="598"/>
      <c r="BE16" s="598"/>
      <c r="BF16" s="598"/>
      <c r="BG16" s="598"/>
      <c r="BH16" s="598"/>
      <c r="BI16" s="598"/>
      <c r="BJ16" s="598"/>
      <c r="BK16" s="598"/>
    </row>
    <row r="17" spans="2:64" s="549" customFormat="1" x14ac:dyDescent="0.3">
      <c r="B17" s="601"/>
      <c r="C17" s="560"/>
      <c r="D17" s="549" t="s">
        <v>629</v>
      </c>
      <c r="F17" s="562"/>
      <c r="G17" s="597">
        <v>1129526526</v>
      </c>
      <c r="H17" s="597">
        <v>65956032</v>
      </c>
      <c r="I17" s="597">
        <v>62624841</v>
      </c>
      <c r="J17" s="597">
        <v>85431553</v>
      </c>
      <c r="K17" s="597">
        <v>118333685</v>
      </c>
      <c r="L17" s="597">
        <v>111557728</v>
      </c>
      <c r="M17" s="597">
        <v>100795853</v>
      </c>
      <c r="N17" s="597">
        <v>65048087</v>
      </c>
      <c r="O17" s="597">
        <v>67741953</v>
      </c>
      <c r="P17" s="597">
        <v>92585762</v>
      </c>
      <c r="Q17" s="597">
        <v>126881228</v>
      </c>
      <c r="R17" s="597">
        <v>0</v>
      </c>
      <c r="S17" s="597">
        <v>0</v>
      </c>
      <c r="T17" s="597">
        <v>896956722</v>
      </c>
      <c r="U17" s="597">
        <v>1133402941</v>
      </c>
      <c r="V17" s="597">
        <v>61420505</v>
      </c>
      <c r="W17" s="597">
        <v>58017653</v>
      </c>
      <c r="X17" s="597">
        <v>82207925</v>
      </c>
      <c r="Y17" s="597">
        <v>212646058</v>
      </c>
      <c r="Z17" s="597">
        <v>104655780</v>
      </c>
      <c r="AA17" s="597">
        <v>89492585</v>
      </c>
      <c r="AB17" s="597">
        <v>62108760</v>
      </c>
      <c r="AC17" s="597">
        <v>57315093</v>
      </c>
      <c r="AD17" s="597">
        <v>86812277</v>
      </c>
      <c r="AE17" s="597">
        <v>114465833</v>
      </c>
      <c r="AF17" s="597">
        <v>101784059</v>
      </c>
      <c r="AG17" s="597">
        <v>100702535</v>
      </c>
      <c r="AH17" s="597">
        <v>929142469</v>
      </c>
      <c r="AI17" s="602"/>
      <c r="AJ17" s="562"/>
      <c r="AK17" s="544"/>
      <c r="AL17" s="553"/>
      <c r="AN17" s="561"/>
      <c r="AP17" s="593"/>
      <c r="AQ17" s="590"/>
      <c r="AR17" s="594"/>
      <c r="AT17" s="560"/>
      <c r="AW17" s="562"/>
      <c r="AX17" s="597"/>
      <c r="AY17" s="597"/>
      <c r="AZ17" s="597"/>
      <c r="BA17" s="597"/>
      <c r="BB17" s="597"/>
      <c r="BC17" s="597"/>
      <c r="BD17" s="597"/>
      <c r="BE17" s="597"/>
      <c r="BF17" s="597"/>
      <c r="BG17" s="597"/>
      <c r="BH17" s="597"/>
      <c r="BI17" s="597"/>
      <c r="BJ17" s="590"/>
      <c r="BK17" s="590"/>
      <c r="BL17" s="543"/>
    </row>
    <row r="18" spans="2:64" ht="15" customHeight="1" x14ac:dyDescent="0.3">
      <c r="B18" s="555"/>
      <c r="C18" s="559"/>
      <c r="E18" s="543" t="s">
        <v>20</v>
      </c>
      <c r="F18" s="603"/>
      <c r="G18" s="596">
        <v>421528649</v>
      </c>
      <c r="H18" s="598">
        <v>9745849</v>
      </c>
      <c r="I18" s="598">
        <v>6450761</v>
      </c>
      <c r="J18" s="598">
        <v>29501863</v>
      </c>
      <c r="K18" s="598">
        <v>62974309</v>
      </c>
      <c r="L18" s="598">
        <v>50397465</v>
      </c>
      <c r="M18" s="598">
        <v>47023772</v>
      </c>
      <c r="N18" s="598">
        <v>9262299</v>
      </c>
      <c r="O18" s="598">
        <v>5906110</v>
      </c>
      <c r="P18" s="598">
        <v>29489587</v>
      </c>
      <c r="Q18" s="598">
        <v>64286581</v>
      </c>
      <c r="R18" s="598">
        <v>0</v>
      </c>
      <c r="S18" s="598">
        <v>0</v>
      </c>
      <c r="T18" s="598">
        <v>315038596</v>
      </c>
      <c r="U18" s="598">
        <v>385843718</v>
      </c>
      <c r="V18" s="598">
        <v>9011500</v>
      </c>
      <c r="W18" s="598">
        <v>5197881</v>
      </c>
      <c r="X18" s="598">
        <v>29643500</v>
      </c>
      <c r="Y18" s="598">
        <v>60612937</v>
      </c>
      <c r="Z18" s="598">
        <v>47708702</v>
      </c>
      <c r="AA18" s="598">
        <v>38078608</v>
      </c>
      <c r="AB18" s="598">
        <v>9587176</v>
      </c>
      <c r="AC18" s="598">
        <v>4340540</v>
      </c>
      <c r="AD18" s="598">
        <v>28939445</v>
      </c>
      <c r="AE18" s="598">
        <v>61278609</v>
      </c>
      <c r="AF18" s="598">
        <v>49126351</v>
      </c>
      <c r="AG18" s="598">
        <v>42318386</v>
      </c>
      <c r="AH18" s="600">
        <v>294398898</v>
      </c>
      <c r="AI18" s="592"/>
      <c r="AJ18" s="550"/>
      <c r="AK18" s="544"/>
      <c r="AL18" s="553"/>
      <c r="AN18" s="561"/>
      <c r="AP18" s="593"/>
      <c r="AQ18" s="590"/>
      <c r="AR18" s="594"/>
      <c r="AT18" s="559"/>
      <c r="AW18" s="603"/>
      <c r="AX18" s="596"/>
      <c r="AY18" s="598"/>
      <c r="AZ18" s="598"/>
      <c r="BA18" s="598"/>
      <c r="BB18" s="598"/>
      <c r="BC18" s="598"/>
      <c r="BD18" s="598"/>
      <c r="BE18" s="598"/>
      <c r="BF18" s="598"/>
      <c r="BG18" s="598"/>
      <c r="BH18" s="598"/>
      <c r="BI18" s="598"/>
      <c r="BJ18" s="598"/>
      <c r="BK18" s="598"/>
      <c r="BL18" s="549"/>
    </row>
    <row r="19" spans="2:64" ht="14.25" customHeight="1" x14ac:dyDescent="0.3">
      <c r="B19" s="555"/>
      <c r="C19" s="559"/>
      <c r="E19" s="543" t="s">
        <v>3</v>
      </c>
      <c r="F19" s="545"/>
      <c r="G19" s="596">
        <v>647580811</v>
      </c>
      <c r="H19" s="598">
        <v>52763829</v>
      </c>
      <c r="I19" s="598">
        <v>52763829</v>
      </c>
      <c r="J19" s="598">
        <v>52763829</v>
      </c>
      <c r="K19" s="598">
        <v>52763829</v>
      </c>
      <c r="L19" s="598">
        <v>52763829</v>
      </c>
      <c r="M19" s="598">
        <v>52763829</v>
      </c>
      <c r="N19" s="598">
        <v>52763829</v>
      </c>
      <c r="O19" s="598">
        <v>56013504</v>
      </c>
      <c r="P19" s="598">
        <v>54388667</v>
      </c>
      <c r="Q19" s="598">
        <v>59054489</v>
      </c>
      <c r="R19" s="598">
        <v>0</v>
      </c>
      <c r="S19" s="598">
        <v>0</v>
      </c>
      <c r="T19" s="598">
        <v>538803463</v>
      </c>
      <c r="U19" s="598">
        <v>600475640</v>
      </c>
      <c r="V19" s="598">
        <v>50039636</v>
      </c>
      <c r="W19" s="598">
        <v>50039636</v>
      </c>
      <c r="X19" s="598">
        <v>50039636</v>
      </c>
      <c r="Y19" s="598">
        <v>50039636</v>
      </c>
      <c r="Z19" s="598">
        <v>50039636</v>
      </c>
      <c r="AA19" s="598">
        <v>50039636</v>
      </c>
      <c r="AB19" s="598">
        <v>50039636</v>
      </c>
      <c r="AC19" s="598">
        <v>50039636</v>
      </c>
      <c r="AD19" s="598">
        <v>50039636</v>
      </c>
      <c r="AE19" s="598">
        <v>50039636</v>
      </c>
      <c r="AF19" s="598">
        <v>50039636</v>
      </c>
      <c r="AG19" s="598">
        <v>50039644</v>
      </c>
      <c r="AH19" s="600">
        <v>500396360</v>
      </c>
      <c r="AI19" s="592"/>
      <c r="AJ19" s="550"/>
      <c r="AK19" s="544"/>
      <c r="AL19" s="553"/>
      <c r="AN19" s="561"/>
      <c r="AP19" s="593"/>
      <c r="AQ19" s="590"/>
      <c r="AR19" s="594"/>
      <c r="AT19" s="559"/>
      <c r="AW19" s="545"/>
      <c r="AX19" s="596"/>
      <c r="AY19" s="598"/>
      <c r="AZ19" s="598"/>
      <c r="BA19" s="598"/>
      <c r="BB19" s="598"/>
      <c r="BC19" s="598"/>
      <c r="BD19" s="598"/>
      <c r="BE19" s="598"/>
      <c r="BF19" s="598"/>
      <c r="BG19" s="598"/>
      <c r="BH19" s="598"/>
      <c r="BI19" s="598"/>
      <c r="BJ19" s="598"/>
      <c r="BK19" s="598"/>
    </row>
    <row r="20" spans="2:64" ht="15" customHeight="1" x14ac:dyDescent="0.3">
      <c r="B20" s="555"/>
      <c r="C20" s="559"/>
      <c r="E20" s="543" t="s">
        <v>19</v>
      </c>
      <c r="G20" s="596">
        <v>16849080</v>
      </c>
      <c r="H20" s="598">
        <v>0</v>
      </c>
      <c r="I20" s="598">
        <v>0</v>
      </c>
      <c r="J20" s="598">
        <v>0</v>
      </c>
      <c r="K20" s="598">
        <v>0</v>
      </c>
      <c r="L20" s="598">
        <v>5616360</v>
      </c>
      <c r="M20" s="598">
        <v>0</v>
      </c>
      <c r="N20" s="598">
        <v>0</v>
      </c>
      <c r="O20" s="598">
        <v>0</v>
      </c>
      <c r="P20" s="598">
        <v>5616360</v>
      </c>
      <c r="Q20" s="598">
        <v>0</v>
      </c>
      <c r="R20" s="598">
        <v>0</v>
      </c>
      <c r="S20" s="598">
        <v>0</v>
      </c>
      <c r="T20" s="598">
        <v>11232720</v>
      </c>
      <c r="U20" s="598">
        <v>16126608</v>
      </c>
      <c r="V20" s="598">
        <v>0</v>
      </c>
      <c r="W20" s="598">
        <v>0</v>
      </c>
      <c r="X20" s="598">
        <v>0</v>
      </c>
      <c r="Y20" s="598">
        <v>0</v>
      </c>
      <c r="Z20" s="598">
        <v>5375535</v>
      </c>
      <c r="AA20" s="598">
        <v>0</v>
      </c>
      <c r="AB20" s="598">
        <v>0</v>
      </c>
      <c r="AC20" s="598">
        <v>0</v>
      </c>
      <c r="AD20" s="598">
        <v>5375535</v>
      </c>
      <c r="AE20" s="598">
        <v>0</v>
      </c>
      <c r="AF20" s="598">
        <v>0</v>
      </c>
      <c r="AG20" s="598">
        <v>5375538</v>
      </c>
      <c r="AH20" s="600">
        <v>10751070</v>
      </c>
      <c r="AI20" s="592"/>
      <c r="AJ20" s="550"/>
      <c r="AK20" s="544"/>
      <c r="AL20" s="553"/>
      <c r="AN20" s="561"/>
      <c r="AP20" s="593"/>
      <c r="AQ20" s="590"/>
      <c r="AR20" s="594"/>
      <c r="AT20" s="559"/>
      <c r="AX20" s="596"/>
      <c r="AY20" s="598"/>
      <c r="AZ20" s="598"/>
      <c r="BA20" s="598"/>
      <c r="BB20" s="598"/>
      <c r="BC20" s="598"/>
      <c r="BD20" s="598"/>
      <c r="BE20" s="598"/>
      <c r="BF20" s="598"/>
      <c r="BG20" s="598"/>
      <c r="BH20" s="598"/>
      <c r="BI20" s="598"/>
      <c r="BJ20" s="598"/>
      <c r="BK20" s="598"/>
    </row>
    <row r="21" spans="2:64" ht="24" customHeight="1" x14ac:dyDescent="0.3">
      <c r="B21" s="555"/>
      <c r="C21" s="559"/>
      <c r="E21" s="604" t="s">
        <v>630</v>
      </c>
      <c r="F21" s="604"/>
      <c r="G21" s="596">
        <v>8049084</v>
      </c>
      <c r="H21" s="598">
        <v>640457</v>
      </c>
      <c r="I21" s="598">
        <v>644350</v>
      </c>
      <c r="J21" s="598">
        <v>647087</v>
      </c>
      <c r="K21" s="598">
        <v>658199</v>
      </c>
      <c r="L21" s="598">
        <v>648160</v>
      </c>
      <c r="M21" s="598">
        <v>649122</v>
      </c>
      <c r="N21" s="598">
        <v>650083</v>
      </c>
      <c r="O21" s="598">
        <v>650974</v>
      </c>
      <c r="P21" s="598">
        <v>652006</v>
      </c>
      <c r="Q21" s="598">
        <v>685123</v>
      </c>
      <c r="R21" s="598"/>
      <c r="S21" s="598"/>
      <c r="T21" s="598">
        <v>6525561</v>
      </c>
      <c r="U21" s="598">
        <v>0</v>
      </c>
      <c r="V21" s="598">
        <v>0</v>
      </c>
      <c r="W21" s="598">
        <v>0</v>
      </c>
      <c r="X21" s="598">
        <v>0</v>
      </c>
      <c r="Y21" s="598">
        <v>0</v>
      </c>
      <c r="Z21" s="598">
        <v>0</v>
      </c>
      <c r="AA21" s="598">
        <v>0</v>
      </c>
      <c r="AB21" s="598">
        <v>0</v>
      </c>
      <c r="AC21" s="598">
        <v>0</v>
      </c>
      <c r="AD21" s="598">
        <v>0</v>
      </c>
      <c r="AE21" s="598">
        <v>0</v>
      </c>
      <c r="AF21" s="598"/>
      <c r="AG21" s="598"/>
      <c r="AH21" s="600">
        <v>0</v>
      </c>
      <c r="AI21" s="592"/>
      <c r="AJ21" s="550"/>
      <c r="AK21" s="544"/>
      <c r="AL21" s="553"/>
      <c r="AN21" s="561"/>
      <c r="AP21" s="593"/>
      <c r="AQ21" s="590"/>
      <c r="AR21" s="594"/>
      <c r="AT21" s="559"/>
      <c r="AX21" s="596"/>
      <c r="AY21" s="598"/>
      <c r="AZ21" s="598"/>
      <c r="BA21" s="598"/>
      <c r="BB21" s="598"/>
      <c r="BC21" s="598"/>
      <c r="BD21" s="598"/>
      <c r="BE21" s="598"/>
      <c r="BF21" s="598"/>
      <c r="BG21" s="598"/>
      <c r="BH21" s="598"/>
      <c r="BI21" s="598"/>
      <c r="BJ21" s="598"/>
      <c r="BK21" s="598"/>
    </row>
    <row r="22" spans="2:64" ht="24" customHeight="1" x14ac:dyDescent="0.3">
      <c r="B22" s="555"/>
      <c r="C22" s="559"/>
      <c r="E22" s="604" t="s">
        <v>339</v>
      </c>
      <c r="F22" s="604"/>
      <c r="G22" s="596">
        <v>118590</v>
      </c>
      <c r="H22" s="598"/>
      <c r="I22" s="598"/>
      <c r="J22" s="598"/>
      <c r="K22" s="598"/>
      <c r="L22" s="598"/>
      <c r="M22" s="598"/>
      <c r="N22" s="598">
        <v>0</v>
      </c>
      <c r="O22" s="598"/>
      <c r="P22" s="598"/>
      <c r="Q22" s="598">
        <v>0</v>
      </c>
      <c r="R22" s="598"/>
      <c r="S22" s="598"/>
      <c r="T22" s="598">
        <v>0</v>
      </c>
      <c r="U22" s="598">
        <v>0</v>
      </c>
      <c r="V22" s="598"/>
      <c r="W22" s="598"/>
      <c r="X22" s="598"/>
      <c r="Y22" s="598"/>
      <c r="Z22" s="598"/>
      <c r="AA22" s="598"/>
      <c r="AB22" s="598">
        <v>0</v>
      </c>
      <c r="AC22" s="598"/>
      <c r="AD22" s="598"/>
      <c r="AE22" s="598">
        <v>0</v>
      </c>
      <c r="AF22" s="598"/>
      <c r="AG22" s="598"/>
      <c r="AH22" s="600">
        <v>0</v>
      </c>
      <c r="AI22" s="592"/>
      <c r="AJ22" s="550"/>
      <c r="AK22" s="544"/>
      <c r="AL22" s="553"/>
      <c r="AN22" s="561"/>
      <c r="AP22" s="593"/>
      <c r="AQ22" s="590"/>
      <c r="AR22" s="594"/>
      <c r="AT22" s="559"/>
      <c r="AX22" s="596"/>
      <c r="AY22" s="598"/>
      <c r="AZ22" s="598"/>
      <c r="BA22" s="598"/>
      <c r="BB22" s="598"/>
      <c r="BC22" s="598"/>
      <c r="BD22" s="598"/>
      <c r="BE22" s="598"/>
      <c r="BF22" s="598"/>
      <c r="BG22" s="598"/>
      <c r="BH22" s="598"/>
      <c r="BI22" s="598"/>
      <c r="BJ22" s="598"/>
      <c r="BK22" s="598"/>
    </row>
    <row r="23" spans="2:64" ht="15" customHeight="1" x14ac:dyDescent="0.3">
      <c r="B23" s="555"/>
      <c r="C23" s="559"/>
      <c r="E23" s="543" t="s">
        <v>631</v>
      </c>
      <c r="G23" s="596">
        <v>25978559</v>
      </c>
      <c r="H23" s="598">
        <v>2450916</v>
      </c>
      <c r="I23" s="598">
        <v>2340655</v>
      </c>
      <c r="J23" s="598">
        <v>2167163</v>
      </c>
      <c r="K23" s="598">
        <v>1578754</v>
      </c>
      <c r="L23" s="598">
        <v>1711467</v>
      </c>
      <c r="M23" s="598">
        <v>0</v>
      </c>
      <c r="N23" s="598">
        <v>2007867</v>
      </c>
      <c r="O23" s="598">
        <v>4767818</v>
      </c>
      <c r="P23" s="598">
        <v>2067250</v>
      </c>
      <c r="Q23" s="598">
        <v>2473851</v>
      </c>
      <c r="R23" s="598">
        <v>0</v>
      </c>
      <c r="S23" s="598">
        <v>0</v>
      </c>
      <c r="T23" s="598">
        <v>21565741</v>
      </c>
      <c r="U23" s="598">
        <v>24137414</v>
      </c>
      <c r="V23" s="598">
        <v>1973797</v>
      </c>
      <c r="W23" s="598">
        <v>2447428</v>
      </c>
      <c r="X23" s="598">
        <v>2185328</v>
      </c>
      <c r="Y23" s="598">
        <v>1598239</v>
      </c>
      <c r="Z23" s="598">
        <v>1193626</v>
      </c>
      <c r="AA23" s="598">
        <v>1030015</v>
      </c>
      <c r="AB23" s="598">
        <v>1930893</v>
      </c>
      <c r="AC23" s="598">
        <v>2577116</v>
      </c>
      <c r="AD23" s="598">
        <v>2074282</v>
      </c>
      <c r="AE23" s="598">
        <v>2730356</v>
      </c>
      <c r="AF23" s="598">
        <v>2197657</v>
      </c>
      <c r="AG23" s="598">
        <v>2554555</v>
      </c>
      <c r="AH23" s="600">
        <v>19741080</v>
      </c>
      <c r="AI23" s="592"/>
      <c r="AJ23" s="550"/>
      <c r="AK23" s="544"/>
      <c r="AL23" s="553"/>
      <c r="AN23" s="561"/>
      <c r="AP23" s="593"/>
      <c r="AQ23" s="590"/>
      <c r="AR23" s="594"/>
      <c r="AT23" s="559"/>
      <c r="AX23" s="596"/>
      <c r="AY23" s="598"/>
      <c r="AZ23" s="598"/>
      <c r="BA23" s="598"/>
      <c r="BB23" s="598"/>
      <c r="BC23" s="598"/>
      <c r="BD23" s="598"/>
      <c r="BE23" s="598"/>
      <c r="BF23" s="598"/>
      <c r="BG23" s="598"/>
      <c r="BH23" s="598"/>
      <c r="BI23" s="598"/>
      <c r="BJ23" s="598"/>
      <c r="BK23" s="598"/>
    </row>
    <row r="24" spans="2:64" ht="15" customHeight="1" x14ac:dyDescent="0.3">
      <c r="B24" s="555"/>
      <c r="C24" s="559"/>
      <c r="E24" s="543" t="s">
        <v>21</v>
      </c>
      <c r="G24" s="596">
        <v>9421753</v>
      </c>
      <c r="H24" s="598">
        <v>354981</v>
      </c>
      <c r="I24" s="598">
        <v>425246</v>
      </c>
      <c r="J24" s="598">
        <v>351611</v>
      </c>
      <c r="K24" s="598">
        <v>358594</v>
      </c>
      <c r="L24" s="598">
        <v>420447</v>
      </c>
      <c r="M24" s="598">
        <v>359130</v>
      </c>
      <c r="N24" s="598">
        <v>364009</v>
      </c>
      <c r="O24" s="598">
        <v>403547</v>
      </c>
      <c r="P24" s="598">
        <v>371892</v>
      </c>
      <c r="Q24" s="598">
        <v>381184</v>
      </c>
      <c r="R24" s="598">
        <v>0</v>
      </c>
      <c r="S24" s="598">
        <v>0</v>
      </c>
      <c r="T24" s="598">
        <v>3790641</v>
      </c>
      <c r="U24" s="598">
        <v>6819561</v>
      </c>
      <c r="V24" s="598">
        <v>395572</v>
      </c>
      <c r="W24" s="598">
        <v>332708</v>
      </c>
      <c r="X24" s="598">
        <v>339461</v>
      </c>
      <c r="Y24" s="598">
        <v>395246</v>
      </c>
      <c r="Z24" s="598">
        <v>338281</v>
      </c>
      <c r="AA24" s="598">
        <v>344326</v>
      </c>
      <c r="AB24" s="598">
        <v>551055</v>
      </c>
      <c r="AC24" s="598">
        <v>357801</v>
      </c>
      <c r="AD24" s="598">
        <v>383379</v>
      </c>
      <c r="AE24" s="598">
        <v>417232</v>
      </c>
      <c r="AF24" s="598">
        <v>420415</v>
      </c>
      <c r="AG24" s="598">
        <v>414412</v>
      </c>
      <c r="AH24" s="600">
        <v>3855061</v>
      </c>
      <c r="AI24" s="592"/>
      <c r="AJ24" s="550"/>
      <c r="AK24" s="544"/>
      <c r="AL24" s="553"/>
      <c r="AN24" s="561"/>
      <c r="AP24" s="593"/>
      <c r="AQ24" s="590"/>
      <c r="AR24" s="594"/>
      <c r="AT24" s="559"/>
      <c r="AX24" s="596"/>
      <c r="AY24" s="598"/>
      <c r="AZ24" s="598"/>
      <c r="BA24" s="598"/>
      <c r="BB24" s="598"/>
      <c r="BC24" s="598"/>
      <c r="BD24" s="598"/>
      <c r="BE24" s="598"/>
      <c r="BF24" s="598"/>
      <c r="BG24" s="598"/>
      <c r="BH24" s="598"/>
      <c r="BI24" s="598"/>
      <c r="BJ24" s="598"/>
      <c r="BK24" s="598"/>
    </row>
    <row r="25" spans="2:64" ht="15" customHeight="1" x14ac:dyDescent="0.3">
      <c r="B25" s="555"/>
      <c r="D25" s="605" t="s">
        <v>632</v>
      </c>
      <c r="E25" s="543" t="s">
        <v>633</v>
      </c>
      <c r="G25" s="596">
        <v>0</v>
      </c>
      <c r="H25" s="596">
        <v>0</v>
      </c>
      <c r="I25" s="596">
        <v>0</v>
      </c>
      <c r="J25" s="596">
        <v>0</v>
      </c>
      <c r="K25" s="596">
        <v>0</v>
      </c>
      <c r="L25" s="596">
        <v>0</v>
      </c>
      <c r="M25" s="596">
        <v>0</v>
      </c>
      <c r="N25" s="596">
        <v>0</v>
      </c>
      <c r="O25" s="596">
        <v>0</v>
      </c>
      <c r="P25" s="596">
        <v>0</v>
      </c>
      <c r="Q25" s="596">
        <v>0</v>
      </c>
      <c r="R25" s="596">
        <v>0</v>
      </c>
      <c r="S25" s="596">
        <v>0</v>
      </c>
      <c r="T25" s="596">
        <v>0</v>
      </c>
      <c r="U25" s="596">
        <v>100000000</v>
      </c>
      <c r="V25" s="596">
        <v>0</v>
      </c>
      <c r="W25" s="596">
        <v>0</v>
      </c>
      <c r="X25" s="596">
        <v>0</v>
      </c>
      <c r="Y25" s="596">
        <v>100000000</v>
      </c>
      <c r="Z25" s="596">
        <v>0</v>
      </c>
      <c r="AA25" s="596">
        <v>0</v>
      </c>
      <c r="AB25" s="596">
        <v>0</v>
      </c>
      <c r="AC25" s="596">
        <v>0</v>
      </c>
      <c r="AD25" s="596">
        <v>0</v>
      </c>
      <c r="AE25" s="596">
        <v>0</v>
      </c>
      <c r="AF25" s="596">
        <v>0</v>
      </c>
      <c r="AG25" s="596">
        <v>0</v>
      </c>
      <c r="AH25" s="596">
        <v>100000000</v>
      </c>
      <c r="AI25" s="592"/>
      <c r="AJ25" s="550"/>
      <c r="AK25" s="544"/>
      <c r="AL25" s="553"/>
      <c r="AN25" s="561"/>
      <c r="AP25" s="593"/>
      <c r="AQ25" s="590"/>
      <c r="AR25" s="594"/>
      <c r="AU25" s="605"/>
      <c r="AX25" s="596"/>
      <c r="AY25" s="596"/>
      <c r="AZ25" s="596"/>
      <c r="BA25" s="596"/>
      <c r="BB25" s="596"/>
      <c r="BC25" s="596"/>
      <c r="BD25" s="596"/>
      <c r="BE25" s="596"/>
      <c r="BF25" s="596"/>
      <c r="BG25" s="596"/>
      <c r="BH25" s="596"/>
      <c r="BI25" s="596"/>
      <c r="BJ25" s="596"/>
      <c r="BK25" s="596"/>
    </row>
    <row r="26" spans="2:64" ht="15" hidden="1" customHeight="1" x14ac:dyDescent="0.3">
      <c r="B26" s="555"/>
      <c r="D26" s="605"/>
      <c r="E26" s="543" t="s">
        <v>79</v>
      </c>
      <c r="G26" s="596">
        <v>0</v>
      </c>
      <c r="H26" s="596">
        <v>0</v>
      </c>
      <c r="I26" s="596">
        <v>0</v>
      </c>
      <c r="J26" s="596">
        <v>0</v>
      </c>
      <c r="K26" s="596">
        <v>0</v>
      </c>
      <c r="L26" s="596">
        <v>0</v>
      </c>
      <c r="M26" s="596">
        <v>0</v>
      </c>
      <c r="N26" s="596">
        <v>0</v>
      </c>
      <c r="O26" s="596">
        <v>0</v>
      </c>
      <c r="P26" s="596">
        <v>0</v>
      </c>
      <c r="Q26" s="596">
        <v>0</v>
      </c>
      <c r="R26" s="596"/>
      <c r="S26" s="596"/>
      <c r="T26" s="596">
        <v>0</v>
      </c>
      <c r="U26" s="596">
        <v>0</v>
      </c>
      <c r="V26" s="596"/>
      <c r="W26" s="596"/>
      <c r="X26" s="596"/>
      <c r="Y26" s="596"/>
      <c r="Z26" s="596"/>
      <c r="AA26" s="596"/>
      <c r="AB26" s="596">
        <v>0</v>
      </c>
      <c r="AC26" s="596">
        <v>0</v>
      </c>
      <c r="AD26" s="596">
        <v>0</v>
      </c>
      <c r="AE26" s="596">
        <v>0</v>
      </c>
      <c r="AF26" s="596"/>
      <c r="AG26" s="596"/>
      <c r="AH26" s="596">
        <v>0</v>
      </c>
      <c r="AI26" s="592"/>
      <c r="AJ26" s="550"/>
      <c r="AK26" s="544"/>
      <c r="AL26" s="553"/>
      <c r="AN26" s="561"/>
      <c r="AP26" s="593"/>
      <c r="AQ26" s="590"/>
      <c r="AR26" s="594"/>
      <c r="AU26" s="605"/>
      <c r="AX26" s="596"/>
      <c r="AY26" s="596"/>
      <c r="AZ26" s="596"/>
      <c r="BA26" s="596"/>
      <c r="BB26" s="596"/>
      <c r="BC26" s="596"/>
      <c r="BD26" s="596"/>
      <c r="BE26" s="596"/>
      <c r="BF26" s="596"/>
      <c r="BG26" s="596"/>
      <c r="BH26" s="596"/>
      <c r="BI26" s="596"/>
      <c r="BJ26" s="596"/>
      <c r="BK26" s="596"/>
    </row>
    <row r="27" spans="2:64" x14ac:dyDescent="0.3">
      <c r="B27" s="555"/>
      <c r="D27" s="543" t="s">
        <v>345</v>
      </c>
      <c r="G27" s="596">
        <v>1760922</v>
      </c>
      <c r="H27" s="598">
        <v>0</v>
      </c>
      <c r="I27" s="598">
        <v>0</v>
      </c>
      <c r="J27" s="598">
        <v>0</v>
      </c>
      <c r="K27" s="598">
        <v>0</v>
      </c>
      <c r="L27" s="598">
        <v>0</v>
      </c>
      <c r="M27" s="598">
        <v>0</v>
      </c>
      <c r="N27" s="598">
        <v>0</v>
      </c>
      <c r="O27" s="598">
        <v>0</v>
      </c>
      <c r="P27" s="598">
        <v>0</v>
      </c>
      <c r="Q27" s="598">
        <v>0</v>
      </c>
      <c r="R27" s="598">
        <v>0</v>
      </c>
      <c r="S27" s="598">
        <v>0</v>
      </c>
      <c r="T27" s="598">
        <v>0</v>
      </c>
      <c r="U27" s="596">
        <v>0</v>
      </c>
      <c r="V27" s="598">
        <v>0</v>
      </c>
      <c r="W27" s="598">
        <v>0</v>
      </c>
      <c r="X27" s="598">
        <v>0</v>
      </c>
      <c r="Y27" s="598">
        <v>0</v>
      </c>
      <c r="Z27" s="598">
        <v>0</v>
      </c>
      <c r="AA27" s="598">
        <v>0</v>
      </c>
      <c r="AB27" s="598">
        <v>0</v>
      </c>
      <c r="AC27" s="598">
        <v>0</v>
      </c>
      <c r="AD27" s="598">
        <v>0</v>
      </c>
      <c r="AE27" s="598">
        <v>0</v>
      </c>
      <c r="AF27" s="598">
        <v>0</v>
      </c>
      <c r="AG27" s="598">
        <v>0</v>
      </c>
      <c r="AH27" s="600">
        <v>0</v>
      </c>
      <c r="AI27" s="592"/>
      <c r="AJ27" s="550"/>
      <c r="AK27" s="544"/>
      <c r="AN27" s="561"/>
      <c r="AP27" s="593"/>
      <c r="AQ27" s="590"/>
      <c r="AR27" s="594"/>
      <c r="AX27" s="596"/>
      <c r="AY27" s="598"/>
      <c r="AZ27" s="598"/>
      <c r="BA27" s="598"/>
      <c r="BB27" s="598"/>
      <c r="BC27" s="598"/>
      <c r="BD27" s="598"/>
      <c r="BE27" s="598"/>
      <c r="BF27" s="598"/>
      <c r="BG27" s="598"/>
      <c r="BH27" s="598"/>
      <c r="BI27" s="598"/>
      <c r="BJ27" s="598"/>
      <c r="BK27" s="598"/>
      <c r="BL27" s="606"/>
    </row>
    <row r="28" spans="2:64" s="549" customFormat="1" x14ac:dyDescent="0.3">
      <c r="B28" s="601"/>
      <c r="D28" s="543" t="s">
        <v>97</v>
      </c>
      <c r="E28" s="543"/>
      <c r="F28" s="550"/>
      <c r="G28" s="596">
        <v>13519265</v>
      </c>
      <c r="H28" s="598">
        <v>0</v>
      </c>
      <c r="I28" s="598">
        <v>0</v>
      </c>
      <c r="J28" s="598">
        <v>0</v>
      </c>
      <c r="K28" s="598">
        <v>0</v>
      </c>
      <c r="L28" s="598">
        <v>0</v>
      </c>
      <c r="M28" s="598">
        <v>0</v>
      </c>
      <c r="N28" s="598">
        <v>0</v>
      </c>
      <c r="O28" s="598">
        <v>0</v>
      </c>
      <c r="P28" s="598">
        <v>0</v>
      </c>
      <c r="Q28" s="598">
        <v>0</v>
      </c>
      <c r="R28" s="598">
        <v>0</v>
      </c>
      <c r="S28" s="598">
        <v>0</v>
      </c>
      <c r="T28" s="598">
        <v>0</v>
      </c>
      <c r="U28" s="596">
        <v>0</v>
      </c>
      <c r="V28" s="598">
        <v>0</v>
      </c>
      <c r="W28" s="598">
        <v>0</v>
      </c>
      <c r="X28" s="598">
        <v>0</v>
      </c>
      <c r="Y28" s="598">
        <v>0</v>
      </c>
      <c r="Z28" s="598">
        <v>0</v>
      </c>
      <c r="AA28" s="598">
        <v>0</v>
      </c>
      <c r="AB28" s="598">
        <v>0</v>
      </c>
      <c r="AC28" s="598">
        <v>0</v>
      </c>
      <c r="AD28" s="598">
        <v>0</v>
      </c>
      <c r="AE28" s="598">
        <v>0</v>
      </c>
      <c r="AF28" s="598">
        <v>0</v>
      </c>
      <c r="AG28" s="598">
        <v>0</v>
      </c>
      <c r="AH28" s="596">
        <v>0</v>
      </c>
      <c r="AI28" s="602"/>
      <c r="AJ28" s="562"/>
      <c r="AK28" s="544"/>
      <c r="AN28" s="561"/>
      <c r="AP28" s="593"/>
      <c r="AQ28" s="590"/>
      <c r="AR28" s="594"/>
      <c r="AU28" s="543"/>
      <c r="AV28" s="543"/>
      <c r="AW28" s="550"/>
      <c r="AX28" s="596"/>
      <c r="AY28" s="598"/>
      <c r="AZ28" s="598"/>
      <c r="BA28" s="598"/>
      <c r="BB28" s="598"/>
      <c r="BC28" s="598"/>
      <c r="BD28" s="598"/>
      <c r="BE28" s="598"/>
      <c r="BF28" s="598"/>
      <c r="BG28" s="598"/>
      <c r="BH28" s="598"/>
      <c r="BI28" s="598"/>
      <c r="BJ28" s="598"/>
      <c r="BK28" s="598"/>
      <c r="BL28" s="543"/>
    </row>
    <row r="29" spans="2:64" s="549" customFormat="1" x14ac:dyDescent="0.3">
      <c r="B29" s="601"/>
      <c r="D29" s="543" t="s">
        <v>89</v>
      </c>
      <c r="E29" s="543"/>
      <c r="F29" s="550"/>
      <c r="G29" s="596">
        <v>-5129752</v>
      </c>
      <c r="H29" s="598">
        <v>0</v>
      </c>
      <c r="I29" s="598">
        <v>0</v>
      </c>
      <c r="J29" s="598">
        <v>0</v>
      </c>
      <c r="K29" s="598">
        <v>0</v>
      </c>
      <c r="L29" s="598">
        <v>0</v>
      </c>
      <c r="M29" s="598">
        <v>0</v>
      </c>
      <c r="N29" s="598">
        <v>0</v>
      </c>
      <c r="O29" s="598">
        <v>0</v>
      </c>
      <c r="P29" s="598">
        <v>0</v>
      </c>
      <c r="Q29" s="598">
        <v>0</v>
      </c>
      <c r="R29" s="598"/>
      <c r="S29" s="598"/>
      <c r="T29" s="598">
        <v>0</v>
      </c>
      <c r="U29" s="596">
        <v>0</v>
      </c>
      <c r="V29" s="598"/>
      <c r="W29" s="598"/>
      <c r="X29" s="598"/>
      <c r="Y29" s="598"/>
      <c r="Z29" s="598"/>
      <c r="AA29" s="598"/>
      <c r="AB29" s="598">
        <v>0</v>
      </c>
      <c r="AC29" s="598">
        <v>0</v>
      </c>
      <c r="AD29" s="598">
        <v>0</v>
      </c>
      <c r="AE29" s="598">
        <v>0</v>
      </c>
      <c r="AF29" s="598"/>
      <c r="AG29" s="598"/>
      <c r="AH29" s="596">
        <v>0</v>
      </c>
      <c r="AI29" s="602"/>
      <c r="AJ29" s="562"/>
      <c r="AK29" s="544"/>
      <c r="AN29" s="561"/>
      <c r="AP29" s="593"/>
      <c r="AQ29" s="590"/>
      <c r="AR29" s="594"/>
      <c r="AU29" s="543"/>
      <c r="AV29" s="543"/>
      <c r="AW29" s="550"/>
      <c r="AX29" s="596"/>
      <c r="AY29" s="598"/>
      <c r="AZ29" s="598"/>
      <c r="BA29" s="598"/>
      <c r="BB29" s="598"/>
      <c r="BC29" s="598"/>
      <c r="BD29" s="598"/>
      <c r="BE29" s="598"/>
      <c r="BF29" s="598"/>
      <c r="BG29" s="598"/>
      <c r="BH29" s="598"/>
      <c r="BI29" s="598"/>
      <c r="BJ29" s="598"/>
      <c r="BK29" s="598"/>
      <c r="BL29" s="543"/>
    </row>
    <row r="30" spans="2:64" s="549" customFormat="1" x14ac:dyDescent="0.3">
      <c r="B30" s="601"/>
      <c r="D30" s="543" t="s">
        <v>90</v>
      </c>
      <c r="E30" s="543"/>
      <c r="F30" s="550"/>
      <c r="G30" s="596">
        <v>-1000000</v>
      </c>
      <c r="H30" s="598">
        <v>0</v>
      </c>
      <c r="I30" s="598">
        <v>0</v>
      </c>
      <c r="J30" s="598">
        <v>0</v>
      </c>
      <c r="K30" s="598">
        <v>0</v>
      </c>
      <c r="L30" s="598">
        <v>0</v>
      </c>
      <c r="M30" s="598">
        <v>0</v>
      </c>
      <c r="N30" s="598">
        <v>0</v>
      </c>
      <c r="O30" s="598">
        <v>0</v>
      </c>
      <c r="P30" s="598">
        <v>0</v>
      </c>
      <c r="Q30" s="598">
        <v>0</v>
      </c>
      <c r="R30" s="598"/>
      <c r="S30" s="598"/>
      <c r="T30" s="598">
        <v>0</v>
      </c>
      <c r="U30" s="596">
        <v>0</v>
      </c>
      <c r="V30" s="598"/>
      <c r="W30" s="598"/>
      <c r="X30" s="598"/>
      <c r="Y30" s="598"/>
      <c r="Z30" s="598"/>
      <c r="AA30" s="598"/>
      <c r="AB30" s="598">
        <v>0</v>
      </c>
      <c r="AC30" s="598">
        <v>0</v>
      </c>
      <c r="AD30" s="598">
        <v>0</v>
      </c>
      <c r="AE30" s="598">
        <v>0</v>
      </c>
      <c r="AF30" s="598"/>
      <c r="AG30" s="598"/>
      <c r="AH30" s="596">
        <v>0</v>
      </c>
      <c r="AI30" s="602"/>
      <c r="AJ30" s="562"/>
      <c r="AK30" s="544"/>
      <c r="AN30" s="561"/>
      <c r="AP30" s="593"/>
      <c r="AQ30" s="590"/>
      <c r="AR30" s="594"/>
      <c r="AU30" s="543"/>
      <c r="AV30" s="543"/>
      <c r="AW30" s="550"/>
      <c r="AX30" s="596"/>
      <c r="AY30" s="598"/>
      <c r="AZ30" s="598"/>
      <c r="BA30" s="598"/>
      <c r="BB30" s="598"/>
      <c r="BC30" s="598"/>
      <c r="BD30" s="598"/>
      <c r="BE30" s="598"/>
      <c r="BF30" s="598"/>
      <c r="BG30" s="598"/>
      <c r="BH30" s="598"/>
      <c r="BI30" s="598"/>
      <c r="BJ30" s="598"/>
      <c r="BK30" s="598"/>
      <c r="BL30" s="543"/>
    </row>
    <row r="31" spans="2:64" s="549" customFormat="1" x14ac:dyDescent="0.3">
      <c r="B31" s="601"/>
      <c r="C31" s="560"/>
      <c r="E31" s="561"/>
      <c r="F31" s="562"/>
      <c r="G31" s="607"/>
      <c r="H31" s="608"/>
      <c r="I31" s="608"/>
      <c r="J31" s="608"/>
      <c r="K31" s="608"/>
      <c r="L31" s="608"/>
      <c r="M31" s="608"/>
      <c r="N31" s="608"/>
      <c r="O31" s="608"/>
      <c r="P31" s="608"/>
      <c r="Q31" s="608"/>
      <c r="R31" s="608"/>
      <c r="S31" s="608"/>
      <c r="T31" s="608"/>
      <c r="U31" s="607"/>
      <c r="V31" s="608"/>
      <c r="W31" s="608"/>
      <c r="X31" s="608"/>
      <c r="Y31" s="608"/>
      <c r="Z31" s="608"/>
      <c r="AA31" s="608"/>
      <c r="AB31" s="608"/>
      <c r="AC31" s="608"/>
      <c r="AD31" s="608"/>
      <c r="AE31" s="608"/>
      <c r="AF31" s="608"/>
      <c r="AG31" s="608"/>
      <c r="AH31" s="609"/>
      <c r="AI31" s="602"/>
      <c r="AJ31" s="562"/>
      <c r="AK31" s="544"/>
      <c r="AN31" s="561"/>
      <c r="AP31" s="593"/>
      <c r="AQ31" s="590"/>
      <c r="AR31" s="594"/>
      <c r="AT31" s="560"/>
      <c r="AV31" s="561"/>
      <c r="AW31" s="562"/>
      <c r="AX31" s="607"/>
      <c r="AY31" s="608"/>
      <c r="AZ31" s="608"/>
      <c r="BA31" s="608"/>
      <c r="BB31" s="608"/>
      <c r="BC31" s="608"/>
      <c r="BD31" s="608"/>
      <c r="BE31" s="608"/>
      <c r="BF31" s="608"/>
      <c r="BG31" s="608"/>
      <c r="BH31" s="608"/>
      <c r="BI31" s="608"/>
      <c r="BJ31" s="608"/>
      <c r="BK31" s="608"/>
    </row>
    <row r="32" spans="2:64" s="549" customFormat="1" x14ac:dyDescent="0.3">
      <c r="B32" s="601"/>
      <c r="C32" s="560"/>
      <c r="F32" s="562"/>
      <c r="G32" s="597"/>
      <c r="H32" s="590"/>
      <c r="I32" s="590"/>
      <c r="J32" s="590"/>
      <c r="K32" s="590"/>
      <c r="L32" s="590"/>
      <c r="M32" s="590"/>
      <c r="N32" s="590"/>
      <c r="O32" s="590"/>
      <c r="P32" s="590"/>
      <c r="Q32" s="590"/>
      <c r="R32" s="590"/>
      <c r="S32" s="590"/>
      <c r="T32" s="590"/>
      <c r="U32" s="597"/>
      <c r="V32" s="590"/>
      <c r="W32" s="590"/>
      <c r="X32" s="590"/>
      <c r="Y32" s="590"/>
      <c r="Z32" s="590"/>
      <c r="AA32" s="590"/>
      <c r="AB32" s="590"/>
      <c r="AC32" s="590"/>
      <c r="AD32" s="590"/>
      <c r="AE32" s="590"/>
      <c r="AF32" s="590"/>
      <c r="AG32" s="590"/>
      <c r="AH32" s="591"/>
      <c r="AI32" s="602"/>
      <c r="AJ32" s="562"/>
      <c r="AK32" s="544"/>
      <c r="AN32" s="561"/>
      <c r="AP32" s="593"/>
      <c r="AQ32" s="590"/>
      <c r="AR32" s="594"/>
      <c r="AT32" s="560"/>
      <c r="AW32" s="562"/>
      <c r="AX32" s="597"/>
      <c r="AY32" s="590"/>
      <c r="AZ32" s="590"/>
      <c r="BA32" s="590"/>
      <c r="BB32" s="590"/>
      <c r="BC32" s="590"/>
      <c r="BD32" s="590"/>
      <c r="BE32" s="590"/>
      <c r="BF32" s="590"/>
      <c r="BG32" s="590"/>
      <c r="BH32" s="590"/>
      <c r="BI32" s="590"/>
      <c r="BJ32" s="590"/>
      <c r="BK32" s="590"/>
    </row>
    <row r="33" spans="2:63" s="549" customFormat="1" x14ac:dyDescent="0.3">
      <c r="B33" s="601"/>
      <c r="C33" s="560" t="s">
        <v>634</v>
      </c>
      <c r="F33" s="562"/>
      <c r="G33" s="597">
        <v>-353071907</v>
      </c>
      <c r="H33" s="597">
        <v>-79568122</v>
      </c>
      <c r="I33" s="597">
        <v>-2908189</v>
      </c>
      <c r="J33" s="597">
        <v>55333077</v>
      </c>
      <c r="K33" s="597">
        <v>-164355824</v>
      </c>
      <c r="L33" s="590">
        <v>-31979746</v>
      </c>
      <c r="M33" s="590">
        <v>-12778576</v>
      </c>
      <c r="N33" s="590">
        <v>-44471100</v>
      </c>
      <c r="O33" s="590">
        <v>-21025407</v>
      </c>
      <c r="P33" s="590">
        <v>40988634</v>
      </c>
      <c r="Q33" s="590">
        <v>-78607213</v>
      </c>
      <c r="R33" s="590">
        <v>0</v>
      </c>
      <c r="S33" s="590">
        <v>0</v>
      </c>
      <c r="T33" s="590">
        <v>-339372466</v>
      </c>
      <c r="U33" s="590">
        <v>-332576826</v>
      </c>
      <c r="V33" s="590">
        <v>-78952431</v>
      </c>
      <c r="W33" s="590">
        <v>-13532085</v>
      </c>
      <c r="X33" s="590">
        <v>36528258</v>
      </c>
      <c r="Y33" s="590">
        <v>-162432586</v>
      </c>
      <c r="Z33" s="590">
        <v>-38015338</v>
      </c>
      <c r="AA33" s="590">
        <v>-4687685</v>
      </c>
      <c r="AB33" s="590">
        <v>-46179487</v>
      </c>
      <c r="AC33" s="590">
        <v>-4971296</v>
      </c>
      <c r="AD33" s="590">
        <v>22794469</v>
      </c>
      <c r="AE33" s="590">
        <v>-70273381</v>
      </c>
      <c r="AF33" s="590">
        <v>15353151</v>
      </c>
      <c r="AG33" s="590">
        <v>-1830960</v>
      </c>
      <c r="AH33" s="591">
        <v>-359721562</v>
      </c>
      <c r="AI33" s="602"/>
      <c r="AJ33" s="562"/>
      <c r="AK33" s="561"/>
      <c r="AN33" s="561"/>
      <c r="AP33" s="593"/>
      <c r="AQ33" s="590"/>
      <c r="AR33" s="594"/>
      <c r="AT33" s="560"/>
      <c r="AW33" s="562"/>
      <c r="AX33" s="597"/>
      <c r="AY33" s="597"/>
      <c r="AZ33" s="597"/>
      <c r="BA33" s="597"/>
      <c r="BB33" s="597"/>
      <c r="BC33" s="590"/>
      <c r="BD33" s="590"/>
      <c r="BE33" s="590"/>
      <c r="BF33" s="590"/>
      <c r="BG33" s="590"/>
      <c r="BH33" s="590"/>
      <c r="BI33" s="590"/>
      <c r="BJ33" s="590"/>
      <c r="BK33" s="590"/>
    </row>
    <row r="34" spans="2:63" s="549" customFormat="1" x14ac:dyDescent="0.3">
      <c r="B34" s="601"/>
      <c r="C34" s="560"/>
      <c r="F34" s="562"/>
      <c r="G34" s="597"/>
      <c r="H34" s="590"/>
      <c r="I34" s="590"/>
      <c r="J34" s="590"/>
      <c r="K34" s="590"/>
      <c r="L34" s="590"/>
      <c r="M34" s="590"/>
      <c r="N34" s="590"/>
      <c r="O34" s="590"/>
      <c r="P34" s="590"/>
      <c r="Q34" s="590"/>
      <c r="R34" s="590"/>
      <c r="S34" s="590"/>
      <c r="T34" s="590"/>
      <c r="U34" s="597"/>
      <c r="V34" s="590"/>
      <c r="W34" s="590"/>
      <c r="X34" s="590"/>
      <c r="Y34" s="590"/>
      <c r="Z34" s="590"/>
      <c r="AA34" s="590"/>
      <c r="AB34" s="590"/>
      <c r="AC34" s="590"/>
      <c r="AD34" s="590"/>
      <c r="AE34" s="590"/>
      <c r="AF34" s="590"/>
      <c r="AG34" s="590"/>
      <c r="AH34" s="591"/>
      <c r="AI34" s="602"/>
      <c r="AJ34" s="562"/>
      <c r="AK34" s="544"/>
      <c r="AN34" s="561"/>
      <c r="AP34" s="593"/>
      <c r="AQ34" s="590"/>
      <c r="AR34" s="594"/>
      <c r="AT34" s="560"/>
      <c r="AW34" s="562"/>
      <c r="AX34" s="597"/>
      <c r="AY34" s="590"/>
      <c r="AZ34" s="590"/>
      <c r="BA34" s="590"/>
      <c r="BB34" s="590"/>
      <c r="BC34" s="590"/>
      <c r="BD34" s="590"/>
      <c r="BE34" s="590"/>
      <c r="BF34" s="590"/>
      <c r="BG34" s="590"/>
      <c r="BH34" s="590"/>
      <c r="BI34" s="590"/>
      <c r="BJ34" s="590"/>
      <c r="BK34" s="590"/>
    </row>
    <row r="35" spans="2:63" s="549" customFormat="1" x14ac:dyDescent="0.3">
      <c r="B35" s="601"/>
      <c r="C35" s="560" t="s">
        <v>578</v>
      </c>
      <c r="F35" s="562"/>
      <c r="G35" s="597">
        <v>-159949099</v>
      </c>
      <c r="H35" s="590">
        <v>-11609803</v>
      </c>
      <c r="I35" s="590">
        <v>-946475</v>
      </c>
      <c r="J35" s="590">
        <v>-413900</v>
      </c>
      <c r="K35" s="590">
        <v>-9825047</v>
      </c>
      <c r="L35" s="590">
        <v>-481932</v>
      </c>
      <c r="M35" s="590">
        <v>-35590814</v>
      </c>
      <c r="N35" s="590">
        <v>-486039</v>
      </c>
      <c r="O35" s="590">
        <v>-514052</v>
      </c>
      <c r="P35" s="590">
        <v>-96946190</v>
      </c>
      <c r="Q35" s="590">
        <v>-278969</v>
      </c>
      <c r="R35" s="590">
        <v>0</v>
      </c>
      <c r="S35" s="590">
        <v>0</v>
      </c>
      <c r="T35" s="590">
        <v>-157093221</v>
      </c>
      <c r="U35" s="597">
        <v>-98619787</v>
      </c>
      <c r="V35" s="590">
        <v>-10517846</v>
      </c>
      <c r="W35" s="590">
        <v>-1254261</v>
      </c>
      <c r="X35" s="590">
        <v>-810875</v>
      </c>
      <c r="Y35" s="590">
        <v>-9797677</v>
      </c>
      <c r="Z35" s="590">
        <v>-396649</v>
      </c>
      <c r="AA35" s="590">
        <v>-552820</v>
      </c>
      <c r="AB35" s="590">
        <v>-9172586</v>
      </c>
      <c r="AC35" s="590">
        <v>-748772</v>
      </c>
      <c r="AD35" s="590">
        <v>-280537</v>
      </c>
      <c r="AE35" s="590">
        <v>-63920651</v>
      </c>
      <c r="AF35" s="590">
        <v>-346836</v>
      </c>
      <c r="AG35" s="590">
        <v>-820277</v>
      </c>
      <c r="AH35" s="591">
        <v>-97452674</v>
      </c>
      <c r="AI35" s="602"/>
      <c r="AJ35" s="562"/>
      <c r="AK35" s="561"/>
      <c r="AN35" s="561"/>
      <c r="AP35" s="593"/>
      <c r="AQ35" s="590"/>
      <c r="AR35" s="594"/>
      <c r="AT35" s="560"/>
      <c r="AW35" s="562"/>
      <c r="AX35" s="597"/>
      <c r="AY35" s="590"/>
      <c r="AZ35" s="590"/>
      <c r="BA35" s="590"/>
      <c r="BB35" s="590"/>
      <c r="BC35" s="590"/>
      <c r="BD35" s="590"/>
      <c r="BE35" s="590"/>
      <c r="BF35" s="590"/>
      <c r="BG35" s="590"/>
      <c r="BH35" s="590"/>
      <c r="BI35" s="590"/>
      <c r="BJ35" s="590"/>
      <c r="BK35" s="590"/>
    </row>
    <row r="36" spans="2:63" s="549" customFormat="1" x14ac:dyDescent="0.3">
      <c r="B36" s="601"/>
      <c r="C36" s="560"/>
      <c r="D36" s="610" t="s">
        <v>635</v>
      </c>
      <c r="E36" s="543"/>
      <c r="F36" s="562"/>
      <c r="G36" s="596">
        <v>-102744919</v>
      </c>
      <c r="H36" s="598">
        <v>-1892755</v>
      </c>
      <c r="I36" s="598">
        <v>-946475</v>
      </c>
      <c r="J36" s="598">
        <v>-413900</v>
      </c>
      <c r="K36" s="598">
        <v>-509726</v>
      </c>
      <c r="L36" s="598">
        <v>-481932</v>
      </c>
      <c r="M36" s="598">
        <v>-394961</v>
      </c>
      <c r="N36" s="598">
        <v>-486039</v>
      </c>
      <c r="O36" s="598">
        <v>-514052</v>
      </c>
      <c r="P36" s="598">
        <v>-96145194</v>
      </c>
      <c r="Q36" s="598">
        <v>-278969</v>
      </c>
      <c r="R36" s="598">
        <v>0</v>
      </c>
      <c r="S36" s="598">
        <v>0</v>
      </c>
      <c r="T36" s="598">
        <v>-102064003</v>
      </c>
      <c r="U36" s="596">
        <v>-61000694</v>
      </c>
      <c r="V36" s="598">
        <v>-874758</v>
      </c>
      <c r="W36" s="598">
        <v>-1254261</v>
      </c>
      <c r="X36" s="598">
        <v>-810875</v>
      </c>
      <c r="Y36" s="598">
        <v>-441159</v>
      </c>
      <c r="Z36" s="598">
        <v>-396649</v>
      </c>
      <c r="AA36" s="598">
        <v>-474205</v>
      </c>
      <c r="AB36" s="598">
        <v>-197318</v>
      </c>
      <c r="AC36" s="598">
        <v>-748772</v>
      </c>
      <c r="AD36" s="598">
        <v>-280537</v>
      </c>
      <c r="AE36" s="598">
        <v>-54789195</v>
      </c>
      <c r="AF36" s="598">
        <v>-346836</v>
      </c>
      <c r="AG36" s="598">
        <v>-386129</v>
      </c>
      <c r="AH36" s="600">
        <v>-60267729</v>
      </c>
      <c r="AI36" s="602"/>
      <c r="AJ36" s="562"/>
      <c r="AK36" s="544"/>
      <c r="AN36" s="561"/>
      <c r="AP36" s="593"/>
      <c r="AQ36" s="590"/>
      <c r="AR36" s="594"/>
      <c r="AT36" s="560"/>
      <c r="AU36" s="610"/>
      <c r="AV36" s="543"/>
      <c r="AW36" s="562"/>
      <c r="AX36" s="596"/>
      <c r="AY36" s="598"/>
      <c r="AZ36" s="598"/>
      <c r="BA36" s="598"/>
      <c r="BB36" s="598"/>
      <c r="BC36" s="598"/>
      <c r="BD36" s="598"/>
      <c r="BE36" s="598"/>
      <c r="BF36" s="598"/>
      <c r="BG36" s="598"/>
      <c r="BH36" s="598"/>
      <c r="BI36" s="598"/>
      <c r="BJ36" s="598"/>
      <c r="BK36" s="598"/>
    </row>
    <row r="37" spans="2:63" s="549" customFormat="1" x14ac:dyDescent="0.3">
      <c r="B37" s="601"/>
      <c r="C37" s="560"/>
      <c r="D37" s="610" t="s">
        <v>636</v>
      </c>
      <c r="E37" s="611"/>
      <c r="F37" s="562"/>
      <c r="G37" s="596">
        <v>-57204180</v>
      </c>
      <c r="H37" s="598">
        <v>-9717048</v>
      </c>
      <c r="I37" s="598">
        <v>0</v>
      </c>
      <c r="J37" s="598">
        <v>0</v>
      </c>
      <c r="K37" s="598">
        <v>-9315321</v>
      </c>
      <c r="L37" s="598">
        <v>0</v>
      </c>
      <c r="M37" s="598">
        <v>-35195853</v>
      </c>
      <c r="N37" s="598">
        <v>0</v>
      </c>
      <c r="O37" s="598">
        <v>0</v>
      </c>
      <c r="P37" s="598">
        <v>-800996</v>
      </c>
      <c r="Q37" s="598">
        <v>0</v>
      </c>
      <c r="R37" s="598">
        <v>0</v>
      </c>
      <c r="S37" s="598">
        <v>0</v>
      </c>
      <c r="T37" s="598">
        <v>-55029218</v>
      </c>
      <c r="U37" s="596">
        <v>-37619093</v>
      </c>
      <c r="V37" s="598">
        <v>-9643088</v>
      </c>
      <c r="W37" s="598">
        <v>0</v>
      </c>
      <c r="X37" s="598">
        <v>0</v>
      </c>
      <c r="Y37" s="598">
        <v>-9356518</v>
      </c>
      <c r="Z37" s="598">
        <v>0</v>
      </c>
      <c r="AA37" s="598">
        <v>-78615</v>
      </c>
      <c r="AB37" s="598">
        <v>-8975268</v>
      </c>
      <c r="AC37" s="598">
        <v>0</v>
      </c>
      <c r="AD37" s="598">
        <v>0</v>
      </c>
      <c r="AE37" s="598">
        <v>-9131456</v>
      </c>
      <c r="AF37" s="598">
        <v>0</v>
      </c>
      <c r="AG37" s="598">
        <v>-434148</v>
      </c>
      <c r="AH37" s="600">
        <v>-37184945</v>
      </c>
      <c r="AI37" s="602"/>
      <c r="AJ37" s="562"/>
      <c r="AK37" s="544"/>
      <c r="AN37" s="561"/>
      <c r="AP37" s="593"/>
      <c r="AQ37" s="590"/>
      <c r="AR37" s="594"/>
      <c r="AT37" s="560"/>
      <c r="AU37" s="610"/>
      <c r="AV37" s="611"/>
      <c r="AW37" s="562"/>
      <c r="AX37" s="596"/>
      <c r="AY37" s="598"/>
      <c r="AZ37" s="598"/>
      <c r="BA37" s="598"/>
      <c r="BB37" s="598"/>
      <c r="BC37" s="598"/>
      <c r="BD37" s="598"/>
      <c r="BE37" s="598"/>
      <c r="BF37" s="598"/>
      <c r="BG37" s="598"/>
      <c r="BH37" s="598"/>
      <c r="BI37" s="598"/>
      <c r="BJ37" s="598"/>
      <c r="BK37" s="598"/>
    </row>
    <row r="38" spans="2:63" s="549" customFormat="1" x14ac:dyDescent="0.3">
      <c r="B38" s="601"/>
      <c r="C38" s="560"/>
      <c r="E38" s="612"/>
      <c r="F38" s="562"/>
      <c r="G38" s="597"/>
      <c r="H38" s="590"/>
      <c r="I38" s="590"/>
      <c r="J38" s="590"/>
      <c r="K38" s="590"/>
      <c r="L38" s="590"/>
      <c r="M38" s="590"/>
      <c r="N38" s="590"/>
      <c r="O38" s="590"/>
      <c r="P38" s="590"/>
      <c r="Q38" s="590"/>
      <c r="R38" s="590"/>
      <c r="S38" s="590"/>
      <c r="T38" s="590"/>
      <c r="U38" s="597"/>
      <c r="V38" s="590"/>
      <c r="W38" s="590"/>
      <c r="X38" s="590"/>
      <c r="Y38" s="590"/>
      <c r="Z38" s="590"/>
      <c r="AA38" s="590"/>
      <c r="AB38" s="590"/>
      <c r="AC38" s="590"/>
      <c r="AD38" s="590"/>
      <c r="AE38" s="590"/>
      <c r="AF38" s="590"/>
      <c r="AG38" s="590"/>
      <c r="AH38" s="591"/>
      <c r="AI38" s="602"/>
      <c r="AJ38" s="562"/>
      <c r="AK38" s="561"/>
      <c r="AN38" s="561"/>
      <c r="AP38" s="593"/>
      <c r="AQ38" s="590"/>
      <c r="AR38" s="594"/>
      <c r="AT38" s="560"/>
      <c r="AV38" s="612"/>
      <c r="AW38" s="562"/>
      <c r="AX38" s="597"/>
      <c r="AY38" s="590"/>
      <c r="AZ38" s="590"/>
      <c r="BA38" s="590"/>
      <c r="BB38" s="590"/>
      <c r="BC38" s="590"/>
      <c r="BD38" s="590"/>
      <c r="BE38" s="590"/>
      <c r="BF38" s="590"/>
      <c r="BG38" s="590"/>
      <c r="BH38" s="590"/>
      <c r="BI38" s="590"/>
      <c r="BJ38" s="590"/>
      <c r="BK38" s="590"/>
    </row>
    <row r="39" spans="2:63" s="549" customFormat="1" x14ac:dyDescent="0.3">
      <c r="B39" s="601"/>
      <c r="C39" s="560" t="s">
        <v>637</v>
      </c>
      <c r="E39" s="612"/>
      <c r="F39" s="589" t="s">
        <v>174</v>
      </c>
      <c r="G39" s="597">
        <v>-80223000</v>
      </c>
      <c r="H39" s="590">
        <v>0</v>
      </c>
      <c r="I39" s="590">
        <v>0</v>
      </c>
      <c r="J39" s="590">
        <v>0</v>
      </c>
      <c r="K39" s="590">
        <v>0</v>
      </c>
      <c r="L39" s="590">
        <v>0</v>
      </c>
      <c r="M39" s="590">
        <v>0</v>
      </c>
      <c r="N39" s="590">
        <v>0</v>
      </c>
      <c r="O39" s="590">
        <v>0</v>
      </c>
      <c r="P39" s="590">
        <v>0</v>
      </c>
      <c r="Q39" s="590">
        <v>0</v>
      </c>
      <c r="R39" s="590">
        <v>0</v>
      </c>
      <c r="S39" s="590">
        <v>0</v>
      </c>
      <c r="T39" s="590">
        <v>0</v>
      </c>
      <c r="U39" s="597">
        <v>-64000000</v>
      </c>
      <c r="V39" s="590">
        <v>0</v>
      </c>
      <c r="W39" s="590">
        <v>0</v>
      </c>
      <c r="X39" s="590">
        <v>-8000000</v>
      </c>
      <c r="Y39" s="590">
        <v>0</v>
      </c>
      <c r="Z39" s="590">
        <v>0</v>
      </c>
      <c r="AA39" s="590">
        <v>0</v>
      </c>
      <c r="AB39" s="590">
        <v>0</v>
      </c>
      <c r="AC39" s="590">
        <v>0</v>
      </c>
      <c r="AD39" s="590">
        <v>0</v>
      </c>
      <c r="AE39" s="590">
        <v>0</v>
      </c>
      <c r="AF39" s="590">
        <v>-16000000</v>
      </c>
      <c r="AG39" s="590">
        <v>-40000000</v>
      </c>
      <c r="AH39" s="591">
        <v>-8000000</v>
      </c>
      <c r="AI39" s="602"/>
      <c r="AJ39" s="562"/>
      <c r="AK39" s="561"/>
      <c r="AN39" s="561"/>
      <c r="AP39" s="593"/>
      <c r="AQ39" s="590"/>
      <c r="AR39" s="594"/>
      <c r="AT39" s="560"/>
      <c r="AV39" s="612"/>
      <c r="AW39" s="589"/>
      <c r="AX39" s="597"/>
      <c r="AY39" s="590"/>
      <c r="AZ39" s="590"/>
      <c r="BA39" s="590"/>
      <c r="BB39" s="590"/>
      <c r="BC39" s="590"/>
      <c r="BD39" s="590"/>
      <c r="BE39" s="590"/>
      <c r="BF39" s="590"/>
      <c r="BG39" s="590"/>
      <c r="BH39" s="590"/>
      <c r="BI39" s="590"/>
      <c r="BJ39" s="590"/>
      <c r="BK39" s="590"/>
    </row>
    <row r="40" spans="2:63" s="549" customFormat="1" x14ac:dyDescent="0.3">
      <c r="B40" s="601"/>
      <c r="C40" s="560"/>
      <c r="E40" s="612"/>
      <c r="F40" s="589"/>
      <c r="G40" s="597"/>
      <c r="H40" s="590"/>
      <c r="I40" s="590"/>
      <c r="J40" s="590"/>
      <c r="K40" s="590"/>
      <c r="L40" s="590"/>
      <c r="M40" s="590"/>
      <c r="N40" s="590"/>
      <c r="O40" s="590"/>
      <c r="P40" s="590"/>
      <c r="Q40" s="590"/>
      <c r="R40" s="590"/>
      <c r="S40" s="590"/>
      <c r="T40" s="590"/>
      <c r="U40" s="597"/>
      <c r="V40" s="590"/>
      <c r="W40" s="590"/>
      <c r="X40" s="590"/>
      <c r="Y40" s="590"/>
      <c r="Z40" s="590"/>
      <c r="AA40" s="590"/>
      <c r="AB40" s="590"/>
      <c r="AC40" s="590"/>
      <c r="AD40" s="590"/>
      <c r="AE40" s="590"/>
      <c r="AF40" s="590"/>
      <c r="AG40" s="590"/>
      <c r="AH40" s="591"/>
      <c r="AI40" s="602"/>
      <c r="AJ40" s="562"/>
      <c r="AK40" s="561"/>
      <c r="AN40" s="561"/>
      <c r="AP40" s="593"/>
      <c r="AQ40" s="590"/>
      <c r="AR40" s="594"/>
      <c r="AT40" s="560"/>
      <c r="AV40" s="612"/>
      <c r="AW40" s="589"/>
      <c r="AX40" s="597"/>
      <c r="AY40" s="590"/>
      <c r="AZ40" s="590"/>
      <c r="BA40" s="590"/>
      <c r="BB40" s="590"/>
      <c r="BC40" s="590"/>
      <c r="BD40" s="590"/>
      <c r="BE40" s="590"/>
      <c r="BF40" s="590"/>
      <c r="BG40" s="590"/>
      <c r="BH40" s="590"/>
      <c r="BI40" s="590"/>
      <c r="BJ40" s="590"/>
      <c r="BK40" s="590"/>
    </row>
    <row r="41" spans="2:63" s="549" customFormat="1" x14ac:dyDescent="0.3">
      <c r="B41" s="601"/>
      <c r="C41" s="560" t="s">
        <v>638</v>
      </c>
      <c r="E41" s="612"/>
      <c r="F41" s="589" t="s">
        <v>177</v>
      </c>
      <c r="G41" s="597">
        <v>25000000</v>
      </c>
      <c r="H41" s="590">
        <v>0</v>
      </c>
      <c r="I41" s="590">
        <v>0</v>
      </c>
      <c r="J41" s="590">
        <v>0</v>
      </c>
      <c r="K41" s="590">
        <v>0</v>
      </c>
      <c r="L41" s="590">
        <v>0</v>
      </c>
      <c r="M41" s="590">
        <v>0</v>
      </c>
      <c r="N41" s="590">
        <v>0</v>
      </c>
      <c r="O41" s="590">
        <v>0</v>
      </c>
      <c r="P41" s="590">
        <v>25000000</v>
      </c>
      <c r="Q41" s="590">
        <v>0</v>
      </c>
      <c r="R41" s="590">
        <v>0</v>
      </c>
      <c r="S41" s="590">
        <v>0</v>
      </c>
      <c r="T41" s="590">
        <v>25000000</v>
      </c>
      <c r="U41" s="597">
        <v>100000000</v>
      </c>
      <c r="V41" s="590">
        <v>0</v>
      </c>
      <c r="W41" s="590">
        <v>0</v>
      </c>
      <c r="X41" s="590">
        <v>0</v>
      </c>
      <c r="Y41" s="590">
        <v>80000000</v>
      </c>
      <c r="Z41" s="590">
        <v>20000000</v>
      </c>
      <c r="AA41" s="590">
        <v>0</v>
      </c>
      <c r="AB41" s="590">
        <v>0</v>
      </c>
      <c r="AC41" s="590">
        <v>0</v>
      </c>
      <c r="AD41" s="590">
        <v>0</v>
      </c>
      <c r="AE41" s="590">
        <v>0</v>
      </c>
      <c r="AF41" s="590">
        <v>0</v>
      </c>
      <c r="AG41" s="590">
        <v>0</v>
      </c>
      <c r="AH41" s="591">
        <v>100000000</v>
      </c>
      <c r="AI41" s="602"/>
      <c r="AJ41" s="562"/>
      <c r="AK41" s="561"/>
      <c r="AN41" s="561"/>
      <c r="AP41" s="593"/>
      <c r="AQ41" s="590"/>
      <c r="AR41" s="594"/>
      <c r="AT41" s="560"/>
      <c r="AV41" s="612"/>
      <c r="AW41" s="589"/>
      <c r="AX41" s="597"/>
      <c r="AY41" s="590"/>
      <c r="AZ41" s="590"/>
      <c r="BA41" s="590"/>
      <c r="BB41" s="590"/>
      <c r="BC41" s="590"/>
      <c r="BD41" s="590"/>
      <c r="BE41" s="590"/>
      <c r="BF41" s="590"/>
      <c r="BG41" s="590"/>
      <c r="BH41" s="590"/>
      <c r="BI41" s="590"/>
      <c r="BJ41" s="590"/>
      <c r="BK41" s="590"/>
    </row>
    <row r="42" spans="2:63" s="549" customFormat="1" x14ac:dyDescent="0.3">
      <c r="B42" s="601"/>
      <c r="C42" s="560"/>
      <c r="E42" s="612"/>
      <c r="F42" s="562"/>
      <c r="G42" s="607"/>
      <c r="H42" s="608"/>
      <c r="I42" s="608"/>
      <c r="J42" s="608"/>
      <c r="K42" s="608"/>
      <c r="L42" s="608"/>
      <c r="M42" s="608"/>
      <c r="N42" s="608"/>
      <c r="O42" s="608"/>
      <c r="P42" s="608"/>
      <c r="Q42" s="608"/>
      <c r="R42" s="608"/>
      <c r="S42" s="608"/>
      <c r="T42" s="608"/>
      <c r="U42" s="607"/>
      <c r="V42" s="608"/>
      <c r="W42" s="608"/>
      <c r="X42" s="608"/>
      <c r="Y42" s="608"/>
      <c r="Z42" s="608"/>
      <c r="AA42" s="608"/>
      <c r="AB42" s="608"/>
      <c r="AC42" s="608"/>
      <c r="AD42" s="608"/>
      <c r="AE42" s="608"/>
      <c r="AF42" s="608"/>
      <c r="AG42" s="608"/>
      <c r="AH42" s="609"/>
      <c r="AI42" s="602"/>
      <c r="AJ42" s="562"/>
      <c r="AK42" s="544"/>
      <c r="AN42" s="561"/>
      <c r="AP42" s="593"/>
      <c r="AQ42" s="590"/>
      <c r="AR42" s="594"/>
      <c r="AT42" s="560"/>
      <c r="AV42" s="612"/>
      <c r="AW42" s="562"/>
      <c r="AX42" s="607"/>
      <c r="AY42" s="608"/>
      <c r="AZ42" s="608"/>
      <c r="BA42" s="608"/>
      <c r="BB42" s="608"/>
      <c r="BC42" s="608"/>
      <c r="BD42" s="608"/>
      <c r="BE42" s="608"/>
      <c r="BF42" s="608"/>
      <c r="BG42" s="608"/>
      <c r="BH42" s="608"/>
      <c r="BI42" s="608"/>
      <c r="BJ42" s="608"/>
      <c r="BK42" s="608"/>
    </row>
    <row r="43" spans="2:63" s="549" customFormat="1" x14ac:dyDescent="0.3">
      <c r="B43" s="601"/>
      <c r="C43" s="560" t="s">
        <v>639</v>
      </c>
      <c r="E43" s="612"/>
      <c r="F43" s="562"/>
      <c r="G43" s="597">
        <v>-568244007</v>
      </c>
      <c r="H43" s="597">
        <v>-91177924</v>
      </c>
      <c r="I43" s="597">
        <v>-3854663</v>
      </c>
      <c r="J43" s="597">
        <v>54919177</v>
      </c>
      <c r="K43" s="597">
        <v>-174180871</v>
      </c>
      <c r="L43" s="597">
        <v>-32461678</v>
      </c>
      <c r="M43" s="597">
        <v>-48369391</v>
      </c>
      <c r="N43" s="597">
        <v>-44957139</v>
      </c>
      <c r="O43" s="597">
        <v>-21539458</v>
      </c>
      <c r="P43" s="597">
        <v>-30957557</v>
      </c>
      <c r="Q43" s="597">
        <v>-78886182</v>
      </c>
      <c r="R43" s="597">
        <v>0</v>
      </c>
      <c r="S43" s="597">
        <v>0</v>
      </c>
      <c r="T43" s="597">
        <v>-471465686</v>
      </c>
      <c r="U43" s="597">
        <v>-395196613</v>
      </c>
      <c r="V43" s="590">
        <v>-89470277</v>
      </c>
      <c r="W43" s="590">
        <v>-14786346</v>
      </c>
      <c r="X43" s="590">
        <v>27717383</v>
      </c>
      <c r="Y43" s="590">
        <v>-92230263</v>
      </c>
      <c r="Z43" s="590">
        <v>-18411987</v>
      </c>
      <c r="AA43" s="590">
        <v>-5240505</v>
      </c>
      <c r="AB43" s="590">
        <v>-55352073</v>
      </c>
      <c r="AC43" s="590">
        <v>-5720068</v>
      </c>
      <c r="AD43" s="590">
        <v>22513932</v>
      </c>
      <c r="AE43" s="590">
        <v>-134194032</v>
      </c>
      <c r="AF43" s="590">
        <v>-993685</v>
      </c>
      <c r="AG43" s="590">
        <v>-42651237</v>
      </c>
      <c r="AH43" s="591">
        <v>-365174236</v>
      </c>
      <c r="AI43" s="602"/>
      <c r="AJ43" s="562"/>
      <c r="AK43" s="544"/>
      <c r="AN43" s="561"/>
      <c r="AP43" s="593"/>
      <c r="AQ43" s="590"/>
      <c r="AR43" s="594"/>
      <c r="AT43" s="560"/>
      <c r="AV43" s="612"/>
      <c r="AW43" s="562"/>
      <c r="AX43" s="597"/>
      <c r="AY43" s="597"/>
      <c r="AZ43" s="597"/>
      <c r="BA43" s="597"/>
      <c r="BB43" s="597"/>
      <c r="BC43" s="597"/>
      <c r="BD43" s="597"/>
      <c r="BE43" s="597"/>
      <c r="BF43" s="597"/>
      <c r="BG43" s="597"/>
      <c r="BH43" s="597"/>
      <c r="BI43" s="597"/>
      <c r="BJ43" s="597"/>
      <c r="BK43" s="597"/>
    </row>
    <row r="44" spans="2:63" s="549" customFormat="1" x14ac:dyDescent="0.3">
      <c r="B44" s="601"/>
      <c r="C44" s="560"/>
      <c r="E44" s="561"/>
      <c r="F44" s="562"/>
      <c r="G44" s="597"/>
      <c r="H44" s="590"/>
      <c r="I44" s="590"/>
      <c r="J44" s="590"/>
      <c r="K44" s="590"/>
      <c r="L44" s="590"/>
      <c r="M44" s="590"/>
      <c r="N44" s="590"/>
      <c r="O44" s="590"/>
      <c r="P44" s="590"/>
      <c r="Q44" s="590"/>
      <c r="R44" s="590"/>
      <c r="S44" s="590"/>
      <c r="T44" s="590"/>
      <c r="U44" s="597"/>
      <c r="V44" s="590"/>
      <c r="W44" s="590"/>
      <c r="X44" s="590"/>
      <c r="Y44" s="590"/>
      <c r="Z44" s="590"/>
      <c r="AA44" s="590"/>
      <c r="AB44" s="590"/>
      <c r="AC44" s="590"/>
      <c r="AD44" s="590"/>
      <c r="AE44" s="590"/>
      <c r="AF44" s="590"/>
      <c r="AG44" s="590"/>
      <c r="AH44" s="591"/>
      <c r="AI44" s="602"/>
      <c r="AJ44" s="562"/>
      <c r="AK44" s="544"/>
      <c r="AN44" s="561"/>
      <c r="AP44" s="593"/>
      <c r="AQ44" s="590"/>
      <c r="AR44" s="594"/>
      <c r="AT44" s="560"/>
      <c r="AV44" s="561"/>
      <c r="AW44" s="562"/>
      <c r="AX44" s="597"/>
      <c r="AY44" s="590"/>
      <c r="AZ44" s="590"/>
      <c r="BA44" s="590"/>
      <c r="BB44" s="590"/>
      <c r="BC44" s="590"/>
      <c r="BD44" s="590"/>
      <c r="BE44" s="590"/>
      <c r="BF44" s="590"/>
      <c r="BG44" s="590"/>
      <c r="BH44" s="590"/>
      <c r="BI44" s="590"/>
      <c r="BJ44" s="590"/>
      <c r="BK44" s="590"/>
    </row>
    <row r="45" spans="2:63" s="549" customFormat="1" x14ac:dyDescent="0.3">
      <c r="C45" s="560" t="s">
        <v>640</v>
      </c>
      <c r="F45" s="589"/>
      <c r="G45" s="597">
        <v>568244007</v>
      </c>
      <c r="H45" s="590">
        <v>91177924</v>
      </c>
      <c r="I45" s="590">
        <v>3854663</v>
      </c>
      <c r="J45" s="590">
        <v>-54919177</v>
      </c>
      <c r="K45" s="590">
        <v>174180871</v>
      </c>
      <c r="L45" s="590">
        <v>32461678</v>
      </c>
      <c r="M45" s="590">
        <v>48369391</v>
      </c>
      <c r="N45" s="590">
        <v>44957139</v>
      </c>
      <c r="O45" s="590">
        <v>21539458</v>
      </c>
      <c r="P45" s="590">
        <v>30957557</v>
      </c>
      <c r="Q45" s="590">
        <v>78886182</v>
      </c>
      <c r="R45" s="590">
        <v>259341804</v>
      </c>
      <c r="S45" s="590">
        <v>0</v>
      </c>
      <c r="T45" s="590">
        <v>471465686</v>
      </c>
      <c r="U45" s="590">
        <v>395196613</v>
      </c>
      <c r="V45" s="590">
        <v>89470277</v>
      </c>
      <c r="W45" s="590">
        <v>14786346</v>
      </c>
      <c r="X45" s="590">
        <v>-27717383</v>
      </c>
      <c r="Y45" s="590">
        <v>92230263</v>
      </c>
      <c r="Z45" s="590">
        <v>18411987</v>
      </c>
      <c r="AA45" s="590">
        <v>5240505</v>
      </c>
      <c r="AB45" s="590">
        <v>55352073</v>
      </c>
      <c r="AC45" s="590">
        <v>5720068</v>
      </c>
      <c r="AD45" s="590">
        <v>-22513932</v>
      </c>
      <c r="AE45" s="590">
        <v>134194032</v>
      </c>
      <c r="AF45" s="590">
        <v>993685</v>
      </c>
      <c r="AG45" s="590">
        <v>42651236</v>
      </c>
      <c r="AH45" s="591">
        <v>365174236</v>
      </c>
      <c r="AI45" s="602"/>
      <c r="AJ45" s="562"/>
      <c r="AK45" s="544"/>
      <c r="AL45" s="561"/>
      <c r="AN45" s="561"/>
      <c r="AP45" s="593"/>
      <c r="AQ45" s="590"/>
      <c r="AR45" s="594"/>
      <c r="AT45" s="560"/>
      <c r="AW45" s="589"/>
      <c r="AX45" s="597"/>
      <c r="AY45" s="590"/>
      <c r="AZ45" s="590"/>
      <c r="BA45" s="590"/>
      <c r="BB45" s="590"/>
      <c r="BC45" s="590"/>
      <c r="BD45" s="590"/>
      <c r="BE45" s="590"/>
      <c r="BF45" s="590"/>
      <c r="BG45" s="590"/>
      <c r="BH45" s="590"/>
      <c r="BI45" s="590"/>
      <c r="BJ45" s="590"/>
      <c r="BK45" s="590"/>
    </row>
    <row r="46" spans="2:63" s="549" customFormat="1" x14ac:dyDescent="0.3">
      <c r="C46" s="560"/>
      <c r="F46" s="562"/>
      <c r="G46" s="607"/>
      <c r="H46" s="608"/>
      <c r="I46" s="608"/>
      <c r="J46" s="608"/>
      <c r="K46" s="608"/>
      <c r="L46" s="608"/>
      <c r="M46" s="608"/>
      <c r="N46" s="608"/>
      <c r="O46" s="608"/>
      <c r="P46" s="608"/>
      <c r="Q46" s="608"/>
      <c r="R46" s="608"/>
      <c r="S46" s="608"/>
      <c r="T46" s="608"/>
      <c r="U46" s="607"/>
      <c r="V46" s="608"/>
      <c r="W46" s="608"/>
      <c r="X46" s="608"/>
      <c r="Y46" s="608"/>
      <c r="Z46" s="608"/>
      <c r="AA46" s="608"/>
      <c r="AB46" s="608"/>
      <c r="AC46" s="608"/>
      <c r="AD46" s="608"/>
      <c r="AE46" s="608"/>
      <c r="AF46" s="608"/>
      <c r="AG46" s="608"/>
      <c r="AH46" s="609"/>
      <c r="AI46" s="602"/>
      <c r="AJ46" s="562"/>
      <c r="AK46" s="544"/>
      <c r="AN46" s="561"/>
      <c r="AP46" s="593"/>
      <c r="AQ46" s="590"/>
      <c r="AR46" s="594"/>
      <c r="AT46" s="560"/>
      <c r="AW46" s="562"/>
      <c r="AX46" s="607"/>
      <c r="AY46" s="608"/>
      <c r="AZ46" s="608"/>
      <c r="BA46" s="608"/>
      <c r="BB46" s="608"/>
      <c r="BC46" s="608"/>
      <c r="BD46" s="608"/>
      <c r="BE46" s="608"/>
      <c r="BF46" s="608"/>
      <c r="BG46" s="608"/>
      <c r="BH46" s="608"/>
      <c r="BI46" s="608"/>
      <c r="BJ46" s="608"/>
      <c r="BK46" s="608"/>
    </row>
    <row r="47" spans="2:63" s="549" customFormat="1" x14ac:dyDescent="0.3">
      <c r="C47" s="560"/>
      <c r="F47" s="562"/>
      <c r="G47" s="597"/>
      <c r="H47" s="590"/>
      <c r="I47" s="590"/>
      <c r="J47" s="590"/>
      <c r="K47" s="590"/>
      <c r="L47" s="590"/>
      <c r="M47" s="590"/>
      <c r="N47" s="590"/>
      <c r="O47" s="590"/>
      <c r="P47" s="590"/>
      <c r="Q47" s="590"/>
      <c r="R47" s="590"/>
      <c r="S47" s="590"/>
      <c r="T47" s="590"/>
      <c r="U47" s="597"/>
      <c r="V47" s="590"/>
      <c r="W47" s="590"/>
      <c r="X47" s="590"/>
      <c r="Y47" s="590"/>
      <c r="Z47" s="590"/>
      <c r="AA47" s="590"/>
      <c r="AB47" s="590"/>
      <c r="AC47" s="590"/>
      <c r="AD47" s="590"/>
      <c r="AE47" s="590"/>
      <c r="AF47" s="590"/>
      <c r="AG47" s="590"/>
      <c r="AH47" s="591"/>
      <c r="AI47" s="602"/>
      <c r="AJ47" s="562"/>
      <c r="AK47" s="544"/>
      <c r="AN47" s="561"/>
      <c r="AP47" s="593"/>
      <c r="AQ47" s="590"/>
      <c r="AR47" s="594"/>
      <c r="AT47" s="560"/>
      <c r="AW47" s="562"/>
      <c r="AX47" s="597"/>
      <c r="AY47" s="590"/>
      <c r="AZ47" s="590"/>
      <c r="BA47" s="590"/>
      <c r="BB47" s="590"/>
      <c r="BC47" s="590"/>
      <c r="BD47" s="590"/>
      <c r="BE47" s="590"/>
      <c r="BF47" s="590"/>
      <c r="BG47" s="590"/>
      <c r="BH47" s="590"/>
      <c r="BI47" s="590"/>
      <c r="BJ47" s="590"/>
      <c r="BK47" s="590"/>
    </row>
    <row r="48" spans="2:63" s="549" customFormat="1" x14ac:dyDescent="0.3">
      <c r="C48" s="560" t="s">
        <v>1</v>
      </c>
      <c r="F48" s="589"/>
      <c r="G48" s="597">
        <v>39100000</v>
      </c>
      <c r="H48" s="590">
        <v>4605882</v>
      </c>
      <c r="I48" s="590">
        <v>2358981</v>
      </c>
      <c r="J48" s="590">
        <v>5297789</v>
      </c>
      <c r="K48" s="590">
        <v>7054176</v>
      </c>
      <c r="L48" s="590">
        <v>3254204</v>
      </c>
      <c r="M48" s="590">
        <v>4602362</v>
      </c>
      <c r="N48" s="590">
        <v>2708108</v>
      </c>
      <c r="O48" s="590">
        <v>3272585</v>
      </c>
      <c r="P48" s="590">
        <v>3724526</v>
      </c>
      <c r="Q48" s="590">
        <v>-383541</v>
      </c>
      <c r="R48" s="590">
        <v>0</v>
      </c>
      <c r="S48" s="590">
        <v>0</v>
      </c>
      <c r="T48" s="590">
        <v>36495072</v>
      </c>
      <c r="U48" s="597">
        <v>39508235</v>
      </c>
      <c r="V48" s="590">
        <v>41087495</v>
      </c>
      <c r="W48" s="590">
        <v>-13683579</v>
      </c>
      <c r="X48" s="590">
        <v>-17238326</v>
      </c>
      <c r="Y48" s="590">
        <v>4865547</v>
      </c>
      <c r="Z48" s="590">
        <v>3442043</v>
      </c>
      <c r="AA48" s="590">
        <v>4065849</v>
      </c>
      <c r="AB48" s="590">
        <v>-3506364</v>
      </c>
      <c r="AC48" s="590">
        <v>4816465</v>
      </c>
      <c r="AD48" s="590">
        <v>4281823</v>
      </c>
      <c r="AE48" s="590">
        <v>-1859232</v>
      </c>
      <c r="AF48" s="590">
        <v>7638811</v>
      </c>
      <c r="AG48" s="590">
        <v>5597703</v>
      </c>
      <c r="AH48" s="591">
        <v>26271721</v>
      </c>
      <c r="AI48" s="602"/>
      <c r="AJ48" s="562"/>
      <c r="AK48" s="544"/>
      <c r="AN48" s="561"/>
      <c r="AP48" s="593"/>
      <c r="AQ48" s="590"/>
      <c r="AR48" s="594"/>
      <c r="AT48" s="560"/>
      <c r="AW48" s="589"/>
      <c r="AX48" s="597"/>
      <c r="AY48" s="590"/>
      <c r="AZ48" s="590"/>
      <c r="BA48" s="590"/>
      <c r="BB48" s="590"/>
      <c r="BC48" s="590"/>
      <c r="BD48" s="590"/>
      <c r="BE48" s="590"/>
      <c r="BF48" s="590"/>
      <c r="BG48" s="590"/>
      <c r="BH48" s="590"/>
      <c r="BI48" s="590"/>
      <c r="BJ48" s="590"/>
      <c r="BK48" s="590"/>
    </row>
    <row r="49" spans="3:64" s="549" customFormat="1" x14ac:dyDescent="0.3">
      <c r="C49" s="560"/>
      <c r="F49" s="562"/>
      <c r="G49" s="597"/>
      <c r="H49" s="590"/>
      <c r="I49" s="590"/>
      <c r="J49" s="590"/>
      <c r="K49" s="590"/>
      <c r="L49" s="590"/>
      <c r="M49" s="590"/>
      <c r="N49" s="590"/>
      <c r="O49" s="590"/>
      <c r="P49" s="590"/>
      <c r="Q49" s="590"/>
      <c r="R49" s="590"/>
      <c r="S49" s="590"/>
      <c r="T49" s="590"/>
      <c r="U49" s="597"/>
      <c r="V49" s="590"/>
      <c r="W49" s="590"/>
      <c r="X49" s="590"/>
      <c r="Y49" s="590"/>
      <c r="Z49" s="590"/>
      <c r="AA49" s="590"/>
      <c r="AB49" s="590"/>
      <c r="AC49" s="590"/>
      <c r="AD49" s="590"/>
      <c r="AE49" s="590"/>
      <c r="AF49" s="590"/>
      <c r="AG49" s="590"/>
      <c r="AH49" s="591"/>
      <c r="AI49" s="602"/>
      <c r="AJ49" s="562"/>
      <c r="AK49" s="544"/>
      <c r="AN49" s="561"/>
      <c r="AP49" s="593"/>
      <c r="AQ49" s="590"/>
      <c r="AR49" s="594"/>
      <c r="AT49" s="560"/>
      <c r="AW49" s="562"/>
      <c r="AX49" s="597"/>
      <c r="AY49" s="590"/>
      <c r="AZ49" s="590"/>
      <c r="BA49" s="590"/>
      <c r="BB49" s="590"/>
      <c r="BC49" s="590"/>
      <c r="BD49" s="590"/>
      <c r="BE49" s="590"/>
      <c r="BF49" s="590"/>
      <c r="BG49" s="590"/>
      <c r="BH49" s="590"/>
      <c r="BI49" s="590"/>
      <c r="BJ49" s="590"/>
      <c r="BK49" s="590"/>
    </row>
    <row r="50" spans="3:64" s="549" customFormat="1" x14ac:dyDescent="0.3">
      <c r="C50" s="560" t="s">
        <v>67</v>
      </c>
      <c r="F50" s="562"/>
      <c r="G50" s="597">
        <v>352200000</v>
      </c>
      <c r="H50" s="613">
        <v>37042642</v>
      </c>
      <c r="I50" s="613">
        <v>37307140</v>
      </c>
      <c r="J50" s="613">
        <v>35892857</v>
      </c>
      <c r="K50" s="613">
        <v>42455907</v>
      </c>
      <c r="L50" s="613">
        <v>37820529</v>
      </c>
      <c r="M50" s="613">
        <v>30324086</v>
      </c>
      <c r="N50" s="613">
        <v>38205040</v>
      </c>
      <c r="O50" s="613">
        <v>30185304</v>
      </c>
      <c r="P50" s="613">
        <v>35845066</v>
      </c>
      <c r="Q50" s="613">
        <v>21221553</v>
      </c>
      <c r="R50" s="613">
        <v>0</v>
      </c>
      <c r="S50" s="613">
        <v>0</v>
      </c>
      <c r="T50" s="590">
        <v>346300124</v>
      </c>
      <c r="U50" s="597">
        <v>347744297</v>
      </c>
      <c r="V50" s="613">
        <v>26043960</v>
      </c>
      <c r="W50" s="613">
        <v>26116928</v>
      </c>
      <c r="X50" s="613">
        <v>26848670</v>
      </c>
      <c r="Y50" s="613">
        <v>31334968</v>
      </c>
      <c r="Z50" s="613">
        <v>30826957</v>
      </c>
      <c r="AA50" s="613">
        <v>30559118</v>
      </c>
      <c r="AB50" s="613">
        <v>34431959</v>
      </c>
      <c r="AC50" s="613">
        <v>39522124</v>
      </c>
      <c r="AD50" s="613">
        <v>22989762</v>
      </c>
      <c r="AE50" s="613">
        <v>25046028</v>
      </c>
      <c r="AF50" s="613">
        <v>25806428</v>
      </c>
      <c r="AG50" s="613">
        <v>28217395</v>
      </c>
      <c r="AH50" s="591">
        <v>293720474</v>
      </c>
      <c r="AI50" s="602"/>
      <c r="AJ50" s="562"/>
      <c r="AK50" s="544"/>
      <c r="AN50" s="561"/>
      <c r="AO50" s="614"/>
      <c r="AP50" s="593"/>
      <c r="AQ50" s="590"/>
      <c r="AR50" s="594"/>
      <c r="AT50" s="560"/>
      <c r="AW50" s="562"/>
      <c r="AX50" s="597"/>
      <c r="AY50" s="613"/>
      <c r="AZ50" s="613"/>
      <c r="BA50" s="613"/>
      <c r="BB50" s="613"/>
      <c r="BC50" s="613"/>
      <c r="BD50" s="613"/>
      <c r="BE50" s="613"/>
      <c r="BF50" s="613"/>
      <c r="BG50" s="613"/>
      <c r="BH50" s="613"/>
      <c r="BI50" s="613"/>
      <c r="BJ50" s="613"/>
      <c r="BK50" s="590"/>
    </row>
    <row r="51" spans="3:64" x14ac:dyDescent="0.3">
      <c r="C51" s="559"/>
      <c r="G51" s="615"/>
      <c r="H51" s="583"/>
      <c r="I51" s="583"/>
      <c r="J51" s="583"/>
      <c r="K51" s="583"/>
      <c r="L51" s="583"/>
      <c r="M51" s="583"/>
      <c r="N51" s="583"/>
      <c r="O51" s="583"/>
      <c r="P51" s="583"/>
      <c r="Q51" s="583"/>
      <c r="R51" s="583"/>
      <c r="S51" s="583"/>
      <c r="T51" s="583"/>
      <c r="U51" s="615"/>
      <c r="V51" s="583"/>
      <c r="W51" s="583"/>
      <c r="X51" s="583"/>
      <c r="Y51" s="583"/>
      <c r="Z51" s="583"/>
      <c r="AA51" s="583"/>
      <c r="AB51" s="583"/>
      <c r="AC51" s="583"/>
      <c r="AD51" s="583"/>
      <c r="AE51" s="583"/>
      <c r="AF51" s="583"/>
      <c r="AG51" s="583"/>
      <c r="AH51" s="616"/>
      <c r="AI51" s="592"/>
      <c r="AJ51" s="550"/>
      <c r="AK51" s="544"/>
      <c r="AN51" s="561"/>
      <c r="AP51" s="593"/>
      <c r="AQ51" s="590"/>
      <c r="AR51" s="594"/>
      <c r="AT51" s="559"/>
      <c r="AX51" s="615"/>
      <c r="AY51" s="583"/>
      <c r="AZ51" s="583"/>
      <c r="BA51" s="583"/>
      <c r="BB51" s="583"/>
      <c r="BC51" s="583"/>
      <c r="BD51" s="583"/>
      <c r="BE51" s="583"/>
      <c r="BF51" s="583"/>
      <c r="BG51" s="583"/>
      <c r="BH51" s="583"/>
      <c r="BI51" s="583"/>
      <c r="BJ51" s="583"/>
      <c r="BK51" s="583"/>
      <c r="BL51" s="549"/>
    </row>
    <row r="52" spans="3:64" x14ac:dyDescent="0.3">
      <c r="C52" s="559"/>
      <c r="D52" s="543" t="s">
        <v>411</v>
      </c>
      <c r="G52" s="615">
        <v>351369084</v>
      </c>
      <c r="H52" s="583">
        <v>36915970</v>
      </c>
      <c r="I52" s="583">
        <v>37493035</v>
      </c>
      <c r="J52" s="583">
        <v>35925509</v>
      </c>
      <c r="K52" s="583">
        <v>42415969</v>
      </c>
      <c r="L52" s="583">
        <v>37842925</v>
      </c>
      <c r="M52" s="583">
        <v>29418837</v>
      </c>
      <c r="N52" s="583">
        <v>39421788</v>
      </c>
      <c r="O52" s="583">
        <v>30356602</v>
      </c>
      <c r="P52" s="583">
        <v>35896081</v>
      </c>
      <c r="Q52" s="583">
        <v>21425916</v>
      </c>
      <c r="R52" s="583">
        <v>0</v>
      </c>
      <c r="S52" s="583">
        <v>0</v>
      </c>
      <c r="T52" s="598">
        <v>347112632</v>
      </c>
      <c r="U52" s="615">
        <v>346361086</v>
      </c>
      <c r="V52" s="583">
        <v>25997359</v>
      </c>
      <c r="W52" s="583">
        <v>25941096</v>
      </c>
      <c r="X52" s="583">
        <v>26908184</v>
      </c>
      <c r="Y52" s="583">
        <v>31276131</v>
      </c>
      <c r="Z52" s="583">
        <v>30583388</v>
      </c>
      <c r="AA52" s="583">
        <v>30559118</v>
      </c>
      <c r="AB52" s="583">
        <v>34290219</v>
      </c>
      <c r="AC52" s="583">
        <v>39218825</v>
      </c>
      <c r="AD52" s="583">
        <v>22800168</v>
      </c>
      <c r="AE52" s="583">
        <v>24933162</v>
      </c>
      <c r="AF52" s="583">
        <v>25952122</v>
      </c>
      <c r="AG52" s="583">
        <v>27901314</v>
      </c>
      <c r="AH52" s="600">
        <v>292507650</v>
      </c>
      <c r="AI52" s="592"/>
      <c r="AJ52" s="550"/>
      <c r="AK52" s="544"/>
      <c r="AN52" s="561"/>
      <c r="AP52" s="593"/>
      <c r="AQ52" s="590"/>
      <c r="AR52" s="594"/>
      <c r="AT52" s="559"/>
      <c r="AX52" s="615"/>
      <c r="AY52" s="583"/>
      <c r="AZ52" s="583"/>
      <c r="BA52" s="583"/>
      <c r="BB52" s="583"/>
      <c r="BC52" s="583"/>
      <c r="BD52" s="583"/>
      <c r="BE52" s="583"/>
      <c r="BF52" s="583"/>
      <c r="BG52" s="583"/>
      <c r="BH52" s="583"/>
      <c r="BI52" s="583"/>
      <c r="BJ52" s="583"/>
      <c r="BK52" s="598"/>
    </row>
    <row r="53" spans="3:64" x14ac:dyDescent="0.3">
      <c r="C53" s="559"/>
      <c r="E53" s="543" t="s">
        <v>641</v>
      </c>
      <c r="G53" s="596">
        <v>381997084</v>
      </c>
      <c r="H53" s="598">
        <v>40127853</v>
      </c>
      <c r="I53" s="598">
        <v>41693515</v>
      </c>
      <c r="J53" s="598">
        <v>39536851</v>
      </c>
      <c r="K53" s="598">
        <v>45911834</v>
      </c>
      <c r="L53" s="598">
        <v>42135893</v>
      </c>
      <c r="M53" s="598">
        <v>33193459</v>
      </c>
      <c r="N53" s="598">
        <v>41553105</v>
      </c>
      <c r="O53" s="598">
        <v>32584181</v>
      </c>
      <c r="P53" s="598">
        <v>37521918</v>
      </c>
      <c r="Q53" s="598">
        <v>22223291</v>
      </c>
      <c r="R53" s="598">
        <v>0</v>
      </c>
      <c r="S53" s="598">
        <v>0</v>
      </c>
      <c r="T53" s="598">
        <v>376481900</v>
      </c>
      <c r="U53" s="596">
        <v>390785092</v>
      </c>
      <c r="V53" s="598">
        <v>33039392</v>
      </c>
      <c r="W53" s="598">
        <v>32445328</v>
      </c>
      <c r="X53" s="598">
        <v>32719843</v>
      </c>
      <c r="Y53" s="598">
        <v>36451131</v>
      </c>
      <c r="Z53" s="598">
        <v>34709139</v>
      </c>
      <c r="AA53" s="598">
        <v>33698189</v>
      </c>
      <c r="AB53" s="598">
        <v>36862776</v>
      </c>
      <c r="AC53" s="598">
        <v>41555455</v>
      </c>
      <c r="AD53" s="598">
        <v>23379253</v>
      </c>
      <c r="AE53" s="598">
        <v>26444149</v>
      </c>
      <c r="AF53" s="598">
        <v>28884797</v>
      </c>
      <c r="AG53" s="598">
        <v>30595640</v>
      </c>
      <c r="AH53" s="600">
        <v>331304655</v>
      </c>
      <c r="AI53" s="592"/>
      <c r="AJ53" s="550"/>
      <c r="AK53" s="544"/>
      <c r="AN53" s="561"/>
      <c r="AP53" s="593"/>
      <c r="AQ53" s="590"/>
      <c r="AR53" s="594"/>
      <c r="AT53" s="559"/>
      <c r="AX53" s="596"/>
      <c r="AY53" s="598"/>
      <c r="AZ53" s="598"/>
      <c r="BA53" s="598"/>
      <c r="BB53" s="598"/>
      <c r="BC53" s="598"/>
      <c r="BD53" s="598"/>
      <c r="BE53" s="598"/>
      <c r="BF53" s="598"/>
      <c r="BG53" s="598"/>
      <c r="BH53" s="598"/>
      <c r="BI53" s="598"/>
      <c r="BJ53" s="598"/>
      <c r="BK53" s="598"/>
    </row>
    <row r="54" spans="3:64" x14ac:dyDescent="0.3">
      <c r="C54" s="559"/>
      <c r="E54" s="543" t="s">
        <v>642</v>
      </c>
      <c r="G54" s="596">
        <v>-30628000</v>
      </c>
      <c r="H54" s="598">
        <v>-3211883</v>
      </c>
      <c r="I54" s="598">
        <v>-4200480</v>
      </c>
      <c r="J54" s="598">
        <v>-3611342</v>
      </c>
      <c r="K54" s="598">
        <v>-3495865</v>
      </c>
      <c r="L54" s="598">
        <v>-4292968</v>
      </c>
      <c r="M54" s="598">
        <v>-3774622</v>
      </c>
      <c r="N54" s="598">
        <v>-2131317</v>
      </c>
      <c r="O54" s="598">
        <v>-2227579</v>
      </c>
      <c r="P54" s="598">
        <v>-1625837</v>
      </c>
      <c r="Q54" s="598">
        <v>-797375</v>
      </c>
      <c r="R54" s="598">
        <v>0</v>
      </c>
      <c r="S54" s="598">
        <v>0</v>
      </c>
      <c r="T54" s="598">
        <v>-29369268</v>
      </c>
      <c r="U54" s="596">
        <v>-44424006</v>
      </c>
      <c r="V54" s="598">
        <v>-7042033</v>
      </c>
      <c r="W54" s="598">
        <v>-6504232</v>
      </c>
      <c r="X54" s="598">
        <v>-5811659</v>
      </c>
      <c r="Y54" s="598">
        <v>-5175000</v>
      </c>
      <c r="Z54" s="598">
        <v>-4125751</v>
      </c>
      <c r="AA54" s="598">
        <v>-3139071</v>
      </c>
      <c r="AB54" s="598">
        <v>-2572557</v>
      </c>
      <c r="AC54" s="598">
        <v>-2336630</v>
      </c>
      <c r="AD54" s="598">
        <v>-579085</v>
      </c>
      <c r="AE54" s="598">
        <v>-1510987</v>
      </c>
      <c r="AF54" s="598">
        <v>-2932675</v>
      </c>
      <c r="AG54" s="598">
        <v>-2694326</v>
      </c>
      <c r="AH54" s="600">
        <v>-38797005</v>
      </c>
      <c r="AI54" s="592"/>
      <c r="AJ54" s="550"/>
      <c r="AK54" s="544"/>
      <c r="AN54" s="561"/>
      <c r="AP54" s="593"/>
      <c r="AQ54" s="590"/>
      <c r="AR54" s="594"/>
      <c r="AT54" s="559"/>
      <c r="AX54" s="596"/>
      <c r="AY54" s="598"/>
      <c r="AZ54" s="598"/>
      <c r="BA54" s="598"/>
      <c r="BB54" s="598"/>
      <c r="BC54" s="598"/>
      <c r="BD54" s="598"/>
      <c r="BE54" s="598"/>
      <c r="BF54" s="598"/>
      <c r="BG54" s="598"/>
      <c r="BH54" s="598"/>
      <c r="BI54" s="598"/>
      <c r="BJ54" s="598"/>
      <c r="BK54" s="598"/>
    </row>
    <row r="55" spans="3:64" x14ac:dyDescent="0.3">
      <c r="C55" s="559"/>
      <c r="G55" s="596"/>
      <c r="H55" s="598"/>
      <c r="I55" s="598"/>
      <c r="J55" s="598"/>
      <c r="K55" s="598"/>
      <c r="L55" s="598"/>
      <c r="M55" s="598"/>
      <c r="N55" s="598"/>
      <c r="O55" s="598"/>
      <c r="P55" s="598"/>
      <c r="Q55" s="598"/>
      <c r="R55" s="598"/>
      <c r="S55" s="598"/>
      <c r="T55" s="598"/>
      <c r="U55" s="596"/>
      <c r="V55" s="598"/>
      <c r="W55" s="598"/>
      <c r="X55" s="598"/>
      <c r="Y55" s="598"/>
      <c r="Z55" s="598"/>
      <c r="AA55" s="598"/>
      <c r="AB55" s="598"/>
      <c r="AC55" s="598"/>
      <c r="AD55" s="598"/>
      <c r="AE55" s="598"/>
      <c r="AF55" s="598"/>
      <c r="AG55" s="598"/>
      <c r="AH55" s="600"/>
      <c r="AI55" s="592"/>
      <c r="AJ55" s="550"/>
      <c r="AK55" s="544"/>
      <c r="AN55" s="561"/>
      <c r="AP55" s="593"/>
      <c r="AQ55" s="590"/>
      <c r="AR55" s="594"/>
      <c r="AT55" s="559"/>
      <c r="AX55" s="596"/>
      <c r="AY55" s="598"/>
      <c r="AZ55" s="598"/>
      <c r="BA55" s="598"/>
      <c r="BB55" s="598"/>
      <c r="BC55" s="598"/>
      <c r="BD55" s="598"/>
      <c r="BE55" s="598"/>
      <c r="BF55" s="598"/>
      <c r="BG55" s="598"/>
      <c r="BH55" s="598"/>
      <c r="BI55" s="598"/>
      <c r="BJ55" s="598"/>
      <c r="BK55" s="598"/>
    </row>
    <row r="56" spans="3:64" x14ac:dyDescent="0.3">
      <c r="C56" s="559"/>
      <c r="D56" s="543" t="s">
        <v>643</v>
      </c>
      <c r="F56" s="589" t="s">
        <v>182</v>
      </c>
      <c r="G56" s="596">
        <v>84771</v>
      </c>
      <c r="H56" s="583">
        <v>54678</v>
      </c>
      <c r="I56" s="583">
        <v>138528</v>
      </c>
      <c r="J56" s="583">
        <v>-32652</v>
      </c>
      <c r="K56" s="583">
        <v>39938</v>
      </c>
      <c r="L56" s="583">
        <v>-22396</v>
      </c>
      <c r="M56" s="583">
        <v>-93325</v>
      </c>
      <c r="N56" s="583">
        <v>-218174</v>
      </c>
      <c r="O56" s="583">
        <v>-171298</v>
      </c>
      <c r="P56" s="583">
        <v>-51015</v>
      </c>
      <c r="Q56" s="583">
        <v>-370185</v>
      </c>
      <c r="R56" s="583">
        <v>0</v>
      </c>
      <c r="S56" s="583">
        <v>0</v>
      </c>
      <c r="T56" s="583">
        <v>-725901</v>
      </c>
      <c r="U56" s="596">
        <v>1130782</v>
      </c>
      <c r="V56" s="583">
        <v>8064</v>
      </c>
      <c r="W56" s="583">
        <v>123884</v>
      </c>
      <c r="X56" s="583">
        <v>30971</v>
      </c>
      <c r="Y56" s="583">
        <v>58837</v>
      </c>
      <c r="Z56" s="583">
        <v>243569</v>
      </c>
      <c r="AA56" s="583">
        <v>0</v>
      </c>
      <c r="AB56" s="583">
        <v>307623</v>
      </c>
      <c r="AC56" s="583">
        <v>102317</v>
      </c>
      <c r="AD56" s="583">
        <v>224693</v>
      </c>
      <c r="AE56" s="583">
        <v>-6112</v>
      </c>
      <c r="AF56" s="583">
        <v>-26716</v>
      </c>
      <c r="AG56" s="583">
        <v>63652</v>
      </c>
      <c r="AH56" s="600">
        <v>1093846</v>
      </c>
      <c r="AI56" s="592"/>
      <c r="AJ56" s="550"/>
      <c r="AK56" s="544"/>
      <c r="AN56" s="561"/>
      <c r="AP56" s="593"/>
      <c r="AQ56" s="590"/>
      <c r="AR56" s="594"/>
      <c r="AT56" s="559"/>
      <c r="AX56" s="596"/>
      <c r="AY56" s="583"/>
      <c r="AZ56" s="583"/>
      <c r="BA56" s="583"/>
      <c r="BB56" s="583"/>
      <c r="BC56" s="583"/>
      <c r="BD56" s="583"/>
      <c r="BE56" s="583"/>
      <c r="BF56" s="583"/>
      <c r="BG56" s="583"/>
      <c r="BH56" s="583"/>
      <c r="BI56" s="583"/>
      <c r="BJ56" s="583"/>
      <c r="BK56" s="583"/>
    </row>
    <row r="57" spans="3:64" x14ac:dyDescent="0.3">
      <c r="C57" s="559"/>
      <c r="E57" s="543" t="s">
        <v>641</v>
      </c>
      <c r="G57" s="596">
        <v>34449126</v>
      </c>
      <c r="H57" s="598">
        <v>1908496</v>
      </c>
      <c r="I57" s="598">
        <v>3377608</v>
      </c>
      <c r="J57" s="598">
        <v>6988514</v>
      </c>
      <c r="K57" s="598">
        <v>6817942</v>
      </c>
      <c r="L57" s="598">
        <v>7494078</v>
      </c>
      <c r="M57" s="598">
        <v>7862488</v>
      </c>
      <c r="N57" s="598">
        <v>8336531</v>
      </c>
      <c r="O57" s="598">
        <v>6740951</v>
      </c>
      <c r="P57" s="598">
        <v>4962423</v>
      </c>
      <c r="Q57" s="598">
        <v>6945648</v>
      </c>
      <c r="R57" s="598">
        <v>0</v>
      </c>
      <c r="S57" s="598">
        <v>0</v>
      </c>
      <c r="T57" s="598">
        <v>61434679</v>
      </c>
      <c r="U57" s="596">
        <v>109385584</v>
      </c>
      <c r="V57" s="598">
        <v>17711861</v>
      </c>
      <c r="W57" s="598">
        <v>11938504</v>
      </c>
      <c r="X57" s="598">
        <v>11136788</v>
      </c>
      <c r="Y57" s="598">
        <v>11318292</v>
      </c>
      <c r="Z57" s="598">
        <v>9345764</v>
      </c>
      <c r="AA57" s="598">
        <v>0</v>
      </c>
      <c r="AB57" s="598">
        <v>25116918</v>
      </c>
      <c r="AC57" s="598">
        <v>5346024</v>
      </c>
      <c r="AD57" s="598">
        <v>7289074</v>
      </c>
      <c r="AE57" s="598">
        <v>3807703</v>
      </c>
      <c r="AF57" s="598">
        <v>3015504</v>
      </c>
      <c r="AG57" s="598">
        <v>3359152</v>
      </c>
      <c r="AH57" s="600">
        <v>103010928</v>
      </c>
      <c r="AI57" s="592"/>
      <c r="AJ57" s="550"/>
      <c r="AK57" s="544"/>
      <c r="AN57" s="561"/>
      <c r="AP57" s="593"/>
      <c r="AQ57" s="590"/>
      <c r="AR57" s="594"/>
      <c r="AT57" s="559"/>
      <c r="AX57" s="596"/>
      <c r="AY57" s="598"/>
      <c r="AZ57" s="598"/>
      <c r="BA57" s="598"/>
      <c r="BB57" s="598"/>
      <c r="BC57" s="598"/>
      <c r="BD57" s="598"/>
      <c r="BE57" s="598"/>
      <c r="BF57" s="598"/>
      <c r="BG57" s="598"/>
      <c r="BH57" s="598"/>
      <c r="BI57" s="598"/>
      <c r="BJ57" s="598"/>
      <c r="BK57" s="598"/>
    </row>
    <row r="58" spans="3:64" x14ac:dyDescent="0.3">
      <c r="C58" s="559"/>
      <c r="E58" s="543" t="s">
        <v>642</v>
      </c>
      <c r="G58" s="596">
        <v>-2355721</v>
      </c>
      <c r="H58" s="598">
        <v>-432318</v>
      </c>
      <c r="I58" s="598">
        <v>-315852</v>
      </c>
      <c r="J58" s="598">
        <v>-119822</v>
      </c>
      <c r="K58" s="598">
        <v>-634116</v>
      </c>
      <c r="L58" s="598">
        <v>-427742</v>
      </c>
      <c r="M58" s="598">
        <v>-425871</v>
      </c>
      <c r="N58" s="598">
        <v>-154705</v>
      </c>
      <c r="O58" s="598">
        <v>-192249</v>
      </c>
      <c r="P58" s="598">
        <v>-8438</v>
      </c>
      <c r="Q58" s="598">
        <v>-175833</v>
      </c>
      <c r="R58" s="598">
        <v>0</v>
      </c>
      <c r="S58" s="598">
        <v>0</v>
      </c>
      <c r="T58" s="598">
        <v>-2886946</v>
      </c>
      <c r="U58" s="596">
        <v>-22623349</v>
      </c>
      <c r="V58" s="598">
        <v>-5700467</v>
      </c>
      <c r="W58" s="598">
        <v>-3131313</v>
      </c>
      <c r="X58" s="598">
        <v>-2348969</v>
      </c>
      <c r="Y58" s="598">
        <v>-2934276</v>
      </c>
      <c r="Z58" s="598">
        <v>-1529339</v>
      </c>
      <c r="AA58" s="598">
        <v>0</v>
      </c>
      <c r="AB58" s="598">
        <v>-3785231</v>
      </c>
      <c r="AC58" s="598">
        <v>-1185262</v>
      </c>
      <c r="AD58" s="598">
        <v>-1052280</v>
      </c>
      <c r="AE58" s="598">
        <v>-307408</v>
      </c>
      <c r="AF58" s="598">
        <v>-289001</v>
      </c>
      <c r="AG58" s="598">
        <v>-359803</v>
      </c>
      <c r="AH58" s="600">
        <v>-21974545</v>
      </c>
      <c r="AI58" s="592"/>
      <c r="AJ58" s="550"/>
      <c r="AK58" s="544"/>
      <c r="AL58" s="544"/>
      <c r="AN58" s="561"/>
      <c r="AP58" s="593"/>
      <c r="AQ58" s="590"/>
      <c r="AR58" s="594"/>
      <c r="AT58" s="559"/>
      <c r="AX58" s="596"/>
      <c r="AY58" s="598"/>
      <c r="AZ58" s="598"/>
      <c r="BA58" s="598"/>
      <c r="BB58" s="598"/>
      <c r="BC58" s="598"/>
      <c r="BD58" s="598"/>
      <c r="BE58" s="598"/>
      <c r="BF58" s="598"/>
      <c r="BG58" s="598"/>
      <c r="BH58" s="598"/>
      <c r="BI58" s="598"/>
      <c r="BJ58" s="598"/>
      <c r="BK58" s="598"/>
    </row>
    <row r="59" spans="3:64" x14ac:dyDescent="0.3">
      <c r="C59" s="559"/>
      <c r="E59" s="543" t="s">
        <v>644</v>
      </c>
      <c r="G59" s="596">
        <v>-32008634</v>
      </c>
      <c r="H59" s="598">
        <v>-1421500</v>
      </c>
      <c r="I59" s="598">
        <v>-2923228</v>
      </c>
      <c r="J59" s="598">
        <v>-6901344</v>
      </c>
      <c r="K59" s="598">
        <v>-6143888</v>
      </c>
      <c r="L59" s="598">
        <v>-7088732</v>
      </c>
      <c r="M59" s="598">
        <v>-7529942</v>
      </c>
      <c r="N59" s="598">
        <v>-8400000</v>
      </c>
      <c r="O59" s="598">
        <v>-6720000</v>
      </c>
      <c r="P59" s="598">
        <v>-5005000</v>
      </c>
      <c r="Q59" s="598">
        <v>-7140000</v>
      </c>
      <c r="R59" s="598">
        <v>0</v>
      </c>
      <c r="S59" s="598">
        <v>0</v>
      </c>
      <c r="T59" s="598">
        <v>-59273634</v>
      </c>
      <c r="U59" s="596">
        <v>-85631453</v>
      </c>
      <c r="V59" s="598">
        <v>-12003330</v>
      </c>
      <c r="W59" s="598">
        <v>-8683307</v>
      </c>
      <c r="X59" s="598">
        <v>-8756848</v>
      </c>
      <c r="Y59" s="598">
        <v>-8325179</v>
      </c>
      <c r="Z59" s="598">
        <v>-7572856</v>
      </c>
      <c r="AA59" s="598">
        <v>0</v>
      </c>
      <c r="AB59" s="598">
        <v>-21024064</v>
      </c>
      <c r="AC59" s="598">
        <v>-4058445</v>
      </c>
      <c r="AD59" s="598">
        <v>-6012101</v>
      </c>
      <c r="AE59" s="598">
        <v>-3506407</v>
      </c>
      <c r="AF59" s="598">
        <v>-2753219</v>
      </c>
      <c r="AG59" s="598">
        <v>-2935697</v>
      </c>
      <c r="AH59" s="600">
        <v>-79942537</v>
      </c>
      <c r="AI59" s="592"/>
      <c r="AJ59" s="550"/>
      <c r="AK59" s="544"/>
      <c r="AN59" s="561"/>
      <c r="AP59" s="593"/>
      <c r="AQ59" s="590"/>
      <c r="AR59" s="594"/>
      <c r="AT59" s="559"/>
      <c r="AX59" s="596"/>
      <c r="AY59" s="598"/>
      <c r="AZ59" s="598"/>
      <c r="BA59" s="598"/>
      <c r="BB59" s="598"/>
      <c r="BC59" s="598"/>
      <c r="BD59" s="598"/>
      <c r="BE59" s="598"/>
      <c r="BF59" s="598"/>
      <c r="BG59" s="598"/>
      <c r="BH59" s="598"/>
      <c r="BI59" s="598"/>
      <c r="BJ59" s="598"/>
      <c r="BK59" s="598"/>
    </row>
    <row r="60" spans="3:64" x14ac:dyDescent="0.3">
      <c r="C60" s="559"/>
      <c r="G60" s="596"/>
      <c r="H60" s="598"/>
      <c r="I60" s="598"/>
      <c r="J60" s="598"/>
      <c r="K60" s="598"/>
      <c r="L60" s="598"/>
      <c r="M60" s="598"/>
      <c r="N60" s="598"/>
      <c r="O60" s="598"/>
      <c r="P60" s="598"/>
      <c r="Q60" s="598"/>
      <c r="R60" s="598"/>
      <c r="S60" s="598"/>
      <c r="T60" s="598"/>
      <c r="U60" s="596"/>
      <c r="V60" s="598"/>
      <c r="W60" s="598"/>
      <c r="X60" s="598"/>
      <c r="Y60" s="598"/>
      <c r="Z60" s="598"/>
      <c r="AA60" s="598"/>
      <c r="AB60" s="598"/>
      <c r="AC60" s="598"/>
      <c r="AD60" s="598"/>
      <c r="AE60" s="598"/>
      <c r="AF60" s="598"/>
      <c r="AG60" s="598"/>
      <c r="AH60" s="600"/>
      <c r="AI60" s="592"/>
      <c r="AJ60" s="550"/>
      <c r="AK60" s="544"/>
      <c r="AN60" s="561"/>
      <c r="AP60" s="593"/>
      <c r="AQ60" s="590"/>
      <c r="AR60" s="594"/>
      <c r="AT60" s="559"/>
      <c r="AX60" s="596"/>
      <c r="AY60" s="598"/>
      <c r="AZ60" s="598"/>
      <c r="BA60" s="598"/>
      <c r="BB60" s="598"/>
      <c r="BC60" s="598"/>
      <c r="BD60" s="598"/>
      <c r="BE60" s="598"/>
      <c r="BF60" s="598"/>
      <c r="BG60" s="598"/>
      <c r="BH60" s="598"/>
      <c r="BI60" s="598"/>
      <c r="BJ60" s="598"/>
      <c r="BK60" s="598"/>
    </row>
    <row r="61" spans="3:64" x14ac:dyDescent="0.3">
      <c r="C61" s="559"/>
      <c r="D61" s="543" t="s">
        <v>645</v>
      </c>
      <c r="F61" s="589" t="s">
        <v>190</v>
      </c>
      <c r="G61" s="596">
        <v>746145</v>
      </c>
      <c r="H61" s="583">
        <v>71994</v>
      </c>
      <c r="I61" s="583">
        <v>-324423</v>
      </c>
      <c r="J61" s="583">
        <v>0</v>
      </c>
      <c r="K61" s="583">
        <v>0</v>
      </c>
      <c r="L61" s="583">
        <v>0</v>
      </c>
      <c r="M61" s="583">
        <v>998574</v>
      </c>
      <c r="N61" s="583">
        <v>-998574</v>
      </c>
      <c r="O61" s="583">
        <v>0</v>
      </c>
      <c r="P61" s="583">
        <v>0</v>
      </c>
      <c r="Q61" s="583">
        <v>165822</v>
      </c>
      <c r="R61" s="583">
        <v>0</v>
      </c>
      <c r="S61" s="583">
        <v>0</v>
      </c>
      <c r="T61" s="598">
        <v>-86607</v>
      </c>
      <c r="U61" s="596">
        <v>252429</v>
      </c>
      <c r="V61" s="583">
        <v>38537</v>
      </c>
      <c r="W61" s="583">
        <v>51948</v>
      </c>
      <c r="X61" s="583">
        <v>-90485</v>
      </c>
      <c r="Y61" s="583">
        <v>0</v>
      </c>
      <c r="Z61" s="583">
        <v>0</v>
      </c>
      <c r="AA61" s="583">
        <v>0</v>
      </c>
      <c r="AB61" s="583">
        <v>-165883</v>
      </c>
      <c r="AC61" s="583">
        <v>200982</v>
      </c>
      <c r="AD61" s="583">
        <v>-35099</v>
      </c>
      <c r="AE61" s="583">
        <v>118978</v>
      </c>
      <c r="AF61" s="583">
        <v>-118978</v>
      </c>
      <c r="AG61" s="583">
        <v>252429</v>
      </c>
      <c r="AH61" s="600">
        <v>118978</v>
      </c>
      <c r="AI61" s="592"/>
      <c r="AJ61" s="550"/>
      <c r="AK61" s="544"/>
      <c r="AN61" s="561"/>
      <c r="AP61" s="593"/>
      <c r="AQ61" s="590"/>
      <c r="AR61" s="594"/>
      <c r="AT61" s="559"/>
      <c r="AX61" s="596"/>
      <c r="AY61" s="583"/>
      <c r="AZ61" s="583"/>
      <c r="BA61" s="583"/>
      <c r="BB61" s="583"/>
      <c r="BC61" s="583"/>
      <c r="BD61" s="583"/>
      <c r="BE61" s="583"/>
      <c r="BF61" s="583"/>
      <c r="BG61" s="583"/>
      <c r="BH61" s="583"/>
      <c r="BI61" s="583"/>
      <c r="BJ61" s="583"/>
      <c r="BK61" s="598"/>
    </row>
    <row r="62" spans="3:64" x14ac:dyDescent="0.3">
      <c r="C62" s="559"/>
      <c r="E62" s="543" t="s">
        <v>646</v>
      </c>
      <c r="G62" s="596">
        <v>10027428</v>
      </c>
      <c r="H62" s="598">
        <v>1839017</v>
      </c>
      <c r="I62" s="598">
        <v>1574881</v>
      </c>
      <c r="J62" s="598">
        <v>2461029</v>
      </c>
      <c r="K62" s="598">
        <v>1277871</v>
      </c>
      <c r="L62" s="598">
        <v>904763</v>
      </c>
      <c r="M62" s="598">
        <v>1969867</v>
      </c>
      <c r="N62" s="598">
        <v>206957</v>
      </c>
      <c r="O62" s="598">
        <v>5420696</v>
      </c>
      <c r="P62" s="598">
        <v>782265</v>
      </c>
      <c r="Q62" s="598">
        <v>1942072</v>
      </c>
      <c r="R62" s="598">
        <v>0</v>
      </c>
      <c r="S62" s="598">
        <v>0</v>
      </c>
      <c r="T62" s="598">
        <v>18379418</v>
      </c>
      <c r="U62" s="596">
        <v>15114003</v>
      </c>
      <c r="V62" s="598">
        <v>708703</v>
      </c>
      <c r="W62" s="598">
        <v>484188</v>
      </c>
      <c r="X62" s="598">
        <v>458370</v>
      </c>
      <c r="Y62" s="598">
        <v>0</v>
      </c>
      <c r="Z62" s="598">
        <v>346294</v>
      </c>
      <c r="AA62" s="598">
        <v>471893</v>
      </c>
      <c r="AB62" s="598">
        <v>2247060</v>
      </c>
      <c r="AC62" s="598">
        <v>299195</v>
      </c>
      <c r="AD62" s="598">
        <v>416001</v>
      </c>
      <c r="AE62" s="598">
        <v>1078094</v>
      </c>
      <c r="AF62" s="598">
        <v>5146967</v>
      </c>
      <c r="AG62" s="598">
        <v>3457238</v>
      </c>
      <c r="AH62" s="600">
        <v>6509798</v>
      </c>
      <c r="AI62" s="592"/>
      <c r="AJ62" s="550"/>
      <c r="AK62" s="544"/>
      <c r="AN62" s="561"/>
      <c r="AP62" s="593"/>
      <c r="AQ62" s="590"/>
      <c r="AR62" s="594"/>
      <c r="AT62" s="559"/>
      <c r="AX62" s="596"/>
      <c r="AY62" s="598"/>
      <c r="AZ62" s="598"/>
      <c r="BA62" s="598"/>
      <c r="BB62" s="598"/>
      <c r="BC62" s="598"/>
      <c r="BD62" s="598"/>
      <c r="BE62" s="598"/>
      <c r="BF62" s="598"/>
      <c r="BG62" s="598"/>
      <c r="BH62" s="598"/>
      <c r="BI62" s="598"/>
      <c r="BJ62" s="598"/>
      <c r="BK62" s="598"/>
    </row>
    <row r="63" spans="3:64" x14ac:dyDescent="0.3">
      <c r="C63" s="559"/>
      <c r="E63" s="543" t="s">
        <v>647</v>
      </c>
      <c r="G63" s="596">
        <v>-9281283</v>
      </c>
      <c r="H63" s="598">
        <v>-1767023</v>
      </c>
      <c r="I63" s="598">
        <v>-1899304</v>
      </c>
      <c r="J63" s="598">
        <v>-2461029</v>
      </c>
      <c r="K63" s="598">
        <v>-1277871</v>
      </c>
      <c r="L63" s="598">
        <v>-904763</v>
      </c>
      <c r="M63" s="598">
        <v>-971293</v>
      </c>
      <c r="N63" s="598">
        <v>-1205531</v>
      </c>
      <c r="O63" s="598">
        <v>-5420696</v>
      </c>
      <c r="P63" s="598">
        <v>-782265</v>
      </c>
      <c r="Q63" s="598">
        <v>-1776250</v>
      </c>
      <c r="R63" s="598">
        <v>0</v>
      </c>
      <c r="S63" s="598">
        <v>0</v>
      </c>
      <c r="T63" s="598">
        <v>-18466025</v>
      </c>
      <c r="U63" s="596">
        <v>-14861574</v>
      </c>
      <c r="V63" s="598">
        <v>-670166</v>
      </c>
      <c r="W63" s="598">
        <v>-432240</v>
      </c>
      <c r="X63" s="598">
        <v>-548855</v>
      </c>
      <c r="Y63" s="598">
        <v>0</v>
      </c>
      <c r="Z63" s="598">
        <v>-346294</v>
      </c>
      <c r="AA63" s="598">
        <v>-471893</v>
      </c>
      <c r="AB63" s="598">
        <v>-2412943</v>
      </c>
      <c r="AC63" s="598">
        <v>-98213</v>
      </c>
      <c r="AD63" s="598">
        <v>-451100</v>
      </c>
      <c r="AE63" s="598">
        <v>-959116</v>
      </c>
      <c r="AF63" s="598">
        <v>-5265945</v>
      </c>
      <c r="AG63" s="598">
        <v>-3204809</v>
      </c>
      <c r="AH63" s="600">
        <v>-6390820</v>
      </c>
      <c r="AI63" s="592"/>
      <c r="AJ63" s="550"/>
      <c r="AK63" s="544"/>
      <c r="AN63" s="561"/>
      <c r="AP63" s="593"/>
      <c r="AQ63" s="590"/>
      <c r="AR63" s="594"/>
      <c r="AT63" s="559"/>
      <c r="AX63" s="596"/>
      <c r="AY63" s="598"/>
      <c r="AZ63" s="598"/>
      <c r="BA63" s="598"/>
      <c r="BB63" s="598"/>
      <c r="BC63" s="598"/>
      <c r="BD63" s="598"/>
      <c r="BE63" s="598"/>
      <c r="BF63" s="598"/>
      <c r="BG63" s="598"/>
      <c r="BH63" s="598"/>
      <c r="BI63" s="598"/>
      <c r="BJ63" s="598"/>
      <c r="BK63" s="598"/>
    </row>
    <row r="64" spans="3:64" x14ac:dyDescent="0.3">
      <c r="C64" s="559"/>
      <c r="G64" s="596"/>
      <c r="H64" s="598"/>
      <c r="I64" s="598"/>
      <c r="J64" s="598"/>
      <c r="K64" s="598"/>
      <c r="L64" s="598"/>
      <c r="M64" s="598"/>
      <c r="N64" s="598"/>
      <c r="O64" s="598"/>
      <c r="P64" s="598"/>
      <c r="Q64" s="598"/>
      <c r="R64" s="598"/>
      <c r="S64" s="598"/>
      <c r="T64" s="598"/>
      <c r="U64" s="596"/>
      <c r="V64" s="598"/>
      <c r="W64" s="598"/>
      <c r="X64" s="598"/>
      <c r="Y64" s="598"/>
      <c r="Z64" s="598"/>
      <c r="AA64" s="598"/>
      <c r="AB64" s="598"/>
      <c r="AC64" s="598"/>
      <c r="AD64" s="598"/>
      <c r="AE64" s="598"/>
      <c r="AF64" s="598"/>
      <c r="AG64" s="598"/>
      <c r="AH64" s="600"/>
      <c r="AI64" s="592"/>
      <c r="AJ64" s="550"/>
      <c r="AK64" s="544"/>
      <c r="AN64" s="561"/>
      <c r="AP64" s="593"/>
      <c r="AQ64" s="590"/>
      <c r="AR64" s="594"/>
      <c r="AT64" s="559"/>
      <c r="AX64" s="596"/>
      <c r="AY64" s="598"/>
      <c r="AZ64" s="598"/>
      <c r="BA64" s="598"/>
      <c r="BB64" s="598"/>
      <c r="BC64" s="598"/>
      <c r="BD64" s="598"/>
      <c r="BE64" s="598"/>
      <c r="BF64" s="598"/>
      <c r="BG64" s="598"/>
      <c r="BH64" s="598"/>
      <c r="BI64" s="598"/>
      <c r="BJ64" s="598"/>
      <c r="BK64" s="598"/>
    </row>
    <row r="65" spans="3:64" s="549" customFormat="1" x14ac:dyDescent="0.3">
      <c r="C65" s="560" t="s">
        <v>385</v>
      </c>
      <c r="F65" s="562"/>
      <c r="G65" s="597">
        <v>94271089</v>
      </c>
      <c r="H65" s="590">
        <v>0</v>
      </c>
      <c r="I65" s="590">
        <v>0</v>
      </c>
      <c r="J65" s="590">
        <v>0</v>
      </c>
      <c r="K65" s="590">
        <v>27093300</v>
      </c>
      <c r="L65" s="590">
        <v>10334981</v>
      </c>
      <c r="M65" s="590">
        <v>8234340</v>
      </c>
      <c r="N65" s="590">
        <v>0</v>
      </c>
      <c r="O65" s="590">
        <v>0</v>
      </c>
      <c r="P65" s="590">
        <v>59005800</v>
      </c>
      <c r="Q65" s="590">
        <v>-751144</v>
      </c>
      <c r="R65" s="590">
        <v>0</v>
      </c>
      <c r="S65" s="590">
        <v>0</v>
      </c>
      <c r="T65" s="590">
        <v>103917277</v>
      </c>
      <c r="U65" s="597">
        <v>67356714</v>
      </c>
      <c r="V65" s="590">
        <v>0</v>
      </c>
      <c r="W65" s="590">
        <v>0</v>
      </c>
      <c r="X65" s="590">
        <v>0</v>
      </c>
      <c r="Y65" s="590">
        <v>0</v>
      </c>
      <c r="Z65" s="590">
        <v>0</v>
      </c>
      <c r="AA65" s="590">
        <v>0</v>
      </c>
      <c r="AB65" s="590">
        <v>0</v>
      </c>
      <c r="AC65" s="590">
        <v>63381850</v>
      </c>
      <c r="AD65" s="590">
        <v>0</v>
      </c>
      <c r="AE65" s="590">
        <v>0</v>
      </c>
      <c r="AF65" s="590">
        <v>0</v>
      </c>
      <c r="AG65" s="590">
        <v>3974864</v>
      </c>
      <c r="AH65" s="591">
        <v>63381850</v>
      </c>
      <c r="AI65" s="602"/>
      <c r="AJ65" s="562"/>
      <c r="AK65" s="544"/>
      <c r="AN65" s="561"/>
      <c r="AP65" s="593"/>
      <c r="AQ65" s="590"/>
      <c r="AR65" s="594"/>
      <c r="AT65" s="560"/>
      <c r="AW65" s="562"/>
      <c r="AX65" s="597"/>
      <c r="AY65" s="590"/>
      <c r="AZ65" s="590"/>
      <c r="BA65" s="590"/>
      <c r="BB65" s="590"/>
      <c r="BC65" s="590"/>
      <c r="BD65" s="590"/>
      <c r="BE65" s="590"/>
      <c r="BF65" s="590"/>
      <c r="BG65" s="590"/>
      <c r="BH65" s="590"/>
      <c r="BI65" s="590"/>
      <c r="BJ65" s="590"/>
      <c r="BK65" s="590"/>
      <c r="BL65" s="543"/>
    </row>
    <row r="66" spans="3:64" x14ac:dyDescent="0.3">
      <c r="C66" s="559"/>
      <c r="G66" s="596"/>
      <c r="H66" s="598"/>
      <c r="I66" s="598"/>
      <c r="J66" s="598"/>
      <c r="K66" s="598"/>
      <c r="L66" s="598"/>
      <c r="M66" s="598"/>
      <c r="N66" s="598"/>
      <c r="O66" s="598"/>
      <c r="P66" s="598"/>
      <c r="Q66" s="598"/>
      <c r="R66" s="598"/>
      <c r="S66" s="598"/>
      <c r="T66" s="598"/>
      <c r="U66" s="596"/>
      <c r="V66" s="598"/>
      <c r="W66" s="598"/>
      <c r="X66" s="598"/>
      <c r="Y66" s="598"/>
      <c r="Z66" s="598"/>
      <c r="AA66" s="598"/>
      <c r="AB66" s="598"/>
      <c r="AC66" s="598"/>
      <c r="AD66" s="598"/>
      <c r="AE66" s="598"/>
      <c r="AF66" s="598"/>
      <c r="AG66" s="598"/>
      <c r="AH66" s="600"/>
      <c r="AI66" s="592"/>
      <c r="AJ66" s="550"/>
      <c r="AK66" s="544"/>
      <c r="AN66" s="561"/>
      <c r="AP66" s="593"/>
      <c r="AQ66" s="590"/>
      <c r="AR66" s="594"/>
      <c r="AT66" s="559"/>
      <c r="AX66" s="596"/>
      <c r="AY66" s="598"/>
      <c r="AZ66" s="598"/>
      <c r="BA66" s="598"/>
      <c r="BB66" s="598"/>
      <c r="BC66" s="598"/>
      <c r="BD66" s="598"/>
      <c r="BE66" s="598"/>
      <c r="BF66" s="598"/>
      <c r="BG66" s="598"/>
      <c r="BH66" s="598"/>
      <c r="BI66" s="598"/>
      <c r="BJ66" s="598"/>
      <c r="BK66" s="598"/>
      <c r="BL66" s="549"/>
    </row>
    <row r="67" spans="3:64" x14ac:dyDescent="0.3">
      <c r="C67" s="559"/>
      <c r="D67" s="543" t="s">
        <v>411</v>
      </c>
      <c r="G67" s="596">
        <v>94271089</v>
      </c>
      <c r="H67" s="596">
        <v>0</v>
      </c>
      <c r="I67" s="596">
        <v>0</v>
      </c>
      <c r="J67" s="596">
        <v>0</v>
      </c>
      <c r="K67" s="596">
        <v>27093300</v>
      </c>
      <c r="L67" s="596">
        <v>10334981</v>
      </c>
      <c r="M67" s="596">
        <v>8234340</v>
      </c>
      <c r="N67" s="596">
        <v>0</v>
      </c>
      <c r="O67" s="596">
        <v>0</v>
      </c>
      <c r="P67" s="596">
        <v>59005800</v>
      </c>
      <c r="Q67" s="596">
        <v>-751144</v>
      </c>
      <c r="R67" s="596">
        <v>0</v>
      </c>
      <c r="S67" s="596">
        <v>0</v>
      </c>
      <c r="T67" s="596">
        <v>103917277</v>
      </c>
      <c r="U67" s="596">
        <v>67356714</v>
      </c>
      <c r="V67" s="596">
        <v>0</v>
      </c>
      <c r="W67" s="596">
        <v>0</v>
      </c>
      <c r="X67" s="596">
        <v>0</v>
      </c>
      <c r="Y67" s="596">
        <v>0</v>
      </c>
      <c r="Z67" s="596">
        <v>0</v>
      </c>
      <c r="AA67" s="596">
        <v>0</v>
      </c>
      <c r="AB67" s="596">
        <v>0</v>
      </c>
      <c r="AC67" s="596">
        <v>63381850</v>
      </c>
      <c r="AD67" s="596">
        <v>0</v>
      </c>
      <c r="AE67" s="596">
        <v>0</v>
      </c>
      <c r="AF67" s="596">
        <v>0</v>
      </c>
      <c r="AG67" s="596">
        <v>3974864</v>
      </c>
      <c r="AH67" s="600">
        <v>63381850</v>
      </c>
      <c r="AI67" s="592"/>
      <c r="AJ67" s="550"/>
      <c r="AK67" s="544"/>
      <c r="AN67" s="561"/>
      <c r="AP67" s="593"/>
      <c r="AQ67" s="590"/>
      <c r="AR67" s="594"/>
      <c r="AT67" s="559"/>
      <c r="AX67" s="596"/>
      <c r="AY67" s="596"/>
      <c r="AZ67" s="596"/>
      <c r="BA67" s="596"/>
      <c r="BB67" s="596"/>
      <c r="BC67" s="596"/>
      <c r="BD67" s="596"/>
      <c r="BE67" s="596"/>
      <c r="BF67" s="596"/>
      <c r="BG67" s="596"/>
      <c r="BH67" s="596"/>
      <c r="BI67" s="596"/>
      <c r="BJ67" s="596"/>
      <c r="BK67" s="596"/>
    </row>
    <row r="68" spans="3:64" x14ac:dyDescent="0.3">
      <c r="C68" s="559"/>
      <c r="E68" s="543" t="s">
        <v>641</v>
      </c>
      <c r="G68" s="596">
        <v>94271089</v>
      </c>
      <c r="H68" s="598">
        <v>0</v>
      </c>
      <c r="I68" s="598">
        <v>0</v>
      </c>
      <c r="J68" s="598">
        <v>0</v>
      </c>
      <c r="K68" s="598">
        <v>27093300</v>
      </c>
      <c r="L68" s="598">
        <v>10334981</v>
      </c>
      <c r="M68" s="598">
        <v>8234340</v>
      </c>
      <c r="N68" s="598">
        <v>0</v>
      </c>
      <c r="O68" s="598">
        <v>0</v>
      </c>
      <c r="P68" s="598">
        <v>59005800</v>
      </c>
      <c r="Q68" s="598">
        <v>0</v>
      </c>
      <c r="R68" s="598">
        <v>0</v>
      </c>
      <c r="S68" s="598">
        <v>0</v>
      </c>
      <c r="T68" s="598">
        <v>104668421</v>
      </c>
      <c r="U68" s="596">
        <v>67356714</v>
      </c>
      <c r="V68" s="598">
        <v>0</v>
      </c>
      <c r="W68" s="598">
        <v>0</v>
      </c>
      <c r="X68" s="598">
        <v>0</v>
      </c>
      <c r="Y68" s="598">
        <v>0</v>
      </c>
      <c r="Z68" s="598">
        <v>0</v>
      </c>
      <c r="AA68" s="598">
        <v>0</v>
      </c>
      <c r="AB68" s="598">
        <v>0</v>
      </c>
      <c r="AC68" s="598">
        <v>63381850</v>
      </c>
      <c r="AD68" s="598">
        <v>0</v>
      </c>
      <c r="AE68" s="598">
        <v>0</v>
      </c>
      <c r="AF68" s="598">
        <v>0</v>
      </c>
      <c r="AG68" s="598">
        <v>3974864</v>
      </c>
      <c r="AH68" s="600">
        <v>63381850</v>
      </c>
      <c r="AI68" s="592"/>
      <c r="AJ68" s="550"/>
      <c r="AK68" s="544"/>
      <c r="AN68" s="561"/>
      <c r="AP68" s="593"/>
      <c r="AQ68" s="590"/>
      <c r="AR68" s="594"/>
      <c r="AT68" s="559"/>
      <c r="AX68" s="596"/>
      <c r="AY68" s="598"/>
      <c r="AZ68" s="598"/>
      <c r="BA68" s="598"/>
      <c r="BB68" s="598"/>
      <c r="BC68" s="598"/>
      <c r="BD68" s="598"/>
      <c r="BE68" s="598"/>
      <c r="BF68" s="598"/>
      <c r="BG68" s="598"/>
      <c r="BH68" s="598"/>
      <c r="BI68" s="598"/>
      <c r="BJ68" s="598"/>
      <c r="BK68" s="598"/>
    </row>
    <row r="69" spans="3:64" ht="13.5" customHeight="1" x14ac:dyDescent="0.3">
      <c r="C69" s="559"/>
      <c r="E69" s="543" t="s">
        <v>642</v>
      </c>
      <c r="G69" s="596">
        <v>0</v>
      </c>
      <c r="H69" s="598">
        <v>0</v>
      </c>
      <c r="I69" s="598">
        <v>0</v>
      </c>
      <c r="J69" s="598">
        <v>0</v>
      </c>
      <c r="K69" s="598">
        <v>0</v>
      </c>
      <c r="L69" s="598">
        <v>0</v>
      </c>
      <c r="M69" s="598">
        <v>0</v>
      </c>
      <c r="N69" s="598">
        <v>0</v>
      </c>
      <c r="O69" s="598">
        <v>0</v>
      </c>
      <c r="P69" s="598">
        <v>0</v>
      </c>
      <c r="Q69" s="598">
        <v>-751144</v>
      </c>
      <c r="R69" s="598">
        <v>0</v>
      </c>
      <c r="S69" s="598">
        <v>0</v>
      </c>
      <c r="T69" s="598">
        <v>-751144</v>
      </c>
      <c r="U69" s="596">
        <v>0</v>
      </c>
      <c r="V69" s="598">
        <v>0</v>
      </c>
      <c r="W69" s="598">
        <v>0</v>
      </c>
      <c r="X69" s="598">
        <v>0</v>
      </c>
      <c r="Y69" s="598">
        <v>0</v>
      </c>
      <c r="Z69" s="598">
        <v>0</v>
      </c>
      <c r="AA69" s="598">
        <v>0</v>
      </c>
      <c r="AB69" s="598">
        <v>0</v>
      </c>
      <c r="AC69" s="598">
        <v>0</v>
      </c>
      <c r="AD69" s="598">
        <v>0</v>
      </c>
      <c r="AE69" s="598">
        <v>0</v>
      </c>
      <c r="AF69" s="598">
        <v>0</v>
      </c>
      <c r="AG69" s="598">
        <v>0</v>
      </c>
      <c r="AH69" s="600">
        <v>0</v>
      </c>
      <c r="AI69" s="592"/>
      <c r="AJ69" s="550"/>
      <c r="AK69" s="544"/>
      <c r="AN69" s="561"/>
      <c r="AP69" s="593"/>
      <c r="AQ69" s="590"/>
      <c r="AR69" s="594"/>
      <c r="AT69" s="559"/>
      <c r="AX69" s="596"/>
      <c r="AY69" s="598"/>
      <c r="AZ69" s="598"/>
      <c r="BA69" s="598"/>
      <c r="BB69" s="598"/>
      <c r="BC69" s="598"/>
      <c r="BD69" s="598"/>
      <c r="BE69" s="598"/>
      <c r="BF69" s="598"/>
      <c r="BG69" s="598"/>
      <c r="BH69" s="598"/>
      <c r="BI69" s="598"/>
      <c r="BJ69" s="598"/>
      <c r="BK69" s="598"/>
    </row>
    <row r="70" spans="3:64" x14ac:dyDescent="0.3">
      <c r="C70" s="559"/>
      <c r="E70" s="605"/>
      <c r="F70" s="603"/>
      <c r="G70" s="596"/>
      <c r="H70" s="598"/>
      <c r="I70" s="598"/>
      <c r="J70" s="598"/>
      <c r="K70" s="598"/>
      <c r="L70" s="598"/>
      <c r="M70" s="598"/>
      <c r="N70" s="598"/>
      <c r="O70" s="598"/>
      <c r="P70" s="598"/>
      <c r="Q70" s="598"/>
      <c r="R70" s="598"/>
      <c r="S70" s="598"/>
      <c r="T70" s="598"/>
      <c r="U70" s="596"/>
      <c r="V70" s="598"/>
      <c r="W70" s="598"/>
      <c r="X70" s="598"/>
      <c r="Y70" s="598"/>
      <c r="Z70" s="598"/>
      <c r="AA70" s="598"/>
      <c r="AB70" s="598"/>
      <c r="AC70" s="598"/>
      <c r="AD70" s="598"/>
      <c r="AE70" s="598"/>
      <c r="AF70" s="598"/>
      <c r="AG70" s="598"/>
      <c r="AH70" s="600"/>
      <c r="AI70" s="592"/>
      <c r="AJ70" s="550"/>
      <c r="AK70" s="544"/>
      <c r="AN70" s="561"/>
      <c r="AP70" s="593"/>
      <c r="AQ70" s="590"/>
      <c r="AR70" s="594"/>
      <c r="AT70" s="559"/>
      <c r="AV70" s="605"/>
      <c r="AW70" s="603"/>
      <c r="AX70" s="596"/>
      <c r="AY70" s="598"/>
      <c r="AZ70" s="598"/>
      <c r="BA70" s="598"/>
      <c r="BB70" s="598"/>
      <c r="BC70" s="598"/>
      <c r="BD70" s="598"/>
      <c r="BE70" s="598"/>
      <c r="BF70" s="598"/>
      <c r="BG70" s="598"/>
      <c r="BH70" s="598"/>
      <c r="BI70" s="598"/>
      <c r="BJ70" s="598"/>
      <c r="BK70" s="598"/>
    </row>
    <row r="71" spans="3:64" ht="13.5" hidden="1" customHeight="1" x14ac:dyDescent="0.3">
      <c r="C71" s="559"/>
      <c r="D71" s="543" t="s">
        <v>643</v>
      </c>
      <c r="F71" s="603"/>
      <c r="G71" s="596">
        <v>0</v>
      </c>
      <c r="H71" s="596">
        <v>0</v>
      </c>
      <c r="I71" s="596">
        <v>0</v>
      </c>
      <c r="J71" s="596">
        <v>0</v>
      </c>
      <c r="K71" s="596">
        <v>0</v>
      </c>
      <c r="L71" s="596">
        <v>0</v>
      </c>
      <c r="M71" s="596">
        <v>0</v>
      </c>
      <c r="N71" s="596">
        <v>0</v>
      </c>
      <c r="O71" s="596">
        <v>0</v>
      </c>
      <c r="P71" s="596">
        <v>0</v>
      </c>
      <c r="Q71" s="596">
        <v>0</v>
      </c>
      <c r="R71" s="596">
        <v>0</v>
      </c>
      <c r="S71" s="596">
        <v>0</v>
      </c>
      <c r="T71" s="598">
        <v>0</v>
      </c>
      <c r="U71" s="596">
        <v>0</v>
      </c>
      <c r="V71" s="596">
        <v>0</v>
      </c>
      <c r="W71" s="596">
        <v>0</v>
      </c>
      <c r="X71" s="596">
        <v>0</v>
      </c>
      <c r="Y71" s="596">
        <v>0</v>
      </c>
      <c r="Z71" s="596">
        <v>0</v>
      </c>
      <c r="AA71" s="596">
        <v>0</v>
      </c>
      <c r="AB71" s="596">
        <v>0</v>
      </c>
      <c r="AC71" s="596">
        <v>0</v>
      </c>
      <c r="AD71" s="596">
        <v>0</v>
      </c>
      <c r="AE71" s="596">
        <v>0</v>
      </c>
      <c r="AF71" s="596">
        <v>0</v>
      </c>
      <c r="AG71" s="596">
        <v>0</v>
      </c>
      <c r="AH71" s="600">
        <v>0</v>
      </c>
      <c r="AI71" s="592"/>
      <c r="AJ71" s="550"/>
      <c r="AK71" s="544"/>
      <c r="AN71" s="561"/>
      <c r="AP71" s="593"/>
      <c r="AQ71" s="590"/>
      <c r="AR71" s="594"/>
      <c r="AT71" s="559"/>
      <c r="AW71" s="603"/>
      <c r="AX71" s="596"/>
      <c r="AY71" s="596"/>
      <c r="AZ71" s="596"/>
      <c r="BA71" s="596"/>
      <c r="BB71" s="596"/>
      <c r="BC71" s="596"/>
      <c r="BD71" s="596"/>
      <c r="BE71" s="596"/>
      <c r="BF71" s="596"/>
      <c r="BG71" s="596"/>
      <c r="BH71" s="596"/>
      <c r="BI71" s="596"/>
      <c r="BJ71" s="596"/>
      <c r="BK71" s="598"/>
    </row>
    <row r="72" spans="3:64" ht="13.5" hidden="1" customHeight="1" x14ac:dyDescent="0.3">
      <c r="C72" s="559"/>
      <c r="E72" s="543" t="s">
        <v>641</v>
      </c>
      <c r="F72" s="603"/>
      <c r="G72" s="596">
        <v>0</v>
      </c>
      <c r="H72" s="596">
        <v>0</v>
      </c>
      <c r="I72" s="596">
        <v>0</v>
      </c>
      <c r="J72" s="596">
        <v>0</v>
      </c>
      <c r="K72" s="596">
        <v>0</v>
      </c>
      <c r="L72" s="596">
        <v>0</v>
      </c>
      <c r="M72" s="596">
        <v>0</v>
      </c>
      <c r="N72" s="596">
        <v>0</v>
      </c>
      <c r="O72" s="596">
        <v>0</v>
      </c>
      <c r="P72" s="596">
        <v>0</v>
      </c>
      <c r="Q72" s="596">
        <v>0</v>
      </c>
      <c r="R72" s="596">
        <v>0</v>
      </c>
      <c r="S72" s="596">
        <v>0</v>
      </c>
      <c r="T72" s="598">
        <v>0</v>
      </c>
      <c r="U72" s="596">
        <v>0</v>
      </c>
      <c r="V72" s="596">
        <v>0</v>
      </c>
      <c r="W72" s="596">
        <v>0</v>
      </c>
      <c r="X72" s="596">
        <v>0</v>
      </c>
      <c r="Y72" s="596">
        <v>0</v>
      </c>
      <c r="Z72" s="596">
        <v>0</v>
      </c>
      <c r="AA72" s="596">
        <v>0</v>
      </c>
      <c r="AB72" s="596">
        <v>0</v>
      </c>
      <c r="AC72" s="596">
        <v>0</v>
      </c>
      <c r="AD72" s="596">
        <v>0</v>
      </c>
      <c r="AE72" s="596">
        <v>0</v>
      </c>
      <c r="AF72" s="596">
        <v>0</v>
      </c>
      <c r="AG72" s="596">
        <v>0</v>
      </c>
      <c r="AH72" s="600">
        <v>0</v>
      </c>
      <c r="AI72" s="592"/>
      <c r="AJ72" s="550"/>
      <c r="AK72" s="544"/>
      <c r="AN72" s="561"/>
      <c r="AP72" s="593"/>
      <c r="AQ72" s="590"/>
      <c r="AR72" s="594"/>
      <c r="AT72" s="559"/>
      <c r="AW72" s="603"/>
      <c r="AX72" s="596"/>
      <c r="AY72" s="596"/>
      <c r="AZ72" s="596"/>
      <c r="BA72" s="596"/>
      <c r="BB72" s="596"/>
      <c r="BC72" s="596"/>
      <c r="BD72" s="596"/>
      <c r="BE72" s="596"/>
      <c r="BF72" s="596"/>
      <c r="BG72" s="596"/>
      <c r="BH72" s="596"/>
      <c r="BI72" s="596"/>
      <c r="BJ72" s="596"/>
      <c r="BK72" s="598"/>
    </row>
    <row r="73" spans="3:64" ht="13.5" hidden="1" customHeight="1" x14ac:dyDescent="0.3">
      <c r="C73" s="559"/>
      <c r="E73" s="543" t="s">
        <v>642</v>
      </c>
      <c r="F73" s="603"/>
      <c r="G73" s="596">
        <v>0</v>
      </c>
      <c r="H73" s="596">
        <v>0</v>
      </c>
      <c r="I73" s="596">
        <v>0</v>
      </c>
      <c r="J73" s="596">
        <v>0</v>
      </c>
      <c r="K73" s="596">
        <v>0</v>
      </c>
      <c r="L73" s="596">
        <v>0</v>
      </c>
      <c r="M73" s="596">
        <v>0</v>
      </c>
      <c r="N73" s="596">
        <v>0</v>
      </c>
      <c r="O73" s="596">
        <v>0</v>
      </c>
      <c r="P73" s="596">
        <v>0</v>
      </c>
      <c r="Q73" s="596">
        <v>0</v>
      </c>
      <c r="R73" s="596">
        <v>0</v>
      </c>
      <c r="S73" s="596">
        <v>0</v>
      </c>
      <c r="T73" s="598">
        <v>0</v>
      </c>
      <c r="U73" s="596">
        <v>0</v>
      </c>
      <c r="V73" s="596">
        <v>0</v>
      </c>
      <c r="W73" s="596">
        <v>0</v>
      </c>
      <c r="X73" s="596">
        <v>0</v>
      </c>
      <c r="Y73" s="596">
        <v>0</v>
      </c>
      <c r="Z73" s="596">
        <v>0</v>
      </c>
      <c r="AA73" s="596">
        <v>0</v>
      </c>
      <c r="AB73" s="596">
        <v>0</v>
      </c>
      <c r="AC73" s="596">
        <v>0</v>
      </c>
      <c r="AD73" s="596">
        <v>0</v>
      </c>
      <c r="AE73" s="596">
        <v>0</v>
      </c>
      <c r="AF73" s="596">
        <v>0</v>
      </c>
      <c r="AG73" s="596">
        <v>0</v>
      </c>
      <c r="AH73" s="600">
        <v>0</v>
      </c>
      <c r="AI73" s="592"/>
      <c r="AJ73" s="550"/>
      <c r="AK73" s="544"/>
      <c r="AN73" s="561"/>
      <c r="AP73" s="593"/>
      <c r="AQ73" s="590"/>
      <c r="AR73" s="594"/>
      <c r="AT73" s="559"/>
      <c r="AW73" s="603"/>
      <c r="AX73" s="596"/>
      <c r="AY73" s="596"/>
      <c r="AZ73" s="596"/>
      <c r="BA73" s="596"/>
      <c r="BB73" s="596"/>
      <c r="BC73" s="596"/>
      <c r="BD73" s="596"/>
      <c r="BE73" s="596"/>
      <c r="BF73" s="596"/>
      <c r="BG73" s="596"/>
      <c r="BH73" s="596"/>
      <c r="BI73" s="596"/>
      <c r="BJ73" s="596"/>
      <c r="BK73" s="598"/>
    </row>
    <row r="74" spans="3:64" ht="13.5" hidden="1" customHeight="1" x14ac:dyDescent="0.3">
      <c r="C74" s="559"/>
      <c r="E74" s="543" t="s">
        <v>648</v>
      </c>
      <c r="F74" s="603"/>
      <c r="G74" s="596"/>
      <c r="H74" s="596"/>
      <c r="I74" s="596"/>
      <c r="J74" s="596"/>
      <c r="K74" s="596"/>
      <c r="L74" s="596"/>
      <c r="M74" s="596"/>
      <c r="N74" s="596"/>
      <c r="O74" s="596"/>
      <c r="P74" s="596"/>
      <c r="Q74" s="596"/>
      <c r="R74" s="596"/>
      <c r="S74" s="596"/>
      <c r="T74" s="598"/>
      <c r="U74" s="596"/>
      <c r="V74" s="596"/>
      <c r="W74" s="596"/>
      <c r="X74" s="596"/>
      <c r="Y74" s="596"/>
      <c r="Z74" s="596"/>
      <c r="AA74" s="596"/>
      <c r="AB74" s="596"/>
      <c r="AC74" s="596"/>
      <c r="AD74" s="596"/>
      <c r="AE74" s="596"/>
      <c r="AF74" s="596"/>
      <c r="AG74" s="596"/>
      <c r="AH74" s="600"/>
      <c r="AI74" s="592"/>
      <c r="AJ74" s="550"/>
      <c r="AK74" s="544"/>
      <c r="AN74" s="561"/>
      <c r="AP74" s="593"/>
      <c r="AQ74" s="590"/>
      <c r="AR74" s="594"/>
      <c r="AT74" s="559"/>
      <c r="AW74" s="603"/>
      <c r="AX74" s="596"/>
      <c r="AY74" s="596"/>
      <c r="AZ74" s="596"/>
      <c r="BA74" s="596"/>
      <c r="BB74" s="596"/>
      <c r="BC74" s="596"/>
      <c r="BD74" s="596"/>
      <c r="BE74" s="596"/>
      <c r="BF74" s="596"/>
      <c r="BG74" s="596"/>
      <c r="BH74" s="596"/>
      <c r="BI74" s="596"/>
      <c r="BJ74" s="596"/>
      <c r="BK74" s="598"/>
    </row>
    <row r="75" spans="3:64" ht="13.5" hidden="1" customHeight="1" x14ac:dyDescent="0.3">
      <c r="C75" s="559"/>
      <c r="E75" s="605" t="s">
        <v>649</v>
      </c>
      <c r="F75" s="603"/>
      <c r="G75" s="596">
        <v>0</v>
      </c>
      <c r="H75" s="596">
        <v>0</v>
      </c>
      <c r="I75" s="596">
        <v>0</v>
      </c>
      <c r="J75" s="596">
        <v>0</v>
      </c>
      <c r="K75" s="596">
        <v>0</v>
      </c>
      <c r="L75" s="596">
        <v>0</v>
      </c>
      <c r="M75" s="596">
        <v>0</v>
      </c>
      <c r="N75" s="596">
        <v>0</v>
      </c>
      <c r="O75" s="596">
        <v>0</v>
      </c>
      <c r="P75" s="596">
        <v>0</v>
      </c>
      <c r="Q75" s="596">
        <v>0</v>
      </c>
      <c r="R75" s="596">
        <v>0</v>
      </c>
      <c r="S75" s="596">
        <v>0</v>
      </c>
      <c r="T75" s="598">
        <v>0</v>
      </c>
      <c r="U75" s="596">
        <v>0</v>
      </c>
      <c r="V75" s="596">
        <v>0</v>
      </c>
      <c r="W75" s="596">
        <v>0</v>
      </c>
      <c r="X75" s="596">
        <v>0</v>
      </c>
      <c r="Y75" s="596">
        <v>0</v>
      </c>
      <c r="Z75" s="596">
        <v>0</v>
      </c>
      <c r="AA75" s="596">
        <v>0</v>
      </c>
      <c r="AB75" s="596">
        <v>0</v>
      </c>
      <c r="AC75" s="596">
        <v>0</v>
      </c>
      <c r="AD75" s="596">
        <v>0</v>
      </c>
      <c r="AE75" s="596">
        <v>0</v>
      </c>
      <c r="AF75" s="596">
        <v>0</v>
      </c>
      <c r="AG75" s="596">
        <v>0</v>
      </c>
      <c r="AH75" s="600">
        <v>0</v>
      </c>
      <c r="AI75" s="592"/>
      <c r="AJ75" s="550"/>
      <c r="AK75" s="544"/>
      <c r="AN75" s="561"/>
      <c r="AP75" s="593"/>
      <c r="AQ75" s="590"/>
      <c r="AR75" s="594"/>
      <c r="AT75" s="559"/>
      <c r="AV75" s="605"/>
      <c r="AW75" s="603"/>
      <c r="AX75" s="596"/>
      <c r="AY75" s="596"/>
      <c r="AZ75" s="596"/>
      <c r="BA75" s="596"/>
      <c r="BB75" s="596"/>
      <c r="BC75" s="596"/>
      <c r="BD75" s="596"/>
      <c r="BE75" s="596"/>
      <c r="BF75" s="596"/>
      <c r="BG75" s="596"/>
      <c r="BH75" s="596"/>
      <c r="BI75" s="596"/>
      <c r="BJ75" s="596"/>
      <c r="BK75" s="598"/>
    </row>
    <row r="76" spans="3:64" ht="13.5" hidden="1" customHeight="1" x14ac:dyDescent="0.3">
      <c r="C76" s="559"/>
      <c r="E76" s="605" t="s">
        <v>650</v>
      </c>
      <c r="F76" s="603"/>
      <c r="G76" s="596">
        <v>0</v>
      </c>
      <c r="H76" s="596">
        <v>0</v>
      </c>
      <c r="I76" s="596">
        <v>0</v>
      </c>
      <c r="J76" s="596">
        <v>0</v>
      </c>
      <c r="K76" s="596">
        <v>0</v>
      </c>
      <c r="L76" s="596">
        <v>0</v>
      </c>
      <c r="M76" s="596">
        <v>0</v>
      </c>
      <c r="N76" s="596">
        <v>0</v>
      </c>
      <c r="O76" s="596">
        <v>0</v>
      </c>
      <c r="P76" s="596">
        <v>0</v>
      </c>
      <c r="Q76" s="596">
        <v>0</v>
      </c>
      <c r="R76" s="596">
        <v>0</v>
      </c>
      <c r="S76" s="596">
        <v>0</v>
      </c>
      <c r="T76" s="598">
        <v>0</v>
      </c>
      <c r="U76" s="596">
        <v>0</v>
      </c>
      <c r="V76" s="596">
        <v>0</v>
      </c>
      <c r="W76" s="596">
        <v>0</v>
      </c>
      <c r="X76" s="596">
        <v>0</v>
      </c>
      <c r="Y76" s="596">
        <v>0</v>
      </c>
      <c r="Z76" s="596">
        <v>0</v>
      </c>
      <c r="AA76" s="596">
        <v>0</v>
      </c>
      <c r="AB76" s="596">
        <v>0</v>
      </c>
      <c r="AC76" s="596">
        <v>0</v>
      </c>
      <c r="AD76" s="596">
        <v>0</v>
      </c>
      <c r="AE76" s="596">
        <v>0</v>
      </c>
      <c r="AF76" s="596">
        <v>0</v>
      </c>
      <c r="AG76" s="596">
        <v>0</v>
      </c>
      <c r="AH76" s="600">
        <v>0</v>
      </c>
      <c r="AI76" s="592"/>
      <c r="AJ76" s="550"/>
      <c r="AK76" s="544"/>
      <c r="AN76" s="561"/>
      <c r="AP76" s="593"/>
      <c r="AQ76" s="590"/>
      <c r="AR76" s="594"/>
      <c r="AT76" s="559"/>
      <c r="AV76" s="605"/>
      <c r="AW76" s="603"/>
      <c r="AX76" s="596"/>
      <c r="AY76" s="596"/>
      <c r="AZ76" s="596"/>
      <c r="BA76" s="596"/>
      <c r="BB76" s="596"/>
      <c r="BC76" s="596"/>
      <c r="BD76" s="596"/>
      <c r="BE76" s="596"/>
      <c r="BF76" s="596"/>
      <c r="BG76" s="596"/>
      <c r="BH76" s="596"/>
      <c r="BI76" s="596"/>
      <c r="BJ76" s="596"/>
      <c r="BK76" s="598"/>
    </row>
    <row r="77" spans="3:64" ht="13.5" hidden="1" customHeight="1" x14ac:dyDescent="0.3">
      <c r="C77" s="559"/>
      <c r="E77" s="605"/>
      <c r="F77" s="603"/>
      <c r="G77" s="596"/>
      <c r="H77" s="596"/>
      <c r="I77" s="596"/>
      <c r="J77" s="596"/>
      <c r="K77" s="596"/>
      <c r="L77" s="596"/>
      <c r="M77" s="596"/>
      <c r="N77" s="596"/>
      <c r="O77" s="596"/>
      <c r="P77" s="596"/>
      <c r="Q77" s="596"/>
      <c r="R77" s="596"/>
      <c r="S77" s="596"/>
      <c r="T77" s="598"/>
      <c r="U77" s="596"/>
      <c r="V77" s="596"/>
      <c r="W77" s="596"/>
      <c r="X77" s="596"/>
      <c r="Y77" s="596"/>
      <c r="Z77" s="596"/>
      <c r="AA77" s="596"/>
      <c r="AB77" s="596"/>
      <c r="AC77" s="596"/>
      <c r="AD77" s="596"/>
      <c r="AE77" s="596"/>
      <c r="AF77" s="596"/>
      <c r="AG77" s="596"/>
      <c r="AH77" s="600"/>
      <c r="AI77" s="592"/>
      <c r="AJ77" s="550"/>
      <c r="AK77" s="544"/>
      <c r="AN77" s="561"/>
      <c r="AP77" s="593"/>
      <c r="AQ77" s="590"/>
      <c r="AR77" s="594"/>
      <c r="AT77" s="559"/>
      <c r="AV77" s="605"/>
      <c r="AW77" s="603"/>
      <c r="AX77" s="596"/>
      <c r="AY77" s="596"/>
      <c r="AZ77" s="596"/>
      <c r="BA77" s="596"/>
      <c r="BB77" s="596"/>
      <c r="BC77" s="596"/>
      <c r="BD77" s="596"/>
      <c r="BE77" s="596"/>
      <c r="BF77" s="596"/>
      <c r="BG77" s="596"/>
      <c r="BH77" s="596"/>
      <c r="BI77" s="596"/>
      <c r="BJ77" s="596"/>
      <c r="BK77" s="598"/>
    </row>
    <row r="78" spans="3:64" ht="13.5" hidden="1" customHeight="1" x14ac:dyDescent="0.3">
      <c r="C78" s="559"/>
      <c r="D78" s="543" t="s">
        <v>651</v>
      </c>
      <c r="F78" s="603"/>
      <c r="G78" s="596">
        <v>0</v>
      </c>
      <c r="H78" s="596">
        <v>0</v>
      </c>
      <c r="I78" s="596">
        <v>0</v>
      </c>
      <c r="J78" s="596">
        <v>0</v>
      </c>
      <c r="K78" s="596">
        <v>0</v>
      </c>
      <c r="L78" s="596">
        <v>0</v>
      </c>
      <c r="M78" s="596">
        <v>0</v>
      </c>
      <c r="N78" s="596">
        <v>0</v>
      </c>
      <c r="O78" s="596">
        <v>0</v>
      </c>
      <c r="P78" s="596">
        <v>0</v>
      </c>
      <c r="Q78" s="596">
        <v>0</v>
      </c>
      <c r="R78" s="596">
        <v>0</v>
      </c>
      <c r="S78" s="596">
        <v>0</v>
      </c>
      <c r="T78" s="598">
        <v>0</v>
      </c>
      <c r="U78" s="596">
        <v>0</v>
      </c>
      <c r="V78" s="596">
        <v>0</v>
      </c>
      <c r="W78" s="596">
        <v>0</v>
      </c>
      <c r="X78" s="596">
        <v>0</v>
      </c>
      <c r="Y78" s="596">
        <v>0</v>
      </c>
      <c r="Z78" s="596">
        <v>0</v>
      </c>
      <c r="AA78" s="596">
        <v>0</v>
      </c>
      <c r="AB78" s="596">
        <v>0</v>
      </c>
      <c r="AC78" s="596">
        <v>0</v>
      </c>
      <c r="AD78" s="596">
        <v>0</v>
      </c>
      <c r="AE78" s="596">
        <v>0</v>
      </c>
      <c r="AF78" s="596">
        <v>0</v>
      </c>
      <c r="AG78" s="596">
        <v>0</v>
      </c>
      <c r="AH78" s="600">
        <v>0</v>
      </c>
      <c r="AI78" s="592"/>
      <c r="AJ78" s="550"/>
      <c r="AK78" s="544"/>
      <c r="AN78" s="561"/>
      <c r="AP78" s="593"/>
      <c r="AQ78" s="590"/>
      <c r="AR78" s="594"/>
      <c r="AT78" s="559"/>
      <c r="AW78" s="603"/>
      <c r="AX78" s="596"/>
      <c r="AY78" s="596"/>
      <c r="AZ78" s="596"/>
      <c r="BA78" s="596"/>
      <c r="BB78" s="596"/>
      <c r="BC78" s="596"/>
      <c r="BD78" s="596"/>
      <c r="BE78" s="596"/>
      <c r="BF78" s="596"/>
      <c r="BG78" s="596"/>
      <c r="BH78" s="596"/>
      <c r="BI78" s="596"/>
      <c r="BJ78" s="596"/>
      <c r="BK78" s="598"/>
    </row>
    <row r="79" spans="3:64" ht="13.5" hidden="1" customHeight="1" x14ac:dyDescent="0.3">
      <c r="C79" s="559"/>
      <c r="E79" s="543" t="s">
        <v>641</v>
      </c>
      <c r="F79" s="603"/>
      <c r="G79" s="596">
        <v>0</v>
      </c>
      <c r="H79" s="596">
        <v>0</v>
      </c>
      <c r="I79" s="596">
        <v>0</v>
      </c>
      <c r="J79" s="596">
        <v>0</v>
      </c>
      <c r="K79" s="596">
        <v>0</v>
      </c>
      <c r="L79" s="596">
        <v>0</v>
      </c>
      <c r="M79" s="596">
        <v>0</v>
      </c>
      <c r="N79" s="596">
        <v>0</v>
      </c>
      <c r="O79" s="596">
        <v>0</v>
      </c>
      <c r="P79" s="596">
        <v>0</v>
      </c>
      <c r="Q79" s="596">
        <v>0</v>
      </c>
      <c r="R79" s="596">
        <v>0</v>
      </c>
      <c r="S79" s="596">
        <v>0</v>
      </c>
      <c r="T79" s="598">
        <v>0</v>
      </c>
      <c r="U79" s="596">
        <v>0</v>
      </c>
      <c r="V79" s="596">
        <v>0</v>
      </c>
      <c r="W79" s="596">
        <v>0</v>
      </c>
      <c r="X79" s="596">
        <v>0</v>
      </c>
      <c r="Y79" s="596">
        <v>0</v>
      </c>
      <c r="Z79" s="596">
        <v>0</v>
      </c>
      <c r="AA79" s="596">
        <v>0</v>
      </c>
      <c r="AB79" s="596">
        <v>0</v>
      </c>
      <c r="AC79" s="596">
        <v>0</v>
      </c>
      <c r="AD79" s="596">
        <v>0</v>
      </c>
      <c r="AE79" s="596">
        <v>0</v>
      </c>
      <c r="AF79" s="596">
        <v>0</v>
      </c>
      <c r="AG79" s="596">
        <v>0</v>
      </c>
      <c r="AH79" s="600">
        <v>0</v>
      </c>
      <c r="AI79" s="592"/>
      <c r="AJ79" s="550"/>
      <c r="AK79" s="544"/>
      <c r="AN79" s="561"/>
      <c r="AP79" s="593"/>
      <c r="AQ79" s="590"/>
      <c r="AR79" s="594"/>
      <c r="AT79" s="559"/>
      <c r="AW79" s="603"/>
      <c r="AX79" s="596"/>
      <c r="AY79" s="596"/>
      <c r="AZ79" s="596"/>
      <c r="BA79" s="596"/>
      <c r="BB79" s="596"/>
      <c r="BC79" s="596"/>
      <c r="BD79" s="596"/>
      <c r="BE79" s="596"/>
      <c r="BF79" s="596"/>
      <c r="BG79" s="596"/>
      <c r="BH79" s="596"/>
      <c r="BI79" s="596"/>
      <c r="BJ79" s="596"/>
      <c r="BK79" s="598"/>
    </row>
    <row r="80" spans="3:64" ht="13.5" hidden="1" customHeight="1" x14ac:dyDescent="0.3">
      <c r="C80" s="559"/>
      <c r="E80" s="543" t="s">
        <v>642</v>
      </c>
      <c r="F80" s="603"/>
      <c r="G80" s="596">
        <v>0</v>
      </c>
      <c r="H80" s="596">
        <v>0</v>
      </c>
      <c r="I80" s="596">
        <v>0</v>
      </c>
      <c r="J80" s="596">
        <v>0</v>
      </c>
      <c r="K80" s="596">
        <v>0</v>
      </c>
      <c r="L80" s="596">
        <v>0</v>
      </c>
      <c r="M80" s="596">
        <v>0</v>
      </c>
      <c r="N80" s="596">
        <v>0</v>
      </c>
      <c r="O80" s="596">
        <v>0</v>
      </c>
      <c r="P80" s="596">
        <v>0</v>
      </c>
      <c r="Q80" s="596">
        <v>0</v>
      </c>
      <c r="R80" s="596">
        <v>0</v>
      </c>
      <c r="S80" s="596">
        <v>0</v>
      </c>
      <c r="T80" s="598">
        <v>0</v>
      </c>
      <c r="U80" s="596">
        <v>0</v>
      </c>
      <c r="V80" s="596">
        <v>0</v>
      </c>
      <c r="W80" s="596">
        <v>0</v>
      </c>
      <c r="X80" s="596">
        <v>0</v>
      </c>
      <c r="Y80" s="596">
        <v>0</v>
      </c>
      <c r="Z80" s="596">
        <v>0</v>
      </c>
      <c r="AA80" s="596">
        <v>0</v>
      </c>
      <c r="AB80" s="596">
        <v>0</v>
      </c>
      <c r="AC80" s="596">
        <v>0</v>
      </c>
      <c r="AD80" s="596">
        <v>0</v>
      </c>
      <c r="AE80" s="596">
        <v>0</v>
      </c>
      <c r="AF80" s="596">
        <v>0</v>
      </c>
      <c r="AG80" s="596">
        <v>0</v>
      </c>
      <c r="AH80" s="600">
        <v>0</v>
      </c>
      <c r="AI80" s="592"/>
      <c r="AJ80" s="550"/>
      <c r="AK80" s="544"/>
      <c r="AN80" s="561"/>
      <c r="AP80" s="593"/>
      <c r="AQ80" s="590"/>
      <c r="AR80" s="594"/>
      <c r="AT80" s="559"/>
      <c r="AW80" s="603"/>
      <c r="AX80" s="596"/>
      <c r="AY80" s="596"/>
      <c r="AZ80" s="596"/>
      <c r="BA80" s="596"/>
      <c r="BB80" s="596"/>
      <c r="BC80" s="596"/>
      <c r="BD80" s="596"/>
      <c r="BE80" s="596"/>
      <c r="BF80" s="596"/>
      <c r="BG80" s="596"/>
      <c r="BH80" s="596"/>
      <c r="BI80" s="596"/>
      <c r="BJ80" s="596"/>
      <c r="BK80" s="598"/>
    </row>
    <row r="81" spans="2:64" ht="13.5" hidden="1" customHeight="1" x14ac:dyDescent="0.3">
      <c r="C81" s="559"/>
      <c r="E81" s="543" t="s">
        <v>652</v>
      </c>
      <c r="F81" s="603"/>
      <c r="G81" s="596"/>
      <c r="H81" s="596"/>
      <c r="I81" s="596"/>
      <c r="J81" s="596"/>
      <c r="K81" s="596"/>
      <c r="L81" s="596"/>
      <c r="M81" s="596"/>
      <c r="N81" s="596"/>
      <c r="O81" s="596"/>
      <c r="P81" s="596"/>
      <c r="Q81" s="596"/>
      <c r="R81" s="596"/>
      <c r="S81" s="596"/>
      <c r="T81" s="598"/>
      <c r="U81" s="596"/>
      <c r="V81" s="596"/>
      <c r="W81" s="596"/>
      <c r="X81" s="596"/>
      <c r="Y81" s="596"/>
      <c r="Z81" s="596"/>
      <c r="AA81" s="596"/>
      <c r="AB81" s="596"/>
      <c r="AC81" s="596"/>
      <c r="AD81" s="596"/>
      <c r="AE81" s="596"/>
      <c r="AF81" s="596"/>
      <c r="AG81" s="596"/>
      <c r="AH81" s="600"/>
      <c r="AI81" s="592"/>
      <c r="AJ81" s="550"/>
      <c r="AK81" s="544"/>
      <c r="AN81" s="561"/>
      <c r="AP81" s="593"/>
      <c r="AQ81" s="590"/>
      <c r="AR81" s="594"/>
      <c r="AT81" s="559"/>
      <c r="AW81" s="603"/>
      <c r="AX81" s="596"/>
      <c r="AY81" s="596"/>
      <c r="AZ81" s="596"/>
      <c r="BA81" s="596"/>
      <c r="BB81" s="596"/>
      <c r="BC81" s="596"/>
      <c r="BD81" s="596"/>
      <c r="BE81" s="596"/>
      <c r="BF81" s="596"/>
      <c r="BG81" s="596"/>
      <c r="BH81" s="596"/>
      <c r="BI81" s="596"/>
      <c r="BJ81" s="596"/>
      <c r="BK81" s="598"/>
    </row>
    <row r="82" spans="2:64" ht="13.5" hidden="1" customHeight="1" x14ac:dyDescent="0.3">
      <c r="C82" s="559"/>
      <c r="E82" s="605" t="s">
        <v>649</v>
      </c>
      <c r="F82" s="603"/>
      <c r="G82" s="596">
        <v>0</v>
      </c>
      <c r="H82" s="596">
        <v>0</v>
      </c>
      <c r="I82" s="596">
        <v>0</v>
      </c>
      <c r="J82" s="596">
        <v>0</v>
      </c>
      <c r="K82" s="596">
        <v>0</v>
      </c>
      <c r="L82" s="596">
        <v>0</v>
      </c>
      <c r="M82" s="596">
        <v>0</v>
      </c>
      <c r="N82" s="596">
        <v>0</v>
      </c>
      <c r="O82" s="596">
        <v>0</v>
      </c>
      <c r="P82" s="596">
        <v>0</v>
      </c>
      <c r="Q82" s="596">
        <v>0</v>
      </c>
      <c r="R82" s="596">
        <v>0</v>
      </c>
      <c r="S82" s="596">
        <v>0</v>
      </c>
      <c r="T82" s="598">
        <v>0</v>
      </c>
      <c r="U82" s="596">
        <v>0</v>
      </c>
      <c r="V82" s="596">
        <v>0</v>
      </c>
      <c r="W82" s="596">
        <v>0</v>
      </c>
      <c r="X82" s="596">
        <v>0</v>
      </c>
      <c r="Y82" s="596">
        <v>0</v>
      </c>
      <c r="Z82" s="596">
        <v>0</v>
      </c>
      <c r="AA82" s="596">
        <v>0</v>
      </c>
      <c r="AB82" s="596">
        <v>0</v>
      </c>
      <c r="AC82" s="596">
        <v>0</v>
      </c>
      <c r="AD82" s="596">
        <v>0</v>
      </c>
      <c r="AE82" s="596">
        <v>0</v>
      </c>
      <c r="AF82" s="596">
        <v>0</v>
      </c>
      <c r="AG82" s="596">
        <v>0</v>
      </c>
      <c r="AH82" s="600">
        <v>0</v>
      </c>
      <c r="AI82" s="592"/>
      <c r="AJ82" s="550"/>
      <c r="AK82" s="544"/>
      <c r="AN82" s="561"/>
      <c r="AP82" s="593"/>
      <c r="AQ82" s="590"/>
      <c r="AR82" s="594"/>
      <c r="AT82" s="559"/>
      <c r="AV82" s="605"/>
      <c r="AW82" s="603"/>
      <c r="AX82" s="596"/>
      <c r="AY82" s="596"/>
      <c r="AZ82" s="596"/>
      <c r="BA82" s="596"/>
      <c r="BB82" s="596"/>
      <c r="BC82" s="596"/>
      <c r="BD82" s="596"/>
      <c r="BE82" s="596"/>
      <c r="BF82" s="596"/>
      <c r="BG82" s="596"/>
      <c r="BH82" s="596"/>
      <c r="BI82" s="596"/>
      <c r="BJ82" s="596"/>
      <c r="BK82" s="598"/>
    </row>
    <row r="83" spans="2:64" ht="13.5" hidden="1" customHeight="1" x14ac:dyDescent="0.3">
      <c r="C83" s="559"/>
      <c r="E83" s="605" t="s">
        <v>650</v>
      </c>
      <c r="F83" s="603"/>
      <c r="G83" s="596">
        <v>0</v>
      </c>
      <c r="H83" s="596">
        <v>0</v>
      </c>
      <c r="I83" s="596">
        <v>0</v>
      </c>
      <c r="J83" s="596">
        <v>0</v>
      </c>
      <c r="K83" s="596">
        <v>0</v>
      </c>
      <c r="L83" s="596">
        <v>0</v>
      </c>
      <c r="M83" s="596">
        <v>0</v>
      </c>
      <c r="N83" s="596">
        <v>0</v>
      </c>
      <c r="O83" s="596">
        <v>0</v>
      </c>
      <c r="P83" s="596">
        <v>0</v>
      </c>
      <c r="Q83" s="596">
        <v>0</v>
      </c>
      <c r="R83" s="596">
        <v>0</v>
      </c>
      <c r="S83" s="596">
        <v>0</v>
      </c>
      <c r="T83" s="598">
        <v>0</v>
      </c>
      <c r="U83" s="596">
        <v>0</v>
      </c>
      <c r="V83" s="596">
        <v>0</v>
      </c>
      <c r="W83" s="596">
        <v>0</v>
      </c>
      <c r="X83" s="596">
        <v>0</v>
      </c>
      <c r="Y83" s="596">
        <v>0</v>
      </c>
      <c r="Z83" s="596">
        <v>0</v>
      </c>
      <c r="AA83" s="596">
        <v>0</v>
      </c>
      <c r="AB83" s="596">
        <v>0</v>
      </c>
      <c r="AC83" s="596">
        <v>0</v>
      </c>
      <c r="AD83" s="596">
        <v>0</v>
      </c>
      <c r="AE83" s="596">
        <v>0</v>
      </c>
      <c r="AF83" s="596">
        <v>0</v>
      </c>
      <c r="AG83" s="596">
        <v>0</v>
      </c>
      <c r="AH83" s="600">
        <v>0</v>
      </c>
      <c r="AI83" s="592"/>
      <c r="AJ83" s="550"/>
      <c r="AK83" s="544"/>
      <c r="AN83" s="561"/>
      <c r="AP83" s="593"/>
      <c r="AQ83" s="590"/>
      <c r="AR83" s="594"/>
      <c r="AT83" s="559"/>
      <c r="AV83" s="605"/>
      <c r="AW83" s="603"/>
      <c r="AX83" s="596"/>
      <c r="AY83" s="596"/>
      <c r="AZ83" s="596"/>
      <c r="BA83" s="596"/>
      <c r="BB83" s="596"/>
      <c r="BC83" s="596"/>
      <c r="BD83" s="596"/>
      <c r="BE83" s="596"/>
      <c r="BF83" s="596"/>
      <c r="BG83" s="596"/>
      <c r="BH83" s="596"/>
      <c r="BI83" s="596"/>
      <c r="BJ83" s="596"/>
      <c r="BK83" s="598"/>
    </row>
    <row r="84" spans="2:64" ht="13.5" hidden="1" customHeight="1" x14ac:dyDescent="0.3">
      <c r="C84" s="559"/>
      <c r="F84" s="603"/>
      <c r="G84" s="596"/>
      <c r="H84" s="598"/>
      <c r="I84" s="598"/>
      <c r="J84" s="598"/>
      <c r="K84" s="598"/>
      <c r="L84" s="598"/>
      <c r="M84" s="598"/>
      <c r="N84" s="598"/>
      <c r="O84" s="598"/>
      <c r="P84" s="598"/>
      <c r="Q84" s="598"/>
      <c r="R84" s="598"/>
      <c r="S84" s="598"/>
      <c r="T84" s="598"/>
      <c r="U84" s="596"/>
      <c r="V84" s="598"/>
      <c r="W84" s="598"/>
      <c r="X84" s="598"/>
      <c r="Y84" s="598"/>
      <c r="Z84" s="598"/>
      <c r="AA84" s="598"/>
      <c r="AB84" s="598"/>
      <c r="AC84" s="598"/>
      <c r="AD84" s="598"/>
      <c r="AE84" s="598"/>
      <c r="AF84" s="598"/>
      <c r="AG84" s="598"/>
      <c r="AH84" s="600"/>
      <c r="AI84" s="592"/>
      <c r="AJ84" s="550"/>
      <c r="AK84" s="544"/>
      <c r="AN84" s="561"/>
      <c r="AP84" s="593"/>
      <c r="AQ84" s="590"/>
      <c r="AR84" s="594"/>
      <c r="AT84" s="559"/>
      <c r="AW84" s="603"/>
      <c r="AX84" s="596"/>
      <c r="AY84" s="598"/>
      <c r="AZ84" s="598"/>
      <c r="BA84" s="598"/>
      <c r="BB84" s="598"/>
      <c r="BC84" s="598"/>
      <c r="BD84" s="598"/>
      <c r="BE84" s="598"/>
      <c r="BF84" s="598"/>
      <c r="BG84" s="598"/>
      <c r="BH84" s="598"/>
      <c r="BI84" s="598"/>
      <c r="BJ84" s="598"/>
      <c r="BK84" s="598"/>
    </row>
    <row r="85" spans="2:64" ht="13.5" hidden="1" customHeight="1" x14ac:dyDescent="0.3">
      <c r="C85" s="559"/>
      <c r="G85" s="596"/>
      <c r="H85" s="598"/>
      <c r="I85" s="598"/>
      <c r="J85" s="598"/>
      <c r="K85" s="598"/>
      <c r="L85" s="598"/>
      <c r="M85" s="598"/>
      <c r="N85" s="598"/>
      <c r="O85" s="598"/>
      <c r="P85" s="598"/>
      <c r="Q85" s="598"/>
      <c r="R85" s="598"/>
      <c r="S85" s="598"/>
      <c r="T85" s="598"/>
      <c r="U85" s="596"/>
      <c r="V85" s="598"/>
      <c r="W85" s="598"/>
      <c r="X85" s="598"/>
      <c r="Y85" s="598"/>
      <c r="Z85" s="598"/>
      <c r="AA85" s="598"/>
      <c r="AB85" s="598"/>
      <c r="AC85" s="598"/>
      <c r="AD85" s="598"/>
      <c r="AE85" s="598"/>
      <c r="AF85" s="598"/>
      <c r="AG85" s="598"/>
      <c r="AH85" s="600"/>
      <c r="AI85" s="592"/>
      <c r="AJ85" s="550"/>
      <c r="AK85" s="544"/>
      <c r="AN85" s="561"/>
      <c r="AP85" s="593"/>
      <c r="AQ85" s="590"/>
      <c r="AR85" s="594"/>
      <c r="AT85" s="559"/>
      <c r="AX85" s="596"/>
      <c r="AY85" s="598"/>
      <c r="AZ85" s="598"/>
      <c r="BA85" s="598"/>
      <c r="BB85" s="598"/>
      <c r="BC85" s="598"/>
      <c r="BD85" s="598"/>
      <c r="BE85" s="598"/>
      <c r="BF85" s="598"/>
      <c r="BG85" s="598"/>
      <c r="BH85" s="598"/>
      <c r="BI85" s="598"/>
      <c r="BJ85" s="598"/>
      <c r="BK85" s="598"/>
    </row>
    <row r="86" spans="2:64" s="549" customFormat="1" x14ac:dyDescent="0.3">
      <c r="C86" s="560" t="s">
        <v>392</v>
      </c>
      <c r="F86" s="589" t="s">
        <v>653</v>
      </c>
      <c r="G86" s="597">
        <v>82672918</v>
      </c>
      <c r="H86" s="590">
        <v>49529400</v>
      </c>
      <c r="I86" s="590">
        <v>-35811458</v>
      </c>
      <c r="J86" s="590">
        <v>-96109823</v>
      </c>
      <c r="K86" s="590">
        <v>97577488</v>
      </c>
      <c r="L86" s="590">
        <v>-18948036</v>
      </c>
      <c r="M86" s="590">
        <v>5208603</v>
      </c>
      <c r="N86" s="590">
        <v>4043991</v>
      </c>
      <c r="O86" s="590">
        <v>-11918431</v>
      </c>
      <c r="P86" s="590">
        <v>-67617835</v>
      </c>
      <c r="Q86" s="590">
        <v>58799314</v>
      </c>
      <c r="R86" s="590">
        <v>259341804</v>
      </c>
      <c r="S86" s="590">
        <v>0</v>
      </c>
      <c r="T86" s="590">
        <v>-15246787</v>
      </c>
      <c r="U86" s="597">
        <v>-59412633</v>
      </c>
      <c r="V86" s="590">
        <v>22338822</v>
      </c>
      <c r="W86" s="590">
        <v>2352997</v>
      </c>
      <c r="X86" s="590">
        <v>-37327727</v>
      </c>
      <c r="Y86" s="590">
        <v>56029748</v>
      </c>
      <c r="Z86" s="590">
        <v>-15857013</v>
      </c>
      <c r="AA86" s="590">
        <v>-29384462</v>
      </c>
      <c r="AB86" s="590">
        <v>24426478</v>
      </c>
      <c r="AC86" s="590">
        <v>-102000371</v>
      </c>
      <c r="AD86" s="590">
        <v>-49785517</v>
      </c>
      <c r="AE86" s="590">
        <v>111007236</v>
      </c>
      <c r="AF86" s="590">
        <v>-32451554</v>
      </c>
      <c r="AG86" s="590">
        <v>4861274</v>
      </c>
      <c r="AH86" s="591">
        <v>-18199809</v>
      </c>
      <c r="AI86" s="602"/>
      <c r="AJ86" s="562"/>
      <c r="AK86" s="544"/>
      <c r="AN86" s="561"/>
      <c r="AP86" s="593"/>
      <c r="AQ86" s="590"/>
      <c r="AR86" s="594"/>
      <c r="AT86" s="560"/>
      <c r="AW86" s="589"/>
      <c r="AX86" s="597"/>
      <c r="AY86" s="590"/>
      <c r="AZ86" s="590"/>
      <c r="BA86" s="590"/>
      <c r="BB86" s="590"/>
      <c r="BC86" s="590"/>
      <c r="BD86" s="590"/>
      <c r="BE86" s="590"/>
      <c r="BF86" s="590"/>
      <c r="BG86" s="590"/>
      <c r="BH86" s="590"/>
      <c r="BI86" s="590"/>
      <c r="BJ86" s="590"/>
      <c r="BK86" s="590"/>
      <c r="BL86" s="543"/>
    </row>
    <row r="87" spans="2:64" x14ac:dyDescent="0.3">
      <c r="C87" s="559"/>
      <c r="E87" s="543" t="s">
        <v>654</v>
      </c>
      <c r="G87" s="596">
        <v>5333917</v>
      </c>
      <c r="H87" s="598">
        <v>56142</v>
      </c>
      <c r="I87" s="598">
        <v>0</v>
      </c>
      <c r="J87" s="598">
        <v>294794</v>
      </c>
      <c r="K87" s="598">
        <v>0</v>
      </c>
      <c r="L87" s="598">
        <v>1327474</v>
      </c>
      <c r="M87" s="598">
        <v>2315880</v>
      </c>
      <c r="N87" s="598">
        <v>2246310</v>
      </c>
      <c r="O87" s="598">
        <v>1326710</v>
      </c>
      <c r="P87" s="598">
        <v>4068194</v>
      </c>
      <c r="Q87" s="598">
        <v>257031</v>
      </c>
      <c r="R87" s="598">
        <v>0</v>
      </c>
      <c r="S87" s="598">
        <v>0</v>
      </c>
      <c r="T87" s="598">
        <v>11892535</v>
      </c>
      <c r="U87" s="596">
        <v>9792925</v>
      </c>
      <c r="V87" s="598">
        <v>3142</v>
      </c>
      <c r="W87" s="598">
        <v>782328</v>
      </c>
      <c r="X87" s="598">
        <v>39</v>
      </c>
      <c r="Y87" s="598">
        <v>0</v>
      </c>
      <c r="Z87" s="598">
        <v>1114246</v>
      </c>
      <c r="AA87" s="598">
        <v>4188507</v>
      </c>
      <c r="AB87" s="598">
        <v>-121609</v>
      </c>
      <c r="AC87" s="598">
        <v>368368</v>
      </c>
      <c r="AD87" s="598">
        <v>2964558</v>
      </c>
      <c r="AE87" s="598">
        <v>153660</v>
      </c>
      <c r="AF87" s="598">
        <v>325687</v>
      </c>
      <c r="AG87" s="598">
        <v>3410</v>
      </c>
      <c r="AH87" s="600">
        <v>9453239</v>
      </c>
      <c r="AI87" s="592"/>
      <c r="AJ87" s="550"/>
      <c r="AK87" s="544"/>
      <c r="AN87" s="561"/>
      <c r="AP87" s="593"/>
      <c r="AQ87" s="590"/>
      <c r="AR87" s="594"/>
      <c r="AT87" s="559"/>
      <c r="AX87" s="596"/>
      <c r="AY87" s="598"/>
      <c r="AZ87" s="598"/>
      <c r="BA87" s="598"/>
      <c r="BB87" s="598"/>
      <c r="BC87" s="598"/>
      <c r="BD87" s="598"/>
      <c r="BE87" s="598"/>
      <c r="BF87" s="598"/>
      <c r="BG87" s="598"/>
      <c r="BH87" s="598"/>
      <c r="BI87" s="598"/>
      <c r="BJ87" s="598"/>
      <c r="BK87" s="598"/>
      <c r="BL87" s="549"/>
    </row>
    <row r="88" spans="2:64" x14ac:dyDescent="0.3">
      <c r="C88" s="559"/>
      <c r="E88" s="543" t="s">
        <v>655</v>
      </c>
      <c r="F88" s="617"/>
      <c r="G88" s="598">
        <v>0</v>
      </c>
      <c r="H88" s="618">
        <v>14169568</v>
      </c>
      <c r="I88" s="618">
        <v>-10739298</v>
      </c>
      <c r="J88" s="618">
        <v>85543</v>
      </c>
      <c r="K88" s="618">
        <v>6366584</v>
      </c>
      <c r="L88" s="618">
        <v>41570836</v>
      </c>
      <c r="M88" s="618">
        <v>-55829119</v>
      </c>
      <c r="N88" s="618">
        <v>5290716</v>
      </c>
      <c r="O88" s="618">
        <v>9072888</v>
      </c>
      <c r="P88" s="618">
        <v>-10276720</v>
      </c>
      <c r="Q88" s="618">
        <v>7449483</v>
      </c>
      <c r="R88" s="618">
        <v>0</v>
      </c>
      <c r="S88" s="618">
        <v>0</v>
      </c>
      <c r="T88" s="598">
        <v>7160481</v>
      </c>
      <c r="U88" s="598">
        <v>-21767912</v>
      </c>
      <c r="V88" s="618">
        <v>-24693422</v>
      </c>
      <c r="W88" s="618">
        <v>-2660587</v>
      </c>
      <c r="X88" s="618">
        <v>7612442</v>
      </c>
      <c r="Y88" s="618">
        <v>600936</v>
      </c>
      <c r="Z88" s="618">
        <v>-4204684</v>
      </c>
      <c r="AA88" s="618">
        <v>589401</v>
      </c>
      <c r="AB88" s="618">
        <v>263642</v>
      </c>
      <c r="AC88" s="618">
        <v>1830437</v>
      </c>
      <c r="AD88" s="618">
        <v>-1105444</v>
      </c>
      <c r="AE88" s="618">
        <v>1391891</v>
      </c>
      <c r="AF88" s="618">
        <v>6248474</v>
      </c>
      <c r="AG88" s="618">
        <v>-7640997</v>
      </c>
      <c r="AH88" s="600">
        <v>-20375388</v>
      </c>
      <c r="AI88" s="592"/>
      <c r="AJ88" s="550"/>
      <c r="AK88" s="544"/>
      <c r="AN88" s="561"/>
      <c r="AO88" s="619"/>
      <c r="AP88" s="593"/>
      <c r="AQ88" s="590"/>
      <c r="AR88" s="594"/>
      <c r="AT88" s="559"/>
      <c r="AW88" s="617"/>
      <c r="AX88" s="598"/>
      <c r="AY88" s="618"/>
      <c r="AZ88" s="618"/>
      <c r="BA88" s="618"/>
      <c r="BB88" s="618"/>
      <c r="BC88" s="618"/>
      <c r="BD88" s="618"/>
      <c r="BE88" s="618"/>
      <c r="BF88" s="618"/>
      <c r="BG88" s="618"/>
      <c r="BH88" s="618"/>
      <c r="BI88" s="618"/>
      <c r="BJ88" s="618"/>
      <c r="BK88" s="598"/>
    </row>
    <row r="89" spans="2:64" x14ac:dyDescent="0.3">
      <c r="C89" s="559"/>
      <c r="E89" s="543" t="s">
        <v>396</v>
      </c>
      <c r="G89" s="596">
        <v>0</v>
      </c>
      <c r="H89" s="598">
        <v>0</v>
      </c>
      <c r="I89" s="598">
        <v>0</v>
      </c>
      <c r="J89" s="598">
        <v>0</v>
      </c>
      <c r="K89" s="598">
        <v>0</v>
      </c>
      <c r="L89" s="598">
        <v>0</v>
      </c>
      <c r="M89" s="598">
        <v>0</v>
      </c>
      <c r="N89" s="598">
        <v>0</v>
      </c>
      <c r="O89" s="598">
        <v>0</v>
      </c>
      <c r="P89" s="598">
        <v>0</v>
      </c>
      <c r="Q89" s="598">
        <v>0</v>
      </c>
      <c r="R89" s="598">
        <v>0</v>
      </c>
      <c r="S89" s="598">
        <v>0</v>
      </c>
      <c r="T89" s="598">
        <v>0</v>
      </c>
      <c r="U89" s="596">
        <v>-13633132</v>
      </c>
      <c r="V89" s="598">
        <v>0</v>
      </c>
      <c r="W89" s="598">
        <v>0</v>
      </c>
      <c r="X89" s="598">
        <v>0</v>
      </c>
      <c r="Y89" s="598">
        <v>0</v>
      </c>
      <c r="Z89" s="598">
        <v>0</v>
      </c>
      <c r="AA89" s="598">
        <v>0</v>
      </c>
      <c r="AB89" s="598">
        <v>0</v>
      </c>
      <c r="AC89" s="598">
        <v>0</v>
      </c>
      <c r="AD89" s="598">
        <v>0</v>
      </c>
      <c r="AE89" s="598">
        <v>0</v>
      </c>
      <c r="AF89" s="598">
        <v>0</v>
      </c>
      <c r="AG89" s="598">
        <v>0</v>
      </c>
      <c r="AH89" s="600">
        <v>0</v>
      </c>
      <c r="AI89" s="592"/>
      <c r="AJ89" s="550"/>
      <c r="AK89" s="544"/>
      <c r="AN89" s="561"/>
      <c r="AP89" s="593"/>
      <c r="AQ89" s="590"/>
      <c r="AR89" s="594"/>
      <c r="AT89" s="559"/>
      <c r="AX89" s="596"/>
      <c r="AY89" s="598"/>
      <c r="AZ89" s="598"/>
      <c r="BA89" s="598"/>
      <c r="BB89" s="598"/>
      <c r="BC89" s="598"/>
      <c r="BD89" s="598"/>
      <c r="BE89" s="598"/>
      <c r="BF89" s="598"/>
      <c r="BG89" s="598"/>
      <c r="BH89" s="598"/>
      <c r="BI89" s="598"/>
      <c r="BJ89" s="598"/>
      <c r="BK89" s="598"/>
    </row>
    <row r="90" spans="2:64" x14ac:dyDescent="0.3">
      <c r="C90" s="559"/>
      <c r="E90" s="543" t="s">
        <v>656</v>
      </c>
      <c r="G90" s="596">
        <v>77339001</v>
      </c>
      <c r="H90" s="598">
        <v>35303690</v>
      </c>
      <c r="I90" s="598">
        <v>-25072160</v>
      </c>
      <c r="J90" s="598">
        <v>-96490160</v>
      </c>
      <c r="K90" s="598">
        <v>91210904</v>
      </c>
      <c r="L90" s="598">
        <v>-61846346</v>
      </c>
      <c r="M90" s="598">
        <v>58721842</v>
      </c>
      <c r="N90" s="598">
        <v>-3493035</v>
      </c>
      <c r="O90" s="598">
        <v>-22318029</v>
      </c>
      <c r="P90" s="598">
        <v>-61409309</v>
      </c>
      <c r="Q90" s="598">
        <v>51092800</v>
      </c>
      <c r="R90" s="598">
        <v>259341804</v>
      </c>
      <c r="S90" s="598">
        <v>0</v>
      </c>
      <c r="T90" s="598">
        <v>-34299803</v>
      </c>
      <c r="U90" s="596">
        <v>-33804514</v>
      </c>
      <c r="V90" s="598">
        <v>47029102</v>
      </c>
      <c r="W90" s="598">
        <v>4231256</v>
      </c>
      <c r="X90" s="598">
        <v>-44940208</v>
      </c>
      <c r="Y90" s="598">
        <v>55428812</v>
      </c>
      <c r="Z90" s="598">
        <v>-12766575</v>
      </c>
      <c r="AA90" s="598">
        <v>-34162370</v>
      </c>
      <c r="AB90" s="598">
        <v>24284445</v>
      </c>
      <c r="AC90" s="598">
        <v>-104199176</v>
      </c>
      <c r="AD90" s="598">
        <v>-51644631</v>
      </c>
      <c r="AE90" s="598">
        <v>109461685</v>
      </c>
      <c r="AF90" s="598">
        <v>-39025715</v>
      </c>
      <c r="AG90" s="598">
        <v>12498861</v>
      </c>
      <c r="AH90" s="600">
        <v>-7277660</v>
      </c>
      <c r="AI90" s="592"/>
      <c r="AJ90" s="550"/>
      <c r="AK90" s="544"/>
      <c r="AN90" s="561"/>
      <c r="AP90" s="593"/>
      <c r="AQ90" s="590"/>
      <c r="AR90" s="594"/>
      <c r="AT90" s="559"/>
      <c r="AX90" s="596"/>
      <c r="AY90" s="598"/>
      <c r="AZ90" s="598"/>
      <c r="BA90" s="598"/>
      <c r="BB90" s="598"/>
      <c r="BC90" s="598"/>
      <c r="BD90" s="598"/>
      <c r="BE90" s="598"/>
      <c r="BF90" s="598"/>
      <c r="BG90" s="598"/>
      <c r="BH90" s="598"/>
      <c r="BI90" s="598"/>
      <c r="BJ90" s="598"/>
      <c r="BK90" s="598"/>
    </row>
    <row r="91" spans="2:64" x14ac:dyDescent="0.3">
      <c r="C91" s="620"/>
      <c r="D91" s="621"/>
      <c r="E91" s="621"/>
      <c r="F91" s="622"/>
      <c r="G91" s="623"/>
      <c r="H91" s="624"/>
      <c r="I91" s="624"/>
      <c r="J91" s="624"/>
      <c r="K91" s="624"/>
      <c r="L91" s="624"/>
      <c r="M91" s="624"/>
      <c r="N91" s="624"/>
      <c r="O91" s="624"/>
      <c r="P91" s="624"/>
      <c r="Q91" s="624"/>
      <c r="R91" s="624"/>
      <c r="S91" s="624"/>
      <c r="T91" s="624"/>
      <c r="U91" s="623"/>
      <c r="V91" s="624"/>
      <c r="W91" s="624"/>
      <c r="X91" s="624"/>
      <c r="Y91" s="624"/>
      <c r="Z91" s="624"/>
      <c r="AA91" s="624"/>
      <c r="AB91" s="624"/>
      <c r="AC91" s="624"/>
      <c r="AD91" s="624"/>
      <c r="AE91" s="624"/>
      <c r="AF91" s="624"/>
      <c r="AG91" s="624"/>
      <c r="AH91" s="625"/>
      <c r="AI91" s="592"/>
      <c r="AJ91" s="550"/>
      <c r="AK91" s="544"/>
      <c r="AN91" s="561"/>
      <c r="AP91" s="593"/>
      <c r="AQ91" s="590"/>
      <c r="AR91" s="594"/>
      <c r="AT91" s="620"/>
      <c r="AU91" s="621"/>
      <c r="AV91" s="621"/>
      <c r="AW91" s="622"/>
      <c r="AX91" s="623"/>
      <c r="AY91" s="624"/>
      <c r="AZ91" s="624"/>
      <c r="BA91" s="624"/>
      <c r="BB91" s="624"/>
      <c r="BC91" s="624"/>
      <c r="BD91" s="624"/>
      <c r="BE91" s="624"/>
      <c r="BF91" s="624"/>
      <c r="BG91" s="624"/>
      <c r="BH91" s="624"/>
      <c r="BI91" s="624"/>
      <c r="BJ91" s="624"/>
      <c r="BK91" s="624"/>
    </row>
    <row r="92" spans="2:64" x14ac:dyDescent="0.3">
      <c r="G92" s="626"/>
      <c r="H92" s="626"/>
      <c r="I92" s="626"/>
      <c r="J92" s="626"/>
      <c r="K92" s="626"/>
      <c r="L92" s="626"/>
      <c r="M92" s="626"/>
      <c r="N92" s="626"/>
      <c r="O92" s="626"/>
      <c r="P92" s="626"/>
      <c r="Q92" s="626"/>
      <c r="R92" s="626"/>
      <c r="S92" s="626"/>
      <c r="T92" s="626"/>
      <c r="U92" s="626"/>
      <c r="V92" s="626"/>
      <c r="W92" s="626"/>
      <c r="X92" s="626"/>
      <c r="Y92" s="626"/>
      <c r="Z92" s="626"/>
      <c r="AA92" s="626"/>
      <c r="AB92" s="626"/>
      <c r="AC92" s="626"/>
      <c r="AD92" s="626"/>
      <c r="AE92" s="626"/>
      <c r="AF92" s="626"/>
      <c r="AG92" s="626"/>
      <c r="AH92" s="626"/>
      <c r="AI92" s="550"/>
      <c r="AJ92" s="550"/>
      <c r="AK92" s="544"/>
      <c r="AN92" s="561"/>
      <c r="AP92" s="593"/>
      <c r="AQ92" s="590"/>
      <c r="AR92" s="594"/>
      <c r="AX92" s="626"/>
      <c r="AY92" s="626"/>
      <c r="AZ92" s="626"/>
      <c r="BA92" s="626"/>
      <c r="BB92" s="626"/>
      <c r="BC92" s="626"/>
      <c r="BD92" s="626"/>
      <c r="BE92" s="626"/>
      <c r="BF92" s="626"/>
      <c r="BG92" s="626"/>
      <c r="BH92" s="626"/>
      <c r="BI92" s="626"/>
      <c r="BJ92" s="626"/>
      <c r="BK92" s="626"/>
    </row>
    <row r="93" spans="2:64" x14ac:dyDescent="0.3">
      <c r="B93" s="555"/>
      <c r="C93" s="627"/>
      <c r="D93" s="628"/>
      <c r="E93" s="629"/>
      <c r="F93" s="630"/>
      <c r="G93" s="631"/>
      <c r="H93" s="632"/>
      <c r="I93" s="632"/>
      <c r="J93" s="632"/>
      <c r="K93" s="632"/>
      <c r="L93" s="632"/>
      <c r="M93" s="632"/>
      <c r="N93" s="632"/>
      <c r="O93" s="632"/>
      <c r="P93" s="632"/>
      <c r="Q93" s="632"/>
      <c r="R93" s="632"/>
      <c r="S93" s="632"/>
      <c r="T93" s="631"/>
      <c r="U93" s="631"/>
      <c r="V93" s="632"/>
      <c r="W93" s="632"/>
      <c r="X93" s="632"/>
      <c r="Y93" s="632"/>
      <c r="Z93" s="632"/>
      <c r="AA93" s="632"/>
      <c r="AB93" s="632"/>
      <c r="AC93" s="632"/>
      <c r="AD93" s="632"/>
      <c r="AE93" s="632"/>
      <c r="AF93" s="632"/>
      <c r="AG93" s="632"/>
      <c r="AH93" s="633"/>
      <c r="AI93" s="602"/>
      <c r="AJ93" s="550"/>
      <c r="AK93" s="544"/>
      <c r="AN93" s="561"/>
      <c r="AP93" s="593"/>
      <c r="AQ93" s="590"/>
      <c r="AR93" s="594"/>
      <c r="AT93" s="627"/>
      <c r="AU93" s="628"/>
      <c r="AV93" s="629"/>
      <c r="AW93" s="630"/>
      <c r="AX93" s="631"/>
      <c r="AY93" s="632"/>
      <c r="AZ93" s="632"/>
      <c r="BA93" s="632"/>
      <c r="BB93" s="632"/>
      <c r="BC93" s="632"/>
      <c r="BD93" s="632"/>
      <c r="BE93" s="632"/>
      <c r="BF93" s="632"/>
      <c r="BG93" s="632"/>
      <c r="BH93" s="632"/>
      <c r="BI93" s="632"/>
      <c r="BJ93" s="632"/>
      <c r="BK93" s="631"/>
    </row>
    <row r="94" spans="2:64" s="549" customFormat="1" x14ac:dyDescent="0.3">
      <c r="B94" s="601"/>
      <c r="C94" s="560" t="s">
        <v>657</v>
      </c>
      <c r="D94" s="634"/>
      <c r="F94" s="589" t="s">
        <v>653</v>
      </c>
      <c r="G94" s="597">
        <v>77339001</v>
      </c>
      <c r="H94" s="590">
        <v>35303690</v>
      </c>
      <c r="I94" s="590">
        <v>-25072160</v>
      </c>
      <c r="J94" s="590">
        <v>-96490160</v>
      </c>
      <c r="K94" s="590">
        <v>91210904</v>
      </c>
      <c r="L94" s="590">
        <v>-61846346</v>
      </c>
      <c r="M94" s="590">
        <v>58721842</v>
      </c>
      <c r="N94" s="590">
        <v>-3493035</v>
      </c>
      <c r="O94" s="590">
        <v>-22318029</v>
      </c>
      <c r="P94" s="590">
        <v>-61409309</v>
      </c>
      <c r="Q94" s="590">
        <v>51092800</v>
      </c>
      <c r="R94" s="590">
        <v>259341804</v>
      </c>
      <c r="S94" s="590">
        <v>0</v>
      </c>
      <c r="T94" s="597">
        <v>-34299803</v>
      </c>
      <c r="U94" s="597">
        <v>-33804514</v>
      </c>
      <c r="V94" s="590">
        <v>47029102</v>
      </c>
      <c r="W94" s="590">
        <v>4231256</v>
      </c>
      <c r="X94" s="590">
        <v>-44940208</v>
      </c>
      <c r="Y94" s="590">
        <v>55428812</v>
      </c>
      <c r="Z94" s="590">
        <v>-12766575</v>
      </c>
      <c r="AA94" s="590">
        <v>-34162370</v>
      </c>
      <c r="AB94" s="590">
        <v>24284445</v>
      </c>
      <c r="AC94" s="590">
        <v>-104199176</v>
      </c>
      <c r="AD94" s="590">
        <v>-51644631</v>
      </c>
      <c r="AE94" s="590">
        <v>109461685</v>
      </c>
      <c r="AF94" s="590">
        <v>-39025715</v>
      </c>
      <c r="AG94" s="590">
        <v>12498861</v>
      </c>
      <c r="AH94" s="591">
        <v>-7277660</v>
      </c>
      <c r="AI94" s="592"/>
      <c r="AJ94" s="562"/>
      <c r="AK94" s="544"/>
      <c r="AN94" s="561"/>
      <c r="AP94" s="593"/>
      <c r="AQ94" s="590"/>
      <c r="AR94" s="594"/>
      <c r="AT94" s="560"/>
      <c r="AU94" s="634"/>
      <c r="AW94" s="589"/>
      <c r="AX94" s="597"/>
      <c r="AY94" s="590"/>
      <c r="AZ94" s="590"/>
      <c r="BA94" s="590"/>
      <c r="BB94" s="590"/>
      <c r="BC94" s="590"/>
      <c r="BD94" s="590"/>
      <c r="BE94" s="590"/>
      <c r="BF94" s="590"/>
      <c r="BG94" s="590"/>
      <c r="BH94" s="590"/>
      <c r="BI94" s="590"/>
      <c r="BJ94" s="590"/>
      <c r="BK94" s="597"/>
      <c r="BL94" s="543"/>
    </row>
    <row r="95" spans="2:64" x14ac:dyDescent="0.3">
      <c r="B95" s="555"/>
      <c r="C95" s="635"/>
      <c r="D95" s="636"/>
      <c r="G95" s="596"/>
      <c r="H95" s="598"/>
      <c r="I95" s="598"/>
      <c r="J95" s="598"/>
      <c r="K95" s="598"/>
      <c r="L95" s="598"/>
      <c r="M95" s="598"/>
      <c r="N95" s="598"/>
      <c r="O95" s="598"/>
      <c r="P95" s="598"/>
      <c r="Q95" s="598"/>
      <c r="R95" s="598"/>
      <c r="S95" s="598"/>
      <c r="T95" s="596"/>
      <c r="U95" s="596"/>
      <c r="V95" s="598"/>
      <c r="W95" s="598"/>
      <c r="X95" s="598"/>
      <c r="Y95" s="598"/>
      <c r="Z95" s="598"/>
      <c r="AA95" s="598"/>
      <c r="AB95" s="598"/>
      <c r="AC95" s="598"/>
      <c r="AD95" s="598"/>
      <c r="AE95" s="598"/>
      <c r="AF95" s="598"/>
      <c r="AG95" s="598"/>
      <c r="AH95" s="600"/>
      <c r="AI95" s="592"/>
      <c r="AJ95" s="550"/>
      <c r="AK95" s="544"/>
      <c r="AN95" s="561"/>
      <c r="AP95" s="593"/>
      <c r="AQ95" s="590"/>
      <c r="AR95" s="594"/>
      <c r="AT95" s="635"/>
      <c r="AU95" s="636"/>
      <c r="AX95" s="596"/>
      <c r="AY95" s="598"/>
      <c r="AZ95" s="598"/>
      <c r="BA95" s="598"/>
      <c r="BB95" s="598"/>
      <c r="BC95" s="598"/>
      <c r="BD95" s="598"/>
      <c r="BE95" s="598"/>
      <c r="BF95" s="598"/>
      <c r="BG95" s="598"/>
      <c r="BH95" s="598"/>
      <c r="BI95" s="598"/>
      <c r="BJ95" s="598"/>
      <c r="BK95" s="596"/>
      <c r="BL95" s="549"/>
    </row>
    <row r="96" spans="2:64" x14ac:dyDescent="0.3">
      <c r="B96" s="555"/>
      <c r="C96" s="559" t="s">
        <v>658</v>
      </c>
      <c r="F96" s="589" t="s">
        <v>203</v>
      </c>
      <c r="G96" s="637">
        <v>225042001</v>
      </c>
      <c r="H96" s="638">
        <v>225042001</v>
      </c>
      <c r="I96" s="638">
        <v>189738311</v>
      </c>
      <c r="J96" s="638">
        <v>214810471</v>
      </c>
      <c r="K96" s="638">
        <v>311300631</v>
      </c>
      <c r="L96" s="638">
        <v>220089727</v>
      </c>
      <c r="M96" s="638">
        <v>281936073</v>
      </c>
      <c r="N96" s="638">
        <v>223214231</v>
      </c>
      <c r="O96" s="638">
        <v>226707266</v>
      </c>
      <c r="P96" s="638">
        <v>249025295</v>
      </c>
      <c r="Q96" s="638">
        <v>310434604</v>
      </c>
      <c r="R96" s="638">
        <v>259341804</v>
      </c>
      <c r="S96" s="638">
        <v>0</v>
      </c>
      <c r="T96" s="639">
        <v>225042001</v>
      </c>
      <c r="U96" s="637">
        <v>191237487</v>
      </c>
      <c r="V96" s="638">
        <v>191237487</v>
      </c>
      <c r="W96" s="638">
        <v>144208385</v>
      </c>
      <c r="X96" s="638">
        <v>139977129</v>
      </c>
      <c r="Y96" s="638">
        <v>184917337</v>
      </c>
      <c r="Z96" s="638">
        <v>129488525</v>
      </c>
      <c r="AA96" s="638">
        <v>142255100</v>
      </c>
      <c r="AB96" s="638">
        <v>176417470</v>
      </c>
      <c r="AC96" s="638">
        <v>152133025</v>
      </c>
      <c r="AD96" s="638">
        <v>256332201</v>
      </c>
      <c r="AE96" s="638">
        <v>307976832</v>
      </c>
      <c r="AF96" s="638">
        <v>198515147</v>
      </c>
      <c r="AG96" s="638">
        <v>237540862</v>
      </c>
      <c r="AH96" s="640">
        <v>191237487</v>
      </c>
      <c r="AI96" s="592"/>
      <c r="AJ96" s="550"/>
      <c r="AK96" s="544"/>
      <c r="AN96" s="561"/>
      <c r="AP96" s="593"/>
      <c r="AQ96" s="590"/>
      <c r="AR96" s="594"/>
      <c r="AT96" s="559"/>
      <c r="AW96" s="589"/>
      <c r="AX96" s="637"/>
      <c r="AY96" s="638"/>
      <c r="AZ96" s="638"/>
      <c r="BA96" s="638"/>
      <c r="BB96" s="638"/>
      <c r="BC96" s="638"/>
      <c r="BD96" s="638"/>
      <c r="BE96" s="638"/>
      <c r="BF96" s="638"/>
      <c r="BG96" s="638"/>
      <c r="BH96" s="638"/>
      <c r="BI96" s="638"/>
      <c r="BJ96" s="638"/>
      <c r="BK96" s="639"/>
    </row>
    <row r="97" spans="2:64" x14ac:dyDescent="0.3">
      <c r="B97" s="555"/>
      <c r="C97" s="559"/>
      <c r="E97" s="543" t="s">
        <v>659</v>
      </c>
      <c r="G97" s="596">
        <v>94370599</v>
      </c>
      <c r="H97" s="583">
        <v>94370599</v>
      </c>
      <c r="I97" s="583">
        <v>79377438</v>
      </c>
      <c r="J97" s="583">
        <v>75193857</v>
      </c>
      <c r="K97" s="583">
        <v>72397434</v>
      </c>
      <c r="L97" s="583">
        <v>87542997</v>
      </c>
      <c r="M97" s="583">
        <v>95799877</v>
      </c>
      <c r="N97" s="583">
        <v>58831204</v>
      </c>
      <c r="O97" s="583">
        <v>53994713</v>
      </c>
      <c r="P97" s="583">
        <v>50948896</v>
      </c>
      <c r="Q97" s="583">
        <v>106543741</v>
      </c>
      <c r="R97" s="583">
        <v>105228745</v>
      </c>
      <c r="S97" s="583">
        <v>0</v>
      </c>
      <c r="T97" s="596">
        <v>94370599</v>
      </c>
      <c r="U97" s="596">
        <v>98917442</v>
      </c>
      <c r="V97" s="583">
        <v>98917442</v>
      </c>
      <c r="W97" s="583">
        <v>85953674</v>
      </c>
      <c r="X97" s="583">
        <v>83444558</v>
      </c>
      <c r="Y97" s="583">
        <v>81227773</v>
      </c>
      <c r="Z97" s="583">
        <v>72045574</v>
      </c>
      <c r="AA97" s="583">
        <v>70793412</v>
      </c>
      <c r="AB97" s="583">
        <v>62549813</v>
      </c>
      <c r="AC97" s="583">
        <v>49621718</v>
      </c>
      <c r="AD97" s="583">
        <v>111510938</v>
      </c>
      <c r="AE97" s="583">
        <v>108694727</v>
      </c>
      <c r="AF97" s="583">
        <v>98193567</v>
      </c>
      <c r="AG97" s="583">
        <v>97315291</v>
      </c>
      <c r="AH97" s="600">
        <v>98917442</v>
      </c>
      <c r="AI97" s="592"/>
      <c r="AJ97" s="550"/>
      <c r="AK97" s="544"/>
      <c r="AN97" s="561"/>
      <c r="AP97" s="593"/>
      <c r="AQ97" s="590"/>
      <c r="AR97" s="594"/>
      <c r="AT97" s="559"/>
      <c r="AX97" s="596"/>
      <c r="AY97" s="583"/>
      <c r="AZ97" s="583"/>
      <c r="BA97" s="583"/>
      <c r="BB97" s="583"/>
      <c r="BC97" s="583"/>
      <c r="BD97" s="583"/>
      <c r="BE97" s="583"/>
      <c r="BF97" s="583"/>
      <c r="BG97" s="583"/>
      <c r="BH97" s="583"/>
      <c r="BI97" s="583"/>
      <c r="BJ97" s="583"/>
      <c r="BK97" s="596"/>
    </row>
    <row r="98" spans="2:64" x14ac:dyDescent="0.3">
      <c r="B98" s="555"/>
      <c r="C98" s="559"/>
      <c r="E98" s="543" t="s">
        <v>371</v>
      </c>
      <c r="F98" s="589" t="s">
        <v>660</v>
      </c>
      <c r="G98" s="596">
        <v>0</v>
      </c>
      <c r="H98" s="583">
        <v>0</v>
      </c>
      <c r="I98" s="583">
        <v>0</v>
      </c>
      <c r="J98" s="583">
        <v>0</v>
      </c>
      <c r="K98" s="583">
        <v>40000000</v>
      </c>
      <c r="L98" s="583">
        <v>40000000</v>
      </c>
      <c r="M98" s="583">
        <v>40000000</v>
      </c>
      <c r="N98" s="583">
        <v>40000000</v>
      </c>
      <c r="O98" s="583">
        <v>40000000</v>
      </c>
      <c r="P98" s="583">
        <v>20000000</v>
      </c>
      <c r="Q98" s="583">
        <v>0</v>
      </c>
      <c r="R98" s="583">
        <v>0</v>
      </c>
      <c r="S98" s="583"/>
      <c r="T98" s="596">
        <v>0</v>
      </c>
      <c r="U98" s="596">
        <v>0</v>
      </c>
      <c r="V98" s="583">
        <v>0</v>
      </c>
      <c r="W98" s="583">
        <v>0</v>
      </c>
      <c r="X98" s="583">
        <v>0</v>
      </c>
      <c r="Y98" s="583">
        <v>0</v>
      </c>
      <c r="Z98" s="583">
        <v>0</v>
      </c>
      <c r="AA98" s="583">
        <v>0</v>
      </c>
      <c r="AB98" s="583">
        <v>0</v>
      </c>
      <c r="AC98" s="583" t="s">
        <v>604</v>
      </c>
      <c r="AD98" s="583">
        <v>0</v>
      </c>
      <c r="AE98" s="583">
        <v>30000000</v>
      </c>
      <c r="AF98" s="583">
        <v>0</v>
      </c>
      <c r="AG98" s="583">
        <v>0</v>
      </c>
      <c r="AH98" s="600">
        <v>0</v>
      </c>
      <c r="AI98" s="592"/>
      <c r="AJ98" s="550"/>
      <c r="AK98" s="544"/>
      <c r="AN98" s="561"/>
      <c r="AP98" s="593"/>
      <c r="AQ98" s="590"/>
      <c r="AR98" s="594"/>
      <c r="AT98" s="559"/>
      <c r="AW98" s="589"/>
      <c r="AX98" s="596"/>
      <c r="AY98" s="583"/>
      <c r="AZ98" s="583"/>
      <c r="BA98" s="583"/>
      <c r="BB98" s="583"/>
      <c r="BC98" s="583"/>
      <c r="BD98" s="583"/>
      <c r="BE98" s="583"/>
      <c r="BF98" s="583"/>
      <c r="BG98" s="583"/>
      <c r="BH98" s="583"/>
      <c r="BI98" s="583"/>
      <c r="BJ98" s="583"/>
      <c r="BK98" s="596"/>
    </row>
    <row r="99" spans="2:64" x14ac:dyDescent="0.3">
      <c r="B99" s="555"/>
      <c r="C99" s="559"/>
      <c r="E99" s="543" t="s">
        <v>661</v>
      </c>
      <c r="G99" s="596">
        <v>130671402</v>
      </c>
      <c r="H99" s="583">
        <v>130671402</v>
      </c>
      <c r="I99" s="583">
        <v>110360873</v>
      </c>
      <c r="J99" s="583">
        <v>139616614</v>
      </c>
      <c r="K99" s="583">
        <v>198903197</v>
      </c>
      <c r="L99" s="583">
        <v>92546730</v>
      </c>
      <c r="M99" s="583">
        <v>146136196</v>
      </c>
      <c r="N99" s="583">
        <v>124383027</v>
      </c>
      <c r="O99" s="583">
        <v>132712553</v>
      </c>
      <c r="P99" s="583">
        <v>178076399</v>
      </c>
      <c r="Q99" s="583">
        <v>203890863</v>
      </c>
      <c r="R99" s="583">
        <v>154113059</v>
      </c>
      <c r="S99" s="583">
        <v>0</v>
      </c>
      <c r="T99" s="596">
        <v>130671402</v>
      </c>
      <c r="U99" s="596">
        <v>92320045</v>
      </c>
      <c r="V99" s="583">
        <v>92320045</v>
      </c>
      <c r="W99" s="583">
        <v>58254711</v>
      </c>
      <c r="X99" s="583">
        <v>56532571</v>
      </c>
      <c r="Y99" s="583">
        <v>103689564</v>
      </c>
      <c r="Z99" s="583">
        <v>57442951</v>
      </c>
      <c r="AA99" s="583">
        <v>71461688</v>
      </c>
      <c r="AB99" s="583">
        <v>113867657</v>
      </c>
      <c r="AC99" s="583">
        <v>102511307</v>
      </c>
      <c r="AD99" s="583">
        <v>144821263</v>
      </c>
      <c r="AE99" s="583">
        <v>169282105</v>
      </c>
      <c r="AF99" s="583">
        <v>100321580</v>
      </c>
      <c r="AG99" s="583">
        <v>140225571</v>
      </c>
      <c r="AH99" s="600">
        <v>92320045</v>
      </c>
      <c r="AI99" s="592"/>
      <c r="AJ99" s="550"/>
      <c r="AK99" s="544"/>
      <c r="AN99" s="561"/>
      <c r="AP99" s="593"/>
      <c r="AQ99" s="590"/>
      <c r="AR99" s="594"/>
      <c r="AT99" s="559"/>
      <c r="AX99" s="596"/>
      <c r="AY99" s="583"/>
      <c r="AZ99" s="583"/>
      <c r="BA99" s="583"/>
      <c r="BB99" s="583"/>
      <c r="BC99" s="583"/>
      <c r="BD99" s="583"/>
      <c r="BE99" s="583"/>
      <c r="BF99" s="583"/>
      <c r="BG99" s="583"/>
      <c r="BH99" s="583"/>
      <c r="BI99" s="583"/>
      <c r="BJ99" s="583"/>
      <c r="BK99" s="596"/>
    </row>
    <row r="100" spans="2:64" x14ac:dyDescent="0.3">
      <c r="B100" s="555"/>
      <c r="C100" s="559"/>
      <c r="G100" s="596"/>
      <c r="H100" s="598"/>
      <c r="I100" s="598"/>
      <c r="J100" s="598"/>
      <c r="K100" s="598"/>
      <c r="L100" s="598"/>
      <c r="M100" s="598"/>
      <c r="N100" s="598"/>
      <c r="O100" s="598"/>
      <c r="P100" s="598"/>
      <c r="Q100" s="598"/>
      <c r="R100" s="598"/>
      <c r="S100" s="598"/>
      <c r="T100" s="596"/>
      <c r="U100" s="596"/>
      <c r="V100" s="598"/>
      <c r="W100" s="598"/>
      <c r="X100" s="598"/>
      <c r="Y100" s="598"/>
      <c r="Z100" s="598"/>
      <c r="AA100" s="598"/>
      <c r="AB100" s="598"/>
      <c r="AC100" s="598"/>
      <c r="AD100" s="598"/>
      <c r="AE100" s="598"/>
      <c r="AF100" s="598"/>
      <c r="AG100" s="598"/>
      <c r="AH100" s="600"/>
      <c r="AI100" s="592"/>
      <c r="AJ100" s="550"/>
      <c r="AK100" s="544"/>
      <c r="AN100" s="561"/>
      <c r="AP100" s="593"/>
      <c r="AQ100" s="590"/>
      <c r="AR100" s="594"/>
      <c r="AT100" s="559"/>
      <c r="AX100" s="596"/>
      <c r="AY100" s="598"/>
      <c r="AZ100" s="598"/>
      <c r="BA100" s="598"/>
      <c r="BB100" s="598"/>
      <c r="BC100" s="598"/>
      <c r="BD100" s="598"/>
      <c r="BE100" s="598"/>
      <c r="BF100" s="598"/>
      <c r="BG100" s="598"/>
      <c r="BH100" s="598"/>
      <c r="BI100" s="598"/>
      <c r="BJ100" s="598"/>
      <c r="BK100" s="596"/>
    </row>
    <row r="101" spans="2:64" x14ac:dyDescent="0.3">
      <c r="B101" s="555"/>
      <c r="C101" s="559" t="s">
        <v>662</v>
      </c>
      <c r="G101" s="583">
        <v>147703000</v>
      </c>
      <c r="H101" s="598">
        <v>189738311</v>
      </c>
      <c r="I101" s="598">
        <v>214810471</v>
      </c>
      <c r="J101" s="598">
        <v>311300631</v>
      </c>
      <c r="K101" s="598">
        <v>220089727</v>
      </c>
      <c r="L101" s="598">
        <v>281936073</v>
      </c>
      <c r="M101" s="598">
        <v>223214231</v>
      </c>
      <c r="N101" s="598">
        <v>226707266</v>
      </c>
      <c r="O101" s="598">
        <v>249025295</v>
      </c>
      <c r="P101" s="598">
        <v>310434604</v>
      </c>
      <c r="Q101" s="598">
        <v>259341804</v>
      </c>
      <c r="R101" s="598">
        <v>0</v>
      </c>
      <c r="S101" s="598">
        <v>0</v>
      </c>
      <c r="T101" s="596">
        <v>259341804</v>
      </c>
      <c r="U101" s="583">
        <v>225042001</v>
      </c>
      <c r="V101" s="598">
        <v>144208385</v>
      </c>
      <c r="W101" s="598">
        <v>139977129</v>
      </c>
      <c r="X101" s="598">
        <v>184917337</v>
      </c>
      <c r="Y101" s="598">
        <v>129488525</v>
      </c>
      <c r="Z101" s="598">
        <v>142255100</v>
      </c>
      <c r="AA101" s="598">
        <v>176417470</v>
      </c>
      <c r="AB101" s="598">
        <v>152133025</v>
      </c>
      <c r="AC101" s="598">
        <v>256332201</v>
      </c>
      <c r="AD101" s="598">
        <v>307976832</v>
      </c>
      <c r="AE101" s="598">
        <v>198515147</v>
      </c>
      <c r="AF101" s="598">
        <v>237540862</v>
      </c>
      <c r="AG101" s="598">
        <v>225042001</v>
      </c>
      <c r="AH101" s="600">
        <v>198515147</v>
      </c>
      <c r="AI101" s="592"/>
      <c r="AJ101" s="550"/>
      <c r="AK101" s="544"/>
      <c r="AN101" s="561"/>
      <c r="AP101" s="593"/>
      <c r="AQ101" s="590"/>
      <c r="AR101" s="594"/>
      <c r="AT101" s="559"/>
      <c r="AX101" s="583"/>
      <c r="AY101" s="598"/>
      <c r="AZ101" s="598"/>
      <c r="BA101" s="598"/>
      <c r="BB101" s="598"/>
      <c r="BC101" s="598"/>
      <c r="BD101" s="598"/>
      <c r="BE101" s="598"/>
      <c r="BF101" s="598"/>
      <c r="BG101" s="598"/>
      <c r="BH101" s="598"/>
      <c r="BI101" s="598"/>
      <c r="BJ101" s="598"/>
      <c r="BK101" s="596"/>
    </row>
    <row r="102" spans="2:64" x14ac:dyDescent="0.3">
      <c r="B102" s="555"/>
      <c r="C102" s="559"/>
      <c r="E102" s="543" t="s">
        <v>659</v>
      </c>
      <c r="G102" s="596">
        <v>79703000</v>
      </c>
      <c r="H102" s="583">
        <v>79377438</v>
      </c>
      <c r="I102" s="583">
        <v>75193857</v>
      </c>
      <c r="J102" s="583">
        <v>72397434</v>
      </c>
      <c r="K102" s="583">
        <v>87542997</v>
      </c>
      <c r="L102" s="583">
        <v>95799877</v>
      </c>
      <c r="M102" s="583">
        <v>58831204</v>
      </c>
      <c r="N102" s="583">
        <v>53994713</v>
      </c>
      <c r="O102" s="583">
        <v>50948896</v>
      </c>
      <c r="P102" s="583">
        <v>106543741</v>
      </c>
      <c r="Q102" s="583">
        <v>105228745</v>
      </c>
      <c r="R102" s="583">
        <v>0</v>
      </c>
      <c r="S102" s="583">
        <v>0</v>
      </c>
      <c r="T102" s="596">
        <v>105228745</v>
      </c>
      <c r="U102" s="596">
        <v>94370599</v>
      </c>
      <c r="V102" s="583">
        <v>85953674</v>
      </c>
      <c r="W102" s="583">
        <v>83444558</v>
      </c>
      <c r="X102" s="583">
        <v>81227773</v>
      </c>
      <c r="Y102" s="583">
        <v>72045574</v>
      </c>
      <c r="Z102" s="583">
        <v>70793412</v>
      </c>
      <c r="AA102" s="583">
        <v>62549813</v>
      </c>
      <c r="AB102" s="583">
        <v>49621718</v>
      </c>
      <c r="AC102" s="583">
        <v>111510938</v>
      </c>
      <c r="AD102" s="583">
        <v>108694727</v>
      </c>
      <c r="AE102" s="583">
        <v>98193567</v>
      </c>
      <c r="AF102" s="583">
        <v>97315291</v>
      </c>
      <c r="AG102" s="583">
        <v>94370599</v>
      </c>
      <c r="AH102" s="616">
        <v>98193567</v>
      </c>
      <c r="AI102" s="592"/>
      <c r="AJ102" s="550"/>
      <c r="AK102" s="544"/>
      <c r="AN102" s="561"/>
      <c r="AP102" s="593"/>
      <c r="AQ102" s="590"/>
      <c r="AR102" s="594"/>
      <c r="AT102" s="559"/>
      <c r="AX102" s="596"/>
      <c r="AY102" s="583"/>
      <c r="AZ102" s="583"/>
      <c r="BA102" s="583"/>
      <c r="BB102" s="583"/>
      <c r="BC102" s="583"/>
      <c r="BD102" s="583"/>
      <c r="BE102" s="583"/>
      <c r="BF102" s="583"/>
      <c r="BG102" s="583"/>
      <c r="BH102" s="583"/>
      <c r="BI102" s="583"/>
      <c r="BJ102" s="583"/>
      <c r="BK102" s="596"/>
    </row>
    <row r="103" spans="2:64" x14ac:dyDescent="0.3">
      <c r="B103" s="555"/>
      <c r="C103" s="559"/>
      <c r="E103" s="543" t="s">
        <v>371</v>
      </c>
      <c r="F103" s="589" t="s">
        <v>660</v>
      </c>
      <c r="G103" s="596">
        <v>0</v>
      </c>
      <c r="H103" s="583">
        <v>0</v>
      </c>
      <c r="I103" s="583">
        <v>0</v>
      </c>
      <c r="J103" s="583">
        <v>40000000</v>
      </c>
      <c r="K103" s="583">
        <v>40000000</v>
      </c>
      <c r="L103" s="583">
        <v>40000000</v>
      </c>
      <c r="M103" s="583">
        <v>40000000</v>
      </c>
      <c r="N103" s="583">
        <v>40000000</v>
      </c>
      <c r="O103" s="583">
        <v>20000000</v>
      </c>
      <c r="P103" s="583">
        <v>0</v>
      </c>
      <c r="Q103" s="583">
        <v>0</v>
      </c>
      <c r="R103" s="583">
        <v>0</v>
      </c>
      <c r="S103" s="583">
        <v>0</v>
      </c>
      <c r="T103" s="596">
        <v>0</v>
      </c>
      <c r="U103" s="596">
        <v>0</v>
      </c>
      <c r="V103" s="583">
        <v>0</v>
      </c>
      <c r="W103" s="583">
        <v>0</v>
      </c>
      <c r="X103" s="583">
        <v>0</v>
      </c>
      <c r="Y103" s="583">
        <v>0</v>
      </c>
      <c r="Z103" s="583">
        <v>0</v>
      </c>
      <c r="AA103" s="583">
        <v>0</v>
      </c>
      <c r="AB103" s="583" t="s">
        <v>604</v>
      </c>
      <c r="AC103" s="583">
        <v>0</v>
      </c>
      <c r="AD103" s="583">
        <v>30000000</v>
      </c>
      <c r="AE103" s="583">
        <v>0</v>
      </c>
      <c r="AF103" s="583">
        <v>0</v>
      </c>
      <c r="AG103" s="583">
        <v>0</v>
      </c>
      <c r="AH103" s="616">
        <v>0</v>
      </c>
      <c r="AI103" s="592"/>
      <c r="AJ103" s="550"/>
      <c r="AK103" s="544"/>
      <c r="AN103" s="561"/>
      <c r="AP103" s="593"/>
      <c r="AQ103" s="590"/>
      <c r="AR103" s="594"/>
      <c r="AT103" s="559"/>
      <c r="AW103" s="589"/>
      <c r="AX103" s="596"/>
      <c r="AY103" s="583"/>
      <c r="AZ103" s="583"/>
      <c r="BA103" s="583"/>
      <c r="BB103" s="583"/>
      <c r="BC103" s="583"/>
      <c r="BD103" s="583"/>
      <c r="BE103" s="583"/>
      <c r="BF103" s="583"/>
      <c r="BG103" s="583"/>
      <c r="BH103" s="583"/>
      <c r="BI103" s="583"/>
      <c r="BJ103" s="583"/>
      <c r="BK103" s="596"/>
    </row>
    <row r="104" spans="2:64" x14ac:dyDescent="0.3">
      <c r="B104" s="555"/>
      <c r="C104" s="559"/>
      <c r="E104" s="543" t="s">
        <v>663</v>
      </c>
      <c r="F104" s="589"/>
      <c r="G104" s="596">
        <v>68000000</v>
      </c>
      <c r="H104" s="583">
        <v>110360873</v>
      </c>
      <c r="I104" s="583">
        <v>139616614</v>
      </c>
      <c r="J104" s="583">
        <v>198903197</v>
      </c>
      <c r="K104" s="583">
        <v>92546730</v>
      </c>
      <c r="L104" s="583">
        <v>146136196</v>
      </c>
      <c r="M104" s="583">
        <v>124383027</v>
      </c>
      <c r="N104" s="583">
        <v>132712553</v>
      </c>
      <c r="O104" s="583">
        <v>178076399</v>
      </c>
      <c r="P104" s="583">
        <v>203890863</v>
      </c>
      <c r="Q104" s="583">
        <v>154113059</v>
      </c>
      <c r="R104" s="583">
        <v>0</v>
      </c>
      <c r="S104" s="583">
        <v>0</v>
      </c>
      <c r="T104" s="596">
        <v>154113059</v>
      </c>
      <c r="U104" s="596">
        <v>130671402</v>
      </c>
      <c r="V104" s="583">
        <v>58254711</v>
      </c>
      <c r="W104" s="583">
        <v>56532571</v>
      </c>
      <c r="X104" s="583">
        <v>103689564</v>
      </c>
      <c r="Y104" s="583">
        <v>57442951</v>
      </c>
      <c r="Z104" s="583">
        <v>71461688</v>
      </c>
      <c r="AA104" s="583">
        <v>113867657</v>
      </c>
      <c r="AB104" s="583">
        <v>102511307</v>
      </c>
      <c r="AC104" s="583">
        <v>144821263</v>
      </c>
      <c r="AD104" s="583">
        <v>169282105</v>
      </c>
      <c r="AE104" s="583">
        <v>100321580</v>
      </c>
      <c r="AF104" s="583">
        <v>140225571</v>
      </c>
      <c r="AG104" s="583">
        <v>130671402</v>
      </c>
      <c r="AH104" s="616">
        <v>100321580</v>
      </c>
      <c r="AI104" s="592"/>
      <c r="AJ104" s="550"/>
      <c r="AK104" s="544"/>
      <c r="AN104" s="561"/>
      <c r="AP104" s="593"/>
      <c r="AQ104" s="590"/>
      <c r="AR104" s="594"/>
      <c r="AT104" s="559"/>
      <c r="AW104" s="589"/>
      <c r="AX104" s="596"/>
      <c r="AY104" s="583"/>
      <c r="AZ104" s="583"/>
      <c r="BA104" s="583"/>
      <c r="BB104" s="583"/>
      <c r="BC104" s="583"/>
      <c r="BD104" s="583"/>
      <c r="BE104" s="583"/>
      <c r="BF104" s="583"/>
      <c r="BG104" s="583"/>
      <c r="BH104" s="583"/>
      <c r="BI104" s="583"/>
      <c r="BJ104" s="583"/>
      <c r="BK104" s="596"/>
    </row>
    <row r="105" spans="2:64" x14ac:dyDescent="0.3">
      <c r="C105" s="620"/>
      <c r="D105" s="621"/>
      <c r="E105" s="621"/>
      <c r="F105" s="622"/>
      <c r="G105" s="623"/>
      <c r="H105" s="623"/>
      <c r="I105" s="623"/>
      <c r="J105" s="623"/>
      <c r="K105" s="623"/>
      <c r="L105" s="623"/>
      <c r="M105" s="623"/>
      <c r="N105" s="623"/>
      <c r="O105" s="624"/>
      <c r="P105" s="623"/>
      <c r="Q105" s="624"/>
      <c r="R105" s="624"/>
      <c r="S105" s="623"/>
      <c r="T105" s="624"/>
      <c r="U105" s="624"/>
      <c r="V105" s="623"/>
      <c r="W105" s="624"/>
      <c r="X105" s="623"/>
      <c r="Y105" s="624"/>
      <c r="Z105" s="624"/>
      <c r="AA105" s="624"/>
      <c r="AB105" s="623"/>
      <c r="AC105" s="624"/>
      <c r="AD105" s="623"/>
      <c r="AE105" s="624"/>
      <c r="AF105" s="624"/>
      <c r="AG105" s="624"/>
      <c r="AH105" s="625"/>
      <c r="AI105" s="592"/>
      <c r="AJ105" s="550"/>
      <c r="AK105" s="544"/>
      <c r="AP105" s="593"/>
      <c r="AQ105" s="590"/>
      <c r="AR105" s="594"/>
      <c r="AT105" s="620"/>
      <c r="AU105" s="621"/>
      <c r="AV105" s="621"/>
      <c r="AW105" s="622"/>
      <c r="AX105" s="623"/>
      <c r="AY105" s="623"/>
      <c r="AZ105" s="623"/>
      <c r="BA105" s="623"/>
      <c r="BB105" s="623"/>
      <c r="BC105" s="623"/>
      <c r="BD105" s="623"/>
      <c r="BE105" s="623"/>
      <c r="BF105" s="624"/>
      <c r="BG105" s="623"/>
      <c r="BH105" s="624"/>
      <c r="BI105" s="624"/>
      <c r="BJ105" s="623"/>
      <c r="BK105" s="624"/>
    </row>
    <row r="106" spans="2:64" x14ac:dyDescent="0.3">
      <c r="C106" s="641" t="s">
        <v>664</v>
      </c>
      <c r="D106" s="641"/>
      <c r="E106" s="606"/>
      <c r="G106" s="642"/>
      <c r="H106" s="642"/>
      <c r="I106" s="642"/>
      <c r="J106" s="642"/>
      <c r="K106" s="642"/>
      <c r="L106" s="642"/>
      <c r="M106" s="642"/>
      <c r="N106" s="642"/>
      <c r="O106" s="642"/>
      <c r="P106" s="642"/>
      <c r="Q106" s="642"/>
      <c r="R106" s="642"/>
      <c r="S106" s="642"/>
      <c r="T106" s="642"/>
      <c r="U106" s="642"/>
      <c r="V106" s="642"/>
      <c r="W106" s="642"/>
      <c r="X106" s="642"/>
      <c r="Y106" s="642"/>
      <c r="Z106" s="642"/>
      <c r="AA106" s="642"/>
      <c r="AB106" s="642"/>
      <c r="AC106" s="642"/>
      <c r="AD106" s="642"/>
      <c r="AE106" s="642"/>
      <c r="AF106" s="642"/>
      <c r="AG106" s="642"/>
      <c r="AH106" s="642"/>
      <c r="AI106" s="550"/>
      <c r="AJ106" s="550"/>
      <c r="AK106" s="544"/>
      <c r="AP106" s="643"/>
      <c r="AQ106" s="642"/>
      <c r="AR106" s="644"/>
      <c r="AT106" s="627"/>
      <c r="AU106" s="629"/>
      <c r="AV106" s="629"/>
      <c r="AW106" s="630"/>
      <c r="AX106" s="642"/>
      <c r="AY106" s="642"/>
      <c r="AZ106" s="642"/>
      <c r="BA106" s="642"/>
      <c r="BB106" s="642"/>
      <c r="BC106" s="642"/>
      <c r="BD106" s="642"/>
      <c r="BE106" s="642"/>
      <c r="BF106" s="642"/>
      <c r="BG106" s="642"/>
      <c r="BH106" s="642"/>
      <c r="BI106" s="642"/>
      <c r="BJ106" s="642"/>
      <c r="BK106" s="642"/>
    </row>
    <row r="107" spans="2:64" x14ac:dyDescent="0.3">
      <c r="C107" s="641" t="s">
        <v>665</v>
      </c>
      <c r="D107" s="641"/>
      <c r="E107" s="606"/>
      <c r="G107" s="642"/>
      <c r="H107" s="642"/>
      <c r="I107" s="642"/>
      <c r="J107" s="642"/>
      <c r="K107" s="642"/>
      <c r="L107" s="642"/>
      <c r="M107" s="642"/>
      <c r="N107" s="642"/>
      <c r="O107" s="642"/>
      <c r="P107" s="642"/>
      <c r="Q107" s="642"/>
      <c r="R107" s="642"/>
      <c r="S107" s="642"/>
      <c r="T107" s="642"/>
      <c r="U107" s="642"/>
      <c r="V107" s="642"/>
      <c r="W107" s="642"/>
      <c r="X107" s="642"/>
      <c r="Y107" s="642"/>
      <c r="Z107" s="642"/>
      <c r="AA107" s="642"/>
      <c r="AB107" s="642"/>
      <c r="AC107" s="642"/>
      <c r="AD107" s="642"/>
      <c r="AE107" s="642"/>
      <c r="AF107" s="642"/>
      <c r="AG107" s="642"/>
      <c r="AH107" s="642"/>
      <c r="AI107" s="550"/>
      <c r="AJ107" s="550"/>
      <c r="AK107" s="544"/>
      <c r="AP107" s="643"/>
      <c r="AQ107" s="642"/>
      <c r="AR107" s="644"/>
      <c r="AT107" s="641"/>
      <c r="AU107" s="641"/>
      <c r="AV107" s="606"/>
      <c r="AX107" s="642"/>
      <c r="AY107" s="642"/>
      <c r="AZ107" s="642"/>
      <c r="BA107" s="642"/>
      <c r="BB107" s="642"/>
      <c r="BC107" s="642"/>
      <c r="BD107" s="642"/>
      <c r="BE107" s="642"/>
      <c r="BF107" s="642"/>
      <c r="BG107" s="642"/>
      <c r="BH107" s="642"/>
      <c r="BI107" s="642"/>
      <c r="BJ107" s="642"/>
      <c r="BK107" s="642"/>
    </row>
    <row r="108" spans="2:64" x14ac:dyDescent="0.3">
      <c r="C108" s="641" t="s">
        <v>666</v>
      </c>
      <c r="D108" s="641"/>
      <c r="E108" s="606"/>
      <c r="G108" s="642"/>
      <c r="H108" s="642"/>
      <c r="I108" s="642"/>
      <c r="J108" s="642"/>
      <c r="K108" s="642"/>
      <c r="L108" s="642"/>
      <c r="M108" s="642"/>
      <c r="N108" s="642"/>
      <c r="O108" s="642"/>
      <c r="P108" s="642"/>
      <c r="Q108" s="642"/>
      <c r="R108" s="642"/>
      <c r="S108" s="642"/>
      <c r="T108" s="642"/>
      <c r="U108" s="642"/>
      <c r="V108" s="642"/>
      <c r="W108" s="642"/>
      <c r="X108" s="642"/>
      <c r="Y108" s="642"/>
      <c r="Z108" s="642"/>
      <c r="AA108" s="642"/>
      <c r="AB108" s="642"/>
      <c r="AC108" s="642"/>
      <c r="AD108" s="642"/>
      <c r="AE108" s="642"/>
      <c r="AF108" s="642"/>
      <c r="AG108" s="642"/>
      <c r="AH108" s="642"/>
      <c r="AI108" s="550"/>
      <c r="AJ108" s="550"/>
      <c r="AK108" s="544"/>
      <c r="AP108" s="643"/>
      <c r="AQ108" s="642"/>
      <c r="AR108" s="644"/>
      <c r="AT108" s="645"/>
      <c r="AV108" s="606"/>
      <c r="AW108" s="589"/>
      <c r="AX108" s="642"/>
      <c r="AY108" s="642"/>
      <c r="AZ108" s="642"/>
      <c r="BA108" s="642"/>
      <c r="BB108" s="642"/>
      <c r="BC108" s="606"/>
      <c r="BD108" s="642"/>
      <c r="BE108" s="642"/>
      <c r="BF108" s="642"/>
      <c r="BG108" s="642"/>
      <c r="BH108" s="642"/>
      <c r="BI108" s="642"/>
      <c r="BJ108" s="642"/>
      <c r="BK108" s="642"/>
    </row>
    <row r="109" spans="2:64" x14ac:dyDescent="0.3">
      <c r="C109" s="645" t="s">
        <v>667</v>
      </c>
      <c r="G109" s="642"/>
      <c r="H109" s="642"/>
      <c r="I109" s="642"/>
      <c r="J109" s="642"/>
      <c r="K109" s="642"/>
      <c r="L109" s="642"/>
      <c r="M109" s="642"/>
      <c r="N109" s="642"/>
      <c r="O109" s="642"/>
      <c r="P109" s="642"/>
      <c r="Q109" s="642"/>
      <c r="R109" s="642"/>
      <c r="S109" s="642"/>
      <c r="T109" s="642"/>
      <c r="U109" s="642"/>
      <c r="V109" s="642"/>
      <c r="W109" s="642"/>
      <c r="X109" s="642"/>
      <c r="Y109" s="642"/>
      <c r="Z109" s="642"/>
      <c r="AA109" s="642"/>
      <c r="AB109" s="642"/>
      <c r="AC109" s="642"/>
      <c r="AD109" s="642"/>
      <c r="AE109" s="642"/>
      <c r="AF109" s="642"/>
      <c r="AG109" s="642"/>
      <c r="AH109" s="642"/>
      <c r="AI109" s="550"/>
      <c r="AJ109" s="550"/>
      <c r="AK109" s="544"/>
      <c r="AP109" s="646"/>
      <c r="AQ109" s="606"/>
      <c r="AR109" s="647"/>
      <c r="AT109" s="645"/>
      <c r="AW109" s="589"/>
      <c r="AX109" s="606"/>
      <c r="AY109" s="606"/>
      <c r="AZ109" s="606"/>
      <c r="BA109" s="606"/>
      <c r="BB109" s="606"/>
      <c r="BC109" s="606"/>
      <c r="BD109" s="606"/>
      <c r="BE109" s="606"/>
      <c r="BF109" s="606"/>
      <c r="BG109" s="606"/>
      <c r="BH109" s="606"/>
      <c r="BI109" s="606"/>
      <c r="BJ109" s="606"/>
      <c r="BK109" s="606"/>
    </row>
    <row r="110" spans="2:64" s="606" customFormat="1" x14ac:dyDescent="0.3">
      <c r="C110" s="606" t="s">
        <v>668</v>
      </c>
      <c r="F110" s="648"/>
      <c r="G110" s="649"/>
      <c r="H110" s="649"/>
      <c r="I110" s="649"/>
      <c r="J110" s="649"/>
      <c r="K110" s="649"/>
      <c r="L110" s="649"/>
      <c r="M110" s="649"/>
      <c r="N110" s="649"/>
      <c r="O110" s="649"/>
      <c r="P110" s="649"/>
      <c r="Q110" s="649"/>
      <c r="R110" s="649"/>
      <c r="S110" s="649"/>
      <c r="T110" s="649"/>
      <c r="U110" s="649"/>
      <c r="V110" s="649"/>
      <c r="W110" s="649"/>
      <c r="X110" s="649"/>
      <c r="Y110" s="649"/>
      <c r="Z110" s="649"/>
      <c r="AA110" s="649"/>
      <c r="AB110" s="649"/>
      <c r="AC110" s="649"/>
      <c r="AD110" s="649"/>
      <c r="AE110" s="649"/>
      <c r="AF110" s="649"/>
      <c r="AG110" s="649"/>
      <c r="AH110" s="649"/>
      <c r="AI110" s="589"/>
      <c r="AJ110" s="650"/>
      <c r="AK110" s="650"/>
      <c r="AL110" s="650"/>
      <c r="AM110" s="650"/>
      <c r="AN110" s="650"/>
      <c r="AO110" s="650"/>
      <c r="AP110" s="646"/>
      <c r="AR110" s="647"/>
      <c r="AS110" s="589"/>
      <c r="AT110" s="645"/>
      <c r="AU110" s="543"/>
      <c r="AW110" s="550"/>
      <c r="BC110" s="642"/>
      <c r="BL110" s="543"/>
    </row>
    <row r="111" spans="2:64" s="606" customFormat="1" x14ac:dyDescent="0.3">
      <c r="C111" s="651"/>
      <c r="D111" s="606" t="s">
        <v>669</v>
      </c>
      <c r="F111" s="648"/>
      <c r="G111" s="649"/>
      <c r="H111" s="649"/>
      <c r="I111" s="649"/>
      <c r="J111" s="649"/>
      <c r="K111" s="649"/>
      <c r="L111" s="649"/>
      <c r="M111" s="649"/>
      <c r="N111" s="649"/>
      <c r="O111" s="649"/>
      <c r="P111" s="649"/>
      <c r="Q111" s="649"/>
      <c r="R111" s="649"/>
      <c r="S111" s="649"/>
      <c r="T111" s="649"/>
      <c r="U111" s="649"/>
      <c r="V111" s="649"/>
      <c r="W111" s="649"/>
      <c r="X111" s="649"/>
      <c r="Y111" s="649"/>
      <c r="Z111" s="649"/>
      <c r="AA111" s="649"/>
      <c r="AB111" s="649"/>
      <c r="AC111" s="649"/>
      <c r="AD111" s="649"/>
      <c r="AE111" s="649"/>
      <c r="AF111" s="649"/>
      <c r="AG111" s="649"/>
      <c r="AH111" s="649"/>
      <c r="AI111" s="589"/>
      <c r="AJ111" s="650"/>
      <c r="AK111" s="650"/>
      <c r="AL111" s="650"/>
      <c r="AM111" s="650"/>
      <c r="AN111" s="650"/>
      <c r="AO111" s="650"/>
      <c r="AP111" s="643"/>
      <c r="AQ111" s="642"/>
      <c r="AR111" s="644"/>
      <c r="AS111" s="589"/>
      <c r="AT111" s="645"/>
      <c r="AU111" s="543"/>
      <c r="AW111" s="550"/>
      <c r="AX111" s="642"/>
      <c r="AY111" s="642"/>
      <c r="AZ111" s="642"/>
      <c r="BA111" s="642"/>
      <c r="BB111" s="642"/>
      <c r="BC111" s="642"/>
      <c r="BD111" s="642"/>
      <c r="BE111" s="642"/>
      <c r="BF111" s="642"/>
      <c r="BG111" s="642"/>
      <c r="BH111" s="642"/>
      <c r="BI111" s="642"/>
      <c r="BJ111" s="642"/>
      <c r="BK111" s="642"/>
    </row>
    <row r="112" spans="2:64" s="606" customFormat="1" x14ac:dyDescent="0.3">
      <c r="C112" s="651"/>
      <c r="D112" s="606" t="s">
        <v>670</v>
      </c>
      <c r="F112" s="648"/>
      <c r="G112" s="649"/>
      <c r="H112" s="649"/>
      <c r="I112" s="649"/>
      <c r="J112" s="649"/>
      <c r="K112" s="649"/>
      <c r="L112" s="649"/>
      <c r="M112" s="649"/>
      <c r="N112" s="649"/>
      <c r="O112" s="649"/>
      <c r="P112" s="649"/>
      <c r="Q112" s="649"/>
      <c r="R112" s="649"/>
      <c r="S112" s="649"/>
      <c r="T112" s="649"/>
      <c r="U112" s="649"/>
      <c r="V112" s="649"/>
      <c r="W112" s="649"/>
      <c r="X112" s="649"/>
      <c r="Y112" s="649"/>
      <c r="Z112" s="649"/>
      <c r="AA112" s="649"/>
      <c r="AB112" s="649"/>
      <c r="AC112" s="649"/>
      <c r="AD112" s="649"/>
      <c r="AE112" s="649"/>
      <c r="AF112" s="649"/>
      <c r="AG112" s="649"/>
      <c r="AH112" s="649"/>
      <c r="AI112" s="589"/>
      <c r="AJ112" s="650"/>
      <c r="AK112" s="650"/>
      <c r="AL112" s="650"/>
      <c r="AM112" s="650"/>
      <c r="AN112" s="650"/>
      <c r="AO112" s="650"/>
      <c r="AP112" s="643"/>
      <c r="AQ112" s="642"/>
      <c r="AR112" s="644"/>
      <c r="AS112" s="589"/>
      <c r="AT112" s="645"/>
      <c r="AU112" s="543"/>
      <c r="AV112" s="543"/>
      <c r="AW112" s="550"/>
      <c r="AX112" s="642"/>
      <c r="AY112" s="642"/>
      <c r="AZ112" s="642"/>
      <c r="BA112" s="642"/>
      <c r="BB112" s="642"/>
      <c r="BC112" s="543"/>
      <c r="BD112" s="642"/>
      <c r="BE112" s="642"/>
      <c r="BF112" s="642"/>
      <c r="BG112" s="642"/>
      <c r="BH112" s="642"/>
      <c r="BI112" s="642"/>
      <c r="BJ112" s="642"/>
      <c r="BK112" s="642"/>
    </row>
    <row r="113" spans="3:64" s="606" customFormat="1" x14ac:dyDescent="0.3">
      <c r="C113" s="606" t="s">
        <v>671</v>
      </c>
      <c r="F113" s="648"/>
      <c r="G113" s="649"/>
      <c r="H113" s="649"/>
      <c r="I113" s="649"/>
      <c r="J113" s="649"/>
      <c r="K113" s="649"/>
      <c r="L113" s="649"/>
      <c r="M113" s="649"/>
      <c r="N113" s="649"/>
      <c r="O113" s="649"/>
      <c r="P113" s="649"/>
      <c r="Q113" s="649"/>
      <c r="R113" s="649"/>
      <c r="S113" s="649"/>
      <c r="T113" s="649"/>
      <c r="U113" s="649"/>
      <c r="V113" s="649"/>
      <c r="W113" s="649"/>
      <c r="X113" s="649"/>
      <c r="Y113" s="649"/>
      <c r="Z113" s="649"/>
      <c r="AA113" s="649"/>
      <c r="AB113" s="649"/>
      <c r="AC113" s="649"/>
      <c r="AD113" s="649"/>
      <c r="AE113" s="649"/>
      <c r="AF113" s="649"/>
      <c r="AG113" s="649"/>
      <c r="AH113" s="649"/>
      <c r="AI113" s="589"/>
      <c r="AJ113" s="650"/>
      <c r="AK113" s="650"/>
      <c r="AL113" s="650"/>
      <c r="AM113" s="650"/>
      <c r="AN113" s="650"/>
      <c r="AO113" s="650"/>
      <c r="AP113" s="646"/>
      <c r="AR113" s="647"/>
      <c r="AS113" s="589"/>
      <c r="AT113" s="645"/>
      <c r="AU113" s="543"/>
      <c r="AW113" s="550"/>
      <c r="BC113" s="642"/>
      <c r="BL113" s="543"/>
    </row>
    <row r="114" spans="3:64" s="606" customFormat="1" x14ac:dyDescent="0.3">
      <c r="C114" s="606" t="s">
        <v>672</v>
      </c>
      <c r="F114" s="648"/>
      <c r="G114" s="649"/>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c r="AE114" s="649"/>
      <c r="AF114" s="649"/>
      <c r="AG114" s="649"/>
      <c r="AH114" s="649"/>
      <c r="AI114" s="589"/>
      <c r="AJ114" s="650"/>
      <c r="AK114" s="650"/>
      <c r="AL114" s="650"/>
      <c r="AM114" s="650"/>
      <c r="AN114" s="650"/>
      <c r="AO114" s="650"/>
      <c r="AP114" s="646"/>
      <c r="AR114" s="647"/>
      <c r="AS114" s="589"/>
      <c r="AT114" s="645"/>
      <c r="AU114" s="543"/>
      <c r="AW114" s="550"/>
      <c r="BC114" s="642"/>
      <c r="BL114" s="543"/>
    </row>
    <row r="115" spans="3:64" x14ac:dyDescent="0.3">
      <c r="C115" s="645" t="s">
        <v>673</v>
      </c>
      <c r="F115" s="642"/>
      <c r="H115" s="642"/>
      <c r="I115" s="642"/>
      <c r="J115" s="642"/>
      <c r="K115" s="642"/>
      <c r="L115" s="642"/>
      <c r="M115" s="642"/>
      <c r="N115" s="642"/>
      <c r="O115" s="642"/>
      <c r="P115" s="642"/>
      <c r="Q115" s="642"/>
      <c r="R115" s="642"/>
      <c r="S115" s="642"/>
      <c r="T115" s="642"/>
      <c r="U115" s="642"/>
      <c r="V115" s="642"/>
      <c r="W115" s="642"/>
      <c r="X115" s="642"/>
      <c r="Y115" s="642"/>
      <c r="Z115" s="642"/>
      <c r="AA115" s="642"/>
      <c r="AB115" s="642"/>
      <c r="AC115" s="642"/>
      <c r="AD115" s="642"/>
      <c r="AE115" s="642"/>
      <c r="AF115" s="642"/>
      <c r="AG115" s="642"/>
      <c r="AH115" s="642"/>
      <c r="AI115" s="550"/>
      <c r="AJ115" s="550"/>
      <c r="AK115" s="544"/>
      <c r="AP115" s="652"/>
      <c r="AR115" s="653"/>
      <c r="AT115" s="645"/>
      <c r="BL115" s="606"/>
    </row>
    <row r="116" spans="3:64" x14ac:dyDescent="0.3">
      <c r="C116" s="645" t="s">
        <v>674</v>
      </c>
      <c r="G116" s="642"/>
      <c r="H116" s="642"/>
      <c r="I116" s="642"/>
      <c r="J116" s="642"/>
      <c r="K116" s="642"/>
      <c r="L116" s="642"/>
      <c r="M116" s="642"/>
      <c r="N116" s="642"/>
      <c r="O116" s="642"/>
      <c r="P116" s="642"/>
      <c r="Q116" s="642"/>
      <c r="R116" s="642"/>
      <c r="S116" s="642"/>
      <c r="T116" s="642"/>
      <c r="U116" s="642"/>
      <c r="V116" s="642"/>
      <c r="W116" s="642"/>
      <c r="X116" s="642"/>
      <c r="Y116" s="642"/>
      <c r="Z116" s="642"/>
      <c r="AA116" s="642"/>
      <c r="AB116" s="642"/>
      <c r="AC116" s="642"/>
      <c r="AD116" s="642"/>
      <c r="AE116" s="642"/>
      <c r="AF116" s="642"/>
      <c r="AG116" s="642"/>
      <c r="AH116" s="642"/>
      <c r="AI116" s="550"/>
      <c r="AJ116" s="550"/>
      <c r="AK116" s="544"/>
      <c r="AP116" s="652"/>
      <c r="AR116" s="653"/>
      <c r="AT116" s="645"/>
    </row>
    <row r="117" spans="3:64" x14ac:dyDescent="0.3">
      <c r="C117" s="645" t="s">
        <v>675</v>
      </c>
      <c r="G117" s="642"/>
      <c r="H117" s="642"/>
      <c r="I117" s="642"/>
      <c r="J117" s="642"/>
      <c r="K117" s="642"/>
      <c r="L117" s="642"/>
      <c r="M117" s="642"/>
      <c r="N117" s="642"/>
      <c r="O117" s="642"/>
      <c r="P117" s="642"/>
      <c r="Q117" s="642"/>
      <c r="R117" s="642"/>
      <c r="S117" s="642"/>
      <c r="T117" s="642"/>
      <c r="U117" s="642"/>
      <c r="V117" s="642"/>
      <c r="W117" s="642"/>
      <c r="X117" s="642"/>
      <c r="Y117" s="642"/>
      <c r="Z117" s="642"/>
      <c r="AA117" s="642"/>
      <c r="AB117" s="642"/>
      <c r="AC117" s="642"/>
      <c r="AD117" s="642"/>
      <c r="AE117" s="642"/>
      <c r="AF117" s="642"/>
      <c r="AG117" s="642"/>
      <c r="AH117" s="642"/>
      <c r="AI117" s="550"/>
      <c r="AJ117" s="550"/>
      <c r="AK117" s="544"/>
      <c r="AP117" s="652"/>
      <c r="AR117" s="653"/>
      <c r="AT117" s="645"/>
    </row>
    <row r="118" spans="3:64" x14ac:dyDescent="0.3">
      <c r="G118" s="544"/>
      <c r="AP118" s="643"/>
      <c r="AQ118" s="642"/>
      <c r="AR118" s="644"/>
      <c r="AX118" s="642"/>
      <c r="AY118" s="642"/>
      <c r="AZ118" s="642"/>
      <c r="BA118" s="642"/>
      <c r="BB118" s="642"/>
      <c r="BC118" s="642"/>
      <c r="BD118" s="642"/>
      <c r="BE118" s="642"/>
      <c r="BF118" s="642"/>
      <c r="BG118" s="642"/>
      <c r="BH118" s="642"/>
      <c r="BI118" s="642"/>
      <c r="BJ118" s="642"/>
      <c r="BK118" s="642"/>
    </row>
    <row r="119" spans="3:64" ht="13.5" hidden="1" thickBot="1" x14ac:dyDescent="0.35">
      <c r="C119" s="645"/>
      <c r="AP119" s="654"/>
      <c r="AQ119" s="655"/>
      <c r="AR119" s="656"/>
      <c r="AX119" s="642"/>
      <c r="AY119" s="642"/>
      <c r="AZ119" s="642"/>
      <c r="BA119" s="642"/>
      <c r="BB119" s="642"/>
      <c r="BC119" s="642"/>
      <c r="BD119" s="642"/>
      <c r="BE119" s="642"/>
      <c r="BF119" s="642"/>
      <c r="BG119" s="642"/>
      <c r="BH119" s="642"/>
      <c r="BI119" s="642"/>
      <c r="BJ119" s="642"/>
      <c r="BK119" s="642"/>
    </row>
    <row r="120" spans="3:64" x14ac:dyDescent="0.3">
      <c r="AP120" s="642"/>
      <c r="AQ120" s="642"/>
      <c r="AR120" s="642"/>
      <c r="AV120" s="544"/>
      <c r="AW120" s="562"/>
      <c r="AX120" s="642"/>
      <c r="AY120" s="642"/>
      <c r="AZ120" s="642"/>
      <c r="BA120" s="642"/>
      <c r="BB120" s="642"/>
      <c r="BC120" s="657"/>
      <c r="BD120" s="642"/>
      <c r="BE120" s="642"/>
      <c r="BF120" s="642"/>
      <c r="BG120" s="642"/>
      <c r="BH120" s="642"/>
      <c r="BI120" s="642"/>
      <c r="BJ120" s="642"/>
      <c r="BK120" s="642"/>
    </row>
    <row r="121" spans="3:64" x14ac:dyDescent="0.3">
      <c r="E121" s="544"/>
      <c r="G121" s="642"/>
      <c r="H121" s="642"/>
      <c r="I121" s="642"/>
      <c r="J121" s="642"/>
      <c r="K121" s="642"/>
      <c r="L121" s="642"/>
      <c r="M121" s="642"/>
      <c r="N121" s="642"/>
      <c r="O121" s="642"/>
      <c r="P121" s="642"/>
      <c r="Q121" s="642"/>
      <c r="R121" s="642"/>
      <c r="S121" s="642"/>
      <c r="T121" s="642"/>
      <c r="U121" s="642"/>
      <c r="V121" s="642"/>
      <c r="W121" s="642"/>
      <c r="X121" s="642"/>
      <c r="Y121" s="642"/>
      <c r="Z121" s="642"/>
      <c r="AA121" s="642"/>
      <c r="AB121" s="642"/>
      <c r="AC121" s="642"/>
      <c r="AD121" s="642"/>
      <c r="AE121" s="642"/>
      <c r="AF121" s="642"/>
      <c r="AG121" s="642"/>
      <c r="AH121" s="642"/>
      <c r="AI121" s="550"/>
      <c r="AJ121" s="550"/>
      <c r="AK121" s="544"/>
      <c r="AT121" s="549"/>
      <c r="AU121" s="549"/>
      <c r="AX121" s="658"/>
      <c r="AY121" s="657"/>
      <c r="AZ121" s="657"/>
      <c r="BA121" s="657"/>
      <c r="BB121" s="659"/>
      <c r="BC121" s="642"/>
      <c r="BD121" s="657"/>
      <c r="BE121" s="657"/>
      <c r="BF121" s="660"/>
      <c r="BG121" s="657"/>
      <c r="BH121" s="657"/>
      <c r="BI121" s="657"/>
      <c r="BJ121" s="657"/>
      <c r="BK121" s="657"/>
    </row>
    <row r="122" spans="3:64" x14ac:dyDescent="0.3">
      <c r="D122" s="641"/>
      <c r="E122" s="641"/>
      <c r="F122" s="606"/>
      <c r="G122" s="642"/>
      <c r="H122" s="642"/>
      <c r="I122" s="642"/>
      <c r="J122" s="642"/>
      <c r="K122" s="642"/>
      <c r="L122" s="642"/>
      <c r="M122" s="642"/>
      <c r="N122" s="642"/>
      <c r="O122" s="642"/>
      <c r="P122" s="642"/>
      <c r="Q122" s="642"/>
      <c r="R122" s="642"/>
      <c r="S122" s="642"/>
      <c r="T122" s="642"/>
      <c r="U122" s="642"/>
      <c r="V122" s="642"/>
      <c r="W122" s="642"/>
      <c r="X122" s="642"/>
      <c r="Y122" s="642"/>
      <c r="Z122" s="642"/>
      <c r="AA122" s="642"/>
      <c r="AB122" s="642"/>
      <c r="AC122" s="642"/>
      <c r="AD122" s="642"/>
      <c r="AE122" s="642"/>
      <c r="AF122" s="642"/>
      <c r="AG122" s="642"/>
      <c r="AH122" s="642"/>
      <c r="AI122" s="550"/>
      <c r="AJ122" s="550"/>
      <c r="AK122" s="544"/>
      <c r="AP122" s="642"/>
      <c r="AQ122" s="642"/>
      <c r="AR122" s="642"/>
      <c r="AU122" s="661"/>
      <c r="AW122" s="543"/>
      <c r="AX122" s="642"/>
      <c r="AY122" s="642"/>
      <c r="AZ122" s="642"/>
      <c r="BA122" s="642"/>
      <c r="BB122" s="642"/>
      <c r="BC122" s="642"/>
      <c r="BD122" s="642"/>
      <c r="BE122" s="642"/>
      <c r="BF122" s="642"/>
      <c r="BG122" s="642"/>
      <c r="BH122" s="642"/>
      <c r="BI122" s="642"/>
      <c r="BJ122" s="642"/>
      <c r="BK122" s="642"/>
    </row>
    <row r="123" spans="3:64" x14ac:dyDescent="0.3">
      <c r="D123" s="645"/>
      <c r="F123" s="543"/>
      <c r="G123" s="642"/>
      <c r="H123" s="642"/>
      <c r="I123" s="642"/>
      <c r="J123" s="642"/>
      <c r="K123" s="642"/>
      <c r="L123" s="642"/>
      <c r="M123" s="642"/>
      <c r="N123" s="642"/>
      <c r="O123" s="642"/>
      <c r="P123" s="642"/>
      <c r="Q123" s="642"/>
      <c r="R123" s="642"/>
      <c r="S123" s="642"/>
      <c r="T123" s="642"/>
      <c r="U123" s="642"/>
      <c r="V123" s="642"/>
      <c r="W123" s="642"/>
      <c r="X123" s="642"/>
      <c r="Y123" s="642"/>
      <c r="Z123" s="642"/>
      <c r="AA123" s="642"/>
      <c r="AB123" s="642"/>
      <c r="AC123" s="642"/>
      <c r="AD123" s="642"/>
      <c r="AE123" s="642"/>
      <c r="AF123" s="642"/>
      <c r="AG123" s="642"/>
      <c r="AH123" s="642"/>
      <c r="AI123" s="550"/>
      <c r="AJ123" s="550"/>
      <c r="AK123" s="544"/>
      <c r="AP123" s="642"/>
      <c r="AQ123" s="642"/>
      <c r="AR123" s="642"/>
      <c r="AU123" s="645"/>
      <c r="AV123" s="606"/>
      <c r="AW123" s="543"/>
      <c r="AX123" s="642"/>
      <c r="AY123" s="642"/>
      <c r="AZ123" s="642"/>
      <c r="BA123" s="642"/>
      <c r="BB123" s="642"/>
      <c r="BC123" s="642"/>
      <c r="BD123" s="642"/>
      <c r="BE123" s="642"/>
      <c r="BF123" s="642"/>
      <c r="BG123" s="642"/>
      <c r="BH123" s="642"/>
      <c r="BI123" s="642"/>
      <c r="BJ123" s="642"/>
      <c r="BK123" s="642"/>
    </row>
    <row r="124" spans="3:64" x14ac:dyDescent="0.3">
      <c r="D124" s="661"/>
      <c r="E124" s="606"/>
      <c r="F124" s="606"/>
      <c r="G124" s="642"/>
      <c r="H124" s="642"/>
      <c r="I124" s="642"/>
      <c r="J124" s="642"/>
      <c r="K124" s="642"/>
      <c r="L124" s="642"/>
      <c r="M124" s="642"/>
      <c r="N124" s="642"/>
      <c r="O124" s="642"/>
      <c r="P124" s="642"/>
      <c r="Q124" s="642"/>
      <c r="R124" s="642"/>
      <c r="S124" s="642"/>
      <c r="T124" s="642"/>
      <c r="U124" s="642"/>
      <c r="V124" s="642"/>
      <c r="W124" s="642"/>
      <c r="X124" s="642"/>
      <c r="Y124" s="642"/>
      <c r="Z124" s="642"/>
      <c r="AA124" s="642"/>
      <c r="AB124" s="642"/>
      <c r="AC124" s="642"/>
      <c r="AD124" s="642"/>
      <c r="AE124" s="642"/>
      <c r="AF124" s="642"/>
      <c r="AG124" s="642"/>
      <c r="AH124" s="642"/>
      <c r="AI124" s="550"/>
      <c r="AJ124" s="550"/>
      <c r="AK124" s="544"/>
      <c r="AP124" s="642"/>
      <c r="AQ124" s="642"/>
      <c r="AR124" s="642"/>
      <c r="AU124" s="645"/>
      <c r="AW124" s="543"/>
      <c r="AX124" s="642"/>
      <c r="AY124" s="642"/>
      <c r="AZ124" s="642"/>
      <c r="BA124" s="642"/>
      <c r="BB124" s="642"/>
      <c r="BC124" s="642"/>
      <c r="BD124" s="642"/>
      <c r="BE124" s="642"/>
      <c r="BF124" s="642"/>
      <c r="BG124" s="642"/>
      <c r="BH124" s="642"/>
      <c r="BI124" s="642"/>
      <c r="BJ124" s="642"/>
      <c r="BK124" s="642"/>
    </row>
    <row r="125" spans="3:64" x14ac:dyDescent="0.3">
      <c r="D125" s="645"/>
      <c r="F125" s="543"/>
      <c r="G125" s="642"/>
      <c r="H125" s="642"/>
      <c r="I125" s="642"/>
      <c r="J125" s="642"/>
      <c r="K125" s="642"/>
      <c r="L125" s="642"/>
      <c r="M125" s="642"/>
      <c r="N125" s="642"/>
      <c r="O125" s="642"/>
      <c r="P125" s="642"/>
      <c r="Q125" s="642"/>
      <c r="R125" s="642"/>
      <c r="S125" s="642"/>
      <c r="T125" s="642"/>
      <c r="U125" s="642"/>
      <c r="V125" s="642"/>
      <c r="W125" s="642"/>
      <c r="X125" s="642"/>
      <c r="Y125" s="642"/>
      <c r="Z125" s="642"/>
      <c r="AA125" s="642"/>
      <c r="AB125" s="642"/>
      <c r="AC125" s="642"/>
      <c r="AD125" s="642"/>
      <c r="AE125" s="642"/>
      <c r="AF125" s="642"/>
      <c r="AG125" s="642"/>
      <c r="AH125" s="642"/>
      <c r="AI125" s="550"/>
      <c r="AJ125" s="550"/>
      <c r="AK125" s="544"/>
      <c r="AP125" s="642"/>
      <c r="AQ125" s="642"/>
      <c r="AR125" s="642"/>
      <c r="AU125" s="645"/>
      <c r="AW125" s="543"/>
      <c r="AX125" s="642"/>
      <c r="AY125" s="642"/>
      <c r="AZ125" s="642"/>
      <c r="BA125" s="642"/>
      <c r="BB125" s="642"/>
      <c r="BC125" s="642"/>
      <c r="BD125" s="642"/>
      <c r="BE125" s="642"/>
      <c r="BF125" s="642"/>
      <c r="BG125" s="642"/>
      <c r="BH125" s="642"/>
      <c r="BI125" s="642"/>
      <c r="BJ125" s="642"/>
      <c r="BK125" s="642"/>
    </row>
    <row r="126" spans="3:64" x14ac:dyDescent="0.3">
      <c r="D126" s="645"/>
      <c r="F126" s="543"/>
      <c r="G126" s="642"/>
      <c r="H126" s="642"/>
      <c r="I126" s="642"/>
      <c r="J126" s="642"/>
      <c r="K126" s="642"/>
      <c r="L126" s="642"/>
      <c r="M126" s="642"/>
      <c r="N126" s="642"/>
      <c r="O126" s="642"/>
      <c r="P126" s="642"/>
      <c r="Q126" s="642"/>
      <c r="R126" s="642"/>
      <c r="S126" s="642"/>
      <c r="T126" s="642"/>
      <c r="U126" s="642"/>
      <c r="V126" s="642"/>
      <c r="W126" s="642"/>
      <c r="X126" s="642"/>
      <c r="Y126" s="642"/>
      <c r="Z126" s="642"/>
      <c r="AA126" s="642"/>
      <c r="AB126" s="642"/>
      <c r="AC126" s="642"/>
      <c r="AD126" s="642"/>
      <c r="AE126" s="642"/>
      <c r="AF126" s="642"/>
      <c r="AG126" s="642"/>
      <c r="AH126" s="642"/>
      <c r="AI126" s="550"/>
      <c r="AJ126" s="550"/>
      <c r="AK126" s="544"/>
      <c r="AP126" s="642"/>
      <c r="AQ126" s="642"/>
      <c r="AR126" s="642"/>
      <c r="AU126" s="645"/>
      <c r="AW126" s="543"/>
      <c r="AX126" s="642"/>
      <c r="AY126" s="642"/>
      <c r="AZ126" s="642"/>
      <c r="BA126" s="642"/>
      <c r="BB126" s="642"/>
      <c r="BC126" s="642"/>
      <c r="BD126" s="642"/>
      <c r="BE126" s="642"/>
      <c r="BF126" s="642"/>
      <c r="BG126" s="642"/>
      <c r="BH126" s="642"/>
      <c r="BI126" s="642"/>
      <c r="BJ126" s="642"/>
      <c r="BK126" s="642"/>
    </row>
    <row r="127" spans="3:64" x14ac:dyDescent="0.3">
      <c r="D127" s="645"/>
      <c r="F127" s="543"/>
      <c r="G127" s="642"/>
      <c r="H127" s="642"/>
      <c r="I127" s="642"/>
      <c r="J127" s="642"/>
      <c r="K127" s="642"/>
      <c r="L127" s="642"/>
      <c r="M127" s="642"/>
      <c r="N127" s="642"/>
      <c r="O127" s="642"/>
      <c r="P127" s="642"/>
      <c r="Q127" s="642"/>
      <c r="R127" s="642"/>
      <c r="S127" s="642"/>
      <c r="T127" s="642"/>
      <c r="U127" s="642"/>
      <c r="V127" s="642"/>
      <c r="W127" s="642"/>
      <c r="X127" s="642"/>
      <c r="Y127" s="642"/>
      <c r="Z127" s="642"/>
      <c r="AA127" s="642"/>
      <c r="AB127" s="642"/>
      <c r="AC127" s="642"/>
      <c r="AD127" s="642"/>
      <c r="AE127" s="642"/>
      <c r="AF127" s="642"/>
      <c r="AG127" s="642"/>
      <c r="AH127" s="642"/>
      <c r="AI127" s="550"/>
      <c r="AJ127" s="550"/>
      <c r="AK127" s="544"/>
      <c r="AP127" s="642"/>
      <c r="AQ127" s="642"/>
      <c r="AR127" s="642"/>
      <c r="AU127" s="645"/>
      <c r="AX127" s="642"/>
      <c r="AY127" s="642"/>
      <c r="AZ127" s="642"/>
      <c r="BA127" s="642"/>
      <c r="BB127" s="642"/>
      <c r="BC127" s="642"/>
      <c r="BD127" s="642"/>
      <c r="BE127" s="642"/>
      <c r="BF127" s="642"/>
      <c r="BG127" s="642"/>
      <c r="BH127" s="642"/>
      <c r="BI127" s="642"/>
      <c r="BJ127" s="642"/>
      <c r="BK127" s="642"/>
    </row>
    <row r="128" spans="3:64" x14ac:dyDescent="0.3">
      <c r="D128" s="645"/>
      <c r="F128" s="543"/>
      <c r="G128" s="642"/>
      <c r="H128" s="642"/>
      <c r="I128" s="642"/>
      <c r="J128" s="642"/>
      <c r="K128" s="642"/>
      <c r="L128" s="642"/>
      <c r="M128" s="642"/>
      <c r="N128" s="642"/>
      <c r="O128" s="642"/>
      <c r="P128" s="642"/>
      <c r="Q128" s="642"/>
      <c r="R128" s="642"/>
      <c r="S128" s="642"/>
      <c r="T128" s="642"/>
      <c r="U128" s="642"/>
      <c r="V128" s="642"/>
      <c r="W128" s="642"/>
      <c r="X128" s="642"/>
      <c r="Y128" s="642"/>
      <c r="Z128" s="642"/>
      <c r="AA128" s="642"/>
      <c r="AB128" s="642"/>
      <c r="AC128" s="642"/>
      <c r="AD128" s="642"/>
      <c r="AE128" s="642"/>
      <c r="AF128" s="642"/>
      <c r="AG128" s="642"/>
      <c r="AH128" s="642"/>
      <c r="AI128" s="550"/>
      <c r="AJ128" s="550"/>
      <c r="AK128" s="544"/>
      <c r="AP128" s="642"/>
      <c r="AQ128" s="642"/>
      <c r="AR128" s="642"/>
      <c r="AX128" s="642"/>
      <c r="AY128" s="642"/>
      <c r="AZ128" s="642"/>
      <c r="BA128" s="642"/>
      <c r="BB128" s="642"/>
      <c r="BC128" s="642"/>
      <c r="BD128" s="642"/>
      <c r="BE128" s="642"/>
      <c r="BF128" s="642"/>
      <c r="BG128" s="642"/>
      <c r="BH128" s="642"/>
      <c r="BI128" s="642"/>
      <c r="BJ128" s="642"/>
      <c r="BK128" s="642"/>
    </row>
    <row r="129" spans="2:63" x14ac:dyDescent="0.3">
      <c r="D129" s="645"/>
      <c r="F129" s="543"/>
      <c r="G129" s="642"/>
      <c r="H129" s="642"/>
      <c r="I129" s="642"/>
      <c r="J129" s="642"/>
      <c r="K129" s="642"/>
      <c r="L129" s="642"/>
      <c r="M129" s="642"/>
      <c r="N129" s="642"/>
      <c r="O129" s="642"/>
      <c r="P129" s="642"/>
      <c r="Q129" s="642"/>
      <c r="R129" s="642"/>
      <c r="S129" s="642"/>
      <c r="T129" s="642"/>
      <c r="U129" s="642"/>
      <c r="V129" s="642"/>
      <c r="W129" s="642"/>
      <c r="X129" s="642"/>
      <c r="Y129" s="642"/>
      <c r="Z129" s="642"/>
      <c r="AA129" s="642"/>
      <c r="AB129" s="642"/>
      <c r="AC129" s="642"/>
      <c r="AD129" s="642"/>
      <c r="AE129" s="642"/>
      <c r="AF129" s="642"/>
      <c r="AG129" s="642"/>
      <c r="AH129" s="642"/>
      <c r="AI129" s="550"/>
      <c r="AJ129" s="550"/>
      <c r="AK129" s="544"/>
      <c r="AP129" s="642"/>
      <c r="AQ129" s="642"/>
      <c r="AR129" s="642"/>
      <c r="AX129" s="642"/>
      <c r="AY129" s="642"/>
      <c r="AZ129" s="642"/>
      <c r="BA129" s="642"/>
      <c r="BB129" s="642"/>
      <c r="BC129" s="642"/>
      <c r="BD129" s="642"/>
      <c r="BE129" s="642"/>
      <c r="BF129" s="642"/>
      <c r="BG129" s="642"/>
      <c r="BH129" s="642"/>
      <c r="BI129" s="642"/>
      <c r="BJ129" s="642"/>
      <c r="BK129" s="642"/>
    </row>
    <row r="130" spans="2:63" x14ac:dyDescent="0.3">
      <c r="G130" s="642"/>
      <c r="H130" s="642"/>
      <c r="I130" s="642"/>
      <c r="J130" s="642"/>
      <c r="K130" s="642"/>
      <c r="L130" s="642"/>
      <c r="M130" s="642"/>
      <c r="N130" s="642"/>
      <c r="O130" s="642"/>
      <c r="P130" s="642"/>
      <c r="Q130" s="642"/>
      <c r="R130" s="642"/>
      <c r="S130" s="642"/>
      <c r="T130" s="642"/>
      <c r="U130" s="642"/>
      <c r="V130" s="642"/>
      <c r="W130" s="642"/>
      <c r="X130" s="642"/>
      <c r="Y130" s="642"/>
      <c r="Z130" s="642"/>
      <c r="AA130" s="642"/>
      <c r="AB130" s="642"/>
      <c r="AC130" s="642"/>
      <c r="AD130" s="642"/>
      <c r="AE130" s="642"/>
      <c r="AF130" s="642"/>
      <c r="AG130" s="642"/>
      <c r="AH130" s="642"/>
      <c r="AI130" s="550"/>
      <c r="AJ130" s="550"/>
      <c r="AK130" s="544"/>
      <c r="AP130" s="642"/>
      <c r="AQ130" s="642"/>
      <c r="AR130" s="642"/>
      <c r="AX130" s="642"/>
      <c r="AY130" s="642"/>
      <c r="AZ130" s="642"/>
      <c r="BA130" s="642"/>
      <c r="BB130" s="642"/>
      <c r="BC130" s="642"/>
      <c r="BD130" s="642"/>
      <c r="BE130" s="642"/>
      <c r="BF130" s="642"/>
      <c r="BG130" s="642"/>
      <c r="BH130" s="642"/>
      <c r="BI130" s="642"/>
      <c r="BJ130" s="642"/>
      <c r="BK130" s="642"/>
    </row>
    <row r="131" spans="2:63" x14ac:dyDescent="0.3">
      <c r="G131" s="642"/>
      <c r="H131" s="642"/>
      <c r="I131" s="642"/>
      <c r="J131" s="642"/>
      <c r="K131" s="642"/>
      <c r="L131" s="642"/>
      <c r="M131" s="642"/>
      <c r="N131" s="642"/>
      <c r="O131" s="642"/>
      <c r="P131" s="642"/>
      <c r="Q131" s="642"/>
      <c r="R131" s="642"/>
      <c r="S131" s="642"/>
      <c r="T131" s="642"/>
      <c r="U131" s="642"/>
      <c r="V131" s="642"/>
      <c r="W131" s="642"/>
      <c r="X131" s="642"/>
      <c r="Y131" s="642"/>
      <c r="Z131" s="642"/>
      <c r="AA131" s="642"/>
      <c r="AB131" s="642"/>
      <c r="AC131" s="642"/>
      <c r="AD131" s="642"/>
      <c r="AE131" s="642"/>
      <c r="AF131" s="642"/>
      <c r="AG131" s="642"/>
      <c r="AH131" s="642"/>
      <c r="AI131" s="550"/>
      <c r="AJ131" s="550"/>
      <c r="AK131" s="544"/>
      <c r="AP131" s="642"/>
      <c r="AQ131" s="642"/>
      <c r="AR131" s="642"/>
      <c r="AX131" s="642"/>
      <c r="AY131" s="642"/>
      <c r="AZ131" s="642"/>
      <c r="BA131" s="642"/>
      <c r="BB131" s="642"/>
      <c r="BC131" s="642"/>
      <c r="BD131" s="642"/>
      <c r="BE131" s="642"/>
      <c r="BF131" s="642"/>
      <c r="BG131" s="642"/>
      <c r="BH131" s="642"/>
      <c r="BI131" s="642"/>
      <c r="BJ131" s="642"/>
      <c r="BK131" s="642"/>
    </row>
    <row r="132" spans="2:63" x14ac:dyDescent="0.3">
      <c r="G132" s="642"/>
      <c r="H132" s="642"/>
      <c r="I132" s="642"/>
      <c r="J132" s="642"/>
      <c r="K132" s="642"/>
      <c r="L132" s="642"/>
      <c r="M132" s="642"/>
      <c r="N132" s="642"/>
      <c r="O132" s="642"/>
      <c r="P132" s="642"/>
      <c r="Q132" s="642"/>
      <c r="R132" s="642"/>
      <c r="S132" s="642"/>
      <c r="T132" s="642"/>
      <c r="U132" s="642"/>
      <c r="V132" s="642"/>
      <c r="W132" s="642"/>
      <c r="X132" s="642"/>
      <c r="Y132" s="642"/>
      <c r="Z132" s="642"/>
      <c r="AA132" s="642"/>
      <c r="AB132" s="642"/>
      <c r="AC132" s="642"/>
      <c r="AD132" s="642"/>
      <c r="AE132" s="642"/>
      <c r="AF132" s="642"/>
      <c r="AG132" s="642"/>
      <c r="AH132" s="642"/>
      <c r="AI132" s="550"/>
      <c r="AJ132" s="550"/>
      <c r="AK132" s="544"/>
      <c r="AP132" s="642"/>
      <c r="AQ132" s="642"/>
      <c r="AR132" s="642"/>
      <c r="AX132" s="642"/>
      <c r="AY132" s="642"/>
      <c r="AZ132" s="642"/>
      <c r="BA132" s="642"/>
      <c r="BB132" s="642"/>
      <c r="BC132" s="642"/>
      <c r="BD132" s="642"/>
      <c r="BE132" s="642"/>
      <c r="BF132" s="642"/>
      <c r="BG132" s="642"/>
      <c r="BH132" s="642"/>
      <c r="BI132" s="642"/>
      <c r="BJ132" s="642"/>
      <c r="BK132" s="642"/>
    </row>
    <row r="133" spans="2:63" x14ac:dyDescent="0.3">
      <c r="G133" s="642"/>
      <c r="H133" s="642"/>
      <c r="I133" s="642"/>
      <c r="J133" s="642"/>
      <c r="K133" s="642"/>
      <c r="L133" s="642"/>
      <c r="M133" s="642"/>
      <c r="N133" s="642"/>
      <c r="O133" s="642"/>
      <c r="P133" s="642"/>
      <c r="Q133" s="642"/>
      <c r="R133" s="642"/>
      <c r="S133" s="642"/>
      <c r="T133" s="642"/>
      <c r="U133" s="642"/>
      <c r="V133" s="642"/>
      <c r="W133" s="642"/>
      <c r="X133" s="642"/>
      <c r="Y133" s="642"/>
      <c r="Z133" s="642"/>
      <c r="AA133" s="642"/>
      <c r="AB133" s="642"/>
      <c r="AC133" s="642"/>
      <c r="AD133" s="642"/>
      <c r="AE133" s="642"/>
      <c r="AF133" s="642"/>
      <c r="AG133" s="642"/>
      <c r="AH133" s="642"/>
      <c r="AI133" s="550"/>
      <c r="AJ133" s="550"/>
      <c r="AK133" s="544"/>
      <c r="AP133" s="642"/>
      <c r="AQ133" s="642"/>
      <c r="AR133" s="642"/>
      <c r="AX133" s="642"/>
      <c r="AY133" s="642"/>
      <c r="AZ133" s="642"/>
      <c r="BA133" s="642"/>
      <c r="BB133" s="642"/>
      <c r="BC133" s="642"/>
      <c r="BD133" s="642"/>
      <c r="BE133" s="642"/>
      <c r="BF133" s="642"/>
      <c r="BG133" s="642"/>
      <c r="BH133" s="642"/>
      <c r="BI133" s="642"/>
      <c r="BJ133" s="642"/>
      <c r="BK133" s="642"/>
    </row>
    <row r="134" spans="2:63" x14ac:dyDescent="0.3">
      <c r="B134" s="606"/>
      <c r="G134" s="642"/>
      <c r="H134" s="642"/>
      <c r="I134" s="642"/>
      <c r="J134" s="642"/>
      <c r="K134" s="642"/>
      <c r="L134" s="642"/>
      <c r="M134" s="642"/>
      <c r="N134" s="642"/>
      <c r="O134" s="642"/>
      <c r="P134" s="642"/>
      <c r="Q134" s="642"/>
      <c r="R134" s="642"/>
      <c r="S134" s="642"/>
      <c r="T134" s="642"/>
      <c r="U134" s="642"/>
      <c r="V134" s="642"/>
      <c r="W134" s="642"/>
      <c r="X134" s="642"/>
      <c r="Y134" s="642"/>
      <c r="Z134" s="642"/>
      <c r="AA134" s="642"/>
      <c r="AB134" s="642"/>
      <c r="AC134" s="642"/>
      <c r="AD134" s="642"/>
      <c r="AE134" s="642"/>
      <c r="AF134" s="642"/>
      <c r="AG134" s="642"/>
      <c r="AH134" s="642"/>
      <c r="AI134" s="550"/>
      <c r="AJ134" s="550"/>
      <c r="AK134" s="544"/>
      <c r="AP134" s="642"/>
      <c r="AQ134" s="642"/>
      <c r="AR134" s="642"/>
      <c r="AX134" s="642"/>
      <c r="AY134" s="642"/>
      <c r="AZ134" s="642"/>
      <c r="BA134" s="642"/>
      <c r="BB134" s="642"/>
      <c r="BC134" s="642"/>
      <c r="BD134" s="642"/>
      <c r="BE134" s="642"/>
      <c r="BF134" s="642"/>
      <c r="BG134" s="642"/>
      <c r="BH134" s="642"/>
      <c r="BI134" s="642"/>
      <c r="BJ134" s="642"/>
      <c r="BK134" s="642"/>
    </row>
    <row r="135" spans="2:63" x14ac:dyDescent="0.3">
      <c r="G135" s="642"/>
      <c r="H135" s="642"/>
      <c r="I135" s="642"/>
      <c r="J135" s="642"/>
      <c r="K135" s="642"/>
      <c r="L135" s="642"/>
      <c r="M135" s="642"/>
      <c r="N135" s="642"/>
      <c r="O135" s="642"/>
      <c r="P135" s="642"/>
      <c r="Q135" s="642"/>
      <c r="R135" s="642"/>
      <c r="S135" s="642"/>
      <c r="T135" s="642"/>
      <c r="U135" s="642"/>
      <c r="V135" s="642"/>
      <c r="W135" s="642"/>
      <c r="X135" s="642"/>
      <c r="Y135" s="642"/>
      <c r="Z135" s="642"/>
      <c r="AA135" s="642"/>
      <c r="AB135" s="642"/>
      <c r="AC135" s="642"/>
      <c r="AD135" s="642"/>
      <c r="AE135" s="642"/>
      <c r="AF135" s="642"/>
      <c r="AG135" s="642"/>
      <c r="AH135" s="642"/>
      <c r="AI135" s="550"/>
      <c r="AJ135" s="550"/>
      <c r="AK135" s="544"/>
      <c r="AP135" s="642"/>
      <c r="AQ135" s="642"/>
      <c r="AR135" s="642"/>
      <c r="AX135" s="642"/>
      <c r="AY135" s="642"/>
      <c r="AZ135" s="642"/>
      <c r="BA135" s="642"/>
      <c r="BB135" s="642"/>
      <c r="BC135" s="642"/>
      <c r="BD135" s="642"/>
      <c r="BE135" s="642"/>
      <c r="BF135" s="642"/>
      <c r="BG135" s="642"/>
      <c r="BH135" s="642"/>
      <c r="BI135" s="642"/>
      <c r="BJ135" s="642"/>
      <c r="BK135" s="642"/>
    </row>
    <row r="136" spans="2:63" x14ac:dyDescent="0.3">
      <c r="G136" s="642"/>
      <c r="H136" s="642"/>
      <c r="I136" s="642"/>
      <c r="J136" s="642"/>
      <c r="K136" s="642"/>
      <c r="L136" s="642"/>
      <c r="M136" s="642"/>
      <c r="N136" s="642"/>
      <c r="O136" s="642"/>
      <c r="P136" s="642"/>
      <c r="Q136" s="642"/>
      <c r="R136" s="642"/>
      <c r="S136" s="642"/>
      <c r="T136" s="642"/>
      <c r="U136" s="642"/>
      <c r="V136" s="642"/>
      <c r="W136" s="642"/>
      <c r="X136" s="642"/>
      <c r="Y136" s="642"/>
      <c r="Z136" s="642"/>
      <c r="AA136" s="642"/>
      <c r="AB136" s="642"/>
      <c r="AC136" s="642"/>
      <c r="AD136" s="642"/>
      <c r="AE136" s="642"/>
      <c r="AF136" s="642"/>
      <c r="AG136" s="642"/>
      <c r="AH136" s="642"/>
      <c r="AI136" s="550"/>
      <c r="AJ136" s="550"/>
      <c r="AK136" s="544"/>
      <c r="AP136" s="642"/>
      <c r="AQ136" s="642"/>
      <c r="AR136" s="642"/>
      <c r="AX136" s="642"/>
      <c r="AY136" s="642"/>
      <c r="AZ136" s="642"/>
      <c r="BA136" s="642"/>
      <c r="BB136" s="642"/>
      <c r="BC136" s="642"/>
      <c r="BD136" s="642"/>
      <c r="BE136" s="642"/>
      <c r="BF136" s="642"/>
      <c r="BG136" s="642"/>
      <c r="BH136" s="642"/>
      <c r="BI136" s="642"/>
      <c r="BJ136" s="642"/>
      <c r="BK136" s="642"/>
    </row>
    <row r="137" spans="2:63" x14ac:dyDescent="0.3">
      <c r="G137" s="642"/>
      <c r="H137" s="642"/>
      <c r="I137" s="642"/>
      <c r="J137" s="642"/>
      <c r="K137" s="642"/>
      <c r="L137" s="642"/>
      <c r="M137" s="642"/>
      <c r="N137" s="642"/>
      <c r="O137" s="642"/>
      <c r="P137" s="642"/>
      <c r="Q137" s="642"/>
      <c r="R137" s="642"/>
      <c r="S137" s="642"/>
      <c r="T137" s="642"/>
      <c r="U137" s="642"/>
      <c r="V137" s="642"/>
      <c r="W137" s="642"/>
      <c r="X137" s="642"/>
      <c r="Y137" s="642"/>
      <c r="Z137" s="642"/>
      <c r="AA137" s="642"/>
      <c r="AB137" s="642"/>
      <c r="AC137" s="642"/>
      <c r="AD137" s="642"/>
      <c r="AE137" s="642"/>
      <c r="AF137" s="642"/>
      <c r="AG137" s="642"/>
      <c r="AH137" s="642"/>
      <c r="AI137" s="550"/>
      <c r="AJ137" s="550"/>
      <c r="AK137" s="544"/>
      <c r="AP137" s="642"/>
      <c r="AQ137" s="642"/>
      <c r="AR137" s="642"/>
      <c r="AX137" s="642"/>
      <c r="AY137" s="642"/>
      <c r="AZ137" s="642"/>
      <c r="BA137" s="642"/>
      <c r="BB137" s="642"/>
      <c r="BC137" s="642"/>
      <c r="BD137" s="642"/>
      <c r="BE137" s="642"/>
      <c r="BF137" s="642"/>
      <c r="BG137" s="642"/>
      <c r="BH137" s="642"/>
      <c r="BI137" s="642"/>
      <c r="BJ137" s="642"/>
      <c r="BK137" s="642"/>
    </row>
    <row r="138" spans="2:63" x14ac:dyDescent="0.3">
      <c r="G138" s="642"/>
      <c r="H138" s="642"/>
      <c r="I138" s="642"/>
      <c r="J138" s="642"/>
      <c r="K138" s="642"/>
      <c r="L138" s="642"/>
      <c r="M138" s="642"/>
      <c r="N138" s="642"/>
      <c r="O138" s="642"/>
      <c r="P138" s="642"/>
      <c r="Q138" s="642"/>
      <c r="R138" s="642"/>
      <c r="S138" s="642"/>
      <c r="T138" s="642"/>
      <c r="U138" s="642"/>
      <c r="V138" s="642"/>
      <c r="W138" s="642"/>
      <c r="X138" s="642"/>
      <c r="Y138" s="642"/>
      <c r="Z138" s="642"/>
      <c r="AA138" s="642"/>
      <c r="AB138" s="642"/>
      <c r="AC138" s="642"/>
      <c r="AD138" s="642"/>
      <c r="AE138" s="642"/>
      <c r="AF138" s="642"/>
      <c r="AG138" s="642"/>
      <c r="AH138" s="642"/>
      <c r="AI138" s="550"/>
      <c r="AJ138" s="550"/>
      <c r="AK138" s="544"/>
      <c r="AP138" s="642"/>
      <c r="AQ138" s="642"/>
      <c r="AR138" s="642"/>
      <c r="AX138" s="642"/>
      <c r="AY138" s="642"/>
      <c r="AZ138" s="642"/>
      <c r="BA138" s="642"/>
      <c r="BB138" s="642"/>
      <c r="BC138" s="642"/>
      <c r="BD138" s="642"/>
      <c r="BE138" s="642"/>
      <c r="BF138" s="642"/>
      <c r="BG138" s="642"/>
      <c r="BH138" s="642"/>
      <c r="BI138" s="642"/>
      <c r="BJ138" s="642"/>
      <c r="BK138" s="642"/>
    </row>
    <row r="139" spans="2:63" x14ac:dyDescent="0.3">
      <c r="G139" s="642"/>
      <c r="H139" s="642"/>
      <c r="I139" s="642"/>
      <c r="J139" s="642"/>
      <c r="K139" s="642"/>
      <c r="L139" s="642"/>
      <c r="M139" s="642"/>
      <c r="N139" s="642"/>
      <c r="O139" s="642"/>
      <c r="P139" s="642"/>
      <c r="Q139" s="642"/>
      <c r="R139" s="642"/>
      <c r="S139" s="642"/>
      <c r="T139" s="642"/>
      <c r="U139" s="642"/>
      <c r="V139" s="642"/>
      <c r="W139" s="642"/>
      <c r="X139" s="642"/>
      <c r="Y139" s="642"/>
      <c r="Z139" s="642"/>
      <c r="AA139" s="642"/>
      <c r="AB139" s="642"/>
      <c r="AC139" s="642"/>
      <c r="AD139" s="642"/>
      <c r="AE139" s="642"/>
      <c r="AF139" s="642"/>
      <c r="AG139" s="642"/>
      <c r="AH139" s="642"/>
      <c r="AI139" s="550"/>
      <c r="AJ139" s="550"/>
      <c r="AK139" s="544"/>
      <c r="AP139" s="642"/>
      <c r="AQ139" s="642"/>
      <c r="AR139" s="642"/>
      <c r="AX139" s="642"/>
      <c r="AY139" s="642"/>
      <c r="AZ139" s="642"/>
      <c r="BA139" s="642"/>
      <c r="BB139" s="642"/>
      <c r="BC139" s="642"/>
      <c r="BD139" s="642"/>
      <c r="BE139" s="642"/>
      <c r="BF139" s="642"/>
      <c r="BG139" s="642"/>
      <c r="BH139" s="642"/>
      <c r="BI139" s="642"/>
      <c r="BJ139" s="642"/>
      <c r="BK139" s="642"/>
    </row>
    <row r="140" spans="2:63" x14ac:dyDescent="0.3">
      <c r="G140" s="642"/>
      <c r="H140" s="642"/>
      <c r="I140" s="642"/>
      <c r="J140" s="642"/>
      <c r="K140" s="642"/>
      <c r="L140" s="642"/>
      <c r="M140" s="642"/>
      <c r="N140" s="642"/>
      <c r="O140" s="642"/>
      <c r="P140" s="642"/>
      <c r="Q140" s="642"/>
      <c r="R140" s="642"/>
      <c r="S140" s="642"/>
      <c r="T140" s="642"/>
      <c r="U140" s="642"/>
      <c r="V140" s="642"/>
      <c r="W140" s="642"/>
      <c r="X140" s="642"/>
      <c r="Y140" s="642"/>
      <c r="Z140" s="642"/>
      <c r="AA140" s="642"/>
      <c r="AB140" s="642"/>
      <c r="AC140" s="642"/>
      <c r="AD140" s="642"/>
      <c r="AE140" s="642"/>
      <c r="AF140" s="642"/>
      <c r="AG140" s="642"/>
      <c r="AH140" s="642"/>
      <c r="AI140" s="550"/>
      <c r="AJ140" s="550"/>
      <c r="AK140" s="544"/>
      <c r="AP140" s="642"/>
      <c r="AQ140" s="642"/>
      <c r="AR140" s="642"/>
      <c r="AX140" s="642"/>
      <c r="AY140" s="642"/>
      <c r="AZ140" s="642"/>
      <c r="BA140" s="642"/>
      <c r="BB140" s="642"/>
      <c r="BC140" s="642"/>
      <c r="BD140" s="642"/>
      <c r="BE140" s="642"/>
      <c r="BF140" s="642"/>
      <c r="BG140" s="642"/>
      <c r="BH140" s="642"/>
      <c r="BI140" s="642"/>
      <c r="BJ140" s="642"/>
      <c r="BK140" s="642"/>
    </row>
    <row r="141" spans="2:63" x14ac:dyDescent="0.3">
      <c r="G141" s="642"/>
      <c r="H141" s="642"/>
      <c r="I141" s="642"/>
      <c r="J141" s="642"/>
      <c r="K141" s="642"/>
      <c r="L141" s="642"/>
      <c r="M141" s="642"/>
      <c r="N141" s="642"/>
      <c r="O141" s="642"/>
      <c r="P141" s="642"/>
      <c r="Q141" s="642"/>
      <c r="R141" s="642"/>
      <c r="S141" s="642"/>
      <c r="T141" s="642"/>
      <c r="U141" s="642"/>
      <c r="V141" s="642"/>
      <c r="W141" s="642"/>
      <c r="X141" s="642"/>
      <c r="Y141" s="642"/>
      <c r="Z141" s="642"/>
      <c r="AA141" s="642"/>
      <c r="AB141" s="642"/>
      <c r="AC141" s="642"/>
      <c r="AD141" s="642"/>
      <c r="AE141" s="642"/>
      <c r="AF141" s="642"/>
      <c r="AG141" s="642"/>
      <c r="AH141" s="642"/>
      <c r="AI141" s="550"/>
      <c r="AJ141" s="550"/>
      <c r="AK141" s="544"/>
      <c r="AP141" s="642"/>
      <c r="AQ141" s="642"/>
      <c r="AR141" s="642"/>
      <c r="AX141" s="642"/>
      <c r="AY141" s="642"/>
      <c r="AZ141" s="642"/>
      <c r="BA141" s="642"/>
      <c r="BB141" s="642"/>
      <c r="BC141" s="642"/>
      <c r="BD141" s="642"/>
      <c r="BE141" s="642"/>
      <c r="BF141" s="642"/>
      <c r="BG141" s="642"/>
      <c r="BH141" s="642"/>
      <c r="BI141" s="642"/>
      <c r="BJ141" s="642"/>
      <c r="BK141" s="642"/>
    </row>
    <row r="142" spans="2:63" x14ac:dyDescent="0.3">
      <c r="G142" s="642"/>
      <c r="H142" s="642"/>
      <c r="I142" s="642"/>
      <c r="J142" s="642"/>
      <c r="K142" s="642"/>
      <c r="L142" s="642"/>
      <c r="M142" s="642"/>
      <c r="N142" s="642"/>
      <c r="O142" s="642"/>
      <c r="P142" s="642"/>
      <c r="Q142" s="642"/>
      <c r="R142" s="642"/>
      <c r="S142" s="642"/>
      <c r="T142" s="642"/>
      <c r="U142" s="642"/>
      <c r="V142" s="642"/>
      <c r="W142" s="642"/>
      <c r="X142" s="642"/>
      <c r="Y142" s="642"/>
      <c r="Z142" s="642"/>
      <c r="AA142" s="642"/>
      <c r="AB142" s="642"/>
      <c r="AC142" s="642"/>
      <c r="AD142" s="642"/>
      <c r="AE142" s="642"/>
      <c r="AF142" s="642"/>
      <c r="AG142" s="642"/>
      <c r="AH142" s="642"/>
      <c r="AI142" s="550"/>
      <c r="AJ142" s="550"/>
      <c r="AK142" s="544"/>
      <c r="AP142" s="642"/>
      <c r="AQ142" s="642"/>
      <c r="AR142" s="642"/>
      <c r="AX142" s="642"/>
      <c r="AY142" s="642"/>
      <c r="AZ142" s="642"/>
      <c r="BA142" s="642"/>
      <c r="BB142" s="642"/>
      <c r="BC142" s="642"/>
      <c r="BD142" s="642"/>
      <c r="BE142" s="642"/>
      <c r="BF142" s="642"/>
      <c r="BG142" s="642"/>
      <c r="BH142" s="642"/>
      <c r="BI142" s="642"/>
      <c r="BJ142" s="642"/>
      <c r="BK142" s="642"/>
    </row>
    <row r="143" spans="2:63" x14ac:dyDescent="0.3">
      <c r="G143" s="642"/>
      <c r="H143" s="642"/>
      <c r="I143" s="642"/>
      <c r="J143" s="642"/>
      <c r="K143" s="642"/>
      <c r="L143" s="642"/>
      <c r="M143" s="642"/>
      <c r="N143" s="642"/>
      <c r="O143" s="642"/>
      <c r="P143" s="642"/>
      <c r="Q143" s="642"/>
      <c r="R143" s="642"/>
      <c r="S143" s="642"/>
      <c r="T143" s="642"/>
      <c r="U143" s="642"/>
      <c r="V143" s="642"/>
      <c r="W143" s="642"/>
      <c r="X143" s="642"/>
      <c r="Y143" s="642"/>
      <c r="Z143" s="642"/>
      <c r="AA143" s="642"/>
      <c r="AB143" s="642"/>
      <c r="AC143" s="642"/>
      <c r="AD143" s="642"/>
      <c r="AE143" s="642"/>
      <c r="AF143" s="642"/>
      <c r="AG143" s="642"/>
      <c r="AH143" s="642"/>
      <c r="AI143" s="550"/>
      <c r="AJ143" s="550"/>
      <c r="AK143" s="544"/>
      <c r="AP143" s="642"/>
      <c r="AQ143" s="642"/>
      <c r="AR143" s="642"/>
      <c r="AX143" s="642"/>
      <c r="AY143" s="642"/>
      <c r="AZ143" s="642"/>
      <c r="BA143" s="642"/>
      <c r="BB143" s="642"/>
      <c r="BC143" s="642"/>
      <c r="BD143" s="642"/>
      <c r="BE143" s="642"/>
      <c r="BF143" s="642"/>
      <c r="BG143" s="642"/>
      <c r="BH143" s="642"/>
      <c r="BI143" s="642"/>
      <c r="BJ143" s="642"/>
      <c r="BK143" s="642"/>
    </row>
    <row r="144" spans="2:63" x14ac:dyDescent="0.3">
      <c r="G144" s="642"/>
      <c r="H144" s="642"/>
      <c r="I144" s="642"/>
      <c r="J144" s="642"/>
      <c r="K144" s="642"/>
      <c r="L144" s="642"/>
      <c r="M144" s="642"/>
      <c r="N144" s="642"/>
      <c r="O144" s="642"/>
      <c r="P144" s="642"/>
      <c r="Q144" s="642"/>
      <c r="R144" s="642"/>
      <c r="S144" s="642"/>
      <c r="T144" s="642"/>
      <c r="U144" s="642"/>
      <c r="V144" s="642"/>
      <c r="W144" s="642"/>
      <c r="X144" s="642"/>
      <c r="Y144" s="642"/>
      <c r="Z144" s="642"/>
      <c r="AA144" s="642"/>
      <c r="AB144" s="642"/>
      <c r="AC144" s="642"/>
      <c r="AD144" s="642"/>
      <c r="AE144" s="642"/>
      <c r="AF144" s="642"/>
      <c r="AG144" s="642"/>
      <c r="AH144" s="642"/>
      <c r="AI144" s="550"/>
      <c r="AJ144" s="550"/>
      <c r="AK144" s="544"/>
      <c r="AP144" s="642"/>
      <c r="AQ144" s="642"/>
      <c r="AR144" s="642"/>
      <c r="AX144" s="642"/>
      <c r="AY144" s="642"/>
      <c r="AZ144" s="642"/>
      <c r="BA144" s="642"/>
      <c r="BB144" s="642"/>
      <c r="BC144" s="642"/>
      <c r="BD144" s="642"/>
      <c r="BE144" s="642"/>
      <c r="BF144" s="642"/>
      <c r="BG144" s="642"/>
      <c r="BH144" s="642"/>
      <c r="BI144" s="642"/>
      <c r="BJ144" s="642"/>
      <c r="BK144" s="642"/>
    </row>
    <row r="145" spans="7:63" x14ac:dyDescent="0.3">
      <c r="G145" s="642"/>
      <c r="H145" s="642"/>
      <c r="I145" s="642"/>
      <c r="J145" s="642"/>
      <c r="K145" s="642"/>
      <c r="L145" s="642"/>
      <c r="M145" s="642"/>
      <c r="N145" s="642"/>
      <c r="O145" s="642"/>
      <c r="P145" s="642"/>
      <c r="Q145" s="642"/>
      <c r="R145" s="642"/>
      <c r="S145" s="642"/>
      <c r="T145" s="642"/>
      <c r="U145" s="642"/>
      <c r="V145" s="642"/>
      <c r="W145" s="642"/>
      <c r="X145" s="642"/>
      <c r="Y145" s="642"/>
      <c r="Z145" s="642"/>
      <c r="AA145" s="642"/>
      <c r="AB145" s="642"/>
      <c r="AC145" s="642"/>
      <c r="AD145" s="642"/>
      <c r="AE145" s="642"/>
      <c r="AF145" s="642"/>
      <c r="AG145" s="642"/>
      <c r="AH145" s="642"/>
      <c r="AI145" s="550"/>
      <c r="AJ145" s="550"/>
      <c r="AK145" s="544"/>
      <c r="AP145" s="642"/>
      <c r="AQ145" s="642"/>
      <c r="AR145" s="642"/>
      <c r="AX145" s="642"/>
      <c r="AY145" s="642"/>
      <c r="AZ145" s="642"/>
      <c r="BA145" s="642"/>
      <c r="BB145" s="642"/>
      <c r="BC145" s="642"/>
      <c r="BD145" s="642"/>
      <c r="BE145" s="642"/>
      <c r="BF145" s="642"/>
      <c r="BG145" s="642"/>
      <c r="BH145" s="642"/>
      <c r="BI145" s="642"/>
      <c r="BJ145" s="642"/>
      <c r="BK145" s="642"/>
    </row>
    <row r="146" spans="7:63" x14ac:dyDescent="0.3">
      <c r="G146" s="642"/>
      <c r="H146" s="642"/>
      <c r="I146" s="642"/>
      <c r="J146" s="642"/>
      <c r="K146" s="642"/>
      <c r="L146" s="642"/>
      <c r="M146" s="642"/>
      <c r="N146" s="642"/>
      <c r="O146" s="642"/>
      <c r="P146" s="642"/>
      <c r="Q146" s="642"/>
      <c r="R146" s="642"/>
      <c r="S146" s="642"/>
      <c r="T146" s="642"/>
      <c r="U146" s="642"/>
      <c r="V146" s="642"/>
      <c r="W146" s="642"/>
      <c r="X146" s="642"/>
      <c r="Y146" s="642"/>
      <c r="Z146" s="642"/>
      <c r="AA146" s="642"/>
      <c r="AB146" s="642"/>
      <c r="AC146" s="642"/>
      <c r="AD146" s="642"/>
      <c r="AE146" s="642"/>
      <c r="AF146" s="642"/>
      <c r="AG146" s="642"/>
      <c r="AH146" s="642"/>
      <c r="AI146" s="550"/>
      <c r="AJ146" s="550"/>
      <c r="AK146" s="544"/>
      <c r="AP146" s="642"/>
      <c r="AQ146" s="642"/>
      <c r="AR146" s="642"/>
      <c r="AX146" s="642"/>
      <c r="AY146" s="642"/>
      <c r="AZ146" s="642"/>
      <c r="BA146" s="642"/>
      <c r="BB146" s="642"/>
      <c r="BC146" s="642"/>
      <c r="BD146" s="642"/>
      <c r="BE146" s="642"/>
      <c r="BF146" s="642"/>
      <c r="BG146" s="642"/>
      <c r="BH146" s="642"/>
      <c r="BI146" s="642"/>
      <c r="BJ146" s="642"/>
      <c r="BK146" s="642"/>
    </row>
    <row r="147" spans="7:63" x14ac:dyDescent="0.3">
      <c r="G147" s="642"/>
      <c r="H147" s="642"/>
      <c r="I147" s="642"/>
      <c r="J147" s="642"/>
      <c r="K147" s="642"/>
      <c r="L147" s="642"/>
      <c r="M147" s="642"/>
      <c r="N147" s="642"/>
      <c r="O147" s="642"/>
      <c r="P147" s="642"/>
      <c r="Q147" s="642"/>
      <c r="R147" s="642"/>
      <c r="S147" s="642"/>
      <c r="T147" s="642"/>
      <c r="U147" s="642"/>
      <c r="V147" s="642"/>
      <c r="W147" s="642"/>
      <c r="X147" s="642"/>
      <c r="Y147" s="642"/>
      <c r="Z147" s="642"/>
      <c r="AA147" s="642"/>
      <c r="AB147" s="642"/>
      <c r="AC147" s="642"/>
      <c r="AD147" s="642"/>
      <c r="AE147" s="642"/>
      <c r="AF147" s="642"/>
      <c r="AG147" s="642"/>
      <c r="AH147" s="642"/>
      <c r="AI147" s="550"/>
      <c r="AJ147" s="550"/>
      <c r="AK147" s="544"/>
      <c r="AP147" s="642"/>
      <c r="AQ147" s="642"/>
      <c r="AR147" s="642"/>
      <c r="AX147" s="642"/>
      <c r="AY147" s="642"/>
      <c r="AZ147" s="642"/>
      <c r="BA147" s="642"/>
      <c r="BB147" s="642"/>
      <c r="BC147" s="642"/>
      <c r="BD147" s="642"/>
      <c r="BE147" s="642"/>
      <c r="BF147" s="642"/>
      <c r="BG147" s="642"/>
      <c r="BH147" s="642"/>
      <c r="BI147" s="642"/>
      <c r="BJ147" s="642"/>
      <c r="BK147" s="642"/>
    </row>
    <row r="148" spans="7:63" x14ac:dyDescent="0.3">
      <c r="G148" s="642"/>
      <c r="H148" s="642"/>
      <c r="I148" s="642"/>
      <c r="J148" s="642"/>
      <c r="K148" s="642"/>
      <c r="L148" s="642"/>
      <c r="M148" s="642"/>
      <c r="N148" s="642"/>
      <c r="O148" s="642"/>
      <c r="P148" s="642"/>
      <c r="Q148" s="642"/>
      <c r="R148" s="642"/>
      <c r="S148" s="642"/>
      <c r="T148" s="642"/>
      <c r="U148" s="642"/>
      <c r="V148" s="642"/>
      <c r="W148" s="642"/>
      <c r="X148" s="642"/>
      <c r="Y148" s="642"/>
      <c r="Z148" s="642"/>
      <c r="AA148" s="642"/>
      <c r="AB148" s="642"/>
      <c r="AC148" s="642"/>
      <c r="AD148" s="642"/>
      <c r="AE148" s="642"/>
      <c r="AF148" s="642"/>
      <c r="AG148" s="642"/>
      <c r="AH148" s="642"/>
      <c r="AI148" s="550"/>
      <c r="AJ148" s="550"/>
      <c r="AK148" s="544"/>
      <c r="AP148" s="642"/>
      <c r="AQ148" s="642"/>
      <c r="AR148" s="642"/>
      <c r="AX148" s="642"/>
      <c r="AY148" s="642"/>
      <c r="AZ148" s="642"/>
      <c r="BA148" s="642"/>
      <c r="BB148" s="642"/>
      <c r="BC148" s="642"/>
      <c r="BD148" s="642"/>
      <c r="BE148" s="642"/>
      <c r="BF148" s="642"/>
      <c r="BG148" s="642"/>
      <c r="BH148" s="642"/>
      <c r="BI148" s="642"/>
      <c r="BJ148" s="642"/>
      <c r="BK148" s="642"/>
    </row>
    <row r="149" spans="7:63" x14ac:dyDescent="0.3">
      <c r="G149" s="642"/>
      <c r="H149" s="642"/>
      <c r="I149" s="642"/>
      <c r="J149" s="642"/>
      <c r="K149" s="642"/>
      <c r="L149" s="642"/>
      <c r="M149" s="642"/>
      <c r="N149" s="642"/>
      <c r="O149" s="642"/>
      <c r="P149" s="642"/>
      <c r="Q149" s="642"/>
      <c r="R149" s="642"/>
      <c r="S149" s="642"/>
      <c r="T149" s="642"/>
      <c r="U149" s="642"/>
      <c r="V149" s="642"/>
      <c r="W149" s="642"/>
      <c r="X149" s="642"/>
      <c r="Y149" s="642"/>
      <c r="Z149" s="642"/>
      <c r="AA149" s="642"/>
      <c r="AB149" s="642"/>
      <c r="AC149" s="642"/>
      <c r="AD149" s="642"/>
      <c r="AE149" s="642"/>
      <c r="AF149" s="642"/>
      <c r="AG149" s="642"/>
      <c r="AH149" s="642"/>
      <c r="AI149" s="550"/>
      <c r="AJ149" s="550"/>
      <c r="AK149" s="544"/>
      <c r="AP149" s="642"/>
      <c r="AQ149" s="642"/>
      <c r="AR149" s="642"/>
      <c r="AX149" s="642"/>
      <c r="AY149" s="642"/>
      <c r="AZ149" s="642"/>
      <c r="BA149" s="642"/>
      <c r="BB149" s="642"/>
      <c r="BC149" s="642"/>
      <c r="BD149" s="642"/>
      <c r="BE149" s="642"/>
      <c r="BF149" s="642"/>
      <c r="BG149" s="642"/>
      <c r="BH149" s="642"/>
      <c r="BI149" s="642"/>
      <c r="BJ149" s="642"/>
      <c r="BK149" s="642"/>
    </row>
    <row r="150" spans="7:63" x14ac:dyDescent="0.3">
      <c r="G150" s="642"/>
      <c r="H150" s="642"/>
      <c r="I150" s="642"/>
      <c r="J150" s="642"/>
      <c r="K150" s="642"/>
      <c r="L150" s="642"/>
      <c r="M150" s="642"/>
      <c r="N150" s="642"/>
      <c r="O150" s="642"/>
      <c r="P150" s="642"/>
      <c r="Q150" s="642"/>
      <c r="R150" s="642"/>
      <c r="S150" s="642"/>
      <c r="T150" s="642"/>
      <c r="U150" s="642"/>
      <c r="V150" s="642"/>
      <c r="W150" s="642"/>
      <c r="X150" s="642"/>
      <c r="Y150" s="642"/>
      <c r="Z150" s="642"/>
      <c r="AA150" s="642"/>
      <c r="AB150" s="642"/>
      <c r="AC150" s="642"/>
      <c r="AD150" s="642"/>
      <c r="AE150" s="642"/>
      <c r="AF150" s="642"/>
      <c r="AG150" s="642"/>
      <c r="AH150" s="642"/>
      <c r="AI150" s="550"/>
      <c r="AJ150" s="550"/>
      <c r="AK150" s="544"/>
      <c r="AP150" s="642"/>
      <c r="AQ150" s="642"/>
      <c r="AR150" s="642"/>
      <c r="AX150" s="642"/>
      <c r="AY150" s="642"/>
      <c r="AZ150" s="642"/>
      <c r="BA150" s="642"/>
      <c r="BB150" s="642"/>
      <c r="BC150" s="642"/>
      <c r="BD150" s="642"/>
      <c r="BE150" s="642"/>
      <c r="BF150" s="642"/>
      <c r="BG150" s="642"/>
      <c r="BH150" s="642"/>
      <c r="BI150" s="642"/>
      <c r="BJ150" s="642"/>
      <c r="BK150" s="642"/>
    </row>
    <row r="151" spans="7:63" x14ac:dyDescent="0.3">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c r="AD151" s="642"/>
      <c r="AE151" s="642"/>
      <c r="AF151" s="642"/>
      <c r="AG151" s="642"/>
      <c r="AH151" s="642"/>
      <c r="AI151" s="550"/>
      <c r="AJ151" s="550"/>
      <c r="AK151" s="544"/>
      <c r="AP151" s="642"/>
      <c r="AQ151" s="642"/>
      <c r="AR151" s="642"/>
      <c r="AX151" s="642"/>
      <c r="AY151" s="642"/>
      <c r="AZ151" s="642"/>
      <c r="BA151" s="642"/>
      <c r="BB151" s="642"/>
      <c r="BC151" s="642"/>
      <c r="BD151" s="642"/>
      <c r="BE151" s="642"/>
      <c r="BF151" s="642"/>
      <c r="BG151" s="642"/>
      <c r="BH151" s="642"/>
      <c r="BI151" s="642"/>
      <c r="BJ151" s="642"/>
      <c r="BK151" s="642"/>
    </row>
    <row r="152" spans="7:63" x14ac:dyDescent="0.3">
      <c r="G152" s="642"/>
      <c r="H152" s="642"/>
      <c r="I152" s="642"/>
      <c r="J152" s="642"/>
      <c r="K152" s="642"/>
      <c r="L152" s="642"/>
      <c r="M152" s="642"/>
      <c r="N152" s="642"/>
      <c r="O152" s="642"/>
      <c r="P152" s="642"/>
      <c r="Q152" s="642"/>
      <c r="R152" s="642"/>
      <c r="S152" s="642"/>
      <c r="T152" s="642"/>
      <c r="U152" s="642"/>
      <c r="V152" s="642"/>
      <c r="W152" s="642"/>
      <c r="X152" s="642"/>
      <c r="Y152" s="642"/>
      <c r="Z152" s="642"/>
      <c r="AA152" s="642"/>
      <c r="AB152" s="642"/>
      <c r="AC152" s="642"/>
      <c r="AD152" s="642"/>
      <c r="AE152" s="642"/>
      <c r="AF152" s="642"/>
      <c r="AG152" s="642"/>
      <c r="AH152" s="642"/>
      <c r="AI152" s="550"/>
      <c r="AJ152" s="550"/>
      <c r="AK152" s="544"/>
      <c r="AP152" s="642"/>
      <c r="AQ152" s="642"/>
      <c r="AR152" s="642"/>
      <c r="AX152" s="642"/>
      <c r="AY152" s="642"/>
      <c r="AZ152" s="642"/>
      <c r="BA152" s="642"/>
      <c r="BB152" s="642"/>
      <c r="BC152" s="642"/>
      <c r="BD152" s="642"/>
      <c r="BE152" s="642"/>
      <c r="BF152" s="642"/>
      <c r="BG152" s="642"/>
      <c r="BH152" s="642"/>
      <c r="BI152" s="642"/>
      <c r="BJ152" s="642"/>
      <c r="BK152" s="642"/>
    </row>
    <row r="153" spans="7:63" x14ac:dyDescent="0.3">
      <c r="G153" s="642"/>
      <c r="H153" s="642"/>
      <c r="I153" s="642"/>
      <c r="J153" s="642"/>
      <c r="K153" s="642"/>
      <c r="L153" s="642"/>
      <c r="M153" s="642"/>
      <c r="N153" s="642"/>
      <c r="O153" s="642"/>
      <c r="P153" s="642"/>
      <c r="Q153" s="642"/>
      <c r="R153" s="642"/>
      <c r="S153" s="642"/>
      <c r="T153" s="642"/>
      <c r="U153" s="642"/>
      <c r="V153" s="642"/>
      <c r="W153" s="642"/>
      <c r="X153" s="642"/>
      <c r="Y153" s="642"/>
      <c r="Z153" s="642"/>
      <c r="AA153" s="642"/>
      <c r="AB153" s="642"/>
      <c r="AC153" s="642"/>
      <c r="AD153" s="642"/>
      <c r="AE153" s="642"/>
      <c r="AF153" s="642"/>
      <c r="AG153" s="642"/>
      <c r="AH153" s="642"/>
      <c r="AI153" s="550"/>
      <c r="AJ153" s="550"/>
      <c r="AK153" s="544"/>
      <c r="AP153" s="642"/>
      <c r="AQ153" s="642"/>
      <c r="AR153" s="642"/>
      <c r="AX153" s="642"/>
      <c r="AY153" s="642"/>
      <c r="AZ153" s="642"/>
      <c r="BA153" s="642"/>
      <c r="BB153" s="642"/>
      <c r="BC153" s="642"/>
      <c r="BD153" s="642"/>
      <c r="BE153" s="642"/>
      <c r="BF153" s="642"/>
      <c r="BG153" s="642"/>
      <c r="BH153" s="642"/>
      <c r="BI153" s="642"/>
      <c r="BJ153" s="642"/>
      <c r="BK153" s="642"/>
    </row>
    <row r="154" spans="7:63" x14ac:dyDescent="0.3">
      <c r="G154" s="642"/>
      <c r="H154" s="642"/>
      <c r="I154" s="642"/>
      <c r="J154" s="642"/>
      <c r="K154" s="642"/>
      <c r="L154" s="642"/>
      <c r="M154" s="642"/>
      <c r="N154" s="642"/>
      <c r="O154" s="642"/>
      <c r="P154" s="642"/>
      <c r="Q154" s="642"/>
      <c r="R154" s="642"/>
      <c r="S154" s="642"/>
      <c r="T154" s="642"/>
      <c r="U154" s="642"/>
      <c r="V154" s="642"/>
      <c r="W154" s="642"/>
      <c r="X154" s="642"/>
      <c r="Y154" s="642"/>
      <c r="Z154" s="642"/>
      <c r="AA154" s="642"/>
      <c r="AB154" s="642"/>
      <c r="AC154" s="642"/>
      <c r="AD154" s="642"/>
      <c r="AE154" s="642"/>
      <c r="AF154" s="642"/>
      <c r="AG154" s="642"/>
      <c r="AH154" s="642"/>
      <c r="AI154" s="550"/>
      <c r="AJ154" s="550"/>
      <c r="AK154" s="544"/>
      <c r="AP154" s="642"/>
      <c r="AQ154" s="642"/>
      <c r="AR154" s="642"/>
      <c r="AX154" s="642"/>
      <c r="AY154" s="642"/>
      <c r="AZ154" s="642"/>
      <c r="BA154" s="642"/>
      <c r="BB154" s="642"/>
      <c r="BC154" s="642"/>
      <c r="BD154" s="642"/>
      <c r="BE154" s="642"/>
      <c r="BF154" s="642"/>
      <c r="BG154" s="642"/>
      <c r="BH154" s="642"/>
      <c r="BI154" s="642"/>
      <c r="BJ154" s="642"/>
      <c r="BK154" s="642"/>
    </row>
    <row r="155" spans="7:63" x14ac:dyDescent="0.3">
      <c r="G155" s="642"/>
      <c r="H155" s="642"/>
      <c r="I155" s="642"/>
      <c r="J155" s="642"/>
      <c r="K155" s="642"/>
      <c r="L155" s="642"/>
      <c r="M155" s="642"/>
      <c r="N155" s="642"/>
      <c r="O155" s="642"/>
      <c r="P155" s="642"/>
      <c r="Q155" s="642"/>
      <c r="R155" s="642"/>
      <c r="S155" s="642"/>
      <c r="T155" s="642"/>
      <c r="U155" s="642"/>
      <c r="V155" s="642"/>
      <c r="W155" s="642"/>
      <c r="X155" s="642"/>
      <c r="Y155" s="642"/>
      <c r="Z155" s="642"/>
      <c r="AA155" s="642"/>
      <c r="AB155" s="642"/>
      <c r="AC155" s="642"/>
      <c r="AD155" s="642"/>
      <c r="AE155" s="642"/>
      <c r="AF155" s="642"/>
      <c r="AG155" s="642"/>
      <c r="AH155" s="642"/>
      <c r="AI155" s="550"/>
      <c r="AJ155" s="550"/>
      <c r="AK155" s="544"/>
      <c r="AP155" s="642"/>
      <c r="AQ155" s="642"/>
      <c r="AR155" s="642"/>
      <c r="AX155" s="642"/>
      <c r="AY155" s="642"/>
      <c r="AZ155" s="642"/>
      <c r="BA155" s="642"/>
      <c r="BB155" s="642"/>
      <c r="BC155" s="642"/>
      <c r="BD155" s="642"/>
      <c r="BE155" s="642"/>
      <c r="BF155" s="642"/>
      <c r="BG155" s="642"/>
      <c r="BH155" s="642"/>
      <c r="BI155" s="642"/>
      <c r="BJ155" s="642"/>
      <c r="BK155" s="642"/>
    </row>
    <row r="156" spans="7:63" x14ac:dyDescent="0.3">
      <c r="G156" s="642"/>
      <c r="H156" s="642"/>
      <c r="I156" s="642"/>
      <c r="J156" s="642"/>
      <c r="K156" s="642"/>
      <c r="L156" s="642"/>
      <c r="M156" s="642"/>
      <c r="N156" s="642"/>
      <c r="O156" s="642"/>
      <c r="P156" s="642"/>
      <c r="Q156" s="642"/>
      <c r="R156" s="642"/>
      <c r="S156" s="642"/>
      <c r="T156" s="642"/>
      <c r="U156" s="642"/>
      <c r="V156" s="642"/>
      <c r="W156" s="642"/>
      <c r="X156" s="642"/>
      <c r="Y156" s="642"/>
      <c r="Z156" s="642"/>
      <c r="AA156" s="642"/>
      <c r="AB156" s="642"/>
      <c r="AC156" s="642"/>
      <c r="AD156" s="642"/>
      <c r="AE156" s="642"/>
      <c r="AF156" s="642"/>
      <c r="AG156" s="642"/>
      <c r="AH156" s="642"/>
      <c r="AI156" s="550"/>
      <c r="AJ156" s="550"/>
      <c r="AK156" s="544"/>
      <c r="AP156" s="642"/>
      <c r="AQ156" s="642"/>
      <c r="AR156" s="642"/>
      <c r="AX156" s="642"/>
      <c r="AY156" s="642"/>
      <c r="AZ156" s="642"/>
      <c r="BA156" s="642"/>
      <c r="BB156" s="642"/>
      <c r="BC156" s="642"/>
      <c r="BD156" s="642"/>
      <c r="BE156" s="642"/>
      <c r="BF156" s="642"/>
      <c r="BG156" s="642"/>
      <c r="BH156" s="642"/>
      <c r="BI156" s="642"/>
      <c r="BJ156" s="642"/>
      <c r="BK156" s="642"/>
    </row>
    <row r="157" spans="7:63" x14ac:dyDescent="0.3">
      <c r="G157" s="642"/>
      <c r="H157" s="642"/>
      <c r="I157" s="642"/>
      <c r="J157" s="642"/>
      <c r="K157" s="642"/>
      <c r="L157" s="642"/>
      <c r="M157" s="642"/>
      <c r="N157" s="642"/>
      <c r="O157" s="642"/>
      <c r="P157" s="642"/>
      <c r="Q157" s="642"/>
      <c r="R157" s="642"/>
      <c r="S157" s="642"/>
      <c r="T157" s="642"/>
      <c r="U157" s="642"/>
      <c r="V157" s="642"/>
      <c r="W157" s="642"/>
      <c r="X157" s="642"/>
      <c r="Y157" s="642"/>
      <c r="Z157" s="642"/>
      <c r="AA157" s="642"/>
      <c r="AB157" s="642"/>
      <c r="AC157" s="642"/>
      <c r="AD157" s="642"/>
      <c r="AE157" s="642"/>
      <c r="AF157" s="642"/>
      <c r="AG157" s="642"/>
      <c r="AH157" s="642"/>
      <c r="AI157" s="550"/>
      <c r="AJ157" s="550"/>
      <c r="AK157" s="544"/>
      <c r="AP157" s="642"/>
      <c r="AQ157" s="642"/>
      <c r="AR157" s="642"/>
      <c r="AX157" s="642"/>
      <c r="AY157" s="642"/>
      <c r="AZ157" s="642"/>
      <c r="BA157" s="642"/>
      <c r="BB157" s="642"/>
      <c r="BC157" s="642"/>
      <c r="BD157" s="642"/>
      <c r="BE157" s="642"/>
      <c r="BF157" s="642"/>
      <c r="BG157" s="642"/>
      <c r="BH157" s="642"/>
      <c r="BI157" s="642"/>
      <c r="BJ157" s="642"/>
      <c r="BK157" s="642"/>
    </row>
    <row r="158" spans="7:63" x14ac:dyDescent="0.3">
      <c r="G158" s="642"/>
      <c r="H158" s="642"/>
      <c r="I158" s="642"/>
      <c r="J158" s="642"/>
      <c r="K158" s="642"/>
      <c r="L158" s="642"/>
      <c r="M158" s="642"/>
      <c r="N158" s="642"/>
      <c r="O158" s="642"/>
      <c r="P158" s="642"/>
      <c r="Q158" s="642"/>
      <c r="R158" s="642"/>
      <c r="S158" s="642"/>
      <c r="T158" s="642"/>
      <c r="U158" s="642"/>
      <c r="V158" s="642"/>
      <c r="W158" s="642"/>
      <c r="X158" s="642"/>
      <c r="Y158" s="642"/>
      <c r="Z158" s="642"/>
      <c r="AA158" s="642"/>
      <c r="AB158" s="642"/>
      <c r="AC158" s="642"/>
      <c r="AD158" s="642"/>
      <c r="AE158" s="642"/>
      <c r="AF158" s="642"/>
      <c r="AG158" s="642"/>
      <c r="AH158" s="642"/>
      <c r="AI158" s="550"/>
      <c r="AJ158" s="550"/>
      <c r="AK158" s="544"/>
      <c r="AP158" s="642"/>
      <c r="AQ158" s="642"/>
      <c r="AR158" s="642"/>
      <c r="AX158" s="642"/>
      <c r="AY158" s="642"/>
      <c r="AZ158" s="642"/>
      <c r="BA158" s="642"/>
      <c r="BB158" s="642"/>
      <c r="BC158" s="642"/>
      <c r="BD158" s="642"/>
      <c r="BE158" s="642"/>
      <c r="BF158" s="642"/>
      <c r="BG158" s="642"/>
      <c r="BH158" s="642"/>
      <c r="BI158" s="642"/>
      <c r="BJ158" s="642"/>
      <c r="BK158" s="642"/>
    </row>
    <row r="159" spans="7:63" x14ac:dyDescent="0.3">
      <c r="G159" s="642"/>
      <c r="H159" s="642"/>
      <c r="I159" s="642"/>
      <c r="J159" s="642"/>
      <c r="K159" s="642"/>
      <c r="L159" s="642"/>
      <c r="M159" s="642"/>
      <c r="N159" s="642"/>
      <c r="O159" s="642"/>
      <c r="P159" s="642"/>
      <c r="Q159" s="642"/>
      <c r="R159" s="642"/>
      <c r="S159" s="642"/>
      <c r="T159" s="642"/>
      <c r="U159" s="642"/>
      <c r="V159" s="642"/>
      <c r="W159" s="642"/>
      <c r="X159" s="642"/>
      <c r="Y159" s="642"/>
      <c r="Z159" s="642"/>
      <c r="AA159" s="642"/>
      <c r="AB159" s="642"/>
      <c r="AC159" s="642"/>
      <c r="AD159" s="642"/>
      <c r="AE159" s="642"/>
      <c r="AF159" s="642"/>
      <c r="AG159" s="642"/>
      <c r="AH159" s="642"/>
      <c r="AI159" s="550"/>
      <c r="AJ159" s="550"/>
      <c r="AK159" s="544"/>
      <c r="AP159" s="642"/>
      <c r="AQ159" s="642"/>
      <c r="AR159" s="642"/>
      <c r="AX159" s="642"/>
      <c r="AY159" s="642"/>
      <c r="AZ159" s="642"/>
      <c r="BA159" s="642"/>
      <c r="BB159" s="642"/>
      <c r="BC159" s="642"/>
      <c r="BD159" s="642"/>
      <c r="BE159" s="642"/>
      <c r="BF159" s="642"/>
      <c r="BG159" s="642"/>
      <c r="BH159" s="642"/>
      <c r="BI159" s="642"/>
      <c r="BJ159" s="642"/>
      <c r="BK159" s="642"/>
    </row>
    <row r="160" spans="7:63" x14ac:dyDescent="0.3">
      <c r="G160" s="642"/>
      <c r="H160" s="642"/>
      <c r="I160" s="642"/>
      <c r="J160" s="642"/>
      <c r="K160" s="642"/>
      <c r="L160" s="642"/>
      <c r="M160" s="642"/>
      <c r="N160" s="642"/>
      <c r="O160" s="642"/>
      <c r="P160" s="642"/>
      <c r="Q160" s="642"/>
      <c r="R160" s="642"/>
      <c r="S160" s="642"/>
      <c r="T160" s="642"/>
      <c r="U160" s="642"/>
      <c r="V160" s="642"/>
      <c r="W160" s="642"/>
      <c r="X160" s="642"/>
      <c r="Y160" s="642"/>
      <c r="Z160" s="642"/>
      <c r="AA160" s="642"/>
      <c r="AB160" s="642"/>
      <c r="AC160" s="642"/>
      <c r="AD160" s="642"/>
      <c r="AE160" s="642"/>
      <c r="AF160" s="642"/>
      <c r="AG160" s="642"/>
      <c r="AH160" s="642"/>
      <c r="AI160" s="550"/>
      <c r="AJ160" s="550"/>
      <c r="AK160" s="544"/>
      <c r="AP160" s="642"/>
      <c r="AQ160" s="642"/>
      <c r="AR160" s="642"/>
      <c r="AX160" s="642"/>
      <c r="AY160" s="642"/>
      <c r="AZ160" s="642"/>
      <c r="BA160" s="642"/>
      <c r="BB160" s="642"/>
      <c r="BC160" s="642"/>
      <c r="BD160" s="642"/>
      <c r="BE160" s="642"/>
      <c r="BF160" s="642"/>
      <c r="BG160" s="642"/>
      <c r="BH160" s="642"/>
      <c r="BI160" s="642"/>
      <c r="BJ160" s="642"/>
      <c r="BK160" s="642"/>
    </row>
    <row r="161" spans="7:63" x14ac:dyDescent="0.3">
      <c r="G161" s="642"/>
      <c r="H161" s="642"/>
      <c r="I161" s="642"/>
      <c r="J161" s="642"/>
      <c r="K161" s="642"/>
      <c r="L161" s="642"/>
      <c r="M161" s="642"/>
      <c r="N161" s="642"/>
      <c r="O161" s="642"/>
      <c r="P161" s="642"/>
      <c r="Q161" s="642"/>
      <c r="R161" s="642"/>
      <c r="S161" s="642"/>
      <c r="T161" s="642"/>
      <c r="U161" s="642"/>
      <c r="V161" s="642"/>
      <c r="W161" s="642"/>
      <c r="X161" s="642"/>
      <c r="Y161" s="642"/>
      <c r="Z161" s="642"/>
      <c r="AA161" s="642"/>
      <c r="AB161" s="642"/>
      <c r="AC161" s="642"/>
      <c r="AD161" s="642"/>
      <c r="AE161" s="642"/>
      <c r="AF161" s="642"/>
      <c r="AG161" s="642"/>
      <c r="AH161" s="642"/>
      <c r="AI161" s="550"/>
      <c r="AJ161" s="550"/>
      <c r="AK161" s="544"/>
      <c r="AP161" s="642"/>
      <c r="AQ161" s="642"/>
      <c r="AR161" s="642"/>
      <c r="AX161" s="642"/>
      <c r="AY161" s="642"/>
      <c r="AZ161" s="642"/>
      <c r="BA161" s="642"/>
      <c r="BB161" s="642"/>
      <c r="BC161" s="642"/>
      <c r="BD161" s="642"/>
      <c r="BE161" s="642"/>
      <c r="BF161" s="642"/>
      <c r="BG161" s="642"/>
      <c r="BH161" s="642"/>
      <c r="BI161" s="642"/>
      <c r="BJ161" s="642"/>
      <c r="BK161" s="642"/>
    </row>
    <row r="162" spans="7:63" x14ac:dyDescent="0.3">
      <c r="G162" s="642"/>
      <c r="H162" s="642"/>
      <c r="I162" s="642"/>
      <c r="J162" s="642"/>
      <c r="K162" s="642"/>
      <c r="L162" s="642"/>
      <c r="M162" s="642"/>
      <c r="N162" s="642"/>
      <c r="O162" s="642"/>
      <c r="P162" s="642"/>
      <c r="Q162" s="642"/>
      <c r="R162" s="642"/>
      <c r="S162" s="642"/>
      <c r="T162" s="642"/>
      <c r="U162" s="642"/>
      <c r="V162" s="642"/>
      <c r="W162" s="642"/>
      <c r="X162" s="642"/>
      <c r="Y162" s="642"/>
      <c r="Z162" s="642"/>
      <c r="AA162" s="642"/>
      <c r="AB162" s="642"/>
      <c r="AC162" s="642"/>
      <c r="AD162" s="642"/>
      <c r="AE162" s="642"/>
      <c r="AF162" s="642"/>
      <c r="AG162" s="642"/>
      <c r="AH162" s="642"/>
      <c r="AI162" s="550"/>
      <c r="AJ162" s="550"/>
      <c r="AK162" s="544"/>
      <c r="AP162" s="642"/>
      <c r="AQ162" s="642"/>
      <c r="AR162" s="642"/>
      <c r="AX162" s="642"/>
      <c r="AY162" s="642"/>
      <c r="AZ162" s="642"/>
      <c r="BA162" s="642"/>
      <c r="BB162" s="642"/>
      <c r="BC162" s="642"/>
      <c r="BD162" s="642"/>
      <c r="BE162" s="642"/>
      <c r="BF162" s="642"/>
      <c r="BG162" s="642"/>
      <c r="BH162" s="642"/>
      <c r="BI162" s="642"/>
      <c r="BJ162" s="642"/>
      <c r="BK162" s="642"/>
    </row>
    <row r="163" spans="7:63" x14ac:dyDescent="0.3">
      <c r="G163" s="642"/>
      <c r="H163" s="642"/>
      <c r="I163" s="642"/>
      <c r="J163" s="642"/>
      <c r="K163" s="642"/>
      <c r="L163" s="642"/>
      <c r="M163" s="642"/>
      <c r="N163" s="642"/>
      <c r="O163" s="642"/>
      <c r="P163" s="642"/>
      <c r="Q163" s="642"/>
      <c r="R163" s="642"/>
      <c r="S163" s="642"/>
      <c r="T163" s="642"/>
      <c r="U163" s="642"/>
      <c r="V163" s="642"/>
      <c r="W163" s="642"/>
      <c r="X163" s="642"/>
      <c r="Y163" s="642"/>
      <c r="Z163" s="642"/>
      <c r="AA163" s="642"/>
      <c r="AB163" s="642"/>
      <c r="AC163" s="642"/>
      <c r="AD163" s="642"/>
      <c r="AE163" s="642"/>
      <c r="AF163" s="642"/>
      <c r="AG163" s="642"/>
      <c r="AH163" s="642"/>
      <c r="AI163" s="550"/>
      <c r="AJ163" s="550"/>
      <c r="AK163" s="544"/>
      <c r="AP163" s="642"/>
      <c r="AQ163" s="642"/>
      <c r="AR163" s="642"/>
      <c r="AX163" s="642"/>
      <c r="AY163" s="642"/>
      <c r="AZ163" s="642"/>
      <c r="BA163" s="642"/>
      <c r="BB163" s="642"/>
      <c r="BC163" s="642"/>
      <c r="BD163" s="642"/>
      <c r="BE163" s="642"/>
      <c r="BF163" s="642"/>
      <c r="BG163" s="642"/>
      <c r="BH163" s="642"/>
      <c r="BI163" s="642"/>
      <c r="BJ163" s="642"/>
      <c r="BK163" s="642"/>
    </row>
    <row r="164" spans="7:63" x14ac:dyDescent="0.3">
      <c r="G164" s="642"/>
      <c r="H164" s="642"/>
      <c r="I164" s="642"/>
      <c r="J164" s="642"/>
      <c r="K164" s="642"/>
      <c r="L164" s="642"/>
      <c r="M164" s="642"/>
      <c r="N164" s="642"/>
      <c r="O164" s="642"/>
      <c r="P164" s="642"/>
      <c r="Q164" s="642"/>
      <c r="R164" s="642"/>
      <c r="S164" s="642"/>
      <c r="T164" s="642"/>
      <c r="U164" s="642"/>
      <c r="V164" s="642"/>
      <c r="W164" s="642"/>
      <c r="X164" s="642"/>
      <c r="Y164" s="642"/>
      <c r="Z164" s="642"/>
      <c r="AA164" s="642"/>
      <c r="AB164" s="642"/>
      <c r="AC164" s="642"/>
      <c r="AD164" s="642"/>
      <c r="AE164" s="642"/>
      <c r="AF164" s="642"/>
      <c r="AG164" s="642"/>
      <c r="AH164" s="642"/>
      <c r="AI164" s="550"/>
      <c r="AJ164" s="550"/>
      <c r="AK164" s="544"/>
      <c r="AP164" s="642"/>
      <c r="AQ164" s="642"/>
      <c r="AR164" s="642"/>
      <c r="AX164" s="642"/>
      <c r="AY164" s="642"/>
      <c r="AZ164" s="642"/>
      <c r="BA164" s="642"/>
      <c r="BB164" s="642"/>
      <c r="BC164" s="642"/>
      <c r="BD164" s="642"/>
      <c r="BE164" s="642"/>
      <c r="BF164" s="642"/>
      <c r="BG164" s="642"/>
      <c r="BH164" s="642"/>
      <c r="BI164" s="642"/>
      <c r="BJ164" s="642"/>
      <c r="BK164" s="642"/>
    </row>
    <row r="165" spans="7:63" x14ac:dyDescent="0.3">
      <c r="G165" s="642"/>
      <c r="H165" s="642"/>
      <c r="I165" s="642"/>
      <c r="J165" s="642"/>
      <c r="K165" s="642"/>
      <c r="L165" s="642"/>
      <c r="M165" s="642"/>
      <c r="N165" s="642"/>
      <c r="O165" s="642"/>
      <c r="P165" s="642"/>
      <c r="Q165" s="642"/>
      <c r="R165" s="642"/>
      <c r="S165" s="642"/>
      <c r="T165" s="642"/>
      <c r="U165" s="642"/>
      <c r="V165" s="642"/>
      <c r="W165" s="642"/>
      <c r="X165" s="642"/>
      <c r="Y165" s="642"/>
      <c r="Z165" s="642"/>
      <c r="AA165" s="642"/>
      <c r="AB165" s="642"/>
      <c r="AC165" s="642"/>
      <c r="AD165" s="642"/>
      <c r="AE165" s="642"/>
      <c r="AF165" s="642"/>
      <c r="AG165" s="642"/>
      <c r="AH165" s="642"/>
      <c r="AI165" s="550"/>
      <c r="AJ165" s="550"/>
      <c r="AK165" s="544"/>
      <c r="AP165" s="642"/>
      <c r="AQ165" s="642"/>
      <c r="AR165" s="642"/>
      <c r="AX165" s="642"/>
      <c r="AY165" s="642"/>
      <c r="AZ165" s="642"/>
      <c r="BA165" s="642"/>
      <c r="BB165" s="642"/>
      <c r="BC165" s="642"/>
      <c r="BD165" s="642"/>
      <c r="BE165" s="642"/>
      <c r="BF165" s="642"/>
      <c r="BG165" s="642"/>
      <c r="BH165" s="642"/>
      <c r="BI165" s="642"/>
      <c r="BJ165" s="642"/>
      <c r="BK165" s="642"/>
    </row>
    <row r="166" spans="7:63" x14ac:dyDescent="0.3">
      <c r="G166" s="642"/>
      <c r="H166" s="642"/>
      <c r="I166" s="642"/>
      <c r="J166" s="642"/>
      <c r="K166" s="642"/>
      <c r="L166" s="642"/>
      <c r="M166" s="642"/>
      <c r="N166" s="642"/>
      <c r="O166" s="642"/>
      <c r="P166" s="642"/>
      <c r="Q166" s="642"/>
      <c r="R166" s="642"/>
      <c r="S166" s="642"/>
      <c r="T166" s="642"/>
      <c r="U166" s="642"/>
      <c r="V166" s="642"/>
      <c r="W166" s="642"/>
      <c r="X166" s="642"/>
      <c r="Y166" s="642"/>
      <c r="Z166" s="642"/>
      <c r="AA166" s="642"/>
      <c r="AB166" s="642"/>
      <c r="AC166" s="642"/>
      <c r="AD166" s="642"/>
      <c r="AE166" s="642"/>
      <c r="AF166" s="642"/>
      <c r="AG166" s="642"/>
      <c r="AH166" s="642"/>
      <c r="AI166" s="550"/>
      <c r="AJ166" s="550"/>
      <c r="AK166" s="544"/>
      <c r="AP166" s="642"/>
      <c r="AQ166" s="642"/>
      <c r="AR166" s="642"/>
      <c r="AX166" s="642"/>
      <c r="AY166" s="642"/>
      <c r="AZ166" s="642"/>
      <c r="BA166" s="642"/>
      <c r="BB166" s="642"/>
      <c r="BC166" s="642"/>
      <c r="BD166" s="642"/>
      <c r="BE166" s="642"/>
      <c r="BF166" s="642"/>
      <c r="BG166" s="642"/>
      <c r="BH166" s="642"/>
      <c r="BI166" s="642"/>
      <c r="BJ166" s="642"/>
      <c r="BK166" s="642"/>
    </row>
    <row r="167" spans="7:63" x14ac:dyDescent="0.3">
      <c r="G167" s="642"/>
      <c r="H167" s="642"/>
      <c r="I167" s="642"/>
      <c r="J167" s="642"/>
      <c r="K167" s="642"/>
      <c r="L167" s="642"/>
      <c r="M167" s="642"/>
      <c r="N167" s="642"/>
      <c r="O167" s="642"/>
      <c r="P167" s="642"/>
      <c r="Q167" s="642"/>
      <c r="R167" s="642"/>
      <c r="S167" s="642"/>
      <c r="T167" s="642"/>
      <c r="U167" s="642"/>
      <c r="V167" s="642"/>
      <c r="W167" s="642"/>
      <c r="X167" s="642"/>
      <c r="Y167" s="642"/>
      <c r="Z167" s="642"/>
      <c r="AA167" s="642"/>
      <c r="AB167" s="642"/>
      <c r="AC167" s="642"/>
      <c r="AD167" s="642"/>
      <c r="AE167" s="642"/>
      <c r="AF167" s="642"/>
      <c r="AG167" s="642"/>
      <c r="AH167" s="642"/>
      <c r="AI167" s="550"/>
      <c r="AJ167" s="550"/>
      <c r="AK167" s="544"/>
      <c r="AP167" s="642"/>
      <c r="AQ167" s="642"/>
      <c r="AR167" s="642"/>
      <c r="AX167" s="642"/>
      <c r="AY167" s="642"/>
      <c r="AZ167" s="642"/>
      <c r="BA167" s="642"/>
      <c r="BB167" s="642"/>
      <c r="BC167" s="642"/>
      <c r="BD167" s="642"/>
      <c r="BE167" s="642"/>
      <c r="BF167" s="642"/>
      <c r="BG167" s="642"/>
      <c r="BH167" s="642"/>
      <c r="BI167" s="642"/>
      <c r="BJ167" s="642"/>
      <c r="BK167" s="642"/>
    </row>
    <row r="168" spans="7:63" x14ac:dyDescent="0.3">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642"/>
      <c r="AF168" s="642"/>
      <c r="AG168" s="642"/>
      <c r="AH168" s="642"/>
      <c r="AI168" s="550"/>
      <c r="AJ168" s="550"/>
      <c r="AK168" s="544"/>
      <c r="AP168" s="642"/>
      <c r="AQ168" s="642"/>
      <c r="AR168" s="642"/>
      <c r="AX168" s="642"/>
      <c r="AY168" s="642"/>
      <c r="AZ168" s="642"/>
      <c r="BA168" s="642"/>
      <c r="BB168" s="642"/>
      <c r="BC168" s="642"/>
      <c r="BD168" s="642"/>
      <c r="BE168" s="642"/>
      <c r="BF168" s="642"/>
      <c r="BG168" s="642"/>
      <c r="BH168" s="642"/>
      <c r="BI168" s="642"/>
      <c r="BJ168" s="642"/>
      <c r="BK168" s="642"/>
    </row>
    <row r="169" spans="7:63" x14ac:dyDescent="0.3">
      <c r="G169" s="642"/>
      <c r="H169" s="642"/>
      <c r="I169" s="642"/>
      <c r="J169" s="642"/>
      <c r="K169" s="642"/>
      <c r="L169" s="642"/>
      <c r="M169" s="642"/>
      <c r="N169" s="642"/>
      <c r="O169" s="642"/>
      <c r="P169" s="642"/>
      <c r="Q169" s="642"/>
      <c r="R169" s="642"/>
      <c r="S169" s="642"/>
      <c r="T169" s="642"/>
      <c r="U169" s="642"/>
      <c r="V169" s="642"/>
      <c r="W169" s="642"/>
      <c r="X169" s="642"/>
      <c r="Y169" s="642"/>
      <c r="Z169" s="642"/>
      <c r="AA169" s="642"/>
      <c r="AB169" s="642"/>
      <c r="AC169" s="642"/>
      <c r="AD169" s="642"/>
      <c r="AE169" s="642"/>
      <c r="AF169" s="642"/>
      <c r="AG169" s="642"/>
      <c r="AH169" s="642"/>
      <c r="AI169" s="550"/>
      <c r="AJ169" s="550"/>
      <c r="AK169" s="544"/>
      <c r="AP169" s="642"/>
      <c r="AQ169" s="642"/>
      <c r="AR169" s="642"/>
      <c r="AX169" s="642"/>
      <c r="AY169" s="642"/>
      <c r="AZ169" s="642"/>
      <c r="BA169" s="642"/>
      <c r="BB169" s="642"/>
      <c r="BC169" s="642"/>
      <c r="BD169" s="642"/>
      <c r="BE169" s="642"/>
      <c r="BF169" s="642"/>
      <c r="BG169" s="642"/>
      <c r="BH169" s="642"/>
      <c r="BI169" s="642"/>
      <c r="BJ169" s="642"/>
      <c r="BK169" s="642"/>
    </row>
    <row r="170" spans="7:63" x14ac:dyDescent="0.3">
      <c r="G170" s="642"/>
      <c r="H170" s="642"/>
      <c r="I170" s="642"/>
      <c r="J170" s="642"/>
      <c r="K170" s="642"/>
      <c r="L170" s="642"/>
      <c r="M170" s="642"/>
      <c r="N170" s="642"/>
      <c r="O170" s="642"/>
      <c r="P170" s="642"/>
      <c r="Q170" s="642"/>
      <c r="R170" s="642"/>
      <c r="S170" s="642"/>
      <c r="T170" s="642"/>
      <c r="U170" s="642"/>
      <c r="V170" s="642"/>
      <c r="W170" s="642"/>
      <c r="X170" s="550"/>
      <c r="Y170" s="550"/>
      <c r="Z170" s="550"/>
      <c r="AA170" s="550"/>
      <c r="AB170" s="550"/>
      <c r="AC170" s="550"/>
      <c r="AD170" s="550"/>
      <c r="AE170" s="550"/>
      <c r="AF170" s="550"/>
      <c r="AG170" s="550"/>
      <c r="AH170" s="550"/>
      <c r="AI170" s="550"/>
      <c r="AJ170" s="550"/>
      <c r="AK170" s="544"/>
      <c r="AP170" s="642"/>
      <c r="AQ170" s="642"/>
      <c r="AR170" s="642"/>
      <c r="AX170" s="642"/>
      <c r="AY170" s="642"/>
      <c r="AZ170" s="642"/>
      <c r="BA170" s="642"/>
      <c r="BB170" s="642"/>
      <c r="BC170" s="642"/>
      <c r="BD170" s="642"/>
      <c r="BE170" s="642"/>
      <c r="BF170" s="642"/>
      <c r="BG170" s="642"/>
      <c r="BH170" s="642"/>
      <c r="BI170" s="642"/>
      <c r="BJ170" s="642"/>
      <c r="BK170" s="642"/>
    </row>
    <row r="171" spans="7:63" x14ac:dyDescent="0.3">
      <c r="G171" s="642"/>
      <c r="H171" s="642"/>
      <c r="I171" s="642"/>
      <c r="J171" s="642"/>
      <c r="K171" s="642"/>
      <c r="L171" s="642"/>
      <c r="M171" s="642"/>
      <c r="N171" s="642"/>
      <c r="O171" s="642"/>
      <c r="P171" s="642"/>
      <c r="Q171" s="642"/>
      <c r="R171" s="642"/>
      <c r="S171" s="642"/>
      <c r="T171" s="642"/>
      <c r="U171" s="642"/>
      <c r="V171" s="642"/>
      <c r="W171" s="642"/>
      <c r="X171" s="550"/>
      <c r="Y171" s="550"/>
      <c r="Z171" s="550"/>
      <c r="AA171" s="550"/>
      <c r="AB171" s="550"/>
      <c r="AC171" s="550"/>
      <c r="AD171" s="550"/>
      <c r="AE171" s="550"/>
      <c r="AF171" s="550"/>
      <c r="AG171" s="550"/>
      <c r="AH171" s="550"/>
      <c r="AI171" s="550"/>
      <c r="AJ171" s="550"/>
      <c r="AK171" s="544"/>
      <c r="AP171" s="642"/>
      <c r="AQ171" s="642"/>
      <c r="AR171" s="642"/>
      <c r="AX171" s="642"/>
      <c r="AY171" s="642"/>
      <c r="AZ171" s="642"/>
      <c r="BA171" s="642"/>
      <c r="BB171" s="642"/>
      <c r="BC171" s="642"/>
      <c r="BD171" s="642"/>
      <c r="BE171" s="642"/>
      <c r="BF171" s="642"/>
      <c r="BG171" s="642"/>
      <c r="BH171" s="642"/>
      <c r="BI171" s="642"/>
      <c r="BJ171" s="642"/>
      <c r="BK171" s="642"/>
    </row>
    <row r="172" spans="7:63" x14ac:dyDescent="0.3">
      <c r="G172" s="642"/>
      <c r="H172" s="642"/>
      <c r="I172" s="642"/>
      <c r="J172" s="642"/>
      <c r="K172" s="642"/>
      <c r="L172" s="642"/>
      <c r="M172" s="642"/>
      <c r="N172" s="642"/>
      <c r="O172" s="642"/>
      <c r="P172" s="642"/>
      <c r="Q172" s="642"/>
      <c r="R172" s="642"/>
      <c r="S172" s="642"/>
      <c r="T172" s="642"/>
      <c r="U172" s="642"/>
      <c r="V172" s="642"/>
      <c r="W172" s="642"/>
      <c r="X172" s="550"/>
      <c r="Y172" s="550"/>
      <c r="Z172" s="550"/>
      <c r="AA172" s="550"/>
      <c r="AB172" s="550"/>
      <c r="AC172" s="550"/>
      <c r="AD172" s="550"/>
      <c r="AE172" s="550"/>
      <c r="AF172" s="550"/>
      <c r="AG172" s="550"/>
      <c r="AH172" s="550"/>
      <c r="AI172" s="550"/>
      <c r="AJ172" s="550"/>
      <c r="AK172" s="544"/>
      <c r="AP172" s="642"/>
      <c r="AQ172" s="642"/>
      <c r="AR172" s="642"/>
      <c r="AX172" s="642"/>
      <c r="AY172" s="642"/>
      <c r="AZ172" s="642"/>
      <c r="BA172" s="642"/>
      <c r="BB172" s="642"/>
      <c r="BC172" s="642"/>
      <c r="BD172" s="642"/>
      <c r="BE172" s="642"/>
      <c r="BF172" s="642"/>
      <c r="BG172" s="642"/>
      <c r="BH172" s="642"/>
      <c r="BI172" s="642"/>
      <c r="BJ172" s="642"/>
      <c r="BK172" s="642"/>
    </row>
    <row r="173" spans="7:63" x14ac:dyDescent="0.3">
      <c r="G173" s="642"/>
      <c r="H173" s="642"/>
      <c r="I173" s="642"/>
      <c r="J173" s="642"/>
      <c r="K173" s="642"/>
      <c r="L173" s="642"/>
      <c r="M173" s="642"/>
      <c r="N173" s="642"/>
      <c r="O173" s="642"/>
      <c r="P173" s="642"/>
      <c r="Q173" s="642"/>
      <c r="R173" s="642"/>
      <c r="S173" s="642"/>
      <c r="T173" s="642"/>
      <c r="U173" s="642"/>
      <c r="V173" s="642"/>
      <c r="W173" s="642"/>
      <c r="X173" s="550"/>
      <c r="Y173" s="550"/>
      <c r="Z173" s="550"/>
      <c r="AA173" s="550"/>
      <c r="AB173" s="550"/>
      <c r="AC173" s="550"/>
      <c r="AD173" s="550"/>
      <c r="AE173" s="550"/>
      <c r="AF173" s="550"/>
      <c r="AG173" s="550"/>
      <c r="AH173" s="550"/>
      <c r="AI173" s="550"/>
      <c r="AJ173" s="550"/>
      <c r="AK173" s="544"/>
      <c r="AP173" s="642"/>
      <c r="AQ173" s="642"/>
      <c r="AR173" s="642"/>
      <c r="AX173" s="642"/>
      <c r="AY173" s="642"/>
      <c r="AZ173" s="642"/>
      <c r="BA173" s="642"/>
      <c r="BB173" s="642"/>
      <c r="BC173" s="642"/>
      <c r="BD173" s="642"/>
      <c r="BE173" s="642"/>
      <c r="BF173" s="642"/>
      <c r="BG173" s="642"/>
      <c r="BH173" s="642"/>
      <c r="BI173" s="642"/>
      <c r="BJ173" s="642"/>
      <c r="BK173" s="642"/>
    </row>
    <row r="174" spans="7:63" x14ac:dyDescent="0.3">
      <c r="G174" s="642"/>
      <c r="H174" s="642"/>
      <c r="I174" s="642"/>
      <c r="J174" s="642"/>
      <c r="K174" s="642"/>
      <c r="L174" s="642"/>
      <c r="M174" s="642"/>
      <c r="N174" s="642"/>
      <c r="O174" s="642"/>
      <c r="P174" s="642"/>
      <c r="Q174" s="642"/>
      <c r="R174" s="642"/>
      <c r="S174" s="642"/>
      <c r="T174" s="642"/>
      <c r="U174" s="642"/>
      <c r="V174" s="642"/>
      <c r="W174" s="642"/>
      <c r="X174" s="550"/>
      <c r="Y174" s="550"/>
      <c r="Z174" s="550"/>
      <c r="AA174" s="550"/>
      <c r="AB174" s="550"/>
      <c r="AC174" s="550"/>
      <c r="AD174" s="550"/>
      <c r="AE174" s="550"/>
      <c r="AF174" s="550"/>
      <c r="AG174" s="550"/>
      <c r="AH174" s="550"/>
      <c r="AI174" s="550"/>
      <c r="AJ174" s="550"/>
      <c r="AK174" s="544"/>
      <c r="AP174" s="642"/>
      <c r="AQ174" s="642"/>
      <c r="AR174" s="642"/>
      <c r="AX174" s="642"/>
      <c r="AY174" s="642"/>
      <c r="AZ174" s="642"/>
      <c r="BA174" s="642"/>
      <c r="BB174" s="642"/>
      <c r="BC174" s="642"/>
      <c r="BD174" s="642"/>
      <c r="BE174" s="642"/>
      <c r="BF174" s="642"/>
      <c r="BG174" s="642"/>
      <c r="BH174" s="642"/>
      <c r="BI174" s="642"/>
      <c r="BJ174" s="642"/>
      <c r="BK174" s="642"/>
    </row>
    <row r="175" spans="7:63" x14ac:dyDescent="0.3">
      <c r="G175" s="642"/>
      <c r="H175" s="642"/>
      <c r="I175" s="642"/>
      <c r="J175" s="642"/>
      <c r="K175" s="642"/>
      <c r="L175" s="642"/>
      <c r="M175" s="642"/>
      <c r="N175" s="642"/>
      <c r="O175" s="642"/>
      <c r="P175" s="642"/>
      <c r="Q175" s="642"/>
      <c r="R175" s="642"/>
      <c r="S175" s="642"/>
      <c r="T175" s="642"/>
      <c r="U175" s="642"/>
      <c r="V175" s="642"/>
      <c r="W175" s="642"/>
      <c r="X175" s="550"/>
      <c r="Y175" s="550"/>
      <c r="Z175" s="550"/>
      <c r="AA175" s="550"/>
      <c r="AB175" s="550"/>
      <c r="AC175" s="550"/>
      <c r="AD175" s="550"/>
      <c r="AE175" s="550"/>
      <c r="AF175" s="550"/>
      <c r="AG175" s="550"/>
      <c r="AH175" s="550"/>
      <c r="AI175" s="550"/>
      <c r="AJ175" s="550"/>
      <c r="AK175" s="544"/>
      <c r="AP175" s="642"/>
      <c r="AQ175" s="642"/>
      <c r="AR175" s="642"/>
      <c r="AX175" s="642"/>
      <c r="AY175" s="642"/>
      <c r="AZ175" s="642"/>
      <c r="BA175" s="642"/>
      <c r="BB175" s="642"/>
      <c r="BC175" s="642"/>
      <c r="BD175" s="642"/>
      <c r="BE175" s="642"/>
      <c r="BF175" s="642"/>
      <c r="BG175" s="642"/>
      <c r="BH175" s="642"/>
      <c r="BI175" s="642"/>
      <c r="BJ175" s="642"/>
      <c r="BK175" s="642"/>
    </row>
    <row r="176" spans="7:63" x14ac:dyDescent="0.3">
      <c r="G176" s="642"/>
      <c r="H176" s="642"/>
      <c r="I176" s="642"/>
      <c r="J176" s="642"/>
      <c r="K176" s="642"/>
      <c r="L176" s="642"/>
      <c r="M176" s="642"/>
      <c r="N176" s="642"/>
      <c r="O176" s="642"/>
      <c r="P176" s="642"/>
      <c r="Q176" s="642"/>
      <c r="R176" s="642"/>
      <c r="S176" s="642"/>
      <c r="T176" s="642"/>
      <c r="U176" s="642"/>
      <c r="V176" s="642"/>
      <c r="W176" s="642"/>
      <c r="X176" s="550"/>
      <c r="Y176" s="550"/>
      <c r="Z176" s="550"/>
      <c r="AA176" s="550"/>
      <c r="AB176" s="550"/>
      <c r="AC176" s="550"/>
      <c r="AD176" s="550"/>
      <c r="AE176" s="550"/>
      <c r="AF176" s="550"/>
      <c r="AG176" s="550"/>
      <c r="AH176" s="550"/>
      <c r="AI176" s="550"/>
      <c r="AJ176" s="550"/>
      <c r="AK176" s="544"/>
      <c r="AP176" s="642"/>
      <c r="AQ176" s="642"/>
      <c r="AR176" s="642"/>
      <c r="AX176" s="642"/>
      <c r="AY176" s="642"/>
      <c r="AZ176" s="642"/>
      <c r="BA176" s="642"/>
      <c r="BB176" s="642"/>
      <c r="BC176" s="642"/>
      <c r="BD176" s="642"/>
      <c r="BE176" s="642"/>
      <c r="BF176" s="642"/>
      <c r="BG176" s="642"/>
      <c r="BH176" s="642"/>
      <c r="BI176" s="642"/>
      <c r="BJ176" s="642"/>
      <c r="BK176" s="642"/>
    </row>
    <row r="177" spans="7:63" x14ac:dyDescent="0.3">
      <c r="G177" s="642"/>
      <c r="H177" s="642"/>
      <c r="I177" s="642"/>
      <c r="J177" s="642"/>
      <c r="K177" s="642"/>
      <c r="L177" s="642"/>
      <c r="M177" s="642"/>
      <c r="N177" s="642"/>
      <c r="O177" s="642"/>
      <c r="P177" s="642"/>
      <c r="Q177" s="642"/>
      <c r="R177" s="642"/>
      <c r="S177" s="642"/>
      <c r="T177" s="642"/>
      <c r="U177" s="642"/>
      <c r="V177" s="642"/>
      <c r="W177" s="642"/>
      <c r="X177" s="550"/>
      <c r="Y177" s="550"/>
      <c r="Z177" s="550"/>
      <c r="AA177" s="550"/>
      <c r="AB177" s="550"/>
      <c r="AC177" s="550"/>
      <c r="AD177" s="550"/>
      <c r="AE177" s="550"/>
      <c r="AF177" s="550"/>
      <c r="AG177" s="550"/>
      <c r="AH177" s="550"/>
      <c r="AI177" s="550"/>
      <c r="AJ177" s="550"/>
      <c r="AK177" s="544"/>
      <c r="AP177" s="642"/>
      <c r="AQ177" s="642"/>
      <c r="AR177" s="642"/>
      <c r="AX177" s="642"/>
      <c r="AY177" s="642"/>
      <c r="AZ177" s="642"/>
      <c r="BA177" s="642"/>
      <c r="BB177" s="642"/>
      <c r="BC177" s="642"/>
      <c r="BD177" s="642"/>
      <c r="BE177" s="642"/>
      <c r="BF177" s="642"/>
      <c r="BG177" s="642"/>
      <c r="BH177" s="642"/>
      <c r="BI177" s="642"/>
      <c r="BJ177" s="642"/>
      <c r="BK177" s="642"/>
    </row>
    <row r="178" spans="7:63" x14ac:dyDescent="0.3">
      <c r="G178" s="642"/>
      <c r="H178" s="642"/>
      <c r="I178" s="642"/>
      <c r="J178" s="642"/>
      <c r="K178" s="642"/>
      <c r="L178" s="642"/>
      <c r="M178" s="642"/>
      <c r="N178" s="642"/>
      <c r="O178" s="642"/>
      <c r="P178" s="642"/>
      <c r="Q178" s="642"/>
      <c r="R178" s="642"/>
      <c r="S178" s="642"/>
      <c r="T178" s="642"/>
      <c r="U178" s="642"/>
      <c r="V178" s="642"/>
      <c r="W178" s="642"/>
      <c r="X178" s="550"/>
      <c r="Y178" s="550"/>
      <c r="Z178" s="550"/>
      <c r="AA178" s="550"/>
      <c r="AB178" s="550"/>
      <c r="AC178" s="550"/>
      <c r="AD178" s="550"/>
      <c r="AE178" s="550"/>
      <c r="AF178" s="550"/>
      <c r="AG178" s="550"/>
      <c r="AH178" s="550"/>
      <c r="AI178" s="550"/>
      <c r="AJ178" s="550"/>
      <c r="AK178" s="544"/>
      <c r="AP178" s="642"/>
      <c r="AQ178" s="642"/>
      <c r="AR178" s="642"/>
      <c r="AX178" s="642"/>
      <c r="AY178" s="642"/>
      <c r="AZ178" s="642"/>
      <c r="BA178" s="642"/>
      <c r="BB178" s="642"/>
      <c r="BC178" s="642"/>
      <c r="BD178" s="642"/>
      <c r="BE178" s="642"/>
      <c r="BF178" s="642"/>
      <c r="BG178" s="642"/>
      <c r="BH178" s="642"/>
      <c r="BI178" s="642"/>
      <c r="BJ178" s="642"/>
      <c r="BK178" s="642"/>
    </row>
    <row r="179" spans="7:63" x14ac:dyDescent="0.3">
      <c r="G179" s="642"/>
      <c r="H179" s="642"/>
      <c r="I179" s="642"/>
      <c r="J179" s="642"/>
      <c r="K179" s="642"/>
      <c r="L179" s="642"/>
      <c r="M179" s="642"/>
      <c r="N179" s="642"/>
      <c r="O179" s="642"/>
      <c r="P179" s="642"/>
      <c r="Q179" s="642"/>
      <c r="R179" s="642"/>
      <c r="S179" s="642"/>
      <c r="T179" s="642"/>
      <c r="U179" s="642"/>
      <c r="V179" s="642"/>
      <c r="W179" s="642"/>
      <c r="X179" s="550"/>
      <c r="Y179" s="550"/>
      <c r="Z179" s="550"/>
      <c r="AA179" s="550"/>
      <c r="AB179" s="550"/>
      <c r="AC179" s="550"/>
      <c r="AD179" s="550"/>
      <c r="AE179" s="550"/>
      <c r="AF179" s="550"/>
      <c r="AG179" s="550"/>
      <c r="AH179" s="550"/>
      <c r="AI179" s="550"/>
      <c r="AJ179" s="550"/>
      <c r="AK179" s="544"/>
      <c r="AP179" s="642"/>
      <c r="AQ179" s="642"/>
      <c r="AR179" s="642"/>
      <c r="AX179" s="642"/>
      <c r="AY179" s="642"/>
      <c r="AZ179" s="642"/>
      <c r="BA179" s="642"/>
      <c r="BB179" s="642"/>
      <c r="BC179" s="642"/>
      <c r="BD179" s="642"/>
      <c r="BE179" s="642"/>
      <c r="BF179" s="642"/>
      <c r="BG179" s="642"/>
      <c r="BH179" s="642"/>
      <c r="BI179" s="642"/>
      <c r="BJ179" s="642"/>
      <c r="BK179" s="642"/>
    </row>
    <row r="180" spans="7:63" x14ac:dyDescent="0.3">
      <c r="G180" s="642"/>
      <c r="H180" s="642"/>
      <c r="I180" s="642"/>
      <c r="J180" s="642"/>
      <c r="K180" s="642"/>
      <c r="L180" s="642"/>
      <c r="M180" s="642"/>
      <c r="N180" s="642"/>
      <c r="O180" s="642"/>
      <c r="P180" s="642"/>
      <c r="Q180" s="642"/>
      <c r="R180" s="642"/>
      <c r="S180" s="642"/>
      <c r="T180" s="642"/>
      <c r="U180" s="642"/>
      <c r="V180" s="642"/>
      <c r="W180" s="642"/>
      <c r="X180" s="550"/>
      <c r="Y180" s="550"/>
      <c r="Z180" s="550"/>
      <c r="AA180" s="550"/>
      <c r="AB180" s="550"/>
      <c r="AC180" s="550"/>
      <c r="AD180" s="550"/>
      <c r="AE180" s="550"/>
      <c r="AF180" s="550"/>
      <c r="AG180" s="550"/>
      <c r="AH180" s="550"/>
      <c r="AI180" s="550"/>
      <c r="AJ180" s="550"/>
      <c r="AK180" s="544"/>
      <c r="AP180" s="642"/>
      <c r="AQ180" s="642"/>
      <c r="AR180" s="642"/>
      <c r="AX180" s="642"/>
      <c r="AY180" s="642"/>
      <c r="AZ180" s="642"/>
      <c r="BA180" s="642"/>
      <c r="BB180" s="642"/>
      <c r="BC180" s="642"/>
      <c r="BD180" s="642"/>
      <c r="BE180" s="642"/>
      <c r="BF180" s="642"/>
      <c r="BG180" s="642"/>
      <c r="BH180" s="642"/>
      <c r="BI180" s="642"/>
      <c r="BJ180" s="642"/>
      <c r="BK180" s="642"/>
    </row>
    <row r="181" spans="7:63" x14ac:dyDescent="0.3">
      <c r="G181" s="642"/>
      <c r="H181" s="642"/>
      <c r="I181" s="642"/>
      <c r="J181" s="642"/>
      <c r="K181" s="642"/>
      <c r="L181" s="642"/>
      <c r="M181" s="642"/>
      <c r="N181" s="642"/>
      <c r="O181" s="642"/>
      <c r="P181" s="642"/>
      <c r="Q181" s="642"/>
      <c r="R181" s="642"/>
      <c r="S181" s="642"/>
      <c r="T181" s="642"/>
      <c r="U181" s="642"/>
      <c r="V181" s="642"/>
      <c r="W181" s="642"/>
      <c r="X181" s="550"/>
      <c r="Y181" s="550"/>
      <c r="Z181" s="550"/>
      <c r="AA181" s="550"/>
      <c r="AB181" s="550"/>
      <c r="AC181" s="550"/>
      <c r="AD181" s="550"/>
      <c r="AE181" s="550"/>
      <c r="AF181" s="550"/>
      <c r="AG181" s="550"/>
      <c r="AH181" s="550"/>
      <c r="AI181" s="550"/>
      <c r="AJ181" s="550"/>
      <c r="AK181" s="544"/>
      <c r="AP181" s="642"/>
      <c r="AQ181" s="642"/>
      <c r="AR181" s="642"/>
      <c r="AX181" s="642"/>
      <c r="AY181" s="642"/>
      <c r="AZ181" s="642"/>
      <c r="BA181" s="642"/>
      <c r="BB181" s="642"/>
      <c r="BC181" s="642"/>
      <c r="BD181" s="642"/>
      <c r="BE181" s="642"/>
      <c r="BF181" s="642"/>
      <c r="BG181" s="642"/>
      <c r="BH181" s="642"/>
      <c r="BI181" s="642"/>
      <c r="BJ181" s="642"/>
      <c r="BK181" s="642"/>
    </row>
    <row r="182" spans="7:63" x14ac:dyDescent="0.3">
      <c r="G182" s="642"/>
      <c r="H182" s="642"/>
      <c r="I182" s="642"/>
      <c r="J182" s="642"/>
      <c r="K182" s="642"/>
      <c r="L182" s="642"/>
      <c r="M182" s="642"/>
      <c r="N182" s="642"/>
      <c r="O182" s="642"/>
      <c r="P182" s="642"/>
      <c r="Q182" s="642"/>
      <c r="R182" s="642"/>
      <c r="S182" s="642"/>
      <c r="T182" s="642"/>
      <c r="U182" s="642"/>
      <c r="V182" s="642"/>
      <c r="W182" s="642"/>
      <c r="X182" s="550"/>
      <c r="Y182" s="550"/>
      <c r="Z182" s="550"/>
      <c r="AA182" s="550"/>
      <c r="AB182" s="550"/>
      <c r="AC182" s="550"/>
      <c r="AD182" s="550"/>
      <c r="AE182" s="550"/>
      <c r="AF182" s="550"/>
      <c r="AG182" s="550"/>
      <c r="AH182" s="550"/>
      <c r="AI182" s="550"/>
      <c r="AJ182" s="550"/>
      <c r="AK182" s="544"/>
      <c r="AP182" s="642"/>
      <c r="AQ182" s="642"/>
      <c r="AR182" s="642"/>
      <c r="AX182" s="642"/>
      <c r="AY182" s="642"/>
      <c r="AZ182" s="642"/>
      <c r="BA182" s="642"/>
      <c r="BB182" s="642"/>
      <c r="BC182" s="642"/>
      <c r="BD182" s="642"/>
      <c r="BE182" s="642"/>
      <c r="BF182" s="642"/>
      <c r="BG182" s="642"/>
      <c r="BH182" s="642"/>
      <c r="BI182" s="642"/>
      <c r="BJ182" s="642"/>
      <c r="BK182" s="642"/>
    </row>
    <row r="183" spans="7:63" x14ac:dyDescent="0.3">
      <c r="G183" s="642"/>
      <c r="H183" s="642"/>
      <c r="I183" s="642"/>
      <c r="J183" s="642"/>
      <c r="K183" s="642"/>
      <c r="L183" s="642"/>
      <c r="M183" s="642"/>
      <c r="N183" s="642"/>
      <c r="O183" s="642"/>
      <c r="P183" s="642"/>
      <c r="Q183" s="642"/>
      <c r="R183" s="642"/>
      <c r="S183" s="642"/>
      <c r="T183" s="642"/>
      <c r="U183" s="642"/>
      <c r="V183" s="642"/>
      <c r="W183" s="642"/>
      <c r="X183" s="550"/>
      <c r="Y183" s="550"/>
      <c r="Z183" s="550"/>
      <c r="AA183" s="550"/>
      <c r="AB183" s="550"/>
      <c r="AC183" s="550"/>
      <c r="AD183" s="550"/>
      <c r="AE183" s="550"/>
      <c r="AF183" s="550"/>
      <c r="AG183" s="550"/>
      <c r="AH183" s="550"/>
      <c r="AI183" s="550"/>
      <c r="AJ183" s="550"/>
      <c r="AK183" s="544"/>
      <c r="AP183" s="642"/>
      <c r="AQ183" s="642"/>
      <c r="AR183" s="642"/>
      <c r="AX183" s="642"/>
      <c r="AY183" s="642"/>
      <c r="AZ183" s="642"/>
      <c r="BA183" s="642"/>
      <c r="BB183" s="642"/>
      <c r="BC183" s="642"/>
      <c r="BD183" s="642"/>
      <c r="BE183" s="642"/>
      <c r="BF183" s="642"/>
      <c r="BG183" s="642"/>
      <c r="BH183" s="642"/>
      <c r="BI183" s="642"/>
      <c r="BJ183" s="642"/>
      <c r="BK183" s="642"/>
    </row>
    <row r="184" spans="7:63" x14ac:dyDescent="0.3">
      <c r="G184" s="642"/>
      <c r="H184" s="642"/>
      <c r="I184" s="642"/>
      <c r="J184" s="642"/>
      <c r="K184" s="642"/>
      <c r="L184" s="642"/>
      <c r="M184" s="642"/>
      <c r="N184" s="642"/>
      <c r="O184" s="642"/>
      <c r="P184" s="642"/>
      <c r="Q184" s="642"/>
      <c r="R184" s="642"/>
      <c r="S184" s="642"/>
      <c r="T184" s="642"/>
      <c r="U184" s="642"/>
      <c r="V184" s="642"/>
      <c r="W184" s="642"/>
      <c r="X184" s="550"/>
      <c r="Y184" s="550"/>
      <c r="Z184" s="550"/>
      <c r="AA184" s="550"/>
      <c r="AB184" s="550"/>
      <c r="AC184" s="550"/>
      <c r="AD184" s="550"/>
      <c r="AE184" s="550"/>
      <c r="AF184" s="550"/>
      <c r="AG184" s="550"/>
      <c r="AH184" s="550"/>
      <c r="AI184" s="550"/>
      <c r="AJ184" s="550"/>
      <c r="AK184" s="544"/>
      <c r="AP184" s="642"/>
      <c r="AQ184" s="642"/>
      <c r="AR184" s="642"/>
      <c r="AX184" s="642"/>
      <c r="AY184" s="642"/>
      <c r="AZ184" s="642"/>
      <c r="BA184" s="642"/>
      <c r="BB184" s="642"/>
      <c r="BC184" s="642"/>
      <c r="BD184" s="642"/>
      <c r="BE184" s="642"/>
      <c r="BF184" s="642"/>
      <c r="BG184" s="642"/>
      <c r="BH184" s="642"/>
      <c r="BI184" s="642"/>
      <c r="BJ184" s="642"/>
      <c r="BK184" s="642"/>
    </row>
    <row r="185" spans="7:63" x14ac:dyDescent="0.3">
      <c r="G185" s="642"/>
      <c r="H185" s="642"/>
      <c r="I185" s="642"/>
      <c r="J185" s="642"/>
      <c r="K185" s="642"/>
      <c r="L185" s="642"/>
      <c r="M185" s="642"/>
      <c r="N185" s="642"/>
      <c r="O185" s="642"/>
      <c r="P185" s="642"/>
      <c r="Q185" s="642"/>
      <c r="R185" s="642"/>
      <c r="S185" s="642"/>
      <c r="T185" s="642"/>
      <c r="U185" s="642"/>
      <c r="V185" s="642"/>
      <c r="W185" s="642"/>
      <c r="X185" s="550"/>
      <c r="Y185" s="550"/>
      <c r="Z185" s="550"/>
      <c r="AA185" s="550"/>
      <c r="AB185" s="550"/>
      <c r="AC185" s="550"/>
      <c r="AD185" s="550"/>
      <c r="AE185" s="550"/>
      <c r="AF185" s="550"/>
      <c r="AG185" s="550"/>
      <c r="AH185" s="550"/>
      <c r="AI185" s="550"/>
      <c r="AJ185" s="550"/>
      <c r="AK185" s="544"/>
      <c r="AP185" s="642"/>
      <c r="AQ185" s="642"/>
      <c r="AR185" s="642"/>
      <c r="AX185" s="642"/>
      <c r="AY185" s="642"/>
      <c r="AZ185" s="642"/>
      <c r="BA185" s="642"/>
      <c r="BB185" s="642"/>
      <c r="BC185" s="642"/>
      <c r="BD185" s="642"/>
      <c r="BE185" s="642"/>
      <c r="BF185" s="642"/>
      <c r="BG185" s="642"/>
      <c r="BH185" s="642"/>
      <c r="BI185" s="642"/>
      <c r="BJ185" s="642"/>
      <c r="BK185" s="642"/>
    </row>
    <row r="186" spans="7:63" x14ac:dyDescent="0.3">
      <c r="G186" s="642"/>
      <c r="H186" s="642"/>
      <c r="I186" s="642"/>
      <c r="J186" s="642"/>
      <c r="K186" s="642"/>
      <c r="L186" s="642"/>
      <c r="M186" s="642"/>
      <c r="N186" s="642"/>
      <c r="O186" s="642"/>
      <c r="P186" s="642"/>
      <c r="Q186" s="642"/>
      <c r="R186" s="642"/>
      <c r="S186" s="642"/>
      <c r="T186" s="642"/>
      <c r="U186" s="642"/>
      <c r="V186" s="642"/>
      <c r="W186" s="642"/>
      <c r="X186" s="550"/>
      <c r="Y186" s="550"/>
      <c r="Z186" s="550"/>
      <c r="AA186" s="550"/>
      <c r="AB186" s="550"/>
      <c r="AC186" s="550"/>
      <c r="AD186" s="550"/>
      <c r="AE186" s="550"/>
      <c r="AF186" s="550"/>
      <c r="AG186" s="550"/>
      <c r="AH186" s="550"/>
      <c r="AI186" s="550"/>
      <c r="AJ186" s="550"/>
      <c r="AK186" s="544"/>
      <c r="AP186" s="642"/>
      <c r="AQ186" s="642"/>
      <c r="AR186" s="642"/>
      <c r="AX186" s="642"/>
      <c r="AY186" s="642"/>
      <c r="AZ186" s="642"/>
      <c r="BA186" s="642"/>
      <c r="BB186" s="642"/>
      <c r="BC186" s="642"/>
      <c r="BD186" s="642"/>
      <c r="BE186" s="642"/>
      <c r="BF186" s="642"/>
      <c r="BG186" s="642"/>
      <c r="BH186" s="642"/>
      <c r="BI186" s="642"/>
      <c r="BJ186" s="642"/>
      <c r="BK186" s="642"/>
    </row>
    <row r="187" spans="7:63" x14ac:dyDescent="0.3">
      <c r="G187" s="642"/>
      <c r="H187" s="642"/>
      <c r="I187" s="642"/>
      <c r="J187" s="642"/>
      <c r="K187" s="642"/>
      <c r="L187" s="642"/>
      <c r="M187" s="642"/>
      <c r="N187" s="642"/>
      <c r="O187" s="642"/>
      <c r="P187" s="642"/>
      <c r="Q187" s="642"/>
      <c r="R187" s="642"/>
      <c r="S187" s="642"/>
      <c r="T187" s="642"/>
      <c r="U187" s="642"/>
      <c r="V187" s="642"/>
      <c r="W187" s="642"/>
      <c r="X187" s="550"/>
      <c r="Y187" s="550"/>
      <c r="Z187" s="550"/>
      <c r="AA187" s="550"/>
      <c r="AB187" s="550"/>
      <c r="AC187" s="550"/>
      <c r="AD187" s="550"/>
      <c r="AE187" s="550"/>
      <c r="AF187" s="550"/>
      <c r="AG187" s="550"/>
      <c r="AH187" s="550"/>
      <c r="AI187" s="550"/>
      <c r="AJ187" s="550"/>
      <c r="AK187" s="544"/>
      <c r="AP187" s="642"/>
      <c r="AQ187" s="642"/>
      <c r="AR187" s="642"/>
      <c r="AX187" s="642"/>
      <c r="AY187" s="642"/>
      <c r="AZ187" s="642"/>
      <c r="BA187" s="642"/>
      <c r="BB187" s="642"/>
      <c r="BC187" s="642"/>
      <c r="BD187" s="642"/>
      <c r="BE187" s="642"/>
      <c r="BF187" s="642"/>
      <c r="BG187" s="642"/>
      <c r="BH187" s="642"/>
      <c r="BI187" s="642"/>
      <c r="BJ187" s="642"/>
      <c r="BK187" s="642"/>
    </row>
    <row r="188" spans="7:63" x14ac:dyDescent="0.3">
      <c r="G188" s="642"/>
      <c r="H188" s="642"/>
      <c r="I188" s="642"/>
      <c r="J188" s="642"/>
      <c r="K188" s="642"/>
      <c r="L188" s="642"/>
      <c r="M188" s="642"/>
      <c r="N188" s="642"/>
      <c r="O188" s="642"/>
      <c r="P188" s="642"/>
      <c r="Q188" s="642"/>
      <c r="R188" s="642"/>
      <c r="S188" s="642"/>
      <c r="T188" s="642"/>
      <c r="U188" s="642"/>
      <c r="V188" s="642"/>
      <c r="W188" s="642"/>
      <c r="X188" s="550"/>
      <c r="Y188" s="550"/>
      <c r="Z188" s="550"/>
      <c r="AA188" s="550"/>
      <c r="AB188" s="550"/>
      <c r="AC188" s="550"/>
      <c r="AD188" s="550"/>
      <c r="AE188" s="550"/>
      <c r="AF188" s="550"/>
      <c r="AG188" s="550"/>
      <c r="AH188" s="550"/>
      <c r="AI188" s="550"/>
      <c r="AJ188" s="550"/>
      <c r="AK188" s="544"/>
      <c r="AP188" s="642"/>
      <c r="AQ188" s="642"/>
      <c r="AR188" s="642"/>
      <c r="AX188" s="642"/>
      <c r="AY188" s="642"/>
      <c r="AZ188" s="642"/>
      <c r="BA188" s="642"/>
      <c r="BB188" s="642"/>
      <c r="BC188" s="642"/>
      <c r="BD188" s="642"/>
      <c r="BE188" s="642"/>
      <c r="BF188" s="642"/>
      <c r="BG188" s="642"/>
      <c r="BH188" s="642"/>
      <c r="BI188" s="642"/>
      <c r="BJ188" s="642"/>
      <c r="BK188" s="642"/>
    </row>
    <row r="189" spans="7:63" x14ac:dyDescent="0.3">
      <c r="G189" s="642"/>
      <c r="H189" s="642"/>
      <c r="I189" s="642"/>
      <c r="J189" s="642"/>
      <c r="K189" s="642"/>
      <c r="L189" s="642"/>
      <c r="M189" s="642"/>
      <c r="N189" s="642"/>
      <c r="O189" s="642"/>
      <c r="P189" s="642"/>
      <c r="Q189" s="642"/>
      <c r="R189" s="642"/>
      <c r="S189" s="642"/>
      <c r="T189" s="642"/>
      <c r="U189" s="642"/>
      <c r="V189" s="642"/>
      <c r="W189" s="642"/>
      <c r="X189" s="550"/>
      <c r="Y189" s="550"/>
      <c r="Z189" s="550"/>
      <c r="AA189" s="550"/>
      <c r="AB189" s="550"/>
      <c r="AC189" s="550"/>
      <c r="AD189" s="550"/>
      <c r="AE189" s="550"/>
      <c r="AF189" s="550"/>
      <c r="AG189" s="550"/>
      <c r="AH189" s="550"/>
      <c r="AI189" s="550"/>
      <c r="AJ189" s="550"/>
      <c r="AK189" s="544"/>
      <c r="AP189" s="642"/>
      <c r="AQ189" s="642"/>
      <c r="AR189" s="642"/>
      <c r="AX189" s="642"/>
      <c r="AY189" s="642"/>
      <c r="AZ189" s="642"/>
      <c r="BA189" s="642"/>
      <c r="BB189" s="642"/>
      <c r="BC189" s="642"/>
      <c r="BD189" s="642"/>
      <c r="BE189" s="642"/>
      <c r="BF189" s="642"/>
      <c r="BG189" s="642"/>
      <c r="BH189" s="642"/>
      <c r="BI189" s="642"/>
      <c r="BJ189" s="642"/>
      <c r="BK189" s="642"/>
    </row>
    <row r="190" spans="7:63" x14ac:dyDescent="0.3">
      <c r="G190" s="642"/>
      <c r="H190" s="642"/>
      <c r="I190" s="642"/>
      <c r="J190" s="642"/>
      <c r="K190" s="642"/>
      <c r="L190" s="642"/>
      <c r="M190" s="642"/>
      <c r="N190" s="642"/>
      <c r="O190" s="642"/>
      <c r="P190" s="642"/>
      <c r="Q190" s="642"/>
      <c r="R190" s="642"/>
      <c r="S190" s="642"/>
      <c r="T190" s="642"/>
      <c r="U190" s="642"/>
      <c r="V190" s="642"/>
      <c r="W190" s="642"/>
      <c r="X190" s="550"/>
      <c r="Y190" s="550"/>
      <c r="Z190" s="550"/>
      <c r="AA190" s="550"/>
      <c r="AB190" s="550"/>
      <c r="AC190" s="550"/>
      <c r="AD190" s="550"/>
      <c r="AE190" s="550"/>
      <c r="AF190" s="550"/>
      <c r="AG190" s="550"/>
      <c r="AH190" s="550"/>
      <c r="AI190" s="550"/>
      <c r="AJ190" s="550"/>
      <c r="AK190" s="544"/>
      <c r="AP190" s="642"/>
      <c r="AQ190" s="642"/>
      <c r="AR190" s="642"/>
      <c r="AX190" s="642"/>
      <c r="AY190" s="642"/>
      <c r="AZ190" s="642"/>
      <c r="BA190" s="642"/>
      <c r="BB190" s="642"/>
      <c r="BC190" s="642"/>
      <c r="BD190" s="642"/>
      <c r="BE190" s="642"/>
      <c r="BF190" s="642"/>
      <c r="BG190" s="642"/>
      <c r="BH190" s="642"/>
      <c r="BI190" s="642"/>
      <c r="BJ190" s="642"/>
      <c r="BK190" s="642"/>
    </row>
    <row r="191" spans="7:63" x14ac:dyDescent="0.3">
      <c r="G191" s="642"/>
      <c r="H191" s="642"/>
      <c r="I191" s="642"/>
      <c r="J191" s="642"/>
      <c r="K191" s="642"/>
      <c r="L191" s="642"/>
      <c r="M191" s="642"/>
      <c r="N191" s="642"/>
      <c r="O191" s="642"/>
      <c r="P191" s="642"/>
      <c r="Q191" s="642"/>
      <c r="R191" s="642"/>
      <c r="S191" s="642"/>
      <c r="T191" s="642"/>
      <c r="U191" s="642"/>
      <c r="V191" s="642"/>
      <c r="W191" s="642"/>
      <c r="X191" s="550"/>
      <c r="Y191" s="550"/>
      <c r="Z191" s="550"/>
      <c r="AA191" s="550"/>
      <c r="AB191" s="550"/>
      <c r="AC191" s="550"/>
      <c r="AD191" s="550"/>
      <c r="AE191" s="550"/>
      <c r="AF191" s="550"/>
      <c r="AG191" s="550"/>
      <c r="AH191" s="550"/>
      <c r="AI191" s="550"/>
      <c r="AJ191" s="550"/>
      <c r="AK191" s="544"/>
      <c r="AP191" s="642"/>
      <c r="AQ191" s="642"/>
      <c r="AR191" s="642"/>
      <c r="AX191" s="642"/>
      <c r="AY191" s="642"/>
      <c r="AZ191" s="642"/>
      <c r="BA191" s="642"/>
      <c r="BB191" s="642"/>
      <c r="BC191" s="642"/>
      <c r="BD191" s="642"/>
      <c r="BE191" s="642"/>
      <c r="BF191" s="642"/>
      <c r="BG191" s="642"/>
      <c r="BH191" s="642"/>
      <c r="BI191" s="642"/>
      <c r="BJ191" s="642"/>
      <c r="BK191" s="642"/>
    </row>
    <row r="192" spans="7:63" x14ac:dyDescent="0.3">
      <c r="G192" s="642"/>
      <c r="H192" s="642"/>
      <c r="I192" s="642"/>
      <c r="J192" s="642"/>
      <c r="K192" s="642"/>
      <c r="L192" s="642"/>
      <c r="M192" s="642"/>
      <c r="N192" s="642"/>
      <c r="O192" s="642"/>
      <c r="P192" s="642"/>
      <c r="Q192" s="642"/>
      <c r="R192" s="642"/>
      <c r="S192" s="642"/>
      <c r="T192" s="642"/>
      <c r="U192" s="642"/>
      <c r="V192" s="642"/>
      <c r="W192" s="642"/>
      <c r="X192" s="550"/>
      <c r="Y192" s="550"/>
      <c r="Z192" s="550"/>
      <c r="AA192" s="550"/>
      <c r="AB192" s="550"/>
      <c r="AC192" s="550"/>
      <c r="AD192" s="550"/>
      <c r="AE192" s="550"/>
      <c r="AF192" s="550"/>
      <c r="AG192" s="550"/>
      <c r="AH192" s="550"/>
      <c r="AI192" s="550"/>
      <c r="AJ192" s="550"/>
      <c r="AK192" s="544"/>
      <c r="AP192" s="642"/>
      <c r="AQ192" s="642"/>
      <c r="AR192" s="642"/>
      <c r="AX192" s="642"/>
      <c r="AY192" s="642"/>
      <c r="AZ192" s="642"/>
      <c r="BA192" s="642"/>
      <c r="BB192" s="642"/>
      <c r="BC192" s="642"/>
      <c r="BD192" s="642"/>
      <c r="BE192" s="642"/>
      <c r="BF192" s="642"/>
      <c r="BG192" s="642"/>
      <c r="BH192" s="642"/>
      <c r="BI192" s="642"/>
      <c r="BJ192" s="642"/>
      <c r="BK192" s="642"/>
    </row>
    <row r="193" spans="7:63" x14ac:dyDescent="0.3">
      <c r="G193" s="642"/>
      <c r="H193" s="642"/>
      <c r="I193" s="642"/>
      <c r="J193" s="642"/>
      <c r="K193" s="642"/>
      <c r="L193" s="642"/>
      <c r="M193" s="642"/>
      <c r="N193" s="642"/>
      <c r="O193" s="642"/>
      <c r="P193" s="642"/>
      <c r="Q193" s="642"/>
      <c r="R193" s="642"/>
      <c r="S193" s="642"/>
      <c r="T193" s="642"/>
      <c r="U193" s="550"/>
      <c r="V193" s="550"/>
      <c r="W193" s="550"/>
      <c r="X193" s="550"/>
      <c r="Y193" s="550"/>
      <c r="Z193" s="550"/>
      <c r="AA193" s="550"/>
      <c r="AB193" s="550"/>
      <c r="AC193" s="550"/>
      <c r="AD193" s="550"/>
      <c r="AE193" s="550"/>
      <c r="AF193" s="550"/>
      <c r="AG193" s="550"/>
      <c r="AH193" s="550"/>
      <c r="AI193" s="550"/>
      <c r="AJ193" s="550"/>
      <c r="AK193" s="544"/>
      <c r="AP193" s="642"/>
      <c r="AQ193" s="642"/>
      <c r="AR193" s="642"/>
      <c r="AX193" s="642"/>
      <c r="AY193" s="642"/>
      <c r="AZ193" s="642"/>
      <c r="BA193" s="642"/>
      <c r="BB193" s="642"/>
      <c r="BC193" s="642"/>
      <c r="BD193" s="642"/>
      <c r="BE193" s="642"/>
      <c r="BF193" s="642"/>
      <c r="BG193" s="642"/>
      <c r="BH193" s="642"/>
      <c r="BI193" s="642"/>
      <c r="BJ193" s="642"/>
      <c r="BK193" s="642"/>
    </row>
    <row r="194" spans="7:63" x14ac:dyDescent="0.3">
      <c r="G194" s="642"/>
      <c r="H194" s="642"/>
      <c r="I194" s="642"/>
      <c r="J194" s="642"/>
      <c r="K194" s="642"/>
      <c r="L194" s="642"/>
      <c r="M194" s="642"/>
      <c r="N194" s="642"/>
      <c r="O194" s="642"/>
      <c r="P194" s="642"/>
      <c r="Q194" s="642"/>
      <c r="R194" s="642"/>
      <c r="S194" s="642"/>
      <c r="T194" s="642"/>
      <c r="U194" s="550"/>
      <c r="V194" s="550"/>
      <c r="W194" s="550"/>
      <c r="X194" s="550"/>
      <c r="Y194" s="550"/>
      <c r="Z194" s="550"/>
      <c r="AA194" s="550"/>
      <c r="AB194" s="550"/>
      <c r="AC194" s="550"/>
      <c r="AD194" s="550"/>
      <c r="AE194" s="550"/>
      <c r="AF194" s="550"/>
      <c r="AG194" s="550"/>
      <c r="AH194" s="550"/>
      <c r="AI194" s="550"/>
      <c r="AJ194" s="550"/>
      <c r="AK194" s="544"/>
      <c r="AP194" s="642"/>
      <c r="AQ194" s="642"/>
      <c r="AR194" s="642"/>
      <c r="AX194" s="642"/>
      <c r="AY194" s="642"/>
      <c r="AZ194" s="642"/>
      <c r="BA194" s="642"/>
      <c r="BB194" s="642"/>
      <c r="BC194" s="642"/>
      <c r="BD194" s="642"/>
      <c r="BE194" s="642"/>
      <c r="BF194" s="642"/>
      <c r="BG194" s="642"/>
      <c r="BH194" s="642"/>
      <c r="BI194" s="642"/>
      <c r="BJ194" s="642"/>
      <c r="BK194" s="642"/>
    </row>
    <row r="195" spans="7:63" x14ac:dyDescent="0.3">
      <c r="G195" s="642"/>
      <c r="H195" s="642"/>
      <c r="I195" s="642"/>
      <c r="J195" s="642"/>
      <c r="K195" s="642"/>
      <c r="L195" s="642"/>
      <c r="M195" s="642"/>
      <c r="N195" s="642"/>
      <c r="O195" s="642"/>
      <c r="P195" s="642"/>
      <c r="Q195" s="642"/>
      <c r="R195" s="642"/>
      <c r="S195" s="642"/>
      <c r="T195" s="642"/>
      <c r="U195" s="550"/>
      <c r="V195" s="550"/>
      <c r="W195" s="550"/>
      <c r="X195" s="550"/>
      <c r="Y195" s="550"/>
      <c r="Z195" s="550"/>
      <c r="AA195" s="550"/>
      <c r="AB195" s="550"/>
      <c r="AC195" s="550"/>
      <c r="AD195" s="550"/>
      <c r="AE195" s="550"/>
      <c r="AF195" s="550"/>
      <c r="AG195" s="550"/>
      <c r="AH195" s="550"/>
      <c r="AI195" s="550"/>
      <c r="AJ195" s="550"/>
      <c r="AK195" s="544"/>
      <c r="AP195" s="642"/>
      <c r="AQ195" s="642"/>
      <c r="AR195" s="642"/>
      <c r="AX195" s="642"/>
      <c r="AY195" s="642"/>
      <c r="AZ195" s="642"/>
      <c r="BA195" s="642"/>
      <c r="BB195" s="642"/>
      <c r="BC195" s="642"/>
      <c r="BD195" s="642"/>
      <c r="BE195" s="642"/>
      <c r="BF195" s="642"/>
      <c r="BG195" s="642"/>
      <c r="BH195" s="642"/>
      <c r="BI195" s="642"/>
      <c r="BJ195" s="642"/>
      <c r="BK195" s="642"/>
    </row>
    <row r="196" spans="7:63" x14ac:dyDescent="0.3">
      <c r="G196" s="642"/>
      <c r="H196" s="642"/>
      <c r="I196" s="642"/>
      <c r="J196" s="642"/>
      <c r="K196" s="642"/>
      <c r="L196" s="642"/>
      <c r="M196" s="642"/>
      <c r="N196" s="642"/>
      <c r="O196" s="642"/>
      <c r="P196" s="642"/>
      <c r="Q196" s="642"/>
      <c r="R196" s="642"/>
      <c r="S196" s="642"/>
      <c r="T196" s="642"/>
      <c r="U196" s="550"/>
      <c r="V196" s="550"/>
      <c r="W196" s="550"/>
      <c r="X196" s="550"/>
      <c r="Y196" s="550"/>
      <c r="Z196" s="550"/>
      <c r="AA196" s="550"/>
      <c r="AB196" s="550"/>
      <c r="AC196" s="550"/>
      <c r="AD196" s="550"/>
      <c r="AE196" s="550"/>
      <c r="AF196" s="550"/>
      <c r="AG196" s="550"/>
      <c r="AH196" s="550"/>
      <c r="AI196" s="550"/>
      <c r="AJ196" s="550"/>
      <c r="AK196" s="544"/>
      <c r="AP196" s="642"/>
      <c r="AQ196" s="642"/>
      <c r="AR196" s="642"/>
      <c r="AX196" s="642"/>
      <c r="AY196" s="642"/>
      <c r="AZ196" s="642"/>
      <c r="BA196" s="642"/>
      <c r="BB196" s="642"/>
      <c r="BC196" s="642"/>
      <c r="BD196" s="642"/>
      <c r="BE196" s="642"/>
      <c r="BF196" s="642"/>
      <c r="BG196" s="642"/>
      <c r="BH196" s="642"/>
      <c r="BI196" s="642"/>
      <c r="BJ196" s="642"/>
      <c r="BK196" s="642"/>
    </row>
    <row r="197" spans="7:63" x14ac:dyDescent="0.3">
      <c r="G197" s="642"/>
      <c r="H197" s="642"/>
      <c r="I197" s="642"/>
      <c r="J197" s="642"/>
      <c r="K197" s="642"/>
      <c r="L197" s="642"/>
      <c r="M197" s="642"/>
      <c r="N197" s="642"/>
      <c r="O197" s="642"/>
      <c r="P197" s="642"/>
      <c r="Q197" s="642"/>
      <c r="R197" s="642"/>
      <c r="S197" s="642"/>
      <c r="T197" s="642"/>
      <c r="U197" s="550"/>
      <c r="V197" s="550"/>
      <c r="W197" s="550"/>
      <c r="X197" s="550"/>
      <c r="Y197" s="550"/>
      <c r="Z197" s="550"/>
      <c r="AA197" s="550"/>
      <c r="AB197" s="550"/>
      <c r="AC197" s="550"/>
      <c r="AD197" s="550"/>
      <c r="AE197" s="550"/>
      <c r="AF197" s="550"/>
      <c r="AG197" s="550"/>
      <c r="AH197" s="550"/>
      <c r="AI197" s="550"/>
      <c r="AJ197" s="550"/>
      <c r="AK197" s="544"/>
      <c r="AP197" s="642"/>
      <c r="AQ197" s="642"/>
      <c r="AR197" s="642"/>
      <c r="AX197" s="642"/>
      <c r="AY197" s="642"/>
      <c r="AZ197" s="642"/>
      <c r="BA197" s="642"/>
      <c r="BB197" s="642"/>
      <c r="BC197" s="642"/>
      <c r="BD197" s="642"/>
      <c r="BE197" s="642"/>
      <c r="BF197" s="642"/>
      <c r="BG197" s="642"/>
      <c r="BH197" s="642"/>
      <c r="BI197" s="642"/>
      <c r="BJ197" s="642"/>
      <c r="BK197" s="642"/>
    </row>
    <row r="198" spans="7:63" x14ac:dyDescent="0.3">
      <c r="G198" s="642"/>
      <c r="H198" s="642"/>
      <c r="I198" s="642"/>
      <c r="J198" s="642"/>
      <c r="K198" s="642"/>
      <c r="L198" s="642"/>
      <c r="M198" s="642"/>
      <c r="N198" s="642"/>
      <c r="O198" s="642"/>
      <c r="P198" s="642"/>
      <c r="Q198" s="642"/>
      <c r="R198" s="642"/>
      <c r="S198" s="642"/>
      <c r="T198" s="642"/>
      <c r="U198" s="550"/>
      <c r="V198" s="550"/>
      <c r="W198" s="550"/>
      <c r="X198" s="550"/>
      <c r="Y198" s="550"/>
      <c r="Z198" s="550"/>
      <c r="AA198" s="550"/>
      <c r="AB198" s="550"/>
      <c r="AC198" s="550"/>
      <c r="AD198" s="550"/>
      <c r="AE198" s="550"/>
      <c r="AF198" s="550"/>
      <c r="AG198" s="550"/>
      <c r="AH198" s="550"/>
      <c r="AI198" s="550"/>
      <c r="AJ198" s="550"/>
      <c r="AK198" s="544"/>
      <c r="AP198" s="642"/>
      <c r="AQ198" s="642"/>
      <c r="AR198" s="642"/>
      <c r="AX198" s="642"/>
      <c r="AY198" s="642"/>
      <c r="AZ198" s="642"/>
      <c r="BA198" s="642"/>
      <c r="BB198" s="642"/>
      <c r="BC198" s="642"/>
      <c r="BD198" s="642"/>
      <c r="BE198" s="642"/>
      <c r="BF198" s="642"/>
      <c r="BG198" s="642"/>
      <c r="BH198" s="642"/>
      <c r="BI198" s="642"/>
      <c r="BJ198" s="642"/>
      <c r="BK198" s="642"/>
    </row>
    <row r="199" spans="7:63" x14ac:dyDescent="0.3">
      <c r="G199" s="642"/>
      <c r="H199" s="642"/>
      <c r="I199" s="642"/>
      <c r="J199" s="642"/>
      <c r="K199" s="642"/>
      <c r="L199" s="642"/>
      <c r="M199" s="642"/>
      <c r="N199" s="642"/>
      <c r="O199" s="642"/>
      <c r="P199" s="642"/>
      <c r="Q199" s="642"/>
      <c r="R199" s="642"/>
      <c r="S199" s="642"/>
      <c r="T199" s="642"/>
      <c r="U199" s="550"/>
      <c r="V199" s="550"/>
      <c r="W199" s="550"/>
      <c r="X199" s="550"/>
      <c r="Y199" s="550"/>
      <c r="Z199" s="550"/>
      <c r="AA199" s="550"/>
      <c r="AB199" s="550"/>
      <c r="AC199" s="550"/>
      <c r="AD199" s="550"/>
      <c r="AE199" s="550"/>
      <c r="AF199" s="550"/>
      <c r="AG199" s="550"/>
      <c r="AH199" s="550"/>
      <c r="AI199" s="550"/>
      <c r="AJ199" s="550"/>
      <c r="AK199" s="544"/>
      <c r="AP199" s="642"/>
      <c r="AQ199" s="642"/>
      <c r="AR199" s="642"/>
      <c r="AX199" s="642"/>
      <c r="AY199" s="642"/>
      <c r="AZ199" s="642"/>
      <c r="BA199" s="642"/>
      <c r="BB199" s="642"/>
      <c r="BC199" s="642"/>
      <c r="BD199" s="642"/>
      <c r="BE199" s="642"/>
      <c r="BF199" s="642"/>
      <c r="BG199" s="642"/>
      <c r="BH199" s="642"/>
      <c r="BI199" s="642"/>
      <c r="BJ199" s="642"/>
      <c r="BK199" s="642"/>
    </row>
    <row r="200" spans="7:63" x14ac:dyDescent="0.3">
      <c r="G200" s="642"/>
      <c r="H200" s="642"/>
      <c r="I200" s="642"/>
      <c r="J200" s="642"/>
      <c r="K200" s="642"/>
      <c r="L200" s="642"/>
      <c r="M200" s="642"/>
      <c r="N200" s="642"/>
      <c r="O200" s="642"/>
      <c r="P200" s="642"/>
      <c r="Q200" s="642"/>
      <c r="R200" s="642"/>
      <c r="S200" s="642"/>
      <c r="T200" s="642"/>
      <c r="U200" s="550"/>
      <c r="V200" s="550"/>
      <c r="W200" s="550"/>
      <c r="X200" s="550"/>
      <c r="Y200" s="550"/>
      <c r="Z200" s="550"/>
      <c r="AA200" s="550"/>
      <c r="AB200" s="550"/>
      <c r="AC200" s="550"/>
      <c r="AD200" s="550"/>
      <c r="AE200" s="550"/>
      <c r="AF200" s="550"/>
      <c r="AG200" s="550"/>
      <c r="AH200" s="550"/>
      <c r="AI200" s="550"/>
      <c r="AJ200" s="550"/>
      <c r="AK200" s="544"/>
      <c r="AP200" s="642"/>
      <c r="AQ200" s="642"/>
      <c r="AR200" s="642"/>
      <c r="AX200" s="642"/>
      <c r="AY200" s="642"/>
      <c r="AZ200" s="642"/>
      <c r="BA200" s="642"/>
      <c r="BB200" s="642"/>
      <c r="BC200" s="642"/>
      <c r="BD200" s="642"/>
      <c r="BE200" s="642"/>
      <c r="BF200" s="642"/>
      <c r="BG200" s="642"/>
      <c r="BH200" s="642"/>
      <c r="BI200" s="642"/>
      <c r="BJ200" s="642"/>
      <c r="BK200" s="642"/>
    </row>
    <row r="201" spans="7:63" x14ac:dyDescent="0.3">
      <c r="G201" s="642"/>
      <c r="H201" s="642"/>
      <c r="I201" s="642"/>
      <c r="J201" s="642"/>
      <c r="K201" s="642"/>
      <c r="L201" s="642"/>
      <c r="M201" s="642"/>
      <c r="N201" s="642"/>
      <c r="O201" s="642"/>
      <c r="P201" s="642"/>
      <c r="Q201" s="642"/>
      <c r="R201" s="642"/>
      <c r="S201" s="642"/>
      <c r="T201" s="642"/>
      <c r="U201" s="550"/>
      <c r="V201" s="550"/>
      <c r="W201" s="550"/>
      <c r="X201" s="550"/>
      <c r="Y201" s="550"/>
      <c r="Z201" s="550"/>
      <c r="AA201" s="550"/>
      <c r="AB201" s="550"/>
      <c r="AC201" s="550"/>
      <c r="AD201" s="550"/>
      <c r="AE201" s="550"/>
      <c r="AF201" s="550"/>
      <c r="AG201" s="550"/>
      <c r="AH201" s="550"/>
      <c r="AI201" s="550"/>
      <c r="AJ201" s="550"/>
      <c r="AK201" s="544"/>
      <c r="AP201" s="642"/>
      <c r="AQ201" s="642"/>
      <c r="AR201" s="642"/>
      <c r="AX201" s="642"/>
      <c r="AY201" s="642"/>
      <c r="AZ201" s="642"/>
      <c r="BA201" s="642"/>
      <c r="BB201" s="642"/>
      <c r="BC201" s="642"/>
      <c r="BD201" s="642"/>
      <c r="BE201" s="642"/>
      <c r="BF201" s="642"/>
      <c r="BG201" s="642"/>
      <c r="BH201" s="642"/>
      <c r="BI201" s="642"/>
      <c r="BJ201" s="642"/>
      <c r="BK201" s="642"/>
    </row>
    <row r="202" spans="7:63" x14ac:dyDescent="0.3">
      <c r="G202" s="642"/>
      <c r="H202" s="642"/>
      <c r="I202" s="642"/>
      <c r="J202" s="642"/>
      <c r="K202" s="642"/>
      <c r="L202" s="642"/>
      <c r="M202" s="642"/>
      <c r="N202" s="642"/>
      <c r="O202" s="642"/>
      <c r="P202" s="642"/>
      <c r="Q202" s="642"/>
      <c r="R202" s="642"/>
      <c r="S202" s="642"/>
      <c r="T202" s="642"/>
      <c r="U202" s="550"/>
      <c r="V202" s="550"/>
      <c r="W202" s="550"/>
      <c r="X202" s="550"/>
      <c r="Y202" s="550"/>
      <c r="Z202" s="550"/>
      <c r="AA202" s="550"/>
      <c r="AB202" s="550"/>
      <c r="AC202" s="550"/>
      <c r="AD202" s="550"/>
      <c r="AE202" s="550"/>
      <c r="AF202" s="550"/>
      <c r="AG202" s="550"/>
      <c r="AH202" s="550"/>
      <c r="AI202" s="550"/>
      <c r="AJ202" s="550"/>
      <c r="AK202" s="544"/>
      <c r="AP202" s="642"/>
      <c r="AQ202" s="642"/>
      <c r="AR202" s="642"/>
      <c r="AX202" s="642"/>
      <c r="AY202" s="642"/>
      <c r="AZ202" s="642"/>
      <c r="BA202" s="642"/>
      <c r="BB202" s="642"/>
      <c r="BC202" s="642"/>
      <c r="BD202" s="642"/>
      <c r="BE202" s="642"/>
      <c r="BF202" s="642"/>
      <c r="BG202" s="642"/>
      <c r="BH202" s="642"/>
      <c r="BI202" s="642"/>
      <c r="BJ202" s="642"/>
      <c r="BK202" s="642"/>
    </row>
    <row r="203" spans="7:63" x14ac:dyDescent="0.3">
      <c r="G203" s="642"/>
      <c r="H203" s="642"/>
      <c r="I203" s="642"/>
      <c r="J203" s="642"/>
      <c r="K203" s="642"/>
      <c r="L203" s="642"/>
      <c r="M203" s="642"/>
      <c r="N203" s="642"/>
      <c r="O203" s="642"/>
      <c r="P203" s="642"/>
      <c r="Q203" s="642"/>
      <c r="R203" s="642"/>
      <c r="S203" s="642"/>
      <c r="T203" s="642"/>
      <c r="U203" s="550"/>
      <c r="V203" s="550"/>
      <c r="W203" s="550"/>
      <c r="X203" s="550"/>
      <c r="Y203" s="550"/>
      <c r="Z203" s="550"/>
      <c r="AA203" s="550"/>
      <c r="AB203" s="550"/>
      <c r="AC203" s="550"/>
      <c r="AD203" s="550"/>
      <c r="AE203" s="550"/>
      <c r="AF203" s="550"/>
      <c r="AG203" s="550"/>
      <c r="AH203" s="550"/>
      <c r="AI203" s="550"/>
      <c r="AJ203" s="550"/>
      <c r="AK203" s="544"/>
      <c r="AP203" s="642"/>
      <c r="AQ203" s="642"/>
      <c r="AR203" s="642"/>
      <c r="AX203" s="642"/>
      <c r="AY203" s="642"/>
      <c r="AZ203" s="642"/>
      <c r="BA203" s="642"/>
      <c r="BB203" s="642"/>
      <c r="BC203" s="642"/>
      <c r="BD203" s="642"/>
      <c r="BE203" s="642"/>
      <c r="BF203" s="642"/>
      <c r="BG203" s="642"/>
      <c r="BH203" s="642"/>
      <c r="BI203" s="642"/>
      <c r="BJ203" s="642"/>
      <c r="BK203" s="642"/>
    </row>
    <row r="204" spans="7:63" x14ac:dyDescent="0.3">
      <c r="G204" s="642"/>
      <c r="H204" s="642"/>
      <c r="I204" s="642"/>
      <c r="J204" s="642"/>
      <c r="K204" s="642"/>
      <c r="L204" s="642"/>
      <c r="M204" s="642"/>
      <c r="N204" s="642"/>
      <c r="O204" s="642"/>
      <c r="P204" s="642"/>
      <c r="Q204" s="642"/>
      <c r="R204" s="642"/>
      <c r="S204" s="642"/>
      <c r="T204" s="642"/>
      <c r="U204" s="550"/>
      <c r="V204" s="550"/>
      <c r="W204" s="550"/>
      <c r="X204" s="550"/>
      <c r="Y204" s="550"/>
      <c r="Z204" s="550"/>
      <c r="AA204" s="550"/>
      <c r="AB204" s="550"/>
      <c r="AC204" s="550"/>
      <c r="AD204" s="550"/>
      <c r="AE204" s="550"/>
      <c r="AF204" s="550"/>
      <c r="AG204" s="550"/>
      <c r="AH204" s="550"/>
      <c r="AI204" s="550"/>
      <c r="AJ204" s="550"/>
      <c r="AK204" s="544"/>
      <c r="AP204" s="642"/>
      <c r="AQ204" s="642"/>
      <c r="AR204" s="642"/>
      <c r="AX204" s="642"/>
      <c r="AY204" s="642"/>
      <c r="AZ204" s="642"/>
      <c r="BA204" s="642"/>
      <c r="BB204" s="642"/>
      <c r="BC204" s="642"/>
      <c r="BD204" s="642"/>
      <c r="BE204" s="642"/>
      <c r="BF204" s="642"/>
      <c r="BG204" s="642"/>
      <c r="BH204" s="642"/>
      <c r="BI204" s="642"/>
      <c r="BJ204" s="642"/>
      <c r="BK204" s="642"/>
    </row>
    <row r="205" spans="7:63" x14ac:dyDescent="0.3">
      <c r="G205" s="642"/>
      <c r="H205" s="642"/>
      <c r="I205" s="642"/>
      <c r="J205" s="642"/>
      <c r="K205" s="642"/>
      <c r="L205" s="642"/>
      <c r="M205" s="642"/>
      <c r="N205" s="642"/>
      <c r="O205" s="642"/>
      <c r="P205" s="642"/>
      <c r="Q205" s="642"/>
      <c r="R205" s="642"/>
      <c r="S205" s="642"/>
      <c r="T205" s="642"/>
      <c r="U205" s="550"/>
      <c r="V205" s="550"/>
      <c r="W205" s="550"/>
      <c r="X205" s="550"/>
      <c r="Y205" s="550"/>
      <c r="Z205" s="550"/>
      <c r="AA205" s="550"/>
      <c r="AB205" s="550"/>
      <c r="AC205" s="550"/>
      <c r="AD205" s="550"/>
      <c r="AE205" s="550"/>
      <c r="AF205" s="550"/>
      <c r="AG205" s="550"/>
      <c r="AH205" s="550"/>
      <c r="AI205" s="550"/>
      <c r="AJ205" s="550"/>
      <c r="AK205" s="544"/>
      <c r="AP205" s="642"/>
      <c r="AQ205" s="642"/>
      <c r="AR205" s="642"/>
      <c r="AX205" s="642"/>
      <c r="AY205" s="642"/>
      <c r="AZ205" s="642"/>
      <c r="BA205" s="642"/>
      <c r="BB205" s="642"/>
      <c r="BC205" s="642"/>
      <c r="BD205" s="642"/>
      <c r="BE205" s="642"/>
      <c r="BF205" s="642"/>
      <c r="BG205" s="642"/>
      <c r="BH205" s="642"/>
      <c r="BI205" s="642"/>
      <c r="BJ205" s="642"/>
      <c r="BK205" s="642"/>
    </row>
    <row r="206" spans="7:63" x14ac:dyDescent="0.3">
      <c r="G206" s="642"/>
      <c r="H206" s="642"/>
      <c r="I206" s="642"/>
      <c r="J206" s="642"/>
      <c r="K206" s="642"/>
      <c r="L206" s="642"/>
      <c r="M206" s="642"/>
      <c r="N206" s="642"/>
      <c r="O206" s="642"/>
      <c r="P206" s="642"/>
      <c r="Q206" s="642"/>
      <c r="R206" s="642"/>
      <c r="S206" s="642"/>
      <c r="T206" s="642"/>
      <c r="U206" s="550"/>
      <c r="V206" s="550"/>
      <c r="W206" s="550"/>
      <c r="X206" s="550"/>
      <c r="Y206" s="550"/>
      <c r="Z206" s="550"/>
      <c r="AA206" s="550"/>
      <c r="AB206" s="550"/>
      <c r="AC206" s="550"/>
      <c r="AD206" s="550"/>
      <c r="AE206" s="550"/>
      <c r="AF206" s="550"/>
      <c r="AG206" s="550"/>
      <c r="AH206" s="550"/>
      <c r="AI206" s="550"/>
      <c r="AJ206" s="550"/>
      <c r="AK206" s="544"/>
      <c r="AP206" s="642"/>
      <c r="AQ206" s="642"/>
      <c r="AR206" s="642"/>
      <c r="AX206" s="642"/>
      <c r="AY206" s="642"/>
      <c r="AZ206" s="642"/>
      <c r="BA206" s="642"/>
      <c r="BB206" s="642"/>
      <c r="BC206" s="642"/>
      <c r="BD206" s="642"/>
      <c r="BE206" s="642"/>
      <c r="BF206" s="642"/>
      <c r="BG206" s="642"/>
      <c r="BH206" s="642"/>
      <c r="BI206" s="642"/>
      <c r="BJ206" s="642"/>
      <c r="BK206" s="642"/>
    </row>
    <row r="207" spans="7:63" x14ac:dyDescent="0.3">
      <c r="G207" s="642"/>
      <c r="H207" s="642"/>
      <c r="I207" s="642"/>
      <c r="J207" s="642"/>
      <c r="K207" s="642"/>
      <c r="L207" s="642"/>
      <c r="M207" s="642"/>
      <c r="N207" s="642"/>
      <c r="O207" s="642"/>
      <c r="P207" s="642"/>
      <c r="Q207" s="642"/>
      <c r="R207" s="642"/>
      <c r="S207" s="642"/>
      <c r="T207" s="642"/>
      <c r="U207" s="550"/>
      <c r="V207" s="550"/>
      <c r="W207" s="550"/>
      <c r="X207" s="550"/>
      <c r="Y207" s="550"/>
      <c r="Z207" s="550"/>
      <c r="AA207" s="550"/>
      <c r="AB207" s="550"/>
      <c r="AC207" s="550"/>
      <c r="AD207" s="550"/>
      <c r="AE207" s="550"/>
      <c r="AF207" s="550"/>
      <c r="AG207" s="550"/>
      <c r="AH207" s="550"/>
      <c r="AI207" s="550"/>
      <c r="AJ207" s="550"/>
      <c r="AK207" s="544"/>
      <c r="AP207" s="642"/>
      <c r="AQ207" s="642"/>
      <c r="AR207" s="642"/>
      <c r="AX207" s="642"/>
      <c r="AY207" s="642"/>
      <c r="AZ207" s="642"/>
      <c r="BA207" s="642"/>
      <c r="BB207" s="642"/>
      <c r="BC207" s="642"/>
      <c r="BD207" s="642"/>
      <c r="BE207" s="642"/>
      <c r="BF207" s="642"/>
      <c r="BG207" s="642"/>
      <c r="BH207" s="642"/>
      <c r="BI207" s="642"/>
      <c r="BJ207" s="642"/>
      <c r="BK207" s="642"/>
    </row>
    <row r="208" spans="7:63" x14ac:dyDescent="0.3">
      <c r="G208" s="642"/>
      <c r="H208" s="642"/>
      <c r="I208" s="642"/>
      <c r="J208" s="642"/>
      <c r="K208" s="642"/>
      <c r="L208" s="642"/>
      <c r="M208" s="642"/>
      <c r="N208" s="642"/>
      <c r="O208" s="642"/>
      <c r="P208" s="642"/>
      <c r="Q208" s="642"/>
      <c r="R208" s="642"/>
      <c r="S208" s="642"/>
      <c r="T208" s="642"/>
      <c r="U208" s="550"/>
      <c r="V208" s="550"/>
      <c r="W208" s="550"/>
      <c r="X208" s="550"/>
      <c r="Y208" s="550"/>
      <c r="Z208" s="550"/>
      <c r="AA208" s="550"/>
      <c r="AB208" s="550"/>
      <c r="AC208" s="550"/>
      <c r="AD208" s="550"/>
      <c r="AE208" s="550"/>
      <c r="AF208" s="550"/>
      <c r="AG208" s="550"/>
      <c r="AH208" s="550"/>
      <c r="AI208" s="550"/>
      <c r="AJ208" s="550"/>
      <c r="AK208" s="544"/>
      <c r="AP208" s="642"/>
      <c r="AQ208" s="642"/>
      <c r="AR208" s="642"/>
      <c r="AX208" s="642"/>
      <c r="AY208" s="642"/>
      <c r="AZ208" s="642"/>
      <c r="BA208" s="642"/>
      <c r="BB208" s="642"/>
      <c r="BC208" s="642"/>
      <c r="BD208" s="642"/>
      <c r="BE208" s="642"/>
      <c r="BF208" s="642"/>
      <c r="BG208" s="642"/>
      <c r="BH208" s="642"/>
      <c r="BI208" s="642"/>
      <c r="BJ208" s="642"/>
      <c r="BK208" s="642"/>
    </row>
    <row r="209" spans="7:63" x14ac:dyDescent="0.3">
      <c r="G209" s="642"/>
      <c r="H209" s="642"/>
      <c r="I209" s="642"/>
      <c r="J209" s="642"/>
      <c r="K209" s="642"/>
      <c r="L209" s="642"/>
      <c r="M209" s="642"/>
      <c r="N209" s="642"/>
      <c r="O209" s="642"/>
      <c r="P209" s="642"/>
      <c r="Q209" s="642"/>
      <c r="R209" s="642"/>
      <c r="S209" s="642"/>
      <c r="T209" s="642"/>
      <c r="U209" s="550"/>
      <c r="V209" s="550"/>
      <c r="W209" s="550"/>
      <c r="X209" s="550"/>
      <c r="Y209" s="550"/>
      <c r="Z209" s="550"/>
      <c r="AA209" s="550"/>
      <c r="AB209" s="550"/>
      <c r="AC209" s="550"/>
      <c r="AD209" s="550"/>
      <c r="AE209" s="550"/>
      <c r="AF209" s="550"/>
      <c r="AG209" s="550"/>
      <c r="AH209" s="550"/>
      <c r="AI209" s="550"/>
      <c r="AJ209" s="550"/>
      <c r="AK209" s="544"/>
      <c r="AP209" s="642"/>
      <c r="AQ209" s="642"/>
      <c r="AR209" s="642"/>
      <c r="AX209" s="642"/>
      <c r="AY209" s="642"/>
      <c r="AZ209" s="642"/>
      <c r="BA209" s="642"/>
      <c r="BB209" s="642"/>
      <c r="BC209" s="642"/>
      <c r="BD209" s="642"/>
      <c r="BE209" s="642"/>
      <c r="BF209" s="642"/>
      <c r="BG209" s="642"/>
      <c r="BH209" s="642"/>
      <c r="BI209" s="642"/>
      <c r="BJ209" s="642"/>
      <c r="BK209" s="642"/>
    </row>
    <row r="210" spans="7:63" x14ac:dyDescent="0.3">
      <c r="G210" s="642"/>
      <c r="H210" s="642"/>
      <c r="I210" s="642"/>
      <c r="J210" s="642"/>
      <c r="K210" s="642"/>
      <c r="L210" s="642"/>
      <c r="M210" s="642"/>
      <c r="N210" s="642"/>
      <c r="O210" s="642"/>
      <c r="P210" s="642"/>
      <c r="Q210" s="642"/>
      <c r="R210" s="642"/>
      <c r="S210" s="642"/>
      <c r="T210" s="642"/>
      <c r="U210" s="550"/>
      <c r="V210" s="550"/>
      <c r="W210" s="550"/>
      <c r="X210" s="550"/>
      <c r="Y210" s="550"/>
      <c r="Z210" s="550"/>
      <c r="AA210" s="550"/>
      <c r="AB210" s="550"/>
      <c r="AC210" s="550"/>
      <c r="AD210" s="550"/>
      <c r="AE210" s="550"/>
      <c r="AF210" s="550"/>
      <c r="AG210" s="550"/>
      <c r="AH210" s="550"/>
      <c r="AI210" s="550"/>
      <c r="AJ210" s="550"/>
      <c r="AK210" s="544"/>
      <c r="AP210" s="642"/>
      <c r="AQ210" s="642"/>
      <c r="AR210" s="642"/>
      <c r="AX210" s="642"/>
      <c r="AY210" s="642"/>
      <c r="AZ210" s="642"/>
      <c r="BA210" s="642"/>
      <c r="BB210" s="642"/>
      <c r="BC210" s="642"/>
      <c r="BD210" s="642"/>
      <c r="BE210" s="642"/>
      <c r="BF210" s="642"/>
      <c r="BG210" s="642"/>
      <c r="BH210" s="642"/>
      <c r="BI210" s="642"/>
      <c r="BJ210" s="642"/>
      <c r="BK210" s="642"/>
    </row>
    <row r="211" spans="7:63" x14ac:dyDescent="0.3">
      <c r="G211" s="642"/>
      <c r="H211" s="642"/>
      <c r="I211" s="642"/>
      <c r="J211" s="642"/>
      <c r="K211" s="642"/>
      <c r="L211" s="642"/>
      <c r="M211" s="642"/>
      <c r="N211" s="642"/>
      <c r="O211" s="642"/>
      <c r="P211" s="642"/>
      <c r="Q211" s="642"/>
      <c r="R211" s="642"/>
      <c r="S211" s="642"/>
      <c r="T211" s="642"/>
      <c r="U211" s="550"/>
      <c r="V211" s="550"/>
      <c r="W211" s="550"/>
      <c r="X211" s="550"/>
      <c r="Y211" s="550"/>
      <c r="Z211" s="550"/>
      <c r="AA211" s="550"/>
      <c r="AB211" s="550"/>
      <c r="AC211" s="550"/>
      <c r="AD211" s="550"/>
      <c r="AE211" s="550"/>
      <c r="AF211" s="550"/>
      <c r="AG211" s="550"/>
      <c r="AH211" s="550"/>
      <c r="AI211" s="550"/>
      <c r="AJ211" s="550"/>
      <c r="AK211" s="544"/>
      <c r="AP211" s="642"/>
      <c r="AQ211" s="642"/>
      <c r="AR211" s="642"/>
      <c r="AX211" s="642"/>
      <c r="AY211" s="642"/>
      <c r="AZ211" s="642"/>
      <c r="BA211" s="642"/>
      <c r="BB211" s="642"/>
      <c r="BC211" s="642"/>
      <c r="BD211" s="642"/>
      <c r="BE211" s="642"/>
      <c r="BF211" s="642"/>
      <c r="BG211" s="642"/>
      <c r="BH211" s="642"/>
      <c r="BI211" s="642"/>
      <c r="BJ211" s="642"/>
      <c r="BK211" s="642"/>
    </row>
    <row r="212" spans="7:63" x14ac:dyDescent="0.3">
      <c r="G212" s="642"/>
      <c r="H212" s="642"/>
      <c r="I212" s="642"/>
      <c r="J212" s="642"/>
      <c r="K212" s="642"/>
      <c r="L212" s="642"/>
      <c r="M212" s="642"/>
      <c r="N212" s="642"/>
      <c r="O212" s="642"/>
      <c r="P212" s="642"/>
      <c r="Q212" s="642"/>
      <c r="R212" s="642"/>
      <c r="S212" s="642"/>
      <c r="T212" s="642"/>
      <c r="U212" s="550"/>
      <c r="V212" s="550"/>
      <c r="W212" s="550"/>
      <c r="X212" s="550"/>
      <c r="Y212" s="550"/>
      <c r="Z212" s="550"/>
      <c r="AA212" s="550"/>
      <c r="AB212" s="550"/>
      <c r="AC212" s="550"/>
      <c r="AD212" s="550"/>
      <c r="AE212" s="550"/>
      <c r="AF212" s="550"/>
      <c r="AG212" s="550"/>
      <c r="AH212" s="550"/>
      <c r="AI212" s="550"/>
      <c r="AJ212" s="550"/>
      <c r="AK212" s="544"/>
      <c r="AP212" s="642"/>
      <c r="AQ212" s="642"/>
      <c r="AR212" s="642"/>
      <c r="AX212" s="642"/>
      <c r="AY212" s="642"/>
      <c r="AZ212" s="642"/>
      <c r="BA212" s="642"/>
      <c r="BB212" s="642"/>
      <c r="BC212" s="642"/>
      <c r="BD212" s="642"/>
      <c r="BE212" s="642"/>
      <c r="BF212" s="642"/>
      <c r="BG212" s="642"/>
      <c r="BH212" s="642"/>
      <c r="BI212" s="642"/>
      <c r="BJ212" s="642"/>
      <c r="BK212" s="642"/>
    </row>
    <row r="213" spans="7:63" x14ac:dyDescent="0.3">
      <c r="G213" s="642"/>
      <c r="H213" s="642"/>
      <c r="I213" s="642"/>
      <c r="J213" s="642"/>
      <c r="K213" s="642"/>
      <c r="L213" s="642"/>
      <c r="M213" s="642"/>
      <c r="N213" s="642"/>
      <c r="O213" s="642"/>
      <c r="P213" s="642"/>
      <c r="Q213" s="642"/>
      <c r="R213" s="642"/>
      <c r="S213" s="642"/>
      <c r="T213" s="642"/>
      <c r="U213" s="550"/>
      <c r="V213" s="550"/>
      <c r="W213" s="550"/>
      <c r="X213" s="550"/>
      <c r="Y213" s="550"/>
      <c r="Z213" s="550"/>
      <c r="AA213" s="550"/>
      <c r="AB213" s="550"/>
      <c r="AC213" s="550"/>
      <c r="AD213" s="550"/>
      <c r="AE213" s="550"/>
      <c r="AF213" s="550"/>
      <c r="AG213" s="550"/>
      <c r="AH213" s="550"/>
      <c r="AI213" s="550"/>
      <c r="AJ213" s="550"/>
      <c r="AK213" s="544"/>
      <c r="AP213" s="642"/>
      <c r="AQ213" s="642"/>
      <c r="AR213" s="642"/>
      <c r="AX213" s="642"/>
      <c r="AY213" s="642"/>
      <c r="AZ213" s="642"/>
      <c r="BA213" s="642"/>
      <c r="BB213" s="642"/>
      <c r="BC213" s="642"/>
      <c r="BD213" s="642"/>
      <c r="BE213" s="642"/>
      <c r="BF213" s="642"/>
      <c r="BG213" s="642"/>
      <c r="BH213" s="642"/>
      <c r="BI213" s="642"/>
      <c r="BJ213" s="642"/>
      <c r="BK213" s="642"/>
    </row>
    <row r="214" spans="7:63" x14ac:dyDescent="0.3">
      <c r="G214" s="642"/>
      <c r="H214" s="642"/>
      <c r="I214" s="642"/>
      <c r="J214" s="642"/>
      <c r="K214" s="642"/>
      <c r="L214" s="642"/>
      <c r="M214" s="642"/>
      <c r="N214" s="642"/>
      <c r="O214" s="642"/>
      <c r="P214" s="642"/>
      <c r="Q214" s="642"/>
      <c r="R214" s="642"/>
      <c r="S214" s="642"/>
      <c r="T214" s="642"/>
      <c r="U214" s="550"/>
      <c r="V214" s="550"/>
      <c r="W214" s="550"/>
      <c r="X214" s="550"/>
      <c r="Y214" s="550"/>
      <c r="Z214" s="550"/>
      <c r="AA214" s="550"/>
      <c r="AB214" s="550"/>
      <c r="AC214" s="550"/>
      <c r="AD214" s="550"/>
      <c r="AE214" s="550"/>
      <c r="AF214" s="550"/>
      <c r="AG214" s="550"/>
      <c r="AH214" s="550"/>
      <c r="AI214" s="550"/>
      <c r="AJ214" s="550"/>
      <c r="AK214" s="544"/>
      <c r="AP214" s="642"/>
      <c r="AQ214" s="642"/>
      <c r="AR214" s="642"/>
      <c r="AX214" s="642"/>
      <c r="AY214" s="642"/>
      <c r="AZ214" s="642"/>
      <c r="BA214" s="642"/>
      <c r="BB214" s="642"/>
      <c r="BC214" s="642"/>
      <c r="BD214" s="642"/>
      <c r="BE214" s="642"/>
      <c r="BF214" s="642"/>
      <c r="BG214" s="642"/>
      <c r="BH214" s="642"/>
      <c r="BI214" s="642"/>
      <c r="BJ214" s="642"/>
      <c r="BK214" s="642"/>
    </row>
    <row r="215" spans="7:63" x14ac:dyDescent="0.3">
      <c r="G215" s="642"/>
      <c r="H215" s="642"/>
      <c r="I215" s="642"/>
      <c r="J215" s="642"/>
      <c r="K215" s="642"/>
      <c r="L215" s="642"/>
      <c r="M215" s="642"/>
      <c r="N215" s="642"/>
      <c r="O215" s="642"/>
      <c r="P215" s="642"/>
      <c r="Q215" s="642"/>
      <c r="R215" s="642"/>
      <c r="S215" s="642"/>
      <c r="T215" s="642"/>
      <c r="U215" s="550"/>
      <c r="V215" s="550"/>
      <c r="W215" s="550"/>
      <c r="X215" s="550"/>
      <c r="Y215" s="550"/>
      <c r="Z215" s="550"/>
      <c r="AA215" s="550"/>
      <c r="AB215" s="550"/>
      <c r="AC215" s="550"/>
      <c r="AD215" s="550"/>
      <c r="AE215" s="550"/>
      <c r="AF215" s="550"/>
      <c r="AG215" s="550"/>
      <c r="AH215" s="550"/>
      <c r="AI215" s="550"/>
      <c r="AJ215" s="550"/>
      <c r="AK215" s="544"/>
      <c r="AP215" s="642"/>
      <c r="AQ215" s="642"/>
      <c r="AR215" s="642"/>
      <c r="AX215" s="642"/>
      <c r="AY215" s="642"/>
      <c r="AZ215" s="642"/>
      <c r="BA215" s="642"/>
      <c r="BB215" s="642"/>
      <c r="BC215" s="642"/>
      <c r="BD215" s="642"/>
      <c r="BE215" s="642"/>
      <c r="BF215" s="642"/>
      <c r="BG215" s="642"/>
      <c r="BH215" s="642"/>
      <c r="BI215" s="642"/>
      <c r="BJ215" s="642"/>
      <c r="BK215" s="642"/>
    </row>
    <row r="216" spans="7:63" x14ac:dyDescent="0.3">
      <c r="G216" s="642"/>
      <c r="H216" s="642"/>
      <c r="I216" s="642"/>
      <c r="J216" s="642"/>
      <c r="K216" s="642"/>
      <c r="L216" s="642"/>
      <c r="M216" s="642"/>
      <c r="N216" s="642"/>
      <c r="O216" s="642"/>
      <c r="P216" s="642"/>
      <c r="Q216" s="642"/>
      <c r="R216" s="642"/>
      <c r="S216" s="642"/>
      <c r="T216" s="642"/>
      <c r="U216" s="550"/>
      <c r="V216" s="550"/>
      <c r="W216" s="550"/>
      <c r="X216" s="550"/>
      <c r="Y216" s="550"/>
      <c r="Z216" s="550"/>
      <c r="AA216" s="550"/>
      <c r="AB216" s="550"/>
      <c r="AC216" s="550"/>
      <c r="AD216" s="550"/>
      <c r="AE216" s="550"/>
      <c r="AF216" s="550"/>
      <c r="AG216" s="550"/>
      <c r="AH216" s="550"/>
      <c r="AI216" s="550"/>
      <c r="AJ216" s="550"/>
      <c r="AK216" s="544"/>
      <c r="AP216" s="642"/>
      <c r="AQ216" s="642"/>
      <c r="AR216" s="642"/>
      <c r="AX216" s="642"/>
      <c r="AY216" s="642"/>
      <c r="AZ216" s="642"/>
      <c r="BA216" s="642"/>
      <c r="BB216" s="642"/>
      <c r="BC216" s="642"/>
      <c r="BD216" s="642"/>
      <c r="BE216" s="642"/>
      <c r="BF216" s="642"/>
      <c r="BG216" s="642"/>
      <c r="BH216" s="642"/>
      <c r="BI216" s="642"/>
      <c r="BJ216" s="642"/>
      <c r="BK216" s="642"/>
    </row>
    <row r="217" spans="7:63" x14ac:dyDescent="0.3">
      <c r="G217" s="642"/>
      <c r="H217" s="642"/>
      <c r="I217" s="642"/>
      <c r="J217" s="642"/>
      <c r="K217" s="642"/>
      <c r="L217" s="642"/>
      <c r="M217" s="642"/>
      <c r="N217" s="642"/>
      <c r="O217" s="642"/>
      <c r="P217" s="642"/>
      <c r="Q217" s="642"/>
      <c r="R217" s="642"/>
      <c r="S217" s="642"/>
      <c r="T217" s="642"/>
      <c r="U217" s="550"/>
      <c r="V217" s="550"/>
      <c r="W217" s="550"/>
      <c r="X217" s="550"/>
      <c r="Y217" s="550"/>
      <c r="Z217" s="550"/>
      <c r="AA217" s="550"/>
      <c r="AB217" s="550"/>
      <c r="AC217" s="550"/>
      <c r="AD217" s="550"/>
      <c r="AE217" s="550"/>
      <c r="AF217" s="550"/>
      <c r="AG217" s="550"/>
      <c r="AH217" s="550"/>
      <c r="AI217" s="550"/>
      <c r="AJ217" s="550"/>
      <c r="AK217" s="544"/>
      <c r="AP217" s="642"/>
      <c r="AQ217" s="642"/>
      <c r="AR217" s="642"/>
      <c r="AX217" s="642"/>
      <c r="AY217" s="642"/>
      <c r="AZ217" s="642"/>
      <c r="BA217" s="642"/>
      <c r="BB217" s="642"/>
      <c r="BC217" s="550"/>
      <c r="BD217" s="642"/>
      <c r="BE217" s="642"/>
      <c r="BF217" s="642"/>
      <c r="BG217" s="642"/>
      <c r="BH217" s="642"/>
      <c r="BI217" s="642"/>
      <c r="BJ217" s="642"/>
      <c r="BK217" s="642"/>
    </row>
    <row r="218" spans="7:63" x14ac:dyDescent="0.3">
      <c r="G218" s="642"/>
      <c r="H218" s="642"/>
      <c r="I218" s="642"/>
      <c r="J218" s="642"/>
      <c r="K218" s="642"/>
      <c r="L218" s="642"/>
      <c r="M218" s="642"/>
      <c r="N218" s="642"/>
      <c r="O218" s="642"/>
      <c r="P218" s="642"/>
      <c r="Q218" s="642"/>
      <c r="R218" s="642"/>
      <c r="S218" s="642"/>
      <c r="T218" s="642"/>
      <c r="U218" s="550"/>
      <c r="V218" s="550"/>
      <c r="W218" s="550"/>
      <c r="X218" s="550"/>
      <c r="Y218" s="550"/>
      <c r="Z218" s="550"/>
      <c r="AA218" s="550"/>
      <c r="AB218" s="550"/>
      <c r="AC218" s="550"/>
      <c r="AD218" s="550"/>
      <c r="AE218" s="550"/>
      <c r="AF218" s="550"/>
      <c r="AG218" s="550"/>
      <c r="AH218" s="550"/>
      <c r="AI218" s="550"/>
      <c r="AJ218" s="550"/>
      <c r="AK218" s="544"/>
      <c r="AP218" s="642"/>
      <c r="AQ218" s="642"/>
      <c r="AR218" s="642"/>
      <c r="AX218" s="642"/>
      <c r="AY218" s="642"/>
      <c r="AZ218" s="550"/>
      <c r="BA218" s="550"/>
      <c r="BB218" s="550"/>
      <c r="BC218" s="550"/>
      <c r="BD218" s="550"/>
      <c r="BE218" s="550"/>
      <c r="BF218" s="550"/>
      <c r="BG218" s="550"/>
      <c r="BH218" s="550"/>
      <c r="BI218" s="550"/>
      <c r="BJ218" s="550"/>
      <c r="BK218" s="550"/>
    </row>
    <row r="219" spans="7:63" x14ac:dyDescent="0.3">
      <c r="G219" s="642"/>
      <c r="H219" s="642"/>
      <c r="I219" s="642"/>
      <c r="J219" s="642"/>
      <c r="K219" s="642"/>
      <c r="L219" s="642"/>
      <c r="M219" s="642"/>
      <c r="N219" s="642"/>
      <c r="O219" s="642"/>
      <c r="P219" s="642"/>
      <c r="Q219" s="642"/>
      <c r="R219" s="642"/>
      <c r="S219" s="642"/>
      <c r="T219" s="642"/>
      <c r="U219" s="550"/>
      <c r="V219" s="550"/>
      <c r="W219" s="550"/>
      <c r="X219" s="550"/>
      <c r="Y219" s="550"/>
      <c r="Z219" s="550"/>
      <c r="AA219" s="550"/>
      <c r="AB219" s="550"/>
      <c r="AC219" s="550"/>
      <c r="AD219" s="550"/>
      <c r="AE219" s="550"/>
      <c r="AF219" s="550"/>
      <c r="AG219" s="550"/>
      <c r="AH219" s="550"/>
      <c r="AI219" s="550"/>
      <c r="AJ219" s="550"/>
      <c r="AK219" s="544"/>
      <c r="AP219" s="642"/>
      <c r="AQ219" s="642"/>
      <c r="AR219" s="642"/>
      <c r="AX219" s="642"/>
      <c r="AY219" s="550"/>
      <c r="AZ219" s="550"/>
      <c r="BA219" s="550"/>
      <c r="BB219" s="550"/>
      <c r="BC219" s="550"/>
      <c r="BD219" s="550"/>
      <c r="BE219" s="550"/>
      <c r="BF219" s="550"/>
      <c r="BG219" s="550"/>
      <c r="BH219" s="550"/>
      <c r="BI219" s="550"/>
      <c r="BJ219" s="550"/>
      <c r="BK219" s="550"/>
    </row>
    <row r="220" spans="7:63" x14ac:dyDescent="0.3">
      <c r="G220" s="642"/>
      <c r="H220" s="642"/>
      <c r="I220" s="550"/>
      <c r="J220" s="550"/>
      <c r="K220" s="550"/>
      <c r="L220" s="550"/>
      <c r="M220" s="550"/>
      <c r="N220" s="550"/>
      <c r="O220" s="550"/>
      <c r="P220" s="550"/>
      <c r="Q220" s="550"/>
      <c r="R220" s="550"/>
      <c r="S220" s="550"/>
      <c r="T220" s="550"/>
      <c r="U220" s="550"/>
      <c r="V220" s="550"/>
      <c r="W220" s="550"/>
      <c r="X220" s="550"/>
      <c r="Y220" s="550"/>
      <c r="Z220" s="550"/>
      <c r="AA220" s="550"/>
      <c r="AB220" s="550"/>
      <c r="AC220" s="550"/>
      <c r="AD220" s="550"/>
      <c r="AE220" s="550"/>
      <c r="AF220" s="550"/>
      <c r="AG220" s="550"/>
      <c r="AH220" s="550"/>
      <c r="AI220" s="550"/>
      <c r="AJ220" s="550"/>
      <c r="AP220" s="642"/>
      <c r="AQ220" s="642"/>
      <c r="AR220" s="642"/>
      <c r="AX220" s="642"/>
      <c r="AY220" s="550"/>
      <c r="AZ220" s="550"/>
      <c r="BA220" s="550"/>
      <c r="BB220" s="550"/>
      <c r="BC220" s="550"/>
      <c r="BD220" s="550"/>
      <c r="BE220" s="550"/>
      <c r="BF220" s="550"/>
      <c r="BG220" s="550"/>
      <c r="BH220" s="550"/>
      <c r="BI220" s="550"/>
      <c r="BJ220" s="550"/>
      <c r="BK220" s="550"/>
    </row>
    <row r="221" spans="7:63" x14ac:dyDescent="0.3">
      <c r="G221" s="642"/>
      <c r="H221" s="550"/>
      <c r="I221" s="550"/>
      <c r="J221" s="550"/>
      <c r="K221" s="550"/>
      <c r="L221" s="550"/>
      <c r="M221" s="550"/>
      <c r="N221" s="550"/>
      <c r="O221" s="550"/>
      <c r="P221" s="550"/>
      <c r="Q221" s="550"/>
      <c r="R221" s="550"/>
      <c r="S221" s="550"/>
      <c r="T221" s="550"/>
      <c r="U221" s="550"/>
      <c r="V221" s="550"/>
      <c r="W221" s="550"/>
      <c r="X221" s="550"/>
      <c r="Y221" s="550"/>
      <c r="Z221" s="550"/>
      <c r="AA221" s="550"/>
      <c r="AB221" s="550"/>
      <c r="AC221" s="550"/>
      <c r="AD221" s="550"/>
      <c r="AE221" s="550"/>
      <c r="AF221" s="550"/>
      <c r="AG221" s="550"/>
      <c r="AH221" s="550"/>
      <c r="AI221" s="550"/>
      <c r="AJ221" s="550"/>
      <c r="AP221" s="642"/>
      <c r="AQ221" s="642"/>
      <c r="AR221" s="642"/>
      <c r="AX221" s="642"/>
      <c r="AY221" s="550"/>
      <c r="AZ221" s="550"/>
      <c r="BA221" s="550"/>
      <c r="BB221" s="550"/>
      <c r="BC221" s="550"/>
      <c r="BD221" s="550"/>
      <c r="BE221" s="550"/>
      <c r="BF221" s="550"/>
      <c r="BG221" s="550"/>
      <c r="BH221" s="550"/>
      <c r="BI221" s="550"/>
      <c r="BJ221" s="550"/>
      <c r="BK221" s="550"/>
    </row>
    <row r="222" spans="7:63" x14ac:dyDescent="0.3">
      <c r="G222" s="642"/>
      <c r="H222" s="550"/>
      <c r="I222" s="550"/>
      <c r="J222" s="550"/>
      <c r="K222" s="550"/>
      <c r="L222" s="550"/>
      <c r="M222" s="550"/>
      <c r="N222" s="550"/>
      <c r="O222" s="550"/>
      <c r="P222" s="550"/>
      <c r="Q222" s="550"/>
      <c r="R222" s="550"/>
      <c r="S222" s="550"/>
      <c r="T222" s="550"/>
      <c r="U222" s="550"/>
      <c r="V222" s="550"/>
      <c r="W222" s="550"/>
      <c r="X222" s="550"/>
      <c r="Y222" s="550"/>
      <c r="Z222" s="550"/>
      <c r="AA222" s="550"/>
      <c r="AB222" s="550"/>
      <c r="AC222" s="550"/>
      <c r="AD222" s="550"/>
      <c r="AE222" s="550"/>
      <c r="AF222" s="550"/>
      <c r="AG222" s="550"/>
      <c r="AH222" s="550"/>
      <c r="AI222" s="550"/>
      <c r="AJ222" s="550"/>
      <c r="AP222" s="642"/>
      <c r="AQ222" s="642"/>
      <c r="AR222" s="642"/>
      <c r="AX222" s="642"/>
      <c r="AY222" s="550"/>
      <c r="AZ222" s="550"/>
      <c r="BA222" s="550"/>
      <c r="BB222" s="550"/>
      <c r="BC222" s="550"/>
      <c r="BD222" s="550"/>
      <c r="BE222" s="550"/>
      <c r="BF222" s="550"/>
      <c r="BG222" s="550"/>
      <c r="BH222" s="550"/>
      <c r="BI222" s="550"/>
      <c r="BJ222" s="550"/>
      <c r="BK222" s="550"/>
    </row>
    <row r="223" spans="7:63" x14ac:dyDescent="0.3">
      <c r="G223" s="642"/>
      <c r="H223" s="550"/>
      <c r="I223" s="550"/>
      <c r="J223" s="550"/>
      <c r="K223" s="550"/>
      <c r="L223" s="550"/>
      <c r="M223" s="550"/>
      <c r="N223" s="550"/>
      <c r="O223" s="550"/>
      <c r="P223" s="550"/>
      <c r="Q223" s="550"/>
      <c r="R223" s="550"/>
      <c r="S223" s="550"/>
      <c r="T223" s="550"/>
      <c r="U223" s="550"/>
      <c r="V223" s="550"/>
      <c r="W223" s="550"/>
      <c r="X223" s="550"/>
      <c r="Y223" s="550"/>
      <c r="Z223" s="550"/>
      <c r="AA223" s="550"/>
      <c r="AB223" s="550"/>
      <c r="AC223" s="550"/>
      <c r="AD223" s="550"/>
      <c r="AE223" s="550"/>
      <c r="AF223" s="550"/>
      <c r="AG223" s="550"/>
      <c r="AH223" s="550"/>
      <c r="AI223" s="550"/>
      <c r="AJ223" s="550"/>
      <c r="AP223" s="642"/>
      <c r="AQ223" s="642"/>
      <c r="AR223" s="642"/>
      <c r="AX223" s="642"/>
      <c r="AY223" s="550"/>
      <c r="AZ223" s="550"/>
      <c r="BA223" s="550"/>
      <c r="BB223" s="550"/>
      <c r="BC223" s="550"/>
      <c r="BD223" s="550"/>
      <c r="BE223" s="550"/>
      <c r="BF223" s="550"/>
      <c r="BG223" s="550"/>
      <c r="BH223" s="550"/>
      <c r="BI223" s="550"/>
      <c r="BJ223" s="550"/>
      <c r="BK223" s="550"/>
    </row>
    <row r="224" spans="7:63" x14ac:dyDescent="0.3">
      <c r="G224" s="642"/>
      <c r="H224" s="550"/>
      <c r="I224" s="550"/>
      <c r="J224" s="550"/>
      <c r="K224" s="550"/>
      <c r="L224" s="550"/>
      <c r="M224" s="550"/>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c r="AP224" s="642"/>
      <c r="AQ224" s="642"/>
      <c r="AR224" s="642"/>
      <c r="AX224" s="642"/>
      <c r="AY224" s="550"/>
      <c r="AZ224" s="550"/>
      <c r="BA224" s="550"/>
      <c r="BB224" s="550"/>
      <c r="BC224" s="550"/>
      <c r="BD224" s="550"/>
      <c r="BE224" s="550"/>
      <c r="BF224" s="550"/>
      <c r="BG224" s="550"/>
      <c r="BH224" s="550"/>
      <c r="BI224" s="550"/>
      <c r="BJ224" s="550"/>
      <c r="BK224" s="550"/>
    </row>
    <row r="225" spans="7:63" x14ac:dyDescent="0.3">
      <c r="G225" s="642"/>
      <c r="H225" s="550"/>
      <c r="I225" s="550"/>
      <c r="J225" s="550"/>
      <c r="K225" s="550"/>
      <c r="L225" s="550"/>
      <c r="M225" s="550"/>
      <c r="N225" s="550"/>
      <c r="O225" s="550"/>
      <c r="P225" s="550"/>
      <c r="Q225" s="550"/>
      <c r="R225" s="550"/>
      <c r="S225" s="550"/>
      <c r="T225" s="550"/>
      <c r="U225" s="550"/>
      <c r="V225" s="550"/>
      <c r="W225" s="550"/>
      <c r="X225" s="550"/>
      <c r="Y225" s="550"/>
      <c r="Z225" s="550"/>
      <c r="AA225" s="550"/>
      <c r="AB225" s="550"/>
      <c r="AC225" s="550"/>
      <c r="AD225" s="550"/>
      <c r="AE225" s="550"/>
      <c r="AF225" s="550"/>
      <c r="AG225" s="550"/>
      <c r="AH225" s="550"/>
      <c r="AI225" s="550"/>
      <c r="AJ225" s="550"/>
      <c r="AP225" s="642"/>
      <c r="AQ225" s="642"/>
      <c r="AR225" s="642"/>
      <c r="AX225" s="642"/>
      <c r="AY225" s="550"/>
      <c r="AZ225" s="550"/>
      <c r="BA225" s="550"/>
      <c r="BB225" s="550"/>
      <c r="BC225" s="550"/>
      <c r="BD225" s="550"/>
      <c r="BE225" s="550"/>
      <c r="BF225" s="550"/>
      <c r="BG225" s="550"/>
      <c r="BH225" s="550"/>
      <c r="BI225" s="550"/>
      <c r="BJ225" s="550"/>
      <c r="BK225" s="550"/>
    </row>
    <row r="226" spans="7:63" x14ac:dyDescent="0.3">
      <c r="G226" s="642"/>
      <c r="H226" s="550"/>
      <c r="I226" s="550"/>
      <c r="J226" s="550"/>
      <c r="K226" s="550"/>
      <c r="L226" s="550"/>
      <c r="M226" s="550"/>
      <c r="N226" s="550"/>
      <c r="O226" s="550"/>
      <c r="P226" s="550"/>
      <c r="Q226" s="550"/>
      <c r="R226" s="550"/>
      <c r="S226" s="550"/>
      <c r="T226" s="550"/>
      <c r="U226" s="550"/>
      <c r="V226" s="550"/>
      <c r="W226" s="550"/>
      <c r="X226" s="550"/>
      <c r="Y226" s="550"/>
      <c r="Z226" s="550"/>
      <c r="AA226" s="550"/>
      <c r="AB226" s="550"/>
      <c r="AC226" s="550"/>
      <c r="AD226" s="550"/>
      <c r="AE226" s="550"/>
      <c r="AF226" s="550"/>
      <c r="AG226" s="550"/>
      <c r="AH226" s="550"/>
      <c r="AI226" s="550"/>
      <c r="AJ226" s="550"/>
      <c r="AP226" s="642"/>
      <c r="AQ226" s="642"/>
      <c r="AR226" s="642"/>
      <c r="AX226" s="642"/>
      <c r="AY226" s="550"/>
      <c r="AZ226" s="550"/>
      <c r="BA226" s="550"/>
      <c r="BB226" s="550"/>
      <c r="BC226" s="550"/>
      <c r="BD226" s="550"/>
      <c r="BE226" s="550"/>
      <c r="BF226" s="550"/>
      <c r="BG226" s="550"/>
      <c r="BH226" s="550"/>
      <c r="BI226" s="550"/>
      <c r="BJ226" s="550"/>
      <c r="BK226" s="550"/>
    </row>
    <row r="227" spans="7:63" x14ac:dyDescent="0.3">
      <c r="G227" s="642"/>
      <c r="H227" s="550"/>
      <c r="I227" s="550"/>
      <c r="J227" s="550"/>
      <c r="K227" s="550"/>
      <c r="L227" s="550"/>
      <c r="M227" s="550"/>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c r="AP227" s="642"/>
      <c r="AQ227" s="642"/>
      <c r="AR227" s="642"/>
      <c r="AX227" s="642"/>
      <c r="AY227" s="550"/>
      <c r="AZ227" s="550"/>
      <c r="BA227" s="550"/>
      <c r="BB227" s="550"/>
      <c r="BC227" s="550"/>
      <c r="BD227" s="550"/>
      <c r="BE227" s="550"/>
      <c r="BF227" s="550"/>
      <c r="BG227" s="550"/>
      <c r="BH227" s="550"/>
      <c r="BI227" s="550"/>
      <c r="BJ227" s="550"/>
      <c r="BK227" s="550"/>
    </row>
    <row r="228" spans="7:63" x14ac:dyDescent="0.3">
      <c r="G228" s="642"/>
      <c r="H228" s="550"/>
      <c r="I228" s="550"/>
      <c r="J228" s="550"/>
      <c r="K228" s="550"/>
      <c r="L228" s="550"/>
      <c r="M228" s="550"/>
      <c r="N228" s="550"/>
      <c r="O228" s="550"/>
      <c r="P228" s="550"/>
      <c r="Q228" s="550"/>
      <c r="R228" s="550"/>
      <c r="S228" s="550"/>
      <c r="T228" s="550"/>
      <c r="U228" s="550"/>
      <c r="V228" s="550"/>
      <c r="W228" s="550"/>
      <c r="X228" s="550"/>
      <c r="Y228" s="550"/>
      <c r="Z228" s="550"/>
      <c r="AA228" s="550"/>
      <c r="AB228" s="550"/>
      <c r="AC228" s="550"/>
      <c r="AD228" s="550"/>
      <c r="AE228" s="550"/>
      <c r="AF228" s="550"/>
      <c r="AG228" s="550"/>
      <c r="AH228" s="550"/>
      <c r="AI228" s="550"/>
      <c r="AJ228" s="550"/>
      <c r="AP228" s="642"/>
      <c r="AQ228" s="642"/>
      <c r="AR228" s="642"/>
      <c r="AX228" s="642"/>
      <c r="AY228" s="550"/>
      <c r="AZ228" s="550"/>
      <c r="BA228" s="550"/>
      <c r="BB228" s="550"/>
      <c r="BC228" s="550"/>
      <c r="BD228" s="550"/>
      <c r="BE228" s="550"/>
      <c r="BF228" s="550"/>
      <c r="BG228" s="550"/>
      <c r="BH228" s="550"/>
      <c r="BI228" s="550"/>
      <c r="BJ228" s="550"/>
      <c r="BK228" s="550"/>
    </row>
    <row r="229" spans="7:63" x14ac:dyDescent="0.3">
      <c r="G229" s="642"/>
      <c r="H229" s="550"/>
      <c r="I229" s="550"/>
      <c r="J229" s="550"/>
      <c r="K229" s="550"/>
      <c r="L229" s="550"/>
      <c r="M229" s="550"/>
      <c r="N229" s="550"/>
      <c r="O229" s="550"/>
      <c r="P229" s="550"/>
      <c r="Q229" s="550"/>
      <c r="R229" s="550"/>
      <c r="S229" s="550"/>
      <c r="T229" s="550"/>
      <c r="U229" s="550"/>
      <c r="V229" s="550"/>
      <c r="W229" s="550"/>
      <c r="X229" s="550"/>
      <c r="Y229" s="550"/>
      <c r="Z229" s="550"/>
      <c r="AA229" s="550"/>
      <c r="AB229" s="550"/>
      <c r="AC229" s="550"/>
      <c r="AD229" s="550"/>
      <c r="AE229" s="550"/>
      <c r="AF229" s="550"/>
      <c r="AG229" s="550"/>
      <c r="AH229" s="550"/>
      <c r="AI229" s="550"/>
      <c r="AJ229" s="550"/>
      <c r="AP229" s="642"/>
      <c r="AQ229" s="642"/>
      <c r="AR229" s="642"/>
      <c r="AX229" s="642"/>
      <c r="AY229" s="550"/>
      <c r="AZ229" s="550"/>
      <c r="BA229" s="550"/>
      <c r="BB229" s="550"/>
      <c r="BC229" s="550"/>
      <c r="BD229" s="550"/>
      <c r="BE229" s="550"/>
      <c r="BF229" s="550"/>
      <c r="BG229" s="550"/>
      <c r="BH229" s="550"/>
      <c r="BI229" s="550"/>
      <c r="BJ229" s="550"/>
      <c r="BK229" s="550"/>
    </row>
    <row r="230" spans="7:63" x14ac:dyDescent="0.3">
      <c r="G230" s="642"/>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c r="AP230" s="642"/>
      <c r="AQ230" s="642"/>
      <c r="AR230" s="642"/>
      <c r="AX230" s="642"/>
      <c r="AY230" s="550"/>
      <c r="AZ230" s="550"/>
      <c r="BA230" s="550"/>
      <c r="BB230" s="550"/>
      <c r="BC230" s="550"/>
      <c r="BD230" s="550"/>
      <c r="BE230" s="550"/>
      <c r="BF230" s="550"/>
      <c r="BG230" s="550"/>
      <c r="BH230" s="550"/>
      <c r="BI230" s="550"/>
      <c r="BJ230" s="550"/>
      <c r="BK230" s="550"/>
    </row>
    <row r="231" spans="7:63" x14ac:dyDescent="0.3">
      <c r="G231" s="642"/>
      <c r="H231" s="550"/>
      <c r="I231" s="550"/>
      <c r="J231" s="550"/>
      <c r="K231" s="550"/>
      <c r="L231" s="550"/>
      <c r="M231" s="550"/>
      <c r="N231" s="550"/>
      <c r="O231" s="550"/>
      <c r="P231" s="550"/>
      <c r="Q231" s="550"/>
      <c r="R231" s="550"/>
      <c r="S231" s="550"/>
      <c r="T231" s="550"/>
      <c r="U231" s="550"/>
      <c r="V231" s="550"/>
      <c r="W231" s="550"/>
      <c r="X231" s="550"/>
      <c r="Y231" s="550"/>
      <c r="Z231" s="550"/>
      <c r="AA231" s="550"/>
      <c r="AB231" s="550"/>
      <c r="AC231" s="550"/>
      <c r="AD231" s="550"/>
      <c r="AE231" s="550"/>
      <c r="AF231" s="550"/>
      <c r="AG231" s="550"/>
      <c r="AH231" s="550"/>
      <c r="AI231" s="550"/>
      <c r="AJ231" s="550"/>
      <c r="AP231" s="642"/>
      <c r="AQ231" s="642"/>
      <c r="AR231" s="642"/>
      <c r="AX231" s="642"/>
      <c r="AY231" s="550"/>
      <c r="AZ231" s="550"/>
      <c r="BA231" s="550"/>
      <c r="BB231" s="550"/>
      <c r="BC231" s="550"/>
      <c r="BD231" s="550"/>
      <c r="BE231" s="550"/>
      <c r="BF231" s="550"/>
      <c r="BG231" s="550"/>
      <c r="BH231" s="550"/>
      <c r="BI231" s="550"/>
      <c r="BJ231" s="550"/>
      <c r="BK231" s="550"/>
    </row>
    <row r="232" spans="7:63" x14ac:dyDescent="0.3">
      <c r="G232" s="642"/>
      <c r="H232" s="550"/>
      <c r="I232" s="550"/>
      <c r="J232" s="550"/>
      <c r="K232" s="550"/>
      <c r="L232" s="550"/>
      <c r="M232" s="550"/>
      <c r="N232" s="550"/>
      <c r="O232" s="550"/>
      <c r="P232" s="550"/>
      <c r="Q232" s="550"/>
      <c r="R232" s="550"/>
      <c r="S232" s="550"/>
      <c r="T232" s="550"/>
      <c r="U232" s="550"/>
      <c r="V232" s="550"/>
      <c r="W232" s="550"/>
      <c r="X232" s="550"/>
      <c r="Y232" s="550"/>
      <c r="Z232" s="550"/>
      <c r="AA232" s="550"/>
      <c r="AB232" s="550"/>
      <c r="AC232" s="550"/>
      <c r="AD232" s="550"/>
      <c r="AE232" s="550"/>
      <c r="AF232" s="550"/>
      <c r="AG232" s="550"/>
      <c r="AH232" s="550"/>
      <c r="AI232" s="550"/>
      <c r="AJ232" s="550"/>
      <c r="AP232" s="642"/>
      <c r="AQ232" s="642"/>
      <c r="AR232" s="642"/>
      <c r="AX232" s="642"/>
      <c r="AY232" s="550"/>
      <c r="AZ232" s="550"/>
      <c r="BA232" s="550"/>
      <c r="BB232" s="550"/>
      <c r="BC232" s="550"/>
      <c r="BD232" s="550"/>
      <c r="BE232" s="550"/>
      <c r="BF232" s="550"/>
      <c r="BG232" s="550"/>
      <c r="BH232" s="550"/>
      <c r="BI232" s="550"/>
      <c r="BJ232" s="550"/>
      <c r="BK232" s="550"/>
    </row>
    <row r="233" spans="7:63" x14ac:dyDescent="0.3">
      <c r="G233" s="642"/>
      <c r="H233" s="550"/>
      <c r="I233" s="550"/>
      <c r="J233" s="550"/>
      <c r="K233" s="550"/>
      <c r="L233" s="550"/>
      <c r="M233" s="550"/>
      <c r="N233" s="550"/>
      <c r="O233" s="550"/>
      <c r="P233" s="550"/>
      <c r="Q233" s="550"/>
      <c r="R233" s="550"/>
      <c r="S233" s="550"/>
      <c r="T233" s="550"/>
      <c r="U233" s="550"/>
      <c r="V233" s="550"/>
      <c r="W233" s="550"/>
      <c r="X233" s="550"/>
      <c r="Y233" s="550"/>
      <c r="Z233" s="550"/>
      <c r="AA233" s="550"/>
      <c r="AB233" s="550"/>
      <c r="AC233" s="550"/>
      <c r="AD233" s="550"/>
      <c r="AE233" s="550"/>
      <c r="AF233" s="550"/>
      <c r="AG233" s="550"/>
      <c r="AH233" s="550"/>
      <c r="AI233" s="550"/>
      <c r="AJ233" s="550"/>
      <c r="AP233" s="642"/>
      <c r="AQ233" s="642"/>
      <c r="AR233" s="642"/>
      <c r="AX233" s="642"/>
      <c r="AY233" s="550"/>
      <c r="AZ233" s="550"/>
      <c r="BA233" s="550"/>
      <c r="BB233" s="550"/>
      <c r="BC233" s="550"/>
      <c r="BD233" s="550"/>
      <c r="BE233" s="550"/>
      <c r="BF233" s="550"/>
      <c r="BG233" s="550"/>
      <c r="BH233" s="550"/>
      <c r="BI233" s="550"/>
      <c r="BJ233" s="550"/>
      <c r="BK233" s="550"/>
    </row>
    <row r="234" spans="7:63" x14ac:dyDescent="0.3">
      <c r="G234" s="642"/>
      <c r="H234" s="550"/>
      <c r="I234" s="550"/>
      <c r="J234" s="550"/>
      <c r="K234" s="550"/>
      <c r="L234" s="550"/>
      <c r="M234" s="550"/>
      <c r="N234" s="550"/>
      <c r="O234" s="550"/>
      <c r="P234" s="550"/>
      <c r="Q234" s="550"/>
      <c r="R234" s="550"/>
      <c r="S234" s="550"/>
      <c r="T234" s="550"/>
      <c r="U234" s="550"/>
      <c r="V234" s="550"/>
      <c r="W234" s="550"/>
      <c r="X234" s="550"/>
      <c r="Y234" s="550"/>
      <c r="Z234" s="550"/>
      <c r="AA234" s="550"/>
      <c r="AB234" s="550"/>
      <c r="AC234" s="550"/>
      <c r="AD234" s="550"/>
      <c r="AE234" s="550"/>
      <c r="AF234" s="550"/>
      <c r="AG234" s="550"/>
      <c r="AH234" s="550"/>
      <c r="AI234" s="550"/>
      <c r="AJ234" s="550"/>
      <c r="AP234" s="642"/>
      <c r="AQ234" s="642"/>
      <c r="AR234" s="642"/>
      <c r="AX234" s="642"/>
      <c r="AY234" s="550"/>
      <c r="AZ234" s="550"/>
      <c r="BA234" s="550"/>
      <c r="BB234" s="550"/>
      <c r="BC234" s="550"/>
      <c r="BD234" s="550"/>
      <c r="BE234" s="550"/>
      <c r="BF234" s="550"/>
      <c r="BG234" s="550"/>
      <c r="BH234" s="550"/>
      <c r="BI234" s="550"/>
      <c r="BJ234" s="550"/>
      <c r="BK234" s="550"/>
    </row>
    <row r="235" spans="7:63" x14ac:dyDescent="0.3">
      <c r="G235" s="642"/>
      <c r="H235" s="550"/>
      <c r="I235" s="550"/>
      <c r="J235" s="550"/>
      <c r="K235" s="550"/>
      <c r="L235" s="550"/>
      <c r="M235" s="550"/>
      <c r="N235" s="550"/>
      <c r="O235" s="550"/>
      <c r="P235" s="550"/>
      <c r="Q235" s="550"/>
      <c r="R235" s="550"/>
      <c r="S235" s="550"/>
      <c r="T235" s="550"/>
      <c r="U235" s="550"/>
      <c r="V235" s="550"/>
      <c r="W235" s="550"/>
      <c r="X235" s="550"/>
      <c r="Y235" s="550"/>
      <c r="Z235" s="550"/>
      <c r="AA235" s="550"/>
      <c r="AB235" s="550"/>
      <c r="AC235" s="550"/>
      <c r="AD235" s="550"/>
      <c r="AE235" s="550"/>
      <c r="AF235" s="550"/>
      <c r="AG235" s="550"/>
      <c r="AH235" s="550"/>
      <c r="AI235" s="550"/>
      <c r="AJ235" s="550"/>
      <c r="AP235" s="642"/>
      <c r="AQ235" s="642"/>
      <c r="AR235" s="642"/>
      <c r="AX235" s="642"/>
      <c r="AY235" s="550"/>
      <c r="AZ235" s="550"/>
      <c r="BA235" s="550"/>
      <c r="BB235" s="550"/>
      <c r="BC235" s="550"/>
      <c r="BD235" s="550"/>
      <c r="BE235" s="550"/>
      <c r="BF235" s="550"/>
      <c r="BG235" s="550"/>
      <c r="BH235" s="550"/>
      <c r="BI235" s="550"/>
      <c r="BJ235" s="550"/>
      <c r="BK235" s="550"/>
    </row>
    <row r="236" spans="7:63" x14ac:dyDescent="0.3">
      <c r="G236" s="642"/>
      <c r="H236" s="550"/>
      <c r="I236" s="550"/>
      <c r="J236" s="550"/>
      <c r="K236" s="550"/>
      <c r="L236" s="550"/>
      <c r="M236" s="550"/>
      <c r="N236" s="550"/>
      <c r="O236" s="550"/>
      <c r="P236" s="550"/>
      <c r="Q236" s="550"/>
      <c r="R236" s="550"/>
      <c r="S236" s="550"/>
      <c r="T236" s="550"/>
      <c r="U236" s="550"/>
      <c r="V236" s="550"/>
      <c r="W236" s="550"/>
      <c r="X236" s="550"/>
      <c r="Y236" s="550"/>
      <c r="Z236" s="550"/>
      <c r="AA236" s="550"/>
      <c r="AB236" s="550"/>
      <c r="AC236" s="550"/>
      <c r="AD236" s="550"/>
      <c r="AE236" s="550"/>
      <c r="AF236" s="550"/>
      <c r="AG236" s="550"/>
      <c r="AH236" s="550"/>
      <c r="AI236" s="550"/>
      <c r="AJ236" s="550"/>
      <c r="AP236" s="642"/>
      <c r="AQ236" s="642"/>
      <c r="AR236" s="642"/>
      <c r="AX236" s="642"/>
      <c r="AY236" s="550"/>
      <c r="AZ236" s="550"/>
      <c r="BA236" s="550"/>
      <c r="BB236" s="550"/>
      <c r="BC236" s="550"/>
      <c r="BD236" s="550"/>
      <c r="BE236" s="550"/>
      <c r="BF236" s="550"/>
      <c r="BG236" s="550"/>
      <c r="BH236" s="550"/>
      <c r="BI236" s="550"/>
      <c r="BJ236" s="550"/>
      <c r="BK236" s="550"/>
    </row>
    <row r="237" spans="7:63" x14ac:dyDescent="0.3">
      <c r="G237" s="642"/>
      <c r="H237" s="550"/>
      <c r="I237" s="550"/>
      <c r="J237" s="550"/>
      <c r="K237" s="550"/>
      <c r="L237" s="550"/>
      <c r="M237" s="550"/>
      <c r="N237" s="550"/>
      <c r="O237" s="550"/>
      <c r="P237" s="550"/>
      <c r="Q237" s="550"/>
      <c r="R237" s="550"/>
      <c r="S237" s="550"/>
      <c r="T237" s="550"/>
      <c r="U237" s="550"/>
      <c r="V237" s="550"/>
      <c r="W237" s="550"/>
      <c r="X237" s="550"/>
      <c r="Y237" s="550"/>
      <c r="Z237" s="550"/>
      <c r="AA237" s="550"/>
      <c r="AB237" s="550"/>
      <c r="AC237" s="550"/>
      <c r="AD237" s="550"/>
      <c r="AE237" s="550"/>
      <c r="AF237" s="550"/>
      <c r="AG237" s="550"/>
      <c r="AH237" s="550"/>
      <c r="AI237" s="550"/>
      <c r="AJ237" s="550"/>
      <c r="AP237" s="550"/>
      <c r="AQ237" s="550"/>
      <c r="AR237" s="550"/>
      <c r="AX237" s="550"/>
      <c r="AY237" s="550"/>
      <c r="AZ237" s="550"/>
      <c r="BA237" s="550"/>
      <c r="BB237" s="550"/>
      <c r="BC237" s="550"/>
      <c r="BD237" s="550"/>
      <c r="BE237" s="550"/>
      <c r="BF237" s="550"/>
      <c r="BG237" s="550"/>
      <c r="BH237" s="550"/>
      <c r="BI237" s="550"/>
      <c r="BJ237" s="550"/>
      <c r="BK237" s="550"/>
    </row>
    <row r="238" spans="7:63" x14ac:dyDescent="0.3">
      <c r="G238" s="642"/>
      <c r="H238" s="550"/>
      <c r="I238" s="550"/>
      <c r="J238" s="550"/>
      <c r="K238" s="550"/>
      <c r="L238" s="550"/>
      <c r="M238" s="550"/>
      <c r="N238" s="550"/>
      <c r="O238" s="550"/>
      <c r="P238" s="550"/>
      <c r="Q238" s="550"/>
      <c r="R238" s="550"/>
      <c r="S238" s="550"/>
      <c r="T238" s="550"/>
      <c r="U238" s="550"/>
      <c r="V238" s="550"/>
      <c r="W238" s="550"/>
      <c r="X238" s="550"/>
      <c r="Y238" s="550"/>
      <c r="Z238" s="550"/>
      <c r="AA238" s="550"/>
      <c r="AB238" s="550"/>
      <c r="AC238" s="550"/>
      <c r="AD238" s="550"/>
      <c r="AE238" s="550"/>
      <c r="AF238" s="550"/>
      <c r="AG238" s="550"/>
      <c r="AH238" s="550"/>
      <c r="AI238" s="550"/>
      <c r="AJ238" s="550"/>
      <c r="AP238" s="550"/>
      <c r="AQ238" s="550"/>
      <c r="AR238" s="550"/>
      <c r="AX238" s="550"/>
      <c r="AY238" s="550"/>
      <c r="AZ238" s="550"/>
      <c r="BA238" s="550"/>
      <c r="BB238" s="550"/>
      <c r="BC238" s="550"/>
      <c r="BD238" s="550"/>
      <c r="BE238" s="550"/>
      <c r="BF238" s="550"/>
      <c r="BG238" s="550"/>
      <c r="BH238" s="550"/>
      <c r="BI238" s="550"/>
      <c r="BJ238" s="550"/>
      <c r="BK238" s="550"/>
    </row>
    <row r="239" spans="7:63" x14ac:dyDescent="0.3">
      <c r="G239" s="550"/>
      <c r="H239" s="550"/>
      <c r="I239" s="550"/>
      <c r="J239" s="550"/>
      <c r="K239" s="550"/>
      <c r="L239" s="550"/>
      <c r="M239" s="550"/>
      <c r="N239" s="550"/>
      <c r="O239" s="550"/>
      <c r="P239" s="550"/>
      <c r="Q239" s="550"/>
      <c r="R239" s="550"/>
      <c r="S239" s="550"/>
      <c r="T239" s="550"/>
      <c r="U239" s="550"/>
      <c r="V239" s="550"/>
      <c r="W239" s="550"/>
      <c r="X239" s="550"/>
      <c r="Y239" s="550"/>
      <c r="Z239" s="550"/>
      <c r="AA239" s="550"/>
      <c r="AB239" s="550"/>
      <c r="AC239" s="550"/>
      <c r="AD239" s="550"/>
      <c r="AE239" s="550"/>
      <c r="AF239" s="550"/>
      <c r="AG239" s="550"/>
      <c r="AH239" s="550"/>
      <c r="AI239" s="550"/>
      <c r="AJ239" s="550"/>
      <c r="AP239" s="550"/>
      <c r="AQ239" s="550"/>
      <c r="AR239" s="550"/>
      <c r="AX239" s="550"/>
      <c r="AY239" s="550"/>
      <c r="AZ239" s="550"/>
      <c r="BA239" s="550"/>
      <c r="BB239" s="550"/>
      <c r="BC239" s="550"/>
      <c r="BD239" s="550"/>
      <c r="BE239" s="550"/>
      <c r="BF239" s="550"/>
      <c r="BG239" s="550"/>
      <c r="BH239" s="550"/>
      <c r="BI239" s="550"/>
      <c r="BJ239" s="550"/>
      <c r="BK239" s="550"/>
    </row>
    <row r="240" spans="7:63" x14ac:dyDescent="0.3">
      <c r="G240" s="550"/>
      <c r="H240" s="550"/>
      <c r="I240" s="550"/>
      <c r="J240" s="550"/>
      <c r="K240" s="550"/>
      <c r="L240" s="550"/>
      <c r="M240" s="550"/>
      <c r="N240" s="550"/>
      <c r="O240" s="550"/>
      <c r="P240" s="550"/>
      <c r="Q240" s="550"/>
      <c r="R240" s="550"/>
      <c r="S240" s="550"/>
      <c r="T240" s="550"/>
      <c r="U240" s="550"/>
      <c r="V240" s="550"/>
      <c r="W240" s="550"/>
      <c r="X240" s="550"/>
      <c r="Y240" s="550"/>
      <c r="Z240" s="550"/>
      <c r="AA240" s="550"/>
      <c r="AB240" s="550"/>
      <c r="AC240" s="550"/>
      <c r="AD240" s="550"/>
      <c r="AE240" s="550"/>
      <c r="AF240" s="550"/>
      <c r="AG240" s="550"/>
      <c r="AH240" s="550"/>
      <c r="AI240" s="550"/>
      <c r="AJ240" s="550"/>
      <c r="AP240" s="550"/>
      <c r="AQ240" s="550"/>
      <c r="AR240" s="550"/>
      <c r="AX240" s="550"/>
      <c r="AY240" s="550"/>
      <c r="AZ240" s="550"/>
      <c r="BA240" s="550"/>
      <c r="BB240" s="550"/>
      <c r="BC240" s="550"/>
      <c r="BD240" s="550"/>
      <c r="BE240" s="550"/>
      <c r="BF240" s="550"/>
      <c r="BG240" s="550"/>
      <c r="BH240" s="550"/>
      <c r="BI240" s="550"/>
      <c r="BJ240" s="550"/>
      <c r="BK240" s="550"/>
    </row>
    <row r="241" spans="7:63" x14ac:dyDescent="0.3">
      <c r="G241" s="550"/>
      <c r="H241" s="550"/>
      <c r="I241" s="550"/>
      <c r="J241" s="550"/>
      <c r="K241" s="550"/>
      <c r="L241" s="550"/>
      <c r="M241" s="550"/>
      <c r="N241" s="550"/>
      <c r="O241" s="550"/>
      <c r="P241" s="550"/>
      <c r="Q241" s="550"/>
      <c r="R241" s="550"/>
      <c r="S241" s="550"/>
      <c r="T241" s="550"/>
      <c r="U241" s="550"/>
      <c r="V241" s="550"/>
      <c r="W241" s="550"/>
      <c r="X241" s="550"/>
      <c r="Y241" s="550"/>
      <c r="Z241" s="550"/>
      <c r="AA241" s="550"/>
      <c r="AB241" s="550"/>
      <c r="AC241" s="550"/>
      <c r="AD241" s="550"/>
      <c r="AE241" s="550"/>
      <c r="AF241" s="550"/>
      <c r="AG241" s="550"/>
      <c r="AH241" s="550"/>
      <c r="AI241" s="550"/>
      <c r="AJ241" s="550"/>
      <c r="AP241" s="550"/>
      <c r="AQ241" s="550"/>
      <c r="AR241" s="550"/>
      <c r="AX241" s="550"/>
      <c r="AY241" s="550"/>
      <c r="AZ241" s="550"/>
      <c r="BA241" s="550"/>
      <c r="BB241" s="550"/>
      <c r="BC241" s="550"/>
      <c r="BD241" s="550"/>
      <c r="BE241" s="550"/>
      <c r="BF241" s="550"/>
      <c r="BG241" s="550"/>
      <c r="BH241" s="550"/>
      <c r="BI241" s="550"/>
      <c r="BJ241" s="550"/>
      <c r="BK241" s="550"/>
    </row>
    <row r="242" spans="7:63" x14ac:dyDescent="0.3">
      <c r="G242" s="550"/>
      <c r="H242" s="550"/>
      <c r="I242" s="550"/>
      <c r="J242" s="550"/>
      <c r="K242" s="550"/>
      <c r="L242" s="550"/>
      <c r="M242" s="550"/>
      <c r="N242" s="550"/>
      <c r="O242" s="550"/>
      <c r="P242" s="550"/>
      <c r="Q242" s="550"/>
      <c r="R242" s="550"/>
      <c r="S242" s="550"/>
      <c r="T242" s="550"/>
      <c r="U242" s="550"/>
      <c r="V242" s="550"/>
      <c r="W242" s="550"/>
      <c r="X242" s="550"/>
      <c r="Y242" s="550"/>
      <c r="Z242" s="550"/>
      <c r="AA242" s="550"/>
      <c r="AB242" s="550"/>
      <c r="AC242" s="550"/>
      <c r="AD242" s="550"/>
      <c r="AE242" s="550"/>
      <c r="AF242" s="550"/>
      <c r="AG242" s="550"/>
      <c r="AH242" s="550"/>
      <c r="AI242" s="550"/>
      <c r="AJ242" s="550"/>
      <c r="AP242" s="550"/>
      <c r="AQ242" s="550"/>
      <c r="AR242" s="550"/>
      <c r="AX242" s="550"/>
      <c r="AY242" s="550"/>
      <c r="AZ242" s="550"/>
      <c r="BA242" s="550"/>
      <c r="BB242" s="550"/>
      <c r="BC242" s="550"/>
      <c r="BD242" s="550"/>
      <c r="BE242" s="550"/>
      <c r="BF242" s="550"/>
      <c r="BG242" s="550"/>
      <c r="BH242" s="550"/>
      <c r="BI242" s="550"/>
      <c r="BJ242" s="550"/>
      <c r="BK242" s="550"/>
    </row>
    <row r="243" spans="7:63" x14ac:dyDescent="0.3">
      <c r="G243" s="550"/>
      <c r="H243" s="550"/>
      <c r="I243" s="550"/>
      <c r="J243" s="550"/>
      <c r="K243" s="550"/>
      <c r="L243" s="550"/>
      <c r="M243" s="550"/>
      <c r="N243" s="550"/>
      <c r="O243" s="550"/>
      <c r="P243" s="550"/>
      <c r="Q243" s="550"/>
      <c r="R243" s="550"/>
      <c r="S243" s="550"/>
      <c r="T243" s="550"/>
      <c r="U243" s="550"/>
      <c r="V243" s="550"/>
      <c r="W243" s="550"/>
      <c r="X243" s="550"/>
      <c r="Y243" s="550"/>
      <c r="Z243" s="550"/>
      <c r="AA243" s="550"/>
      <c r="AB243" s="550"/>
      <c r="AC243" s="550"/>
      <c r="AD243" s="550"/>
      <c r="AE243" s="550"/>
      <c r="AF243" s="550"/>
      <c r="AG243" s="550"/>
      <c r="AH243" s="550"/>
      <c r="AI243" s="550"/>
      <c r="AJ243" s="550"/>
      <c r="AP243" s="550"/>
      <c r="AQ243" s="550"/>
      <c r="AR243" s="550"/>
      <c r="AX243" s="550"/>
      <c r="AY243" s="550"/>
      <c r="AZ243" s="550"/>
      <c r="BA243" s="550"/>
      <c r="BB243" s="550"/>
      <c r="BC243" s="550"/>
      <c r="BD243" s="550"/>
      <c r="BE243" s="550"/>
      <c r="BF243" s="550"/>
      <c r="BG243" s="550"/>
      <c r="BH243" s="550"/>
      <c r="BI243" s="550"/>
      <c r="BJ243" s="550"/>
      <c r="BK243" s="550"/>
    </row>
    <row r="244" spans="7:63" x14ac:dyDescent="0.3">
      <c r="G244" s="550"/>
      <c r="H244" s="550"/>
      <c r="I244" s="550"/>
      <c r="J244" s="550"/>
      <c r="K244" s="550"/>
      <c r="L244" s="550"/>
      <c r="M244" s="550"/>
      <c r="N244" s="550"/>
      <c r="O244" s="550"/>
      <c r="P244" s="550"/>
      <c r="Q244" s="550"/>
      <c r="R244" s="550"/>
      <c r="S244" s="550"/>
      <c r="T244" s="550"/>
      <c r="U244" s="550"/>
      <c r="V244" s="550"/>
      <c r="W244" s="550"/>
      <c r="X244" s="550"/>
      <c r="Y244" s="550"/>
      <c r="Z244" s="550"/>
      <c r="AA244" s="550"/>
      <c r="AB244" s="550"/>
      <c r="AC244" s="550"/>
      <c r="AD244" s="550"/>
      <c r="AE244" s="550"/>
      <c r="AF244" s="550"/>
      <c r="AG244" s="550"/>
      <c r="AH244" s="550"/>
      <c r="AI244" s="550"/>
      <c r="AJ244" s="550"/>
      <c r="AP244" s="550"/>
      <c r="AQ244" s="550"/>
      <c r="AR244" s="550"/>
      <c r="AX244" s="550"/>
      <c r="AY244" s="550"/>
      <c r="AZ244" s="550"/>
      <c r="BA244" s="550"/>
      <c r="BB244" s="550"/>
      <c r="BC244" s="550"/>
      <c r="BD244" s="550"/>
      <c r="BE244" s="550"/>
      <c r="BF244" s="550"/>
      <c r="BG244" s="550"/>
      <c r="BH244" s="550"/>
      <c r="BI244" s="550"/>
      <c r="BJ244" s="550"/>
      <c r="BK244" s="550"/>
    </row>
    <row r="245" spans="7:63" x14ac:dyDescent="0.3">
      <c r="G245" s="550"/>
      <c r="H245" s="550"/>
      <c r="I245" s="550"/>
      <c r="J245" s="550"/>
      <c r="K245" s="550"/>
      <c r="L245" s="550"/>
      <c r="M245" s="550"/>
      <c r="N245" s="550"/>
      <c r="O245" s="550"/>
      <c r="P245" s="550"/>
      <c r="Q245" s="550"/>
      <c r="R245" s="550"/>
      <c r="S245" s="550"/>
      <c r="T245" s="550"/>
      <c r="U245" s="550"/>
      <c r="V245" s="550"/>
      <c r="W245" s="550"/>
      <c r="X245" s="550"/>
      <c r="Y245" s="550"/>
      <c r="Z245" s="550"/>
      <c r="AA245" s="550"/>
      <c r="AB245" s="550"/>
      <c r="AC245" s="550"/>
      <c r="AD245" s="550"/>
      <c r="AE245" s="550"/>
      <c r="AF245" s="550"/>
      <c r="AG245" s="550"/>
      <c r="AH245" s="550"/>
      <c r="AI245" s="550"/>
      <c r="AJ245" s="550"/>
      <c r="AP245" s="550"/>
      <c r="AQ245" s="550"/>
      <c r="AR245" s="550"/>
      <c r="AX245" s="550"/>
      <c r="AY245" s="550"/>
      <c r="AZ245" s="550"/>
      <c r="BA245" s="550"/>
      <c r="BB245" s="550"/>
      <c r="BC245" s="550"/>
      <c r="BD245" s="550"/>
      <c r="BE245" s="550"/>
      <c r="BF245" s="550"/>
      <c r="BG245" s="550"/>
      <c r="BH245" s="550"/>
      <c r="BI245" s="550"/>
      <c r="BJ245" s="550"/>
      <c r="BK245" s="550"/>
    </row>
    <row r="246" spans="7:63" x14ac:dyDescent="0.3">
      <c r="G246" s="550"/>
      <c r="H246" s="550"/>
      <c r="I246" s="550"/>
      <c r="J246" s="550"/>
      <c r="K246" s="550"/>
      <c r="L246" s="550"/>
      <c r="M246" s="550"/>
      <c r="N246" s="550"/>
      <c r="O246" s="550"/>
      <c r="P246" s="550"/>
      <c r="Q246" s="550"/>
      <c r="R246" s="550"/>
      <c r="S246" s="550"/>
      <c r="T246" s="550"/>
      <c r="U246" s="550"/>
      <c r="V246" s="550"/>
      <c r="W246" s="550"/>
      <c r="X246" s="550"/>
      <c r="Y246" s="550"/>
      <c r="Z246" s="550"/>
      <c r="AA246" s="550"/>
      <c r="AB246" s="550"/>
      <c r="AC246" s="550"/>
      <c r="AD246" s="550"/>
      <c r="AE246" s="550"/>
      <c r="AF246" s="550"/>
      <c r="AG246" s="550"/>
      <c r="AH246" s="550"/>
      <c r="AI246" s="550"/>
      <c r="AJ246" s="550"/>
      <c r="AP246" s="550"/>
      <c r="AQ246" s="550"/>
      <c r="AR246" s="550"/>
      <c r="AX246" s="550"/>
      <c r="AY246" s="550"/>
      <c r="AZ246" s="550"/>
      <c r="BA246" s="550"/>
      <c r="BB246" s="550"/>
      <c r="BC246" s="550"/>
      <c r="BD246" s="550"/>
      <c r="BE246" s="550"/>
      <c r="BF246" s="550"/>
      <c r="BG246" s="550"/>
      <c r="BH246" s="550"/>
      <c r="BI246" s="550"/>
      <c r="BJ246" s="550"/>
      <c r="BK246" s="550"/>
    </row>
    <row r="247" spans="7:63" x14ac:dyDescent="0.3">
      <c r="G247" s="550"/>
      <c r="H247" s="550"/>
      <c r="I247" s="550"/>
      <c r="J247" s="550"/>
      <c r="K247" s="550"/>
      <c r="L247" s="550"/>
      <c r="M247" s="550"/>
      <c r="N247" s="550"/>
      <c r="O247" s="550"/>
      <c r="P247" s="550"/>
      <c r="Q247" s="550"/>
      <c r="R247" s="550"/>
      <c r="S247" s="550"/>
      <c r="T247" s="550"/>
      <c r="U247" s="550"/>
      <c r="V247" s="550"/>
      <c r="W247" s="550"/>
      <c r="X247" s="550"/>
      <c r="Y247" s="550"/>
      <c r="Z247" s="550"/>
      <c r="AA247" s="550"/>
      <c r="AB247" s="550"/>
      <c r="AC247" s="550"/>
      <c r="AD247" s="550"/>
      <c r="AE247" s="550"/>
      <c r="AF247" s="550"/>
      <c r="AG247" s="550"/>
      <c r="AH247" s="550"/>
      <c r="AI247" s="550"/>
      <c r="AJ247" s="550"/>
      <c r="AP247" s="550"/>
      <c r="AQ247" s="550"/>
      <c r="AR247" s="550"/>
      <c r="AX247" s="550"/>
      <c r="AY247" s="550"/>
      <c r="AZ247" s="550"/>
      <c r="BA247" s="550"/>
      <c r="BB247" s="550"/>
      <c r="BC247" s="550"/>
      <c r="BD247" s="550"/>
      <c r="BE247" s="550"/>
      <c r="BF247" s="550"/>
      <c r="BG247" s="550"/>
      <c r="BH247" s="550"/>
      <c r="BI247" s="550"/>
      <c r="BJ247" s="550"/>
      <c r="BK247" s="550"/>
    </row>
    <row r="248" spans="7:63" x14ac:dyDescent="0.3">
      <c r="G248" s="550"/>
      <c r="H248" s="550"/>
      <c r="I248" s="550"/>
      <c r="J248" s="550"/>
      <c r="K248" s="550"/>
      <c r="L248" s="550"/>
      <c r="M248" s="550"/>
      <c r="N248" s="550"/>
      <c r="O248" s="550"/>
      <c r="P248" s="550"/>
      <c r="Q248" s="550"/>
      <c r="R248" s="550"/>
      <c r="S248" s="550"/>
      <c r="T248" s="550"/>
      <c r="U248" s="550"/>
      <c r="V248" s="550"/>
      <c r="W248" s="550"/>
      <c r="X248" s="550"/>
      <c r="Y248" s="550"/>
      <c r="Z248" s="550"/>
      <c r="AA248" s="550"/>
      <c r="AB248" s="550"/>
      <c r="AC248" s="550"/>
      <c r="AD248" s="550"/>
      <c r="AE248" s="550"/>
      <c r="AF248" s="550"/>
      <c r="AG248" s="550"/>
      <c r="AH248" s="550"/>
      <c r="AI248" s="550"/>
      <c r="AJ248" s="550"/>
      <c r="AP248" s="550"/>
      <c r="AQ248" s="550"/>
      <c r="AR248" s="550"/>
      <c r="AX248" s="550"/>
      <c r="AY248" s="550"/>
      <c r="AZ248" s="550"/>
      <c r="BA248" s="550"/>
      <c r="BB248" s="550"/>
      <c r="BC248" s="550"/>
      <c r="BD248" s="550"/>
      <c r="BE248" s="550"/>
      <c r="BF248" s="550"/>
      <c r="BG248" s="550"/>
      <c r="BH248" s="550"/>
      <c r="BI248" s="550"/>
      <c r="BJ248" s="550"/>
      <c r="BK248" s="550"/>
    </row>
    <row r="249" spans="7:63" x14ac:dyDescent="0.3">
      <c r="G249" s="550"/>
      <c r="H249" s="550"/>
      <c r="I249" s="550"/>
      <c r="J249" s="550"/>
      <c r="K249" s="550"/>
      <c r="L249" s="550"/>
      <c r="M249" s="550"/>
      <c r="N249" s="550"/>
      <c r="O249" s="550"/>
      <c r="P249" s="550"/>
      <c r="Q249" s="550"/>
      <c r="R249" s="550"/>
      <c r="S249" s="550"/>
      <c r="T249" s="550"/>
      <c r="U249" s="550"/>
      <c r="V249" s="550"/>
      <c r="W249" s="550"/>
      <c r="X249" s="550"/>
      <c r="Y249" s="550"/>
      <c r="Z249" s="550"/>
      <c r="AA249" s="550"/>
      <c r="AB249" s="550"/>
      <c r="AC249" s="550"/>
      <c r="AD249" s="550"/>
      <c r="AE249" s="550"/>
      <c r="AF249" s="550"/>
      <c r="AG249" s="550"/>
      <c r="AH249" s="550"/>
      <c r="AI249" s="550"/>
      <c r="AJ249" s="550"/>
      <c r="AP249" s="550"/>
      <c r="AQ249" s="550"/>
      <c r="AR249" s="550"/>
      <c r="AX249" s="550"/>
      <c r="AY249" s="550"/>
      <c r="AZ249" s="550"/>
      <c r="BA249" s="550"/>
      <c r="BB249" s="550"/>
      <c r="BC249" s="550"/>
      <c r="BD249" s="550"/>
      <c r="BE249" s="550"/>
      <c r="BF249" s="550"/>
      <c r="BG249" s="550"/>
      <c r="BH249" s="550"/>
      <c r="BI249" s="550"/>
      <c r="BJ249" s="550"/>
      <c r="BK249" s="550"/>
    </row>
    <row r="250" spans="7:63" x14ac:dyDescent="0.3">
      <c r="G250" s="550"/>
      <c r="H250" s="550"/>
      <c r="I250" s="550"/>
      <c r="J250" s="550"/>
      <c r="K250" s="550"/>
      <c r="L250" s="550"/>
      <c r="M250" s="550"/>
      <c r="N250" s="550"/>
      <c r="O250" s="550"/>
      <c r="P250" s="550"/>
      <c r="Q250" s="550"/>
      <c r="R250" s="550"/>
      <c r="S250" s="550"/>
      <c r="T250" s="550"/>
      <c r="U250" s="550"/>
      <c r="V250" s="550"/>
      <c r="W250" s="550"/>
      <c r="X250" s="550"/>
      <c r="Y250" s="550"/>
      <c r="Z250" s="550"/>
      <c r="AA250" s="550"/>
      <c r="AB250" s="550"/>
      <c r="AC250" s="550"/>
      <c r="AD250" s="550"/>
      <c r="AE250" s="550"/>
      <c r="AF250" s="550"/>
      <c r="AG250" s="550"/>
      <c r="AH250" s="550"/>
      <c r="AI250" s="550"/>
      <c r="AJ250" s="550"/>
      <c r="AP250" s="642"/>
      <c r="AQ250" s="642"/>
      <c r="AR250" s="642"/>
      <c r="AX250" s="642"/>
      <c r="AY250" s="550"/>
      <c r="AZ250" s="550"/>
      <c r="BA250" s="550"/>
      <c r="BB250" s="550"/>
      <c r="BC250" s="550"/>
      <c r="BD250" s="550"/>
      <c r="BE250" s="550"/>
      <c r="BF250" s="550"/>
      <c r="BG250" s="550"/>
      <c r="BH250" s="550"/>
      <c r="BI250" s="550"/>
      <c r="BJ250" s="550"/>
      <c r="BK250" s="550"/>
    </row>
    <row r="251" spans="7:63" x14ac:dyDescent="0.3">
      <c r="G251" s="550"/>
      <c r="H251" s="550"/>
      <c r="I251" s="550"/>
      <c r="J251" s="550"/>
      <c r="K251" s="550"/>
      <c r="L251" s="550"/>
      <c r="M251" s="550"/>
      <c r="N251" s="550"/>
      <c r="O251" s="550"/>
      <c r="P251" s="550"/>
      <c r="Q251" s="550"/>
      <c r="R251" s="550"/>
      <c r="S251" s="550"/>
      <c r="T251" s="550"/>
      <c r="U251" s="550"/>
      <c r="V251" s="550"/>
      <c r="W251" s="550"/>
      <c r="X251" s="550"/>
      <c r="Y251" s="550"/>
      <c r="Z251" s="550"/>
      <c r="AA251" s="550"/>
      <c r="AB251" s="550"/>
      <c r="AC251" s="550"/>
      <c r="AD251" s="550"/>
      <c r="AE251" s="550"/>
      <c r="AF251" s="550"/>
      <c r="AG251" s="550"/>
      <c r="AH251" s="550"/>
      <c r="AI251" s="550"/>
      <c r="AJ251" s="550"/>
      <c r="AP251" s="642"/>
      <c r="AQ251" s="642"/>
      <c r="AR251" s="642"/>
      <c r="AX251" s="642"/>
      <c r="AY251" s="550"/>
      <c r="AZ251" s="550"/>
      <c r="BA251" s="550"/>
      <c r="BB251" s="550"/>
      <c r="BC251" s="550"/>
      <c r="BD251" s="550"/>
      <c r="BE251" s="550"/>
      <c r="BF251" s="550"/>
      <c r="BG251" s="550"/>
      <c r="BH251" s="550"/>
      <c r="BI251" s="550"/>
      <c r="BJ251" s="550"/>
      <c r="BK251" s="550"/>
    </row>
    <row r="252" spans="7:63" x14ac:dyDescent="0.3">
      <c r="G252" s="642"/>
      <c r="H252" s="550"/>
      <c r="I252" s="550"/>
      <c r="J252" s="550"/>
      <c r="K252" s="550"/>
      <c r="L252" s="550"/>
      <c r="M252" s="550"/>
      <c r="N252" s="550"/>
      <c r="O252" s="550"/>
      <c r="P252" s="550"/>
      <c r="Q252" s="550"/>
      <c r="R252" s="550"/>
      <c r="S252" s="550"/>
      <c r="T252" s="550"/>
      <c r="U252" s="550"/>
      <c r="V252" s="550"/>
      <c r="W252" s="550"/>
      <c r="X252" s="550"/>
      <c r="Y252" s="550"/>
      <c r="Z252" s="550"/>
      <c r="AA252" s="550"/>
      <c r="AB252" s="550"/>
      <c r="AC252" s="550"/>
      <c r="AD252" s="550"/>
      <c r="AE252" s="550"/>
      <c r="AF252" s="550"/>
      <c r="AG252" s="550"/>
      <c r="AH252" s="550"/>
      <c r="AI252" s="550"/>
      <c r="AJ252" s="550"/>
      <c r="AP252" s="642"/>
      <c r="AQ252" s="642"/>
      <c r="AR252" s="642"/>
      <c r="AX252" s="642"/>
      <c r="AY252" s="550"/>
      <c r="AZ252" s="550"/>
      <c r="BA252" s="550"/>
      <c r="BB252" s="550"/>
      <c r="BC252" s="550"/>
      <c r="BD252" s="550"/>
      <c r="BE252" s="550"/>
      <c r="BF252" s="550"/>
      <c r="BG252" s="550"/>
      <c r="BH252" s="550"/>
      <c r="BI252" s="550"/>
      <c r="BJ252" s="550"/>
      <c r="BK252" s="550"/>
    </row>
    <row r="253" spans="7:63" x14ac:dyDescent="0.3">
      <c r="G253" s="642"/>
      <c r="H253" s="550"/>
      <c r="I253" s="550"/>
      <c r="J253" s="550"/>
      <c r="K253" s="550"/>
      <c r="L253" s="550"/>
      <c r="M253" s="550"/>
      <c r="N253" s="550"/>
      <c r="O253" s="550"/>
      <c r="P253" s="550"/>
      <c r="Q253" s="550"/>
      <c r="R253" s="550"/>
      <c r="S253" s="550"/>
      <c r="T253" s="550"/>
      <c r="U253" s="550"/>
      <c r="V253" s="550"/>
      <c r="W253" s="550"/>
      <c r="X253" s="550"/>
      <c r="Y253" s="550"/>
      <c r="Z253" s="550"/>
      <c r="AA253" s="550"/>
      <c r="AB253" s="550"/>
      <c r="AC253" s="550"/>
      <c r="AD253" s="550"/>
      <c r="AE253" s="550"/>
      <c r="AF253" s="550"/>
      <c r="AG253" s="550"/>
      <c r="AH253" s="550"/>
      <c r="AI253" s="550"/>
      <c r="AJ253" s="550"/>
      <c r="AP253" s="642"/>
      <c r="AQ253" s="642"/>
      <c r="AR253" s="642"/>
      <c r="AX253" s="642"/>
      <c r="AY253" s="550"/>
      <c r="AZ253" s="550"/>
      <c r="BA253" s="550"/>
      <c r="BB253" s="550"/>
      <c r="BC253" s="550"/>
      <c r="BD253" s="550"/>
      <c r="BE253" s="550"/>
      <c r="BF253" s="550"/>
      <c r="BG253" s="550"/>
      <c r="BH253" s="550"/>
      <c r="BI253" s="550"/>
      <c r="BJ253" s="550"/>
      <c r="BK253" s="550"/>
    </row>
    <row r="254" spans="7:63" x14ac:dyDescent="0.3">
      <c r="G254" s="642"/>
      <c r="H254" s="550"/>
      <c r="I254" s="550"/>
      <c r="J254" s="550"/>
      <c r="K254" s="550"/>
      <c r="L254" s="550"/>
      <c r="M254" s="550"/>
      <c r="N254" s="550"/>
      <c r="O254" s="550"/>
      <c r="P254" s="550"/>
      <c r="Q254" s="550"/>
      <c r="R254" s="550"/>
      <c r="S254" s="550"/>
      <c r="T254" s="550"/>
      <c r="U254" s="550"/>
      <c r="V254" s="550"/>
      <c r="W254" s="550"/>
      <c r="X254" s="550"/>
      <c r="Y254" s="550"/>
      <c r="Z254" s="550"/>
      <c r="AA254" s="550"/>
      <c r="AB254" s="550"/>
      <c r="AC254" s="550"/>
      <c r="AD254" s="550"/>
      <c r="AE254" s="550"/>
      <c r="AF254" s="550"/>
      <c r="AG254" s="550"/>
      <c r="AH254" s="550"/>
      <c r="AI254" s="550"/>
      <c r="AJ254" s="550"/>
      <c r="AP254" s="642"/>
      <c r="AQ254" s="642"/>
      <c r="AR254" s="642"/>
      <c r="AX254" s="642"/>
      <c r="AY254" s="550"/>
      <c r="AZ254" s="550"/>
      <c r="BA254" s="550"/>
      <c r="BB254" s="550"/>
      <c r="BC254" s="550"/>
      <c r="BD254" s="550"/>
      <c r="BE254" s="550"/>
      <c r="BF254" s="550"/>
      <c r="BG254" s="550"/>
      <c r="BH254" s="550"/>
      <c r="BI254" s="550"/>
      <c r="BJ254" s="550"/>
      <c r="BK254" s="550"/>
    </row>
    <row r="255" spans="7:63" x14ac:dyDescent="0.3">
      <c r="G255" s="642"/>
      <c r="H255" s="550"/>
      <c r="I255" s="550"/>
      <c r="J255" s="550"/>
      <c r="K255" s="550"/>
      <c r="L255" s="550"/>
      <c r="M255" s="550"/>
      <c r="N255" s="550"/>
      <c r="O255" s="550"/>
      <c r="P255" s="550"/>
      <c r="Q255" s="550"/>
      <c r="R255" s="550"/>
      <c r="S255" s="550"/>
      <c r="T255" s="550"/>
      <c r="U255" s="550"/>
      <c r="V255" s="550"/>
      <c r="W255" s="550"/>
      <c r="X255" s="550"/>
      <c r="Y255" s="550"/>
      <c r="Z255" s="550"/>
      <c r="AA255" s="550"/>
      <c r="AB255" s="550"/>
      <c r="AC255" s="550"/>
      <c r="AD255" s="550"/>
      <c r="AE255" s="550"/>
      <c r="AF255" s="550"/>
      <c r="AG255" s="550"/>
      <c r="AH255" s="550"/>
      <c r="AI255" s="550"/>
      <c r="AJ255" s="550"/>
      <c r="AP255" s="642"/>
      <c r="AQ255" s="642"/>
      <c r="AR255" s="642"/>
      <c r="AX255" s="642"/>
      <c r="AY255" s="550"/>
      <c r="AZ255" s="550"/>
      <c r="BA255" s="550"/>
      <c r="BB255" s="550"/>
      <c r="BC255" s="550"/>
      <c r="BD255" s="550"/>
      <c r="BE255" s="550"/>
      <c r="BF255" s="550"/>
      <c r="BG255" s="550"/>
      <c r="BH255" s="550"/>
      <c r="BI255" s="550"/>
      <c r="BJ255" s="550"/>
      <c r="BK255" s="550"/>
    </row>
    <row r="256" spans="7:63" x14ac:dyDescent="0.3">
      <c r="G256" s="642"/>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c r="AP256" s="642"/>
      <c r="AQ256" s="642"/>
      <c r="AR256" s="642"/>
      <c r="AX256" s="642"/>
      <c r="AY256" s="550"/>
      <c r="AZ256" s="550"/>
      <c r="BA256" s="550"/>
      <c r="BB256" s="550"/>
      <c r="BC256" s="550"/>
      <c r="BD256" s="550"/>
      <c r="BE256" s="550"/>
      <c r="BF256" s="550"/>
      <c r="BG256" s="550"/>
      <c r="BH256" s="550"/>
      <c r="BI256" s="550"/>
      <c r="BJ256" s="550"/>
      <c r="BK256" s="550"/>
    </row>
    <row r="257" spans="7:63" x14ac:dyDescent="0.3">
      <c r="G257" s="642"/>
      <c r="H257" s="550"/>
      <c r="I257" s="550"/>
      <c r="J257" s="550"/>
      <c r="K257" s="550"/>
      <c r="L257" s="550"/>
      <c r="M257" s="550"/>
      <c r="N257" s="550"/>
      <c r="O257" s="550"/>
      <c r="P257" s="550"/>
      <c r="Q257" s="550"/>
      <c r="R257" s="550"/>
      <c r="S257" s="550"/>
      <c r="T257" s="550"/>
      <c r="U257" s="550"/>
      <c r="V257" s="550"/>
      <c r="W257" s="550"/>
      <c r="X257" s="550"/>
      <c r="Y257" s="550"/>
      <c r="Z257" s="550"/>
      <c r="AA257" s="550"/>
      <c r="AB257" s="550"/>
      <c r="AC257" s="550"/>
      <c r="AD257" s="550"/>
      <c r="AE257" s="550"/>
      <c r="AF257" s="550"/>
      <c r="AG257" s="550"/>
      <c r="AH257" s="550"/>
      <c r="AI257" s="550"/>
      <c r="AJ257" s="550"/>
      <c r="AP257" s="550"/>
      <c r="AQ257" s="550"/>
      <c r="AR257" s="550"/>
      <c r="AX257" s="550"/>
      <c r="AY257" s="550"/>
      <c r="AZ257" s="550"/>
      <c r="BA257" s="550"/>
      <c r="BB257" s="550"/>
      <c r="BC257" s="550"/>
      <c r="BD257" s="550"/>
      <c r="BE257" s="550"/>
      <c r="BF257" s="550"/>
      <c r="BG257" s="550"/>
      <c r="BH257" s="550"/>
      <c r="BI257" s="550"/>
      <c r="BJ257" s="550"/>
      <c r="BK257" s="550"/>
    </row>
    <row r="258" spans="7:63" x14ac:dyDescent="0.3">
      <c r="G258" s="642"/>
      <c r="H258" s="550"/>
      <c r="I258" s="550"/>
      <c r="J258" s="550"/>
      <c r="K258" s="550"/>
      <c r="L258" s="550"/>
      <c r="M258" s="550"/>
      <c r="N258" s="550"/>
      <c r="O258" s="550"/>
      <c r="P258" s="550"/>
      <c r="Q258" s="550"/>
      <c r="R258" s="550"/>
      <c r="S258" s="550"/>
      <c r="T258" s="550"/>
      <c r="U258" s="550"/>
      <c r="V258" s="550"/>
      <c r="W258" s="550"/>
      <c r="X258" s="550"/>
      <c r="Y258" s="550"/>
      <c r="Z258" s="550"/>
      <c r="AA258" s="550"/>
      <c r="AB258" s="550"/>
      <c r="AC258" s="550"/>
      <c r="AD258" s="550"/>
      <c r="AE258" s="550"/>
      <c r="AF258" s="550"/>
      <c r="AG258" s="550"/>
      <c r="AH258" s="550"/>
      <c r="AI258" s="550"/>
      <c r="AJ258" s="550"/>
      <c r="AP258" s="550"/>
      <c r="AQ258" s="550"/>
      <c r="AR258" s="550"/>
      <c r="AX258" s="550"/>
      <c r="AY258" s="550"/>
      <c r="AZ258" s="550"/>
      <c r="BA258" s="550"/>
      <c r="BB258" s="550"/>
      <c r="BC258" s="550"/>
      <c r="BD258" s="550"/>
      <c r="BE258" s="550"/>
      <c r="BF258" s="550"/>
      <c r="BG258" s="550"/>
      <c r="BH258" s="550"/>
      <c r="BI258" s="550"/>
      <c r="BJ258" s="550"/>
      <c r="BK258" s="550"/>
    </row>
    <row r="259" spans="7:63" x14ac:dyDescent="0.3">
      <c r="G259" s="550"/>
      <c r="H259" s="550"/>
      <c r="I259" s="550"/>
      <c r="J259" s="550"/>
      <c r="K259" s="550"/>
      <c r="L259" s="550"/>
      <c r="M259" s="550"/>
      <c r="N259" s="550"/>
      <c r="O259" s="550"/>
      <c r="P259" s="550"/>
      <c r="Q259" s="550"/>
      <c r="R259" s="550"/>
      <c r="S259" s="550"/>
      <c r="T259" s="550"/>
      <c r="U259" s="550"/>
      <c r="V259" s="550"/>
      <c r="W259" s="550"/>
      <c r="X259" s="550"/>
      <c r="Y259" s="550"/>
      <c r="Z259" s="550"/>
      <c r="AA259" s="550"/>
      <c r="AB259" s="550"/>
      <c r="AC259" s="550"/>
      <c r="AD259" s="550"/>
      <c r="AE259" s="550"/>
      <c r="AF259" s="550"/>
      <c r="AG259" s="550"/>
      <c r="AH259" s="550"/>
      <c r="AI259" s="550"/>
      <c r="AJ259" s="550"/>
      <c r="AP259" s="550"/>
      <c r="AQ259" s="550"/>
      <c r="AR259" s="550"/>
      <c r="AX259" s="550"/>
      <c r="AY259" s="550"/>
      <c r="AZ259" s="550"/>
      <c r="BA259" s="550"/>
      <c r="BB259" s="550"/>
      <c r="BC259" s="550"/>
      <c r="BD259" s="550"/>
      <c r="BE259" s="550"/>
      <c r="BF259" s="550"/>
      <c r="BG259" s="550"/>
      <c r="BH259" s="550"/>
      <c r="BI259" s="550"/>
      <c r="BJ259" s="550"/>
      <c r="BK259" s="550"/>
    </row>
    <row r="260" spans="7:63" x14ac:dyDescent="0.3">
      <c r="G260" s="550"/>
      <c r="H260" s="550"/>
      <c r="I260" s="550"/>
      <c r="J260" s="550"/>
      <c r="K260" s="550"/>
      <c r="L260" s="550"/>
      <c r="M260" s="550"/>
      <c r="N260" s="550"/>
      <c r="O260" s="550"/>
      <c r="P260" s="550"/>
      <c r="Q260" s="550"/>
      <c r="R260" s="550"/>
      <c r="S260" s="550"/>
      <c r="T260" s="550"/>
      <c r="U260" s="550"/>
      <c r="V260" s="550"/>
      <c r="W260" s="550"/>
      <c r="X260" s="550"/>
      <c r="Y260" s="550"/>
      <c r="Z260" s="550"/>
      <c r="AA260" s="550"/>
      <c r="AB260" s="550"/>
      <c r="AC260" s="550"/>
      <c r="AD260" s="550"/>
      <c r="AE260" s="550"/>
      <c r="AF260" s="550"/>
      <c r="AG260" s="550"/>
      <c r="AH260" s="550"/>
      <c r="AI260" s="550"/>
      <c r="AJ260" s="550"/>
      <c r="AP260" s="550"/>
      <c r="AQ260" s="550"/>
      <c r="AR260" s="550"/>
      <c r="AX260" s="550"/>
      <c r="AY260" s="550"/>
      <c r="AZ260" s="550"/>
      <c r="BA260" s="550"/>
      <c r="BB260" s="550"/>
      <c r="BC260" s="550"/>
      <c r="BD260" s="550"/>
      <c r="BE260" s="550"/>
      <c r="BF260" s="550"/>
      <c r="BG260" s="550"/>
      <c r="BH260" s="550"/>
      <c r="BI260" s="550"/>
      <c r="BJ260" s="550"/>
      <c r="BK260" s="550"/>
    </row>
    <row r="261" spans="7:63" x14ac:dyDescent="0.3">
      <c r="G261" s="550"/>
      <c r="H261" s="550"/>
      <c r="I261" s="550"/>
      <c r="J261" s="550"/>
      <c r="K261" s="550"/>
      <c r="L261" s="550"/>
      <c r="M261" s="550"/>
      <c r="N261" s="550"/>
      <c r="O261" s="550"/>
      <c r="P261" s="550"/>
      <c r="Q261" s="550"/>
      <c r="R261" s="550"/>
      <c r="S261" s="550"/>
      <c r="T261" s="550"/>
      <c r="U261" s="550"/>
      <c r="V261" s="550"/>
      <c r="W261" s="550"/>
      <c r="X261" s="550"/>
      <c r="Y261" s="550"/>
      <c r="Z261" s="550"/>
      <c r="AA261" s="550"/>
      <c r="AB261" s="550"/>
      <c r="AC261" s="550"/>
      <c r="AD261" s="550"/>
      <c r="AE261" s="550"/>
      <c r="AF261" s="550"/>
      <c r="AG261" s="550"/>
      <c r="AH261" s="550"/>
      <c r="AI261" s="550"/>
      <c r="AJ261" s="550"/>
      <c r="AP261" s="550"/>
      <c r="AQ261" s="550"/>
      <c r="AR261" s="550"/>
      <c r="AX261" s="550"/>
      <c r="AY261" s="550"/>
      <c r="AZ261" s="550"/>
      <c r="BA261" s="550"/>
      <c r="BB261" s="550"/>
      <c r="BC261" s="550"/>
      <c r="BD261" s="550"/>
      <c r="BE261" s="550"/>
      <c r="BF261" s="550"/>
      <c r="BG261" s="550"/>
      <c r="BH261" s="550"/>
      <c r="BI261" s="550"/>
      <c r="BJ261" s="550"/>
      <c r="BK261" s="550"/>
    </row>
    <row r="262" spans="7:63" x14ac:dyDescent="0.3">
      <c r="G262" s="550"/>
      <c r="H262" s="550"/>
      <c r="I262" s="550"/>
      <c r="J262" s="550"/>
      <c r="K262" s="550"/>
      <c r="L262" s="550"/>
      <c r="M262" s="550"/>
      <c r="N262" s="550"/>
      <c r="O262" s="550"/>
      <c r="P262" s="550"/>
      <c r="Q262" s="550"/>
      <c r="R262" s="550"/>
      <c r="S262" s="550"/>
      <c r="T262" s="550"/>
      <c r="U262" s="550"/>
      <c r="V262" s="550"/>
      <c r="W262" s="550"/>
      <c r="X262" s="550"/>
      <c r="Y262" s="550"/>
      <c r="Z262" s="550"/>
      <c r="AA262" s="550"/>
      <c r="AB262" s="550"/>
      <c r="AC262" s="550"/>
      <c r="AD262" s="550"/>
      <c r="AE262" s="550"/>
      <c r="AF262" s="550"/>
      <c r="AG262" s="550"/>
      <c r="AH262" s="550"/>
      <c r="AI262" s="550"/>
      <c r="AJ262" s="550"/>
      <c r="AP262" s="550"/>
      <c r="AQ262" s="550"/>
      <c r="AR262" s="550"/>
      <c r="AX262" s="550"/>
      <c r="AY262" s="550"/>
      <c r="AZ262" s="550"/>
      <c r="BA262" s="550"/>
      <c r="BB262" s="550"/>
      <c r="BC262" s="550"/>
      <c r="BD262" s="550"/>
      <c r="BE262" s="550"/>
      <c r="BF262" s="550"/>
      <c r="BG262" s="550"/>
      <c r="BH262" s="550"/>
      <c r="BI262" s="550"/>
      <c r="BJ262" s="550"/>
      <c r="BK262" s="550"/>
    </row>
    <row r="263" spans="7:63" x14ac:dyDescent="0.3">
      <c r="G263" s="550"/>
      <c r="H263" s="550"/>
      <c r="I263" s="550"/>
      <c r="J263" s="550"/>
      <c r="K263" s="550"/>
      <c r="L263" s="550"/>
      <c r="M263" s="550"/>
      <c r="N263" s="550"/>
      <c r="O263" s="550"/>
      <c r="P263" s="550"/>
      <c r="Q263" s="550"/>
      <c r="R263" s="550"/>
      <c r="S263" s="550"/>
      <c r="T263" s="550"/>
      <c r="U263" s="550"/>
      <c r="V263" s="550"/>
      <c r="W263" s="550"/>
      <c r="X263" s="550"/>
      <c r="Y263" s="550"/>
      <c r="Z263" s="550"/>
      <c r="AA263" s="550"/>
      <c r="AB263" s="550"/>
      <c r="AC263" s="550"/>
      <c r="AD263" s="550"/>
      <c r="AE263" s="550"/>
      <c r="AF263" s="550"/>
      <c r="AG263" s="550"/>
      <c r="AH263" s="550"/>
      <c r="AI263" s="550"/>
      <c r="AJ263" s="550"/>
      <c r="AP263" s="550"/>
      <c r="AQ263" s="550"/>
      <c r="AR263" s="550"/>
      <c r="AX263" s="550"/>
      <c r="AY263" s="550"/>
      <c r="AZ263" s="550"/>
      <c r="BA263" s="550"/>
      <c r="BB263" s="550"/>
      <c r="BC263" s="550"/>
      <c r="BD263" s="550"/>
      <c r="BE263" s="550"/>
      <c r="BF263" s="550"/>
      <c r="BG263" s="550"/>
      <c r="BH263" s="550"/>
      <c r="BI263" s="550"/>
      <c r="BJ263" s="550"/>
      <c r="BK263" s="550"/>
    </row>
    <row r="264" spans="7:63" x14ac:dyDescent="0.3">
      <c r="G264" s="550"/>
      <c r="H264" s="550"/>
      <c r="I264" s="550"/>
      <c r="J264" s="550"/>
      <c r="K264" s="550"/>
      <c r="L264" s="550"/>
      <c r="M264" s="550"/>
      <c r="N264" s="550"/>
      <c r="O264" s="550"/>
      <c r="P264" s="550"/>
      <c r="Q264" s="550"/>
      <c r="R264" s="550"/>
      <c r="S264" s="550"/>
      <c r="T264" s="550"/>
      <c r="U264" s="550"/>
      <c r="V264" s="550"/>
      <c r="W264" s="550"/>
      <c r="X264" s="550"/>
      <c r="Y264" s="550"/>
      <c r="Z264" s="550"/>
      <c r="AA264" s="550"/>
      <c r="AB264" s="550"/>
      <c r="AC264" s="550"/>
      <c r="AD264" s="550"/>
      <c r="AE264" s="550"/>
      <c r="AF264" s="550"/>
      <c r="AG264" s="550"/>
      <c r="AH264" s="550"/>
      <c r="AI264" s="550"/>
      <c r="AJ264" s="550"/>
      <c r="AP264" s="550"/>
      <c r="AQ264" s="550"/>
      <c r="AR264" s="550"/>
      <c r="AX264" s="550"/>
      <c r="AY264" s="550"/>
      <c r="AZ264" s="550"/>
      <c r="BA264" s="550"/>
      <c r="BB264" s="550"/>
      <c r="BC264" s="550"/>
      <c r="BD264" s="550"/>
      <c r="BE264" s="550"/>
      <c r="BF264" s="550"/>
      <c r="BG264" s="550"/>
      <c r="BH264" s="550"/>
      <c r="BI264" s="550"/>
      <c r="BJ264" s="550"/>
      <c r="BK264" s="550"/>
    </row>
    <row r="265" spans="7:63" x14ac:dyDescent="0.3">
      <c r="G265" s="550"/>
      <c r="H265" s="550"/>
      <c r="I265" s="550"/>
      <c r="J265" s="550"/>
      <c r="K265" s="550"/>
      <c r="L265" s="550"/>
      <c r="M265" s="550"/>
      <c r="N265" s="550"/>
      <c r="O265" s="550"/>
      <c r="P265" s="550"/>
      <c r="Q265" s="550"/>
      <c r="R265" s="550"/>
      <c r="S265" s="550"/>
      <c r="T265" s="550"/>
      <c r="U265" s="550"/>
      <c r="V265" s="550"/>
      <c r="W265" s="550"/>
      <c r="X265" s="550"/>
      <c r="Y265" s="550"/>
      <c r="Z265" s="550"/>
      <c r="AA265" s="550"/>
      <c r="AB265" s="550"/>
      <c r="AC265" s="550"/>
      <c r="AD265" s="550"/>
      <c r="AE265" s="550"/>
      <c r="AF265" s="550"/>
      <c r="AG265" s="550"/>
      <c r="AH265" s="550"/>
      <c r="AI265" s="550"/>
      <c r="AJ265" s="550"/>
      <c r="AP265" s="550"/>
      <c r="AQ265" s="550"/>
      <c r="AR265" s="550"/>
      <c r="AX265" s="550"/>
      <c r="AY265" s="550"/>
      <c r="AZ265" s="550"/>
      <c r="BA265" s="550"/>
      <c r="BB265" s="550"/>
      <c r="BC265" s="550"/>
      <c r="BD265" s="550"/>
      <c r="BE265" s="550"/>
      <c r="BF265" s="550"/>
      <c r="BG265" s="550"/>
      <c r="BH265" s="550"/>
      <c r="BI265" s="550"/>
      <c r="BJ265" s="550"/>
      <c r="BK265" s="550"/>
    </row>
    <row r="266" spans="7:63" x14ac:dyDescent="0.3">
      <c r="G266" s="550"/>
      <c r="H266" s="550"/>
      <c r="I266" s="550"/>
      <c r="J266" s="550"/>
      <c r="K266" s="550"/>
      <c r="L266" s="550"/>
      <c r="M266" s="550"/>
      <c r="N266" s="550"/>
      <c r="O266" s="550"/>
      <c r="P266" s="550"/>
      <c r="Q266" s="550"/>
      <c r="R266" s="550"/>
      <c r="S266" s="550"/>
      <c r="T266" s="550"/>
      <c r="U266" s="550"/>
      <c r="V266" s="550"/>
      <c r="W266" s="550"/>
      <c r="X266" s="550"/>
      <c r="Y266" s="550"/>
      <c r="Z266" s="550"/>
      <c r="AA266" s="550"/>
      <c r="AB266" s="550"/>
      <c r="AC266" s="550"/>
      <c r="AD266" s="550"/>
      <c r="AE266" s="550"/>
      <c r="AF266" s="550"/>
      <c r="AG266" s="550"/>
      <c r="AH266" s="550"/>
      <c r="AI266" s="550"/>
      <c r="AJ266" s="550"/>
      <c r="AP266" s="550"/>
      <c r="AQ266" s="550"/>
      <c r="AR266" s="550"/>
      <c r="AX266" s="550"/>
      <c r="AY266" s="550"/>
      <c r="AZ266" s="550"/>
      <c r="BA266" s="550"/>
      <c r="BB266" s="550"/>
      <c r="BC266" s="550"/>
      <c r="BD266" s="550"/>
      <c r="BE266" s="550"/>
      <c r="BF266" s="550"/>
      <c r="BG266" s="550"/>
      <c r="BH266" s="550"/>
      <c r="BI266" s="550"/>
      <c r="BJ266" s="550"/>
      <c r="BK266" s="550"/>
    </row>
    <row r="267" spans="7:63" x14ac:dyDescent="0.3">
      <c r="G267" s="550"/>
      <c r="H267" s="550"/>
      <c r="I267" s="550"/>
      <c r="J267" s="550"/>
      <c r="K267" s="550"/>
      <c r="L267" s="550"/>
      <c r="M267" s="550"/>
      <c r="N267" s="550"/>
      <c r="O267" s="550"/>
      <c r="P267" s="550"/>
      <c r="Q267" s="550"/>
      <c r="R267" s="550"/>
      <c r="S267" s="550"/>
      <c r="T267" s="550"/>
      <c r="U267" s="550"/>
      <c r="V267" s="550"/>
      <c r="W267" s="550"/>
      <c r="X267" s="550"/>
      <c r="Y267" s="550"/>
      <c r="Z267" s="550"/>
      <c r="AA267" s="550"/>
      <c r="AB267" s="550"/>
      <c r="AC267" s="550"/>
      <c r="AD267" s="550"/>
      <c r="AE267" s="550"/>
      <c r="AF267" s="550"/>
      <c r="AG267" s="550"/>
      <c r="AH267" s="550"/>
      <c r="AI267" s="550"/>
      <c r="AJ267" s="550"/>
      <c r="AP267" s="550"/>
      <c r="AQ267" s="550"/>
      <c r="AR267" s="550"/>
      <c r="AX267" s="550"/>
      <c r="AY267" s="550"/>
      <c r="AZ267" s="550"/>
      <c r="BA267" s="550"/>
      <c r="BB267" s="550"/>
      <c r="BC267" s="550"/>
      <c r="BD267" s="550"/>
      <c r="BE267" s="550"/>
      <c r="BF267" s="550"/>
      <c r="BG267" s="550"/>
      <c r="BH267" s="550"/>
      <c r="BI267" s="550"/>
      <c r="BJ267" s="550"/>
      <c r="BK267" s="550"/>
    </row>
    <row r="268" spans="7:63" x14ac:dyDescent="0.3">
      <c r="G268" s="550"/>
      <c r="H268" s="550"/>
      <c r="I268" s="550"/>
      <c r="J268" s="550"/>
      <c r="K268" s="550"/>
      <c r="L268" s="550"/>
      <c r="M268" s="550"/>
      <c r="N268" s="550"/>
      <c r="O268" s="550"/>
      <c r="P268" s="550"/>
      <c r="Q268" s="550"/>
      <c r="R268" s="550"/>
      <c r="S268" s="550"/>
      <c r="T268" s="550"/>
      <c r="U268" s="550"/>
      <c r="V268" s="550"/>
      <c r="W268" s="550"/>
      <c r="X268" s="550"/>
      <c r="Y268" s="550"/>
      <c r="Z268" s="550"/>
      <c r="AA268" s="550"/>
      <c r="AB268" s="550"/>
      <c r="AC268" s="550"/>
      <c r="AD268" s="550"/>
      <c r="AE268" s="550"/>
      <c r="AF268" s="550"/>
      <c r="AG268" s="550"/>
      <c r="AH268" s="550"/>
      <c r="AI268" s="550"/>
      <c r="AJ268" s="550"/>
      <c r="AP268" s="550"/>
      <c r="AQ268" s="550"/>
      <c r="AR268" s="550"/>
      <c r="AX268" s="550"/>
      <c r="AY268" s="550"/>
      <c r="AZ268" s="550"/>
      <c r="BA268" s="550"/>
      <c r="BB268" s="550"/>
      <c r="BC268" s="550"/>
      <c r="BD268" s="550"/>
      <c r="BE268" s="550"/>
      <c r="BF268" s="550"/>
      <c r="BG268" s="550"/>
      <c r="BH268" s="550"/>
      <c r="BI268" s="550"/>
      <c r="BJ268" s="550"/>
      <c r="BK268" s="550"/>
    </row>
    <row r="269" spans="7:63" x14ac:dyDescent="0.3">
      <c r="G269" s="550"/>
      <c r="H269" s="550"/>
      <c r="I269" s="550"/>
      <c r="J269" s="550"/>
      <c r="K269" s="550"/>
      <c r="L269" s="550"/>
      <c r="M269" s="550"/>
      <c r="N269" s="550"/>
      <c r="O269" s="550"/>
      <c r="P269" s="550"/>
      <c r="Q269" s="550"/>
      <c r="R269" s="550"/>
      <c r="S269" s="550"/>
      <c r="T269" s="550"/>
      <c r="U269" s="550"/>
      <c r="V269" s="550"/>
      <c r="W269" s="550"/>
      <c r="X269" s="550"/>
      <c r="Y269" s="550"/>
      <c r="Z269" s="550"/>
      <c r="AA269" s="550"/>
      <c r="AB269" s="550"/>
      <c r="AC269" s="550"/>
      <c r="AD269" s="550"/>
      <c r="AE269" s="550"/>
      <c r="AF269" s="550"/>
      <c r="AG269" s="550"/>
      <c r="AH269" s="550"/>
      <c r="AI269" s="550"/>
      <c r="AJ269" s="550"/>
      <c r="AP269" s="550"/>
      <c r="AQ269" s="550"/>
      <c r="AR269" s="550"/>
      <c r="AX269" s="550"/>
      <c r="AY269" s="550"/>
      <c r="AZ269" s="550"/>
      <c r="BA269" s="550"/>
      <c r="BB269" s="550"/>
      <c r="BC269" s="550"/>
      <c r="BD269" s="550"/>
      <c r="BE269" s="550"/>
      <c r="BF269" s="550"/>
      <c r="BG269" s="550"/>
      <c r="BH269" s="550"/>
      <c r="BI269" s="550"/>
      <c r="BJ269" s="550"/>
      <c r="BK269" s="550"/>
    </row>
    <row r="270" spans="7:63" x14ac:dyDescent="0.3">
      <c r="G270" s="550"/>
      <c r="H270" s="550"/>
      <c r="I270" s="550"/>
      <c r="J270" s="550"/>
      <c r="K270" s="550"/>
      <c r="L270" s="550"/>
      <c r="M270" s="550"/>
      <c r="N270" s="550"/>
      <c r="O270" s="550"/>
      <c r="P270" s="550"/>
      <c r="Q270" s="550"/>
      <c r="R270" s="550"/>
      <c r="S270" s="550"/>
      <c r="T270" s="550"/>
      <c r="U270" s="550"/>
      <c r="V270" s="550"/>
      <c r="W270" s="550"/>
      <c r="X270" s="550"/>
      <c r="Y270" s="550"/>
      <c r="Z270" s="550"/>
      <c r="AA270" s="550"/>
      <c r="AB270" s="550"/>
      <c r="AC270" s="550"/>
      <c r="AD270" s="550"/>
      <c r="AE270" s="550"/>
      <c r="AF270" s="550"/>
      <c r="AG270" s="550"/>
      <c r="AH270" s="550"/>
      <c r="AI270" s="550"/>
      <c r="AJ270" s="550"/>
      <c r="AP270" s="550"/>
      <c r="AQ270" s="550"/>
      <c r="AR270" s="550"/>
      <c r="AX270" s="550"/>
      <c r="AY270" s="550"/>
      <c r="AZ270" s="550"/>
      <c r="BA270" s="550"/>
      <c r="BB270" s="550"/>
      <c r="BC270" s="550"/>
      <c r="BD270" s="550"/>
      <c r="BE270" s="550"/>
      <c r="BF270" s="550"/>
      <c r="BG270" s="550"/>
      <c r="BH270" s="550"/>
      <c r="BI270" s="550"/>
      <c r="BJ270" s="550"/>
      <c r="BK270" s="550"/>
    </row>
    <row r="271" spans="7:63" x14ac:dyDescent="0.3">
      <c r="G271" s="550"/>
      <c r="H271" s="550"/>
      <c r="I271" s="550"/>
      <c r="J271" s="550"/>
      <c r="K271" s="550"/>
      <c r="L271" s="550"/>
      <c r="M271" s="550"/>
      <c r="N271" s="550"/>
      <c r="O271" s="550"/>
      <c r="P271" s="550"/>
      <c r="Q271" s="550"/>
      <c r="R271" s="550"/>
      <c r="S271" s="550"/>
      <c r="T271" s="550"/>
      <c r="U271" s="550"/>
      <c r="V271" s="550"/>
      <c r="W271" s="550"/>
      <c r="X271" s="550"/>
      <c r="Y271" s="550"/>
      <c r="Z271" s="550"/>
      <c r="AA271" s="550"/>
      <c r="AB271" s="550"/>
      <c r="AC271" s="550"/>
      <c r="AD271" s="550"/>
      <c r="AE271" s="550"/>
      <c r="AF271" s="550"/>
      <c r="AG271" s="550"/>
      <c r="AH271" s="550"/>
      <c r="AI271" s="550"/>
      <c r="AJ271" s="550"/>
      <c r="AP271" s="550"/>
      <c r="AQ271" s="550"/>
      <c r="AR271" s="550"/>
      <c r="AX271" s="550"/>
      <c r="AY271" s="550"/>
      <c r="AZ271" s="550"/>
      <c r="BA271" s="550"/>
      <c r="BB271" s="550"/>
      <c r="BC271" s="550"/>
      <c r="BD271" s="550"/>
      <c r="BE271" s="550"/>
      <c r="BF271" s="550"/>
      <c r="BG271" s="550"/>
      <c r="BH271" s="550"/>
      <c r="BI271" s="550"/>
      <c r="BJ271" s="550"/>
      <c r="BK271" s="550"/>
    </row>
    <row r="272" spans="7:63" x14ac:dyDescent="0.3">
      <c r="G272" s="550"/>
      <c r="H272" s="550"/>
      <c r="I272" s="550"/>
      <c r="J272" s="550"/>
      <c r="K272" s="550"/>
      <c r="L272" s="550"/>
      <c r="M272" s="550"/>
      <c r="N272" s="550"/>
      <c r="O272" s="550"/>
      <c r="P272" s="550"/>
      <c r="Q272" s="550"/>
      <c r="R272" s="550"/>
      <c r="S272" s="550"/>
      <c r="T272" s="550"/>
      <c r="U272" s="550"/>
      <c r="V272" s="550"/>
      <c r="W272" s="550"/>
      <c r="X272" s="550"/>
      <c r="Y272" s="550"/>
      <c r="Z272" s="550"/>
      <c r="AA272" s="550"/>
      <c r="AB272" s="550"/>
      <c r="AC272" s="550"/>
      <c r="AD272" s="550"/>
      <c r="AE272" s="550"/>
      <c r="AF272" s="550"/>
      <c r="AG272" s="550"/>
      <c r="AH272" s="550"/>
      <c r="AI272" s="550"/>
      <c r="AJ272" s="550"/>
      <c r="AP272" s="550"/>
      <c r="AQ272" s="550"/>
      <c r="AR272" s="550"/>
      <c r="AX272" s="550"/>
      <c r="AY272" s="550"/>
      <c r="AZ272" s="550"/>
      <c r="BA272" s="550"/>
      <c r="BB272" s="550"/>
      <c r="BC272" s="550"/>
      <c r="BD272" s="550"/>
      <c r="BE272" s="550"/>
      <c r="BF272" s="550"/>
      <c r="BG272" s="550"/>
      <c r="BH272" s="550"/>
      <c r="BI272" s="550"/>
      <c r="BJ272" s="550"/>
      <c r="BK272" s="550"/>
    </row>
    <row r="273" spans="7:63" x14ac:dyDescent="0.3">
      <c r="G273" s="550"/>
      <c r="H273" s="550"/>
      <c r="I273" s="550"/>
      <c r="J273" s="550"/>
      <c r="K273" s="550"/>
      <c r="L273" s="550"/>
      <c r="M273" s="550"/>
      <c r="N273" s="550"/>
      <c r="O273" s="550"/>
      <c r="P273" s="550"/>
      <c r="Q273" s="550"/>
      <c r="R273" s="550"/>
      <c r="S273" s="550"/>
      <c r="T273" s="550"/>
      <c r="U273" s="550"/>
      <c r="V273" s="550"/>
      <c r="W273" s="550"/>
      <c r="X273" s="550"/>
      <c r="Y273" s="550"/>
      <c r="Z273" s="550"/>
      <c r="AA273" s="550"/>
      <c r="AB273" s="550"/>
      <c r="AC273" s="550"/>
      <c r="AD273" s="550"/>
      <c r="AE273" s="550"/>
      <c r="AF273" s="550"/>
      <c r="AG273" s="550"/>
      <c r="AH273" s="550"/>
      <c r="AI273" s="550"/>
      <c r="AJ273" s="550"/>
      <c r="AP273" s="550"/>
      <c r="AQ273" s="550"/>
      <c r="AR273" s="550"/>
      <c r="AX273" s="550"/>
      <c r="AY273" s="550"/>
      <c r="AZ273" s="550"/>
      <c r="BA273" s="550"/>
      <c r="BB273" s="550"/>
      <c r="BC273" s="550"/>
      <c r="BD273" s="550"/>
      <c r="BE273" s="550"/>
      <c r="BF273" s="550"/>
      <c r="BG273" s="550"/>
      <c r="BH273" s="550"/>
      <c r="BI273" s="550"/>
      <c r="BJ273" s="550"/>
      <c r="BK273" s="550"/>
    </row>
    <row r="274" spans="7:63" x14ac:dyDescent="0.3">
      <c r="G274" s="550"/>
      <c r="H274" s="550"/>
      <c r="I274" s="550"/>
      <c r="J274" s="550"/>
      <c r="K274" s="550"/>
      <c r="L274" s="550"/>
      <c r="M274" s="550"/>
      <c r="N274" s="550"/>
      <c r="O274" s="550"/>
      <c r="P274" s="550"/>
      <c r="Q274" s="550"/>
      <c r="R274" s="550"/>
      <c r="S274" s="550"/>
      <c r="T274" s="550"/>
      <c r="U274" s="550"/>
      <c r="V274" s="550"/>
      <c r="W274" s="550"/>
      <c r="X274" s="550"/>
      <c r="Y274" s="550"/>
      <c r="Z274" s="550"/>
      <c r="AA274" s="550"/>
      <c r="AB274" s="550"/>
      <c r="AC274" s="550"/>
      <c r="AD274" s="550"/>
      <c r="AE274" s="550"/>
      <c r="AF274" s="550"/>
      <c r="AG274" s="550"/>
      <c r="AH274" s="550"/>
      <c r="AI274" s="550"/>
      <c r="AJ274" s="550"/>
      <c r="AP274" s="550"/>
      <c r="AQ274" s="550"/>
      <c r="AR274" s="550"/>
      <c r="AX274" s="550"/>
      <c r="AY274" s="550"/>
      <c r="AZ274" s="550"/>
      <c r="BA274" s="550"/>
      <c r="BB274" s="550"/>
      <c r="BC274" s="550"/>
      <c r="BD274" s="550"/>
      <c r="BE274" s="550"/>
      <c r="BF274" s="550"/>
      <c r="BG274" s="550"/>
      <c r="BH274" s="550"/>
      <c r="BI274" s="550"/>
      <c r="BJ274" s="550"/>
      <c r="BK274" s="550"/>
    </row>
    <row r="275" spans="7:63" x14ac:dyDescent="0.3">
      <c r="G275" s="550"/>
      <c r="H275" s="550"/>
      <c r="I275" s="550"/>
      <c r="J275" s="550"/>
      <c r="K275" s="550"/>
      <c r="L275" s="550"/>
      <c r="M275" s="550"/>
      <c r="N275" s="550"/>
      <c r="O275" s="550"/>
      <c r="P275" s="550"/>
      <c r="Q275" s="550"/>
      <c r="R275" s="550"/>
      <c r="S275" s="550"/>
      <c r="T275" s="550"/>
      <c r="U275" s="550"/>
      <c r="V275" s="550"/>
      <c r="W275" s="550"/>
      <c r="X275" s="550"/>
      <c r="Y275" s="550"/>
      <c r="Z275" s="550"/>
      <c r="AA275" s="550"/>
      <c r="AB275" s="550"/>
      <c r="AC275" s="550"/>
      <c r="AD275" s="550"/>
      <c r="AE275" s="550"/>
      <c r="AF275" s="550"/>
      <c r="AG275" s="550"/>
      <c r="AH275" s="550"/>
      <c r="AI275" s="550"/>
      <c r="AJ275" s="550"/>
      <c r="AP275" s="550"/>
      <c r="AQ275" s="550"/>
      <c r="AR275" s="550"/>
      <c r="AX275" s="550"/>
      <c r="AY275" s="550"/>
      <c r="AZ275" s="550"/>
      <c r="BA275" s="550"/>
      <c r="BB275" s="550"/>
      <c r="BC275" s="550"/>
      <c r="BD275" s="550"/>
      <c r="BE275" s="550"/>
      <c r="BF275" s="550"/>
      <c r="BG275" s="550"/>
      <c r="BH275" s="550"/>
      <c r="BI275" s="550"/>
      <c r="BJ275" s="550"/>
      <c r="BK275" s="550"/>
    </row>
    <row r="276" spans="7:63" x14ac:dyDescent="0.3">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50"/>
      <c r="AI276" s="550"/>
      <c r="AJ276" s="550"/>
      <c r="AP276" s="550"/>
      <c r="AQ276" s="550"/>
      <c r="AR276" s="550"/>
      <c r="AX276" s="550"/>
      <c r="AY276" s="550"/>
      <c r="AZ276" s="550"/>
      <c r="BA276" s="550"/>
      <c r="BB276" s="550"/>
      <c r="BC276" s="550"/>
      <c r="BD276" s="550"/>
      <c r="BE276" s="550"/>
      <c r="BF276" s="550"/>
      <c r="BG276" s="550"/>
      <c r="BH276" s="550"/>
      <c r="BI276" s="550"/>
      <c r="BJ276" s="550"/>
      <c r="BK276" s="550"/>
    </row>
    <row r="277" spans="7:63" x14ac:dyDescent="0.3">
      <c r="G277" s="550"/>
      <c r="H277" s="550"/>
      <c r="I277" s="550"/>
      <c r="J277" s="550"/>
      <c r="K277" s="550"/>
      <c r="L277" s="550"/>
      <c r="M277" s="550"/>
      <c r="N277" s="550"/>
      <c r="O277" s="550"/>
      <c r="P277" s="550"/>
      <c r="Q277" s="550"/>
      <c r="R277" s="550"/>
      <c r="S277" s="550"/>
      <c r="T277" s="550"/>
      <c r="U277" s="550"/>
      <c r="V277" s="550"/>
      <c r="W277" s="550"/>
      <c r="X277" s="550"/>
      <c r="Y277" s="550"/>
      <c r="Z277" s="550"/>
      <c r="AA277" s="550"/>
      <c r="AB277" s="550"/>
      <c r="AC277" s="550"/>
      <c r="AD277" s="550"/>
      <c r="AE277" s="550"/>
      <c r="AF277" s="550"/>
      <c r="AG277" s="550"/>
      <c r="AH277" s="550"/>
      <c r="AI277" s="550"/>
      <c r="AJ277" s="550"/>
      <c r="AP277" s="550"/>
      <c r="AQ277" s="550"/>
      <c r="AR277" s="550"/>
      <c r="AX277" s="550"/>
      <c r="AY277" s="550"/>
      <c r="AZ277" s="550"/>
      <c r="BA277" s="550"/>
      <c r="BB277" s="550"/>
      <c r="BC277" s="550"/>
      <c r="BD277" s="550"/>
      <c r="BE277" s="550"/>
      <c r="BF277" s="550"/>
      <c r="BG277" s="550"/>
      <c r="BH277" s="550"/>
      <c r="BI277" s="550"/>
      <c r="BJ277" s="550"/>
      <c r="BK277" s="550"/>
    </row>
    <row r="278" spans="7:63" x14ac:dyDescent="0.3">
      <c r="G278" s="550"/>
      <c r="H278" s="550"/>
      <c r="I278" s="550"/>
      <c r="J278" s="550"/>
      <c r="K278" s="550"/>
      <c r="L278" s="550"/>
      <c r="M278" s="550"/>
      <c r="N278" s="550"/>
      <c r="O278" s="550"/>
      <c r="P278" s="550"/>
      <c r="Q278" s="550"/>
      <c r="R278" s="550"/>
      <c r="S278" s="550"/>
      <c r="T278" s="550"/>
      <c r="U278" s="550"/>
      <c r="V278" s="550"/>
      <c r="W278" s="550"/>
      <c r="X278" s="550"/>
      <c r="Y278" s="550"/>
      <c r="Z278" s="550"/>
      <c r="AA278" s="550"/>
      <c r="AB278" s="550"/>
      <c r="AC278" s="550"/>
      <c r="AD278" s="550"/>
      <c r="AE278" s="550"/>
      <c r="AF278" s="550"/>
      <c r="AG278" s="550"/>
      <c r="AH278" s="550"/>
      <c r="AI278" s="550"/>
      <c r="AJ278" s="550"/>
      <c r="AP278" s="550"/>
      <c r="AQ278" s="550"/>
      <c r="AR278" s="550"/>
      <c r="AX278" s="550"/>
      <c r="AY278" s="550"/>
      <c r="AZ278" s="550"/>
      <c r="BA278" s="550"/>
      <c r="BB278" s="550"/>
      <c r="BC278" s="550"/>
      <c r="BD278" s="550"/>
      <c r="BE278" s="550"/>
      <c r="BF278" s="550"/>
      <c r="BG278" s="550"/>
      <c r="BH278" s="550"/>
      <c r="BI278" s="550"/>
      <c r="BJ278" s="550"/>
      <c r="BK278" s="550"/>
    </row>
    <row r="279" spans="7:63" x14ac:dyDescent="0.3">
      <c r="G279" s="550"/>
      <c r="H279" s="550"/>
      <c r="I279" s="550"/>
      <c r="J279" s="550"/>
      <c r="K279" s="550"/>
      <c r="L279" s="550"/>
      <c r="M279" s="550"/>
      <c r="N279" s="550"/>
      <c r="O279" s="550"/>
      <c r="P279" s="550"/>
      <c r="Q279" s="550"/>
      <c r="R279" s="550"/>
      <c r="S279" s="550"/>
      <c r="T279" s="550"/>
      <c r="U279" s="550"/>
      <c r="V279" s="550"/>
      <c r="W279" s="550"/>
      <c r="X279" s="550"/>
      <c r="Y279" s="550"/>
      <c r="Z279" s="550"/>
      <c r="AA279" s="550"/>
      <c r="AB279" s="550"/>
      <c r="AC279" s="550"/>
      <c r="AD279" s="550"/>
      <c r="AE279" s="550"/>
      <c r="AF279" s="550"/>
      <c r="AG279" s="550"/>
      <c r="AH279" s="550"/>
      <c r="AI279" s="550"/>
      <c r="AJ279" s="550"/>
      <c r="AP279" s="550"/>
      <c r="AQ279" s="550"/>
      <c r="AR279" s="550"/>
      <c r="AX279" s="550"/>
      <c r="AY279" s="550"/>
      <c r="AZ279" s="550"/>
      <c r="BA279" s="550"/>
      <c r="BB279" s="550"/>
      <c r="BC279" s="550"/>
      <c r="BD279" s="550"/>
      <c r="BE279" s="550"/>
      <c r="BF279" s="550"/>
      <c r="BG279" s="550"/>
      <c r="BH279" s="550"/>
      <c r="BI279" s="550"/>
      <c r="BJ279" s="550"/>
      <c r="BK279" s="550"/>
    </row>
    <row r="280" spans="7:63" x14ac:dyDescent="0.3">
      <c r="G280" s="550"/>
      <c r="H280" s="550"/>
      <c r="I280" s="550"/>
      <c r="J280" s="550"/>
      <c r="K280" s="550"/>
      <c r="L280" s="550"/>
      <c r="M280" s="550"/>
      <c r="N280" s="550"/>
      <c r="O280" s="550"/>
      <c r="P280" s="550"/>
      <c r="Q280" s="550"/>
      <c r="R280" s="550"/>
      <c r="S280" s="550"/>
      <c r="T280" s="550"/>
      <c r="U280" s="550"/>
      <c r="V280" s="550"/>
      <c r="W280" s="550"/>
      <c r="X280" s="550"/>
      <c r="Y280" s="550"/>
      <c r="Z280" s="550"/>
      <c r="AA280" s="550"/>
      <c r="AB280" s="550"/>
      <c r="AC280" s="550"/>
      <c r="AD280" s="550"/>
      <c r="AE280" s="550"/>
      <c r="AF280" s="550"/>
      <c r="AG280" s="550"/>
      <c r="AH280" s="550"/>
      <c r="AI280" s="550"/>
      <c r="AJ280" s="550"/>
      <c r="AP280" s="550"/>
      <c r="AQ280" s="550"/>
      <c r="AR280" s="550"/>
      <c r="AX280" s="550"/>
      <c r="AY280" s="550"/>
      <c r="AZ280" s="550"/>
      <c r="BA280" s="550"/>
      <c r="BB280" s="550"/>
      <c r="BC280" s="550"/>
      <c r="BD280" s="550"/>
      <c r="BE280" s="550"/>
      <c r="BF280" s="550"/>
      <c r="BG280" s="550"/>
      <c r="BH280" s="550"/>
      <c r="BI280" s="550"/>
      <c r="BJ280" s="550"/>
      <c r="BK280" s="550"/>
    </row>
    <row r="281" spans="7:63" x14ac:dyDescent="0.3">
      <c r="G281" s="550"/>
      <c r="H281" s="550"/>
      <c r="I281" s="550"/>
      <c r="J281" s="550"/>
      <c r="K281" s="550"/>
      <c r="L281" s="550"/>
      <c r="M281" s="550"/>
      <c r="N281" s="550"/>
      <c r="O281" s="550"/>
      <c r="P281" s="550"/>
      <c r="Q281" s="550"/>
      <c r="R281" s="550"/>
      <c r="S281" s="550"/>
      <c r="T281" s="550"/>
      <c r="U281" s="550"/>
      <c r="V281" s="550"/>
      <c r="W281" s="550"/>
      <c r="X281" s="550"/>
      <c r="Y281" s="550"/>
      <c r="Z281" s="550"/>
      <c r="AA281" s="550"/>
      <c r="AB281" s="550"/>
      <c r="AC281" s="550"/>
      <c r="AD281" s="550"/>
      <c r="AE281" s="550"/>
      <c r="AF281" s="550"/>
      <c r="AG281" s="550"/>
      <c r="AH281" s="550"/>
      <c r="AI281" s="550"/>
      <c r="AJ281" s="550"/>
      <c r="AP281" s="550"/>
      <c r="AQ281" s="550"/>
      <c r="AR281" s="550"/>
      <c r="AX281" s="550"/>
      <c r="AY281" s="550"/>
      <c r="AZ281" s="550"/>
      <c r="BA281" s="550"/>
      <c r="BB281" s="550"/>
      <c r="BC281" s="550"/>
      <c r="BD281" s="550"/>
      <c r="BE281" s="550"/>
      <c r="BF281" s="550"/>
      <c r="BG281" s="550"/>
      <c r="BH281" s="550"/>
      <c r="BI281" s="550"/>
      <c r="BJ281" s="550"/>
      <c r="BK281" s="550"/>
    </row>
    <row r="282" spans="7:63" x14ac:dyDescent="0.3">
      <c r="G282" s="550"/>
      <c r="H282" s="550"/>
      <c r="I282" s="550"/>
      <c r="J282" s="550"/>
      <c r="K282" s="550"/>
      <c r="L282" s="550"/>
      <c r="M282" s="550"/>
      <c r="N282" s="550"/>
      <c r="O282" s="550"/>
      <c r="P282" s="550"/>
      <c r="Q282" s="550"/>
      <c r="R282" s="550"/>
      <c r="S282" s="550"/>
      <c r="T282" s="550"/>
      <c r="U282" s="550"/>
      <c r="V282" s="550"/>
      <c r="W282" s="550"/>
      <c r="X282" s="550"/>
      <c r="Y282" s="550"/>
      <c r="Z282" s="550"/>
      <c r="AA282" s="550"/>
      <c r="AB282" s="550"/>
      <c r="AC282" s="550"/>
      <c r="AD282" s="550"/>
      <c r="AE282" s="550"/>
      <c r="AF282" s="550"/>
      <c r="AG282" s="550"/>
      <c r="AH282" s="550"/>
      <c r="AI282" s="550"/>
      <c r="AJ282" s="550"/>
      <c r="AP282" s="550"/>
      <c r="AQ282" s="550"/>
      <c r="AR282" s="550"/>
      <c r="AX282" s="550"/>
      <c r="AY282" s="550"/>
      <c r="AZ282" s="550"/>
      <c r="BA282" s="550"/>
      <c r="BB282" s="550"/>
      <c r="BC282" s="550"/>
      <c r="BD282" s="550"/>
      <c r="BE282" s="550"/>
      <c r="BF282" s="550"/>
      <c r="BG282" s="550"/>
      <c r="BH282" s="550"/>
      <c r="BI282" s="550"/>
      <c r="BJ282" s="550"/>
      <c r="BK282" s="550"/>
    </row>
    <row r="283" spans="7:63" x14ac:dyDescent="0.3">
      <c r="G283" s="550"/>
      <c r="H283" s="550"/>
      <c r="I283" s="550"/>
      <c r="J283" s="550"/>
      <c r="K283" s="550"/>
      <c r="L283" s="550"/>
      <c r="M283" s="550"/>
      <c r="N283" s="550"/>
      <c r="O283" s="550"/>
      <c r="P283" s="550"/>
      <c r="Q283" s="550"/>
      <c r="R283" s="550"/>
      <c r="S283" s="550"/>
      <c r="T283" s="550"/>
      <c r="U283" s="550"/>
      <c r="V283" s="550"/>
      <c r="W283" s="550"/>
      <c r="X283" s="550"/>
      <c r="Y283" s="550"/>
      <c r="Z283" s="550"/>
      <c r="AA283" s="550"/>
      <c r="AB283" s="550"/>
      <c r="AC283" s="550"/>
      <c r="AD283" s="550"/>
      <c r="AE283" s="550"/>
      <c r="AF283" s="550"/>
      <c r="AG283" s="550"/>
      <c r="AH283" s="550"/>
      <c r="AI283" s="550"/>
      <c r="AJ283" s="550"/>
      <c r="AP283" s="550"/>
      <c r="AQ283" s="550"/>
      <c r="AR283" s="550"/>
      <c r="AX283" s="550"/>
      <c r="AY283" s="550"/>
      <c r="AZ283" s="550"/>
      <c r="BA283" s="550"/>
      <c r="BB283" s="550"/>
      <c r="BC283" s="550"/>
      <c r="BD283" s="550"/>
      <c r="BE283" s="550"/>
      <c r="BF283" s="550"/>
      <c r="BG283" s="550"/>
      <c r="BH283" s="550"/>
      <c r="BI283" s="550"/>
      <c r="BJ283" s="550"/>
      <c r="BK283" s="550"/>
    </row>
    <row r="284" spans="7:63" x14ac:dyDescent="0.3">
      <c r="G284" s="550"/>
      <c r="H284" s="550"/>
      <c r="I284" s="550"/>
      <c r="J284" s="550"/>
      <c r="K284" s="550"/>
      <c r="L284" s="550"/>
      <c r="M284" s="550"/>
      <c r="N284" s="550"/>
      <c r="O284" s="550"/>
      <c r="P284" s="550"/>
      <c r="Q284" s="550"/>
      <c r="R284" s="550"/>
      <c r="S284" s="550"/>
      <c r="T284" s="550"/>
      <c r="U284" s="550"/>
      <c r="V284" s="550"/>
      <c r="W284" s="550"/>
      <c r="X284" s="550"/>
      <c r="Y284" s="550"/>
      <c r="Z284" s="550"/>
      <c r="AA284" s="550"/>
      <c r="AB284" s="550"/>
      <c r="AC284" s="550"/>
      <c r="AD284" s="550"/>
      <c r="AE284" s="550"/>
      <c r="AF284" s="550"/>
      <c r="AG284" s="550"/>
      <c r="AH284" s="550"/>
      <c r="AI284" s="550"/>
      <c r="AJ284" s="550"/>
      <c r="AP284" s="550"/>
      <c r="AQ284" s="550"/>
      <c r="AR284" s="550"/>
      <c r="AX284" s="550"/>
      <c r="AY284" s="550"/>
      <c r="AZ284" s="550"/>
      <c r="BA284" s="550"/>
      <c r="BB284" s="550"/>
      <c r="BC284" s="550"/>
      <c r="BD284" s="550"/>
      <c r="BE284" s="550"/>
      <c r="BF284" s="550"/>
      <c r="BG284" s="550"/>
      <c r="BH284" s="550"/>
      <c r="BI284" s="550"/>
      <c r="BJ284" s="550"/>
      <c r="BK284" s="550"/>
    </row>
    <row r="285" spans="7:63" x14ac:dyDescent="0.3">
      <c r="G285" s="550"/>
      <c r="H285" s="550"/>
      <c r="I285" s="550"/>
      <c r="J285" s="550"/>
      <c r="K285" s="550"/>
      <c r="L285" s="550"/>
      <c r="M285" s="550"/>
      <c r="N285" s="550"/>
      <c r="O285" s="550"/>
      <c r="P285" s="550"/>
      <c r="Q285" s="550"/>
      <c r="R285" s="550"/>
      <c r="S285" s="550"/>
      <c r="T285" s="550"/>
      <c r="U285" s="550"/>
      <c r="V285" s="550"/>
      <c r="W285" s="550"/>
      <c r="X285" s="550"/>
      <c r="Y285" s="550"/>
      <c r="Z285" s="550"/>
      <c r="AA285" s="550"/>
      <c r="AB285" s="550"/>
      <c r="AC285" s="550"/>
      <c r="AD285" s="550"/>
      <c r="AE285" s="550"/>
      <c r="AF285" s="550"/>
      <c r="AG285" s="550"/>
      <c r="AH285" s="550"/>
      <c r="AI285" s="550"/>
      <c r="AJ285" s="550"/>
      <c r="AP285" s="550"/>
      <c r="AQ285" s="550"/>
      <c r="AR285" s="550"/>
      <c r="AX285" s="550"/>
      <c r="AY285" s="550"/>
      <c r="AZ285" s="550"/>
      <c r="BA285" s="550"/>
      <c r="BB285" s="550"/>
      <c r="BC285" s="550"/>
      <c r="BD285" s="550"/>
      <c r="BE285" s="550"/>
      <c r="BF285" s="550"/>
      <c r="BG285" s="550"/>
      <c r="BH285" s="550"/>
      <c r="BI285" s="550"/>
      <c r="BJ285" s="550"/>
      <c r="BK285" s="550"/>
    </row>
    <row r="286" spans="7:63" x14ac:dyDescent="0.3">
      <c r="G286" s="550"/>
      <c r="H286" s="550"/>
      <c r="I286" s="550"/>
      <c r="J286" s="550"/>
      <c r="K286" s="550"/>
      <c r="L286" s="550"/>
      <c r="M286" s="550"/>
      <c r="N286" s="550"/>
      <c r="O286" s="550"/>
      <c r="P286" s="550"/>
      <c r="Q286" s="550"/>
      <c r="R286" s="550"/>
      <c r="S286" s="550"/>
      <c r="T286" s="550"/>
      <c r="U286" s="550"/>
      <c r="V286" s="550"/>
      <c r="W286" s="550"/>
      <c r="X286" s="550"/>
      <c r="Y286" s="550"/>
      <c r="Z286" s="550"/>
      <c r="AA286" s="550"/>
      <c r="AB286" s="550"/>
      <c r="AC286" s="550"/>
      <c r="AD286" s="550"/>
      <c r="AE286" s="550"/>
      <c r="AF286" s="550"/>
      <c r="AG286" s="550"/>
      <c r="AH286" s="550"/>
      <c r="AI286" s="550"/>
      <c r="AJ286" s="550"/>
      <c r="AP286" s="550"/>
      <c r="AQ286" s="550"/>
      <c r="AR286" s="550"/>
      <c r="AX286" s="550"/>
      <c r="AY286" s="550"/>
      <c r="AZ286" s="550"/>
      <c r="BA286" s="550"/>
      <c r="BB286" s="550"/>
      <c r="BC286" s="550"/>
      <c r="BD286" s="550"/>
      <c r="BE286" s="550"/>
      <c r="BF286" s="550"/>
      <c r="BG286" s="550"/>
      <c r="BH286" s="550"/>
      <c r="BI286" s="550"/>
      <c r="BJ286" s="550"/>
      <c r="BK286" s="550"/>
    </row>
    <row r="287" spans="7:63" x14ac:dyDescent="0.3">
      <c r="G287" s="550"/>
      <c r="H287" s="550"/>
      <c r="I287" s="550"/>
      <c r="J287" s="550"/>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c r="AJ287" s="550"/>
      <c r="AP287" s="550"/>
      <c r="AQ287" s="550"/>
      <c r="AR287" s="550"/>
      <c r="AX287" s="550"/>
      <c r="AY287" s="550"/>
      <c r="AZ287" s="550"/>
      <c r="BA287" s="550"/>
      <c r="BB287" s="550"/>
      <c r="BC287" s="550"/>
      <c r="BD287" s="550"/>
      <c r="BE287" s="550"/>
      <c r="BF287" s="550"/>
      <c r="BG287" s="550"/>
      <c r="BH287" s="550"/>
      <c r="BI287" s="550"/>
      <c r="BJ287" s="550"/>
      <c r="BK287" s="550"/>
    </row>
    <row r="288" spans="7:63" x14ac:dyDescent="0.3">
      <c r="G288" s="550"/>
      <c r="H288" s="550"/>
      <c r="I288" s="550"/>
      <c r="J288" s="550"/>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c r="AJ288" s="550"/>
      <c r="AP288" s="550"/>
      <c r="AQ288" s="550"/>
      <c r="AR288" s="550"/>
      <c r="AX288" s="550"/>
      <c r="AY288" s="550"/>
      <c r="AZ288" s="550"/>
      <c r="BA288" s="550"/>
      <c r="BB288" s="550"/>
      <c r="BC288" s="550"/>
      <c r="BD288" s="550"/>
      <c r="BE288" s="550"/>
      <c r="BF288" s="550"/>
      <c r="BG288" s="550"/>
      <c r="BH288" s="550"/>
      <c r="BI288" s="550"/>
      <c r="BJ288" s="550"/>
      <c r="BK288" s="550"/>
    </row>
    <row r="289" spans="7:63" x14ac:dyDescent="0.3">
      <c r="G289" s="550"/>
      <c r="H289" s="550"/>
      <c r="I289" s="550"/>
      <c r="J289" s="550"/>
      <c r="K289" s="550"/>
      <c r="L289" s="550"/>
      <c r="M289" s="550"/>
      <c r="N289" s="550"/>
      <c r="O289" s="550"/>
      <c r="P289" s="550"/>
      <c r="Q289" s="550"/>
      <c r="R289" s="550"/>
      <c r="S289" s="550"/>
      <c r="T289" s="550"/>
      <c r="U289" s="550"/>
      <c r="V289" s="550"/>
      <c r="W289" s="550"/>
      <c r="X289" s="550"/>
      <c r="Y289" s="550"/>
      <c r="Z289" s="550"/>
      <c r="AA289" s="550"/>
      <c r="AB289" s="550"/>
      <c r="AC289" s="550"/>
      <c r="AD289" s="550"/>
      <c r="AE289" s="550"/>
      <c r="AF289" s="550"/>
      <c r="AG289" s="550"/>
      <c r="AH289" s="550"/>
      <c r="AI289" s="550"/>
      <c r="AJ289" s="550"/>
      <c r="AP289" s="550"/>
      <c r="AQ289" s="550"/>
      <c r="AR289" s="550"/>
      <c r="AX289" s="550"/>
      <c r="AY289" s="550"/>
      <c r="AZ289" s="550"/>
      <c r="BA289" s="550"/>
      <c r="BB289" s="550"/>
      <c r="BC289" s="550"/>
      <c r="BD289" s="550"/>
      <c r="BE289" s="550"/>
      <c r="BF289" s="550"/>
      <c r="BG289" s="550"/>
      <c r="BH289" s="550"/>
      <c r="BI289" s="550"/>
      <c r="BJ289" s="550"/>
      <c r="BK289" s="550"/>
    </row>
    <row r="290" spans="7:63" x14ac:dyDescent="0.3">
      <c r="G290" s="550"/>
      <c r="H290" s="550"/>
      <c r="I290" s="550"/>
      <c r="J290" s="550"/>
      <c r="K290" s="550"/>
      <c r="L290" s="550"/>
      <c r="M290" s="550"/>
      <c r="N290" s="550"/>
      <c r="O290" s="550"/>
      <c r="P290" s="550"/>
      <c r="Q290" s="550"/>
      <c r="R290" s="550"/>
      <c r="S290" s="550"/>
      <c r="T290" s="550"/>
      <c r="U290" s="550"/>
      <c r="V290" s="550"/>
      <c r="W290" s="550"/>
      <c r="X290" s="550"/>
      <c r="Y290" s="550"/>
      <c r="Z290" s="550"/>
      <c r="AA290" s="550"/>
      <c r="AB290" s="550"/>
      <c r="AC290" s="550"/>
      <c r="AD290" s="550"/>
      <c r="AE290" s="550"/>
      <c r="AF290" s="550"/>
      <c r="AG290" s="550"/>
      <c r="AH290" s="550"/>
      <c r="AI290" s="550"/>
      <c r="AJ290" s="550"/>
      <c r="AP290" s="550"/>
      <c r="AQ290" s="550"/>
      <c r="AR290" s="550"/>
      <c r="AX290" s="550"/>
      <c r="AY290" s="550"/>
      <c r="AZ290" s="550"/>
      <c r="BA290" s="550"/>
      <c r="BB290" s="550"/>
      <c r="BC290" s="550"/>
      <c r="BD290" s="550"/>
      <c r="BE290" s="550"/>
      <c r="BF290" s="550"/>
      <c r="BG290" s="550"/>
      <c r="BH290" s="550"/>
      <c r="BI290" s="550"/>
      <c r="BJ290" s="550"/>
      <c r="BK290" s="550"/>
    </row>
    <row r="291" spans="7:63" x14ac:dyDescent="0.3">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E291" s="550"/>
      <c r="AF291" s="550"/>
      <c r="AG291" s="550"/>
      <c r="AH291" s="550"/>
      <c r="AI291" s="550"/>
      <c r="AJ291" s="550"/>
      <c r="AP291" s="550"/>
      <c r="AQ291" s="550"/>
      <c r="AR291" s="550"/>
      <c r="AX291" s="550"/>
      <c r="AY291" s="550"/>
      <c r="AZ291" s="550"/>
      <c r="BA291" s="550"/>
      <c r="BB291" s="550"/>
      <c r="BC291" s="550"/>
      <c r="BD291" s="550"/>
      <c r="BE291" s="550"/>
      <c r="BF291" s="550"/>
      <c r="BG291" s="550"/>
      <c r="BH291" s="550"/>
      <c r="BI291" s="550"/>
      <c r="BJ291" s="550"/>
      <c r="BK291" s="550"/>
    </row>
    <row r="292" spans="7:63" x14ac:dyDescent="0.3">
      <c r="G292" s="550"/>
      <c r="H292" s="550"/>
      <c r="I292" s="550"/>
      <c r="J292" s="550"/>
      <c r="K292" s="550"/>
      <c r="L292" s="550"/>
      <c r="M292" s="550"/>
      <c r="N292" s="550"/>
      <c r="O292" s="550"/>
      <c r="P292" s="550"/>
      <c r="Q292" s="550"/>
      <c r="R292" s="550"/>
      <c r="S292" s="550"/>
      <c r="T292" s="550"/>
      <c r="U292" s="550"/>
      <c r="V292" s="550"/>
      <c r="W292" s="550"/>
      <c r="X292" s="550"/>
      <c r="Y292" s="550"/>
      <c r="Z292" s="550"/>
      <c r="AA292" s="550"/>
      <c r="AB292" s="550"/>
      <c r="AC292" s="550"/>
      <c r="AD292" s="550"/>
      <c r="AE292" s="550"/>
      <c r="AF292" s="550"/>
      <c r="AG292" s="550"/>
      <c r="AH292" s="550"/>
      <c r="AI292" s="550"/>
      <c r="AJ292" s="550"/>
      <c r="AP292" s="550"/>
      <c r="AQ292" s="550"/>
      <c r="AR292" s="550"/>
      <c r="AX292" s="550"/>
      <c r="AY292" s="550"/>
      <c r="AZ292" s="550"/>
      <c r="BA292" s="550"/>
      <c r="BB292" s="550"/>
      <c r="BC292" s="550"/>
      <c r="BD292" s="550"/>
      <c r="BE292" s="550"/>
      <c r="BF292" s="550"/>
      <c r="BG292" s="550"/>
      <c r="BH292" s="550"/>
      <c r="BI292" s="550"/>
      <c r="BJ292" s="550"/>
      <c r="BK292" s="550"/>
    </row>
    <row r="293" spans="7:63" x14ac:dyDescent="0.3">
      <c r="G293" s="550"/>
      <c r="H293" s="550"/>
      <c r="I293" s="550"/>
      <c r="J293" s="550"/>
      <c r="K293" s="550"/>
      <c r="L293" s="550"/>
      <c r="M293" s="550"/>
      <c r="N293" s="550"/>
      <c r="O293" s="550"/>
      <c r="P293" s="550"/>
      <c r="Q293" s="550"/>
      <c r="R293" s="550"/>
      <c r="S293" s="550"/>
      <c r="T293" s="550"/>
      <c r="U293" s="550"/>
      <c r="V293" s="550"/>
      <c r="W293" s="550"/>
      <c r="X293" s="550"/>
      <c r="Y293" s="550"/>
      <c r="Z293" s="550"/>
      <c r="AA293" s="550"/>
      <c r="AB293" s="550"/>
      <c r="AC293" s="550"/>
      <c r="AD293" s="550"/>
      <c r="AE293" s="550"/>
      <c r="AF293" s="550"/>
      <c r="AG293" s="550"/>
      <c r="AH293" s="550"/>
      <c r="AI293" s="550"/>
      <c r="AJ293" s="550"/>
      <c r="AP293" s="550"/>
      <c r="AQ293" s="550"/>
      <c r="AR293" s="550"/>
      <c r="AX293" s="550"/>
      <c r="AY293" s="550"/>
      <c r="AZ293" s="550"/>
      <c r="BA293" s="550"/>
      <c r="BB293" s="550"/>
      <c r="BC293" s="550"/>
      <c r="BD293" s="550"/>
      <c r="BE293" s="550"/>
      <c r="BF293" s="550"/>
      <c r="BG293" s="550"/>
      <c r="BH293" s="550"/>
      <c r="BI293" s="550"/>
      <c r="BJ293" s="550"/>
      <c r="BK293" s="550"/>
    </row>
    <row r="294" spans="7:63" x14ac:dyDescent="0.3">
      <c r="G294" s="550"/>
      <c r="H294" s="550"/>
      <c r="I294" s="550"/>
      <c r="J294" s="550"/>
      <c r="K294" s="550"/>
      <c r="L294" s="550"/>
      <c r="M294" s="550"/>
      <c r="N294" s="550"/>
      <c r="O294" s="550"/>
      <c r="P294" s="550"/>
      <c r="Q294" s="550"/>
      <c r="R294" s="550"/>
      <c r="S294" s="550"/>
      <c r="T294" s="550"/>
      <c r="U294" s="550"/>
      <c r="V294" s="550"/>
      <c r="W294" s="550"/>
      <c r="X294" s="550"/>
      <c r="Y294" s="550"/>
      <c r="Z294" s="550"/>
      <c r="AA294" s="550"/>
      <c r="AB294" s="550"/>
      <c r="AC294" s="550"/>
      <c r="AD294" s="550"/>
      <c r="AE294" s="550"/>
      <c r="AF294" s="550"/>
      <c r="AG294" s="550"/>
      <c r="AH294" s="550"/>
      <c r="AI294" s="550"/>
      <c r="AJ294" s="550"/>
      <c r="AP294" s="550"/>
      <c r="AQ294" s="550"/>
      <c r="AR294" s="550"/>
      <c r="AX294" s="550"/>
      <c r="AY294" s="550"/>
      <c r="AZ294" s="550"/>
      <c r="BA294" s="550"/>
      <c r="BB294" s="550"/>
      <c r="BC294" s="550"/>
      <c r="BD294" s="550"/>
      <c r="BE294" s="550"/>
      <c r="BF294" s="550"/>
      <c r="BG294" s="550"/>
      <c r="BH294" s="550"/>
      <c r="BI294" s="550"/>
      <c r="BJ294" s="550"/>
      <c r="BK294" s="550"/>
    </row>
    <row r="295" spans="7:63" x14ac:dyDescent="0.3">
      <c r="G295" s="550"/>
      <c r="H295" s="550"/>
      <c r="I295" s="550"/>
      <c r="J295" s="550"/>
      <c r="K295" s="550"/>
      <c r="L295" s="550"/>
      <c r="M295" s="550"/>
      <c r="N295" s="550"/>
      <c r="O295" s="550"/>
      <c r="P295" s="550"/>
      <c r="Q295" s="550"/>
      <c r="R295" s="550"/>
      <c r="S295" s="550"/>
      <c r="T295" s="550"/>
      <c r="U295" s="550"/>
      <c r="V295" s="550"/>
      <c r="W295" s="550"/>
      <c r="X295" s="550"/>
      <c r="Y295" s="550"/>
      <c r="Z295" s="550"/>
      <c r="AA295" s="550"/>
      <c r="AB295" s="550"/>
      <c r="AC295" s="550"/>
      <c r="AD295" s="550"/>
      <c r="AE295" s="550"/>
      <c r="AF295" s="550"/>
      <c r="AG295" s="550"/>
      <c r="AH295" s="550"/>
      <c r="AI295" s="550"/>
      <c r="AJ295" s="550"/>
      <c r="AP295" s="550"/>
      <c r="AQ295" s="550"/>
      <c r="AR295" s="550"/>
      <c r="AX295" s="550"/>
      <c r="AY295" s="550"/>
      <c r="AZ295" s="550"/>
      <c r="BA295" s="550"/>
      <c r="BB295" s="550"/>
      <c r="BC295" s="550"/>
      <c r="BD295" s="550"/>
      <c r="BE295" s="550"/>
      <c r="BF295" s="550"/>
      <c r="BG295" s="550"/>
      <c r="BH295" s="550"/>
      <c r="BI295" s="550"/>
      <c r="BJ295" s="550"/>
      <c r="BK295" s="550"/>
    </row>
    <row r="296" spans="7:63" x14ac:dyDescent="0.3">
      <c r="G296" s="550"/>
      <c r="H296" s="550"/>
      <c r="I296" s="550"/>
      <c r="J296" s="550"/>
      <c r="K296" s="550"/>
      <c r="L296" s="550"/>
      <c r="M296" s="550"/>
      <c r="N296" s="550"/>
      <c r="O296" s="550"/>
      <c r="P296" s="550"/>
      <c r="Q296" s="550"/>
      <c r="R296" s="550"/>
      <c r="S296" s="550"/>
      <c r="T296" s="550"/>
      <c r="U296" s="550"/>
      <c r="V296" s="550"/>
      <c r="W296" s="550"/>
      <c r="X296" s="550"/>
      <c r="Y296" s="550"/>
      <c r="Z296" s="550"/>
      <c r="AA296" s="550"/>
      <c r="AB296" s="550"/>
      <c r="AC296" s="550"/>
      <c r="AD296" s="550"/>
      <c r="AE296" s="550"/>
      <c r="AF296" s="550"/>
      <c r="AG296" s="550"/>
      <c r="AH296" s="550"/>
      <c r="AI296" s="550"/>
      <c r="AJ296" s="550"/>
      <c r="AP296" s="550"/>
      <c r="AQ296" s="550"/>
      <c r="AR296" s="550"/>
      <c r="AX296" s="550"/>
      <c r="AY296" s="550"/>
      <c r="AZ296" s="550"/>
      <c r="BA296" s="550"/>
      <c r="BB296" s="550"/>
      <c r="BC296" s="550"/>
      <c r="BD296" s="550"/>
      <c r="BE296" s="550"/>
      <c r="BF296" s="550"/>
      <c r="BG296" s="550"/>
      <c r="BH296" s="550"/>
      <c r="BI296" s="550"/>
      <c r="BJ296" s="550"/>
      <c r="BK296" s="550"/>
    </row>
    <row r="297" spans="7:63" x14ac:dyDescent="0.3">
      <c r="G297" s="550"/>
      <c r="H297" s="550"/>
      <c r="I297" s="550"/>
      <c r="J297" s="550"/>
      <c r="K297" s="550"/>
      <c r="L297" s="550"/>
      <c r="M297" s="550"/>
      <c r="N297" s="550"/>
      <c r="O297" s="550"/>
      <c r="P297" s="550"/>
      <c r="Q297" s="550"/>
      <c r="R297" s="550"/>
      <c r="S297" s="550"/>
      <c r="T297" s="550"/>
      <c r="U297" s="550"/>
      <c r="V297" s="550"/>
      <c r="W297" s="550"/>
      <c r="X297" s="550"/>
      <c r="Y297" s="550"/>
      <c r="Z297" s="550"/>
      <c r="AA297" s="550"/>
      <c r="AB297" s="550"/>
      <c r="AC297" s="550"/>
      <c r="AD297" s="550"/>
      <c r="AE297" s="550"/>
      <c r="AF297" s="550"/>
      <c r="AG297" s="550"/>
      <c r="AH297" s="550"/>
      <c r="AI297" s="550"/>
      <c r="AJ297" s="550"/>
      <c r="AP297" s="550"/>
      <c r="AQ297" s="550"/>
      <c r="AR297" s="550"/>
      <c r="AX297" s="550"/>
      <c r="AY297" s="550"/>
      <c r="AZ297" s="550"/>
      <c r="BA297" s="550"/>
      <c r="BB297" s="550"/>
      <c r="BC297" s="550"/>
      <c r="BD297" s="550"/>
      <c r="BE297" s="550"/>
      <c r="BF297" s="550"/>
      <c r="BG297" s="550"/>
      <c r="BH297" s="550"/>
      <c r="BI297" s="550"/>
      <c r="BJ297" s="550"/>
      <c r="BK297" s="550"/>
    </row>
    <row r="298" spans="7:63" x14ac:dyDescent="0.3">
      <c r="G298" s="550"/>
      <c r="H298" s="550"/>
      <c r="I298" s="550"/>
      <c r="J298" s="550"/>
      <c r="K298" s="550"/>
      <c r="L298" s="550"/>
      <c r="M298" s="550"/>
      <c r="N298" s="550"/>
      <c r="O298" s="550"/>
      <c r="P298" s="550"/>
      <c r="Q298" s="550"/>
      <c r="R298" s="550"/>
      <c r="S298" s="550"/>
      <c r="T298" s="550"/>
      <c r="U298" s="550"/>
      <c r="V298" s="550"/>
      <c r="W298" s="550"/>
      <c r="X298" s="550"/>
      <c r="Y298" s="550"/>
      <c r="Z298" s="550"/>
      <c r="AA298" s="550"/>
      <c r="AB298" s="550"/>
      <c r="AC298" s="550"/>
      <c r="AD298" s="550"/>
      <c r="AE298" s="550"/>
      <c r="AF298" s="550"/>
      <c r="AG298" s="550"/>
      <c r="AH298" s="550"/>
      <c r="AI298" s="550"/>
      <c r="AJ298" s="550"/>
      <c r="AP298" s="550"/>
      <c r="AQ298" s="550"/>
      <c r="AR298" s="550"/>
      <c r="AX298" s="550"/>
      <c r="AY298" s="550"/>
      <c r="AZ298" s="550"/>
      <c r="BA298" s="550"/>
      <c r="BB298" s="550"/>
      <c r="BC298" s="550"/>
      <c r="BD298" s="550"/>
      <c r="BE298" s="550"/>
      <c r="BF298" s="550"/>
      <c r="BG298" s="550"/>
      <c r="BH298" s="550"/>
      <c r="BI298" s="550"/>
      <c r="BJ298" s="550"/>
      <c r="BK298" s="550"/>
    </row>
    <row r="299" spans="7:63" x14ac:dyDescent="0.3">
      <c r="G299" s="550"/>
      <c r="H299" s="550"/>
      <c r="I299" s="550"/>
      <c r="J299" s="550"/>
      <c r="K299" s="550"/>
      <c r="L299" s="550"/>
      <c r="M299" s="550"/>
      <c r="N299" s="550"/>
      <c r="O299" s="550"/>
      <c r="P299" s="550"/>
      <c r="Q299" s="550"/>
      <c r="R299" s="550"/>
      <c r="S299" s="550"/>
      <c r="T299" s="550"/>
      <c r="U299" s="550"/>
      <c r="V299" s="550"/>
      <c r="W299" s="550"/>
      <c r="X299" s="550"/>
      <c r="Y299" s="550"/>
      <c r="Z299" s="550"/>
      <c r="AA299" s="550"/>
      <c r="AB299" s="550"/>
      <c r="AC299" s="550"/>
      <c r="AD299" s="550"/>
      <c r="AE299" s="550"/>
      <c r="AF299" s="550"/>
      <c r="AG299" s="550"/>
      <c r="AH299" s="550"/>
      <c r="AI299" s="550"/>
      <c r="AJ299" s="550"/>
      <c r="AP299" s="550"/>
      <c r="AQ299" s="550"/>
      <c r="AR299" s="550"/>
      <c r="AX299" s="550"/>
      <c r="AY299" s="550"/>
      <c r="AZ299" s="550"/>
      <c r="BA299" s="550"/>
      <c r="BB299" s="550"/>
      <c r="BC299" s="550"/>
      <c r="BD299" s="550"/>
      <c r="BE299" s="550"/>
      <c r="BF299" s="550"/>
      <c r="BG299" s="550"/>
      <c r="BH299" s="550"/>
      <c r="BI299" s="550"/>
      <c r="BJ299" s="550"/>
      <c r="BK299" s="550"/>
    </row>
    <row r="300" spans="7:63" x14ac:dyDescent="0.3">
      <c r="G300" s="550"/>
      <c r="H300" s="550"/>
      <c r="I300" s="550"/>
      <c r="J300" s="550"/>
      <c r="K300" s="550"/>
      <c r="L300" s="550"/>
      <c r="M300" s="550"/>
      <c r="N300" s="550"/>
      <c r="O300" s="550"/>
      <c r="P300" s="550"/>
      <c r="Q300" s="550"/>
      <c r="R300" s="550"/>
      <c r="S300" s="550"/>
      <c r="T300" s="550"/>
      <c r="U300" s="550"/>
      <c r="V300" s="550"/>
      <c r="W300" s="550"/>
      <c r="X300" s="550"/>
      <c r="Y300" s="550"/>
      <c r="Z300" s="550"/>
      <c r="AA300" s="550"/>
      <c r="AB300" s="550"/>
      <c r="AC300" s="550"/>
      <c r="AD300" s="550"/>
      <c r="AE300" s="550"/>
      <c r="AF300" s="550"/>
      <c r="AG300" s="550"/>
      <c r="AH300" s="550"/>
      <c r="AI300" s="550"/>
      <c r="AJ300" s="550"/>
      <c r="AP300" s="550"/>
      <c r="AQ300" s="550"/>
      <c r="AR300" s="550"/>
      <c r="AX300" s="550"/>
      <c r="AY300" s="550"/>
      <c r="AZ300" s="550"/>
      <c r="BA300" s="550"/>
      <c r="BB300" s="550"/>
      <c r="BC300" s="550"/>
      <c r="BD300" s="550"/>
      <c r="BE300" s="550"/>
      <c r="BF300" s="550"/>
      <c r="BG300" s="550"/>
      <c r="BH300" s="550"/>
      <c r="BI300" s="550"/>
      <c r="BJ300" s="550"/>
      <c r="BK300" s="550"/>
    </row>
    <row r="301" spans="7:63" x14ac:dyDescent="0.3">
      <c r="G301" s="550"/>
      <c r="H301" s="550"/>
      <c r="I301" s="550"/>
      <c r="J301" s="550"/>
      <c r="K301" s="550"/>
      <c r="L301" s="550"/>
      <c r="M301" s="550"/>
      <c r="N301" s="550"/>
      <c r="O301" s="550"/>
      <c r="P301" s="550"/>
      <c r="Q301" s="550"/>
      <c r="R301" s="550"/>
      <c r="S301" s="550"/>
      <c r="T301" s="550"/>
      <c r="U301" s="550"/>
      <c r="V301" s="550"/>
      <c r="W301" s="550"/>
      <c r="X301" s="550"/>
      <c r="Y301" s="550"/>
      <c r="Z301" s="550"/>
      <c r="AA301" s="550"/>
      <c r="AB301" s="550"/>
      <c r="AC301" s="550"/>
      <c r="AD301" s="550"/>
      <c r="AE301" s="550"/>
      <c r="AF301" s="550"/>
      <c r="AG301" s="550"/>
      <c r="AH301" s="550"/>
      <c r="AI301" s="550"/>
      <c r="AJ301" s="550"/>
      <c r="AP301" s="550"/>
      <c r="AQ301" s="550"/>
      <c r="AR301" s="550"/>
      <c r="AX301" s="550"/>
      <c r="AY301" s="550"/>
      <c r="AZ301" s="550"/>
      <c r="BA301" s="550"/>
      <c r="BB301" s="550"/>
      <c r="BC301" s="550"/>
      <c r="BD301" s="550"/>
      <c r="BE301" s="550"/>
      <c r="BF301" s="550"/>
      <c r="BG301" s="550"/>
      <c r="BH301" s="550"/>
      <c r="BI301" s="550"/>
      <c r="BJ301" s="550"/>
      <c r="BK301" s="550"/>
    </row>
    <row r="302" spans="7:63" x14ac:dyDescent="0.3">
      <c r="G302" s="550"/>
      <c r="H302" s="550"/>
      <c r="I302" s="550"/>
      <c r="J302" s="550"/>
      <c r="K302" s="550"/>
      <c r="L302" s="550"/>
      <c r="M302" s="550"/>
      <c r="N302" s="550"/>
      <c r="O302" s="550"/>
      <c r="P302" s="550"/>
      <c r="Q302" s="550"/>
      <c r="R302" s="550"/>
      <c r="S302" s="550"/>
      <c r="T302" s="550"/>
      <c r="U302" s="550"/>
      <c r="V302" s="550"/>
      <c r="W302" s="550"/>
      <c r="X302" s="550"/>
      <c r="Y302" s="550"/>
      <c r="Z302" s="550"/>
      <c r="AA302" s="550"/>
      <c r="AB302" s="550"/>
      <c r="AC302" s="550"/>
      <c r="AD302" s="550"/>
      <c r="AE302" s="550"/>
      <c r="AF302" s="550"/>
      <c r="AG302" s="550"/>
      <c r="AH302" s="550"/>
      <c r="AI302" s="550"/>
      <c r="AJ302" s="550"/>
      <c r="AP302" s="550"/>
      <c r="AQ302" s="550"/>
      <c r="AR302" s="550"/>
      <c r="AX302" s="550"/>
      <c r="AY302" s="550"/>
      <c r="AZ302" s="550"/>
      <c r="BA302" s="550"/>
      <c r="BB302" s="550"/>
      <c r="BC302" s="550"/>
      <c r="BD302" s="550"/>
      <c r="BE302" s="550"/>
      <c r="BF302" s="550"/>
      <c r="BG302" s="550"/>
      <c r="BH302" s="550"/>
      <c r="BI302" s="550"/>
      <c r="BJ302" s="550"/>
      <c r="BK302" s="550"/>
    </row>
    <row r="303" spans="7:63" x14ac:dyDescent="0.3">
      <c r="G303" s="550"/>
      <c r="H303" s="550"/>
      <c r="I303" s="550"/>
      <c r="J303" s="550"/>
      <c r="K303" s="550"/>
      <c r="L303" s="550"/>
      <c r="M303" s="550"/>
      <c r="N303" s="550"/>
      <c r="O303" s="550"/>
      <c r="P303" s="550"/>
      <c r="Q303" s="550"/>
      <c r="R303" s="550"/>
      <c r="S303" s="550"/>
      <c r="T303" s="550"/>
      <c r="U303" s="550"/>
      <c r="V303" s="550"/>
      <c r="W303" s="550"/>
      <c r="X303" s="550"/>
      <c r="Y303" s="550"/>
      <c r="Z303" s="550"/>
      <c r="AA303" s="550"/>
      <c r="AB303" s="550"/>
      <c r="AC303" s="550"/>
      <c r="AD303" s="550"/>
      <c r="AE303" s="550"/>
      <c r="AF303" s="550"/>
      <c r="AG303" s="550"/>
      <c r="AH303" s="550"/>
      <c r="AI303" s="550"/>
      <c r="AJ303" s="550"/>
      <c r="AP303" s="550"/>
      <c r="AQ303" s="550"/>
      <c r="AR303" s="550"/>
      <c r="AX303" s="550"/>
      <c r="AY303" s="550"/>
      <c r="AZ303" s="550"/>
      <c r="BA303" s="550"/>
      <c r="BB303" s="550"/>
      <c r="BC303" s="550"/>
      <c r="BD303" s="550"/>
      <c r="BE303" s="550"/>
      <c r="BF303" s="550"/>
      <c r="BG303" s="550"/>
      <c r="BH303" s="550"/>
      <c r="BI303" s="550"/>
      <c r="BJ303" s="550"/>
      <c r="BK303" s="550"/>
    </row>
    <row r="304" spans="7:63" x14ac:dyDescent="0.3">
      <c r="G304" s="550"/>
      <c r="H304" s="550"/>
      <c r="I304" s="550"/>
      <c r="J304" s="550"/>
      <c r="K304" s="550"/>
      <c r="L304" s="550"/>
      <c r="M304" s="550"/>
      <c r="N304" s="550"/>
      <c r="O304" s="550"/>
      <c r="P304" s="550"/>
      <c r="Q304" s="550"/>
      <c r="R304" s="550"/>
      <c r="S304" s="550"/>
      <c r="T304" s="550"/>
      <c r="U304" s="550"/>
      <c r="V304" s="550"/>
      <c r="W304" s="550"/>
      <c r="X304" s="550"/>
      <c r="Y304" s="550"/>
      <c r="Z304" s="550"/>
      <c r="AA304" s="550"/>
      <c r="AB304" s="550"/>
      <c r="AC304" s="550"/>
      <c r="AD304" s="550"/>
      <c r="AE304" s="550"/>
      <c r="AF304" s="550"/>
      <c r="AG304" s="550"/>
      <c r="AH304" s="550"/>
      <c r="AI304" s="550"/>
      <c r="AJ304" s="550"/>
      <c r="AP304" s="550"/>
      <c r="AQ304" s="550"/>
      <c r="AR304" s="550"/>
      <c r="AX304" s="550"/>
      <c r="AY304" s="550"/>
      <c r="AZ304" s="550"/>
      <c r="BA304" s="550"/>
      <c r="BB304" s="550"/>
      <c r="BC304" s="550"/>
      <c r="BD304" s="550"/>
      <c r="BE304" s="550"/>
      <c r="BF304" s="550"/>
      <c r="BG304" s="550"/>
      <c r="BH304" s="550"/>
      <c r="BI304" s="550"/>
      <c r="BJ304" s="550"/>
      <c r="BK304" s="550"/>
    </row>
    <row r="305" spans="7:63" x14ac:dyDescent="0.3">
      <c r="G305" s="550"/>
      <c r="H305" s="550"/>
      <c r="I305" s="550"/>
      <c r="J305" s="550"/>
      <c r="K305" s="550"/>
      <c r="L305" s="550"/>
      <c r="M305" s="550"/>
      <c r="N305" s="550"/>
      <c r="O305" s="550"/>
      <c r="P305" s="550"/>
      <c r="Q305" s="550"/>
      <c r="R305" s="550"/>
      <c r="S305" s="550"/>
      <c r="T305" s="550"/>
      <c r="U305" s="550"/>
      <c r="V305" s="550"/>
      <c r="W305" s="550"/>
      <c r="X305" s="550"/>
      <c r="Y305" s="550"/>
      <c r="Z305" s="550"/>
      <c r="AA305" s="550"/>
      <c r="AB305" s="550"/>
      <c r="AC305" s="550"/>
      <c r="AD305" s="550"/>
      <c r="AE305" s="550"/>
      <c r="AF305" s="550"/>
      <c r="AG305" s="550"/>
      <c r="AH305" s="550"/>
      <c r="AI305" s="550"/>
      <c r="AJ305" s="550"/>
      <c r="AP305" s="550"/>
      <c r="AQ305" s="550"/>
      <c r="AR305" s="550"/>
      <c r="AX305" s="550"/>
      <c r="AY305" s="550"/>
      <c r="AZ305" s="550"/>
      <c r="BA305" s="550"/>
      <c r="BB305" s="550"/>
      <c r="BC305" s="550"/>
      <c r="BD305" s="550"/>
      <c r="BE305" s="550"/>
      <c r="BF305" s="550"/>
      <c r="BG305" s="550"/>
      <c r="BH305" s="550"/>
      <c r="BI305" s="550"/>
      <c r="BJ305" s="550"/>
      <c r="BK305" s="550"/>
    </row>
    <row r="306" spans="7:63" x14ac:dyDescent="0.3">
      <c r="G306" s="550"/>
      <c r="H306" s="550"/>
      <c r="I306" s="550"/>
      <c r="J306" s="550"/>
      <c r="K306" s="550"/>
      <c r="L306" s="550"/>
      <c r="M306" s="550"/>
      <c r="N306" s="550"/>
      <c r="O306" s="550"/>
      <c r="P306" s="550"/>
      <c r="Q306" s="550"/>
      <c r="R306" s="550"/>
      <c r="S306" s="550"/>
      <c r="T306" s="550"/>
      <c r="U306" s="550"/>
      <c r="V306" s="550"/>
      <c r="W306" s="550"/>
      <c r="X306" s="550"/>
      <c r="Y306" s="550"/>
      <c r="Z306" s="550"/>
      <c r="AA306" s="550"/>
      <c r="AB306" s="550"/>
      <c r="AC306" s="550"/>
      <c r="AD306" s="550"/>
      <c r="AE306" s="550"/>
      <c r="AF306" s="550"/>
      <c r="AG306" s="550"/>
      <c r="AH306" s="550"/>
      <c r="AI306" s="550"/>
      <c r="AJ306" s="550"/>
      <c r="AP306" s="550"/>
      <c r="AQ306" s="550"/>
      <c r="AR306" s="550"/>
      <c r="AX306" s="550"/>
      <c r="AY306" s="550"/>
      <c r="AZ306" s="550"/>
      <c r="BA306" s="550"/>
      <c r="BB306" s="550"/>
      <c r="BC306" s="550"/>
      <c r="BD306" s="550"/>
      <c r="BE306" s="550"/>
      <c r="BF306" s="550"/>
      <c r="BG306" s="550"/>
      <c r="BH306" s="550"/>
      <c r="BI306" s="550"/>
      <c r="BJ306" s="550"/>
      <c r="BK306" s="550"/>
    </row>
    <row r="307" spans="7:63" x14ac:dyDescent="0.3">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50"/>
      <c r="AP307" s="550"/>
      <c r="AQ307" s="550"/>
      <c r="AR307" s="550"/>
      <c r="AX307" s="550"/>
      <c r="AY307" s="550"/>
      <c r="AZ307" s="550"/>
      <c r="BA307" s="550"/>
      <c r="BB307" s="550"/>
      <c r="BC307" s="550"/>
      <c r="BD307" s="550"/>
      <c r="BE307" s="550"/>
      <c r="BF307" s="550"/>
      <c r="BG307" s="550"/>
      <c r="BH307" s="550"/>
      <c r="BI307" s="550"/>
      <c r="BJ307" s="550"/>
      <c r="BK307" s="550"/>
    </row>
    <row r="308" spans="7:63" x14ac:dyDescent="0.3">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50"/>
      <c r="AP308" s="550"/>
      <c r="AQ308" s="550"/>
      <c r="AR308" s="550"/>
      <c r="AX308" s="550"/>
      <c r="AY308" s="550"/>
      <c r="AZ308" s="550"/>
      <c r="BA308" s="550"/>
      <c r="BB308" s="550"/>
      <c r="BC308" s="550"/>
      <c r="BD308" s="550"/>
      <c r="BE308" s="550"/>
      <c r="BF308" s="550"/>
      <c r="BG308" s="550"/>
      <c r="BH308" s="550"/>
      <c r="BI308" s="550"/>
      <c r="BJ308" s="550"/>
      <c r="BK308" s="550"/>
    </row>
    <row r="309" spans="7:63" x14ac:dyDescent="0.3">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50"/>
      <c r="AP309" s="550"/>
      <c r="AQ309" s="550"/>
      <c r="AR309" s="550"/>
      <c r="AX309" s="550"/>
      <c r="AY309" s="550"/>
      <c r="AZ309" s="550"/>
      <c r="BA309" s="550"/>
      <c r="BB309" s="550"/>
      <c r="BC309" s="550"/>
      <c r="BD309" s="550"/>
      <c r="BE309" s="550"/>
      <c r="BF309" s="550"/>
      <c r="BG309" s="550"/>
      <c r="BH309" s="550"/>
      <c r="BI309" s="550"/>
      <c r="BJ309" s="550"/>
      <c r="BK309" s="550"/>
    </row>
    <row r="310" spans="7:63" x14ac:dyDescent="0.3">
      <c r="G310" s="550"/>
      <c r="H310" s="550"/>
      <c r="I310" s="550"/>
      <c r="J310" s="550"/>
      <c r="K310" s="550"/>
      <c r="L310" s="550"/>
      <c r="M310" s="550"/>
      <c r="N310" s="550"/>
      <c r="O310" s="550"/>
      <c r="P310" s="550"/>
      <c r="Q310" s="550"/>
      <c r="R310" s="550"/>
      <c r="S310" s="550"/>
      <c r="T310" s="550"/>
      <c r="U310" s="550"/>
      <c r="V310" s="550"/>
      <c r="W310" s="550"/>
      <c r="X310" s="550"/>
      <c r="Y310" s="550"/>
      <c r="Z310" s="550"/>
      <c r="AA310" s="550"/>
      <c r="AB310" s="550"/>
      <c r="AC310" s="550"/>
      <c r="AD310" s="550"/>
      <c r="AE310" s="550"/>
      <c r="AF310" s="550"/>
      <c r="AG310" s="550"/>
      <c r="AH310" s="550"/>
      <c r="AI310" s="550"/>
      <c r="AJ310" s="550"/>
      <c r="AP310" s="550"/>
      <c r="AQ310" s="550"/>
      <c r="AR310" s="550"/>
      <c r="AX310" s="550"/>
      <c r="AY310" s="550"/>
      <c r="AZ310" s="550"/>
      <c r="BA310" s="550"/>
      <c r="BB310" s="550"/>
      <c r="BC310" s="550"/>
      <c r="BD310" s="550"/>
      <c r="BE310" s="550"/>
      <c r="BF310" s="550"/>
      <c r="BG310" s="550"/>
      <c r="BH310" s="550"/>
      <c r="BI310" s="550"/>
      <c r="BJ310" s="550"/>
      <c r="BK310" s="550"/>
    </row>
    <row r="311" spans="7:63" x14ac:dyDescent="0.3">
      <c r="G311" s="550"/>
      <c r="H311" s="550"/>
      <c r="I311" s="550"/>
      <c r="J311" s="550"/>
      <c r="K311" s="550"/>
      <c r="L311" s="550"/>
      <c r="M311" s="550"/>
      <c r="N311" s="550"/>
      <c r="O311" s="550"/>
      <c r="P311" s="550"/>
      <c r="Q311" s="550"/>
      <c r="R311" s="550"/>
      <c r="S311" s="550"/>
      <c r="T311" s="550"/>
      <c r="U311" s="550"/>
      <c r="V311" s="550"/>
      <c r="W311" s="550"/>
      <c r="X311" s="550"/>
      <c r="Y311" s="550"/>
      <c r="Z311" s="550"/>
      <c r="AA311" s="550"/>
      <c r="AB311" s="550"/>
      <c r="AC311" s="550"/>
      <c r="AD311" s="550"/>
      <c r="AE311" s="550"/>
      <c r="AF311" s="550"/>
      <c r="AG311" s="550"/>
      <c r="AH311" s="550"/>
      <c r="AI311" s="550"/>
      <c r="AJ311" s="550"/>
      <c r="AP311" s="550"/>
      <c r="AQ311" s="550"/>
      <c r="AR311" s="550"/>
      <c r="AX311" s="550"/>
      <c r="AY311" s="550"/>
      <c r="AZ311" s="550"/>
      <c r="BA311" s="550"/>
      <c r="BB311" s="550"/>
      <c r="BD311" s="550"/>
      <c r="BE311" s="550"/>
      <c r="BF311" s="550"/>
      <c r="BG311" s="550"/>
      <c r="BH311" s="550"/>
      <c r="BI311" s="550"/>
      <c r="BJ311" s="550"/>
      <c r="BK311" s="550"/>
    </row>
    <row r="312" spans="7:63" x14ac:dyDescent="0.3">
      <c r="G312" s="550"/>
      <c r="H312" s="550"/>
      <c r="I312" s="550"/>
      <c r="J312" s="550"/>
      <c r="K312" s="550"/>
      <c r="L312" s="550"/>
      <c r="M312" s="550"/>
      <c r="N312" s="550"/>
      <c r="O312" s="550"/>
      <c r="P312" s="550"/>
      <c r="Q312" s="550"/>
      <c r="R312" s="550"/>
      <c r="S312" s="550"/>
      <c r="T312" s="550"/>
      <c r="U312" s="550"/>
      <c r="V312" s="550"/>
      <c r="W312" s="550"/>
      <c r="X312" s="550"/>
      <c r="Y312" s="550"/>
      <c r="Z312" s="550"/>
      <c r="AA312" s="550"/>
      <c r="AB312" s="550"/>
      <c r="AC312" s="550"/>
      <c r="AD312" s="550"/>
      <c r="AE312" s="550"/>
      <c r="AF312" s="550"/>
      <c r="AG312" s="550"/>
      <c r="AH312" s="550"/>
      <c r="AI312" s="550"/>
      <c r="AJ312" s="550"/>
    </row>
    <row r="313" spans="7:63" x14ac:dyDescent="0.3">
      <c r="G313" s="550"/>
      <c r="H313" s="550"/>
      <c r="I313" s="550"/>
      <c r="J313" s="550"/>
      <c r="K313" s="550"/>
      <c r="L313" s="550"/>
      <c r="M313" s="550"/>
      <c r="N313" s="550"/>
      <c r="O313" s="550"/>
      <c r="P313" s="550"/>
      <c r="Q313" s="550"/>
      <c r="R313" s="550"/>
      <c r="S313" s="550"/>
      <c r="T313" s="550"/>
      <c r="U313" s="550"/>
      <c r="V313" s="550"/>
      <c r="W313" s="550"/>
      <c r="X313" s="550"/>
      <c r="Y313" s="550"/>
      <c r="Z313" s="550"/>
      <c r="AA313" s="550"/>
      <c r="AB313" s="550"/>
      <c r="AC313" s="550"/>
      <c r="AD313" s="550"/>
      <c r="AE313" s="550"/>
      <c r="AF313" s="550"/>
      <c r="AG313" s="550"/>
      <c r="AH313" s="550"/>
      <c r="AI313" s="550"/>
      <c r="AJ313" s="550"/>
    </row>
  </sheetData>
  <mergeCells count="4">
    <mergeCell ref="G6:T6"/>
    <mergeCell ref="U6:AH6"/>
    <mergeCell ref="AP6:AR6"/>
    <mergeCell ref="AX6:BK6"/>
  </mergeCells>
  <pageMargins left="0.70866141732283472" right="0.70866141732283472" top="0.74803149606299213" bottom="0.74803149606299213" header="0.31496062992125984" footer="0.31496062992125984"/>
  <pageSetup scale="52"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ACEE-2F8C-4E8B-A084-B5A028CA6D7C}">
  <sheetPr>
    <pageSetUpPr fitToPage="1"/>
  </sheetPr>
  <dimension ref="A1:AK206"/>
  <sheetViews>
    <sheetView view="pageBreakPreview" zoomScaleNormal="100" zoomScaleSheetLayoutView="100" workbookViewId="0">
      <selection activeCell="F6" sqref="F6"/>
    </sheetView>
  </sheetViews>
  <sheetFormatPr defaultColWidth="8.6328125" defaultRowHeight="12.5" x14ac:dyDescent="0.25"/>
  <cols>
    <col min="1" max="2" width="0.6328125" style="662" customWidth="1"/>
    <col min="3" max="3" width="2.6328125" style="662" customWidth="1"/>
    <col min="4" max="4" width="44.26953125" style="662" customWidth="1"/>
    <col min="5" max="5" width="3" style="662" customWidth="1"/>
    <col min="6" max="6" width="16.6328125" style="662" customWidth="1"/>
    <col min="7" max="15" width="14.6328125" style="662" hidden="1" customWidth="1"/>
    <col min="16" max="16" width="14.6328125" style="662" customWidth="1"/>
    <col min="17" max="18" width="14.6328125" style="662" hidden="1" customWidth="1"/>
    <col min="19" max="20" width="14.6328125" style="662" customWidth="1"/>
    <col min="21" max="29" width="14.6328125" style="662" hidden="1" customWidth="1"/>
    <col min="30" max="30" width="14.6328125" style="662" customWidth="1"/>
    <col min="31" max="32" width="14.6328125" style="662" hidden="1" customWidth="1"/>
    <col min="33" max="33" width="14.6328125" style="662" customWidth="1"/>
    <col min="34" max="34" width="2" style="662" customWidth="1"/>
    <col min="35" max="35" width="1.6328125" style="662" customWidth="1"/>
    <col min="36" max="36" width="11" style="662" customWidth="1"/>
    <col min="37" max="37" width="12.6328125" style="662" customWidth="1"/>
    <col min="38" max="16384" width="8.6328125" style="662"/>
  </cols>
  <sheetData>
    <row r="1" spans="3:36" ht="18" x14ac:dyDescent="0.35">
      <c r="C1" s="663" t="s">
        <v>676</v>
      </c>
      <c r="D1" s="664"/>
      <c r="F1" s="664"/>
      <c r="G1" s="664"/>
      <c r="H1" s="664"/>
      <c r="I1" s="664"/>
      <c r="J1" s="664"/>
      <c r="K1" s="664"/>
      <c r="L1" s="664"/>
      <c r="M1" s="664"/>
      <c r="N1" s="664"/>
      <c r="O1" s="664"/>
      <c r="P1" s="664"/>
      <c r="Q1" s="664"/>
      <c r="R1" s="664"/>
      <c r="S1" s="664"/>
      <c r="AG1" s="664"/>
    </row>
    <row r="2" spans="3:36" ht="13" x14ac:dyDescent="0.3">
      <c r="C2" s="83"/>
      <c r="D2" s="84"/>
      <c r="E2" s="665"/>
      <c r="F2" s="732" t="s">
        <v>33</v>
      </c>
      <c r="G2" s="733"/>
      <c r="H2" s="733"/>
      <c r="I2" s="733"/>
      <c r="J2" s="733"/>
      <c r="K2" s="733"/>
      <c r="L2" s="733"/>
      <c r="M2" s="733"/>
      <c r="N2" s="733"/>
      <c r="O2" s="733"/>
      <c r="P2" s="733"/>
      <c r="Q2" s="733"/>
      <c r="R2" s="733"/>
      <c r="S2" s="734"/>
      <c r="T2" s="732" t="s">
        <v>32</v>
      </c>
      <c r="U2" s="733"/>
      <c r="V2" s="733"/>
      <c r="W2" s="733"/>
      <c r="X2" s="733"/>
      <c r="Y2" s="733"/>
      <c r="Z2" s="733"/>
      <c r="AA2" s="733"/>
      <c r="AB2" s="733"/>
      <c r="AC2" s="733"/>
      <c r="AD2" s="733"/>
      <c r="AE2" s="733"/>
      <c r="AF2" s="733"/>
      <c r="AG2" s="734"/>
      <c r="AH2" s="666"/>
    </row>
    <row r="3" spans="3:36" ht="12.75" customHeight="1" x14ac:dyDescent="0.3">
      <c r="C3" s="89"/>
      <c r="D3" s="81"/>
      <c r="E3" s="108"/>
      <c r="F3" s="667" t="s">
        <v>91</v>
      </c>
      <c r="G3" s="91" t="s">
        <v>0</v>
      </c>
      <c r="H3" s="307" t="s">
        <v>6</v>
      </c>
      <c r="I3" s="91" t="s">
        <v>7</v>
      </c>
      <c r="J3" s="307" t="s">
        <v>8</v>
      </c>
      <c r="K3" s="91" t="s">
        <v>9</v>
      </c>
      <c r="L3" s="307" t="s">
        <v>10</v>
      </c>
      <c r="M3" s="91" t="s">
        <v>11</v>
      </c>
      <c r="N3" s="307" t="s">
        <v>16</v>
      </c>
      <c r="O3" s="91" t="s">
        <v>12</v>
      </c>
      <c r="P3" s="307" t="s">
        <v>13</v>
      </c>
      <c r="Q3" s="91" t="s">
        <v>14</v>
      </c>
      <c r="R3" s="307" t="s">
        <v>15</v>
      </c>
      <c r="S3" s="307" t="s">
        <v>2</v>
      </c>
      <c r="T3" s="91" t="s">
        <v>94</v>
      </c>
      <c r="U3" s="91" t="s">
        <v>0</v>
      </c>
      <c r="V3" s="309" t="s">
        <v>6</v>
      </c>
      <c r="W3" s="91" t="s">
        <v>7</v>
      </c>
      <c r="X3" s="108" t="s">
        <v>8</v>
      </c>
      <c r="Y3" s="91" t="s">
        <v>9</v>
      </c>
      <c r="Z3" s="108" t="s">
        <v>10</v>
      </c>
      <c r="AA3" s="91" t="s">
        <v>11</v>
      </c>
      <c r="AB3" s="108" t="s">
        <v>16</v>
      </c>
      <c r="AC3" s="91" t="s">
        <v>12</v>
      </c>
      <c r="AD3" s="108" t="s">
        <v>13</v>
      </c>
      <c r="AE3" s="91" t="s">
        <v>14</v>
      </c>
      <c r="AF3" s="108" t="s">
        <v>70</v>
      </c>
      <c r="AG3" s="307" t="s">
        <v>2</v>
      </c>
      <c r="AH3" s="666"/>
    </row>
    <row r="4" spans="3:36" ht="12.75" customHeight="1" x14ac:dyDescent="0.3">
      <c r="C4" s="92" t="s">
        <v>17</v>
      </c>
      <c r="D4" s="668"/>
      <c r="E4" s="95"/>
      <c r="F4" s="669" t="s">
        <v>4</v>
      </c>
      <c r="G4" s="96"/>
      <c r="H4" s="209"/>
      <c r="I4" s="96"/>
      <c r="J4" s="209"/>
      <c r="K4" s="96"/>
      <c r="L4" s="209"/>
      <c r="M4" s="96"/>
      <c r="N4" s="209"/>
      <c r="O4" s="96"/>
      <c r="P4" s="209"/>
      <c r="Q4" s="96"/>
      <c r="R4" s="209"/>
      <c r="S4" s="209"/>
      <c r="T4" s="96" t="s">
        <v>80</v>
      </c>
      <c r="U4" s="96"/>
      <c r="V4" s="303"/>
      <c r="W4" s="96"/>
      <c r="X4" s="95"/>
      <c r="Y4" s="96"/>
      <c r="Z4" s="95"/>
      <c r="AA4" s="96"/>
      <c r="AB4" s="95"/>
      <c r="AC4" s="96"/>
      <c r="AD4" s="95"/>
      <c r="AE4" s="96"/>
      <c r="AF4" s="95"/>
      <c r="AG4" s="209"/>
      <c r="AH4" s="666"/>
    </row>
    <row r="5" spans="3:36" ht="13.25" customHeight="1" x14ac:dyDescent="0.3">
      <c r="C5" s="89"/>
      <c r="D5" s="106"/>
      <c r="E5" s="108"/>
      <c r="F5" s="310"/>
      <c r="G5" s="310"/>
      <c r="H5" s="296"/>
      <c r="I5" s="310"/>
      <c r="J5" s="108"/>
      <c r="K5" s="670"/>
      <c r="L5" s="671"/>
      <c r="M5" s="310"/>
      <c r="N5" s="108"/>
      <c r="O5" s="310"/>
      <c r="P5" s="108"/>
      <c r="Q5" s="310"/>
      <c r="R5" s="108"/>
      <c r="S5" s="231"/>
      <c r="T5" s="310"/>
      <c r="U5" s="310"/>
      <c r="V5" s="296"/>
      <c r="W5" s="310"/>
      <c r="X5" s="108"/>
      <c r="Y5" s="310"/>
      <c r="Z5" s="108"/>
      <c r="AA5" s="310"/>
      <c r="AB5" s="108"/>
      <c r="AC5" s="310"/>
      <c r="AD5" s="108"/>
      <c r="AE5" s="310"/>
      <c r="AF5" s="108"/>
      <c r="AG5" s="231"/>
      <c r="AH5" s="666"/>
    </row>
    <row r="6" spans="3:36" ht="13" x14ac:dyDescent="0.3">
      <c r="C6" s="673" t="s">
        <v>677</v>
      </c>
      <c r="D6" s="81"/>
      <c r="E6" s="116"/>
      <c r="F6" s="231">
        <v>1935109</v>
      </c>
      <c r="G6" s="231">
        <v>181885</v>
      </c>
      <c r="H6" s="231">
        <v>102231</v>
      </c>
      <c r="I6" s="231">
        <v>354651</v>
      </c>
      <c r="J6" s="231">
        <v>578974</v>
      </c>
      <c r="K6" s="231">
        <v>398002</v>
      </c>
      <c r="L6" s="231">
        <v>319365</v>
      </c>
      <c r="M6" s="231">
        <v>1417728</v>
      </c>
      <c r="N6" s="231">
        <v>954157</v>
      </c>
      <c r="O6" s="231">
        <v>671234</v>
      </c>
      <c r="P6" s="231">
        <v>1666625</v>
      </c>
      <c r="Q6" s="231">
        <v>0</v>
      </c>
      <c r="R6" s="231">
        <v>0</v>
      </c>
      <c r="S6" s="231">
        <v>6644852</v>
      </c>
      <c r="T6" s="231">
        <v>8461732</v>
      </c>
      <c r="U6" s="231">
        <v>3773503</v>
      </c>
      <c r="V6" s="231">
        <v>576252</v>
      </c>
      <c r="W6" s="231">
        <v>499728</v>
      </c>
      <c r="X6" s="231">
        <v>1679156</v>
      </c>
      <c r="Y6" s="231">
        <v>150307</v>
      </c>
      <c r="Z6" s="231">
        <v>388758</v>
      </c>
      <c r="AA6" s="231">
        <v>702325</v>
      </c>
      <c r="AB6" s="231">
        <v>41445</v>
      </c>
      <c r="AC6" s="231">
        <v>211653</v>
      </c>
      <c r="AD6" s="231">
        <v>212146</v>
      </c>
      <c r="AE6" s="231">
        <v>104741</v>
      </c>
      <c r="AF6" s="231">
        <v>121719</v>
      </c>
      <c r="AG6" s="231">
        <v>8235273</v>
      </c>
      <c r="AH6" s="674"/>
      <c r="AJ6" s="675"/>
    </row>
    <row r="7" spans="3:36" ht="15.75" hidden="1" customHeight="1" x14ac:dyDescent="0.3">
      <c r="C7" s="673"/>
      <c r="D7" s="88" t="s">
        <v>678</v>
      </c>
      <c r="E7" s="676"/>
      <c r="F7" s="178">
        <v>0</v>
      </c>
      <c r="G7" s="178">
        <v>0</v>
      </c>
      <c r="H7" s="178">
        <v>0</v>
      </c>
      <c r="I7" s="178">
        <v>0</v>
      </c>
      <c r="J7" s="178">
        <v>0</v>
      </c>
      <c r="K7" s="178">
        <v>0</v>
      </c>
      <c r="L7" s="178">
        <v>0</v>
      </c>
      <c r="M7" s="178">
        <v>0</v>
      </c>
      <c r="N7" s="178">
        <v>0</v>
      </c>
      <c r="O7" s="178">
        <v>0</v>
      </c>
      <c r="P7" s="178">
        <v>0</v>
      </c>
      <c r="Q7" s="178">
        <v>0</v>
      </c>
      <c r="R7" s="178">
        <v>0</v>
      </c>
      <c r="S7" s="8">
        <v>0</v>
      </c>
      <c r="T7" s="178">
        <v>0</v>
      </c>
      <c r="U7" s="178">
        <v>0</v>
      </c>
      <c r="V7" s="178">
        <v>0</v>
      </c>
      <c r="W7" s="178">
        <v>0</v>
      </c>
      <c r="X7" s="178">
        <v>0</v>
      </c>
      <c r="Y7" s="178">
        <v>0</v>
      </c>
      <c r="Z7" s="178">
        <v>0</v>
      </c>
      <c r="AA7" s="178">
        <v>0</v>
      </c>
      <c r="AB7" s="178">
        <v>0</v>
      </c>
      <c r="AC7" s="178">
        <v>0</v>
      </c>
      <c r="AD7" s="178">
        <v>0</v>
      </c>
      <c r="AE7" s="178">
        <v>0</v>
      </c>
      <c r="AF7" s="178">
        <v>0</v>
      </c>
      <c r="AG7" s="8">
        <v>0</v>
      </c>
      <c r="AH7" s="677"/>
      <c r="AJ7" s="675"/>
    </row>
    <row r="8" spans="3:36" ht="15.75" hidden="1" customHeight="1" x14ac:dyDescent="0.3">
      <c r="C8" s="673"/>
      <c r="D8" s="88" t="s">
        <v>679</v>
      </c>
      <c r="E8" s="676"/>
      <c r="F8" s="178">
        <v>0</v>
      </c>
      <c r="G8" s="178">
        <v>0</v>
      </c>
      <c r="H8" s="178">
        <v>0</v>
      </c>
      <c r="I8" s="178">
        <v>0</v>
      </c>
      <c r="J8" s="178">
        <v>0</v>
      </c>
      <c r="K8" s="178">
        <v>0</v>
      </c>
      <c r="L8" s="178">
        <v>0</v>
      </c>
      <c r="M8" s="178">
        <v>0</v>
      </c>
      <c r="N8" s="178">
        <v>0</v>
      </c>
      <c r="O8" s="178">
        <v>0</v>
      </c>
      <c r="P8" s="178">
        <v>0</v>
      </c>
      <c r="Q8" s="178">
        <v>0</v>
      </c>
      <c r="R8" s="178">
        <v>0</v>
      </c>
      <c r="S8" s="8">
        <v>0</v>
      </c>
      <c r="T8" s="178">
        <v>0</v>
      </c>
      <c r="U8" s="178">
        <v>0</v>
      </c>
      <c r="V8" s="178">
        <v>0</v>
      </c>
      <c r="W8" s="178">
        <v>0</v>
      </c>
      <c r="X8" s="178">
        <v>0</v>
      </c>
      <c r="Y8" s="178">
        <v>0</v>
      </c>
      <c r="Z8" s="178">
        <v>0</v>
      </c>
      <c r="AA8" s="178">
        <v>0</v>
      </c>
      <c r="AB8" s="178">
        <v>0</v>
      </c>
      <c r="AC8" s="178">
        <v>0</v>
      </c>
      <c r="AD8" s="178">
        <v>0</v>
      </c>
      <c r="AE8" s="178">
        <v>0</v>
      </c>
      <c r="AF8" s="178">
        <v>0</v>
      </c>
      <c r="AG8" s="8">
        <v>0</v>
      </c>
      <c r="AH8" s="677"/>
      <c r="AJ8" s="675"/>
    </row>
    <row r="9" spans="3:36" ht="15.75" hidden="1" customHeight="1" x14ac:dyDescent="0.3">
      <c r="C9" s="673"/>
      <c r="D9" s="88" t="s">
        <v>680</v>
      </c>
      <c r="E9" s="676"/>
      <c r="F9" s="178">
        <v>0</v>
      </c>
      <c r="G9" s="178">
        <v>0</v>
      </c>
      <c r="H9" s="178">
        <v>0</v>
      </c>
      <c r="I9" s="178">
        <v>0</v>
      </c>
      <c r="J9" s="178">
        <v>0</v>
      </c>
      <c r="K9" s="178">
        <v>0</v>
      </c>
      <c r="L9" s="178">
        <v>0</v>
      </c>
      <c r="M9" s="178">
        <v>0</v>
      </c>
      <c r="N9" s="178">
        <v>0</v>
      </c>
      <c r="O9" s="178">
        <v>0</v>
      </c>
      <c r="P9" s="178">
        <v>0</v>
      </c>
      <c r="Q9" s="178">
        <v>0</v>
      </c>
      <c r="R9" s="178">
        <v>0</v>
      </c>
      <c r="S9" s="8">
        <v>0</v>
      </c>
      <c r="T9" s="178">
        <v>0</v>
      </c>
      <c r="U9" s="178">
        <v>0</v>
      </c>
      <c r="V9" s="178">
        <v>0</v>
      </c>
      <c r="W9" s="178">
        <v>0</v>
      </c>
      <c r="X9" s="178">
        <v>0</v>
      </c>
      <c r="Y9" s="178">
        <v>0</v>
      </c>
      <c r="Z9" s="178">
        <v>0</v>
      </c>
      <c r="AA9" s="178">
        <v>0</v>
      </c>
      <c r="AB9" s="178">
        <v>0</v>
      </c>
      <c r="AC9" s="178">
        <v>0</v>
      </c>
      <c r="AD9" s="178">
        <v>0</v>
      </c>
      <c r="AE9" s="178">
        <v>0</v>
      </c>
      <c r="AF9" s="178">
        <v>0</v>
      </c>
      <c r="AG9" s="8">
        <v>0</v>
      </c>
      <c r="AH9" s="677"/>
      <c r="AJ9" s="675"/>
    </row>
    <row r="10" spans="3:36" ht="15.75" hidden="1" customHeight="1" x14ac:dyDescent="0.3">
      <c r="C10" s="673"/>
      <c r="D10" s="88" t="s">
        <v>681</v>
      </c>
      <c r="E10" s="110"/>
      <c r="F10" s="178">
        <v>0</v>
      </c>
      <c r="G10" s="178">
        <v>0</v>
      </c>
      <c r="H10" s="178">
        <v>0</v>
      </c>
      <c r="I10" s="178">
        <v>0</v>
      </c>
      <c r="J10" s="178">
        <v>0</v>
      </c>
      <c r="K10" s="178">
        <v>0</v>
      </c>
      <c r="L10" s="178">
        <v>0</v>
      </c>
      <c r="M10" s="178">
        <v>0</v>
      </c>
      <c r="N10" s="178">
        <v>0</v>
      </c>
      <c r="O10" s="178">
        <v>0</v>
      </c>
      <c r="P10" s="178">
        <v>0</v>
      </c>
      <c r="Q10" s="178">
        <v>0</v>
      </c>
      <c r="R10" s="178">
        <v>0</v>
      </c>
      <c r="S10" s="8">
        <v>0</v>
      </c>
      <c r="T10" s="178">
        <v>0</v>
      </c>
      <c r="U10" s="178">
        <v>0</v>
      </c>
      <c r="V10" s="178">
        <v>0</v>
      </c>
      <c r="W10" s="178">
        <v>0</v>
      </c>
      <c r="X10" s="178">
        <v>0</v>
      </c>
      <c r="Y10" s="178">
        <v>0</v>
      </c>
      <c r="Z10" s="178">
        <v>0</v>
      </c>
      <c r="AA10" s="178">
        <v>0</v>
      </c>
      <c r="AB10" s="178">
        <v>0</v>
      </c>
      <c r="AC10" s="178">
        <v>0</v>
      </c>
      <c r="AD10" s="178">
        <v>0</v>
      </c>
      <c r="AE10" s="178">
        <v>0</v>
      </c>
      <c r="AF10" s="178">
        <v>0</v>
      </c>
      <c r="AG10" s="8">
        <v>0</v>
      </c>
      <c r="AH10" s="677"/>
      <c r="AJ10" s="675"/>
    </row>
    <row r="11" spans="3:36" ht="13" hidden="1" x14ac:dyDescent="0.3">
      <c r="C11" s="673"/>
      <c r="D11" s="88" t="s">
        <v>682</v>
      </c>
      <c r="E11" s="676"/>
      <c r="F11" s="178">
        <v>0</v>
      </c>
      <c r="G11" s="178">
        <v>0</v>
      </c>
      <c r="H11" s="178">
        <v>0</v>
      </c>
      <c r="I11" s="178">
        <v>0</v>
      </c>
      <c r="J11" s="178">
        <v>0</v>
      </c>
      <c r="K11" s="178">
        <v>0</v>
      </c>
      <c r="L11" s="178">
        <v>0</v>
      </c>
      <c r="M11" s="178">
        <v>0</v>
      </c>
      <c r="N11" s="178">
        <v>0</v>
      </c>
      <c r="O11" s="178">
        <v>0</v>
      </c>
      <c r="P11" s="178">
        <v>0</v>
      </c>
      <c r="Q11" s="178">
        <v>0</v>
      </c>
      <c r="R11" s="178">
        <v>0</v>
      </c>
      <c r="S11" s="8">
        <v>0</v>
      </c>
      <c r="T11" s="178">
        <v>0</v>
      </c>
      <c r="U11" s="178">
        <v>0</v>
      </c>
      <c r="V11" s="178">
        <v>0</v>
      </c>
      <c r="W11" s="178">
        <v>0</v>
      </c>
      <c r="X11" s="178">
        <v>0</v>
      </c>
      <c r="Y11" s="178">
        <v>0</v>
      </c>
      <c r="Z11" s="178">
        <v>0</v>
      </c>
      <c r="AA11" s="178">
        <v>0</v>
      </c>
      <c r="AB11" s="178">
        <v>0</v>
      </c>
      <c r="AC11" s="178">
        <v>0</v>
      </c>
      <c r="AD11" s="178">
        <v>0</v>
      </c>
      <c r="AE11" s="178">
        <v>0</v>
      </c>
      <c r="AF11" s="178">
        <v>0</v>
      </c>
      <c r="AG11" s="8">
        <v>0</v>
      </c>
      <c r="AH11" s="677"/>
      <c r="AJ11" s="675"/>
    </row>
    <row r="12" spans="3:36" ht="15.75" hidden="1" customHeight="1" x14ac:dyDescent="0.3">
      <c r="C12" s="673"/>
      <c r="D12" s="88" t="s">
        <v>683</v>
      </c>
      <c r="E12" s="676"/>
      <c r="F12" s="178">
        <v>0</v>
      </c>
      <c r="G12" s="178">
        <v>0</v>
      </c>
      <c r="H12" s="178">
        <v>0</v>
      </c>
      <c r="I12" s="178">
        <v>0</v>
      </c>
      <c r="J12" s="178">
        <v>0</v>
      </c>
      <c r="K12" s="178">
        <v>0</v>
      </c>
      <c r="L12" s="178">
        <v>0</v>
      </c>
      <c r="M12" s="178">
        <v>0</v>
      </c>
      <c r="N12" s="178">
        <v>0</v>
      </c>
      <c r="O12" s="178">
        <v>0</v>
      </c>
      <c r="P12" s="178">
        <v>0</v>
      </c>
      <c r="Q12" s="178">
        <v>0</v>
      </c>
      <c r="R12" s="178">
        <v>0</v>
      </c>
      <c r="S12" s="8">
        <v>0</v>
      </c>
      <c r="T12" s="178">
        <v>0</v>
      </c>
      <c r="U12" s="178">
        <v>0</v>
      </c>
      <c r="V12" s="178">
        <v>0</v>
      </c>
      <c r="W12" s="178">
        <v>0</v>
      </c>
      <c r="X12" s="178">
        <v>0</v>
      </c>
      <c r="Y12" s="178">
        <v>0</v>
      </c>
      <c r="Z12" s="178">
        <v>0</v>
      </c>
      <c r="AA12" s="178">
        <v>0</v>
      </c>
      <c r="AB12" s="178">
        <v>0</v>
      </c>
      <c r="AC12" s="178">
        <v>0</v>
      </c>
      <c r="AD12" s="178">
        <v>0</v>
      </c>
      <c r="AE12" s="178">
        <v>0</v>
      </c>
      <c r="AF12" s="178">
        <v>0</v>
      </c>
      <c r="AG12" s="8">
        <v>0</v>
      </c>
      <c r="AH12" s="677"/>
      <c r="AJ12" s="675"/>
    </row>
    <row r="13" spans="3:36" ht="15.75" hidden="1" customHeight="1" x14ac:dyDescent="0.3">
      <c r="C13" s="673"/>
      <c r="D13" s="88" t="s">
        <v>684</v>
      </c>
      <c r="E13" s="676"/>
      <c r="F13" s="178">
        <v>0</v>
      </c>
      <c r="G13" s="8">
        <v>0</v>
      </c>
      <c r="H13" s="8">
        <v>0</v>
      </c>
      <c r="I13" s="8">
        <v>0</v>
      </c>
      <c r="J13" s="8">
        <v>0</v>
      </c>
      <c r="K13" s="8">
        <v>0</v>
      </c>
      <c r="L13" s="8">
        <v>0</v>
      </c>
      <c r="M13" s="8">
        <v>0</v>
      </c>
      <c r="N13" s="8">
        <v>0</v>
      </c>
      <c r="O13" s="8">
        <v>0</v>
      </c>
      <c r="P13" s="8">
        <v>0</v>
      </c>
      <c r="Q13" s="8">
        <v>0</v>
      </c>
      <c r="R13" s="8">
        <v>0</v>
      </c>
      <c r="S13" s="8">
        <v>0</v>
      </c>
      <c r="T13" s="178">
        <v>0</v>
      </c>
      <c r="U13" s="8">
        <v>0</v>
      </c>
      <c r="V13" s="8">
        <v>0</v>
      </c>
      <c r="W13" s="8">
        <v>0</v>
      </c>
      <c r="X13" s="8">
        <v>0</v>
      </c>
      <c r="Y13" s="8">
        <v>0</v>
      </c>
      <c r="Z13" s="8">
        <v>0</v>
      </c>
      <c r="AA13" s="8">
        <v>0</v>
      </c>
      <c r="AB13" s="8">
        <v>0</v>
      </c>
      <c r="AC13" s="8">
        <v>0</v>
      </c>
      <c r="AD13" s="8">
        <v>0</v>
      </c>
      <c r="AE13" s="8">
        <v>0</v>
      </c>
      <c r="AF13" s="8">
        <v>0</v>
      </c>
      <c r="AG13" s="8">
        <v>0</v>
      </c>
      <c r="AH13" s="677"/>
      <c r="AJ13" s="675"/>
    </row>
    <row r="14" spans="3:36" ht="15.75" hidden="1" customHeight="1" x14ac:dyDescent="0.3">
      <c r="C14" s="673"/>
      <c r="D14" s="88" t="s">
        <v>685</v>
      </c>
      <c r="E14" s="676"/>
      <c r="F14" s="178">
        <v>0</v>
      </c>
      <c r="G14" s="178">
        <v>0</v>
      </c>
      <c r="H14" s="178">
        <v>0</v>
      </c>
      <c r="I14" s="178">
        <v>0</v>
      </c>
      <c r="J14" s="178">
        <v>0</v>
      </c>
      <c r="K14" s="178">
        <v>0</v>
      </c>
      <c r="L14" s="178">
        <v>0</v>
      </c>
      <c r="M14" s="178">
        <v>0</v>
      </c>
      <c r="N14" s="178">
        <v>0</v>
      </c>
      <c r="O14" s="178">
        <v>0</v>
      </c>
      <c r="P14" s="178">
        <v>0</v>
      </c>
      <c r="Q14" s="178">
        <v>0</v>
      </c>
      <c r="R14" s="178">
        <v>0</v>
      </c>
      <c r="S14" s="8">
        <v>0</v>
      </c>
      <c r="T14" s="178">
        <v>0</v>
      </c>
      <c r="U14" s="178">
        <v>0</v>
      </c>
      <c r="V14" s="178">
        <v>0</v>
      </c>
      <c r="W14" s="178">
        <v>0</v>
      </c>
      <c r="X14" s="178">
        <v>0</v>
      </c>
      <c r="Y14" s="178">
        <v>0</v>
      </c>
      <c r="Z14" s="178">
        <v>0</v>
      </c>
      <c r="AA14" s="178">
        <v>0</v>
      </c>
      <c r="AB14" s="178">
        <v>0</v>
      </c>
      <c r="AC14" s="178">
        <v>0</v>
      </c>
      <c r="AD14" s="178">
        <v>0</v>
      </c>
      <c r="AE14" s="178">
        <v>0</v>
      </c>
      <c r="AF14" s="178">
        <v>0</v>
      </c>
      <c r="AG14" s="8">
        <v>0</v>
      </c>
      <c r="AH14" s="677"/>
      <c r="AJ14" s="675"/>
    </row>
    <row r="15" spans="3:36" ht="15.75" hidden="1" customHeight="1" x14ac:dyDescent="0.3">
      <c r="C15" s="673"/>
      <c r="D15" s="88" t="s">
        <v>686</v>
      </c>
      <c r="E15" s="676"/>
      <c r="F15" s="178">
        <v>0</v>
      </c>
      <c r="G15" s="178">
        <v>0</v>
      </c>
      <c r="H15" s="178">
        <v>0</v>
      </c>
      <c r="I15" s="178">
        <v>0</v>
      </c>
      <c r="J15" s="178">
        <v>0</v>
      </c>
      <c r="K15" s="178">
        <v>0</v>
      </c>
      <c r="L15" s="178">
        <v>0</v>
      </c>
      <c r="M15" s="178">
        <v>0</v>
      </c>
      <c r="N15" s="178">
        <v>0</v>
      </c>
      <c r="O15" s="178">
        <v>0</v>
      </c>
      <c r="P15" s="178">
        <v>0</v>
      </c>
      <c r="Q15" s="178">
        <v>0</v>
      </c>
      <c r="R15" s="178">
        <v>0</v>
      </c>
      <c r="S15" s="8">
        <v>0</v>
      </c>
      <c r="T15" s="178">
        <v>0</v>
      </c>
      <c r="U15" s="178">
        <v>0</v>
      </c>
      <c r="V15" s="178">
        <v>0</v>
      </c>
      <c r="W15" s="178">
        <v>0</v>
      </c>
      <c r="X15" s="178">
        <v>0</v>
      </c>
      <c r="Y15" s="178">
        <v>0</v>
      </c>
      <c r="Z15" s="178">
        <v>0</v>
      </c>
      <c r="AA15" s="178">
        <v>0</v>
      </c>
      <c r="AB15" s="178">
        <v>0</v>
      </c>
      <c r="AC15" s="178">
        <v>0</v>
      </c>
      <c r="AD15" s="178">
        <v>0</v>
      </c>
      <c r="AE15" s="178">
        <v>0</v>
      </c>
      <c r="AF15" s="178">
        <v>0</v>
      </c>
      <c r="AG15" s="8">
        <v>0</v>
      </c>
      <c r="AH15" s="677"/>
      <c r="AJ15" s="675"/>
    </row>
    <row r="16" spans="3:36" ht="15.75" hidden="1" customHeight="1" x14ac:dyDescent="0.3">
      <c r="C16" s="673"/>
      <c r="D16" s="88" t="s">
        <v>687</v>
      </c>
      <c r="E16" s="676"/>
      <c r="F16" s="178">
        <v>0</v>
      </c>
      <c r="G16" s="8">
        <v>0</v>
      </c>
      <c r="H16" s="8">
        <v>0</v>
      </c>
      <c r="I16" s="8">
        <v>0</v>
      </c>
      <c r="J16" s="8">
        <v>0</v>
      </c>
      <c r="K16" s="8">
        <v>0</v>
      </c>
      <c r="L16" s="8">
        <v>0</v>
      </c>
      <c r="M16" s="8">
        <v>0</v>
      </c>
      <c r="N16" s="8">
        <v>0</v>
      </c>
      <c r="O16" s="8">
        <v>0</v>
      </c>
      <c r="P16" s="8">
        <v>0</v>
      </c>
      <c r="Q16" s="8">
        <v>0</v>
      </c>
      <c r="R16" s="8">
        <v>0</v>
      </c>
      <c r="S16" s="8">
        <v>0</v>
      </c>
      <c r="T16" s="178">
        <v>0</v>
      </c>
      <c r="U16" s="8">
        <v>0</v>
      </c>
      <c r="V16" s="8">
        <v>0</v>
      </c>
      <c r="W16" s="8">
        <v>0</v>
      </c>
      <c r="X16" s="8">
        <v>0</v>
      </c>
      <c r="Y16" s="8">
        <v>0</v>
      </c>
      <c r="Z16" s="8">
        <v>0</v>
      </c>
      <c r="AA16" s="8">
        <v>0</v>
      </c>
      <c r="AB16" s="8">
        <v>0</v>
      </c>
      <c r="AC16" s="8">
        <v>0</v>
      </c>
      <c r="AD16" s="8">
        <v>0</v>
      </c>
      <c r="AE16" s="8">
        <v>0</v>
      </c>
      <c r="AF16" s="8">
        <v>0</v>
      </c>
      <c r="AG16" s="8">
        <v>0</v>
      </c>
      <c r="AH16" s="677"/>
      <c r="AJ16" s="675"/>
    </row>
    <row r="17" spans="3:36" ht="15.75" hidden="1" customHeight="1" x14ac:dyDescent="0.3">
      <c r="C17" s="673"/>
      <c r="D17" s="88" t="s">
        <v>688</v>
      </c>
      <c r="E17" s="676"/>
      <c r="F17" s="178">
        <v>0</v>
      </c>
      <c r="G17" s="178">
        <v>0</v>
      </c>
      <c r="H17" s="178">
        <v>0</v>
      </c>
      <c r="I17" s="178">
        <v>0</v>
      </c>
      <c r="J17" s="178">
        <v>0</v>
      </c>
      <c r="K17" s="178">
        <v>0</v>
      </c>
      <c r="L17" s="178">
        <v>0</v>
      </c>
      <c r="M17" s="178">
        <v>0</v>
      </c>
      <c r="N17" s="178">
        <v>0</v>
      </c>
      <c r="O17" s="178">
        <v>0</v>
      </c>
      <c r="P17" s="178">
        <v>0</v>
      </c>
      <c r="Q17" s="178">
        <v>0</v>
      </c>
      <c r="R17" s="178">
        <v>0</v>
      </c>
      <c r="S17" s="8">
        <v>0</v>
      </c>
      <c r="T17" s="178">
        <v>0</v>
      </c>
      <c r="U17" s="178">
        <v>0</v>
      </c>
      <c r="V17" s="178">
        <v>0</v>
      </c>
      <c r="W17" s="178">
        <v>0</v>
      </c>
      <c r="X17" s="178">
        <v>0</v>
      </c>
      <c r="Y17" s="178">
        <v>0</v>
      </c>
      <c r="Z17" s="178">
        <v>0</v>
      </c>
      <c r="AA17" s="178">
        <v>0</v>
      </c>
      <c r="AB17" s="178">
        <v>0</v>
      </c>
      <c r="AC17" s="178">
        <v>0</v>
      </c>
      <c r="AD17" s="178">
        <v>0</v>
      </c>
      <c r="AE17" s="178">
        <v>0</v>
      </c>
      <c r="AF17" s="178">
        <v>0</v>
      </c>
      <c r="AG17" s="8">
        <v>0</v>
      </c>
      <c r="AH17" s="677"/>
      <c r="AJ17" s="675"/>
    </row>
    <row r="18" spans="3:36" ht="13" x14ac:dyDescent="0.3">
      <c r="C18" s="673"/>
      <c r="D18" s="88" t="s">
        <v>689</v>
      </c>
      <c r="E18" s="676"/>
      <c r="F18" s="678">
        <v>4248</v>
      </c>
      <c r="G18" s="678">
        <v>916</v>
      </c>
      <c r="H18" s="678">
        <v>728</v>
      </c>
      <c r="I18" s="678">
        <v>609</v>
      </c>
      <c r="J18" s="678">
        <v>935</v>
      </c>
      <c r="K18" s="678">
        <v>748</v>
      </c>
      <c r="L18" s="678">
        <v>312</v>
      </c>
      <c r="M18" s="678">
        <v>653</v>
      </c>
      <c r="N18" s="678">
        <v>682</v>
      </c>
      <c r="O18" s="678">
        <v>654</v>
      </c>
      <c r="P18" s="678">
        <v>496</v>
      </c>
      <c r="Q18" s="678">
        <v>0</v>
      </c>
      <c r="R18" s="678">
        <v>0</v>
      </c>
      <c r="S18" s="678">
        <v>6733</v>
      </c>
      <c r="T18" s="678">
        <v>7830</v>
      </c>
      <c r="U18" s="678">
        <v>575</v>
      </c>
      <c r="V18" s="678">
        <v>615</v>
      </c>
      <c r="W18" s="678">
        <v>947</v>
      </c>
      <c r="X18" s="678">
        <v>889</v>
      </c>
      <c r="Y18" s="678">
        <v>867</v>
      </c>
      <c r="Z18" s="678">
        <v>531</v>
      </c>
      <c r="AA18" s="678">
        <v>745</v>
      </c>
      <c r="AB18" s="678">
        <v>561</v>
      </c>
      <c r="AC18" s="678">
        <v>478</v>
      </c>
      <c r="AD18" s="678">
        <v>382</v>
      </c>
      <c r="AE18" s="678">
        <v>703</v>
      </c>
      <c r="AF18" s="678">
        <v>538</v>
      </c>
      <c r="AG18" s="8">
        <v>6590</v>
      </c>
      <c r="AH18" s="677"/>
      <c r="AJ18" s="675"/>
    </row>
    <row r="19" spans="3:36" ht="12.75" hidden="1" customHeight="1" x14ac:dyDescent="0.3">
      <c r="C19" s="673"/>
      <c r="D19" s="88" t="s">
        <v>690</v>
      </c>
      <c r="E19" s="676"/>
      <c r="F19" s="678">
        <v>0</v>
      </c>
      <c r="G19" s="678">
        <v>0</v>
      </c>
      <c r="H19" s="678">
        <v>0</v>
      </c>
      <c r="I19" s="678">
        <v>0</v>
      </c>
      <c r="J19" s="678">
        <v>0</v>
      </c>
      <c r="K19" s="678">
        <v>0</v>
      </c>
      <c r="L19" s="678">
        <v>0</v>
      </c>
      <c r="M19" s="678">
        <v>0</v>
      </c>
      <c r="N19" s="679">
        <v>0</v>
      </c>
      <c r="O19" s="678">
        <v>0</v>
      </c>
      <c r="P19" s="678">
        <v>0</v>
      </c>
      <c r="Q19" s="678">
        <v>0</v>
      </c>
      <c r="R19" s="678">
        <v>0</v>
      </c>
      <c r="S19" s="678">
        <v>0</v>
      </c>
      <c r="T19" s="678">
        <v>0</v>
      </c>
      <c r="U19" s="678">
        <v>0</v>
      </c>
      <c r="V19" s="678">
        <v>0</v>
      </c>
      <c r="W19" s="678">
        <v>0</v>
      </c>
      <c r="X19" s="678">
        <v>0</v>
      </c>
      <c r="Y19" s="678">
        <v>0</v>
      </c>
      <c r="Z19" s="678">
        <v>0</v>
      </c>
      <c r="AA19" s="678">
        <v>0</v>
      </c>
      <c r="AB19" s="678">
        <v>0</v>
      </c>
      <c r="AC19" s="678">
        <v>0</v>
      </c>
      <c r="AD19" s="678">
        <v>0</v>
      </c>
      <c r="AE19" s="678">
        <v>0</v>
      </c>
      <c r="AF19" s="678">
        <v>0</v>
      </c>
      <c r="AG19" s="8">
        <v>0</v>
      </c>
      <c r="AH19" s="677"/>
      <c r="AJ19" s="675"/>
    </row>
    <row r="20" spans="3:36" ht="12.75" hidden="1" customHeight="1" x14ac:dyDescent="0.3">
      <c r="C20" s="673"/>
      <c r="D20" s="88" t="s">
        <v>691</v>
      </c>
      <c r="E20" s="676"/>
      <c r="F20" s="678">
        <v>0</v>
      </c>
      <c r="G20" s="678">
        <v>0</v>
      </c>
      <c r="H20" s="678">
        <v>0</v>
      </c>
      <c r="I20" s="678">
        <v>0</v>
      </c>
      <c r="J20" s="678">
        <v>0</v>
      </c>
      <c r="K20" s="678">
        <v>0</v>
      </c>
      <c r="L20" s="678">
        <v>0</v>
      </c>
      <c r="M20" s="678">
        <v>0</v>
      </c>
      <c r="N20" s="679">
        <v>0</v>
      </c>
      <c r="O20" s="678">
        <v>0</v>
      </c>
      <c r="P20" s="678">
        <v>0</v>
      </c>
      <c r="Q20" s="678">
        <v>0</v>
      </c>
      <c r="R20" s="678">
        <v>0</v>
      </c>
      <c r="S20" s="678">
        <v>0</v>
      </c>
      <c r="T20" s="678">
        <v>0</v>
      </c>
      <c r="U20" s="678">
        <v>0</v>
      </c>
      <c r="V20" s="678">
        <v>0</v>
      </c>
      <c r="W20" s="678">
        <v>0</v>
      </c>
      <c r="X20" s="678">
        <v>0</v>
      </c>
      <c r="Y20" s="678">
        <v>0</v>
      </c>
      <c r="Z20" s="678">
        <v>0</v>
      </c>
      <c r="AA20" s="678">
        <v>0</v>
      </c>
      <c r="AB20" s="678">
        <v>0</v>
      </c>
      <c r="AC20" s="678">
        <v>0</v>
      </c>
      <c r="AD20" s="678">
        <v>0</v>
      </c>
      <c r="AE20" s="678">
        <v>0</v>
      </c>
      <c r="AF20" s="678">
        <v>0</v>
      </c>
      <c r="AG20" s="8">
        <v>0</v>
      </c>
      <c r="AH20" s="677"/>
      <c r="AJ20" s="675"/>
    </row>
    <row r="21" spans="3:36" ht="12.75" customHeight="1" x14ac:dyDescent="0.3">
      <c r="C21" s="673"/>
      <c r="D21" s="88" t="s">
        <v>692</v>
      </c>
      <c r="E21" s="110"/>
      <c r="F21" s="678">
        <v>666430</v>
      </c>
      <c r="G21" s="678">
        <v>0</v>
      </c>
      <c r="H21" s="678">
        <v>8166</v>
      </c>
      <c r="I21" s="678">
        <v>110825</v>
      </c>
      <c r="J21" s="678">
        <v>93592</v>
      </c>
      <c r="K21" s="678">
        <v>197237</v>
      </c>
      <c r="L21" s="678">
        <v>256610</v>
      </c>
      <c r="M21" s="678">
        <v>674546</v>
      </c>
      <c r="N21" s="678">
        <v>409843</v>
      </c>
      <c r="O21" s="678">
        <v>140691</v>
      </c>
      <c r="P21" s="678">
        <v>514195</v>
      </c>
      <c r="Q21" s="678">
        <v>0</v>
      </c>
      <c r="R21" s="678">
        <v>0</v>
      </c>
      <c r="S21" s="678">
        <v>2405705</v>
      </c>
      <c r="T21" s="678">
        <v>238737</v>
      </c>
      <c r="U21" s="678">
        <v>0</v>
      </c>
      <c r="V21" s="678">
        <v>0</v>
      </c>
      <c r="W21" s="678">
        <v>0</v>
      </c>
      <c r="X21" s="678">
        <v>0</v>
      </c>
      <c r="Y21" s="678">
        <v>0</v>
      </c>
      <c r="Z21" s="678">
        <v>0</v>
      </c>
      <c r="AA21" s="678">
        <v>225664</v>
      </c>
      <c r="AB21" s="678">
        <v>0</v>
      </c>
      <c r="AC21" s="678">
        <v>0</v>
      </c>
      <c r="AD21" s="678">
        <v>0</v>
      </c>
      <c r="AE21" s="678">
        <v>6450</v>
      </c>
      <c r="AF21" s="678">
        <v>6623</v>
      </c>
      <c r="AG21" s="8">
        <v>225664</v>
      </c>
      <c r="AH21" s="677"/>
      <c r="AJ21" s="675"/>
    </row>
    <row r="22" spans="3:36" ht="13" x14ac:dyDescent="0.3">
      <c r="C22" s="673"/>
      <c r="D22" s="88" t="s">
        <v>693</v>
      </c>
      <c r="E22" s="116"/>
      <c r="F22" s="678">
        <v>1137263</v>
      </c>
      <c r="G22" s="678">
        <v>15855</v>
      </c>
      <c r="H22" s="678">
        <v>77968</v>
      </c>
      <c r="I22" s="678">
        <v>243080</v>
      </c>
      <c r="J22" s="678">
        <v>482094</v>
      </c>
      <c r="K22" s="678">
        <v>255892</v>
      </c>
      <c r="L22" s="678">
        <v>62374</v>
      </c>
      <c r="M22" s="678">
        <v>685984</v>
      </c>
      <c r="N22" s="678">
        <v>543632</v>
      </c>
      <c r="O22" s="678">
        <v>529889</v>
      </c>
      <c r="P22" s="678">
        <v>1151934</v>
      </c>
      <c r="Q22" s="678">
        <v>0</v>
      </c>
      <c r="R22" s="678">
        <v>0</v>
      </c>
      <c r="S22" s="678">
        <v>4048702</v>
      </c>
      <c r="T22" s="678">
        <v>1194229</v>
      </c>
      <c r="U22" s="678">
        <v>309</v>
      </c>
      <c r="V22" s="678">
        <v>142</v>
      </c>
      <c r="W22" s="678">
        <v>0</v>
      </c>
      <c r="X22" s="678">
        <v>7352</v>
      </c>
      <c r="Y22" s="678">
        <v>81911</v>
      </c>
      <c r="Z22" s="678">
        <v>240596</v>
      </c>
      <c r="AA22" s="678">
        <v>189535</v>
      </c>
      <c r="AB22" s="678">
        <v>40884</v>
      </c>
      <c r="AC22" s="678">
        <v>211140</v>
      </c>
      <c r="AD22" s="678">
        <v>210779</v>
      </c>
      <c r="AE22" s="678">
        <v>97080</v>
      </c>
      <c r="AF22" s="678">
        <v>114501</v>
      </c>
      <c r="AG22" s="8">
        <v>982648</v>
      </c>
      <c r="AH22" s="677"/>
      <c r="AJ22" s="675"/>
    </row>
    <row r="23" spans="3:36" ht="12.75" hidden="1" customHeight="1" x14ac:dyDescent="0.3">
      <c r="C23" s="673"/>
      <c r="D23" s="88" t="s">
        <v>694</v>
      </c>
      <c r="E23" s="676"/>
      <c r="F23" s="678">
        <v>0</v>
      </c>
      <c r="G23" s="678">
        <v>0</v>
      </c>
      <c r="H23" s="678">
        <v>0</v>
      </c>
      <c r="I23" s="678">
        <v>0</v>
      </c>
      <c r="J23" s="678">
        <v>0</v>
      </c>
      <c r="K23" s="678">
        <v>0</v>
      </c>
      <c r="L23" s="678">
        <v>0</v>
      </c>
      <c r="M23" s="678">
        <v>0</v>
      </c>
      <c r="N23" s="679">
        <v>0</v>
      </c>
      <c r="O23" s="678">
        <v>0</v>
      </c>
      <c r="P23" s="678">
        <v>0</v>
      </c>
      <c r="Q23" s="678">
        <v>0</v>
      </c>
      <c r="R23" s="678">
        <v>0</v>
      </c>
      <c r="S23" s="678">
        <v>0</v>
      </c>
      <c r="T23" s="678">
        <v>0</v>
      </c>
      <c r="U23" s="678">
        <v>0</v>
      </c>
      <c r="V23" s="678">
        <v>0</v>
      </c>
      <c r="W23" s="678">
        <v>0</v>
      </c>
      <c r="X23" s="678">
        <v>0</v>
      </c>
      <c r="Y23" s="678">
        <v>0</v>
      </c>
      <c r="Z23" s="678">
        <v>0</v>
      </c>
      <c r="AA23" s="678">
        <v>0</v>
      </c>
      <c r="AB23" s="678">
        <v>0</v>
      </c>
      <c r="AC23" s="678">
        <v>0</v>
      </c>
      <c r="AD23" s="678">
        <v>0</v>
      </c>
      <c r="AE23" s="678">
        <v>0</v>
      </c>
      <c r="AF23" s="678">
        <v>0</v>
      </c>
      <c r="AG23" s="8">
        <v>0</v>
      </c>
      <c r="AH23" s="677"/>
      <c r="AJ23" s="675"/>
    </row>
    <row r="24" spans="3:36" ht="12.75" hidden="1" customHeight="1" x14ac:dyDescent="0.3">
      <c r="C24" s="673"/>
      <c r="D24" s="88" t="s">
        <v>695</v>
      </c>
      <c r="E24" s="676"/>
      <c r="F24" s="678">
        <v>0</v>
      </c>
      <c r="G24" s="678">
        <v>0</v>
      </c>
      <c r="H24" s="678">
        <v>0</v>
      </c>
      <c r="I24" s="678">
        <v>0</v>
      </c>
      <c r="J24" s="678">
        <v>0</v>
      </c>
      <c r="K24" s="678">
        <v>0</v>
      </c>
      <c r="L24" s="678">
        <v>0</v>
      </c>
      <c r="M24" s="678">
        <v>0</v>
      </c>
      <c r="N24" s="679">
        <v>0</v>
      </c>
      <c r="O24" s="678">
        <v>0</v>
      </c>
      <c r="P24" s="678">
        <v>0</v>
      </c>
      <c r="Q24" s="678">
        <v>0</v>
      </c>
      <c r="R24" s="678">
        <v>0</v>
      </c>
      <c r="S24" s="678">
        <v>0</v>
      </c>
      <c r="T24" s="678">
        <v>0</v>
      </c>
      <c r="U24" s="678">
        <v>0</v>
      </c>
      <c r="V24" s="678">
        <v>0</v>
      </c>
      <c r="W24" s="678">
        <v>0</v>
      </c>
      <c r="X24" s="678">
        <v>0</v>
      </c>
      <c r="Y24" s="678">
        <v>0</v>
      </c>
      <c r="Z24" s="678">
        <v>0</v>
      </c>
      <c r="AA24" s="678">
        <v>0</v>
      </c>
      <c r="AB24" s="678">
        <v>0</v>
      </c>
      <c r="AC24" s="678">
        <v>0</v>
      </c>
      <c r="AD24" s="678">
        <v>0</v>
      </c>
      <c r="AE24" s="678">
        <v>0</v>
      </c>
      <c r="AF24" s="678">
        <v>0</v>
      </c>
      <c r="AG24" s="8">
        <v>0</v>
      </c>
      <c r="AH24" s="677"/>
      <c r="AJ24" s="675"/>
    </row>
    <row r="25" spans="3:36" ht="12.75" hidden="1" customHeight="1" x14ac:dyDescent="0.3">
      <c r="C25" s="673"/>
      <c r="D25" s="88" t="s">
        <v>696</v>
      </c>
      <c r="E25" s="676"/>
      <c r="F25" s="678">
        <v>0</v>
      </c>
      <c r="G25" s="678">
        <v>0</v>
      </c>
      <c r="H25" s="678">
        <v>0</v>
      </c>
      <c r="I25" s="678">
        <v>0</v>
      </c>
      <c r="J25" s="678">
        <v>0</v>
      </c>
      <c r="K25" s="678">
        <v>0</v>
      </c>
      <c r="L25" s="678">
        <v>0</v>
      </c>
      <c r="M25" s="678">
        <v>0</v>
      </c>
      <c r="N25" s="679">
        <v>0</v>
      </c>
      <c r="O25" s="678">
        <v>0</v>
      </c>
      <c r="P25" s="678">
        <v>0</v>
      </c>
      <c r="Q25" s="678">
        <v>0</v>
      </c>
      <c r="R25" s="678">
        <v>0</v>
      </c>
      <c r="S25" s="678">
        <v>0</v>
      </c>
      <c r="T25" s="678">
        <v>0</v>
      </c>
      <c r="U25" s="678">
        <v>0</v>
      </c>
      <c r="V25" s="678">
        <v>0</v>
      </c>
      <c r="W25" s="678">
        <v>0</v>
      </c>
      <c r="X25" s="678">
        <v>0</v>
      </c>
      <c r="Y25" s="678">
        <v>0</v>
      </c>
      <c r="Z25" s="678">
        <v>0</v>
      </c>
      <c r="AA25" s="678">
        <v>0</v>
      </c>
      <c r="AB25" s="678">
        <v>0</v>
      </c>
      <c r="AC25" s="678">
        <v>0</v>
      </c>
      <c r="AD25" s="678">
        <v>0</v>
      </c>
      <c r="AE25" s="678">
        <v>0</v>
      </c>
      <c r="AF25" s="678">
        <v>0</v>
      </c>
      <c r="AG25" s="8">
        <v>0</v>
      </c>
      <c r="AH25" s="677"/>
      <c r="AJ25" s="675"/>
    </row>
    <row r="26" spans="3:36" ht="13" x14ac:dyDescent="0.3">
      <c r="C26" s="673"/>
      <c r="D26" s="88" t="s">
        <v>697</v>
      </c>
      <c r="E26" s="676"/>
      <c r="F26" s="678">
        <v>181525</v>
      </c>
      <c r="G26" s="678">
        <v>165114</v>
      </c>
      <c r="H26" s="678">
        <v>15369</v>
      </c>
      <c r="I26" s="678">
        <v>137</v>
      </c>
      <c r="J26" s="678">
        <v>165</v>
      </c>
      <c r="K26" s="678">
        <v>670</v>
      </c>
      <c r="L26" s="678">
        <v>69</v>
      </c>
      <c r="M26" s="678">
        <v>0</v>
      </c>
      <c r="N26" s="678">
        <v>0</v>
      </c>
      <c r="O26" s="678">
        <v>0</v>
      </c>
      <c r="P26" s="678">
        <v>0</v>
      </c>
      <c r="Q26" s="678">
        <v>0</v>
      </c>
      <c r="R26" s="678">
        <v>0</v>
      </c>
      <c r="S26" s="678">
        <v>181524</v>
      </c>
      <c r="T26" s="678">
        <v>7020639</v>
      </c>
      <c r="U26" s="678">
        <v>3772619</v>
      </c>
      <c r="V26" s="678">
        <v>575495</v>
      </c>
      <c r="W26" s="678">
        <v>498781</v>
      </c>
      <c r="X26" s="678">
        <v>1670915</v>
      </c>
      <c r="Y26" s="678">
        <v>67529</v>
      </c>
      <c r="Z26" s="678">
        <v>147631</v>
      </c>
      <c r="AA26" s="678">
        <v>286381</v>
      </c>
      <c r="AB26" s="678">
        <v>0</v>
      </c>
      <c r="AC26" s="678">
        <v>35</v>
      </c>
      <c r="AD26" s="678">
        <v>688</v>
      </c>
      <c r="AE26" s="678">
        <v>508</v>
      </c>
      <c r="AF26" s="678">
        <v>57</v>
      </c>
      <c r="AG26" s="8">
        <v>7020074</v>
      </c>
      <c r="AH26" s="677"/>
      <c r="AJ26" s="675"/>
    </row>
    <row r="27" spans="3:36" ht="12.75" hidden="1" customHeight="1" x14ac:dyDescent="0.3">
      <c r="C27" s="673"/>
      <c r="D27" s="88" t="s">
        <v>698</v>
      </c>
      <c r="E27" s="676"/>
      <c r="F27" s="678">
        <v>0</v>
      </c>
      <c r="G27" s="678">
        <v>0</v>
      </c>
      <c r="H27" s="678">
        <v>0</v>
      </c>
      <c r="I27" s="678">
        <v>0</v>
      </c>
      <c r="J27" s="678">
        <v>0</v>
      </c>
      <c r="K27" s="678">
        <v>0</v>
      </c>
      <c r="L27" s="678">
        <v>0</v>
      </c>
      <c r="M27" s="678">
        <v>0</v>
      </c>
      <c r="N27" s="678">
        <v>0</v>
      </c>
      <c r="O27" s="678">
        <v>0</v>
      </c>
      <c r="P27" s="678">
        <v>0</v>
      </c>
      <c r="Q27" s="678">
        <v>0</v>
      </c>
      <c r="R27" s="678">
        <v>0</v>
      </c>
      <c r="S27" s="8">
        <v>0</v>
      </c>
      <c r="T27" s="678">
        <v>0</v>
      </c>
      <c r="U27" s="178">
        <v>0</v>
      </c>
      <c r="V27" s="178">
        <v>0</v>
      </c>
      <c r="W27" s="178">
        <v>0</v>
      </c>
      <c r="X27" s="178">
        <v>0</v>
      </c>
      <c r="Y27" s="178">
        <v>0</v>
      </c>
      <c r="Z27" s="178">
        <v>0</v>
      </c>
      <c r="AA27" s="178">
        <v>0</v>
      </c>
      <c r="AB27" s="178">
        <v>0</v>
      </c>
      <c r="AC27" s="178">
        <v>0</v>
      </c>
      <c r="AD27" s="178">
        <v>0</v>
      </c>
      <c r="AE27" s="178">
        <v>0</v>
      </c>
      <c r="AF27" s="178">
        <v>0</v>
      </c>
      <c r="AG27" s="8">
        <v>0</v>
      </c>
      <c r="AH27" s="677"/>
      <c r="AJ27" s="675"/>
    </row>
    <row r="28" spans="3:36" ht="12.75" hidden="1" customHeight="1" x14ac:dyDescent="0.3">
      <c r="C28" s="673"/>
      <c r="D28" s="88" t="s">
        <v>699</v>
      </c>
      <c r="E28" s="110" t="s">
        <v>125</v>
      </c>
      <c r="F28" s="678">
        <v>0</v>
      </c>
      <c r="G28" s="678">
        <v>0</v>
      </c>
      <c r="H28" s="678">
        <v>0</v>
      </c>
      <c r="I28" s="678">
        <v>0</v>
      </c>
      <c r="J28" s="678">
        <v>0</v>
      </c>
      <c r="K28" s="678">
        <v>0</v>
      </c>
      <c r="L28" s="678">
        <v>0</v>
      </c>
      <c r="M28" s="678">
        <v>0</v>
      </c>
      <c r="N28" s="678">
        <v>0</v>
      </c>
      <c r="O28" s="678">
        <v>0</v>
      </c>
      <c r="P28" s="678">
        <v>0</v>
      </c>
      <c r="Q28" s="678">
        <v>0</v>
      </c>
      <c r="R28" s="678">
        <v>0</v>
      </c>
      <c r="S28" s="8">
        <v>0</v>
      </c>
      <c r="T28" s="678">
        <v>0</v>
      </c>
      <c r="U28" s="178">
        <v>0</v>
      </c>
      <c r="V28" s="178">
        <v>0</v>
      </c>
      <c r="W28" s="178">
        <v>0</v>
      </c>
      <c r="X28" s="178">
        <v>0</v>
      </c>
      <c r="Y28" s="178">
        <v>0</v>
      </c>
      <c r="Z28" s="178">
        <v>0</v>
      </c>
      <c r="AA28" s="178">
        <v>0</v>
      </c>
      <c r="AB28" s="178">
        <v>0</v>
      </c>
      <c r="AC28" s="178">
        <v>0</v>
      </c>
      <c r="AD28" s="178">
        <v>0</v>
      </c>
      <c r="AE28" s="178">
        <v>0</v>
      </c>
      <c r="AF28" s="178">
        <v>0</v>
      </c>
      <c r="AG28" s="8">
        <v>0</v>
      </c>
      <c r="AH28" s="677"/>
      <c r="AJ28" s="675"/>
    </row>
    <row r="29" spans="3:36" ht="12.75" hidden="1" customHeight="1" x14ac:dyDescent="0.3">
      <c r="C29" s="673"/>
      <c r="D29" s="88" t="s">
        <v>700</v>
      </c>
      <c r="E29" s="676"/>
      <c r="F29" s="678">
        <v>0</v>
      </c>
      <c r="G29" s="678">
        <v>0</v>
      </c>
      <c r="H29" s="678">
        <v>0</v>
      </c>
      <c r="I29" s="678">
        <v>0</v>
      </c>
      <c r="J29" s="678">
        <v>0</v>
      </c>
      <c r="K29" s="678">
        <v>0</v>
      </c>
      <c r="L29" s="678">
        <v>0</v>
      </c>
      <c r="M29" s="678">
        <v>0</v>
      </c>
      <c r="N29" s="678">
        <v>0</v>
      </c>
      <c r="O29" s="678">
        <v>0</v>
      </c>
      <c r="P29" s="678">
        <v>0</v>
      </c>
      <c r="Q29" s="678">
        <v>0</v>
      </c>
      <c r="R29" s="678">
        <v>0</v>
      </c>
      <c r="S29" s="8">
        <v>0</v>
      </c>
      <c r="T29" s="678">
        <v>0</v>
      </c>
      <c r="U29" s="178">
        <v>0</v>
      </c>
      <c r="V29" s="178">
        <v>0</v>
      </c>
      <c r="W29" s="178">
        <v>0</v>
      </c>
      <c r="X29" s="178">
        <v>0</v>
      </c>
      <c r="Y29" s="178">
        <v>0</v>
      </c>
      <c r="Z29" s="178">
        <v>0</v>
      </c>
      <c r="AA29" s="178">
        <v>0</v>
      </c>
      <c r="AB29" s="178">
        <v>0</v>
      </c>
      <c r="AC29" s="178">
        <v>0</v>
      </c>
      <c r="AD29" s="178">
        <v>0</v>
      </c>
      <c r="AE29" s="178">
        <v>0</v>
      </c>
      <c r="AF29" s="178">
        <v>0</v>
      </c>
      <c r="AG29" s="8">
        <v>0</v>
      </c>
      <c r="AH29" s="677"/>
      <c r="AJ29" s="675"/>
    </row>
    <row r="30" spans="3:36" ht="12.75" hidden="1" customHeight="1" x14ac:dyDescent="0.3">
      <c r="C30" s="673"/>
      <c r="D30" s="88" t="s">
        <v>701</v>
      </c>
      <c r="E30" s="676"/>
      <c r="F30" s="678">
        <v>0</v>
      </c>
      <c r="G30" s="678">
        <v>0</v>
      </c>
      <c r="H30" s="678">
        <v>0</v>
      </c>
      <c r="I30" s="678">
        <v>0</v>
      </c>
      <c r="J30" s="678">
        <v>0</v>
      </c>
      <c r="K30" s="678">
        <v>0</v>
      </c>
      <c r="L30" s="678">
        <v>0</v>
      </c>
      <c r="M30" s="678">
        <v>0</v>
      </c>
      <c r="N30" s="678">
        <v>0</v>
      </c>
      <c r="O30" s="678">
        <v>0</v>
      </c>
      <c r="P30" s="678">
        <v>0</v>
      </c>
      <c r="Q30" s="678">
        <v>0</v>
      </c>
      <c r="R30" s="678">
        <v>0</v>
      </c>
      <c r="S30" s="8">
        <v>0</v>
      </c>
      <c r="T30" s="678">
        <v>0</v>
      </c>
      <c r="U30" s="178">
        <v>0</v>
      </c>
      <c r="V30" s="178">
        <v>0</v>
      </c>
      <c r="W30" s="178">
        <v>0</v>
      </c>
      <c r="X30" s="178">
        <v>0</v>
      </c>
      <c r="Y30" s="178">
        <v>0</v>
      </c>
      <c r="Z30" s="178">
        <v>0</v>
      </c>
      <c r="AA30" s="178">
        <v>0</v>
      </c>
      <c r="AB30" s="178">
        <v>0</v>
      </c>
      <c r="AC30" s="178">
        <v>0</v>
      </c>
      <c r="AD30" s="178">
        <v>0</v>
      </c>
      <c r="AE30" s="178">
        <v>0</v>
      </c>
      <c r="AF30" s="178">
        <v>0</v>
      </c>
      <c r="AG30" s="8">
        <v>0</v>
      </c>
      <c r="AH30" s="677"/>
      <c r="AJ30" s="675"/>
    </row>
    <row r="31" spans="3:36" ht="12.75" hidden="1" customHeight="1" x14ac:dyDescent="0.3">
      <c r="C31" s="673"/>
      <c r="D31" s="88" t="s">
        <v>702</v>
      </c>
      <c r="E31" s="676"/>
      <c r="F31" s="678">
        <v>0</v>
      </c>
      <c r="G31" s="678">
        <v>0</v>
      </c>
      <c r="H31" s="678">
        <v>0</v>
      </c>
      <c r="I31" s="678">
        <v>0</v>
      </c>
      <c r="J31" s="678">
        <v>0</v>
      </c>
      <c r="K31" s="678">
        <v>0</v>
      </c>
      <c r="L31" s="678">
        <v>0</v>
      </c>
      <c r="M31" s="678">
        <v>0</v>
      </c>
      <c r="N31" s="678">
        <v>0</v>
      </c>
      <c r="O31" s="678">
        <v>0</v>
      </c>
      <c r="P31" s="678">
        <v>0</v>
      </c>
      <c r="Q31" s="678">
        <v>0</v>
      </c>
      <c r="R31" s="678">
        <v>0</v>
      </c>
      <c r="S31" s="8">
        <v>0</v>
      </c>
      <c r="T31" s="678">
        <v>0</v>
      </c>
      <c r="U31" s="178">
        <v>0</v>
      </c>
      <c r="V31" s="178">
        <v>0</v>
      </c>
      <c r="W31" s="178">
        <v>0</v>
      </c>
      <c r="X31" s="178">
        <v>0</v>
      </c>
      <c r="Y31" s="178">
        <v>0</v>
      </c>
      <c r="Z31" s="178">
        <v>0</v>
      </c>
      <c r="AA31" s="178">
        <v>0</v>
      </c>
      <c r="AB31" s="178">
        <v>0</v>
      </c>
      <c r="AC31" s="178">
        <v>0</v>
      </c>
      <c r="AD31" s="178">
        <v>0</v>
      </c>
      <c r="AE31" s="178">
        <v>0</v>
      </c>
      <c r="AF31" s="178">
        <v>0</v>
      </c>
      <c r="AG31" s="8">
        <v>0</v>
      </c>
      <c r="AH31" s="677"/>
      <c r="AJ31" s="675"/>
    </row>
    <row r="32" spans="3:36" ht="12.75" hidden="1" customHeight="1" x14ac:dyDescent="0.3">
      <c r="C32" s="673"/>
      <c r="D32" s="88" t="s">
        <v>703</v>
      </c>
      <c r="E32" s="676"/>
      <c r="F32" s="678">
        <v>0</v>
      </c>
      <c r="G32" s="678">
        <v>0</v>
      </c>
      <c r="H32" s="678">
        <v>0</v>
      </c>
      <c r="I32" s="678">
        <v>0</v>
      </c>
      <c r="J32" s="678">
        <v>0</v>
      </c>
      <c r="K32" s="678">
        <v>0</v>
      </c>
      <c r="L32" s="678">
        <v>0</v>
      </c>
      <c r="M32" s="678">
        <v>0</v>
      </c>
      <c r="N32" s="678">
        <v>0</v>
      </c>
      <c r="O32" s="678">
        <v>0</v>
      </c>
      <c r="P32" s="678">
        <v>0</v>
      </c>
      <c r="Q32" s="678">
        <v>0</v>
      </c>
      <c r="R32" s="678">
        <v>0</v>
      </c>
      <c r="S32" s="8">
        <v>0</v>
      </c>
      <c r="T32" s="678">
        <v>0</v>
      </c>
      <c r="U32" s="178">
        <v>0</v>
      </c>
      <c r="V32" s="178">
        <v>0</v>
      </c>
      <c r="W32" s="178">
        <v>0</v>
      </c>
      <c r="X32" s="178">
        <v>0</v>
      </c>
      <c r="Y32" s="178">
        <v>0</v>
      </c>
      <c r="Z32" s="178">
        <v>0</v>
      </c>
      <c r="AA32" s="178">
        <v>0</v>
      </c>
      <c r="AB32" s="178">
        <v>0</v>
      </c>
      <c r="AC32" s="178">
        <v>0</v>
      </c>
      <c r="AD32" s="178">
        <v>0</v>
      </c>
      <c r="AE32" s="178">
        <v>0</v>
      </c>
      <c r="AF32" s="178">
        <v>0</v>
      </c>
      <c r="AG32" s="8">
        <v>0</v>
      </c>
      <c r="AH32" s="677"/>
      <c r="AJ32" s="675"/>
    </row>
    <row r="33" spans="3:37" ht="12.75" hidden="1" customHeight="1" x14ac:dyDescent="0.3">
      <c r="C33" s="673"/>
      <c r="D33" s="88" t="s">
        <v>703</v>
      </c>
      <c r="E33" s="676"/>
      <c r="F33" s="678">
        <v>0</v>
      </c>
      <c r="G33" s="678">
        <v>0</v>
      </c>
      <c r="H33" s="678">
        <v>0</v>
      </c>
      <c r="I33" s="678">
        <v>0</v>
      </c>
      <c r="J33" s="678">
        <v>0</v>
      </c>
      <c r="K33" s="678">
        <v>0</v>
      </c>
      <c r="L33" s="678">
        <v>0</v>
      </c>
      <c r="M33" s="678">
        <v>0</v>
      </c>
      <c r="N33" s="678">
        <v>0</v>
      </c>
      <c r="O33" s="678">
        <v>0</v>
      </c>
      <c r="P33" s="678">
        <v>0</v>
      </c>
      <c r="Q33" s="678">
        <v>0</v>
      </c>
      <c r="R33" s="678">
        <v>0</v>
      </c>
      <c r="S33" s="8">
        <v>0</v>
      </c>
      <c r="T33" s="678">
        <v>0</v>
      </c>
      <c r="U33" s="178">
        <v>0</v>
      </c>
      <c r="V33" s="178">
        <v>0</v>
      </c>
      <c r="W33" s="178">
        <v>0</v>
      </c>
      <c r="X33" s="178">
        <v>0</v>
      </c>
      <c r="Y33" s="178">
        <v>0</v>
      </c>
      <c r="Z33" s="178">
        <v>0</v>
      </c>
      <c r="AA33" s="178">
        <v>0</v>
      </c>
      <c r="AB33" s="178">
        <v>0</v>
      </c>
      <c r="AC33" s="178">
        <v>0</v>
      </c>
      <c r="AD33" s="178">
        <v>0</v>
      </c>
      <c r="AE33" s="178">
        <v>0</v>
      </c>
      <c r="AF33" s="178">
        <v>0</v>
      </c>
      <c r="AG33" s="8">
        <v>0</v>
      </c>
      <c r="AH33" s="677"/>
      <c r="AJ33" s="675"/>
    </row>
    <row r="34" spans="3:37" ht="15" hidden="1" customHeight="1" x14ac:dyDescent="0.3">
      <c r="C34" s="673"/>
      <c r="D34" s="88" t="s">
        <v>704</v>
      </c>
      <c r="E34" s="676"/>
      <c r="F34" s="678">
        <v>0</v>
      </c>
      <c r="G34" s="678">
        <v>0</v>
      </c>
      <c r="H34" s="678">
        <v>0</v>
      </c>
      <c r="I34" s="678">
        <v>0</v>
      </c>
      <c r="J34" s="678">
        <v>0</v>
      </c>
      <c r="K34" s="678">
        <v>0</v>
      </c>
      <c r="L34" s="678">
        <v>0</v>
      </c>
      <c r="M34" s="678">
        <v>0</v>
      </c>
      <c r="N34" s="678">
        <v>0</v>
      </c>
      <c r="O34" s="678">
        <v>0</v>
      </c>
      <c r="P34" s="678">
        <v>0</v>
      </c>
      <c r="Q34" s="678">
        <v>0</v>
      </c>
      <c r="R34" s="678">
        <v>0</v>
      </c>
      <c r="S34" s="8">
        <v>0</v>
      </c>
      <c r="T34" s="678">
        <v>0</v>
      </c>
      <c r="U34" s="178">
        <v>0</v>
      </c>
      <c r="V34" s="178">
        <v>0</v>
      </c>
      <c r="W34" s="178">
        <v>0</v>
      </c>
      <c r="X34" s="178">
        <v>0</v>
      </c>
      <c r="Y34" s="178">
        <v>0</v>
      </c>
      <c r="Z34" s="178">
        <v>0</v>
      </c>
      <c r="AA34" s="178">
        <v>0</v>
      </c>
      <c r="AB34" s="178">
        <v>0</v>
      </c>
      <c r="AC34" s="178">
        <v>0</v>
      </c>
      <c r="AD34" s="178">
        <v>0</v>
      </c>
      <c r="AE34" s="178">
        <v>0</v>
      </c>
      <c r="AF34" s="178">
        <v>0</v>
      </c>
      <c r="AG34" s="8">
        <v>0</v>
      </c>
      <c r="AH34" s="677"/>
      <c r="AJ34" s="675"/>
    </row>
    <row r="35" spans="3:37" ht="12.75" customHeight="1" x14ac:dyDescent="0.3">
      <c r="C35" s="673"/>
      <c r="D35" s="88" t="s">
        <v>705</v>
      </c>
      <c r="E35" s="676"/>
      <c r="F35" s="678">
        <v>2188</v>
      </c>
      <c r="G35" s="678">
        <v>0</v>
      </c>
      <c r="H35" s="678">
        <v>0</v>
      </c>
      <c r="I35" s="678">
        <v>0</v>
      </c>
      <c r="J35" s="678">
        <v>2188</v>
      </c>
      <c r="K35" s="678">
        <v>0</v>
      </c>
      <c r="L35" s="678">
        <v>0</v>
      </c>
      <c r="M35" s="678">
        <v>0</v>
      </c>
      <c r="N35" s="678">
        <v>0</v>
      </c>
      <c r="O35" s="678">
        <v>0</v>
      </c>
      <c r="P35" s="678">
        <v>0</v>
      </c>
      <c r="Q35" s="678">
        <v>0</v>
      </c>
      <c r="R35" s="678">
        <v>0</v>
      </c>
      <c r="S35" s="8">
        <v>2188</v>
      </c>
      <c r="T35" s="678">
        <v>297</v>
      </c>
      <c r="U35" s="178">
        <v>0</v>
      </c>
      <c r="V35" s="178">
        <v>0</v>
      </c>
      <c r="W35" s="178">
        <v>0</v>
      </c>
      <c r="X35" s="178">
        <v>0</v>
      </c>
      <c r="Y35" s="178">
        <v>0</v>
      </c>
      <c r="Z35" s="178">
        <v>0</v>
      </c>
      <c r="AA35" s="178">
        <v>0</v>
      </c>
      <c r="AB35" s="178">
        <v>0</v>
      </c>
      <c r="AC35" s="178">
        <v>0</v>
      </c>
      <c r="AD35" s="178">
        <v>297</v>
      </c>
      <c r="AE35" s="178">
        <v>0</v>
      </c>
      <c r="AF35" s="178">
        <v>0</v>
      </c>
      <c r="AG35" s="8">
        <v>297</v>
      </c>
      <c r="AH35" s="677"/>
      <c r="AJ35" s="675"/>
    </row>
    <row r="36" spans="3:37" ht="13" hidden="1" x14ac:dyDescent="0.3">
      <c r="C36" s="673"/>
      <c r="D36" s="88" t="s">
        <v>706</v>
      </c>
      <c r="E36" s="676"/>
      <c r="F36" s="678">
        <v>0</v>
      </c>
      <c r="G36" s="178">
        <v>0</v>
      </c>
      <c r="H36" s="178">
        <v>0</v>
      </c>
      <c r="I36" s="178">
        <v>0</v>
      </c>
      <c r="J36" s="178">
        <v>0</v>
      </c>
      <c r="K36" s="178">
        <v>0</v>
      </c>
      <c r="L36" s="178">
        <v>0</v>
      </c>
      <c r="M36" s="178">
        <v>0</v>
      </c>
      <c r="N36" s="178">
        <v>0</v>
      </c>
      <c r="O36" s="178">
        <v>0</v>
      </c>
      <c r="P36" s="178">
        <v>0</v>
      </c>
      <c r="Q36" s="178">
        <v>0</v>
      </c>
      <c r="R36" s="178">
        <v>0</v>
      </c>
      <c r="S36" s="8">
        <v>0</v>
      </c>
      <c r="T36" s="678">
        <v>0</v>
      </c>
      <c r="U36" s="178">
        <v>0</v>
      </c>
      <c r="V36" s="178">
        <v>0</v>
      </c>
      <c r="W36" s="178">
        <v>0</v>
      </c>
      <c r="X36" s="178">
        <v>0</v>
      </c>
      <c r="Y36" s="178">
        <v>0</v>
      </c>
      <c r="Z36" s="178">
        <v>0</v>
      </c>
      <c r="AA36" s="178">
        <v>0</v>
      </c>
      <c r="AB36" s="178">
        <v>0</v>
      </c>
      <c r="AC36" s="178">
        <v>0</v>
      </c>
      <c r="AD36" s="178">
        <v>0</v>
      </c>
      <c r="AE36" s="178">
        <v>0</v>
      </c>
      <c r="AF36" s="178">
        <v>0</v>
      </c>
      <c r="AG36" s="8">
        <v>0</v>
      </c>
      <c r="AH36" s="677"/>
      <c r="AJ36" s="675"/>
    </row>
    <row r="37" spans="3:37" ht="13" hidden="1" x14ac:dyDescent="0.3">
      <c r="C37" s="673"/>
      <c r="D37" s="88" t="s">
        <v>707</v>
      </c>
      <c r="E37" s="676"/>
      <c r="F37" s="678">
        <v>0</v>
      </c>
      <c r="G37" s="178">
        <v>0</v>
      </c>
      <c r="H37" s="178">
        <v>0</v>
      </c>
      <c r="I37" s="178">
        <v>0</v>
      </c>
      <c r="J37" s="178">
        <v>0</v>
      </c>
      <c r="K37" s="178">
        <v>0</v>
      </c>
      <c r="L37" s="178">
        <v>0</v>
      </c>
      <c r="M37" s="178">
        <v>0</v>
      </c>
      <c r="N37" s="178">
        <v>0</v>
      </c>
      <c r="O37" s="178">
        <v>0</v>
      </c>
      <c r="P37" s="178">
        <v>0</v>
      </c>
      <c r="Q37" s="178">
        <v>0</v>
      </c>
      <c r="R37" s="178">
        <v>0</v>
      </c>
      <c r="S37" s="8">
        <v>0</v>
      </c>
      <c r="T37" s="678">
        <v>0</v>
      </c>
      <c r="U37" s="178">
        <v>0</v>
      </c>
      <c r="V37" s="178">
        <v>0</v>
      </c>
      <c r="W37" s="178">
        <v>0</v>
      </c>
      <c r="X37" s="178">
        <v>0</v>
      </c>
      <c r="Y37" s="178">
        <v>0</v>
      </c>
      <c r="Z37" s="178">
        <v>0</v>
      </c>
      <c r="AA37" s="178">
        <v>0</v>
      </c>
      <c r="AB37" s="178">
        <v>0</v>
      </c>
      <c r="AC37" s="178">
        <v>0</v>
      </c>
      <c r="AD37" s="178">
        <v>0</v>
      </c>
      <c r="AE37" s="178">
        <v>0</v>
      </c>
      <c r="AF37" s="178">
        <v>0</v>
      </c>
      <c r="AG37" s="8">
        <v>0</v>
      </c>
      <c r="AH37" s="677"/>
      <c r="AJ37" s="675"/>
    </row>
    <row r="38" spans="3:37" ht="13" hidden="1" x14ac:dyDescent="0.3">
      <c r="C38" s="673"/>
      <c r="D38" s="88" t="s">
        <v>708</v>
      </c>
      <c r="E38" s="676"/>
      <c r="F38" s="178">
        <v>0</v>
      </c>
      <c r="G38" s="178">
        <v>0</v>
      </c>
      <c r="H38" s="178">
        <v>0</v>
      </c>
      <c r="I38" s="178">
        <v>0</v>
      </c>
      <c r="J38" s="178">
        <v>0</v>
      </c>
      <c r="K38" s="178">
        <v>0</v>
      </c>
      <c r="L38" s="178">
        <v>0</v>
      </c>
      <c r="M38" s="178">
        <v>0</v>
      </c>
      <c r="N38" s="178">
        <v>0</v>
      </c>
      <c r="O38" s="178">
        <v>0</v>
      </c>
      <c r="P38" s="178">
        <v>0</v>
      </c>
      <c r="Q38" s="178">
        <v>0</v>
      </c>
      <c r="R38" s="178">
        <v>0</v>
      </c>
      <c r="S38" s="8">
        <v>0</v>
      </c>
      <c r="T38" s="178">
        <v>0</v>
      </c>
      <c r="U38" s="178">
        <v>0</v>
      </c>
      <c r="V38" s="178">
        <v>0</v>
      </c>
      <c r="W38" s="178">
        <v>0</v>
      </c>
      <c r="X38" s="178">
        <v>0</v>
      </c>
      <c r="Y38" s="178">
        <v>0</v>
      </c>
      <c r="Z38" s="178">
        <v>0</v>
      </c>
      <c r="AA38" s="178">
        <v>0</v>
      </c>
      <c r="AB38" s="178">
        <v>0</v>
      </c>
      <c r="AC38" s="178">
        <v>0</v>
      </c>
      <c r="AD38" s="178">
        <v>0</v>
      </c>
      <c r="AE38" s="178">
        <v>0</v>
      </c>
      <c r="AF38" s="178">
        <v>0</v>
      </c>
      <c r="AG38" s="8">
        <v>0</v>
      </c>
      <c r="AH38" s="677"/>
      <c r="AJ38" s="675"/>
    </row>
    <row r="39" spans="3:37" ht="13" hidden="1" x14ac:dyDescent="0.3">
      <c r="C39" s="673"/>
      <c r="D39" s="88" t="s">
        <v>709</v>
      </c>
      <c r="E39" s="676"/>
      <c r="F39" s="178">
        <v>0</v>
      </c>
      <c r="G39" s="178">
        <v>0</v>
      </c>
      <c r="H39" s="178">
        <v>0</v>
      </c>
      <c r="I39" s="178">
        <v>0</v>
      </c>
      <c r="J39" s="178">
        <v>0</v>
      </c>
      <c r="K39" s="178">
        <v>0</v>
      </c>
      <c r="L39" s="178">
        <v>0</v>
      </c>
      <c r="M39" s="178">
        <v>0</v>
      </c>
      <c r="N39" s="178">
        <v>0</v>
      </c>
      <c r="O39" s="178">
        <v>0</v>
      </c>
      <c r="P39" s="178">
        <v>0</v>
      </c>
      <c r="Q39" s="178">
        <v>0</v>
      </c>
      <c r="R39" s="178">
        <v>0</v>
      </c>
      <c r="S39" s="8">
        <v>0</v>
      </c>
      <c r="T39" s="178">
        <v>0</v>
      </c>
      <c r="U39" s="178">
        <v>0</v>
      </c>
      <c r="V39" s="178">
        <v>0</v>
      </c>
      <c r="W39" s="178">
        <v>0</v>
      </c>
      <c r="X39" s="178">
        <v>0</v>
      </c>
      <c r="Y39" s="178">
        <v>0</v>
      </c>
      <c r="Z39" s="178">
        <v>0</v>
      </c>
      <c r="AA39" s="178">
        <v>0</v>
      </c>
      <c r="AB39" s="178">
        <v>0</v>
      </c>
      <c r="AC39" s="178">
        <v>0</v>
      </c>
      <c r="AD39" s="178">
        <v>0</v>
      </c>
      <c r="AE39" s="178">
        <v>0</v>
      </c>
      <c r="AF39" s="178">
        <v>0</v>
      </c>
      <c r="AG39" s="8">
        <v>0</v>
      </c>
      <c r="AH39" s="677"/>
      <c r="AJ39" s="675"/>
    </row>
    <row r="40" spans="3:37" ht="13" hidden="1" x14ac:dyDescent="0.3">
      <c r="C40" s="673"/>
      <c r="D40" s="88" t="s">
        <v>710</v>
      </c>
      <c r="E40" s="676"/>
      <c r="F40" s="178">
        <v>0</v>
      </c>
      <c r="G40" s="178">
        <v>0</v>
      </c>
      <c r="H40" s="178">
        <v>0</v>
      </c>
      <c r="I40" s="178">
        <v>0</v>
      </c>
      <c r="J40" s="178">
        <v>0</v>
      </c>
      <c r="K40" s="178">
        <v>0</v>
      </c>
      <c r="L40" s="178">
        <v>0</v>
      </c>
      <c r="M40" s="178">
        <v>0</v>
      </c>
      <c r="N40" s="178">
        <v>0</v>
      </c>
      <c r="O40" s="178">
        <v>0</v>
      </c>
      <c r="P40" s="178">
        <v>0</v>
      </c>
      <c r="Q40" s="178">
        <v>0</v>
      </c>
      <c r="R40" s="178">
        <v>0</v>
      </c>
      <c r="S40" s="8">
        <v>0</v>
      </c>
      <c r="T40" s="178">
        <v>0</v>
      </c>
      <c r="U40" s="178">
        <v>0</v>
      </c>
      <c r="V40" s="178">
        <v>0</v>
      </c>
      <c r="W40" s="178">
        <v>0</v>
      </c>
      <c r="X40" s="178">
        <v>0</v>
      </c>
      <c r="Y40" s="178">
        <v>0</v>
      </c>
      <c r="Z40" s="178">
        <v>0</v>
      </c>
      <c r="AA40" s="178">
        <v>0</v>
      </c>
      <c r="AB40" s="178">
        <v>0</v>
      </c>
      <c r="AC40" s="178">
        <v>0</v>
      </c>
      <c r="AD40" s="178">
        <v>0</v>
      </c>
      <c r="AE40" s="178">
        <v>0</v>
      </c>
      <c r="AF40" s="178">
        <v>0</v>
      </c>
      <c r="AG40" s="8">
        <v>0</v>
      </c>
      <c r="AH40" s="677"/>
      <c r="AJ40" s="675"/>
    </row>
    <row r="41" spans="3:37" ht="13" x14ac:dyDescent="0.3">
      <c r="C41" s="673"/>
      <c r="D41" s="88" t="s">
        <v>711</v>
      </c>
      <c r="E41" s="116" t="s">
        <v>144</v>
      </c>
      <c r="F41" s="178">
        <v>-56545</v>
      </c>
      <c r="G41" s="178">
        <v>0</v>
      </c>
      <c r="H41" s="178">
        <v>0</v>
      </c>
      <c r="I41" s="178">
        <v>0</v>
      </c>
      <c r="J41" s="178">
        <v>0</v>
      </c>
      <c r="K41" s="178">
        <v>-56545</v>
      </c>
      <c r="L41" s="178">
        <v>0</v>
      </c>
      <c r="M41" s="178">
        <v>56545</v>
      </c>
      <c r="N41" s="178">
        <v>0</v>
      </c>
      <c r="O41" s="178">
        <v>0</v>
      </c>
      <c r="P41" s="178">
        <v>0</v>
      </c>
      <c r="Q41" s="178">
        <v>0</v>
      </c>
      <c r="R41" s="178">
        <v>0</v>
      </c>
      <c r="S41" s="8">
        <v>0</v>
      </c>
      <c r="T41" s="178">
        <v>0</v>
      </c>
      <c r="U41" s="178">
        <v>0</v>
      </c>
      <c r="V41" s="178">
        <v>0</v>
      </c>
      <c r="W41" s="178">
        <v>0</v>
      </c>
      <c r="X41" s="178">
        <v>0</v>
      </c>
      <c r="Y41" s="178">
        <v>0</v>
      </c>
      <c r="Z41" s="178">
        <v>0</v>
      </c>
      <c r="AA41" s="178">
        <v>0</v>
      </c>
      <c r="AB41" s="178">
        <v>0</v>
      </c>
      <c r="AC41" s="178">
        <v>0</v>
      </c>
      <c r="AD41" s="178">
        <v>0</v>
      </c>
      <c r="AE41" s="178">
        <v>0</v>
      </c>
      <c r="AF41" s="178">
        <v>0</v>
      </c>
      <c r="AG41" s="8">
        <v>0</v>
      </c>
      <c r="AH41" s="677"/>
      <c r="AJ41" s="675"/>
    </row>
    <row r="42" spans="3:37" ht="12.75" customHeight="1" x14ac:dyDescent="0.3">
      <c r="C42" s="673"/>
      <c r="D42" s="88"/>
      <c r="E42" s="110"/>
      <c r="F42" s="178"/>
      <c r="G42" s="178"/>
      <c r="H42" s="178"/>
      <c r="I42" s="178"/>
      <c r="J42" s="178"/>
      <c r="K42" s="178"/>
      <c r="L42" s="178"/>
      <c r="M42" s="178"/>
      <c r="N42" s="178"/>
      <c r="O42" s="178"/>
      <c r="P42" s="178"/>
      <c r="Q42" s="178"/>
      <c r="R42" s="178"/>
      <c r="S42" s="8"/>
      <c r="T42" s="178"/>
      <c r="U42" s="178"/>
      <c r="V42" s="178"/>
      <c r="W42" s="178"/>
      <c r="X42" s="178"/>
      <c r="Y42" s="178"/>
      <c r="Z42" s="178"/>
      <c r="AA42" s="178"/>
      <c r="AB42" s="178"/>
      <c r="AC42" s="178"/>
      <c r="AD42" s="178"/>
      <c r="AE42" s="178"/>
      <c r="AF42" s="178"/>
      <c r="AG42" s="8"/>
      <c r="AH42" s="677"/>
      <c r="AJ42" s="675"/>
    </row>
    <row r="43" spans="3:37" ht="13" x14ac:dyDescent="0.3">
      <c r="C43" s="673" t="s">
        <v>712</v>
      </c>
      <c r="D43" s="81"/>
      <c r="E43" s="116"/>
      <c r="F43" s="231">
        <v>-4749413</v>
      </c>
      <c r="G43" s="231">
        <v>-44209</v>
      </c>
      <c r="H43" s="231">
        <v>-128914</v>
      </c>
      <c r="I43" s="231">
        <v>-262696</v>
      </c>
      <c r="J43" s="231">
        <v>-497936</v>
      </c>
      <c r="K43" s="231">
        <v>-1143022</v>
      </c>
      <c r="L43" s="231">
        <v>-2165635</v>
      </c>
      <c r="M43" s="231">
        <v>-618391</v>
      </c>
      <c r="N43" s="231">
        <v>-524915</v>
      </c>
      <c r="O43" s="231">
        <v>-90625</v>
      </c>
      <c r="P43" s="231">
        <v>-275448</v>
      </c>
      <c r="Q43" s="231">
        <v>0</v>
      </c>
      <c r="R43" s="231">
        <v>0</v>
      </c>
      <c r="S43" s="231">
        <v>-5751791</v>
      </c>
      <c r="T43" s="231">
        <v>-2147375</v>
      </c>
      <c r="U43" s="231">
        <v>-65823</v>
      </c>
      <c r="V43" s="231">
        <v>-84787</v>
      </c>
      <c r="W43" s="231">
        <v>-163514</v>
      </c>
      <c r="X43" s="231">
        <v>-97023</v>
      </c>
      <c r="Y43" s="231">
        <v>-239759</v>
      </c>
      <c r="Z43" s="231">
        <v>-15257</v>
      </c>
      <c r="AA43" s="231">
        <v>-368078</v>
      </c>
      <c r="AB43" s="231">
        <v>-137409</v>
      </c>
      <c r="AC43" s="231">
        <v>-259888</v>
      </c>
      <c r="AD43" s="231">
        <v>-328975</v>
      </c>
      <c r="AE43" s="231">
        <v>-40988</v>
      </c>
      <c r="AF43" s="231">
        <v>-345873</v>
      </c>
      <c r="AG43" s="231">
        <v>-1760513</v>
      </c>
      <c r="AH43" s="677"/>
      <c r="AJ43" s="672"/>
    </row>
    <row r="44" spans="3:37" ht="13" hidden="1" x14ac:dyDescent="0.3">
      <c r="C44" s="680"/>
      <c r="D44" s="88" t="s">
        <v>713</v>
      </c>
      <c r="E44" s="676"/>
      <c r="F44" s="178">
        <v>0</v>
      </c>
      <c r="G44" s="8">
        <v>0</v>
      </c>
      <c r="H44" s="8">
        <v>0</v>
      </c>
      <c r="I44" s="8">
        <v>0</v>
      </c>
      <c r="J44" s="8">
        <v>0</v>
      </c>
      <c r="K44" s="8">
        <v>0</v>
      </c>
      <c r="L44" s="8">
        <v>0</v>
      </c>
      <c r="M44" s="8">
        <v>0</v>
      </c>
      <c r="N44" s="8">
        <v>0</v>
      </c>
      <c r="O44" s="8">
        <v>0</v>
      </c>
      <c r="P44" s="8">
        <v>0</v>
      </c>
      <c r="Q44" s="8">
        <v>0</v>
      </c>
      <c r="R44" s="8">
        <v>0</v>
      </c>
      <c r="S44" s="8">
        <v>0</v>
      </c>
      <c r="T44" s="178">
        <v>0</v>
      </c>
      <c r="U44" s="8">
        <v>0</v>
      </c>
      <c r="V44" s="8">
        <v>0</v>
      </c>
      <c r="W44" s="8">
        <v>0</v>
      </c>
      <c r="X44" s="8">
        <v>0</v>
      </c>
      <c r="Y44" s="8">
        <v>0</v>
      </c>
      <c r="Z44" s="8">
        <v>0</v>
      </c>
      <c r="AA44" s="8">
        <v>0</v>
      </c>
      <c r="AB44" s="8">
        <v>0</v>
      </c>
      <c r="AC44" s="8">
        <v>0</v>
      </c>
      <c r="AD44" s="8">
        <v>0</v>
      </c>
      <c r="AE44" s="8">
        <v>0</v>
      </c>
      <c r="AF44" s="8">
        <v>0</v>
      </c>
      <c r="AG44" s="8">
        <v>0</v>
      </c>
      <c r="AH44" s="674"/>
      <c r="AJ44" s="672"/>
    </row>
    <row r="45" spans="3:37" ht="13" x14ac:dyDescent="0.3">
      <c r="C45" s="680"/>
      <c r="D45" s="88" t="s">
        <v>714</v>
      </c>
      <c r="E45" s="676"/>
      <c r="F45" s="678">
        <v>-907704</v>
      </c>
      <c r="G45" s="8">
        <v>0</v>
      </c>
      <c r="H45" s="8">
        <v>0</v>
      </c>
      <c r="I45" s="8">
        <v>0</v>
      </c>
      <c r="J45" s="8">
        <v>-56245</v>
      </c>
      <c r="K45" s="8">
        <v>-851459</v>
      </c>
      <c r="L45" s="8">
        <v>0</v>
      </c>
      <c r="M45" s="8">
        <v>0</v>
      </c>
      <c r="N45" s="8">
        <v>0</v>
      </c>
      <c r="O45" s="8">
        <v>0</v>
      </c>
      <c r="P45" s="8">
        <v>0</v>
      </c>
      <c r="Q45" s="8">
        <v>0</v>
      </c>
      <c r="R45" s="8">
        <v>0</v>
      </c>
      <c r="S45" s="8">
        <v>-907704</v>
      </c>
      <c r="T45" s="678">
        <v>0</v>
      </c>
      <c r="U45" s="8">
        <v>0</v>
      </c>
      <c r="V45" s="8">
        <v>0</v>
      </c>
      <c r="W45" s="8">
        <v>0</v>
      </c>
      <c r="X45" s="8">
        <v>0</v>
      </c>
      <c r="Y45" s="8">
        <v>0</v>
      </c>
      <c r="Z45" s="8">
        <v>0</v>
      </c>
      <c r="AA45" s="8">
        <v>0</v>
      </c>
      <c r="AB45" s="8">
        <v>0</v>
      </c>
      <c r="AC45" s="8">
        <v>0</v>
      </c>
      <c r="AD45" s="8">
        <v>0</v>
      </c>
      <c r="AE45" s="8">
        <v>0</v>
      </c>
      <c r="AF45" s="8">
        <v>0</v>
      </c>
      <c r="AG45" s="8">
        <v>0</v>
      </c>
      <c r="AH45" s="674"/>
      <c r="AJ45" s="672"/>
    </row>
    <row r="46" spans="3:37" ht="13" x14ac:dyDescent="0.3">
      <c r="C46" s="680"/>
      <c r="D46" s="88" t="s">
        <v>715</v>
      </c>
      <c r="E46" s="116" t="s">
        <v>142</v>
      </c>
      <c r="F46" s="678">
        <v>0</v>
      </c>
      <c r="G46" s="8">
        <v>0</v>
      </c>
      <c r="H46" s="8">
        <v>0</v>
      </c>
      <c r="I46" s="8">
        <v>0</v>
      </c>
      <c r="J46" s="8">
        <v>0</v>
      </c>
      <c r="K46" s="8">
        <v>0</v>
      </c>
      <c r="L46" s="8">
        <v>0</v>
      </c>
      <c r="M46" s="8">
        <v>0</v>
      </c>
      <c r="N46" s="8">
        <v>0</v>
      </c>
      <c r="O46" s="8">
        <v>0</v>
      </c>
      <c r="P46" s="8">
        <v>0</v>
      </c>
      <c r="Q46" s="8">
        <v>0</v>
      </c>
      <c r="R46" s="8">
        <v>0</v>
      </c>
      <c r="S46" s="8">
        <v>0</v>
      </c>
      <c r="T46" s="678">
        <v>-28921</v>
      </c>
      <c r="U46" s="8">
        <v>0</v>
      </c>
      <c r="V46" s="8">
        <v>0</v>
      </c>
      <c r="W46" s="8">
        <v>0</v>
      </c>
      <c r="X46" s="8">
        <v>0</v>
      </c>
      <c r="Y46" s="8">
        <v>0</v>
      </c>
      <c r="Z46" s="8">
        <v>-28921</v>
      </c>
      <c r="AA46" s="8">
        <v>0</v>
      </c>
      <c r="AB46" s="8">
        <v>0</v>
      </c>
      <c r="AC46" s="8">
        <v>0</v>
      </c>
      <c r="AD46" s="8">
        <v>0</v>
      </c>
      <c r="AE46" s="8">
        <v>0</v>
      </c>
      <c r="AF46" s="8">
        <v>0</v>
      </c>
      <c r="AG46" s="8">
        <v>-28921</v>
      </c>
      <c r="AH46" s="674"/>
      <c r="AJ46" s="672"/>
      <c r="AK46" s="675"/>
    </row>
    <row r="47" spans="3:37" ht="12.75" customHeight="1" x14ac:dyDescent="0.3">
      <c r="C47" s="680"/>
      <c r="D47" s="88" t="s">
        <v>716</v>
      </c>
      <c r="E47" s="676"/>
      <c r="F47" s="678">
        <v>-2792142</v>
      </c>
      <c r="G47" s="8">
        <v>-429</v>
      </c>
      <c r="H47" s="8">
        <v>-25816</v>
      </c>
      <c r="I47" s="8">
        <v>-20920</v>
      </c>
      <c r="J47" s="8">
        <v>-249187</v>
      </c>
      <c r="K47" s="8">
        <v>-49030</v>
      </c>
      <c r="L47" s="8">
        <v>-1939758</v>
      </c>
      <c r="M47" s="8">
        <v>-373611</v>
      </c>
      <c r="N47" s="8">
        <v>-387980</v>
      </c>
      <c r="O47" s="8">
        <v>5912</v>
      </c>
      <c r="P47" s="8">
        <v>-108910</v>
      </c>
      <c r="Q47" s="8">
        <v>0</v>
      </c>
      <c r="R47" s="8">
        <v>0</v>
      </c>
      <c r="S47" s="8">
        <v>-3149729</v>
      </c>
      <c r="T47" s="678">
        <v>-710985</v>
      </c>
      <c r="U47" s="8">
        <v>-28921</v>
      </c>
      <c r="V47" s="8">
        <v>0</v>
      </c>
      <c r="W47" s="8">
        <v>0</v>
      </c>
      <c r="X47" s="8">
        <v>0</v>
      </c>
      <c r="Y47" s="8">
        <v>0</v>
      </c>
      <c r="Z47" s="8">
        <v>13703</v>
      </c>
      <c r="AA47" s="8">
        <v>-1285</v>
      </c>
      <c r="AB47" s="8">
        <v>-57253</v>
      </c>
      <c r="AC47" s="8">
        <v>-82948</v>
      </c>
      <c r="AD47" s="8">
        <v>-246079</v>
      </c>
      <c r="AE47" s="8">
        <v>-14777</v>
      </c>
      <c r="AF47" s="8">
        <v>-293425</v>
      </c>
      <c r="AG47" s="8">
        <v>-402783</v>
      </c>
      <c r="AH47" s="674"/>
      <c r="AJ47" s="672"/>
      <c r="AK47" s="675"/>
    </row>
    <row r="48" spans="3:37" ht="13" x14ac:dyDescent="0.3">
      <c r="C48" s="680"/>
      <c r="D48" s="88" t="s">
        <v>717</v>
      </c>
      <c r="E48" s="676"/>
      <c r="F48" s="678">
        <v>-992397</v>
      </c>
      <c r="G48" s="8">
        <v>-43681</v>
      </c>
      <c r="H48" s="8">
        <v>-102971</v>
      </c>
      <c r="I48" s="8">
        <v>-241593</v>
      </c>
      <c r="J48" s="8">
        <v>-192389</v>
      </c>
      <c r="K48" s="8">
        <v>-185937</v>
      </c>
      <c r="L48" s="8">
        <v>-225827</v>
      </c>
      <c r="M48" s="8">
        <v>-244702</v>
      </c>
      <c r="N48" s="8">
        <v>-136678</v>
      </c>
      <c r="O48" s="8">
        <v>-96474</v>
      </c>
      <c r="P48" s="8">
        <v>-166457</v>
      </c>
      <c r="Q48" s="8">
        <v>0</v>
      </c>
      <c r="R48" s="8">
        <v>0</v>
      </c>
      <c r="S48" s="8">
        <v>-1636709</v>
      </c>
      <c r="T48" s="678">
        <v>-1406402</v>
      </c>
      <c r="U48" s="8">
        <v>-36849</v>
      </c>
      <c r="V48" s="8">
        <v>-84761</v>
      </c>
      <c r="W48" s="8">
        <v>-163483</v>
      </c>
      <c r="X48" s="8">
        <v>-97009</v>
      </c>
      <c r="Y48" s="8">
        <v>-239731</v>
      </c>
      <c r="Z48" s="8">
        <v>0</v>
      </c>
      <c r="AA48" s="8">
        <v>-366653</v>
      </c>
      <c r="AB48" s="8">
        <v>-80149</v>
      </c>
      <c r="AC48" s="8">
        <v>-176902</v>
      </c>
      <c r="AD48" s="8">
        <v>-82833</v>
      </c>
      <c r="AE48" s="8">
        <v>-25841</v>
      </c>
      <c r="AF48" s="8">
        <v>-52191</v>
      </c>
      <c r="AG48" s="8">
        <v>-1328370</v>
      </c>
      <c r="AH48" s="674"/>
      <c r="AJ48" s="672"/>
      <c r="AK48" s="675"/>
    </row>
    <row r="49" spans="1:37" ht="13" hidden="1" x14ac:dyDescent="0.3">
      <c r="C49" s="680"/>
      <c r="D49" s="88" t="s">
        <v>718</v>
      </c>
      <c r="E49" s="676"/>
      <c r="F49" s="678">
        <v>0</v>
      </c>
      <c r="G49" s="8">
        <v>0</v>
      </c>
      <c r="H49" s="8">
        <v>0</v>
      </c>
      <c r="I49" s="8">
        <v>0</v>
      </c>
      <c r="J49" s="8">
        <v>0</v>
      </c>
      <c r="K49" s="8">
        <v>0</v>
      </c>
      <c r="L49" s="8">
        <v>0</v>
      </c>
      <c r="M49" s="8">
        <v>0</v>
      </c>
      <c r="N49" s="8">
        <v>0</v>
      </c>
      <c r="O49" s="8">
        <v>0</v>
      </c>
      <c r="P49" s="8">
        <v>0</v>
      </c>
      <c r="Q49" s="8">
        <v>0</v>
      </c>
      <c r="R49" s="8">
        <v>0</v>
      </c>
      <c r="S49" s="8">
        <v>0</v>
      </c>
      <c r="T49" s="678">
        <v>0</v>
      </c>
      <c r="U49" s="8">
        <v>0</v>
      </c>
      <c r="V49" s="8">
        <v>0</v>
      </c>
      <c r="W49" s="8">
        <v>0</v>
      </c>
      <c r="X49" s="8">
        <v>0</v>
      </c>
      <c r="Y49" s="8">
        <v>0</v>
      </c>
      <c r="Z49" s="8">
        <v>0</v>
      </c>
      <c r="AA49" s="8">
        <v>0</v>
      </c>
      <c r="AB49" s="8">
        <v>0</v>
      </c>
      <c r="AC49" s="8">
        <v>0</v>
      </c>
      <c r="AD49" s="8">
        <v>0</v>
      </c>
      <c r="AE49" s="8">
        <v>0</v>
      </c>
      <c r="AF49" s="8">
        <v>0</v>
      </c>
      <c r="AG49" s="8">
        <v>0</v>
      </c>
      <c r="AH49" s="674"/>
      <c r="AJ49" s="672"/>
      <c r="AK49" s="675"/>
    </row>
    <row r="50" spans="1:37" ht="13" hidden="1" x14ac:dyDescent="0.3">
      <c r="C50" s="680"/>
      <c r="D50" s="88" t="s">
        <v>719</v>
      </c>
      <c r="E50" s="676"/>
      <c r="F50" s="678">
        <v>0</v>
      </c>
      <c r="G50" s="8">
        <v>0</v>
      </c>
      <c r="H50" s="8">
        <v>0</v>
      </c>
      <c r="I50" s="8">
        <v>0</v>
      </c>
      <c r="J50" s="8">
        <v>0</v>
      </c>
      <c r="K50" s="8">
        <v>0</v>
      </c>
      <c r="L50" s="8">
        <v>0</v>
      </c>
      <c r="M50" s="8">
        <v>0</v>
      </c>
      <c r="N50" s="8">
        <v>0</v>
      </c>
      <c r="O50" s="8">
        <v>0</v>
      </c>
      <c r="P50" s="8">
        <v>0</v>
      </c>
      <c r="Q50" s="8">
        <v>0</v>
      </c>
      <c r="R50" s="8">
        <v>0</v>
      </c>
      <c r="S50" s="8">
        <v>0</v>
      </c>
      <c r="T50" s="678">
        <v>0</v>
      </c>
      <c r="U50" s="8">
        <v>0</v>
      </c>
      <c r="V50" s="8">
        <v>0</v>
      </c>
      <c r="W50" s="8">
        <v>0</v>
      </c>
      <c r="X50" s="8">
        <v>0</v>
      </c>
      <c r="Y50" s="8">
        <v>0</v>
      </c>
      <c r="Z50" s="8">
        <v>0</v>
      </c>
      <c r="AA50" s="8">
        <v>0</v>
      </c>
      <c r="AB50" s="8">
        <v>0</v>
      </c>
      <c r="AC50" s="8">
        <v>0</v>
      </c>
      <c r="AD50" s="8">
        <v>0</v>
      </c>
      <c r="AE50" s="8">
        <v>0</v>
      </c>
      <c r="AF50" s="8">
        <v>0</v>
      </c>
      <c r="AG50" s="8">
        <v>0</v>
      </c>
      <c r="AH50" s="674"/>
      <c r="AJ50" s="672"/>
      <c r="AK50" s="675"/>
    </row>
    <row r="51" spans="1:37" ht="12.75" customHeight="1" x14ac:dyDescent="0.3">
      <c r="C51" s="680"/>
      <c r="D51" s="88" t="s">
        <v>720</v>
      </c>
      <c r="E51" s="110"/>
      <c r="F51" s="178">
        <v>-56545</v>
      </c>
      <c r="G51" s="8">
        <v>0</v>
      </c>
      <c r="H51" s="8">
        <v>0</v>
      </c>
      <c r="I51" s="8">
        <v>0</v>
      </c>
      <c r="J51" s="8">
        <v>0</v>
      </c>
      <c r="K51" s="8">
        <v>-56545</v>
      </c>
      <c r="L51" s="8">
        <v>0</v>
      </c>
      <c r="M51" s="8">
        <v>0</v>
      </c>
      <c r="N51" s="8">
        <v>0</v>
      </c>
      <c r="O51" s="8">
        <v>0</v>
      </c>
      <c r="P51" s="8">
        <v>0</v>
      </c>
      <c r="Q51" s="8">
        <v>0</v>
      </c>
      <c r="R51" s="8">
        <v>0</v>
      </c>
      <c r="S51" s="8">
        <v>-56545</v>
      </c>
      <c r="T51" s="178">
        <v>0</v>
      </c>
      <c r="U51" s="8">
        <v>0</v>
      </c>
      <c r="V51" s="8">
        <v>0</v>
      </c>
      <c r="W51" s="8">
        <v>0</v>
      </c>
      <c r="X51" s="8">
        <v>0</v>
      </c>
      <c r="Y51" s="8">
        <v>0</v>
      </c>
      <c r="Z51" s="8">
        <v>0</v>
      </c>
      <c r="AA51" s="8">
        <v>0</v>
      </c>
      <c r="AB51" s="8">
        <v>0</v>
      </c>
      <c r="AC51" s="8">
        <v>0</v>
      </c>
      <c r="AD51" s="8">
        <v>0</v>
      </c>
      <c r="AE51" s="8">
        <v>0</v>
      </c>
      <c r="AF51" s="8">
        <v>0</v>
      </c>
      <c r="AG51" s="8">
        <v>0</v>
      </c>
      <c r="AH51" s="674"/>
      <c r="AJ51" s="672"/>
      <c r="AK51" s="675"/>
    </row>
    <row r="52" spans="1:37" ht="12.75" customHeight="1" x14ac:dyDescent="0.3">
      <c r="C52" s="680"/>
      <c r="D52" s="88" t="s">
        <v>721</v>
      </c>
      <c r="E52" s="110"/>
      <c r="F52" s="178">
        <v>-625</v>
      </c>
      <c r="G52" s="8">
        <v>-99</v>
      </c>
      <c r="H52" s="8">
        <v>-127</v>
      </c>
      <c r="I52" s="8">
        <v>-183</v>
      </c>
      <c r="J52" s="8">
        <v>-115</v>
      </c>
      <c r="K52" s="8">
        <v>-51</v>
      </c>
      <c r="L52" s="8">
        <v>-50</v>
      </c>
      <c r="M52" s="8">
        <v>-78</v>
      </c>
      <c r="N52" s="8">
        <v>-257</v>
      </c>
      <c r="O52" s="8">
        <v>-63</v>
      </c>
      <c r="P52" s="8">
        <v>-81</v>
      </c>
      <c r="Q52" s="8">
        <v>0</v>
      </c>
      <c r="R52" s="8">
        <v>0</v>
      </c>
      <c r="S52" s="8">
        <v>-1104</v>
      </c>
      <c r="T52" s="178">
        <v>-1067</v>
      </c>
      <c r="U52" s="8">
        <v>-53</v>
      </c>
      <c r="V52" s="8">
        <v>-26</v>
      </c>
      <c r="W52" s="8">
        <v>-31</v>
      </c>
      <c r="X52" s="8">
        <v>-14</v>
      </c>
      <c r="Y52" s="8">
        <v>-28</v>
      </c>
      <c r="Z52" s="8">
        <v>-39</v>
      </c>
      <c r="AA52" s="8">
        <v>-140</v>
      </c>
      <c r="AB52" s="8">
        <v>-7</v>
      </c>
      <c r="AC52" s="8">
        <v>-38</v>
      </c>
      <c r="AD52" s="8">
        <v>-63</v>
      </c>
      <c r="AE52" s="8">
        <v>-370</v>
      </c>
      <c r="AF52" s="8">
        <v>-257</v>
      </c>
      <c r="AG52" s="8">
        <v>-439</v>
      </c>
      <c r="AH52" s="674"/>
      <c r="AJ52" s="672"/>
      <c r="AK52" s="675"/>
    </row>
    <row r="53" spans="1:37" ht="12.75" customHeight="1" x14ac:dyDescent="0.3">
      <c r="C53" s="681"/>
      <c r="D53" s="682"/>
      <c r="E53" s="683"/>
      <c r="F53" s="684"/>
      <c r="G53" s="25"/>
      <c r="H53" s="25"/>
      <c r="I53" s="25"/>
      <c r="J53" s="25"/>
      <c r="K53" s="25"/>
      <c r="L53" s="25"/>
      <c r="M53" s="25"/>
      <c r="N53" s="25"/>
      <c r="O53" s="25"/>
      <c r="P53" s="25"/>
      <c r="Q53" s="25"/>
      <c r="R53" s="25"/>
      <c r="S53" s="25"/>
      <c r="T53" s="684"/>
      <c r="U53" s="25"/>
      <c r="V53" s="25"/>
      <c r="W53" s="25"/>
      <c r="X53" s="25"/>
      <c r="Y53" s="25"/>
      <c r="Z53" s="25"/>
      <c r="AA53" s="25"/>
      <c r="AB53" s="25"/>
      <c r="AC53" s="25"/>
      <c r="AD53" s="25"/>
      <c r="AE53" s="25"/>
      <c r="AF53" s="25"/>
      <c r="AG53" s="73"/>
      <c r="AH53" s="674"/>
      <c r="AJ53" s="675"/>
    </row>
    <row r="54" spans="1:37" ht="12.75" hidden="1" customHeight="1" x14ac:dyDescent="0.3">
      <c r="C54" s="685" t="s">
        <v>722</v>
      </c>
      <c r="D54" s="682"/>
      <c r="E54" s="686"/>
      <c r="F54" s="687">
        <v>0</v>
      </c>
      <c r="G54" s="25">
        <v>0</v>
      </c>
      <c r="H54" s="25">
        <v>0</v>
      </c>
      <c r="I54" s="25">
        <v>0</v>
      </c>
      <c r="J54" s="25">
        <v>0</v>
      </c>
      <c r="K54" s="25">
        <v>0</v>
      </c>
      <c r="L54" s="25">
        <v>0</v>
      </c>
      <c r="M54" s="25">
        <v>0</v>
      </c>
      <c r="N54" s="25">
        <v>0</v>
      </c>
      <c r="O54" s="25">
        <v>0</v>
      </c>
      <c r="P54" s="25">
        <v>0</v>
      </c>
      <c r="Q54" s="25">
        <v>0</v>
      </c>
      <c r="R54" s="25">
        <v>0</v>
      </c>
      <c r="S54" s="25">
        <v>0</v>
      </c>
      <c r="T54" s="684">
        <v>0</v>
      </c>
      <c r="U54" s="25">
        <v>0</v>
      </c>
      <c r="V54" s="25">
        <v>0</v>
      </c>
      <c r="W54" s="25">
        <v>0</v>
      </c>
      <c r="X54" s="25">
        <v>0</v>
      </c>
      <c r="Y54" s="25">
        <v>0</v>
      </c>
      <c r="Z54" s="25">
        <v>0</v>
      </c>
      <c r="AA54" s="25">
        <v>0</v>
      </c>
      <c r="AB54" s="25">
        <v>0</v>
      </c>
      <c r="AC54" s="25">
        <v>0</v>
      </c>
      <c r="AD54" s="25">
        <v>0</v>
      </c>
      <c r="AE54" s="25">
        <v>0</v>
      </c>
      <c r="AF54" s="25">
        <v>0</v>
      </c>
      <c r="AG54" s="73">
        <v>0</v>
      </c>
      <c r="AH54" s="674"/>
      <c r="AJ54" s="675"/>
    </row>
    <row r="55" spans="1:37" s="29" customFormat="1" ht="15" customHeight="1" x14ac:dyDescent="0.3">
      <c r="A55" s="662"/>
      <c r="B55" s="662"/>
      <c r="C55" s="113" t="s">
        <v>723</v>
      </c>
      <c r="D55" s="113"/>
      <c r="E55" s="108"/>
      <c r="F55" s="212"/>
      <c r="G55" s="212"/>
      <c r="H55" s="212"/>
      <c r="I55" s="212"/>
      <c r="J55" s="212"/>
      <c r="K55" s="212"/>
      <c r="L55" s="212"/>
      <c r="M55" s="17"/>
      <c r="N55" s="17"/>
      <c r="O55" s="17"/>
      <c r="P55" s="17"/>
      <c r="Q55" s="17"/>
      <c r="R55" s="17"/>
      <c r="S55" s="17"/>
      <c r="T55" s="212"/>
      <c r="U55" s="212"/>
      <c r="V55" s="212"/>
      <c r="W55" s="212"/>
      <c r="X55" s="212"/>
      <c r="Y55" s="212"/>
      <c r="Z55" s="212"/>
      <c r="AA55" s="17"/>
      <c r="AB55" s="17"/>
      <c r="AC55" s="17"/>
      <c r="AD55" s="17"/>
      <c r="AE55" s="17"/>
      <c r="AF55" s="17"/>
      <c r="AG55" s="17"/>
      <c r="AH55" s="688"/>
    </row>
    <row r="56" spans="1:37" ht="13" x14ac:dyDescent="0.3">
      <c r="C56" s="113" t="s">
        <v>724</v>
      </c>
      <c r="D56" s="113"/>
      <c r="E56" s="110"/>
      <c r="F56" s="88"/>
      <c r="G56" s="88"/>
      <c r="H56" s="143"/>
      <c r="I56" s="88"/>
      <c r="J56" s="88"/>
      <c r="K56" s="88"/>
      <c r="L56" s="88"/>
      <c r="M56" s="88"/>
      <c r="N56" s="88"/>
      <c r="O56" s="88"/>
      <c r="P56" s="88"/>
      <c r="Q56" s="88"/>
      <c r="R56" s="88"/>
      <c r="S56" s="143"/>
      <c r="T56" s="88"/>
      <c r="U56" s="88"/>
      <c r="V56" s="88"/>
      <c r="W56" s="88"/>
      <c r="X56" s="88"/>
      <c r="Y56" s="88"/>
      <c r="Z56" s="88"/>
      <c r="AA56" s="88"/>
      <c r="AB56" s="88"/>
      <c r="AC56" s="88"/>
      <c r="AD56" s="88"/>
      <c r="AE56" s="88"/>
      <c r="AF56" s="88"/>
      <c r="AG56" s="88"/>
      <c r="AH56" s="688"/>
      <c r="AK56" s="675"/>
    </row>
    <row r="57" spans="1:37" ht="13" hidden="1" x14ac:dyDescent="0.3">
      <c r="C57" s="113" t="s">
        <v>724</v>
      </c>
      <c r="D57" s="113"/>
      <c r="E57" s="110"/>
      <c r="F57" s="88"/>
      <c r="G57" s="88"/>
      <c r="H57" s="143"/>
      <c r="I57" s="88"/>
      <c r="J57" s="88"/>
      <c r="K57" s="88"/>
      <c r="L57" s="88"/>
      <c r="M57" s="88"/>
      <c r="N57" s="88"/>
      <c r="O57" s="88"/>
      <c r="P57" s="88"/>
      <c r="Q57" s="88"/>
      <c r="R57" s="88"/>
      <c r="S57" s="362"/>
      <c r="T57" s="88"/>
      <c r="U57" s="88"/>
      <c r="V57" s="88"/>
      <c r="W57" s="88"/>
      <c r="X57" s="88"/>
      <c r="Y57" s="88"/>
      <c r="Z57" s="88"/>
      <c r="AA57" s="88"/>
      <c r="AB57" s="88"/>
      <c r="AC57" s="88"/>
      <c r="AD57" s="88"/>
      <c r="AE57" s="88"/>
      <c r="AF57" s="88"/>
      <c r="AG57" s="88"/>
      <c r="AH57" s="688"/>
      <c r="AK57" s="675"/>
    </row>
    <row r="58" spans="1:37" ht="13" x14ac:dyDescent="0.3">
      <c r="C58" s="113" t="s">
        <v>725</v>
      </c>
      <c r="D58" s="113"/>
      <c r="E58" s="110"/>
      <c r="F58" s="88"/>
      <c r="G58" s="88"/>
      <c r="H58" s="143"/>
      <c r="I58" s="689"/>
      <c r="J58" s="88"/>
      <c r="K58" s="88"/>
      <c r="L58" s="88"/>
      <c r="M58" s="88"/>
      <c r="N58" s="88"/>
      <c r="O58" s="88"/>
      <c r="P58" s="88"/>
      <c r="Q58" s="88"/>
      <c r="R58" s="88"/>
      <c r="S58" s="88"/>
      <c r="T58" s="88"/>
      <c r="U58" s="88"/>
      <c r="V58" s="88"/>
      <c r="W58" s="88"/>
      <c r="X58" s="88"/>
      <c r="Y58" s="88"/>
      <c r="Z58" s="88"/>
      <c r="AA58" s="88"/>
      <c r="AB58" s="88"/>
      <c r="AC58" s="88"/>
      <c r="AD58" s="88"/>
      <c r="AE58" s="88"/>
      <c r="AF58" s="88"/>
      <c r="AG58" s="143"/>
      <c r="AK58" s="672"/>
    </row>
    <row r="59" spans="1:37" ht="12.75" hidden="1" customHeight="1" x14ac:dyDescent="0.25">
      <c r="C59" s="662" t="s">
        <v>726</v>
      </c>
      <c r="H59" s="675"/>
    </row>
    <row r="60" spans="1:37" ht="12.75" hidden="1" customHeight="1" x14ac:dyDescent="0.25">
      <c r="C60" s="662" t="s">
        <v>727</v>
      </c>
      <c r="H60" s="675"/>
    </row>
    <row r="61" spans="1:37" ht="12.75" hidden="1" customHeight="1" x14ac:dyDescent="0.25">
      <c r="C61" s="662" t="s">
        <v>728</v>
      </c>
      <c r="H61" s="675"/>
    </row>
    <row r="62" spans="1:37" ht="12.75" hidden="1" customHeight="1" x14ac:dyDescent="0.25">
      <c r="C62" s="662" t="s">
        <v>729</v>
      </c>
      <c r="H62" s="675"/>
    </row>
    <row r="63" spans="1:37" ht="12.75" hidden="1" customHeight="1" x14ac:dyDescent="0.25">
      <c r="C63" s="662" t="s">
        <v>730</v>
      </c>
    </row>
    <row r="64" spans="1:37" ht="12.75" hidden="1" customHeight="1" x14ac:dyDescent="0.25">
      <c r="C64" s="662" t="s">
        <v>731</v>
      </c>
    </row>
    <row r="65" spans="3:34" ht="12.75" hidden="1" customHeight="1" x14ac:dyDescent="0.25">
      <c r="C65" s="662" t="s">
        <v>732</v>
      </c>
    </row>
    <row r="66" spans="3:34" ht="13" hidden="1" x14ac:dyDescent="0.3">
      <c r="D66" s="690"/>
      <c r="M66" s="675"/>
      <c r="AH66" s="688"/>
    </row>
    <row r="67" spans="3:34" ht="13" hidden="1" x14ac:dyDescent="0.3">
      <c r="T67" s="675"/>
      <c r="AH67" s="688"/>
    </row>
    <row r="68" spans="3:34" hidden="1" x14ac:dyDescent="0.25">
      <c r="C68" s="691"/>
      <c r="D68" s="691"/>
      <c r="E68" s="692"/>
      <c r="F68" s="692"/>
    </row>
    <row r="69" spans="3:34" hidden="1" x14ac:dyDescent="0.25">
      <c r="F69" s="675"/>
    </row>
    <row r="70" spans="3:34" hidden="1" x14ac:dyDescent="0.25">
      <c r="T70" s="693">
        <v>9603525</v>
      </c>
    </row>
    <row r="71" spans="3:34" hidden="1" x14ac:dyDescent="0.25">
      <c r="T71" s="693">
        <v>2958673</v>
      </c>
    </row>
    <row r="72" spans="3:34" hidden="1" x14ac:dyDescent="0.25">
      <c r="T72" s="693"/>
    </row>
    <row r="73" spans="3:34" hidden="1" x14ac:dyDescent="0.25">
      <c r="T73" s="693">
        <v>3335838</v>
      </c>
    </row>
    <row r="74" spans="3:34" hidden="1" x14ac:dyDescent="0.25">
      <c r="T74" s="693">
        <v>-712864</v>
      </c>
    </row>
    <row r="75" spans="3:34" hidden="1" x14ac:dyDescent="0.25">
      <c r="T75" s="693"/>
    </row>
    <row r="76" spans="3:34" s="693" customFormat="1" ht="13" x14ac:dyDescent="0.3">
      <c r="G76" s="694"/>
      <c r="H76" s="694"/>
      <c r="I76" s="694"/>
      <c r="J76" s="694"/>
      <c r="K76" s="695"/>
      <c r="L76" s="694"/>
      <c r="M76" s="694"/>
      <c r="N76" s="696"/>
      <c r="O76" s="694"/>
      <c r="P76" s="694"/>
      <c r="Q76" s="694"/>
      <c r="R76" s="694"/>
      <c r="S76" s="697"/>
    </row>
    <row r="77" spans="3:34" s="693" customFormat="1" ht="13" x14ac:dyDescent="0.3">
      <c r="G77" s="694"/>
      <c r="H77" s="694"/>
      <c r="I77" s="694"/>
      <c r="J77" s="694"/>
      <c r="K77" s="694"/>
      <c r="L77" s="694"/>
      <c r="M77" s="694"/>
      <c r="N77" s="694"/>
      <c r="O77" s="694"/>
      <c r="P77" s="694"/>
      <c r="Q77" s="695"/>
      <c r="R77" s="694"/>
      <c r="S77" s="697"/>
    </row>
    <row r="78" spans="3:34" s="693" customFormat="1" ht="13" x14ac:dyDescent="0.3">
      <c r="S78" s="697"/>
    </row>
    <row r="79" spans="3:34" s="693" customFormat="1" ht="13" x14ac:dyDescent="0.3">
      <c r="F79" s="662"/>
      <c r="G79" s="694"/>
      <c r="H79" s="694"/>
      <c r="I79" s="694"/>
      <c r="J79" s="694"/>
      <c r="K79" s="694"/>
      <c r="L79" s="694"/>
      <c r="M79" s="694"/>
      <c r="N79" s="694"/>
      <c r="O79" s="694"/>
      <c r="S79" s="698"/>
    </row>
    <row r="80" spans="3:34" ht="15.75" customHeight="1" x14ac:dyDescent="0.3">
      <c r="G80" s="694"/>
      <c r="H80" s="694"/>
      <c r="I80" s="694"/>
      <c r="J80" s="694"/>
      <c r="K80" s="694"/>
      <c r="L80" s="694"/>
      <c r="M80" s="694"/>
      <c r="N80" s="694"/>
      <c r="O80" s="694"/>
      <c r="S80" s="697"/>
      <c r="T80" s="693"/>
    </row>
    <row r="81" spans="7:20" ht="13" x14ac:dyDescent="0.3">
      <c r="S81" s="697"/>
      <c r="T81" s="693"/>
    </row>
    <row r="82" spans="7:20" ht="13" x14ac:dyDescent="0.3">
      <c r="G82" s="675"/>
      <c r="H82" s="675"/>
      <c r="I82" s="675"/>
      <c r="J82" s="675"/>
      <c r="K82" s="675"/>
      <c r="L82" s="675"/>
      <c r="M82" s="675"/>
      <c r="N82" s="675"/>
      <c r="O82" s="675"/>
      <c r="S82" s="697"/>
      <c r="T82" s="693"/>
    </row>
    <row r="83" spans="7:20" ht="13" x14ac:dyDescent="0.3">
      <c r="G83" s="675"/>
      <c r="H83" s="675"/>
      <c r="I83" s="675"/>
      <c r="J83" s="675"/>
      <c r="K83" s="675"/>
      <c r="L83" s="675"/>
      <c r="M83" s="675"/>
      <c r="N83" s="675"/>
      <c r="O83" s="675"/>
      <c r="P83" s="675"/>
      <c r="Q83" s="675"/>
      <c r="R83" s="675"/>
      <c r="S83" s="697"/>
      <c r="T83" s="693"/>
    </row>
    <row r="84" spans="7:20" x14ac:dyDescent="0.25">
      <c r="G84" s="675"/>
      <c r="H84" s="675"/>
      <c r="I84" s="675"/>
      <c r="J84" s="675"/>
      <c r="K84" s="675"/>
      <c r="L84" s="675"/>
      <c r="M84" s="675"/>
      <c r="N84" s="675"/>
      <c r="O84" s="675"/>
      <c r="P84" s="675"/>
      <c r="Q84" s="675"/>
      <c r="R84" s="675"/>
      <c r="S84" s="675"/>
      <c r="T84" s="693"/>
    </row>
    <row r="85" spans="7:20" x14ac:dyDescent="0.25">
      <c r="G85" s="675"/>
      <c r="H85" s="675"/>
      <c r="I85" s="675"/>
      <c r="J85" s="675"/>
      <c r="K85" s="675"/>
      <c r="L85" s="675"/>
      <c r="M85" s="675"/>
      <c r="N85" s="675"/>
      <c r="O85" s="675"/>
      <c r="P85" s="675"/>
      <c r="Q85" s="675"/>
      <c r="R85" s="675"/>
      <c r="S85" s="675"/>
      <c r="T85" s="693"/>
    </row>
    <row r="86" spans="7:20" x14ac:dyDescent="0.25">
      <c r="G86" s="675"/>
      <c r="H86" s="675"/>
      <c r="I86" s="675"/>
      <c r="J86" s="675"/>
      <c r="K86" s="675"/>
      <c r="L86" s="675"/>
      <c r="M86" s="675"/>
      <c r="N86" s="675"/>
      <c r="O86" s="675"/>
      <c r="P86" s="675"/>
      <c r="Q86" s="675"/>
      <c r="R86" s="675"/>
      <c r="S86" s="675"/>
      <c r="T86" s="693"/>
    </row>
    <row r="87" spans="7:20" x14ac:dyDescent="0.25">
      <c r="G87" s="675"/>
      <c r="H87" s="675"/>
      <c r="I87" s="675"/>
      <c r="J87" s="675"/>
      <c r="K87" s="675"/>
      <c r="L87" s="675"/>
      <c r="M87" s="675"/>
      <c r="N87" s="675"/>
      <c r="O87" s="675"/>
      <c r="P87" s="675"/>
      <c r="Q87" s="675"/>
      <c r="R87" s="675"/>
      <c r="S87" s="675"/>
      <c r="T87" s="693"/>
    </row>
    <row r="88" spans="7:20" x14ac:dyDescent="0.25">
      <c r="G88" s="675"/>
      <c r="H88" s="675"/>
      <c r="I88" s="675"/>
      <c r="J88" s="675"/>
      <c r="K88" s="675"/>
      <c r="L88" s="675"/>
      <c r="M88" s="675"/>
      <c r="N88" s="675"/>
      <c r="O88" s="675"/>
      <c r="P88" s="675"/>
      <c r="Q88" s="675"/>
      <c r="R88" s="675"/>
      <c r="S88" s="675"/>
      <c r="T88" s="693"/>
    </row>
    <row r="89" spans="7:20" x14ac:dyDescent="0.25">
      <c r="G89" s="675"/>
      <c r="H89" s="675"/>
      <c r="I89" s="675"/>
      <c r="J89" s="675"/>
      <c r="K89" s="675"/>
      <c r="L89" s="675"/>
      <c r="M89" s="675"/>
      <c r="N89" s="675"/>
      <c r="O89" s="675"/>
      <c r="P89" s="675"/>
      <c r="Q89" s="675"/>
      <c r="R89" s="675"/>
      <c r="S89" s="675"/>
      <c r="T89" s="693"/>
    </row>
    <row r="90" spans="7:20" x14ac:dyDescent="0.25">
      <c r="G90" s="675"/>
      <c r="H90" s="675"/>
      <c r="I90" s="675"/>
      <c r="J90" s="675"/>
      <c r="K90" s="675"/>
      <c r="L90" s="675"/>
      <c r="M90" s="675"/>
      <c r="N90" s="675"/>
      <c r="O90" s="675"/>
      <c r="P90" s="675"/>
      <c r="Q90" s="675"/>
      <c r="R90" s="675"/>
      <c r="S90" s="675"/>
      <c r="T90" s="693"/>
    </row>
    <row r="91" spans="7:20" x14ac:dyDescent="0.25">
      <c r="G91" s="675"/>
      <c r="H91" s="675"/>
      <c r="I91" s="675"/>
      <c r="J91" s="675"/>
      <c r="K91" s="675"/>
      <c r="L91" s="675"/>
      <c r="M91" s="675"/>
      <c r="N91" s="675"/>
      <c r="O91" s="675"/>
      <c r="P91" s="675"/>
      <c r="Q91" s="675"/>
      <c r="R91" s="675"/>
      <c r="S91" s="675"/>
      <c r="T91" s="693"/>
    </row>
    <row r="92" spans="7:20" x14ac:dyDescent="0.25">
      <c r="G92" s="675"/>
      <c r="H92" s="675"/>
      <c r="I92" s="675"/>
      <c r="J92" s="675"/>
      <c r="K92" s="675"/>
      <c r="L92" s="675"/>
      <c r="M92" s="675"/>
      <c r="N92" s="675"/>
      <c r="O92" s="675"/>
      <c r="P92" s="675"/>
      <c r="Q92" s="675"/>
      <c r="R92" s="675"/>
      <c r="S92" s="675"/>
      <c r="T92" s="693"/>
    </row>
    <row r="93" spans="7:20" x14ac:dyDescent="0.25">
      <c r="G93" s="675"/>
      <c r="H93" s="675"/>
      <c r="I93" s="675"/>
      <c r="J93" s="675"/>
      <c r="K93" s="675"/>
      <c r="L93" s="675"/>
      <c r="M93" s="675"/>
      <c r="N93" s="675"/>
      <c r="O93" s="675"/>
      <c r="P93" s="675"/>
      <c r="Q93" s="675"/>
      <c r="R93" s="675"/>
      <c r="S93" s="675"/>
      <c r="T93" s="693"/>
    </row>
    <row r="94" spans="7:20" x14ac:dyDescent="0.25">
      <c r="G94" s="675"/>
      <c r="H94" s="675"/>
      <c r="I94" s="675"/>
      <c r="J94" s="675"/>
      <c r="K94" s="675"/>
      <c r="L94" s="675"/>
      <c r="M94" s="675"/>
      <c r="N94" s="675"/>
      <c r="O94" s="675"/>
      <c r="P94" s="675"/>
      <c r="Q94" s="675"/>
      <c r="R94" s="675"/>
      <c r="S94" s="675"/>
      <c r="T94" s="693"/>
    </row>
    <row r="95" spans="7:20" x14ac:dyDescent="0.25">
      <c r="G95" s="675"/>
      <c r="H95" s="675"/>
      <c r="I95" s="675"/>
      <c r="J95" s="675"/>
      <c r="K95" s="675"/>
      <c r="L95" s="675"/>
      <c r="M95" s="675"/>
      <c r="N95" s="675"/>
      <c r="O95" s="675"/>
      <c r="P95" s="675"/>
      <c r="Q95" s="675"/>
      <c r="R95" s="675"/>
      <c r="S95" s="675"/>
    </row>
    <row r="96" spans="7:20" x14ac:dyDescent="0.25">
      <c r="G96" s="675"/>
      <c r="H96" s="675"/>
      <c r="I96" s="675"/>
      <c r="J96" s="675"/>
      <c r="K96" s="675"/>
      <c r="L96" s="675"/>
      <c r="M96" s="675"/>
      <c r="N96" s="675"/>
      <c r="O96" s="675"/>
      <c r="P96" s="675"/>
      <c r="Q96" s="675"/>
      <c r="R96" s="675"/>
      <c r="S96" s="675"/>
    </row>
    <row r="97" spans="7:19" x14ac:dyDescent="0.25">
      <c r="G97" s="675"/>
      <c r="H97" s="675"/>
      <c r="I97" s="675"/>
      <c r="J97" s="675"/>
      <c r="K97" s="675"/>
      <c r="L97" s="675"/>
      <c r="M97" s="675"/>
      <c r="N97" s="675"/>
      <c r="O97" s="675"/>
      <c r="P97" s="675"/>
      <c r="Q97" s="675"/>
      <c r="R97" s="675"/>
      <c r="S97" s="675"/>
    </row>
    <row r="98" spans="7:19" x14ac:dyDescent="0.25">
      <c r="G98" s="675"/>
      <c r="H98" s="675"/>
      <c r="I98" s="675"/>
      <c r="J98" s="675"/>
      <c r="K98" s="675"/>
      <c r="L98" s="675"/>
      <c r="M98" s="675"/>
      <c r="N98" s="675"/>
      <c r="O98" s="675"/>
      <c r="P98" s="675"/>
      <c r="Q98" s="675"/>
      <c r="R98" s="675"/>
      <c r="S98" s="675"/>
    </row>
    <row r="99" spans="7:19" x14ac:dyDescent="0.25">
      <c r="G99" s="675"/>
      <c r="H99" s="675"/>
      <c r="I99" s="675"/>
      <c r="J99" s="675"/>
      <c r="K99" s="675"/>
      <c r="L99" s="675"/>
      <c r="M99" s="675"/>
      <c r="N99" s="675"/>
      <c r="O99" s="675"/>
      <c r="P99" s="675"/>
      <c r="Q99" s="675"/>
      <c r="R99" s="675"/>
      <c r="S99" s="675"/>
    </row>
    <row r="100" spans="7:19" x14ac:dyDescent="0.25">
      <c r="G100" s="675"/>
      <c r="H100" s="675"/>
      <c r="I100" s="675"/>
      <c r="J100" s="675"/>
      <c r="K100" s="675"/>
      <c r="L100" s="675"/>
      <c r="M100" s="675"/>
      <c r="N100" s="675"/>
      <c r="O100" s="675"/>
      <c r="P100" s="675"/>
      <c r="Q100" s="675"/>
      <c r="R100" s="675"/>
      <c r="S100" s="675"/>
    </row>
    <row r="101" spans="7:19" x14ac:dyDescent="0.25">
      <c r="G101" s="675"/>
      <c r="H101" s="675"/>
      <c r="I101" s="675"/>
      <c r="J101" s="675"/>
      <c r="K101" s="675"/>
      <c r="L101" s="675"/>
      <c r="M101" s="675"/>
      <c r="N101" s="675"/>
      <c r="O101" s="675"/>
      <c r="P101" s="675"/>
      <c r="Q101" s="675"/>
      <c r="R101" s="675"/>
      <c r="S101" s="675"/>
    </row>
    <row r="102" spans="7:19" x14ac:dyDescent="0.25">
      <c r="G102" s="675"/>
      <c r="H102" s="675"/>
      <c r="I102" s="675"/>
      <c r="J102" s="675"/>
      <c r="K102" s="675"/>
      <c r="L102" s="675"/>
      <c r="M102" s="675"/>
      <c r="N102" s="675"/>
      <c r="O102" s="675"/>
      <c r="P102" s="675"/>
      <c r="Q102" s="675"/>
      <c r="R102" s="675"/>
      <c r="S102" s="675"/>
    </row>
    <row r="103" spans="7:19" x14ac:dyDescent="0.25">
      <c r="G103" s="675"/>
      <c r="H103" s="675"/>
      <c r="I103" s="675"/>
      <c r="J103" s="675"/>
      <c r="K103" s="675"/>
      <c r="L103" s="675"/>
      <c r="M103" s="675"/>
      <c r="N103" s="675"/>
      <c r="O103" s="675"/>
      <c r="P103" s="675"/>
      <c r="Q103" s="675"/>
      <c r="R103" s="675"/>
      <c r="S103" s="675"/>
    </row>
    <row r="104" spans="7:19" x14ac:dyDescent="0.25">
      <c r="G104" s="675"/>
      <c r="H104" s="675"/>
      <c r="I104" s="675"/>
      <c r="J104" s="675"/>
      <c r="K104" s="675"/>
      <c r="L104" s="675"/>
      <c r="M104" s="675"/>
      <c r="N104" s="675"/>
      <c r="O104" s="675"/>
      <c r="P104" s="675"/>
      <c r="Q104" s="675"/>
      <c r="R104" s="675"/>
      <c r="S104" s="675"/>
    </row>
    <row r="105" spans="7:19" x14ac:dyDescent="0.25">
      <c r="G105" s="675"/>
      <c r="H105" s="675"/>
      <c r="I105" s="675"/>
      <c r="J105" s="675"/>
      <c r="K105" s="675"/>
      <c r="L105" s="675"/>
      <c r="M105" s="675"/>
      <c r="N105" s="675"/>
      <c r="O105" s="675"/>
      <c r="P105" s="675"/>
      <c r="Q105" s="675"/>
      <c r="R105" s="675"/>
      <c r="S105" s="675"/>
    </row>
    <row r="106" spans="7:19" x14ac:dyDescent="0.25">
      <c r="G106" s="675"/>
      <c r="H106" s="675"/>
      <c r="I106" s="675"/>
      <c r="J106" s="675"/>
      <c r="K106" s="675"/>
      <c r="L106" s="675"/>
      <c r="M106" s="675"/>
      <c r="N106" s="675"/>
      <c r="O106" s="675"/>
      <c r="P106" s="675"/>
      <c r="Q106" s="675"/>
      <c r="R106" s="675"/>
      <c r="S106" s="675"/>
    </row>
    <row r="107" spans="7:19" x14ac:dyDescent="0.25">
      <c r="G107" s="675"/>
      <c r="H107" s="675"/>
      <c r="I107" s="675"/>
      <c r="J107" s="675"/>
      <c r="K107" s="675"/>
      <c r="L107" s="675"/>
      <c r="M107" s="675"/>
      <c r="N107" s="675"/>
      <c r="O107" s="675"/>
      <c r="P107" s="675"/>
      <c r="Q107" s="675"/>
      <c r="R107" s="675"/>
      <c r="S107" s="675"/>
    </row>
    <row r="108" spans="7:19" x14ac:dyDescent="0.25">
      <c r="G108" s="675"/>
      <c r="H108" s="675"/>
      <c r="I108" s="675"/>
      <c r="J108" s="675"/>
      <c r="K108" s="675"/>
      <c r="L108" s="675"/>
      <c r="M108" s="675"/>
      <c r="N108" s="675"/>
      <c r="O108" s="675"/>
      <c r="P108" s="675"/>
      <c r="Q108" s="675"/>
      <c r="R108" s="675"/>
      <c r="S108" s="675"/>
    </row>
    <row r="109" spans="7:19" x14ac:dyDescent="0.25">
      <c r="G109" s="675"/>
      <c r="H109" s="675"/>
      <c r="I109" s="675"/>
      <c r="J109" s="675"/>
      <c r="K109" s="675"/>
      <c r="L109" s="675"/>
      <c r="M109" s="675"/>
      <c r="N109" s="675"/>
      <c r="O109" s="675"/>
      <c r="P109" s="675"/>
      <c r="Q109" s="675"/>
      <c r="R109" s="675"/>
      <c r="S109" s="675"/>
    </row>
    <row r="110" spans="7:19" x14ac:dyDescent="0.25">
      <c r="G110" s="675"/>
      <c r="H110" s="675"/>
      <c r="I110" s="675"/>
      <c r="J110" s="675"/>
      <c r="K110" s="675"/>
      <c r="L110" s="675"/>
      <c r="M110" s="675"/>
      <c r="N110" s="675"/>
      <c r="O110" s="675"/>
      <c r="P110" s="675"/>
      <c r="Q110" s="675"/>
      <c r="R110" s="675"/>
      <c r="S110" s="675"/>
    </row>
    <row r="111" spans="7:19" x14ac:dyDescent="0.25">
      <c r="G111" s="675"/>
      <c r="H111" s="675"/>
      <c r="I111" s="675"/>
      <c r="J111" s="675"/>
      <c r="K111" s="675"/>
      <c r="L111" s="675"/>
      <c r="M111" s="675"/>
      <c r="N111" s="675"/>
      <c r="O111" s="675"/>
      <c r="P111" s="675"/>
      <c r="Q111" s="675"/>
      <c r="R111" s="675"/>
      <c r="S111" s="675"/>
    </row>
    <row r="112" spans="7:19" x14ac:dyDescent="0.25">
      <c r="G112" s="675"/>
      <c r="H112" s="675"/>
      <c r="I112" s="675"/>
      <c r="J112" s="675"/>
      <c r="K112" s="675"/>
      <c r="L112" s="675"/>
      <c r="M112" s="675"/>
      <c r="N112" s="675"/>
      <c r="O112" s="675"/>
      <c r="P112" s="675"/>
      <c r="Q112" s="675"/>
      <c r="R112" s="675"/>
      <c r="S112" s="675"/>
    </row>
    <row r="113" spans="7:19" x14ac:dyDescent="0.25">
      <c r="G113" s="675"/>
      <c r="H113" s="675"/>
      <c r="I113" s="675"/>
      <c r="J113" s="675"/>
      <c r="K113" s="675"/>
      <c r="L113" s="675"/>
      <c r="M113" s="675"/>
      <c r="N113" s="675"/>
      <c r="O113" s="675"/>
      <c r="P113" s="675"/>
      <c r="Q113" s="675"/>
      <c r="R113" s="675"/>
      <c r="S113" s="675"/>
    </row>
    <row r="114" spans="7:19" x14ac:dyDescent="0.25">
      <c r="G114" s="675"/>
      <c r="H114" s="675"/>
      <c r="I114" s="675"/>
      <c r="J114" s="675"/>
      <c r="K114" s="675"/>
      <c r="L114" s="675"/>
      <c r="M114" s="675"/>
      <c r="N114" s="675"/>
      <c r="O114" s="675"/>
      <c r="P114" s="675"/>
      <c r="Q114" s="675"/>
      <c r="R114" s="675"/>
      <c r="S114" s="675"/>
    </row>
    <row r="115" spans="7:19" x14ac:dyDescent="0.25">
      <c r="G115" s="675"/>
      <c r="H115" s="675"/>
      <c r="I115" s="675"/>
      <c r="J115" s="675"/>
      <c r="K115" s="675"/>
      <c r="L115" s="675"/>
      <c r="M115" s="675"/>
      <c r="N115" s="675"/>
      <c r="O115" s="675"/>
      <c r="P115" s="675"/>
      <c r="Q115" s="675"/>
      <c r="R115" s="675"/>
      <c r="S115" s="675"/>
    </row>
    <row r="116" spans="7:19" x14ac:dyDescent="0.25">
      <c r="G116" s="675"/>
      <c r="H116" s="675"/>
      <c r="I116" s="675"/>
      <c r="J116" s="675"/>
      <c r="K116" s="675"/>
      <c r="L116" s="675"/>
      <c r="M116" s="675"/>
      <c r="N116" s="675"/>
      <c r="O116" s="675"/>
      <c r="P116" s="675"/>
      <c r="Q116" s="675"/>
      <c r="R116" s="675"/>
      <c r="S116" s="675"/>
    </row>
    <row r="117" spans="7:19" x14ac:dyDescent="0.25">
      <c r="G117" s="675"/>
      <c r="H117" s="675"/>
      <c r="I117" s="675"/>
      <c r="J117" s="675"/>
      <c r="K117" s="675"/>
      <c r="L117" s="675"/>
      <c r="M117" s="675"/>
      <c r="N117" s="675"/>
      <c r="O117" s="675"/>
      <c r="P117" s="675"/>
      <c r="Q117" s="675"/>
      <c r="R117" s="675"/>
      <c r="S117" s="675"/>
    </row>
    <row r="118" spans="7:19" x14ac:dyDescent="0.25">
      <c r="G118" s="675"/>
      <c r="H118" s="675"/>
      <c r="I118" s="675"/>
      <c r="J118" s="675"/>
      <c r="K118" s="675"/>
      <c r="L118" s="675"/>
      <c r="M118" s="675"/>
      <c r="N118" s="675"/>
      <c r="O118" s="675"/>
      <c r="P118" s="675"/>
      <c r="Q118" s="675"/>
      <c r="R118" s="675"/>
      <c r="S118" s="675"/>
    </row>
    <row r="119" spans="7:19" x14ac:dyDescent="0.25">
      <c r="G119" s="675"/>
      <c r="H119" s="675"/>
      <c r="I119" s="675"/>
      <c r="J119" s="675"/>
      <c r="K119" s="675"/>
      <c r="L119" s="675"/>
      <c r="M119" s="675"/>
      <c r="N119" s="675"/>
      <c r="O119" s="675"/>
      <c r="P119" s="675"/>
      <c r="Q119" s="675"/>
      <c r="R119" s="675"/>
      <c r="S119" s="675"/>
    </row>
    <row r="120" spans="7:19" x14ac:dyDescent="0.25">
      <c r="G120" s="675"/>
      <c r="H120" s="675"/>
      <c r="I120" s="675"/>
      <c r="J120" s="675"/>
      <c r="K120" s="675"/>
      <c r="L120" s="675"/>
      <c r="M120" s="675"/>
      <c r="N120" s="675"/>
      <c r="O120" s="675"/>
      <c r="P120" s="675"/>
      <c r="Q120" s="675"/>
      <c r="R120" s="675"/>
      <c r="S120" s="675"/>
    </row>
    <row r="121" spans="7:19" x14ac:dyDescent="0.25">
      <c r="G121" s="675"/>
      <c r="H121" s="675"/>
      <c r="I121" s="675"/>
      <c r="J121" s="675"/>
      <c r="K121" s="675"/>
      <c r="L121" s="675"/>
      <c r="M121" s="675"/>
      <c r="N121" s="675"/>
      <c r="O121" s="675"/>
      <c r="P121" s="675"/>
      <c r="Q121" s="675"/>
      <c r="R121" s="675"/>
      <c r="S121" s="675"/>
    </row>
    <row r="122" spans="7:19" x14ac:dyDescent="0.25">
      <c r="G122" s="675"/>
      <c r="H122" s="675"/>
      <c r="I122" s="675"/>
      <c r="J122" s="675"/>
      <c r="K122" s="675"/>
      <c r="L122" s="675"/>
      <c r="M122" s="675"/>
      <c r="N122" s="675"/>
      <c r="O122" s="675"/>
      <c r="P122" s="675"/>
      <c r="Q122" s="675"/>
      <c r="R122" s="675"/>
      <c r="S122" s="675"/>
    </row>
    <row r="123" spans="7:19" x14ac:dyDescent="0.25">
      <c r="G123" s="675"/>
      <c r="H123" s="675"/>
      <c r="I123" s="675"/>
      <c r="J123" s="675"/>
      <c r="K123" s="675"/>
      <c r="L123" s="675"/>
      <c r="M123" s="675"/>
      <c r="N123" s="675"/>
      <c r="O123" s="675"/>
      <c r="P123" s="675"/>
      <c r="Q123" s="675"/>
      <c r="R123" s="675"/>
      <c r="S123" s="675"/>
    </row>
    <row r="124" spans="7:19" x14ac:dyDescent="0.25">
      <c r="G124" s="675"/>
      <c r="H124" s="675"/>
      <c r="I124" s="675"/>
      <c r="J124" s="675"/>
      <c r="K124" s="675"/>
      <c r="L124" s="675"/>
      <c r="M124" s="675"/>
      <c r="N124" s="675"/>
      <c r="O124" s="675"/>
      <c r="P124" s="675"/>
      <c r="Q124" s="675"/>
      <c r="R124" s="675"/>
      <c r="S124" s="675"/>
    </row>
    <row r="125" spans="7:19" x14ac:dyDescent="0.25">
      <c r="G125" s="675"/>
      <c r="H125" s="675"/>
      <c r="I125" s="675"/>
      <c r="J125" s="675"/>
      <c r="K125" s="675"/>
      <c r="L125" s="675"/>
      <c r="M125" s="675"/>
      <c r="N125" s="675"/>
      <c r="O125" s="675"/>
      <c r="P125" s="675"/>
      <c r="Q125" s="675"/>
      <c r="R125" s="675"/>
      <c r="S125" s="675"/>
    </row>
    <row r="126" spans="7:19" x14ac:dyDescent="0.25">
      <c r="G126" s="675"/>
      <c r="H126" s="675"/>
      <c r="I126" s="675"/>
      <c r="J126" s="675"/>
      <c r="K126" s="675"/>
      <c r="L126" s="675"/>
      <c r="M126" s="675"/>
      <c r="N126" s="675"/>
      <c r="O126" s="675"/>
      <c r="P126" s="675"/>
      <c r="Q126" s="675"/>
      <c r="R126" s="675"/>
      <c r="S126" s="675"/>
    </row>
    <row r="127" spans="7:19" x14ac:dyDescent="0.25">
      <c r="G127" s="675"/>
      <c r="H127" s="675"/>
      <c r="I127" s="675"/>
      <c r="J127" s="675"/>
      <c r="K127" s="675"/>
      <c r="L127" s="675"/>
      <c r="M127" s="675"/>
      <c r="N127" s="675"/>
      <c r="O127" s="675"/>
      <c r="P127" s="675"/>
      <c r="Q127" s="675"/>
      <c r="R127" s="675"/>
      <c r="S127" s="675"/>
    </row>
    <row r="128" spans="7:19" x14ac:dyDescent="0.25">
      <c r="G128" s="675"/>
      <c r="H128" s="675"/>
      <c r="I128" s="675"/>
      <c r="J128" s="675"/>
      <c r="K128" s="675"/>
      <c r="L128" s="675"/>
      <c r="M128" s="675"/>
      <c r="N128" s="675"/>
      <c r="O128" s="675"/>
      <c r="P128" s="675"/>
      <c r="Q128" s="675"/>
      <c r="R128" s="675"/>
      <c r="S128" s="675"/>
    </row>
    <row r="129" spans="7:19" x14ac:dyDescent="0.25">
      <c r="G129" s="675"/>
      <c r="H129" s="675"/>
      <c r="I129" s="675"/>
      <c r="J129" s="675"/>
      <c r="K129" s="675"/>
      <c r="L129" s="675"/>
      <c r="M129" s="675"/>
      <c r="N129" s="675"/>
      <c r="O129" s="675"/>
      <c r="P129" s="675"/>
      <c r="Q129" s="675"/>
      <c r="R129" s="675"/>
      <c r="S129" s="675"/>
    </row>
    <row r="130" spans="7:19" x14ac:dyDescent="0.25">
      <c r="S130" s="675"/>
    </row>
    <row r="131" spans="7:19" x14ac:dyDescent="0.25">
      <c r="S131" s="675"/>
    </row>
    <row r="132" spans="7:19" x14ac:dyDescent="0.25">
      <c r="S132" s="675"/>
    </row>
    <row r="133" spans="7:19" x14ac:dyDescent="0.25">
      <c r="S133" s="675"/>
    </row>
    <row r="134" spans="7:19" x14ac:dyDescent="0.25">
      <c r="S134" s="675"/>
    </row>
    <row r="135" spans="7:19" x14ac:dyDescent="0.25">
      <c r="S135" s="675"/>
    </row>
    <row r="136" spans="7:19" x14ac:dyDescent="0.25">
      <c r="S136" s="675"/>
    </row>
    <row r="137" spans="7:19" x14ac:dyDescent="0.25">
      <c r="S137" s="675"/>
    </row>
    <row r="138" spans="7:19" x14ac:dyDescent="0.25">
      <c r="S138" s="675"/>
    </row>
    <row r="139" spans="7:19" x14ac:dyDescent="0.25">
      <c r="S139" s="675"/>
    </row>
    <row r="140" spans="7:19" x14ac:dyDescent="0.25">
      <c r="S140" s="675"/>
    </row>
    <row r="141" spans="7:19" x14ac:dyDescent="0.25">
      <c r="S141" s="675"/>
    </row>
    <row r="142" spans="7:19" x14ac:dyDescent="0.25">
      <c r="S142" s="675"/>
    </row>
    <row r="143" spans="7:19" x14ac:dyDescent="0.25">
      <c r="S143" s="675"/>
    </row>
    <row r="144" spans="7:19" x14ac:dyDescent="0.25">
      <c r="S144" s="675"/>
    </row>
    <row r="145" spans="19:19" x14ac:dyDescent="0.25">
      <c r="S145" s="675"/>
    </row>
    <row r="146" spans="19:19" x14ac:dyDescent="0.25">
      <c r="S146" s="675"/>
    </row>
    <row r="147" spans="19:19" x14ac:dyDescent="0.25">
      <c r="S147" s="675"/>
    </row>
    <row r="148" spans="19:19" x14ac:dyDescent="0.25">
      <c r="S148" s="675"/>
    </row>
    <row r="149" spans="19:19" x14ac:dyDescent="0.25">
      <c r="S149" s="675"/>
    </row>
    <row r="150" spans="19:19" x14ac:dyDescent="0.25">
      <c r="S150" s="675"/>
    </row>
    <row r="151" spans="19:19" x14ac:dyDescent="0.25">
      <c r="S151" s="675"/>
    </row>
    <row r="152" spans="19:19" x14ac:dyDescent="0.25">
      <c r="S152" s="675"/>
    </row>
    <row r="153" spans="19:19" x14ac:dyDescent="0.25">
      <c r="S153" s="675"/>
    </row>
    <row r="154" spans="19:19" x14ac:dyDescent="0.25">
      <c r="S154" s="675"/>
    </row>
    <row r="155" spans="19:19" x14ac:dyDescent="0.25">
      <c r="S155" s="675"/>
    </row>
    <row r="156" spans="19:19" x14ac:dyDescent="0.25">
      <c r="S156" s="675"/>
    </row>
    <row r="157" spans="19:19" x14ac:dyDescent="0.25">
      <c r="S157" s="675"/>
    </row>
    <row r="158" spans="19:19" x14ac:dyDescent="0.25">
      <c r="S158" s="675"/>
    </row>
    <row r="159" spans="19:19" x14ac:dyDescent="0.25">
      <c r="S159" s="675"/>
    </row>
    <row r="160" spans="19:19" x14ac:dyDescent="0.25">
      <c r="S160" s="675"/>
    </row>
    <row r="161" spans="19:19" x14ac:dyDescent="0.25">
      <c r="S161" s="675"/>
    </row>
    <row r="162" spans="19:19" x14ac:dyDescent="0.25">
      <c r="S162" s="675"/>
    </row>
    <row r="163" spans="19:19" x14ac:dyDescent="0.25">
      <c r="S163" s="675"/>
    </row>
    <row r="164" spans="19:19" x14ac:dyDescent="0.25">
      <c r="S164" s="675"/>
    </row>
    <row r="165" spans="19:19" x14ac:dyDescent="0.25">
      <c r="S165" s="675"/>
    </row>
    <row r="166" spans="19:19" x14ac:dyDescent="0.25">
      <c r="S166" s="675"/>
    </row>
    <row r="167" spans="19:19" x14ac:dyDescent="0.25">
      <c r="S167" s="675"/>
    </row>
    <row r="168" spans="19:19" x14ac:dyDescent="0.25">
      <c r="S168" s="675"/>
    </row>
    <row r="169" spans="19:19" x14ac:dyDescent="0.25">
      <c r="S169" s="675"/>
    </row>
    <row r="170" spans="19:19" x14ac:dyDescent="0.25">
      <c r="S170" s="675"/>
    </row>
    <row r="171" spans="19:19" x14ac:dyDescent="0.25">
      <c r="S171" s="675"/>
    </row>
    <row r="172" spans="19:19" x14ac:dyDescent="0.25">
      <c r="S172" s="675"/>
    </row>
    <row r="173" spans="19:19" x14ac:dyDescent="0.25">
      <c r="S173" s="675"/>
    </row>
    <row r="174" spans="19:19" x14ac:dyDescent="0.25">
      <c r="S174" s="675"/>
    </row>
    <row r="175" spans="19:19" x14ac:dyDescent="0.25">
      <c r="S175" s="675"/>
    </row>
    <row r="176" spans="19:19" x14ac:dyDescent="0.25">
      <c r="S176" s="675"/>
    </row>
    <row r="177" spans="19:19" x14ac:dyDescent="0.25">
      <c r="S177" s="675"/>
    </row>
    <row r="178" spans="19:19" x14ac:dyDescent="0.25">
      <c r="S178" s="675"/>
    </row>
    <row r="179" spans="19:19" x14ac:dyDescent="0.25">
      <c r="S179" s="675"/>
    </row>
    <row r="180" spans="19:19" x14ac:dyDescent="0.25">
      <c r="S180" s="675"/>
    </row>
    <row r="181" spans="19:19" x14ac:dyDescent="0.25">
      <c r="S181" s="675"/>
    </row>
    <row r="182" spans="19:19" x14ac:dyDescent="0.25">
      <c r="S182" s="675"/>
    </row>
    <row r="183" spans="19:19" x14ac:dyDescent="0.25">
      <c r="S183" s="675"/>
    </row>
    <row r="184" spans="19:19" x14ac:dyDescent="0.25">
      <c r="S184" s="675"/>
    </row>
    <row r="185" spans="19:19" x14ac:dyDescent="0.25">
      <c r="S185" s="675"/>
    </row>
    <row r="186" spans="19:19" x14ac:dyDescent="0.25">
      <c r="S186" s="675"/>
    </row>
    <row r="187" spans="19:19" x14ac:dyDescent="0.25">
      <c r="S187" s="675"/>
    </row>
    <row r="188" spans="19:19" x14ac:dyDescent="0.25">
      <c r="S188" s="675"/>
    </row>
    <row r="189" spans="19:19" x14ac:dyDescent="0.25">
      <c r="S189" s="675"/>
    </row>
    <row r="190" spans="19:19" x14ac:dyDescent="0.25">
      <c r="S190" s="675"/>
    </row>
    <row r="191" spans="19:19" x14ac:dyDescent="0.25">
      <c r="S191" s="675"/>
    </row>
    <row r="192" spans="19:19" x14ac:dyDescent="0.25">
      <c r="S192" s="675"/>
    </row>
    <row r="193" spans="19:19" x14ac:dyDescent="0.25">
      <c r="S193" s="675"/>
    </row>
    <row r="194" spans="19:19" x14ac:dyDescent="0.25">
      <c r="S194" s="675"/>
    </row>
    <row r="195" spans="19:19" x14ac:dyDescent="0.25">
      <c r="S195" s="675"/>
    </row>
    <row r="196" spans="19:19" x14ac:dyDescent="0.25">
      <c r="S196" s="675"/>
    </row>
    <row r="197" spans="19:19" x14ac:dyDescent="0.25">
      <c r="S197" s="675"/>
    </row>
    <row r="198" spans="19:19" x14ac:dyDescent="0.25">
      <c r="S198" s="675"/>
    </row>
    <row r="199" spans="19:19" x14ac:dyDescent="0.25">
      <c r="S199" s="675"/>
    </row>
    <row r="200" spans="19:19" x14ac:dyDescent="0.25">
      <c r="S200" s="675"/>
    </row>
    <row r="201" spans="19:19" x14ac:dyDescent="0.25">
      <c r="S201" s="675"/>
    </row>
    <row r="202" spans="19:19" x14ac:dyDescent="0.25">
      <c r="S202" s="675"/>
    </row>
    <row r="203" spans="19:19" x14ac:dyDescent="0.25">
      <c r="S203" s="675"/>
    </row>
    <row r="204" spans="19:19" x14ac:dyDescent="0.25">
      <c r="S204" s="675"/>
    </row>
    <row r="205" spans="19:19" x14ac:dyDescent="0.25">
      <c r="S205" s="675"/>
    </row>
    <row r="206" spans="19:19" x14ac:dyDescent="0.25">
      <c r="S206" s="675"/>
    </row>
  </sheetData>
  <mergeCells count="2">
    <mergeCell ref="F2:S2"/>
    <mergeCell ref="T2:AG2"/>
  </mergeCells>
  <pageMargins left="0.70866141732283472" right="0.70866141732283472" top="0.74803149606299213" bottom="0.74803149606299213" header="0.31496062992125984" footer="0.31496062992125984"/>
  <pageSetup scale="87"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BF13A-53D4-4313-99F9-604517D9AB2C}">
  <sheetPr codeName="Sheet1">
    <pageSetUpPr autoPageBreaks="0" fitToPage="1"/>
  </sheetPr>
  <dimension ref="B1:BN245"/>
  <sheetViews>
    <sheetView showGridLines="0" tabSelected="1" view="pageBreakPreview" topLeftCell="A3" zoomScaleNormal="100" zoomScaleSheetLayoutView="100" workbookViewId="0">
      <selection activeCell="AE73" sqref="AE73"/>
    </sheetView>
  </sheetViews>
  <sheetFormatPr defaultColWidth="3" defaultRowHeight="10.5" x14ac:dyDescent="0.25"/>
  <cols>
    <col min="1" max="1" width="0.81640625" style="79" customWidth="1"/>
    <col min="2" max="2" width="1" style="79" customWidth="1"/>
    <col min="3" max="3" width="1.26953125" style="79" customWidth="1"/>
    <col min="4" max="4" width="37.54296875" style="79" customWidth="1"/>
    <col min="5" max="5" width="4.453125" style="79" customWidth="1"/>
    <col min="6" max="6" width="5.1796875" style="79" customWidth="1"/>
    <col min="7" max="7" width="14.08984375" style="79" customWidth="1"/>
    <col min="8" max="16" width="14.08984375" style="79" hidden="1" customWidth="1"/>
    <col min="17" max="17" width="14.08984375" style="79" customWidth="1"/>
    <col min="18" max="19" width="14.08984375" style="79" hidden="1" customWidth="1"/>
    <col min="20" max="21" width="14.08984375" style="79" customWidth="1"/>
    <col min="22" max="30" width="14.08984375" style="79" hidden="1" customWidth="1"/>
    <col min="31" max="31" width="14.08984375" style="79" customWidth="1"/>
    <col min="32" max="33" width="14.08984375" style="79" hidden="1" customWidth="1"/>
    <col min="34" max="34" width="14.08984375" style="79" customWidth="1"/>
    <col min="35" max="35" width="1.7265625" style="79" customWidth="1"/>
    <col min="36" max="36" width="10.7265625" style="45" customWidth="1"/>
    <col min="37" max="37" width="9.26953125" style="45" customWidth="1"/>
    <col min="38" max="38" width="7.7265625" style="45" customWidth="1"/>
    <col min="39" max="39" width="7.26953125" style="45" customWidth="1"/>
    <col min="40" max="40" width="3.7265625" style="45" customWidth="1"/>
    <col min="41" max="44" width="3.1796875" style="45" customWidth="1"/>
    <col min="45" max="45" width="4" style="79" customWidth="1"/>
    <col min="46" max="46" width="3.26953125" style="79" customWidth="1"/>
    <col min="47" max="49" width="3.1796875" style="79" customWidth="1"/>
    <col min="50" max="50" width="9.26953125" style="79" customWidth="1"/>
    <col min="51" max="52" width="3.1796875" style="79" customWidth="1"/>
    <col min="53" max="95" width="1.7265625" style="79" customWidth="1"/>
    <col min="96" max="256" width="3" style="79"/>
    <col min="257" max="257" width="0.81640625" style="79" customWidth="1"/>
    <col min="258" max="258" width="1" style="79" customWidth="1"/>
    <col min="259" max="259" width="1.26953125" style="79" customWidth="1"/>
    <col min="260" max="260" width="37.54296875" style="79" customWidth="1"/>
    <col min="261" max="261" width="4.453125" style="79" customWidth="1"/>
    <col min="262" max="262" width="5.1796875" style="79" customWidth="1"/>
    <col min="263" max="263" width="14.08984375" style="79" customWidth="1"/>
    <col min="264" max="272" width="0" style="79" hidden="1" customWidth="1"/>
    <col min="273" max="273" width="14.08984375" style="79" customWidth="1"/>
    <col min="274" max="275" width="0" style="79" hidden="1" customWidth="1"/>
    <col min="276" max="277" width="14.08984375" style="79" customWidth="1"/>
    <col min="278" max="286" width="0" style="79" hidden="1" customWidth="1"/>
    <col min="287" max="287" width="14.08984375" style="79" customWidth="1"/>
    <col min="288" max="289" width="0" style="79" hidden="1" customWidth="1"/>
    <col min="290" max="290" width="14.08984375" style="79" customWidth="1"/>
    <col min="291" max="291" width="1.7265625" style="79" customWidth="1"/>
    <col min="292" max="292" width="10.7265625" style="79" customWidth="1"/>
    <col min="293" max="293" width="9.26953125" style="79" customWidth="1"/>
    <col min="294" max="294" width="7.7265625" style="79" customWidth="1"/>
    <col min="295" max="295" width="7.26953125" style="79" customWidth="1"/>
    <col min="296" max="296" width="3.7265625" style="79" customWidth="1"/>
    <col min="297" max="300" width="3.1796875" style="79" customWidth="1"/>
    <col min="301" max="301" width="4" style="79" customWidth="1"/>
    <col min="302" max="302" width="3.26953125" style="79" customWidth="1"/>
    <col min="303" max="305" width="3.1796875" style="79" customWidth="1"/>
    <col min="306" max="306" width="9.26953125" style="79" customWidth="1"/>
    <col min="307" max="308" width="3.1796875" style="79" customWidth="1"/>
    <col min="309" max="351" width="1.7265625" style="79" customWidth="1"/>
    <col min="352" max="512" width="3" style="79"/>
    <col min="513" max="513" width="0.81640625" style="79" customWidth="1"/>
    <col min="514" max="514" width="1" style="79" customWidth="1"/>
    <col min="515" max="515" width="1.26953125" style="79" customWidth="1"/>
    <col min="516" max="516" width="37.54296875" style="79" customWidth="1"/>
    <col min="517" max="517" width="4.453125" style="79" customWidth="1"/>
    <col min="518" max="518" width="5.1796875" style="79" customWidth="1"/>
    <col min="519" max="519" width="14.08984375" style="79" customWidth="1"/>
    <col min="520" max="528" width="0" style="79" hidden="1" customWidth="1"/>
    <col min="529" max="529" width="14.08984375" style="79" customWidth="1"/>
    <col min="530" max="531" width="0" style="79" hidden="1" customWidth="1"/>
    <col min="532" max="533" width="14.08984375" style="79" customWidth="1"/>
    <col min="534" max="542" width="0" style="79" hidden="1" customWidth="1"/>
    <col min="543" max="543" width="14.08984375" style="79" customWidth="1"/>
    <col min="544" max="545" width="0" style="79" hidden="1" customWidth="1"/>
    <col min="546" max="546" width="14.08984375" style="79" customWidth="1"/>
    <col min="547" max="547" width="1.7265625" style="79" customWidth="1"/>
    <col min="548" max="548" width="10.7265625" style="79" customWidth="1"/>
    <col min="549" max="549" width="9.26953125" style="79" customWidth="1"/>
    <col min="550" max="550" width="7.7265625" style="79" customWidth="1"/>
    <col min="551" max="551" width="7.26953125" style="79" customWidth="1"/>
    <col min="552" max="552" width="3.7265625" style="79" customWidth="1"/>
    <col min="553" max="556" width="3.1796875" style="79" customWidth="1"/>
    <col min="557" max="557" width="4" style="79" customWidth="1"/>
    <col min="558" max="558" width="3.26953125" style="79" customWidth="1"/>
    <col min="559" max="561" width="3.1796875" style="79" customWidth="1"/>
    <col min="562" max="562" width="9.26953125" style="79" customWidth="1"/>
    <col min="563" max="564" width="3.1796875" style="79" customWidth="1"/>
    <col min="565" max="607" width="1.7265625" style="79" customWidth="1"/>
    <col min="608" max="768" width="3" style="79"/>
    <col min="769" max="769" width="0.81640625" style="79" customWidth="1"/>
    <col min="770" max="770" width="1" style="79" customWidth="1"/>
    <col min="771" max="771" width="1.26953125" style="79" customWidth="1"/>
    <col min="772" max="772" width="37.54296875" style="79" customWidth="1"/>
    <col min="773" max="773" width="4.453125" style="79" customWidth="1"/>
    <col min="774" max="774" width="5.1796875" style="79" customWidth="1"/>
    <col min="775" max="775" width="14.08984375" style="79" customWidth="1"/>
    <col min="776" max="784" width="0" style="79" hidden="1" customWidth="1"/>
    <col min="785" max="785" width="14.08984375" style="79" customWidth="1"/>
    <col min="786" max="787" width="0" style="79" hidden="1" customWidth="1"/>
    <col min="788" max="789" width="14.08984375" style="79" customWidth="1"/>
    <col min="790" max="798" width="0" style="79" hidden="1" customWidth="1"/>
    <col min="799" max="799" width="14.08984375" style="79" customWidth="1"/>
    <col min="800" max="801" width="0" style="79" hidden="1" customWidth="1"/>
    <col min="802" max="802" width="14.08984375" style="79" customWidth="1"/>
    <col min="803" max="803" width="1.7265625" style="79" customWidth="1"/>
    <col min="804" max="804" width="10.7265625" style="79" customWidth="1"/>
    <col min="805" max="805" width="9.26953125" style="79" customWidth="1"/>
    <col min="806" max="806" width="7.7265625" style="79" customWidth="1"/>
    <col min="807" max="807" width="7.26953125" style="79" customWidth="1"/>
    <col min="808" max="808" width="3.7265625" style="79" customWidth="1"/>
    <col min="809" max="812" width="3.1796875" style="79" customWidth="1"/>
    <col min="813" max="813" width="4" style="79" customWidth="1"/>
    <col min="814" max="814" width="3.26953125" style="79" customWidth="1"/>
    <col min="815" max="817" width="3.1796875" style="79" customWidth="1"/>
    <col min="818" max="818" width="9.26953125" style="79" customWidth="1"/>
    <col min="819" max="820" width="3.1796875" style="79" customWidth="1"/>
    <col min="821" max="863" width="1.7265625" style="79" customWidth="1"/>
    <col min="864" max="1024" width="3" style="79"/>
    <col min="1025" max="1025" width="0.81640625" style="79" customWidth="1"/>
    <col min="1026" max="1026" width="1" style="79" customWidth="1"/>
    <col min="1027" max="1027" width="1.26953125" style="79" customWidth="1"/>
    <col min="1028" max="1028" width="37.54296875" style="79" customWidth="1"/>
    <col min="1029" max="1029" width="4.453125" style="79" customWidth="1"/>
    <col min="1030" max="1030" width="5.1796875" style="79" customWidth="1"/>
    <col min="1031" max="1031" width="14.08984375" style="79" customWidth="1"/>
    <col min="1032" max="1040" width="0" style="79" hidden="1" customWidth="1"/>
    <col min="1041" max="1041" width="14.08984375" style="79" customWidth="1"/>
    <col min="1042" max="1043" width="0" style="79" hidden="1" customWidth="1"/>
    <col min="1044" max="1045" width="14.08984375" style="79" customWidth="1"/>
    <col min="1046" max="1054" width="0" style="79" hidden="1" customWidth="1"/>
    <col min="1055" max="1055" width="14.08984375" style="79" customWidth="1"/>
    <col min="1056" max="1057" width="0" style="79" hidden="1" customWidth="1"/>
    <col min="1058" max="1058" width="14.08984375" style="79" customWidth="1"/>
    <col min="1059" max="1059" width="1.7265625" style="79" customWidth="1"/>
    <col min="1060" max="1060" width="10.7265625" style="79" customWidth="1"/>
    <col min="1061" max="1061" width="9.26953125" style="79" customWidth="1"/>
    <col min="1062" max="1062" width="7.7265625" style="79" customWidth="1"/>
    <col min="1063" max="1063" width="7.26953125" style="79" customWidth="1"/>
    <col min="1064" max="1064" width="3.7265625" style="79" customWidth="1"/>
    <col min="1065" max="1068" width="3.1796875" style="79" customWidth="1"/>
    <col min="1069" max="1069" width="4" style="79" customWidth="1"/>
    <col min="1070" max="1070" width="3.26953125" style="79" customWidth="1"/>
    <col min="1071" max="1073" width="3.1796875" style="79" customWidth="1"/>
    <col min="1074" max="1074" width="9.26953125" style="79" customWidth="1"/>
    <col min="1075" max="1076" width="3.1796875" style="79" customWidth="1"/>
    <col min="1077" max="1119" width="1.7265625" style="79" customWidth="1"/>
    <col min="1120" max="1280" width="3" style="79"/>
    <col min="1281" max="1281" width="0.81640625" style="79" customWidth="1"/>
    <col min="1282" max="1282" width="1" style="79" customWidth="1"/>
    <col min="1283" max="1283" width="1.26953125" style="79" customWidth="1"/>
    <col min="1284" max="1284" width="37.54296875" style="79" customWidth="1"/>
    <col min="1285" max="1285" width="4.453125" style="79" customWidth="1"/>
    <col min="1286" max="1286" width="5.1796875" style="79" customWidth="1"/>
    <col min="1287" max="1287" width="14.08984375" style="79" customWidth="1"/>
    <col min="1288" max="1296" width="0" style="79" hidden="1" customWidth="1"/>
    <col min="1297" max="1297" width="14.08984375" style="79" customWidth="1"/>
    <col min="1298" max="1299" width="0" style="79" hidden="1" customWidth="1"/>
    <col min="1300" max="1301" width="14.08984375" style="79" customWidth="1"/>
    <col min="1302" max="1310" width="0" style="79" hidden="1" customWidth="1"/>
    <col min="1311" max="1311" width="14.08984375" style="79" customWidth="1"/>
    <col min="1312" max="1313" width="0" style="79" hidden="1" customWidth="1"/>
    <col min="1314" max="1314" width="14.08984375" style="79" customWidth="1"/>
    <col min="1315" max="1315" width="1.7265625" style="79" customWidth="1"/>
    <col min="1316" max="1316" width="10.7265625" style="79" customWidth="1"/>
    <col min="1317" max="1317" width="9.26953125" style="79" customWidth="1"/>
    <col min="1318" max="1318" width="7.7265625" style="79" customWidth="1"/>
    <col min="1319" max="1319" width="7.26953125" style="79" customWidth="1"/>
    <col min="1320" max="1320" width="3.7265625" style="79" customWidth="1"/>
    <col min="1321" max="1324" width="3.1796875" style="79" customWidth="1"/>
    <col min="1325" max="1325" width="4" style="79" customWidth="1"/>
    <col min="1326" max="1326" width="3.26953125" style="79" customWidth="1"/>
    <col min="1327" max="1329" width="3.1796875" style="79" customWidth="1"/>
    <col min="1330" max="1330" width="9.26953125" style="79" customWidth="1"/>
    <col min="1331" max="1332" width="3.1796875" style="79" customWidth="1"/>
    <col min="1333" max="1375" width="1.7265625" style="79" customWidth="1"/>
    <col min="1376" max="1536" width="3" style="79"/>
    <col min="1537" max="1537" width="0.81640625" style="79" customWidth="1"/>
    <col min="1538" max="1538" width="1" style="79" customWidth="1"/>
    <col min="1539" max="1539" width="1.26953125" style="79" customWidth="1"/>
    <col min="1540" max="1540" width="37.54296875" style="79" customWidth="1"/>
    <col min="1541" max="1541" width="4.453125" style="79" customWidth="1"/>
    <col min="1542" max="1542" width="5.1796875" style="79" customWidth="1"/>
    <col min="1543" max="1543" width="14.08984375" style="79" customWidth="1"/>
    <col min="1544" max="1552" width="0" style="79" hidden="1" customWidth="1"/>
    <col min="1553" max="1553" width="14.08984375" style="79" customWidth="1"/>
    <col min="1554" max="1555" width="0" style="79" hidden="1" customWidth="1"/>
    <col min="1556" max="1557" width="14.08984375" style="79" customWidth="1"/>
    <col min="1558" max="1566" width="0" style="79" hidden="1" customWidth="1"/>
    <col min="1567" max="1567" width="14.08984375" style="79" customWidth="1"/>
    <col min="1568" max="1569" width="0" style="79" hidden="1" customWidth="1"/>
    <col min="1570" max="1570" width="14.08984375" style="79" customWidth="1"/>
    <col min="1571" max="1571" width="1.7265625" style="79" customWidth="1"/>
    <col min="1572" max="1572" width="10.7265625" style="79" customWidth="1"/>
    <col min="1573" max="1573" width="9.26953125" style="79" customWidth="1"/>
    <col min="1574" max="1574" width="7.7265625" style="79" customWidth="1"/>
    <col min="1575" max="1575" width="7.26953125" style="79" customWidth="1"/>
    <col min="1576" max="1576" width="3.7265625" style="79" customWidth="1"/>
    <col min="1577" max="1580" width="3.1796875" style="79" customWidth="1"/>
    <col min="1581" max="1581" width="4" style="79" customWidth="1"/>
    <col min="1582" max="1582" width="3.26953125" style="79" customWidth="1"/>
    <col min="1583" max="1585" width="3.1796875" style="79" customWidth="1"/>
    <col min="1586" max="1586" width="9.26953125" style="79" customWidth="1"/>
    <col min="1587" max="1588" width="3.1796875" style="79" customWidth="1"/>
    <col min="1589" max="1631" width="1.7265625" style="79" customWidth="1"/>
    <col min="1632" max="1792" width="3" style="79"/>
    <col min="1793" max="1793" width="0.81640625" style="79" customWidth="1"/>
    <col min="1794" max="1794" width="1" style="79" customWidth="1"/>
    <col min="1795" max="1795" width="1.26953125" style="79" customWidth="1"/>
    <col min="1796" max="1796" width="37.54296875" style="79" customWidth="1"/>
    <col min="1797" max="1797" width="4.453125" style="79" customWidth="1"/>
    <col min="1798" max="1798" width="5.1796875" style="79" customWidth="1"/>
    <col min="1799" max="1799" width="14.08984375" style="79" customWidth="1"/>
    <col min="1800" max="1808" width="0" style="79" hidden="1" customWidth="1"/>
    <col min="1809" max="1809" width="14.08984375" style="79" customWidth="1"/>
    <col min="1810" max="1811" width="0" style="79" hidden="1" customWidth="1"/>
    <col min="1812" max="1813" width="14.08984375" style="79" customWidth="1"/>
    <col min="1814" max="1822" width="0" style="79" hidden="1" customWidth="1"/>
    <col min="1823" max="1823" width="14.08984375" style="79" customWidth="1"/>
    <col min="1824" max="1825" width="0" style="79" hidden="1" customWidth="1"/>
    <col min="1826" max="1826" width="14.08984375" style="79" customWidth="1"/>
    <col min="1827" max="1827" width="1.7265625" style="79" customWidth="1"/>
    <col min="1828" max="1828" width="10.7265625" style="79" customWidth="1"/>
    <col min="1829" max="1829" width="9.26953125" style="79" customWidth="1"/>
    <col min="1830" max="1830" width="7.7265625" style="79" customWidth="1"/>
    <col min="1831" max="1831" width="7.26953125" style="79" customWidth="1"/>
    <col min="1832" max="1832" width="3.7265625" style="79" customWidth="1"/>
    <col min="1833" max="1836" width="3.1796875" style="79" customWidth="1"/>
    <col min="1837" max="1837" width="4" style="79" customWidth="1"/>
    <col min="1838" max="1838" width="3.26953125" style="79" customWidth="1"/>
    <col min="1839" max="1841" width="3.1796875" style="79" customWidth="1"/>
    <col min="1842" max="1842" width="9.26953125" style="79" customWidth="1"/>
    <col min="1843" max="1844" width="3.1796875" style="79" customWidth="1"/>
    <col min="1845" max="1887" width="1.7265625" style="79" customWidth="1"/>
    <col min="1888" max="2048" width="3" style="79"/>
    <col min="2049" max="2049" width="0.81640625" style="79" customWidth="1"/>
    <col min="2050" max="2050" width="1" style="79" customWidth="1"/>
    <col min="2051" max="2051" width="1.26953125" style="79" customWidth="1"/>
    <col min="2052" max="2052" width="37.54296875" style="79" customWidth="1"/>
    <col min="2053" max="2053" width="4.453125" style="79" customWidth="1"/>
    <col min="2054" max="2054" width="5.1796875" style="79" customWidth="1"/>
    <col min="2055" max="2055" width="14.08984375" style="79" customWidth="1"/>
    <col min="2056" max="2064" width="0" style="79" hidden="1" customWidth="1"/>
    <col min="2065" max="2065" width="14.08984375" style="79" customWidth="1"/>
    <col min="2066" max="2067" width="0" style="79" hidden="1" customWidth="1"/>
    <col min="2068" max="2069" width="14.08984375" style="79" customWidth="1"/>
    <col min="2070" max="2078" width="0" style="79" hidden="1" customWidth="1"/>
    <col min="2079" max="2079" width="14.08984375" style="79" customWidth="1"/>
    <col min="2080" max="2081" width="0" style="79" hidden="1" customWidth="1"/>
    <col min="2082" max="2082" width="14.08984375" style="79" customWidth="1"/>
    <col min="2083" max="2083" width="1.7265625" style="79" customWidth="1"/>
    <col min="2084" max="2084" width="10.7265625" style="79" customWidth="1"/>
    <col min="2085" max="2085" width="9.26953125" style="79" customWidth="1"/>
    <col min="2086" max="2086" width="7.7265625" style="79" customWidth="1"/>
    <col min="2087" max="2087" width="7.26953125" style="79" customWidth="1"/>
    <col min="2088" max="2088" width="3.7265625" style="79" customWidth="1"/>
    <col min="2089" max="2092" width="3.1796875" style="79" customWidth="1"/>
    <col min="2093" max="2093" width="4" style="79" customWidth="1"/>
    <col min="2094" max="2094" width="3.26953125" style="79" customWidth="1"/>
    <col min="2095" max="2097" width="3.1796875" style="79" customWidth="1"/>
    <col min="2098" max="2098" width="9.26953125" style="79" customWidth="1"/>
    <col min="2099" max="2100" width="3.1796875" style="79" customWidth="1"/>
    <col min="2101" max="2143" width="1.7265625" style="79" customWidth="1"/>
    <col min="2144" max="2304" width="3" style="79"/>
    <col min="2305" max="2305" width="0.81640625" style="79" customWidth="1"/>
    <col min="2306" max="2306" width="1" style="79" customWidth="1"/>
    <col min="2307" max="2307" width="1.26953125" style="79" customWidth="1"/>
    <col min="2308" max="2308" width="37.54296875" style="79" customWidth="1"/>
    <col min="2309" max="2309" width="4.453125" style="79" customWidth="1"/>
    <col min="2310" max="2310" width="5.1796875" style="79" customWidth="1"/>
    <col min="2311" max="2311" width="14.08984375" style="79" customWidth="1"/>
    <col min="2312" max="2320" width="0" style="79" hidden="1" customWidth="1"/>
    <col min="2321" max="2321" width="14.08984375" style="79" customWidth="1"/>
    <col min="2322" max="2323" width="0" style="79" hidden="1" customWidth="1"/>
    <col min="2324" max="2325" width="14.08984375" style="79" customWidth="1"/>
    <col min="2326" max="2334" width="0" style="79" hidden="1" customWidth="1"/>
    <col min="2335" max="2335" width="14.08984375" style="79" customWidth="1"/>
    <col min="2336" max="2337" width="0" style="79" hidden="1" customWidth="1"/>
    <col min="2338" max="2338" width="14.08984375" style="79" customWidth="1"/>
    <col min="2339" max="2339" width="1.7265625" style="79" customWidth="1"/>
    <col min="2340" max="2340" width="10.7265625" style="79" customWidth="1"/>
    <col min="2341" max="2341" width="9.26953125" style="79" customWidth="1"/>
    <col min="2342" max="2342" width="7.7265625" style="79" customWidth="1"/>
    <col min="2343" max="2343" width="7.26953125" style="79" customWidth="1"/>
    <col min="2344" max="2344" width="3.7265625" style="79" customWidth="1"/>
    <col min="2345" max="2348" width="3.1796875" style="79" customWidth="1"/>
    <col min="2349" max="2349" width="4" style="79" customWidth="1"/>
    <col min="2350" max="2350" width="3.26953125" style="79" customWidth="1"/>
    <col min="2351" max="2353" width="3.1796875" style="79" customWidth="1"/>
    <col min="2354" max="2354" width="9.26953125" style="79" customWidth="1"/>
    <col min="2355" max="2356" width="3.1796875" style="79" customWidth="1"/>
    <col min="2357" max="2399" width="1.7265625" style="79" customWidth="1"/>
    <col min="2400" max="2560" width="3" style="79"/>
    <col min="2561" max="2561" width="0.81640625" style="79" customWidth="1"/>
    <col min="2562" max="2562" width="1" style="79" customWidth="1"/>
    <col min="2563" max="2563" width="1.26953125" style="79" customWidth="1"/>
    <col min="2564" max="2564" width="37.54296875" style="79" customWidth="1"/>
    <col min="2565" max="2565" width="4.453125" style="79" customWidth="1"/>
    <col min="2566" max="2566" width="5.1796875" style="79" customWidth="1"/>
    <col min="2567" max="2567" width="14.08984375" style="79" customWidth="1"/>
    <col min="2568" max="2576" width="0" style="79" hidden="1" customWidth="1"/>
    <col min="2577" max="2577" width="14.08984375" style="79" customWidth="1"/>
    <col min="2578" max="2579" width="0" style="79" hidden="1" customWidth="1"/>
    <col min="2580" max="2581" width="14.08984375" style="79" customWidth="1"/>
    <col min="2582" max="2590" width="0" style="79" hidden="1" customWidth="1"/>
    <col min="2591" max="2591" width="14.08984375" style="79" customWidth="1"/>
    <col min="2592" max="2593" width="0" style="79" hidden="1" customWidth="1"/>
    <col min="2594" max="2594" width="14.08984375" style="79" customWidth="1"/>
    <col min="2595" max="2595" width="1.7265625" style="79" customWidth="1"/>
    <col min="2596" max="2596" width="10.7265625" style="79" customWidth="1"/>
    <col min="2597" max="2597" width="9.26953125" style="79" customWidth="1"/>
    <col min="2598" max="2598" width="7.7265625" style="79" customWidth="1"/>
    <col min="2599" max="2599" width="7.26953125" style="79" customWidth="1"/>
    <col min="2600" max="2600" width="3.7265625" style="79" customWidth="1"/>
    <col min="2601" max="2604" width="3.1796875" style="79" customWidth="1"/>
    <col min="2605" max="2605" width="4" style="79" customWidth="1"/>
    <col min="2606" max="2606" width="3.26953125" style="79" customWidth="1"/>
    <col min="2607" max="2609" width="3.1796875" style="79" customWidth="1"/>
    <col min="2610" max="2610" width="9.26953125" style="79" customWidth="1"/>
    <col min="2611" max="2612" width="3.1796875" style="79" customWidth="1"/>
    <col min="2613" max="2655" width="1.7265625" style="79" customWidth="1"/>
    <col min="2656" max="2816" width="3" style="79"/>
    <col min="2817" max="2817" width="0.81640625" style="79" customWidth="1"/>
    <col min="2818" max="2818" width="1" style="79" customWidth="1"/>
    <col min="2819" max="2819" width="1.26953125" style="79" customWidth="1"/>
    <col min="2820" max="2820" width="37.54296875" style="79" customWidth="1"/>
    <col min="2821" max="2821" width="4.453125" style="79" customWidth="1"/>
    <col min="2822" max="2822" width="5.1796875" style="79" customWidth="1"/>
    <col min="2823" max="2823" width="14.08984375" style="79" customWidth="1"/>
    <col min="2824" max="2832" width="0" style="79" hidden="1" customWidth="1"/>
    <col min="2833" max="2833" width="14.08984375" style="79" customWidth="1"/>
    <col min="2834" max="2835" width="0" style="79" hidden="1" customWidth="1"/>
    <col min="2836" max="2837" width="14.08984375" style="79" customWidth="1"/>
    <col min="2838" max="2846" width="0" style="79" hidden="1" customWidth="1"/>
    <col min="2847" max="2847" width="14.08984375" style="79" customWidth="1"/>
    <col min="2848" max="2849" width="0" style="79" hidden="1" customWidth="1"/>
    <col min="2850" max="2850" width="14.08984375" style="79" customWidth="1"/>
    <col min="2851" max="2851" width="1.7265625" style="79" customWidth="1"/>
    <col min="2852" max="2852" width="10.7265625" style="79" customWidth="1"/>
    <col min="2853" max="2853" width="9.26953125" style="79" customWidth="1"/>
    <col min="2854" max="2854" width="7.7265625" style="79" customWidth="1"/>
    <col min="2855" max="2855" width="7.26953125" style="79" customWidth="1"/>
    <col min="2856" max="2856" width="3.7265625" style="79" customWidth="1"/>
    <col min="2857" max="2860" width="3.1796875" style="79" customWidth="1"/>
    <col min="2861" max="2861" width="4" style="79" customWidth="1"/>
    <col min="2862" max="2862" width="3.26953125" style="79" customWidth="1"/>
    <col min="2863" max="2865" width="3.1796875" style="79" customWidth="1"/>
    <col min="2866" max="2866" width="9.26953125" style="79" customWidth="1"/>
    <col min="2867" max="2868" width="3.1796875" style="79" customWidth="1"/>
    <col min="2869" max="2911" width="1.7265625" style="79" customWidth="1"/>
    <col min="2912" max="3072" width="3" style="79"/>
    <col min="3073" max="3073" width="0.81640625" style="79" customWidth="1"/>
    <col min="3074" max="3074" width="1" style="79" customWidth="1"/>
    <col min="3075" max="3075" width="1.26953125" style="79" customWidth="1"/>
    <col min="3076" max="3076" width="37.54296875" style="79" customWidth="1"/>
    <col min="3077" max="3077" width="4.453125" style="79" customWidth="1"/>
    <col min="3078" max="3078" width="5.1796875" style="79" customWidth="1"/>
    <col min="3079" max="3079" width="14.08984375" style="79" customWidth="1"/>
    <col min="3080" max="3088" width="0" style="79" hidden="1" customWidth="1"/>
    <col min="3089" max="3089" width="14.08984375" style="79" customWidth="1"/>
    <col min="3090" max="3091" width="0" style="79" hidden="1" customWidth="1"/>
    <col min="3092" max="3093" width="14.08984375" style="79" customWidth="1"/>
    <col min="3094" max="3102" width="0" style="79" hidden="1" customWidth="1"/>
    <col min="3103" max="3103" width="14.08984375" style="79" customWidth="1"/>
    <col min="3104" max="3105" width="0" style="79" hidden="1" customWidth="1"/>
    <col min="3106" max="3106" width="14.08984375" style="79" customWidth="1"/>
    <col min="3107" max="3107" width="1.7265625" style="79" customWidth="1"/>
    <col min="3108" max="3108" width="10.7265625" style="79" customWidth="1"/>
    <col min="3109" max="3109" width="9.26953125" style="79" customWidth="1"/>
    <col min="3110" max="3110" width="7.7265625" style="79" customWidth="1"/>
    <col min="3111" max="3111" width="7.26953125" style="79" customWidth="1"/>
    <col min="3112" max="3112" width="3.7265625" style="79" customWidth="1"/>
    <col min="3113" max="3116" width="3.1796875" style="79" customWidth="1"/>
    <col min="3117" max="3117" width="4" style="79" customWidth="1"/>
    <col min="3118" max="3118" width="3.26953125" style="79" customWidth="1"/>
    <col min="3119" max="3121" width="3.1796875" style="79" customWidth="1"/>
    <col min="3122" max="3122" width="9.26953125" style="79" customWidth="1"/>
    <col min="3123" max="3124" width="3.1796875" style="79" customWidth="1"/>
    <col min="3125" max="3167" width="1.7265625" style="79" customWidth="1"/>
    <col min="3168" max="3328" width="3" style="79"/>
    <col min="3329" max="3329" width="0.81640625" style="79" customWidth="1"/>
    <col min="3330" max="3330" width="1" style="79" customWidth="1"/>
    <col min="3331" max="3331" width="1.26953125" style="79" customWidth="1"/>
    <col min="3332" max="3332" width="37.54296875" style="79" customWidth="1"/>
    <col min="3333" max="3333" width="4.453125" style="79" customWidth="1"/>
    <col min="3334" max="3334" width="5.1796875" style="79" customWidth="1"/>
    <col min="3335" max="3335" width="14.08984375" style="79" customWidth="1"/>
    <col min="3336" max="3344" width="0" style="79" hidden="1" customWidth="1"/>
    <col min="3345" max="3345" width="14.08984375" style="79" customWidth="1"/>
    <col min="3346" max="3347" width="0" style="79" hidden="1" customWidth="1"/>
    <col min="3348" max="3349" width="14.08984375" style="79" customWidth="1"/>
    <col min="3350" max="3358" width="0" style="79" hidden="1" customWidth="1"/>
    <col min="3359" max="3359" width="14.08984375" style="79" customWidth="1"/>
    <col min="3360" max="3361" width="0" style="79" hidden="1" customWidth="1"/>
    <col min="3362" max="3362" width="14.08984375" style="79" customWidth="1"/>
    <col min="3363" max="3363" width="1.7265625" style="79" customWidth="1"/>
    <col min="3364" max="3364" width="10.7265625" style="79" customWidth="1"/>
    <col min="3365" max="3365" width="9.26953125" style="79" customWidth="1"/>
    <col min="3366" max="3366" width="7.7265625" style="79" customWidth="1"/>
    <col min="3367" max="3367" width="7.26953125" style="79" customWidth="1"/>
    <col min="3368" max="3368" width="3.7265625" style="79" customWidth="1"/>
    <col min="3369" max="3372" width="3.1796875" style="79" customWidth="1"/>
    <col min="3373" max="3373" width="4" style="79" customWidth="1"/>
    <col min="3374" max="3374" width="3.26953125" style="79" customWidth="1"/>
    <col min="3375" max="3377" width="3.1796875" style="79" customWidth="1"/>
    <col min="3378" max="3378" width="9.26953125" style="79" customWidth="1"/>
    <col min="3379" max="3380" width="3.1796875" style="79" customWidth="1"/>
    <col min="3381" max="3423" width="1.7265625" style="79" customWidth="1"/>
    <col min="3424" max="3584" width="3" style="79"/>
    <col min="3585" max="3585" width="0.81640625" style="79" customWidth="1"/>
    <col min="3586" max="3586" width="1" style="79" customWidth="1"/>
    <col min="3587" max="3587" width="1.26953125" style="79" customWidth="1"/>
    <col min="3588" max="3588" width="37.54296875" style="79" customWidth="1"/>
    <col min="3589" max="3589" width="4.453125" style="79" customWidth="1"/>
    <col min="3590" max="3590" width="5.1796875" style="79" customWidth="1"/>
    <col min="3591" max="3591" width="14.08984375" style="79" customWidth="1"/>
    <col min="3592" max="3600" width="0" style="79" hidden="1" customWidth="1"/>
    <col min="3601" max="3601" width="14.08984375" style="79" customWidth="1"/>
    <col min="3602" max="3603" width="0" style="79" hidden="1" customWidth="1"/>
    <col min="3604" max="3605" width="14.08984375" style="79" customWidth="1"/>
    <col min="3606" max="3614" width="0" style="79" hidden="1" customWidth="1"/>
    <col min="3615" max="3615" width="14.08984375" style="79" customWidth="1"/>
    <col min="3616" max="3617" width="0" style="79" hidden="1" customWidth="1"/>
    <col min="3618" max="3618" width="14.08984375" style="79" customWidth="1"/>
    <col min="3619" max="3619" width="1.7265625" style="79" customWidth="1"/>
    <col min="3620" max="3620" width="10.7265625" style="79" customWidth="1"/>
    <col min="3621" max="3621" width="9.26953125" style="79" customWidth="1"/>
    <col min="3622" max="3622" width="7.7265625" style="79" customWidth="1"/>
    <col min="3623" max="3623" width="7.26953125" style="79" customWidth="1"/>
    <col min="3624" max="3624" width="3.7265625" style="79" customWidth="1"/>
    <col min="3625" max="3628" width="3.1796875" style="79" customWidth="1"/>
    <col min="3629" max="3629" width="4" style="79" customWidth="1"/>
    <col min="3630" max="3630" width="3.26953125" style="79" customWidth="1"/>
    <col min="3631" max="3633" width="3.1796875" style="79" customWidth="1"/>
    <col min="3634" max="3634" width="9.26953125" style="79" customWidth="1"/>
    <col min="3635" max="3636" width="3.1796875" style="79" customWidth="1"/>
    <col min="3637" max="3679" width="1.7265625" style="79" customWidth="1"/>
    <col min="3680" max="3840" width="3" style="79"/>
    <col min="3841" max="3841" width="0.81640625" style="79" customWidth="1"/>
    <col min="3842" max="3842" width="1" style="79" customWidth="1"/>
    <col min="3843" max="3843" width="1.26953125" style="79" customWidth="1"/>
    <col min="3844" max="3844" width="37.54296875" style="79" customWidth="1"/>
    <col min="3845" max="3845" width="4.453125" style="79" customWidth="1"/>
    <col min="3846" max="3846" width="5.1796875" style="79" customWidth="1"/>
    <col min="3847" max="3847" width="14.08984375" style="79" customWidth="1"/>
    <col min="3848" max="3856" width="0" style="79" hidden="1" customWidth="1"/>
    <col min="3857" max="3857" width="14.08984375" style="79" customWidth="1"/>
    <col min="3858" max="3859" width="0" style="79" hidden="1" customWidth="1"/>
    <col min="3860" max="3861" width="14.08984375" style="79" customWidth="1"/>
    <col min="3862" max="3870" width="0" style="79" hidden="1" customWidth="1"/>
    <col min="3871" max="3871" width="14.08984375" style="79" customWidth="1"/>
    <col min="3872" max="3873" width="0" style="79" hidden="1" customWidth="1"/>
    <col min="3874" max="3874" width="14.08984375" style="79" customWidth="1"/>
    <col min="3875" max="3875" width="1.7265625" style="79" customWidth="1"/>
    <col min="3876" max="3876" width="10.7265625" style="79" customWidth="1"/>
    <col min="3877" max="3877" width="9.26953125" style="79" customWidth="1"/>
    <col min="3878" max="3878" width="7.7265625" style="79" customWidth="1"/>
    <col min="3879" max="3879" width="7.26953125" style="79" customWidth="1"/>
    <col min="3880" max="3880" width="3.7265625" style="79" customWidth="1"/>
    <col min="3881" max="3884" width="3.1796875" style="79" customWidth="1"/>
    <col min="3885" max="3885" width="4" style="79" customWidth="1"/>
    <col min="3886" max="3886" width="3.26953125" style="79" customWidth="1"/>
    <col min="3887" max="3889" width="3.1796875" style="79" customWidth="1"/>
    <col min="3890" max="3890" width="9.26953125" style="79" customWidth="1"/>
    <col min="3891" max="3892" width="3.1796875" style="79" customWidth="1"/>
    <col min="3893" max="3935" width="1.7265625" style="79" customWidth="1"/>
    <col min="3936" max="4096" width="3" style="79"/>
    <col min="4097" max="4097" width="0.81640625" style="79" customWidth="1"/>
    <col min="4098" max="4098" width="1" style="79" customWidth="1"/>
    <col min="4099" max="4099" width="1.26953125" style="79" customWidth="1"/>
    <col min="4100" max="4100" width="37.54296875" style="79" customWidth="1"/>
    <col min="4101" max="4101" width="4.453125" style="79" customWidth="1"/>
    <col min="4102" max="4102" width="5.1796875" style="79" customWidth="1"/>
    <col min="4103" max="4103" width="14.08984375" style="79" customWidth="1"/>
    <col min="4104" max="4112" width="0" style="79" hidden="1" customWidth="1"/>
    <col min="4113" max="4113" width="14.08984375" style="79" customWidth="1"/>
    <col min="4114" max="4115" width="0" style="79" hidden="1" customWidth="1"/>
    <col min="4116" max="4117" width="14.08984375" style="79" customWidth="1"/>
    <col min="4118" max="4126" width="0" style="79" hidden="1" customWidth="1"/>
    <col min="4127" max="4127" width="14.08984375" style="79" customWidth="1"/>
    <col min="4128" max="4129" width="0" style="79" hidden="1" customWidth="1"/>
    <col min="4130" max="4130" width="14.08984375" style="79" customWidth="1"/>
    <col min="4131" max="4131" width="1.7265625" style="79" customWidth="1"/>
    <col min="4132" max="4132" width="10.7265625" style="79" customWidth="1"/>
    <col min="4133" max="4133" width="9.26953125" style="79" customWidth="1"/>
    <col min="4134" max="4134" width="7.7265625" style="79" customWidth="1"/>
    <col min="4135" max="4135" width="7.26953125" style="79" customWidth="1"/>
    <col min="4136" max="4136" width="3.7265625" style="79" customWidth="1"/>
    <col min="4137" max="4140" width="3.1796875" style="79" customWidth="1"/>
    <col min="4141" max="4141" width="4" style="79" customWidth="1"/>
    <col min="4142" max="4142" width="3.26953125" style="79" customWidth="1"/>
    <col min="4143" max="4145" width="3.1796875" style="79" customWidth="1"/>
    <col min="4146" max="4146" width="9.26953125" style="79" customWidth="1"/>
    <col min="4147" max="4148" width="3.1796875" style="79" customWidth="1"/>
    <col min="4149" max="4191" width="1.7265625" style="79" customWidth="1"/>
    <col min="4192" max="4352" width="3" style="79"/>
    <col min="4353" max="4353" width="0.81640625" style="79" customWidth="1"/>
    <col min="4354" max="4354" width="1" style="79" customWidth="1"/>
    <col min="4355" max="4355" width="1.26953125" style="79" customWidth="1"/>
    <col min="4356" max="4356" width="37.54296875" style="79" customWidth="1"/>
    <col min="4357" max="4357" width="4.453125" style="79" customWidth="1"/>
    <col min="4358" max="4358" width="5.1796875" style="79" customWidth="1"/>
    <col min="4359" max="4359" width="14.08984375" style="79" customWidth="1"/>
    <col min="4360" max="4368" width="0" style="79" hidden="1" customWidth="1"/>
    <col min="4369" max="4369" width="14.08984375" style="79" customWidth="1"/>
    <col min="4370" max="4371" width="0" style="79" hidden="1" customWidth="1"/>
    <col min="4372" max="4373" width="14.08984375" style="79" customWidth="1"/>
    <col min="4374" max="4382" width="0" style="79" hidden="1" customWidth="1"/>
    <col min="4383" max="4383" width="14.08984375" style="79" customWidth="1"/>
    <col min="4384" max="4385" width="0" style="79" hidden="1" customWidth="1"/>
    <col min="4386" max="4386" width="14.08984375" style="79" customWidth="1"/>
    <col min="4387" max="4387" width="1.7265625" style="79" customWidth="1"/>
    <col min="4388" max="4388" width="10.7265625" style="79" customWidth="1"/>
    <col min="4389" max="4389" width="9.26953125" style="79" customWidth="1"/>
    <col min="4390" max="4390" width="7.7265625" style="79" customWidth="1"/>
    <col min="4391" max="4391" width="7.26953125" style="79" customWidth="1"/>
    <col min="4392" max="4392" width="3.7265625" style="79" customWidth="1"/>
    <col min="4393" max="4396" width="3.1796875" style="79" customWidth="1"/>
    <col min="4397" max="4397" width="4" style="79" customWidth="1"/>
    <col min="4398" max="4398" width="3.26953125" style="79" customWidth="1"/>
    <col min="4399" max="4401" width="3.1796875" style="79" customWidth="1"/>
    <col min="4402" max="4402" width="9.26953125" style="79" customWidth="1"/>
    <col min="4403" max="4404" width="3.1796875" style="79" customWidth="1"/>
    <col min="4405" max="4447" width="1.7265625" style="79" customWidth="1"/>
    <col min="4448" max="4608" width="3" style="79"/>
    <col min="4609" max="4609" width="0.81640625" style="79" customWidth="1"/>
    <col min="4610" max="4610" width="1" style="79" customWidth="1"/>
    <col min="4611" max="4611" width="1.26953125" style="79" customWidth="1"/>
    <col min="4612" max="4612" width="37.54296875" style="79" customWidth="1"/>
    <col min="4613" max="4613" width="4.453125" style="79" customWidth="1"/>
    <col min="4614" max="4614" width="5.1796875" style="79" customWidth="1"/>
    <col min="4615" max="4615" width="14.08984375" style="79" customWidth="1"/>
    <col min="4616" max="4624" width="0" style="79" hidden="1" customWidth="1"/>
    <col min="4625" max="4625" width="14.08984375" style="79" customWidth="1"/>
    <col min="4626" max="4627" width="0" style="79" hidden="1" customWidth="1"/>
    <col min="4628" max="4629" width="14.08984375" style="79" customWidth="1"/>
    <col min="4630" max="4638" width="0" style="79" hidden="1" customWidth="1"/>
    <col min="4639" max="4639" width="14.08984375" style="79" customWidth="1"/>
    <col min="4640" max="4641" width="0" style="79" hidden="1" customWidth="1"/>
    <col min="4642" max="4642" width="14.08984375" style="79" customWidth="1"/>
    <col min="4643" max="4643" width="1.7265625" style="79" customWidth="1"/>
    <col min="4644" max="4644" width="10.7265625" style="79" customWidth="1"/>
    <col min="4645" max="4645" width="9.26953125" style="79" customWidth="1"/>
    <col min="4646" max="4646" width="7.7265625" style="79" customWidth="1"/>
    <col min="4647" max="4647" width="7.26953125" style="79" customWidth="1"/>
    <col min="4648" max="4648" width="3.7265625" style="79" customWidth="1"/>
    <col min="4649" max="4652" width="3.1796875" style="79" customWidth="1"/>
    <col min="4653" max="4653" width="4" style="79" customWidth="1"/>
    <col min="4654" max="4654" width="3.26953125" style="79" customWidth="1"/>
    <col min="4655" max="4657" width="3.1796875" style="79" customWidth="1"/>
    <col min="4658" max="4658" width="9.26953125" style="79" customWidth="1"/>
    <col min="4659" max="4660" width="3.1796875" style="79" customWidth="1"/>
    <col min="4661" max="4703" width="1.7265625" style="79" customWidth="1"/>
    <col min="4704" max="4864" width="3" style="79"/>
    <col min="4865" max="4865" width="0.81640625" style="79" customWidth="1"/>
    <col min="4866" max="4866" width="1" style="79" customWidth="1"/>
    <col min="4867" max="4867" width="1.26953125" style="79" customWidth="1"/>
    <col min="4868" max="4868" width="37.54296875" style="79" customWidth="1"/>
    <col min="4869" max="4869" width="4.453125" style="79" customWidth="1"/>
    <col min="4870" max="4870" width="5.1796875" style="79" customWidth="1"/>
    <col min="4871" max="4871" width="14.08984375" style="79" customWidth="1"/>
    <col min="4872" max="4880" width="0" style="79" hidden="1" customWidth="1"/>
    <col min="4881" max="4881" width="14.08984375" style="79" customWidth="1"/>
    <col min="4882" max="4883" width="0" style="79" hidden="1" customWidth="1"/>
    <col min="4884" max="4885" width="14.08984375" style="79" customWidth="1"/>
    <col min="4886" max="4894" width="0" style="79" hidden="1" customWidth="1"/>
    <col min="4895" max="4895" width="14.08984375" style="79" customWidth="1"/>
    <col min="4896" max="4897" width="0" style="79" hidden="1" customWidth="1"/>
    <col min="4898" max="4898" width="14.08984375" style="79" customWidth="1"/>
    <col min="4899" max="4899" width="1.7265625" style="79" customWidth="1"/>
    <col min="4900" max="4900" width="10.7265625" style="79" customWidth="1"/>
    <col min="4901" max="4901" width="9.26953125" style="79" customWidth="1"/>
    <col min="4902" max="4902" width="7.7265625" style="79" customWidth="1"/>
    <col min="4903" max="4903" width="7.26953125" style="79" customWidth="1"/>
    <col min="4904" max="4904" width="3.7265625" style="79" customWidth="1"/>
    <col min="4905" max="4908" width="3.1796875" style="79" customWidth="1"/>
    <col min="4909" max="4909" width="4" style="79" customWidth="1"/>
    <col min="4910" max="4910" width="3.26953125" style="79" customWidth="1"/>
    <col min="4911" max="4913" width="3.1796875" style="79" customWidth="1"/>
    <col min="4914" max="4914" width="9.26953125" style="79" customWidth="1"/>
    <col min="4915" max="4916" width="3.1796875" style="79" customWidth="1"/>
    <col min="4917" max="4959" width="1.7265625" style="79" customWidth="1"/>
    <col min="4960" max="5120" width="3" style="79"/>
    <col min="5121" max="5121" width="0.81640625" style="79" customWidth="1"/>
    <col min="5122" max="5122" width="1" style="79" customWidth="1"/>
    <col min="5123" max="5123" width="1.26953125" style="79" customWidth="1"/>
    <col min="5124" max="5124" width="37.54296875" style="79" customWidth="1"/>
    <col min="5125" max="5125" width="4.453125" style="79" customWidth="1"/>
    <col min="5126" max="5126" width="5.1796875" style="79" customWidth="1"/>
    <col min="5127" max="5127" width="14.08984375" style="79" customWidth="1"/>
    <col min="5128" max="5136" width="0" style="79" hidden="1" customWidth="1"/>
    <col min="5137" max="5137" width="14.08984375" style="79" customWidth="1"/>
    <col min="5138" max="5139" width="0" style="79" hidden="1" customWidth="1"/>
    <col min="5140" max="5141" width="14.08984375" style="79" customWidth="1"/>
    <col min="5142" max="5150" width="0" style="79" hidden="1" customWidth="1"/>
    <col min="5151" max="5151" width="14.08984375" style="79" customWidth="1"/>
    <col min="5152" max="5153" width="0" style="79" hidden="1" customWidth="1"/>
    <col min="5154" max="5154" width="14.08984375" style="79" customWidth="1"/>
    <col min="5155" max="5155" width="1.7265625" style="79" customWidth="1"/>
    <col min="5156" max="5156" width="10.7265625" style="79" customWidth="1"/>
    <col min="5157" max="5157" width="9.26953125" style="79" customWidth="1"/>
    <col min="5158" max="5158" width="7.7265625" style="79" customWidth="1"/>
    <col min="5159" max="5159" width="7.26953125" style="79" customWidth="1"/>
    <col min="5160" max="5160" width="3.7265625" style="79" customWidth="1"/>
    <col min="5161" max="5164" width="3.1796875" style="79" customWidth="1"/>
    <col min="5165" max="5165" width="4" style="79" customWidth="1"/>
    <col min="5166" max="5166" width="3.26953125" style="79" customWidth="1"/>
    <col min="5167" max="5169" width="3.1796875" style="79" customWidth="1"/>
    <col min="5170" max="5170" width="9.26953125" style="79" customWidth="1"/>
    <col min="5171" max="5172" width="3.1796875" style="79" customWidth="1"/>
    <col min="5173" max="5215" width="1.7265625" style="79" customWidth="1"/>
    <col min="5216" max="5376" width="3" style="79"/>
    <col min="5377" max="5377" width="0.81640625" style="79" customWidth="1"/>
    <col min="5378" max="5378" width="1" style="79" customWidth="1"/>
    <col min="5379" max="5379" width="1.26953125" style="79" customWidth="1"/>
    <col min="5380" max="5380" width="37.54296875" style="79" customWidth="1"/>
    <col min="5381" max="5381" width="4.453125" style="79" customWidth="1"/>
    <col min="5382" max="5382" width="5.1796875" style="79" customWidth="1"/>
    <col min="5383" max="5383" width="14.08984375" style="79" customWidth="1"/>
    <col min="5384" max="5392" width="0" style="79" hidden="1" customWidth="1"/>
    <col min="5393" max="5393" width="14.08984375" style="79" customWidth="1"/>
    <col min="5394" max="5395" width="0" style="79" hidden="1" customWidth="1"/>
    <col min="5396" max="5397" width="14.08984375" style="79" customWidth="1"/>
    <col min="5398" max="5406" width="0" style="79" hidden="1" customWidth="1"/>
    <col min="5407" max="5407" width="14.08984375" style="79" customWidth="1"/>
    <col min="5408" max="5409" width="0" style="79" hidden="1" customWidth="1"/>
    <col min="5410" max="5410" width="14.08984375" style="79" customWidth="1"/>
    <col min="5411" max="5411" width="1.7265625" style="79" customWidth="1"/>
    <col min="5412" max="5412" width="10.7265625" style="79" customWidth="1"/>
    <col min="5413" max="5413" width="9.26953125" style="79" customWidth="1"/>
    <col min="5414" max="5414" width="7.7265625" style="79" customWidth="1"/>
    <col min="5415" max="5415" width="7.26953125" style="79" customWidth="1"/>
    <col min="5416" max="5416" width="3.7265625" style="79" customWidth="1"/>
    <col min="5417" max="5420" width="3.1796875" style="79" customWidth="1"/>
    <col min="5421" max="5421" width="4" style="79" customWidth="1"/>
    <col min="5422" max="5422" width="3.26953125" style="79" customWidth="1"/>
    <col min="5423" max="5425" width="3.1796875" style="79" customWidth="1"/>
    <col min="5426" max="5426" width="9.26953125" style="79" customWidth="1"/>
    <col min="5427" max="5428" width="3.1796875" style="79" customWidth="1"/>
    <col min="5429" max="5471" width="1.7265625" style="79" customWidth="1"/>
    <col min="5472" max="5632" width="3" style="79"/>
    <col min="5633" max="5633" width="0.81640625" style="79" customWidth="1"/>
    <col min="5634" max="5634" width="1" style="79" customWidth="1"/>
    <col min="5635" max="5635" width="1.26953125" style="79" customWidth="1"/>
    <col min="5636" max="5636" width="37.54296875" style="79" customWidth="1"/>
    <col min="5637" max="5637" width="4.453125" style="79" customWidth="1"/>
    <col min="5638" max="5638" width="5.1796875" style="79" customWidth="1"/>
    <col min="5639" max="5639" width="14.08984375" style="79" customWidth="1"/>
    <col min="5640" max="5648" width="0" style="79" hidden="1" customWidth="1"/>
    <col min="5649" max="5649" width="14.08984375" style="79" customWidth="1"/>
    <col min="5650" max="5651" width="0" style="79" hidden="1" customWidth="1"/>
    <col min="5652" max="5653" width="14.08984375" style="79" customWidth="1"/>
    <col min="5654" max="5662" width="0" style="79" hidden="1" customWidth="1"/>
    <col min="5663" max="5663" width="14.08984375" style="79" customWidth="1"/>
    <col min="5664" max="5665" width="0" style="79" hidden="1" customWidth="1"/>
    <col min="5666" max="5666" width="14.08984375" style="79" customWidth="1"/>
    <col min="5667" max="5667" width="1.7265625" style="79" customWidth="1"/>
    <col min="5668" max="5668" width="10.7265625" style="79" customWidth="1"/>
    <col min="5669" max="5669" width="9.26953125" style="79" customWidth="1"/>
    <col min="5670" max="5670" width="7.7265625" style="79" customWidth="1"/>
    <col min="5671" max="5671" width="7.26953125" style="79" customWidth="1"/>
    <col min="5672" max="5672" width="3.7265625" style="79" customWidth="1"/>
    <col min="5673" max="5676" width="3.1796875" style="79" customWidth="1"/>
    <col min="5677" max="5677" width="4" style="79" customWidth="1"/>
    <col min="5678" max="5678" width="3.26953125" style="79" customWidth="1"/>
    <col min="5679" max="5681" width="3.1796875" style="79" customWidth="1"/>
    <col min="5682" max="5682" width="9.26953125" style="79" customWidth="1"/>
    <col min="5683" max="5684" width="3.1796875" style="79" customWidth="1"/>
    <col min="5685" max="5727" width="1.7265625" style="79" customWidth="1"/>
    <col min="5728" max="5888" width="3" style="79"/>
    <col min="5889" max="5889" width="0.81640625" style="79" customWidth="1"/>
    <col min="5890" max="5890" width="1" style="79" customWidth="1"/>
    <col min="5891" max="5891" width="1.26953125" style="79" customWidth="1"/>
    <col min="5892" max="5892" width="37.54296875" style="79" customWidth="1"/>
    <col min="5893" max="5893" width="4.453125" style="79" customWidth="1"/>
    <col min="5894" max="5894" width="5.1796875" style="79" customWidth="1"/>
    <col min="5895" max="5895" width="14.08984375" style="79" customWidth="1"/>
    <col min="5896" max="5904" width="0" style="79" hidden="1" customWidth="1"/>
    <col min="5905" max="5905" width="14.08984375" style="79" customWidth="1"/>
    <col min="5906" max="5907" width="0" style="79" hidden="1" customWidth="1"/>
    <col min="5908" max="5909" width="14.08984375" style="79" customWidth="1"/>
    <col min="5910" max="5918" width="0" style="79" hidden="1" customWidth="1"/>
    <col min="5919" max="5919" width="14.08984375" style="79" customWidth="1"/>
    <col min="5920" max="5921" width="0" style="79" hidden="1" customWidth="1"/>
    <col min="5922" max="5922" width="14.08984375" style="79" customWidth="1"/>
    <col min="5923" max="5923" width="1.7265625" style="79" customWidth="1"/>
    <col min="5924" max="5924" width="10.7265625" style="79" customWidth="1"/>
    <col min="5925" max="5925" width="9.26953125" style="79" customWidth="1"/>
    <col min="5926" max="5926" width="7.7265625" style="79" customWidth="1"/>
    <col min="5927" max="5927" width="7.26953125" style="79" customWidth="1"/>
    <col min="5928" max="5928" width="3.7265625" style="79" customWidth="1"/>
    <col min="5929" max="5932" width="3.1796875" style="79" customWidth="1"/>
    <col min="5933" max="5933" width="4" style="79" customWidth="1"/>
    <col min="5934" max="5934" width="3.26953125" style="79" customWidth="1"/>
    <col min="5935" max="5937" width="3.1796875" style="79" customWidth="1"/>
    <col min="5938" max="5938" width="9.26953125" style="79" customWidth="1"/>
    <col min="5939" max="5940" width="3.1796875" style="79" customWidth="1"/>
    <col min="5941" max="5983" width="1.7265625" style="79" customWidth="1"/>
    <col min="5984" max="6144" width="3" style="79"/>
    <col min="6145" max="6145" width="0.81640625" style="79" customWidth="1"/>
    <col min="6146" max="6146" width="1" style="79" customWidth="1"/>
    <col min="6147" max="6147" width="1.26953125" style="79" customWidth="1"/>
    <col min="6148" max="6148" width="37.54296875" style="79" customWidth="1"/>
    <col min="6149" max="6149" width="4.453125" style="79" customWidth="1"/>
    <col min="6150" max="6150" width="5.1796875" style="79" customWidth="1"/>
    <col min="6151" max="6151" width="14.08984375" style="79" customWidth="1"/>
    <col min="6152" max="6160" width="0" style="79" hidden="1" customWidth="1"/>
    <col min="6161" max="6161" width="14.08984375" style="79" customWidth="1"/>
    <col min="6162" max="6163" width="0" style="79" hidden="1" customWidth="1"/>
    <col min="6164" max="6165" width="14.08984375" style="79" customWidth="1"/>
    <col min="6166" max="6174" width="0" style="79" hidden="1" customWidth="1"/>
    <col min="6175" max="6175" width="14.08984375" style="79" customWidth="1"/>
    <col min="6176" max="6177" width="0" style="79" hidden="1" customWidth="1"/>
    <col min="6178" max="6178" width="14.08984375" style="79" customWidth="1"/>
    <col min="6179" max="6179" width="1.7265625" style="79" customWidth="1"/>
    <col min="6180" max="6180" width="10.7265625" style="79" customWidth="1"/>
    <col min="6181" max="6181" width="9.26953125" style="79" customWidth="1"/>
    <col min="6182" max="6182" width="7.7265625" style="79" customWidth="1"/>
    <col min="6183" max="6183" width="7.26953125" style="79" customWidth="1"/>
    <col min="6184" max="6184" width="3.7265625" style="79" customWidth="1"/>
    <col min="6185" max="6188" width="3.1796875" style="79" customWidth="1"/>
    <col min="6189" max="6189" width="4" style="79" customWidth="1"/>
    <col min="6190" max="6190" width="3.26953125" style="79" customWidth="1"/>
    <col min="6191" max="6193" width="3.1796875" style="79" customWidth="1"/>
    <col min="6194" max="6194" width="9.26953125" style="79" customWidth="1"/>
    <col min="6195" max="6196" width="3.1796875" style="79" customWidth="1"/>
    <col min="6197" max="6239" width="1.7265625" style="79" customWidth="1"/>
    <col min="6240" max="6400" width="3" style="79"/>
    <col min="6401" max="6401" width="0.81640625" style="79" customWidth="1"/>
    <col min="6402" max="6402" width="1" style="79" customWidth="1"/>
    <col min="6403" max="6403" width="1.26953125" style="79" customWidth="1"/>
    <col min="6404" max="6404" width="37.54296875" style="79" customWidth="1"/>
    <col min="6405" max="6405" width="4.453125" style="79" customWidth="1"/>
    <col min="6406" max="6406" width="5.1796875" style="79" customWidth="1"/>
    <col min="6407" max="6407" width="14.08984375" style="79" customWidth="1"/>
    <col min="6408" max="6416" width="0" style="79" hidden="1" customWidth="1"/>
    <col min="6417" max="6417" width="14.08984375" style="79" customWidth="1"/>
    <col min="6418" max="6419" width="0" style="79" hidden="1" customWidth="1"/>
    <col min="6420" max="6421" width="14.08984375" style="79" customWidth="1"/>
    <col min="6422" max="6430" width="0" style="79" hidden="1" customWidth="1"/>
    <col min="6431" max="6431" width="14.08984375" style="79" customWidth="1"/>
    <col min="6432" max="6433" width="0" style="79" hidden="1" customWidth="1"/>
    <col min="6434" max="6434" width="14.08984375" style="79" customWidth="1"/>
    <col min="6435" max="6435" width="1.7265625" style="79" customWidth="1"/>
    <col min="6436" max="6436" width="10.7265625" style="79" customWidth="1"/>
    <col min="6437" max="6437" width="9.26953125" style="79" customWidth="1"/>
    <col min="6438" max="6438" width="7.7265625" style="79" customWidth="1"/>
    <col min="6439" max="6439" width="7.26953125" style="79" customWidth="1"/>
    <col min="6440" max="6440" width="3.7265625" style="79" customWidth="1"/>
    <col min="6441" max="6444" width="3.1796875" style="79" customWidth="1"/>
    <col min="6445" max="6445" width="4" style="79" customWidth="1"/>
    <col min="6446" max="6446" width="3.26953125" style="79" customWidth="1"/>
    <col min="6447" max="6449" width="3.1796875" style="79" customWidth="1"/>
    <col min="6450" max="6450" width="9.26953125" style="79" customWidth="1"/>
    <col min="6451" max="6452" width="3.1796875" style="79" customWidth="1"/>
    <col min="6453" max="6495" width="1.7265625" style="79" customWidth="1"/>
    <col min="6496" max="6656" width="3" style="79"/>
    <col min="6657" max="6657" width="0.81640625" style="79" customWidth="1"/>
    <col min="6658" max="6658" width="1" style="79" customWidth="1"/>
    <col min="6659" max="6659" width="1.26953125" style="79" customWidth="1"/>
    <col min="6660" max="6660" width="37.54296875" style="79" customWidth="1"/>
    <col min="6661" max="6661" width="4.453125" style="79" customWidth="1"/>
    <col min="6662" max="6662" width="5.1796875" style="79" customWidth="1"/>
    <col min="6663" max="6663" width="14.08984375" style="79" customWidth="1"/>
    <col min="6664" max="6672" width="0" style="79" hidden="1" customWidth="1"/>
    <col min="6673" max="6673" width="14.08984375" style="79" customWidth="1"/>
    <col min="6674" max="6675" width="0" style="79" hidden="1" customWidth="1"/>
    <col min="6676" max="6677" width="14.08984375" style="79" customWidth="1"/>
    <col min="6678" max="6686" width="0" style="79" hidden="1" customWidth="1"/>
    <col min="6687" max="6687" width="14.08984375" style="79" customWidth="1"/>
    <col min="6688" max="6689" width="0" style="79" hidden="1" customWidth="1"/>
    <col min="6690" max="6690" width="14.08984375" style="79" customWidth="1"/>
    <col min="6691" max="6691" width="1.7265625" style="79" customWidth="1"/>
    <col min="6692" max="6692" width="10.7265625" style="79" customWidth="1"/>
    <col min="6693" max="6693" width="9.26953125" style="79" customWidth="1"/>
    <col min="6694" max="6694" width="7.7265625" style="79" customWidth="1"/>
    <col min="6695" max="6695" width="7.26953125" style="79" customWidth="1"/>
    <col min="6696" max="6696" width="3.7265625" style="79" customWidth="1"/>
    <col min="6697" max="6700" width="3.1796875" style="79" customWidth="1"/>
    <col min="6701" max="6701" width="4" style="79" customWidth="1"/>
    <col min="6702" max="6702" width="3.26953125" style="79" customWidth="1"/>
    <col min="6703" max="6705" width="3.1796875" style="79" customWidth="1"/>
    <col min="6706" max="6706" width="9.26953125" style="79" customWidth="1"/>
    <col min="6707" max="6708" width="3.1796875" style="79" customWidth="1"/>
    <col min="6709" max="6751" width="1.7265625" style="79" customWidth="1"/>
    <col min="6752" max="6912" width="3" style="79"/>
    <col min="6913" max="6913" width="0.81640625" style="79" customWidth="1"/>
    <col min="6914" max="6914" width="1" style="79" customWidth="1"/>
    <col min="6915" max="6915" width="1.26953125" style="79" customWidth="1"/>
    <col min="6916" max="6916" width="37.54296875" style="79" customWidth="1"/>
    <col min="6917" max="6917" width="4.453125" style="79" customWidth="1"/>
    <col min="6918" max="6918" width="5.1796875" style="79" customWidth="1"/>
    <col min="6919" max="6919" width="14.08984375" style="79" customWidth="1"/>
    <col min="6920" max="6928" width="0" style="79" hidden="1" customWidth="1"/>
    <col min="6929" max="6929" width="14.08984375" style="79" customWidth="1"/>
    <col min="6930" max="6931" width="0" style="79" hidden="1" customWidth="1"/>
    <col min="6932" max="6933" width="14.08984375" style="79" customWidth="1"/>
    <col min="6934" max="6942" width="0" style="79" hidden="1" customWidth="1"/>
    <col min="6943" max="6943" width="14.08984375" style="79" customWidth="1"/>
    <col min="6944" max="6945" width="0" style="79" hidden="1" customWidth="1"/>
    <col min="6946" max="6946" width="14.08984375" style="79" customWidth="1"/>
    <col min="6947" max="6947" width="1.7265625" style="79" customWidth="1"/>
    <col min="6948" max="6948" width="10.7265625" style="79" customWidth="1"/>
    <col min="6949" max="6949" width="9.26953125" style="79" customWidth="1"/>
    <col min="6950" max="6950" width="7.7265625" style="79" customWidth="1"/>
    <col min="6951" max="6951" width="7.26953125" style="79" customWidth="1"/>
    <col min="6952" max="6952" width="3.7265625" style="79" customWidth="1"/>
    <col min="6953" max="6956" width="3.1796875" style="79" customWidth="1"/>
    <col min="6957" max="6957" width="4" style="79" customWidth="1"/>
    <col min="6958" max="6958" width="3.26953125" style="79" customWidth="1"/>
    <col min="6959" max="6961" width="3.1796875" style="79" customWidth="1"/>
    <col min="6962" max="6962" width="9.26953125" style="79" customWidth="1"/>
    <col min="6963" max="6964" width="3.1796875" style="79" customWidth="1"/>
    <col min="6965" max="7007" width="1.7265625" style="79" customWidth="1"/>
    <col min="7008" max="7168" width="3" style="79"/>
    <col min="7169" max="7169" width="0.81640625" style="79" customWidth="1"/>
    <col min="7170" max="7170" width="1" style="79" customWidth="1"/>
    <col min="7171" max="7171" width="1.26953125" style="79" customWidth="1"/>
    <col min="7172" max="7172" width="37.54296875" style="79" customWidth="1"/>
    <col min="7173" max="7173" width="4.453125" style="79" customWidth="1"/>
    <col min="7174" max="7174" width="5.1796875" style="79" customWidth="1"/>
    <col min="7175" max="7175" width="14.08984375" style="79" customWidth="1"/>
    <col min="7176" max="7184" width="0" style="79" hidden="1" customWidth="1"/>
    <col min="7185" max="7185" width="14.08984375" style="79" customWidth="1"/>
    <col min="7186" max="7187" width="0" style="79" hidden="1" customWidth="1"/>
    <col min="7188" max="7189" width="14.08984375" style="79" customWidth="1"/>
    <col min="7190" max="7198" width="0" style="79" hidden="1" customWidth="1"/>
    <col min="7199" max="7199" width="14.08984375" style="79" customWidth="1"/>
    <col min="7200" max="7201" width="0" style="79" hidden="1" customWidth="1"/>
    <col min="7202" max="7202" width="14.08984375" style="79" customWidth="1"/>
    <col min="7203" max="7203" width="1.7265625" style="79" customWidth="1"/>
    <col min="7204" max="7204" width="10.7265625" style="79" customWidth="1"/>
    <col min="7205" max="7205" width="9.26953125" style="79" customWidth="1"/>
    <col min="7206" max="7206" width="7.7265625" style="79" customWidth="1"/>
    <col min="7207" max="7207" width="7.26953125" style="79" customWidth="1"/>
    <col min="7208" max="7208" width="3.7265625" style="79" customWidth="1"/>
    <col min="7209" max="7212" width="3.1796875" style="79" customWidth="1"/>
    <col min="7213" max="7213" width="4" style="79" customWidth="1"/>
    <col min="7214" max="7214" width="3.26953125" style="79" customWidth="1"/>
    <col min="7215" max="7217" width="3.1796875" style="79" customWidth="1"/>
    <col min="7218" max="7218" width="9.26953125" style="79" customWidth="1"/>
    <col min="7219" max="7220" width="3.1796875" style="79" customWidth="1"/>
    <col min="7221" max="7263" width="1.7265625" style="79" customWidth="1"/>
    <col min="7264" max="7424" width="3" style="79"/>
    <col min="7425" max="7425" width="0.81640625" style="79" customWidth="1"/>
    <col min="7426" max="7426" width="1" style="79" customWidth="1"/>
    <col min="7427" max="7427" width="1.26953125" style="79" customWidth="1"/>
    <col min="7428" max="7428" width="37.54296875" style="79" customWidth="1"/>
    <col min="7429" max="7429" width="4.453125" style="79" customWidth="1"/>
    <col min="7430" max="7430" width="5.1796875" style="79" customWidth="1"/>
    <col min="7431" max="7431" width="14.08984375" style="79" customWidth="1"/>
    <col min="7432" max="7440" width="0" style="79" hidden="1" customWidth="1"/>
    <col min="7441" max="7441" width="14.08984375" style="79" customWidth="1"/>
    <col min="7442" max="7443" width="0" style="79" hidden="1" customWidth="1"/>
    <col min="7444" max="7445" width="14.08984375" style="79" customWidth="1"/>
    <col min="7446" max="7454" width="0" style="79" hidden="1" customWidth="1"/>
    <col min="7455" max="7455" width="14.08984375" style="79" customWidth="1"/>
    <col min="7456" max="7457" width="0" style="79" hidden="1" customWidth="1"/>
    <col min="7458" max="7458" width="14.08984375" style="79" customWidth="1"/>
    <col min="7459" max="7459" width="1.7265625" style="79" customWidth="1"/>
    <col min="7460" max="7460" width="10.7265625" style="79" customWidth="1"/>
    <col min="7461" max="7461" width="9.26953125" style="79" customWidth="1"/>
    <col min="7462" max="7462" width="7.7265625" style="79" customWidth="1"/>
    <col min="7463" max="7463" width="7.26953125" style="79" customWidth="1"/>
    <col min="7464" max="7464" width="3.7265625" style="79" customWidth="1"/>
    <col min="7465" max="7468" width="3.1796875" style="79" customWidth="1"/>
    <col min="7469" max="7469" width="4" style="79" customWidth="1"/>
    <col min="7470" max="7470" width="3.26953125" style="79" customWidth="1"/>
    <col min="7471" max="7473" width="3.1796875" style="79" customWidth="1"/>
    <col min="7474" max="7474" width="9.26953125" style="79" customWidth="1"/>
    <col min="7475" max="7476" width="3.1796875" style="79" customWidth="1"/>
    <col min="7477" max="7519" width="1.7265625" style="79" customWidth="1"/>
    <col min="7520" max="7680" width="3" style="79"/>
    <col min="7681" max="7681" width="0.81640625" style="79" customWidth="1"/>
    <col min="7682" max="7682" width="1" style="79" customWidth="1"/>
    <col min="7683" max="7683" width="1.26953125" style="79" customWidth="1"/>
    <col min="7684" max="7684" width="37.54296875" style="79" customWidth="1"/>
    <col min="7685" max="7685" width="4.453125" style="79" customWidth="1"/>
    <col min="7686" max="7686" width="5.1796875" style="79" customWidth="1"/>
    <col min="7687" max="7687" width="14.08984375" style="79" customWidth="1"/>
    <col min="7688" max="7696" width="0" style="79" hidden="1" customWidth="1"/>
    <col min="7697" max="7697" width="14.08984375" style="79" customWidth="1"/>
    <col min="7698" max="7699" width="0" style="79" hidden="1" customWidth="1"/>
    <col min="7700" max="7701" width="14.08984375" style="79" customWidth="1"/>
    <col min="7702" max="7710" width="0" style="79" hidden="1" customWidth="1"/>
    <col min="7711" max="7711" width="14.08984375" style="79" customWidth="1"/>
    <col min="7712" max="7713" width="0" style="79" hidden="1" customWidth="1"/>
    <col min="7714" max="7714" width="14.08984375" style="79" customWidth="1"/>
    <col min="7715" max="7715" width="1.7265625" style="79" customWidth="1"/>
    <col min="7716" max="7716" width="10.7265625" style="79" customWidth="1"/>
    <col min="7717" max="7717" width="9.26953125" style="79" customWidth="1"/>
    <col min="7718" max="7718" width="7.7265625" style="79" customWidth="1"/>
    <col min="7719" max="7719" width="7.26953125" style="79" customWidth="1"/>
    <col min="7720" max="7720" width="3.7265625" style="79" customWidth="1"/>
    <col min="7721" max="7724" width="3.1796875" style="79" customWidth="1"/>
    <col min="7725" max="7725" width="4" style="79" customWidth="1"/>
    <col min="7726" max="7726" width="3.26953125" style="79" customWidth="1"/>
    <col min="7727" max="7729" width="3.1796875" style="79" customWidth="1"/>
    <col min="7730" max="7730" width="9.26953125" style="79" customWidth="1"/>
    <col min="7731" max="7732" width="3.1796875" style="79" customWidth="1"/>
    <col min="7733" max="7775" width="1.7265625" style="79" customWidth="1"/>
    <col min="7776" max="7936" width="3" style="79"/>
    <col min="7937" max="7937" width="0.81640625" style="79" customWidth="1"/>
    <col min="7938" max="7938" width="1" style="79" customWidth="1"/>
    <col min="7939" max="7939" width="1.26953125" style="79" customWidth="1"/>
    <col min="7940" max="7940" width="37.54296875" style="79" customWidth="1"/>
    <col min="7941" max="7941" width="4.453125" style="79" customWidth="1"/>
    <col min="7942" max="7942" width="5.1796875" style="79" customWidth="1"/>
    <col min="7943" max="7943" width="14.08984375" style="79" customWidth="1"/>
    <col min="7944" max="7952" width="0" style="79" hidden="1" customWidth="1"/>
    <col min="7953" max="7953" width="14.08984375" style="79" customWidth="1"/>
    <col min="7954" max="7955" width="0" style="79" hidden="1" customWidth="1"/>
    <col min="7956" max="7957" width="14.08984375" style="79" customWidth="1"/>
    <col min="7958" max="7966" width="0" style="79" hidden="1" customWidth="1"/>
    <col min="7967" max="7967" width="14.08984375" style="79" customWidth="1"/>
    <col min="7968" max="7969" width="0" style="79" hidden="1" customWidth="1"/>
    <col min="7970" max="7970" width="14.08984375" style="79" customWidth="1"/>
    <col min="7971" max="7971" width="1.7265625" style="79" customWidth="1"/>
    <col min="7972" max="7972" width="10.7265625" style="79" customWidth="1"/>
    <col min="7973" max="7973" width="9.26953125" style="79" customWidth="1"/>
    <col min="7974" max="7974" width="7.7265625" style="79" customWidth="1"/>
    <col min="7975" max="7975" width="7.26953125" style="79" customWidth="1"/>
    <col min="7976" max="7976" width="3.7265625" style="79" customWidth="1"/>
    <col min="7977" max="7980" width="3.1796875" style="79" customWidth="1"/>
    <col min="7981" max="7981" width="4" style="79" customWidth="1"/>
    <col min="7982" max="7982" width="3.26953125" style="79" customWidth="1"/>
    <col min="7983" max="7985" width="3.1796875" style="79" customWidth="1"/>
    <col min="7986" max="7986" width="9.26953125" style="79" customWidth="1"/>
    <col min="7987" max="7988" width="3.1796875" style="79" customWidth="1"/>
    <col min="7989" max="8031" width="1.7265625" style="79" customWidth="1"/>
    <col min="8032" max="8192" width="3" style="79"/>
    <col min="8193" max="8193" width="0.81640625" style="79" customWidth="1"/>
    <col min="8194" max="8194" width="1" style="79" customWidth="1"/>
    <col min="8195" max="8195" width="1.26953125" style="79" customWidth="1"/>
    <col min="8196" max="8196" width="37.54296875" style="79" customWidth="1"/>
    <col min="8197" max="8197" width="4.453125" style="79" customWidth="1"/>
    <col min="8198" max="8198" width="5.1796875" style="79" customWidth="1"/>
    <col min="8199" max="8199" width="14.08984375" style="79" customWidth="1"/>
    <col min="8200" max="8208" width="0" style="79" hidden="1" customWidth="1"/>
    <col min="8209" max="8209" width="14.08984375" style="79" customWidth="1"/>
    <col min="8210" max="8211" width="0" style="79" hidden="1" customWidth="1"/>
    <col min="8212" max="8213" width="14.08984375" style="79" customWidth="1"/>
    <col min="8214" max="8222" width="0" style="79" hidden="1" customWidth="1"/>
    <col min="8223" max="8223" width="14.08984375" style="79" customWidth="1"/>
    <col min="8224" max="8225" width="0" style="79" hidden="1" customWidth="1"/>
    <col min="8226" max="8226" width="14.08984375" style="79" customWidth="1"/>
    <col min="8227" max="8227" width="1.7265625" style="79" customWidth="1"/>
    <col min="8228" max="8228" width="10.7265625" style="79" customWidth="1"/>
    <col min="8229" max="8229" width="9.26953125" style="79" customWidth="1"/>
    <col min="8230" max="8230" width="7.7265625" style="79" customWidth="1"/>
    <col min="8231" max="8231" width="7.26953125" style="79" customWidth="1"/>
    <col min="8232" max="8232" width="3.7265625" style="79" customWidth="1"/>
    <col min="8233" max="8236" width="3.1796875" style="79" customWidth="1"/>
    <col min="8237" max="8237" width="4" style="79" customWidth="1"/>
    <col min="8238" max="8238" width="3.26953125" style="79" customWidth="1"/>
    <col min="8239" max="8241" width="3.1796875" style="79" customWidth="1"/>
    <col min="8242" max="8242" width="9.26953125" style="79" customWidth="1"/>
    <col min="8243" max="8244" width="3.1796875" style="79" customWidth="1"/>
    <col min="8245" max="8287" width="1.7265625" style="79" customWidth="1"/>
    <col min="8288" max="8448" width="3" style="79"/>
    <col min="8449" max="8449" width="0.81640625" style="79" customWidth="1"/>
    <col min="8450" max="8450" width="1" style="79" customWidth="1"/>
    <col min="8451" max="8451" width="1.26953125" style="79" customWidth="1"/>
    <col min="8452" max="8452" width="37.54296875" style="79" customWidth="1"/>
    <col min="8453" max="8453" width="4.453125" style="79" customWidth="1"/>
    <col min="8454" max="8454" width="5.1796875" style="79" customWidth="1"/>
    <col min="8455" max="8455" width="14.08984375" style="79" customWidth="1"/>
    <col min="8456" max="8464" width="0" style="79" hidden="1" customWidth="1"/>
    <col min="8465" max="8465" width="14.08984375" style="79" customWidth="1"/>
    <col min="8466" max="8467" width="0" style="79" hidden="1" customWidth="1"/>
    <col min="8468" max="8469" width="14.08984375" style="79" customWidth="1"/>
    <col min="8470" max="8478" width="0" style="79" hidden="1" customWidth="1"/>
    <col min="8479" max="8479" width="14.08984375" style="79" customWidth="1"/>
    <col min="8480" max="8481" width="0" style="79" hidden="1" customWidth="1"/>
    <col min="8482" max="8482" width="14.08984375" style="79" customWidth="1"/>
    <col min="8483" max="8483" width="1.7265625" style="79" customWidth="1"/>
    <col min="8484" max="8484" width="10.7265625" style="79" customWidth="1"/>
    <col min="8485" max="8485" width="9.26953125" style="79" customWidth="1"/>
    <col min="8486" max="8486" width="7.7265625" style="79" customWidth="1"/>
    <col min="8487" max="8487" width="7.26953125" style="79" customWidth="1"/>
    <col min="8488" max="8488" width="3.7265625" style="79" customWidth="1"/>
    <col min="8489" max="8492" width="3.1796875" style="79" customWidth="1"/>
    <col min="8493" max="8493" width="4" style="79" customWidth="1"/>
    <col min="8494" max="8494" width="3.26953125" style="79" customWidth="1"/>
    <col min="8495" max="8497" width="3.1796875" style="79" customWidth="1"/>
    <col min="8498" max="8498" width="9.26953125" style="79" customWidth="1"/>
    <col min="8499" max="8500" width="3.1796875" style="79" customWidth="1"/>
    <col min="8501" max="8543" width="1.7265625" style="79" customWidth="1"/>
    <col min="8544" max="8704" width="3" style="79"/>
    <col min="8705" max="8705" width="0.81640625" style="79" customWidth="1"/>
    <col min="8706" max="8706" width="1" style="79" customWidth="1"/>
    <col min="8707" max="8707" width="1.26953125" style="79" customWidth="1"/>
    <col min="8708" max="8708" width="37.54296875" style="79" customWidth="1"/>
    <col min="8709" max="8709" width="4.453125" style="79" customWidth="1"/>
    <col min="8710" max="8710" width="5.1796875" style="79" customWidth="1"/>
    <col min="8711" max="8711" width="14.08984375" style="79" customWidth="1"/>
    <col min="8712" max="8720" width="0" style="79" hidden="1" customWidth="1"/>
    <col min="8721" max="8721" width="14.08984375" style="79" customWidth="1"/>
    <col min="8722" max="8723" width="0" style="79" hidden="1" customWidth="1"/>
    <col min="8724" max="8725" width="14.08984375" style="79" customWidth="1"/>
    <col min="8726" max="8734" width="0" style="79" hidden="1" customWidth="1"/>
    <col min="8735" max="8735" width="14.08984375" style="79" customWidth="1"/>
    <col min="8736" max="8737" width="0" style="79" hidden="1" customWidth="1"/>
    <col min="8738" max="8738" width="14.08984375" style="79" customWidth="1"/>
    <col min="8739" max="8739" width="1.7265625" style="79" customWidth="1"/>
    <col min="8740" max="8740" width="10.7265625" style="79" customWidth="1"/>
    <col min="8741" max="8741" width="9.26953125" style="79" customWidth="1"/>
    <col min="8742" max="8742" width="7.7265625" style="79" customWidth="1"/>
    <col min="8743" max="8743" width="7.26953125" style="79" customWidth="1"/>
    <col min="8744" max="8744" width="3.7265625" style="79" customWidth="1"/>
    <col min="8745" max="8748" width="3.1796875" style="79" customWidth="1"/>
    <col min="8749" max="8749" width="4" style="79" customWidth="1"/>
    <col min="8750" max="8750" width="3.26953125" style="79" customWidth="1"/>
    <col min="8751" max="8753" width="3.1796875" style="79" customWidth="1"/>
    <col min="8754" max="8754" width="9.26953125" style="79" customWidth="1"/>
    <col min="8755" max="8756" width="3.1796875" style="79" customWidth="1"/>
    <col min="8757" max="8799" width="1.7265625" style="79" customWidth="1"/>
    <col min="8800" max="8960" width="3" style="79"/>
    <col min="8961" max="8961" width="0.81640625" style="79" customWidth="1"/>
    <col min="8962" max="8962" width="1" style="79" customWidth="1"/>
    <col min="8963" max="8963" width="1.26953125" style="79" customWidth="1"/>
    <col min="8964" max="8964" width="37.54296875" style="79" customWidth="1"/>
    <col min="8965" max="8965" width="4.453125" style="79" customWidth="1"/>
    <col min="8966" max="8966" width="5.1796875" style="79" customWidth="1"/>
    <col min="8967" max="8967" width="14.08984375" style="79" customWidth="1"/>
    <col min="8968" max="8976" width="0" style="79" hidden="1" customWidth="1"/>
    <col min="8977" max="8977" width="14.08984375" style="79" customWidth="1"/>
    <col min="8978" max="8979" width="0" style="79" hidden="1" customWidth="1"/>
    <col min="8980" max="8981" width="14.08984375" style="79" customWidth="1"/>
    <col min="8982" max="8990" width="0" style="79" hidden="1" customWidth="1"/>
    <col min="8991" max="8991" width="14.08984375" style="79" customWidth="1"/>
    <col min="8992" max="8993" width="0" style="79" hidden="1" customWidth="1"/>
    <col min="8994" max="8994" width="14.08984375" style="79" customWidth="1"/>
    <col min="8995" max="8995" width="1.7265625" style="79" customWidth="1"/>
    <col min="8996" max="8996" width="10.7265625" style="79" customWidth="1"/>
    <col min="8997" max="8997" width="9.26953125" style="79" customWidth="1"/>
    <col min="8998" max="8998" width="7.7265625" style="79" customWidth="1"/>
    <col min="8999" max="8999" width="7.26953125" style="79" customWidth="1"/>
    <col min="9000" max="9000" width="3.7265625" style="79" customWidth="1"/>
    <col min="9001" max="9004" width="3.1796875" style="79" customWidth="1"/>
    <col min="9005" max="9005" width="4" style="79" customWidth="1"/>
    <col min="9006" max="9006" width="3.26953125" style="79" customWidth="1"/>
    <col min="9007" max="9009" width="3.1796875" style="79" customWidth="1"/>
    <col min="9010" max="9010" width="9.26953125" style="79" customWidth="1"/>
    <col min="9011" max="9012" width="3.1796875" style="79" customWidth="1"/>
    <col min="9013" max="9055" width="1.7265625" style="79" customWidth="1"/>
    <col min="9056" max="9216" width="3" style="79"/>
    <col min="9217" max="9217" width="0.81640625" style="79" customWidth="1"/>
    <col min="9218" max="9218" width="1" style="79" customWidth="1"/>
    <col min="9219" max="9219" width="1.26953125" style="79" customWidth="1"/>
    <col min="9220" max="9220" width="37.54296875" style="79" customWidth="1"/>
    <col min="9221" max="9221" width="4.453125" style="79" customWidth="1"/>
    <col min="9222" max="9222" width="5.1796875" style="79" customWidth="1"/>
    <col min="9223" max="9223" width="14.08984375" style="79" customWidth="1"/>
    <col min="9224" max="9232" width="0" style="79" hidden="1" customWidth="1"/>
    <col min="9233" max="9233" width="14.08984375" style="79" customWidth="1"/>
    <col min="9234" max="9235" width="0" style="79" hidden="1" customWidth="1"/>
    <col min="9236" max="9237" width="14.08984375" style="79" customWidth="1"/>
    <col min="9238" max="9246" width="0" style="79" hidden="1" customWidth="1"/>
    <col min="9247" max="9247" width="14.08984375" style="79" customWidth="1"/>
    <col min="9248" max="9249" width="0" style="79" hidden="1" customWidth="1"/>
    <col min="9250" max="9250" width="14.08984375" style="79" customWidth="1"/>
    <col min="9251" max="9251" width="1.7265625" style="79" customWidth="1"/>
    <col min="9252" max="9252" width="10.7265625" style="79" customWidth="1"/>
    <col min="9253" max="9253" width="9.26953125" style="79" customWidth="1"/>
    <col min="9254" max="9254" width="7.7265625" style="79" customWidth="1"/>
    <col min="9255" max="9255" width="7.26953125" style="79" customWidth="1"/>
    <col min="9256" max="9256" width="3.7265625" style="79" customWidth="1"/>
    <col min="9257" max="9260" width="3.1796875" style="79" customWidth="1"/>
    <col min="9261" max="9261" width="4" style="79" customWidth="1"/>
    <col min="9262" max="9262" width="3.26953125" style="79" customWidth="1"/>
    <col min="9263" max="9265" width="3.1796875" style="79" customWidth="1"/>
    <col min="9266" max="9266" width="9.26953125" style="79" customWidth="1"/>
    <col min="9267" max="9268" width="3.1796875" style="79" customWidth="1"/>
    <col min="9269" max="9311" width="1.7265625" style="79" customWidth="1"/>
    <col min="9312" max="9472" width="3" style="79"/>
    <col min="9473" max="9473" width="0.81640625" style="79" customWidth="1"/>
    <col min="9474" max="9474" width="1" style="79" customWidth="1"/>
    <col min="9475" max="9475" width="1.26953125" style="79" customWidth="1"/>
    <col min="9476" max="9476" width="37.54296875" style="79" customWidth="1"/>
    <col min="9477" max="9477" width="4.453125" style="79" customWidth="1"/>
    <col min="9478" max="9478" width="5.1796875" style="79" customWidth="1"/>
    <col min="9479" max="9479" width="14.08984375" style="79" customWidth="1"/>
    <col min="9480" max="9488" width="0" style="79" hidden="1" customWidth="1"/>
    <col min="9489" max="9489" width="14.08984375" style="79" customWidth="1"/>
    <col min="9490" max="9491" width="0" style="79" hidden="1" customWidth="1"/>
    <col min="9492" max="9493" width="14.08984375" style="79" customWidth="1"/>
    <col min="9494" max="9502" width="0" style="79" hidden="1" customWidth="1"/>
    <col min="9503" max="9503" width="14.08984375" style="79" customWidth="1"/>
    <col min="9504" max="9505" width="0" style="79" hidden="1" customWidth="1"/>
    <col min="9506" max="9506" width="14.08984375" style="79" customWidth="1"/>
    <col min="9507" max="9507" width="1.7265625" style="79" customWidth="1"/>
    <col min="9508" max="9508" width="10.7265625" style="79" customWidth="1"/>
    <col min="9509" max="9509" width="9.26953125" style="79" customWidth="1"/>
    <col min="9510" max="9510" width="7.7265625" style="79" customWidth="1"/>
    <col min="9511" max="9511" width="7.26953125" style="79" customWidth="1"/>
    <col min="9512" max="9512" width="3.7265625" style="79" customWidth="1"/>
    <col min="9513" max="9516" width="3.1796875" style="79" customWidth="1"/>
    <col min="9517" max="9517" width="4" style="79" customWidth="1"/>
    <col min="9518" max="9518" width="3.26953125" style="79" customWidth="1"/>
    <col min="9519" max="9521" width="3.1796875" style="79" customWidth="1"/>
    <col min="9522" max="9522" width="9.26953125" style="79" customWidth="1"/>
    <col min="9523" max="9524" width="3.1796875" style="79" customWidth="1"/>
    <col min="9525" max="9567" width="1.7265625" style="79" customWidth="1"/>
    <col min="9568" max="9728" width="3" style="79"/>
    <col min="9729" max="9729" width="0.81640625" style="79" customWidth="1"/>
    <col min="9730" max="9730" width="1" style="79" customWidth="1"/>
    <col min="9731" max="9731" width="1.26953125" style="79" customWidth="1"/>
    <col min="9732" max="9732" width="37.54296875" style="79" customWidth="1"/>
    <col min="9733" max="9733" width="4.453125" style="79" customWidth="1"/>
    <col min="9734" max="9734" width="5.1796875" style="79" customWidth="1"/>
    <col min="9735" max="9735" width="14.08984375" style="79" customWidth="1"/>
    <col min="9736" max="9744" width="0" style="79" hidden="1" customWidth="1"/>
    <col min="9745" max="9745" width="14.08984375" style="79" customWidth="1"/>
    <col min="9746" max="9747" width="0" style="79" hidden="1" customWidth="1"/>
    <col min="9748" max="9749" width="14.08984375" style="79" customWidth="1"/>
    <col min="9750" max="9758" width="0" style="79" hidden="1" customWidth="1"/>
    <col min="9759" max="9759" width="14.08984375" style="79" customWidth="1"/>
    <col min="9760" max="9761" width="0" style="79" hidden="1" customWidth="1"/>
    <col min="9762" max="9762" width="14.08984375" style="79" customWidth="1"/>
    <col min="9763" max="9763" width="1.7265625" style="79" customWidth="1"/>
    <col min="9764" max="9764" width="10.7265625" style="79" customWidth="1"/>
    <col min="9765" max="9765" width="9.26953125" style="79" customWidth="1"/>
    <col min="9766" max="9766" width="7.7265625" style="79" customWidth="1"/>
    <col min="9767" max="9767" width="7.26953125" style="79" customWidth="1"/>
    <col min="9768" max="9768" width="3.7265625" style="79" customWidth="1"/>
    <col min="9769" max="9772" width="3.1796875" style="79" customWidth="1"/>
    <col min="9773" max="9773" width="4" style="79" customWidth="1"/>
    <col min="9774" max="9774" width="3.26953125" style="79" customWidth="1"/>
    <col min="9775" max="9777" width="3.1796875" style="79" customWidth="1"/>
    <col min="9778" max="9778" width="9.26953125" style="79" customWidth="1"/>
    <col min="9779" max="9780" width="3.1796875" style="79" customWidth="1"/>
    <col min="9781" max="9823" width="1.7265625" style="79" customWidth="1"/>
    <col min="9824" max="9984" width="3" style="79"/>
    <col min="9985" max="9985" width="0.81640625" style="79" customWidth="1"/>
    <col min="9986" max="9986" width="1" style="79" customWidth="1"/>
    <col min="9987" max="9987" width="1.26953125" style="79" customWidth="1"/>
    <col min="9988" max="9988" width="37.54296875" style="79" customWidth="1"/>
    <col min="9989" max="9989" width="4.453125" style="79" customWidth="1"/>
    <col min="9990" max="9990" width="5.1796875" style="79" customWidth="1"/>
    <col min="9991" max="9991" width="14.08984375" style="79" customWidth="1"/>
    <col min="9992" max="10000" width="0" style="79" hidden="1" customWidth="1"/>
    <col min="10001" max="10001" width="14.08984375" style="79" customWidth="1"/>
    <col min="10002" max="10003" width="0" style="79" hidden="1" customWidth="1"/>
    <col min="10004" max="10005" width="14.08984375" style="79" customWidth="1"/>
    <col min="10006" max="10014" width="0" style="79" hidden="1" customWidth="1"/>
    <col min="10015" max="10015" width="14.08984375" style="79" customWidth="1"/>
    <col min="10016" max="10017" width="0" style="79" hidden="1" customWidth="1"/>
    <col min="10018" max="10018" width="14.08984375" style="79" customWidth="1"/>
    <col min="10019" max="10019" width="1.7265625" style="79" customWidth="1"/>
    <col min="10020" max="10020" width="10.7265625" style="79" customWidth="1"/>
    <col min="10021" max="10021" width="9.26953125" style="79" customWidth="1"/>
    <col min="10022" max="10022" width="7.7265625" style="79" customWidth="1"/>
    <col min="10023" max="10023" width="7.26953125" style="79" customWidth="1"/>
    <col min="10024" max="10024" width="3.7265625" style="79" customWidth="1"/>
    <col min="10025" max="10028" width="3.1796875" style="79" customWidth="1"/>
    <col min="10029" max="10029" width="4" style="79" customWidth="1"/>
    <col min="10030" max="10030" width="3.26953125" style="79" customWidth="1"/>
    <col min="10031" max="10033" width="3.1796875" style="79" customWidth="1"/>
    <col min="10034" max="10034" width="9.26953125" style="79" customWidth="1"/>
    <col min="10035" max="10036" width="3.1796875" style="79" customWidth="1"/>
    <col min="10037" max="10079" width="1.7265625" style="79" customWidth="1"/>
    <col min="10080" max="10240" width="3" style="79"/>
    <col min="10241" max="10241" width="0.81640625" style="79" customWidth="1"/>
    <col min="10242" max="10242" width="1" style="79" customWidth="1"/>
    <col min="10243" max="10243" width="1.26953125" style="79" customWidth="1"/>
    <col min="10244" max="10244" width="37.54296875" style="79" customWidth="1"/>
    <col min="10245" max="10245" width="4.453125" style="79" customWidth="1"/>
    <col min="10246" max="10246" width="5.1796875" style="79" customWidth="1"/>
    <col min="10247" max="10247" width="14.08984375" style="79" customWidth="1"/>
    <col min="10248" max="10256" width="0" style="79" hidden="1" customWidth="1"/>
    <col min="10257" max="10257" width="14.08984375" style="79" customWidth="1"/>
    <col min="10258" max="10259" width="0" style="79" hidden="1" customWidth="1"/>
    <col min="10260" max="10261" width="14.08984375" style="79" customWidth="1"/>
    <col min="10262" max="10270" width="0" style="79" hidden="1" customWidth="1"/>
    <col min="10271" max="10271" width="14.08984375" style="79" customWidth="1"/>
    <col min="10272" max="10273" width="0" style="79" hidden="1" customWidth="1"/>
    <col min="10274" max="10274" width="14.08984375" style="79" customWidth="1"/>
    <col min="10275" max="10275" width="1.7265625" style="79" customWidth="1"/>
    <col min="10276" max="10276" width="10.7265625" style="79" customWidth="1"/>
    <col min="10277" max="10277" width="9.26953125" style="79" customWidth="1"/>
    <col min="10278" max="10278" width="7.7265625" style="79" customWidth="1"/>
    <col min="10279" max="10279" width="7.26953125" style="79" customWidth="1"/>
    <col min="10280" max="10280" width="3.7265625" style="79" customWidth="1"/>
    <col min="10281" max="10284" width="3.1796875" style="79" customWidth="1"/>
    <col min="10285" max="10285" width="4" style="79" customWidth="1"/>
    <col min="10286" max="10286" width="3.26953125" style="79" customWidth="1"/>
    <col min="10287" max="10289" width="3.1796875" style="79" customWidth="1"/>
    <col min="10290" max="10290" width="9.26953125" style="79" customWidth="1"/>
    <col min="10291" max="10292" width="3.1796875" style="79" customWidth="1"/>
    <col min="10293" max="10335" width="1.7265625" style="79" customWidth="1"/>
    <col min="10336" max="10496" width="3" style="79"/>
    <col min="10497" max="10497" width="0.81640625" style="79" customWidth="1"/>
    <col min="10498" max="10498" width="1" style="79" customWidth="1"/>
    <col min="10499" max="10499" width="1.26953125" style="79" customWidth="1"/>
    <col min="10500" max="10500" width="37.54296875" style="79" customWidth="1"/>
    <col min="10501" max="10501" width="4.453125" style="79" customWidth="1"/>
    <col min="10502" max="10502" width="5.1796875" style="79" customWidth="1"/>
    <col min="10503" max="10503" width="14.08984375" style="79" customWidth="1"/>
    <col min="10504" max="10512" width="0" style="79" hidden="1" customWidth="1"/>
    <col min="10513" max="10513" width="14.08984375" style="79" customWidth="1"/>
    <col min="10514" max="10515" width="0" style="79" hidden="1" customWidth="1"/>
    <col min="10516" max="10517" width="14.08984375" style="79" customWidth="1"/>
    <col min="10518" max="10526" width="0" style="79" hidden="1" customWidth="1"/>
    <col min="10527" max="10527" width="14.08984375" style="79" customWidth="1"/>
    <col min="10528" max="10529" width="0" style="79" hidden="1" customWidth="1"/>
    <col min="10530" max="10530" width="14.08984375" style="79" customWidth="1"/>
    <col min="10531" max="10531" width="1.7265625" style="79" customWidth="1"/>
    <col min="10532" max="10532" width="10.7265625" style="79" customWidth="1"/>
    <col min="10533" max="10533" width="9.26953125" style="79" customWidth="1"/>
    <col min="10534" max="10534" width="7.7265625" style="79" customWidth="1"/>
    <col min="10535" max="10535" width="7.26953125" style="79" customWidth="1"/>
    <col min="10536" max="10536" width="3.7265625" style="79" customWidth="1"/>
    <col min="10537" max="10540" width="3.1796875" style="79" customWidth="1"/>
    <col min="10541" max="10541" width="4" style="79" customWidth="1"/>
    <col min="10542" max="10542" width="3.26953125" style="79" customWidth="1"/>
    <col min="10543" max="10545" width="3.1796875" style="79" customWidth="1"/>
    <col min="10546" max="10546" width="9.26953125" style="79" customWidth="1"/>
    <col min="10547" max="10548" width="3.1796875" style="79" customWidth="1"/>
    <col min="10549" max="10591" width="1.7265625" style="79" customWidth="1"/>
    <col min="10592" max="10752" width="3" style="79"/>
    <col min="10753" max="10753" width="0.81640625" style="79" customWidth="1"/>
    <col min="10754" max="10754" width="1" style="79" customWidth="1"/>
    <col min="10755" max="10755" width="1.26953125" style="79" customWidth="1"/>
    <col min="10756" max="10756" width="37.54296875" style="79" customWidth="1"/>
    <col min="10757" max="10757" width="4.453125" style="79" customWidth="1"/>
    <col min="10758" max="10758" width="5.1796875" style="79" customWidth="1"/>
    <col min="10759" max="10759" width="14.08984375" style="79" customWidth="1"/>
    <col min="10760" max="10768" width="0" style="79" hidden="1" customWidth="1"/>
    <col min="10769" max="10769" width="14.08984375" style="79" customWidth="1"/>
    <col min="10770" max="10771" width="0" style="79" hidden="1" customWidth="1"/>
    <col min="10772" max="10773" width="14.08984375" style="79" customWidth="1"/>
    <col min="10774" max="10782" width="0" style="79" hidden="1" customWidth="1"/>
    <col min="10783" max="10783" width="14.08984375" style="79" customWidth="1"/>
    <col min="10784" max="10785" width="0" style="79" hidden="1" customWidth="1"/>
    <col min="10786" max="10786" width="14.08984375" style="79" customWidth="1"/>
    <col min="10787" max="10787" width="1.7265625" style="79" customWidth="1"/>
    <col min="10788" max="10788" width="10.7265625" style="79" customWidth="1"/>
    <col min="10789" max="10789" width="9.26953125" style="79" customWidth="1"/>
    <col min="10790" max="10790" width="7.7265625" style="79" customWidth="1"/>
    <col min="10791" max="10791" width="7.26953125" style="79" customWidth="1"/>
    <col min="10792" max="10792" width="3.7265625" style="79" customWidth="1"/>
    <col min="10793" max="10796" width="3.1796875" style="79" customWidth="1"/>
    <col min="10797" max="10797" width="4" style="79" customWidth="1"/>
    <col min="10798" max="10798" width="3.26953125" style="79" customWidth="1"/>
    <col min="10799" max="10801" width="3.1796875" style="79" customWidth="1"/>
    <col min="10802" max="10802" width="9.26953125" style="79" customWidth="1"/>
    <col min="10803" max="10804" width="3.1796875" style="79" customWidth="1"/>
    <col min="10805" max="10847" width="1.7265625" style="79" customWidth="1"/>
    <col min="10848" max="11008" width="3" style="79"/>
    <col min="11009" max="11009" width="0.81640625" style="79" customWidth="1"/>
    <col min="11010" max="11010" width="1" style="79" customWidth="1"/>
    <col min="11011" max="11011" width="1.26953125" style="79" customWidth="1"/>
    <col min="11012" max="11012" width="37.54296875" style="79" customWidth="1"/>
    <col min="11013" max="11013" width="4.453125" style="79" customWidth="1"/>
    <col min="11014" max="11014" width="5.1796875" style="79" customWidth="1"/>
    <col min="11015" max="11015" width="14.08984375" style="79" customWidth="1"/>
    <col min="11016" max="11024" width="0" style="79" hidden="1" customWidth="1"/>
    <col min="11025" max="11025" width="14.08984375" style="79" customWidth="1"/>
    <col min="11026" max="11027" width="0" style="79" hidden="1" customWidth="1"/>
    <col min="11028" max="11029" width="14.08984375" style="79" customWidth="1"/>
    <col min="11030" max="11038" width="0" style="79" hidden="1" customWidth="1"/>
    <col min="11039" max="11039" width="14.08984375" style="79" customWidth="1"/>
    <col min="11040" max="11041" width="0" style="79" hidden="1" customWidth="1"/>
    <col min="11042" max="11042" width="14.08984375" style="79" customWidth="1"/>
    <col min="11043" max="11043" width="1.7265625" style="79" customWidth="1"/>
    <col min="11044" max="11044" width="10.7265625" style="79" customWidth="1"/>
    <col min="11045" max="11045" width="9.26953125" style="79" customWidth="1"/>
    <col min="11046" max="11046" width="7.7265625" style="79" customWidth="1"/>
    <col min="11047" max="11047" width="7.26953125" style="79" customWidth="1"/>
    <col min="11048" max="11048" width="3.7265625" style="79" customWidth="1"/>
    <col min="11049" max="11052" width="3.1796875" style="79" customWidth="1"/>
    <col min="11053" max="11053" width="4" style="79" customWidth="1"/>
    <col min="11054" max="11054" width="3.26953125" style="79" customWidth="1"/>
    <col min="11055" max="11057" width="3.1796875" style="79" customWidth="1"/>
    <col min="11058" max="11058" width="9.26953125" style="79" customWidth="1"/>
    <col min="11059" max="11060" width="3.1796875" style="79" customWidth="1"/>
    <col min="11061" max="11103" width="1.7265625" style="79" customWidth="1"/>
    <col min="11104" max="11264" width="3" style="79"/>
    <col min="11265" max="11265" width="0.81640625" style="79" customWidth="1"/>
    <col min="11266" max="11266" width="1" style="79" customWidth="1"/>
    <col min="11267" max="11267" width="1.26953125" style="79" customWidth="1"/>
    <col min="11268" max="11268" width="37.54296875" style="79" customWidth="1"/>
    <col min="11269" max="11269" width="4.453125" style="79" customWidth="1"/>
    <col min="11270" max="11270" width="5.1796875" style="79" customWidth="1"/>
    <col min="11271" max="11271" width="14.08984375" style="79" customWidth="1"/>
    <col min="11272" max="11280" width="0" style="79" hidden="1" customWidth="1"/>
    <col min="11281" max="11281" width="14.08984375" style="79" customWidth="1"/>
    <col min="11282" max="11283" width="0" style="79" hidden="1" customWidth="1"/>
    <col min="11284" max="11285" width="14.08984375" style="79" customWidth="1"/>
    <col min="11286" max="11294" width="0" style="79" hidden="1" customWidth="1"/>
    <col min="11295" max="11295" width="14.08984375" style="79" customWidth="1"/>
    <col min="11296" max="11297" width="0" style="79" hidden="1" customWidth="1"/>
    <col min="11298" max="11298" width="14.08984375" style="79" customWidth="1"/>
    <col min="11299" max="11299" width="1.7265625" style="79" customWidth="1"/>
    <col min="11300" max="11300" width="10.7265625" style="79" customWidth="1"/>
    <col min="11301" max="11301" width="9.26953125" style="79" customWidth="1"/>
    <col min="11302" max="11302" width="7.7265625" style="79" customWidth="1"/>
    <col min="11303" max="11303" width="7.26953125" style="79" customWidth="1"/>
    <col min="11304" max="11304" width="3.7265625" style="79" customWidth="1"/>
    <col min="11305" max="11308" width="3.1796875" style="79" customWidth="1"/>
    <col min="11309" max="11309" width="4" style="79" customWidth="1"/>
    <col min="11310" max="11310" width="3.26953125" style="79" customWidth="1"/>
    <col min="11311" max="11313" width="3.1796875" style="79" customWidth="1"/>
    <col min="11314" max="11314" width="9.26953125" style="79" customWidth="1"/>
    <col min="11315" max="11316" width="3.1796875" style="79" customWidth="1"/>
    <col min="11317" max="11359" width="1.7265625" style="79" customWidth="1"/>
    <col min="11360" max="11520" width="3" style="79"/>
    <col min="11521" max="11521" width="0.81640625" style="79" customWidth="1"/>
    <col min="11522" max="11522" width="1" style="79" customWidth="1"/>
    <col min="11523" max="11523" width="1.26953125" style="79" customWidth="1"/>
    <col min="11524" max="11524" width="37.54296875" style="79" customWidth="1"/>
    <col min="11525" max="11525" width="4.453125" style="79" customWidth="1"/>
    <col min="11526" max="11526" width="5.1796875" style="79" customWidth="1"/>
    <col min="11527" max="11527" width="14.08984375" style="79" customWidth="1"/>
    <col min="11528" max="11536" width="0" style="79" hidden="1" customWidth="1"/>
    <col min="11537" max="11537" width="14.08984375" style="79" customWidth="1"/>
    <col min="11538" max="11539" width="0" style="79" hidden="1" customWidth="1"/>
    <col min="11540" max="11541" width="14.08984375" style="79" customWidth="1"/>
    <col min="11542" max="11550" width="0" style="79" hidden="1" customWidth="1"/>
    <col min="11551" max="11551" width="14.08984375" style="79" customWidth="1"/>
    <col min="11552" max="11553" width="0" style="79" hidden="1" customWidth="1"/>
    <col min="11554" max="11554" width="14.08984375" style="79" customWidth="1"/>
    <col min="11555" max="11555" width="1.7265625" style="79" customWidth="1"/>
    <col min="11556" max="11556" width="10.7265625" style="79" customWidth="1"/>
    <col min="11557" max="11557" width="9.26953125" style="79" customWidth="1"/>
    <col min="11558" max="11558" width="7.7265625" style="79" customWidth="1"/>
    <col min="11559" max="11559" width="7.26953125" style="79" customWidth="1"/>
    <col min="11560" max="11560" width="3.7265625" style="79" customWidth="1"/>
    <col min="11561" max="11564" width="3.1796875" style="79" customWidth="1"/>
    <col min="11565" max="11565" width="4" style="79" customWidth="1"/>
    <col min="11566" max="11566" width="3.26953125" style="79" customWidth="1"/>
    <col min="11567" max="11569" width="3.1796875" style="79" customWidth="1"/>
    <col min="11570" max="11570" width="9.26953125" style="79" customWidth="1"/>
    <col min="11571" max="11572" width="3.1796875" style="79" customWidth="1"/>
    <col min="11573" max="11615" width="1.7265625" style="79" customWidth="1"/>
    <col min="11616" max="11776" width="3" style="79"/>
    <col min="11777" max="11777" width="0.81640625" style="79" customWidth="1"/>
    <col min="11778" max="11778" width="1" style="79" customWidth="1"/>
    <col min="11779" max="11779" width="1.26953125" style="79" customWidth="1"/>
    <col min="11780" max="11780" width="37.54296875" style="79" customWidth="1"/>
    <col min="11781" max="11781" width="4.453125" style="79" customWidth="1"/>
    <col min="11782" max="11782" width="5.1796875" style="79" customWidth="1"/>
    <col min="11783" max="11783" width="14.08984375" style="79" customWidth="1"/>
    <col min="11784" max="11792" width="0" style="79" hidden="1" customWidth="1"/>
    <col min="11793" max="11793" width="14.08984375" style="79" customWidth="1"/>
    <col min="11794" max="11795" width="0" style="79" hidden="1" customWidth="1"/>
    <col min="11796" max="11797" width="14.08984375" style="79" customWidth="1"/>
    <col min="11798" max="11806" width="0" style="79" hidden="1" customWidth="1"/>
    <col min="11807" max="11807" width="14.08984375" style="79" customWidth="1"/>
    <col min="11808" max="11809" width="0" style="79" hidden="1" customWidth="1"/>
    <col min="11810" max="11810" width="14.08984375" style="79" customWidth="1"/>
    <col min="11811" max="11811" width="1.7265625" style="79" customWidth="1"/>
    <col min="11812" max="11812" width="10.7265625" style="79" customWidth="1"/>
    <col min="11813" max="11813" width="9.26953125" style="79" customWidth="1"/>
    <col min="11814" max="11814" width="7.7265625" style="79" customWidth="1"/>
    <col min="11815" max="11815" width="7.26953125" style="79" customWidth="1"/>
    <col min="11816" max="11816" width="3.7265625" style="79" customWidth="1"/>
    <col min="11817" max="11820" width="3.1796875" style="79" customWidth="1"/>
    <col min="11821" max="11821" width="4" style="79" customWidth="1"/>
    <col min="11822" max="11822" width="3.26953125" style="79" customWidth="1"/>
    <col min="11823" max="11825" width="3.1796875" style="79" customWidth="1"/>
    <col min="11826" max="11826" width="9.26953125" style="79" customWidth="1"/>
    <col min="11827" max="11828" width="3.1796875" style="79" customWidth="1"/>
    <col min="11829" max="11871" width="1.7265625" style="79" customWidth="1"/>
    <col min="11872" max="12032" width="3" style="79"/>
    <col min="12033" max="12033" width="0.81640625" style="79" customWidth="1"/>
    <col min="12034" max="12034" width="1" style="79" customWidth="1"/>
    <col min="12035" max="12035" width="1.26953125" style="79" customWidth="1"/>
    <col min="12036" max="12036" width="37.54296875" style="79" customWidth="1"/>
    <col min="12037" max="12037" width="4.453125" style="79" customWidth="1"/>
    <col min="12038" max="12038" width="5.1796875" style="79" customWidth="1"/>
    <col min="12039" max="12039" width="14.08984375" style="79" customWidth="1"/>
    <col min="12040" max="12048" width="0" style="79" hidden="1" customWidth="1"/>
    <col min="12049" max="12049" width="14.08984375" style="79" customWidth="1"/>
    <col min="12050" max="12051" width="0" style="79" hidden="1" customWidth="1"/>
    <col min="12052" max="12053" width="14.08984375" style="79" customWidth="1"/>
    <col min="12054" max="12062" width="0" style="79" hidden="1" customWidth="1"/>
    <col min="12063" max="12063" width="14.08984375" style="79" customWidth="1"/>
    <col min="12064" max="12065" width="0" style="79" hidden="1" customWidth="1"/>
    <col min="12066" max="12066" width="14.08984375" style="79" customWidth="1"/>
    <col min="12067" max="12067" width="1.7265625" style="79" customWidth="1"/>
    <col min="12068" max="12068" width="10.7265625" style="79" customWidth="1"/>
    <col min="12069" max="12069" width="9.26953125" style="79" customWidth="1"/>
    <col min="12070" max="12070" width="7.7265625" style="79" customWidth="1"/>
    <col min="12071" max="12071" width="7.26953125" style="79" customWidth="1"/>
    <col min="12072" max="12072" width="3.7265625" style="79" customWidth="1"/>
    <col min="12073" max="12076" width="3.1796875" style="79" customWidth="1"/>
    <col min="12077" max="12077" width="4" style="79" customWidth="1"/>
    <col min="12078" max="12078" width="3.26953125" style="79" customWidth="1"/>
    <col min="12079" max="12081" width="3.1796875" style="79" customWidth="1"/>
    <col min="12082" max="12082" width="9.26953125" style="79" customWidth="1"/>
    <col min="12083" max="12084" width="3.1796875" style="79" customWidth="1"/>
    <col min="12085" max="12127" width="1.7265625" style="79" customWidth="1"/>
    <col min="12128" max="12288" width="3" style="79"/>
    <col min="12289" max="12289" width="0.81640625" style="79" customWidth="1"/>
    <col min="12290" max="12290" width="1" style="79" customWidth="1"/>
    <col min="12291" max="12291" width="1.26953125" style="79" customWidth="1"/>
    <col min="12292" max="12292" width="37.54296875" style="79" customWidth="1"/>
    <col min="12293" max="12293" width="4.453125" style="79" customWidth="1"/>
    <col min="12294" max="12294" width="5.1796875" style="79" customWidth="1"/>
    <col min="12295" max="12295" width="14.08984375" style="79" customWidth="1"/>
    <col min="12296" max="12304" width="0" style="79" hidden="1" customWidth="1"/>
    <col min="12305" max="12305" width="14.08984375" style="79" customWidth="1"/>
    <col min="12306" max="12307" width="0" style="79" hidden="1" customWidth="1"/>
    <col min="12308" max="12309" width="14.08984375" style="79" customWidth="1"/>
    <col min="12310" max="12318" width="0" style="79" hidden="1" customWidth="1"/>
    <col min="12319" max="12319" width="14.08984375" style="79" customWidth="1"/>
    <col min="12320" max="12321" width="0" style="79" hidden="1" customWidth="1"/>
    <col min="12322" max="12322" width="14.08984375" style="79" customWidth="1"/>
    <col min="12323" max="12323" width="1.7265625" style="79" customWidth="1"/>
    <col min="12324" max="12324" width="10.7265625" style="79" customWidth="1"/>
    <col min="12325" max="12325" width="9.26953125" style="79" customWidth="1"/>
    <col min="12326" max="12326" width="7.7265625" style="79" customWidth="1"/>
    <col min="12327" max="12327" width="7.26953125" style="79" customWidth="1"/>
    <col min="12328" max="12328" width="3.7265625" style="79" customWidth="1"/>
    <col min="12329" max="12332" width="3.1796875" style="79" customWidth="1"/>
    <col min="12333" max="12333" width="4" style="79" customWidth="1"/>
    <col min="12334" max="12334" width="3.26953125" style="79" customWidth="1"/>
    <col min="12335" max="12337" width="3.1796875" style="79" customWidth="1"/>
    <col min="12338" max="12338" width="9.26953125" style="79" customWidth="1"/>
    <col min="12339" max="12340" width="3.1796875" style="79" customWidth="1"/>
    <col min="12341" max="12383" width="1.7265625" style="79" customWidth="1"/>
    <col min="12384" max="12544" width="3" style="79"/>
    <col min="12545" max="12545" width="0.81640625" style="79" customWidth="1"/>
    <col min="12546" max="12546" width="1" style="79" customWidth="1"/>
    <col min="12547" max="12547" width="1.26953125" style="79" customWidth="1"/>
    <col min="12548" max="12548" width="37.54296875" style="79" customWidth="1"/>
    <col min="12549" max="12549" width="4.453125" style="79" customWidth="1"/>
    <col min="12550" max="12550" width="5.1796875" style="79" customWidth="1"/>
    <col min="12551" max="12551" width="14.08984375" style="79" customWidth="1"/>
    <col min="12552" max="12560" width="0" style="79" hidden="1" customWidth="1"/>
    <col min="12561" max="12561" width="14.08984375" style="79" customWidth="1"/>
    <col min="12562" max="12563" width="0" style="79" hidden="1" customWidth="1"/>
    <col min="12564" max="12565" width="14.08984375" style="79" customWidth="1"/>
    <col min="12566" max="12574" width="0" style="79" hidden="1" customWidth="1"/>
    <col min="12575" max="12575" width="14.08984375" style="79" customWidth="1"/>
    <col min="12576" max="12577" width="0" style="79" hidden="1" customWidth="1"/>
    <col min="12578" max="12578" width="14.08984375" style="79" customWidth="1"/>
    <col min="12579" max="12579" width="1.7265625" style="79" customWidth="1"/>
    <col min="12580" max="12580" width="10.7265625" style="79" customWidth="1"/>
    <col min="12581" max="12581" width="9.26953125" style="79" customWidth="1"/>
    <col min="12582" max="12582" width="7.7265625" style="79" customWidth="1"/>
    <col min="12583" max="12583" width="7.26953125" style="79" customWidth="1"/>
    <col min="12584" max="12584" width="3.7265625" style="79" customWidth="1"/>
    <col min="12585" max="12588" width="3.1796875" style="79" customWidth="1"/>
    <col min="12589" max="12589" width="4" style="79" customWidth="1"/>
    <col min="12590" max="12590" width="3.26953125" style="79" customWidth="1"/>
    <col min="12591" max="12593" width="3.1796875" style="79" customWidth="1"/>
    <col min="12594" max="12594" width="9.26953125" style="79" customWidth="1"/>
    <col min="12595" max="12596" width="3.1796875" style="79" customWidth="1"/>
    <col min="12597" max="12639" width="1.7265625" style="79" customWidth="1"/>
    <col min="12640" max="12800" width="3" style="79"/>
    <col min="12801" max="12801" width="0.81640625" style="79" customWidth="1"/>
    <col min="12802" max="12802" width="1" style="79" customWidth="1"/>
    <col min="12803" max="12803" width="1.26953125" style="79" customWidth="1"/>
    <col min="12804" max="12804" width="37.54296875" style="79" customWidth="1"/>
    <col min="12805" max="12805" width="4.453125" style="79" customWidth="1"/>
    <col min="12806" max="12806" width="5.1796875" style="79" customWidth="1"/>
    <col min="12807" max="12807" width="14.08984375" style="79" customWidth="1"/>
    <col min="12808" max="12816" width="0" style="79" hidden="1" customWidth="1"/>
    <col min="12817" max="12817" width="14.08984375" style="79" customWidth="1"/>
    <col min="12818" max="12819" width="0" style="79" hidden="1" customWidth="1"/>
    <col min="12820" max="12821" width="14.08984375" style="79" customWidth="1"/>
    <col min="12822" max="12830" width="0" style="79" hidden="1" customWidth="1"/>
    <col min="12831" max="12831" width="14.08984375" style="79" customWidth="1"/>
    <col min="12832" max="12833" width="0" style="79" hidden="1" customWidth="1"/>
    <col min="12834" max="12834" width="14.08984375" style="79" customWidth="1"/>
    <col min="12835" max="12835" width="1.7265625" style="79" customWidth="1"/>
    <col min="12836" max="12836" width="10.7265625" style="79" customWidth="1"/>
    <col min="12837" max="12837" width="9.26953125" style="79" customWidth="1"/>
    <col min="12838" max="12838" width="7.7265625" style="79" customWidth="1"/>
    <col min="12839" max="12839" width="7.26953125" style="79" customWidth="1"/>
    <col min="12840" max="12840" width="3.7265625" style="79" customWidth="1"/>
    <col min="12841" max="12844" width="3.1796875" style="79" customWidth="1"/>
    <col min="12845" max="12845" width="4" style="79" customWidth="1"/>
    <col min="12846" max="12846" width="3.26953125" style="79" customWidth="1"/>
    <col min="12847" max="12849" width="3.1796875" style="79" customWidth="1"/>
    <col min="12850" max="12850" width="9.26953125" style="79" customWidth="1"/>
    <col min="12851" max="12852" width="3.1796875" style="79" customWidth="1"/>
    <col min="12853" max="12895" width="1.7265625" style="79" customWidth="1"/>
    <col min="12896" max="13056" width="3" style="79"/>
    <col min="13057" max="13057" width="0.81640625" style="79" customWidth="1"/>
    <col min="13058" max="13058" width="1" style="79" customWidth="1"/>
    <col min="13059" max="13059" width="1.26953125" style="79" customWidth="1"/>
    <col min="13060" max="13060" width="37.54296875" style="79" customWidth="1"/>
    <col min="13061" max="13061" width="4.453125" style="79" customWidth="1"/>
    <col min="13062" max="13062" width="5.1796875" style="79" customWidth="1"/>
    <col min="13063" max="13063" width="14.08984375" style="79" customWidth="1"/>
    <col min="13064" max="13072" width="0" style="79" hidden="1" customWidth="1"/>
    <col min="13073" max="13073" width="14.08984375" style="79" customWidth="1"/>
    <col min="13074" max="13075" width="0" style="79" hidden="1" customWidth="1"/>
    <col min="13076" max="13077" width="14.08984375" style="79" customWidth="1"/>
    <col min="13078" max="13086" width="0" style="79" hidden="1" customWidth="1"/>
    <col min="13087" max="13087" width="14.08984375" style="79" customWidth="1"/>
    <col min="13088" max="13089" width="0" style="79" hidden="1" customWidth="1"/>
    <col min="13090" max="13090" width="14.08984375" style="79" customWidth="1"/>
    <col min="13091" max="13091" width="1.7265625" style="79" customWidth="1"/>
    <col min="13092" max="13092" width="10.7265625" style="79" customWidth="1"/>
    <col min="13093" max="13093" width="9.26953125" style="79" customWidth="1"/>
    <col min="13094" max="13094" width="7.7265625" style="79" customWidth="1"/>
    <col min="13095" max="13095" width="7.26953125" style="79" customWidth="1"/>
    <col min="13096" max="13096" width="3.7265625" style="79" customWidth="1"/>
    <col min="13097" max="13100" width="3.1796875" style="79" customWidth="1"/>
    <col min="13101" max="13101" width="4" style="79" customWidth="1"/>
    <col min="13102" max="13102" width="3.26953125" style="79" customWidth="1"/>
    <col min="13103" max="13105" width="3.1796875" style="79" customWidth="1"/>
    <col min="13106" max="13106" width="9.26953125" style="79" customWidth="1"/>
    <col min="13107" max="13108" width="3.1796875" style="79" customWidth="1"/>
    <col min="13109" max="13151" width="1.7265625" style="79" customWidth="1"/>
    <col min="13152" max="13312" width="3" style="79"/>
    <col min="13313" max="13313" width="0.81640625" style="79" customWidth="1"/>
    <col min="13314" max="13314" width="1" style="79" customWidth="1"/>
    <col min="13315" max="13315" width="1.26953125" style="79" customWidth="1"/>
    <col min="13316" max="13316" width="37.54296875" style="79" customWidth="1"/>
    <col min="13317" max="13317" width="4.453125" style="79" customWidth="1"/>
    <col min="13318" max="13318" width="5.1796875" style="79" customWidth="1"/>
    <col min="13319" max="13319" width="14.08984375" style="79" customWidth="1"/>
    <col min="13320" max="13328" width="0" style="79" hidden="1" customWidth="1"/>
    <col min="13329" max="13329" width="14.08984375" style="79" customWidth="1"/>
    <col min="13330" max="13331" width="0" style="79" hidden="1" customWidth="1"/>
    <col min="13332" max="13333" width="14.08984375" style="79" customWidth="1"/>
    <col min="13334" max="13342" width="0" style="79" hidden="1" customWidth="1"/>
    <col min="13343" max="13343" width="14.08984375" style="79" customWidth="1"/>
    <col min="13344" max="13345" width="0" style="79" hidden="1" customWidth="1"/>
    <col min="13346" max="13346" width="14.08984375" style="79" customWidth="1"/>
    <col min="13347" max="13347" width="1.7265625" style="79" customWidth="1"/>
    <col min="13348" max="13348" width="10.7265625" style="79" customWidth="1"/>
    <col min="13349" max="13349" width="9.26953125" style="79" customWidth="1"/>
    <col min="13350" max="13350" width="7.7265625" style="79" customWidth="1"/>
    <col min="13351" max="13351" width="7.26953125" style="79" customWidth="1"/>
    <col min="13352" max="13352" width="3.7265625" style="79" customWidth="1"/>
    <col min="13353" max="13356" width="3.1796875" style="79" customWidth="1"/>
    <col min="13357" max="13357" width="4" style="79" customWidth="1"/>
    <col min="13358" max="13358" width="3.26953125" style="79" customWidth="1"/>
    <col min="13359" max="13361" width="3.1796875" style="79" customWidth="1"/>
    <col min="13362" max="13362" width="9.26953125" style="79" customWidth="1"/>
    <col min="13363" max="13364" width="3.1796875" style="79" customWidth="1"/>
    <col min="13365" max="13407" width="1.7265625" style="79" customWidth="1"/>
    <col min="13408" max="13568" width="3" style="79"/>
    <col min="13569" max="13569" width="0.81640625" style="79" customWidth="1"/>
    <col min="13570" max="13570" width="1" style="79" customWidth="1"/>
    <col min="13571" max="13571" width="1.26953125" style="79" customWidth="1"/>
    <col min="13572" max="13572" width="37.54296875" style="79" customWidth="1"/>
    <col min="13573" max="13573" width="4.453125" style="79" customWidth="1"/>
    <col min="13574" max="13574" width="5.1796875" style="79" customWidth="1"/>
    <col min="13575" max="13575" width="14.08984375" style="79" customWidth="1"/>
    <col min="13576" max="13584" width="0" style="79" hidden="1" customWidth="1"/>
    <col min="13585" max="13585" width="14.08984375" style="79" customWidth="1"/>
    <col min="13586" max="13587" width="0" style="79" hidden="1" customWidth="1"/>
    <col min="13588" max="13589" width="14.08984375" style="79" customWidth="1"/>
    <col min="13590" max="13598" width="0" style="79" hidden="1" customWidth="1"/>
    <col min="13599" max="13599" width="14.08984375" style="79" customWidth="1"/>
    <col min="13600" max="13601" width="0" style="79" hidden="1" customWidth="1"/>
    <col min="13602" max="13602" width="14.08984375" style="79" customWidth="1"/>
    <col min="13603" max="13603" width="1.7265625" style="79" customWidth="1"/>
    <col min="13604" max="13604" width="10.7265625" style="79" customWidth="1"/>
    <col min="13605" max="13605" width="9.26953125" style="79" customWidth="1"/>
    <col min="13606" max="13606" width="7.7265625" style="79" customWidth="1"/>
    <col min="13607" max="13607" width="7.26953125" style="79" customWidth="1"/>
    <col min="13608" max="13608" width="3.7265625" style="79" customWidth="1"/>
    <col min="13609" max="13612" width="3.1796875" style="79" customWidth="1"/>
    <col min="13613" max="13613" width="4" style="79" customWidth="1"/>
    <col min="13614" max="13614" width="3.26953125" style="79" customWidth="1"/>
    <col min="13615" max="13617" width="3.1796875" style="79" customWidth="1"/>
    <col min="13618" max="13618" width="9.26953125" style="79" customWidth="1"/>
    <col min="13619" max="13620" width="3.1796875" style="79" customWidth="1"/>
    <col min="13621" max="13663" width="1.7265625" style="79" customWidth="1"/>
    <col min="13664" max="13824" width="3" style="79"/>
    <col min="13825" max="13825" width="0.81640625" style="79" customWidth="1"/>
    <col min="13826" max="13826" width="1" style="79" customWidth="1"/>
    <col min="13827" max="13827" width="1.26953125" style="79" customWidth="1"/>
    <col min="13828" max="13828" width="37.54296875" style="79" customWidth="1"/>
    <col min="13829" max="13829" width="4.453125" style="79" customWidth="1"/>
    <col min="13830" max="13830" width="5.1796875" style="79" customWidth="1"/>
    <col min="13831" max="13831" width="14.08984375" style="79" customWidth="1"/>
    <col min="13832" max="13840" width="0" style="79" hidden="1" customWidth="1"/>
    <col min="13841" max="13841" width="14.08984375" style="79" customWidth="1"/>
    <col min="13842" max="13843" width="0" style="79" hidden="1" customWidth="1"/>
    <col min="13844" max="13845" width="14.08984375" style="79" customWidth="1"/>
    <col min="13846" max="13854" width="0" style="79" hidden="1" customWidth="1"/>
    <col min="13855" max="13855" width="14.08984375" style="79" customWidth="1"/>
    <col min="13856" max="13857" width="0" style="79" hidden="1" customWidth="1"/>
    <col min="13858" max="13858" width="14.08984375" style="79" customWidth="1"/>
    <col min="13859" max="13859" width="1.7265625" style="79" customWidth="1"/>
    <col min="13860" max="13860" width="10.7265625" style="79" customWidth="1"/>
    <col min="13861" max="13861" width="9.26953125" style="79" customWidth="1"/>
    <col min="13862" max="13862" width="7.7265625" style="79" customWidth="1"/>
    <col min="13863" max="13863" width="7.26953125" style="79" customWidth="1"/>
    <col min="13864" max="13864" width="3.7265625" style="79" customWidth="1"/>
    <col min="13865" max="13868" width="3.1796875" style="79" customWidth="1"/>
    <col min="13869" max="13869" width="4" style="79" customWidth="1"/>
    <col min="13870" max="13870" width="3.26953125" style="79" customWidth="1"/>
    <col min="13871" max="13873" width="3.1796875" style="79" customWidth="1"/>
    <col min="13874" max="13874" width="9.26953125" style="79" customWidth="1"/>
    <col min="13875" max="13876" width="3.1796875" style="79" customWidth="1"/>
    <col min="13877" max="13919" width="1.7265625" style="79" customWidth="1"/>
    <col min="13920" max="14080" width="3" style="79"/>
    <col min="14081" max="14081" width="0.81640625" style="79" customWidth="1"/>
    <col min="14082" max="14082" width="1" style="79" customWidth="1"/>
    <col min="14083" max="14083" width="1.26953125" style="79" customWidth="1"/>
    <col min="14084" max="14084" width="37.54296875" style="79" customWidth="1"/>
    <col min="14085" max="14085" width="4.453125" style="79" customWidth="1"/>
    <col min="14086" max="14086" width="5.1796875" style="79" customWidth="1"/>
    <col min="14087" max="14087" width="14.08984375" style="79" customWidth="1"/>
    <col min="14088" max="14096" width="0" style="79" hidden="1" customWidth="1"/>
    <col min="14097" max="14097" width="14.08984375" style="79" customWidth="1"/>
    <col min="14098" max="14099" width="0" style="79" hidden="1" customWidth="1"/>
    <col min="14100" max="14101" width="14.08984375" style="79" customWidth="1"/>
    <col min="14102" max="14110" width="0" style="79" hidden="1" customWidth="1"/>
    <col min="14111" max="14111" width="14.08984375" style="79" customWidth="1"/>
    <col min="14112" max="14113" width="0" style="79" hidden="1" customWidth="1"/>
    <col min="14114" max="14114" width="14.08984375" style="79" customWidth="1"/>
    <col min="14115" max="14115" width="1.7265625" style="79" customWidth="1"/>
    <col min="14116" max="14116" width="10.7265625" style="79" customWidth="1"/>
    <col min="14117" max="14117" width="9.26953125" style="79" customWidth="1"/>
    <col min="14118" max="14118" width="7.7265625" style="79" customWidth="1"/>
    <col min="14119" max="14119" width="7.26953125" style="79" customWidth="1"/>
    <col min="14120" max="14120" width="3.7265625" style="79" customWidth="1"/>
    <col min="14121" max="14124" width="3.1796875" style="79" customWidth="1"/>
    <col min="14125" max="14125" width="4" style="79" customWidth="1"/>
    <col min="14126" max="14126" width="3.26953125" style="79" customWidth="1"/>
    <col min="14127" max="14129" width="3.1796875" style="79" customWidth="1"/>
    <col min="14130" max="14130" width="9.26953125" style="79" customWidth="1"/>
    <col min="14131" max="14132" width="3.1796875" style="79" customWidth="1"/>
    <col min="14133" max="14175" width="1.7265625" style="79" customWidth="1"/>
    <col min="14176" max="14336" width="3" style="79"/>
    <col min="14337" max="14337" width="0.81640625" style="79" customWidth="1"/>
    <col min="14338" max="14338" width="1" style="79" customWidth="1"/>
    <col min="14339" max="14339" width="1.26953125" style="79" customWidth="1"/>
    <col min="14340" max="14340" width="37.54296875" style="79" customWidth="1"/>
    <col min="14341" max="14341" width="4.453125" style="79" customWidth="1"/>
    <col min="14342" max="14342" width="5.1796875" style="79" customWidth="1"/>
    <col min="14343" max="14343" width="14.08984375" style="79" customWidth="1"/>
    <col min="14344" max="14352" width="0" style="79" hidden="1" customWidth="1"/>
    <col min="14353" max="14353" width="14.08984375" style="79" customWidth="1"/>
    <col min="14354" max="14355" width="0" style="79" hidden="1" customWidth="1"/>
    <col min="14356" max="14357" width="14.08984375" style="79" customWidth="1"/>
    <col min="14358" max="14366" width="0" style="79" hidden="1" customWidth="1"/>
    <col min="14367" max="14367" width="14.08984375" style="79" customWidth="1"/>
    <col min="14368" max="14369" width="0" style="79" hidden="1" customWidth="1"/>
    <col min="14370" max="14370" width="14.08984375" style="79" customWidth="1"/>
    <col min="14371" max="14371" width="1.7265625" style="79" customWidth="1"/>
    <col min="14372" max="14372" width="10.7265625" style="79" customWidth="1"/>
    <col min="14373" max="14373" width="9.26953125" style="79" customWidth="1"/>
    <col min="14374" max="14374" width="7.7265625" style="79" customWidth="1"/>
    <col min="14375" max="14375" width="7.26953125" style="79" customWidth="1"/>
    <col min="14376" max="14376" width="3.7265625" style="79" customWidth="1"/>
    <col min="14377" max="14380" width="3.1796875" style="79" customWidth="1"/>
    <col min="14381" max="14381" width="4" style="79" customWidth="1"/>
    <col min="14382" max="14382" width="3.26953125" style="79" customWidth="1"/>
    <col min="14383" max="14385" width="3.1796875" style="79" customWidth="1"/>
    <col min="14386" max="14386" width="9.26953125" style="79" customWidth="1"/>
    <col min="14387" max="14388" width="3.1796875" style="79" customWidth="1"/>
    <col min="14389" max="14431" width="1.7265625" style="79" customWidth="1"/>
    <col min="14432" max="14592" width="3" style="79"/>
    <col min="14593" max="14593" width="0.81640625" style="79" customWidth="1"/>
    <col min="14594" max="14594" width="1" style="79" customWidth="1"/>
    <col min="14595" max="14595" width="1.26953125" style="79" customWidth="1"/>
    <col min="14596" max="14596" width="37.54296875" style="79" customWidth="1"/>
    <col min="14597" max="14597" width="4.453125" style="79" customWidth="1"/>
    <col min="14598" max="14598" width="5.1796875" style="79" customWidth="1"/>
    <col min="14599" max="14599" width="14.08984375" style="79" customWidth="1"/>
    <col min="14600" max="14608" width="0" style="79" hidden="1" customWidth="1"/>
    <col min="14609" max="14609" width="14.08984375" style="79" customWidth="1"/>
    <col min="14610" max="14611" width="0" style="79" hidden="1" customWidth="1"/>
    <col min="14612" max="14613" width="14.08984375" style="79" customWidth="1"/>
    <col min="14614" max="14622" width="0" style="79" hidden="1" customWidth="1"/>
    <col min="14623" max="14623" width="14.08984375" style="79" customWidth="1"/>
    <col min="14624" max="14625" width="0" style="79" hidden="1" customWidth="1"/>
    <col min="14626" max="14626" width="14.08984375" style="79" customWidth="1"/>
    <col min="14627" max="14627" width="1.7265625" style="79" customWidth="1"/>
    <col min="14628" max="14628" width="10.7265625" style="79" customWidth="1"/>
    <col min="14629" max="14629" width="9.26953125" style="79" customWidth="1"/>
    <col min="14630" max="14630" width="7.7265625" style="79" customWidth="1"/>
    <col min="14631" max="14631" width="7.26953125" style="79" customWidth="1"/>
    <col min="14632" max="14632" width="3.7265625" style="79" customWidth="1"/>
    <col min="14633" max="14636" width="3.1796875" style="79" customWidth="1"/>
    <col min="14637" max="14637" width="4" style="79" customWidth="1"/>
    <col min="14638" max="14638" width="3.26953125" style="79" customWidth="1"/>
    <col min="14639" max="14641" width="3.1796875" style="79" customWidth="1"/>
    <col min="14642" max="14642" width="9.26953125" style="79" customWidth="1"/>
    <col min="14643" max="14644" width="3.1796875" style="79" customWidth="1"/>
    <col min="14645" max="14687" width="1.7265625" style="79" customWidth="1"/>
    <col min="14688" max="14848" width="3" style="79"/>
    <col min="14849" max="14849" width="0.81640625" style="79" customWidth="1"/>
    <col min="14850" max="14850" width="1" style="79" customWidth="1"/>
    <col min="14851" max="14851" width="1.26953125" style="79" customWidth="1"/>
    <col min="14852" max="14852" width="37.54296875" style="79" customWidth="1"/>
    <col min="14853" max="14853" width="4.453125" style="79" customWidth="1"/>
    <col min="14854" max="14854" width="5.1796875" style="79" customWidth="1"/>
    <col min="14855" max="14855" width="14.08984375" style="79" customWidth="1"/>
    <col min="14856" max="14864" width="0" style="79" hidden="1" customWidth="1"/>
    <col min="14865" max="14865" width="14.08984375" style="79" customWidth="1"/>
    <col min="14866" max="14867" width="0" style="79" hidden="1" customWidth="1"/>
    <col min="14868" max="14869" width="14.08984375" style="79" customWidth="1"/>
    <col min="14870" max="14878" width="0" style="79" hidden="1" customWidth="1"/>
    <col min="14879" max="14879" width="14.08984375" style="79" customWidth="1"/>
    <col min="14880" max="14881" width="0" style="79" hidden="1" customWidth="1"/>
    <col min="14882" max="14882" width="14.08984375" style="79" customWidth="1"/>
    <col min="14883" max="14883" width="1.7265625" style="79" customWidth="1"/>
    <col min="14884" max="14884" width="10.7265625" style="79" customWidth="1"/>
    <col min="14885" max="14885" width="9.26953125" style="79" customWidth="1"/>
    <col min="14886" max="14886" width="7.7265625" style="79" customWidth="1"/>
    <col min="14887" max="14887" width="7.26953125" style="79" customWidth="1"/>
    <col min="14888" max="14888" width="3.7265625" style="79" customWidth="1"/>
    <col min="14889" max="14892" width="3.1796875" style="79" customWidth="1"/>
    <col min="14893" max="14893" width="4" style="79" customWidth="1"/>
    <col min="14894" max="14894" width="3.26953125" style="79" customWidth="1"/>
    <col min="14895" max="14897" width="3.1796875" style="79" customWidth="1"/>
    <col min="14898" max="14898" width="9.26953125" style="79" customWidth="1"/>
    <col min="14899" max="14900" width="3.1796875" style="79" customWidth="1"/>
    <col min="14901" max="14943" width="1.7265625" style="79" customWidth="1"/>
    <col min="14944" max="15104" width="3" style="79"/>
    <col min="15105" max="15105" width="0.81640625" style="79" customWidth="1"/>
    <col min="15106" max="15106" width="1" style="79" customWidth="1"/>
    <col min="15107" max="15107" width="1.26953125" style="79" customWidth="1"/>
    <col min="15108" max="15108" width="37.54296875" style="79" customWidth="1"/>
    <col min="15109" max="15109" width="4.453125" style="79" customWidth="1"/>
    <col min="15110" max="15110" width="5.1796875" style="79" customWidth="1"/>
    <col min="15111" max="15111" width="14.08984375" style="79" customWidth="1"/>
    <col min="15112" max="15120" width="0" style="79" hidden="1" customWidth="1"/>
    <col min="15121" max="15121" width="14.08984375" style="79" customWidth="1"/>
    <col min="15122" max="15123" width="0" style="79" hidden="1" customWidth="1"/>
    <col min="15124" max="15125" width="14.08984375" style="79" customWidth="1"/>
    <col min="15126" max="15134" width="0" style="79" hidden="1" customWidth="1"/>
    <col min="15135" max="15135" width="14.08984375" style="79" customWidth="1"/>
    <col min="15136" max="15137" width="0" style="79" hidden="1" customWidth="1"/>
    <col min="15138" max="15138" width="14.08984375" style="79" customWidth="1"/>
    <col min="15139" max="15139" width="1.7265625" style="79" customWidth="1"/>
    <col min="15140" max="15140" width="10.7265625" style="79" customWidth="1"/>
    <col min="15141" max="15141" width="9.26953125" style="79" customWidth="1"/>
    <col min="15142" max="15142" width="7.7265625" style="79" customWidth="1"/>
    <col min="15143" max="15143" width="7.26953125" style="79" customWidth="1"/>
    <col min="15144" max="15144" width="3.7265625" style="79" customWidth="1"/>
    <col min="15145" max="15148" width="3.1796875" style="79" customWidth="1"/>
    <col min="15149" max="15149" width="4" style="79" customWidth="1"/>
    <col min="15150" max="15150" width="3.26953125" style="79" customWidth="1"/>
    <col min="15151" max="15153" width="3.1796875" style="79" customWidth="1"/>
    <col min="15154" max="15154" width="9.26953125" style="79" customWidth="1"/>
    <col min="15155" max="15156" width="3.1796875" style="79" customWidth="1"/>
    <col min="15157" max="15199" width="1.7265625" style="79" customWidth="1"/>
    <col min="15200" max="15360" width="3" style="79"/>
    <col min="15361" max="15361" width="0.81640625" style="79" customWidth="1"/>
    <col min="15362" max="15362" width="1" style="79" customWidth="1"/>
    <col min="15363" max="15363" width="1.26953125" style="79" customWidth="1"/>
    <col min="15364" max="15364" width="37.54296875" style="79" customWidth="1"/>
    <col min="15365" max="15365" width="4.453125" style="79" customWidth="1"/>
    <col min="15366" max="15366" width="5.1796875" style="79" customWidth="1"/>
    <col min="15367" max="15367" width="14.08984375" style="79" customWidth="1"/>
    <col min="15368" max="15376" width="0" style="79" hidden="1" customWidth="1"/>
    <col min="15377" max="15377" width="14.08984375" style="79" customWidth="1"/>
    <col min="15378" max="15379" width="0" style="79" hidden="1" customWidth="1"/>
    <col min="15380" max="15381" width="14.08984375" style="79" customWidth="1"/>
    <col min="15382" max="15390" width="0" style="79" hidden="1" customWidth="1"/>
    <col min="15391" max="15391" width="14.08984375" style="79" customWidth="1"/>
    <col min="15392" max="15393" width="0" style="79" hidden="1" customWidth="1"/>
    <col min="15394" max="15394" width="14.08984375" style="79" customWidth="1"/>
    <col min="15395" max="15395" width="1.7265625" style="79" customWidth="1"/>
    <col min="15396" max="15396" width="10.7265625" style="79" customWidth="1"/>
    <col min="15397" max="15397" width="9.26953125" style="79" customWidth="1"/>
    <col min="15398" max="15398" width="7.7265625" style="79" customWidth="1"/>
    <col min="15399" max="15399" width="7.26953125" style="79" customWidth="1"/>
    <col min="15400" max="15400" width="3.7265625" style="79" customWidth="1"/>
    <col min="15401" max="15404" width="3.1796875" style="79" customWidth="1"/>
    <col min="15405" max="15405" width="4" style="79" customWidth="1"/>
    <col min="15406" max="15406" width="3.26953125" style="79" customWidth="1"/>
    <col min="15407" max="15409" width="3.1796875" style="79" customWidth="1"/>
    <col min="15410" max="15410" width="9.26953125" style="79" customWidth="1"/>
    <col min="15411" max="15412" width="3.1796875" style="79" customWidth="1"/>
    <col min="15413" max="15455" width="1.7265625" style="79" customWidth="1"/>
    <col min="15456" max="15616" width="3" style="79"/>
    <col min="15617" max="15617" width="0.81640625" style="79" customWidth="1"/>
    <col min="15618" max="15618" width="1" style="79" customWidth="1"/>
    <col min="15619" max="15619" width="1.26953125" style="79" customWidth="1"/>
    <col min="15620" max="15620" width="37.54296875" style="79" customWidth="1"/>
    <col min="15621" max="15621" width="4.453125" style="79" customWidth="1"/>
    <col min="15622" max="15622" width="5.1796875" style="79" customWidth="1"/>
    <col min="15623" max="15623" width="14.08984375" style="79" customWidth="1"/>
    <col min="15624" max="15632" width="0" style="79" hidden="1" customWidth="1"/>
    <col min="15633" max="15633" width="14.08984375" style="79" customWidth="1"/>
    <col min="15634" max="15635" width="0" style="79" hidden="1" customWidth="1"/>
    <col min="15636" max="15637" width="14.08984375" style="79" customWidth="1"/>
    <col min="15638" max="15646" width="0" style="79" hidden="1" customWidth="1"/>
    <col min="15647" max="15647" width="14.08984375" style="79" customWidth="1"/>
    <col min="15648" max="15649" width="0" style="79" hidden="1" customWidth="1"/>
    <col min="15650" max="15650" width="14.08984375" style="79" customWidth="1"/>
    <col min="15651" max="15651" width="1.7265625" style="79" customWidth="1"/>
    <col min="15652" max="15652" width="10.7265625" style="79" customWidth="1"/>
    <col min="15653" max="15653" width="9.26953125" style="79" customWidth="1"/>
    <col min="15654" max="15654" width="7.7265625" style="79" customWidth="1"/>
    <col min="15655" max="15655" width="7.26953125" style="79" customWidth="1"/>
    <col min="15656" max="15656" width="3.7265625" style="79" customWidth="1"/>
    <col min="15657" max="15660" width="3.1796875" style="79" customWidth="1"/>
    <col min="15661" max="15661" width="4" style="79" customWidth="1"/>
    <col min="15662" max="15662" width="3.26953125" style="79" customWidth="1"/>
    <col min="15663" max="15665" width="3.1796875" style="79" customWidth="1"/>
    <col min="15666" max="15666" width="9.26953125" style="79" customWidth="1"/>
    <col min="15667" max="15668" width="3.1796875" style="79" customWidth="1"/>
    <col min="15669" max="15711" width="1.7265625" style="79" customWidth="1"/>
    <col min="15712" max="15872" width="3" style="79"/>
    <col min="15873" max="15873" width="0.81640625" style="79" customWidth="1"/>
    <col min="15874" max="15874" width="1" style="79" customWidth="1"/>
    <col min="15875" max="15875" width="1.26953125" style="79" customWidth="1"/>
    <col min="15876" max="15876" width="37.54296875" style="79" customWidth="1"/>
    <col min="15877" max="15877" width="4.453125" style="79" customWidth="1"/>
    <col min="15878" max="15878" width="5.1796875" style="79" customWidth="1"/>
    <col min="15879" max="15879" width="14.08984375" style="79" customWidth="1"/>
    <col min="15880" max="15888" width="0" style="79" hidden="1" customWidth="1"/>
    <col min="15889" max="15889" width="14.08984375" style="79" customWidth="1"/>
    <col min="15890" max="15891" width="0" style="79" hidden="1" customWidth="1"/>
    <col min="15892" max="15893" width="14.08984375" style="79" customWidth="1"/>
    <col min="15894" max="15902" width="0" style="79" hidden="1" customWidth="1"/>
    <col min="15903" max="15903" width="14.08984375" style="79" customWidth="1"/>
    <col min="15904" max="15905" width="0" style="79" hidden="1" customWidth="1"/>
    <col min="15906" max="15906" width="14.08984375" style="79" customWidth="1"/>
    <col min="15907" max="15907" width="1.7265625" style="79" customWidth="1"/>
    <col min="15908" max="15908" width="10.7265625" style="79" customWidth="1"/>
    <col min="15909" max="15909" width="9.26953125" style="79" customWidth="1"/>
    <col min="15910" max="15910" width="7.7265625" style="79" customWidth="1"/>
    <col min="15911" max="15911" width="7.26953125" style="79" customWidth="1"/>
    <col min="15912" max="15912" width="3.7265625" style="79" customWidth="1"/>
    <col min="15913" max="15916" width="3.1796875" style="79" customWidth="1"/>
    <col min="15917" max="15917" width="4" style="79" customWidth="1"/>
    <col min="15918" max="15918" width="3.26953125" style="79" customWidth="1"/>
    <col min="15919" max="15921" width="3.1796875" style="79" customWidth="1"/>
    <col min="15922" max="15922" width="9.26953125" style="79" customWidth="1"/>
    <col min="15923" max="15924" width="3.1796875" style="79" customWidth="1"/>
    <col min="15925" max="15967" width="1.7265625" style="79" customWidth="1"/>
    <col min="15968" max="16128" width="3" style="79"/>
    <col min="16129" max="16129" width="0.81640625" style="79" customWidth="1"/>
    <col min="16130" max="16130" width="1" style="79" customWidth="1"/>
    <col min="16131" max="16131" width="1.26953125" style="79" customWidth="1"/>
    <col min="16132" max="16132" width="37.54296875" style="79" customWidth="1"/>
    <col min="16133" max="16133" width="4.453125" style="79" customWidth="1"/>
    <col min="16134" max="16134" width="5.1796875" style="79" customWidth="1"/>
    <col min="16135" max="16135" width="14.08984375" style="79" customWidth="1"/>
    <col min="16136" max="16144" width="0" style="79" hidden="1" customWidth="1"/>
    <col min="16145" max="16145" width="14.08984375" style="79" customWidth="1"/>
    <col min="16146" max="16147" width="0" style="79" hidden="1" customWidth="1"/>
    <col min="16148" max="16149" width="14.08984375" style="79" customWidth="1"/>
    <col min="16150" max="16158" width="0" style="79" hidden="1" customWidth="1"/>
    <col min="16159" max="16159" width="14.08984375" style="79" customWidth="1"/>
    <col min="16160" max="16161" width="0" style="79" hidden="1" customWidth="1"/>
    <col min="16162" max="16162" width="14.08984375" style="79" customWidth="1"/>
    <col min="16163" max="16163" width="1.7265625" style="79" customWidth="1"/>
    <col min="16164" max="16164" width="10.7265625" style="79" customWidth="1"/>
    <col min="16165" max="16165" width="9.26953125" style="79" customWidth="1"/>
    <col min="16166" max="16166" width="7.7265625" style="79" customWidth="1"/>
    <col min="16167" max="16167" width="7.26953125" style="79" customWidth="1"/>
    <col min="16168" max="16168" width="3.7265625" style="79" customWidth="1"/>
    <col min="16169" max="16172" width="3.1796875" style="79" customWidth="1"/>
    <col min="16173" max="16173" width="4" style="79" customWidth="1"/>
    <col min="16174" max="16174" width="3.26953125" style="79" customWidth="1"/>
    <col min="16175" max="16177" width="3.1796875" style="79" customWidth="1"/>
    <col min="16178" max="16178" width="9.26953125" style="79" customWidth="1"/>
    <col min="16179" max="16180" width="3.1796875" style="79" customWidth="1"/>
    <col min="16181" max="16223" width="1.7265625" style="79" customWidth="1"/>
    <col min="16224" max="16384" width="3" style="79"/>
  </cols>
  <sheetData>
    <row r="1" spans="2:66" s="768" customFormat="1" ht="34.5" hidden="1" customHeight="1" x14ac:dyDescent="0.25">
      <c r="B1" s="769" t="s">
        <v>733</v>
      </c>
      <c r="C1" s="770"/>
      <c r="D1" s="770"/>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1"/>
      <c r="AI1" s="772"/>
      <c r="AJ1" s="773"/>
      <c r="AK1" s="773"/>
      <c r="AL1" s="773"/>
      <c r="AM1" s="773"/>
      <c r="AN1" s="773"/>
      <c r="AO1" s="773"/>
      <c r="AP1" s="773"/>
      <c r="AQ1" s="773"/>
      <c r="AR1" s="773"/>
    </row>
    <row r="2" spans="2:66" ht="25" hidden="1" customHeight="1" x14ac:dyDescent="0.25">
      <c r="B2" s="774" t="s">
        <v>734</v>
      </c>
      <c r="C2" s="775"/>
      <c r="D2" s="775"/>
      <c r="E2" s="775"/>
      <c r="F2" s="775"/>
      <c r="G2" s="775"/>
      <c r="H2" s="775"/>
      <c r="I2" s="775"/>
      <c r="J2" s="775"/>
      <c r="K2" s="775"/>
      <c r="L2" s="775"/>
      <c r="M2" s="775"/>
      <c r="N2" s="775"/>
      <c r="O2" s="775"/>
      <c r="P2" s="775"/>
      <c r="Q2" s="775"/>
      <c r="R2" s="775"/>
      <c r="S2" s="775"/>
      <c r="T2" s="775"/>
      <c r="U2" s="775"/>
      <c r="V2" s="775"/>
      <c r="W2" s="775"/>
      <c r="X2" s="775"/>
      <c r="Y2" s="775"/>
      <c r="Z2" s="775"/>
      <c r="AA2" s="775"/>
      <c r="AB2" s="775"/>
      <c r="AC2" s="775"/>
      <c r="AD2" s="775"/>
      <c r="AE2" s="775"/>
      <c r="AF2" s="775"/>
      <c r="AG2" s="775"/>
      <c r="AH2" s="776"/>
      <c r="AI2" s="777"/>
      <c r="AJ2" s="28"/>
      <c r="AK2" s="28"/>
      <c r="AL2" s="28"/>
      <c r="AM2" s="28"/>
      <c r="AN2" s="28"/>
      <c r="AO2" s="28"/>
      <c r="AP2" s="28"/>
      <c r="AQ2" s="28"/>
      <c r="AR2" s="28"/>
      <c r="AS2" s="78"/>
      <c r="AT2" s="78"/>
      <c r="AU2" s="78"/>
      <c r="AV2" s="78"/>
      <c r="AW2" s="78"/>
      <c r="AX2" s="78"/>
    </row>
    <row r="3" spans="2:66" ht="16.5" customHeight="1" x14ac:dyDescent="0.35">
      <c r="B3" s="80"/>
      <c r="C3" s="81"/>
      <c r="F3" s="82"/>
      <c r="H3" s="12"/>
      <c r="I3" s="12"/>
      <c r="J3" s="12"/>
      <c r="K3" s="12"/>
      <c r="L3" s="12"/>
      <c r="M3" s="12"/>
      <c r="N3" s="12"/>
      <c r="O3" s="12"/>
      <c r="P3" s="12"/>
      <c r="Q3" s="12"/>
      <c r="R3" s="12"/>
      <c r="S3" s="12"/>
      <c r="T3" s="82"/>
      <c r="U3" s="82"/>
      <c r="V3" s="82"/>
      <c r="W3" s="82"/>
      <c r="X3" s="82"/>
      <c r="Y3" s="82"/>
      <c r="Z3" s="82"/>
      <c r="AA3" s="82"/>
      <c r="AB3" s="82"/>
      <c r="AC3" s="82"/>
      <c r="AD3" s="82"/>
      <c r="AE3" s="82"/>
      <c r="AF3" s="82"/>
      <c r="AG3" s="82"/>
      <c r="AJ3" s="44"/>
      <c r="AK3" s="44"/>
      <c r="AL3" s="44"/>
      <c r="AM3" s="44"/>
      <c r="AN3" s="44"/>
      <c r="AO3" s="44"/>
      <c r="AP3" s="44"/>
      <c r="AQ3" s="44"/>
      <c r="AR3" s="44"/>
    </row>
    <row r="4" spans="2:66" ht="15.5" x14ac:dyDescent="0.35">
      <c r="B4" s="80" t="s">
        <v>95</v>
      </c>
      <c r="C4" s="81"/>
      <c r="F4" s="82"/>
      <c r="H4" s="12"/>
      <c r="I4" s="12"/>
      <c r="J4" s="12"/>
      <c r="K4" s="12"/>
      <c r="L4" s="12"/>
      <c r="M4" s="12"/>
      <c r="N4" s="12"/>
      <c r="O4" s="12"/>
      <c r="P4" s="12"/>
      <c r="Q4" s="12"/>
      <c r="R4" s="12"/>
      <c r="S4" s="12"/>
      <c r="T4" s="82"/>
      <c r="U4" s="82"/>
      <c r="V4" s="82"/>
      <c r="W4" s="82"/>
      <c r="X4" s="82"/>
      <c r="Y4" s="82"/>
      <c r="Z4" s="82"/>
      <c r="AA4" s="82"/>
      <c r="AB4" s="82"/>
      <c r="AC4" s="82"/>
      <c r="AD4" s="82"/>
      <c r="AE4" s="82"/>
      <c r="AF4" s="82"/>
      <c r="AG4" s="82"/>
    </row>
    <row r="5" spans="2:66" s="88" customFormat="1" ht="13" x14ac:dyDescent="0.3">
      <c r="B5" s="83"/>
      <c r="C5" s="84"/>
      <c r="D5" s="84"/>
      <c r="E5" s="85"/>
      <c r="F5" s="86"/>
      <c r="G5" s="732" t="s">
        <v>33</v>
      </c>
      <c r="H5" s="778"/>
      <c r="I5" s="778"/>
      <c r="J5" s="778"/>
      <c r="K5" s="778"/>
      <c r="L5" s="778"/>
      <c r="M5" s="778"/>
      <c r="N5" s="778"/>
      <c r="O5" s="778"/>
      <c r="P5" s="778"/>
      <c r="Q5" s="778"/>
      <c r="R5" s="778"/>
      <c r="S5" s="778"/>
      <c r="T5" s="779"/>
      <c r="U5" s="732" t="s">
        <v>32</v>
      </c>
      <c r="V5" s="778"/>
      <c r="W5" s="778"/>
      <c r="X5" s="778"/>
      <c r="Y5" s="778"/>
      <c r="Z5" s="778"/>
      <c r="AA5" s="778"/>
      <c r="AB5" s="778"/>
      <c r="AC5" s="778"/>
      <c r="AD5" s="778"/>
      <c r="AE5" s="778"/>
      <c r="AF5" s="778"/>
      <c r="AG5" s="778"/>
      <c r="AH5" s="780"/>
      <c r="AI5" s="87"/>
      <c r="AJ5" s="46"/>
      <c r="AK5" s="46"/>
      <c r="AL5" s="46"/>
      <c r="AM5" s="46"/>
      <c r="AN5" s="46"/>
      <c r="AO5" s="46"/>
      <c r="AP5" s="46"/>
      <c r="AQ5" s="46"/>
      <c r="AR5" s="46"/>
    </row>
    <row r="6" spans="2:66" s="88" customFormat="1" ht="13" x14ac:dyDescent="0.3">
      <c r="B6" s="89"/>
      <c r="C6" s="81"/>
      <c r="D6" s="81"/>
      <c r="E6" s="81"/>
      <c r="F6" s="90"/>
      <c r="G6" s="1" t="s">
        <v>91</v>
      </c>
      <c r="H6" s="1" t="s">
        <v>0</v>
      </c>
      <c r="I6" s="2" t="s">
        <v>6</v>
      </c>
      <c r="J6" s="1" t="s">
        <v>7</v>
      </c>
      <c r="K6" s="91" t="s">
        <v>8</v>
      </c>
      <c r="L6" s="1" t="s">
        <v>9</v>
      </c>
      <c r="M6" s="2" t="s">
        <v>10</v>
      </c>
      <c r="N6" s="2" t="s">
        <v>11</v>
      </c>
      <c r="O6" s="2" t="s">
        <v>16</v>
      </c>
      <c r="P6" s="2" t="s">
        <v>12</v>
      </c>
      <c r="Q6" s="2" t="s">
        <v>13</v>
      </c>
      <c r="R6" s="2" t="s">
        <v>14</v>
      </c>
      <c r="S6" s="2" t="s">
        <v>15</v>
      </c>
      <c r="T6" s="3" t="s">
        <v>2</v>
      </c>
      <c r="U6" s="1" t="s">
        <v>94</v>
      </c>
      <c r="V6" s="1" t="s">
        <v>0</v>
      </c>
      <c r="W6" s="1" t="s">
        <v>6</v>
      </c>
      <c r="X6" s="1" t="s">
        <v>7</v>
      </c>
      <c r="Y6" s="1" t="s">
        <v>8</v>
      </c>
      <c r="Z6" s="1" t="s">
        <v>9</v>
      </c>
      <c r="AA6" s="1" t="s">
        <v>10</v>
      </c>
      <c r="AB6" s="1" t="s">
        <v>11</v>
      </c>
      <c r="AC6" s="1" t="s">
        <v>16</v>
      </c>
      <c r="AD6" s="1" t="s">
        <v>12</v>
      </c>
      <c r="AE6" s="1" t="s">
        <v>13</v>
      </c>
      <c r="AF6" s="1" t="s">
        <v>14</v>
      </c>
      <c r="AG6" s="1" t="s">
        <v>70</v>
      </c>
      <c r="AH6" s="60" t="s">
        <v>2</v>
      </c>
      <c r="AI6" s="87"/>
      <c r="AJ6" s="47"/>
      <c r="AK6" s="47"/>
      <c r="AL6" s="47"/>
      <c r="AM6" s="47"/>
      <c r="AN6" s="47"/>
      <c r="AO6" s="47"/>
      <c r="AP6" s="47"/>
      <c r="AQ6" s="47"/>
      <c r="AR6" s="47"/>
      <c r="AS6" s="81"/>
      <c r="AT6" s="81"/>
      <c r="AU6" s="81"/>
      <c r="AV6" s="81"/>
      <c r="AW6" s="81"/>
      <c r="AX6" s="81"/>
    </row>
    <row r="7" spans="2:66" s="88" customFormat="1" ht="13" x14ac:dyDescent="0.3">
      <c r="B7" s="92" t="s">
        <v>17</v>
      </c>
      <c r="C7" s="93"/>
      <c r="D7" s="93"/>
      <c r="E7" s="93"/>
      <c r="F7" s="94" t="s">
        <v>5</v>
      </c>
      <c r="G7" s="13" t="s">
        <v>4</v>
      </c>
      <c r="H7" s="13"/>
      <c r="I7" s="14"/>
      <c r="J7" s="14"/>
      <c r="K7" s="14"/>
      <c r="L7" s="14"/>
      <c r="M7" s="14"/>
      <c r="N7" s="14"/>
      <c r="O7" s="14"/>
      <c r="P7" s="14"/>
      <c r="Q7" s="14"/>
      <c r="R7" s="14"/>
      <c r="S7" s="14"/>
      <c r="T7" s="95"/>
      <c r="U7" s="96" t="s">
        <v>80</v>
      </c>
      <c r="V7" s="13"/>
      <c r="W7" s="13"/>
      <c r="X7" s="13"/>
      <c r="Y7" s="13"/>
      <c r="Z7" s="13"/>
      <c r="AA7" s="13"/>
      <c r="AB7" s="13"/>
      <c r="AC7" s="13"/>
      <c r="AD7" s="13"/>
      <c r="AE7" s="13"/>
      <c r="AF7" s="13"/>
      <c r="AG7" s="13"/>
      <c r="AH7" s="97"/>
      <c r="AI7" s="87"/>
      <c r="AJ7" s="47"/>
      <c r="AK7" s="47"/>
      <c r="AL7" s="47"/>
      <c r="AM7" s="47"/>
      <c r="AN7" s="47"/>
      <c r="AO7" s="47"/>
      <c r="AP7" s="47"/>
      <c r="AQ7" s="47"/>
      <c r="AR7" s="47"/>
      <c r="AS7" s="81"/>
      <c r="AT7" s="81"/>
      <c r="AU7" s="81"/>
      <c r="AV7" s="81"/>
      <c r="AW7" s="81"/>
      <c r="AX7" s="81"/>
    </row>
    <row r="8" spans="2:66" s="88" customFormat="1" ht="13" x14ac:dyDescent="0.3">
      <c r="B8" s="98"/>
      <c r="C8" s="99"/>
      <c r="D8" s="99"/>
      <c r="E8" s="99"/>
      <c r="F8" s="100"/>
      <c r="G8" s="101"/>
      <c r="H8" s="7"/>
      <c r="I8" s="7"/>
      <c r="J8" s="7"/>
      <c r="K8" s="7"/>
      <c r="L8" s="7"/>
      <c r="M8" s="102"/>
      <c r="N8" s="102"/>
      <c r="O8" s="102"/>
      <c r="P8" s="102"/>
      <c r="Q8" s="102"/>
      <c r="R8" s="102"/>
      <c r="S8" s="102"/>
      <c r="T8" s="103"/>
      <c r="U8" s="104"/>
      <c r="V8" s="101"/>
      <c r="W8" s="101"/>
      <c r="X8" s="101"/>
      <c r="Y8" s="101"/>
      <c r="Z8" s="101"/>
      <c r="AA8" s="101"/>
      <c r="AB8" s="101"/>
      <c r="AC8" s="101"/>
      <c r="AD8" s="101"/>
      <c r="AE8" s="101"/>
      <c r="AF8" s="101"/>
      <c r="AG8" s="101"/>
      <c r="AH8" s="105"/>
      <c r="AI8" s="87"/>
      <c r="AJ8" s="106"/>
      <c r="AK8" s="46"/>
      <c r="AL8" s="781"/>
      <c r="AM8" s="781"/>
      <c r="AN8" s="781"/>
      <c r="AO8" s="781"/>
      <c r="AP8" s="46"/>
      <c r="AQ8" s="46"/>
      <c r="AR8" s="46"/>
    </row>
    <row r="9" spans="2:66" s="88" customFormat="1" ht="15" x14ac:dyDescent="0.3">
      <c r="B9" s="89" t="s">
        <v>73</v>
      </c>
      <c r="C9" s="81"/>
      <c r="F9" s="90">
        <v>1</v>
      </c>
      <c r="G9" s="7">
        <v>1968664076</v>
      </c>
      <c r="H9" s="7">
        <v>104472296</v>
      </c>
      <c r="I9" s="7">
        <v>136957399</v>
      </c>
      <c r="J9" s="7">
        <v>212686659</v>
      </c>
      <c r="K9" s="7">
        <v>110631495</v>
      </c>
      <c r="L9" s="7">
        <v>177358396</v>
      </c>
      <c r="M9" s="7">
        <v>166885613</v>
      </c>
      <c r="N9" s="7">
        <v>121210503</v>
      </c>
      <c r="O9" s="7">
        <v>144158843</v>
      </c>
      <c r="P9" s="7">
        <v>238818691</v>
      </c>
      <c r="Q9" s="7">
        <v>140137954</v>
      </c>
      <c r="R9" s="7">
        <v>0</v>
      </c>
      <c r="S9" s="7">
        <v>0</v>
      </c>
      <c r="T9" s="7">
        <v>1553317848</v>
      </c>
      <c r="U9" s="7">
        <v>1809791516</v>
      </c>
      <c r="V9" s="7">
        <v>90597196</v>
      </c>
      <c r="W9" s="7">
        <v>126581260</v>
      </c>
      <c r="X9" s="7">
        <v>200902609</v>
      </c>
      <c r="Y9" s="7">
        <v>89816566</v>
      </c>
      <c r="Z9" s="7">
        <v>161369135</v>
      </c>
      <c r="AA9" s="7">
        <v>152174993</v>
      </c>
      <c r="AB9" s="7">
        <v>112452383</v>
      </c>
      <c r="AC9" s="7">
        <v>136331858</v>
      </c>
      <c r="AD9" s="7">
        <v>209688088</v>
      </c>
      <c r="AE9" s="7">
        <v>126084720</v>
      </c>
      <c r="AF9" s="7">
        <v>0</v>
      </c>
      <c r="AG9" s="7">
        <v>0</v>
      </c>
      <c r="AH9" s="61">
        <v>1405998808</v>
      </c>
      <c r="AI9" s="107"/>
      <c r="AJ9" s="17"/>
      <c r="AK9" s="17"/>
      <c r="AL9" s="48"/>
      <c r="AM9" s="48"/>
      <c r="AN9" s="48"/>
      <c r="AO9" s="48"/>
      <c r="AP9" s="48"/>
      <c r="AQ9" s="48"/>
      <c r="AR9" s="48"/>
      <c r="AS9" s="108"/>
      <c r="AT9" s="108"/>
      <c r="AU9" s="108"/>
      <c r="AV9" s="108"/>
      <c r="AW9" s="108"/>
      <c r="AX9" s="108"/>
      <c r="AY9" s="108"/>
      <c r="BA9" s="108"/>
      <c r="BB9" s="108"/>
      <c r="BC9" s="108"/>
      <c r="BD9" s="108"/>
      <c r="BE9" s="108"/>
      <c r="BF9" s="108"/>
      <c r="BG9" s="108"/>
      <c r="BH9" s="108"/>
      <c r="BI9" s="108"/>
      <c r="BJ9" s="108"/>
      <c r="BK9" s="108"/>
      <c r="BL9" s="108"/>
      <c r="BM9" s="108"/>
      <c r="BN9" s="108"/>
    </row>
    <row r="10" spans="2:66" s="88" customFormat="1" ht="13" x14ac:dyDescent="0.3">
      <c r="B10" s="87"/>
      <c r="F10" s="109"/>
      <c r="G10" s="8"/>
      <c r="H10" s="18"/>
      <c r="I10" s="18"/>
      <c r="J10" s="18"/>
      <c r="K10" s="18"/>
      <c r="L10" s="18"/>
      <c r="M10" s="18"/>
      <c r="N10" s="18"/>
      <c r="O10" s="18"/>
      <c r="P10" s="18"/>
      <c r="Q10" s="18"/>
      <c r="R10" s="18"/>
      <c r="S10" s="18"/>
      <c r="T10" s="19"/>
      <c r="U10" s="20"/>
      <c r="V10" s="8"/>
      <c r="W10" s="8"/>
      <c r="X10" s="8"/>
      <c r="Y10" s="8"/>
      <c r="Z10" s="8"/>
      <c r="AA10" s="8"/>
      <c r="AB10" s="8"/>
      <c r="AC10" s="8"/>
      <c r="AD10" s="8"/>
      <c r="AE10" s="8"/>
      <c r="AF10" s="8"/>
      <c r="AG10" s="8"/>
      <c r="AH10" s="62"/>
      <c r="AI10" s="107"/>
      <c r="AJ10" s="49"/>
      <c r="AK10" s="49"/>
      <c r="AL10" s="49"/>
      <c r="AM10" s="49"/>
      <c r="AN10" s="49"/>
      <c r="AO10" s="49"/>
      <c r="AP10" s="49"/>
      <c r="AQ10" s="49"/>
      <c r="AR10" s="49"/>
      <c r="AS10" s="110"/>
      <c r="AT10" s="110"/>
      <c r="AU10" s="110"/>
      <c r="AV10" s="110"/>
      <c r="AW10" s="110"/>
      <c r="AX10" s="110"/>
    </row>
    <row r="11" spans="2:66" s="88" customFormat="1" ht="15" x14ac:dyDescent="0.3">
      <c r="B11" s="89" t="s">
        <v>74</v>
      </c>
      <c r="C11" s="81"/>
      <c r="F11" s="90">
        <v>2</v>
      </c>
      <c r="G11" s="7">
        <v>2321735983</v>
      </c>
      <c r="H11" s="7">
        <v>169102618</v>
      </c>
      <c r="I11" s="7">
        <v>147072249</v>
      </c>
      <c r="J11" s="7">
        <v>163937751</v>
      </c>
      <c r="K11" s="7">
        <v>261480084</v>
      </c>
      <c r="L11" s="7">
        <v>215669082</v>
      </c>
      <c r="M11" s="7">
        <v>182276320</v>
      </c>
      <c r="N11" s="7">
        <v>157042461</v>
      </c>
      <c r="O11" s="7">
        <v>159145630</v>
      </c>
      <c r="P11" s="7">
        <v>200382819</v>
      </c>
      <c r="Q11" s="7">
        <v>209831680</v>
      </c>
      <c r="R11" s="7">
        <v>0</v>
      </c>
      <c r="S11" s="7">
        <v>0</v>
      </c>
      <c r="T11" s="7">
        <v>1865940695</v>
      </c>
      <c r="U11" s="7">
        <v>2144645329</v>
      </c>
      <c r="V11" s="7">
        <v>168644389</v>
      </c>
      <c r="W11" s="7">
        <v>139359867</v>
      </c>
      <c r="X11" s="7">
        <v>162350501</v>
      </c>
      <c r="Y11" s="7">
        <v>249763545</v>
      </c>
      <c r="Z11" s="7">
        <v>200767537</v>
      </c>
      <c r="AA11" s="7">
        <v>156560169</v>
      </c>
      <c r="AB11" s="7">
        <v>158537430</v>
      </c>
      <c r="AC11" s="7">
        <v>140796157</v>
      </c>
      <c r="AD11" s="7">
        <v>188304022</v>
      </c>
      <c r="AE11" s="7">
        <v>188761114</v>
      </c>
      <c r="AF11" s="7">
        <v>0</v>
      </c>
      <c r="AG11" s="7">
        <v>0</v>
      </c>
      <c r="AH11" s="63">
        <v>1753844732</v>
      </c>
      <c r="AI11" s="107"/>
      <c r="AJ11" s="76"/>
      <c r="AK11" s="77"/>
      <c r="AL11" s="49"/>
      <c r="AM11" s="49"/>
      <c r="AN11" s="49"/>
      <c r="AO11" s="49"/>
      <c r="AP11" s="49"/>
      <c r="AQ11" s="49"/>
      <c r="AR11" s="49"/>
      <c r="AS11" s="110"/>
      <c r="AT11" s="110"/>
      <c r="AU11" s="110"/>
      <c r="AV11" s="110"/>
      <c r="AW11" s="110"/>
      <c r="AX11" s="110"/>
    </row>
    <row r="12" spans="2:66" s="88" customFormat="1" ht="13" x14ac:dyDescent="0.3">
      <c r="B12" s="89"/>
      <c r="C12" s="81"/>
      <c r="F12" s="90"/>
      <c r="G12" s="7"/>
      <c r="H12" s="7"/>
      <c r="I12" s="7"/>
      <c r="J12" s="7"/>
      <c r="K12" s="7"/>
      <c r="L12" s="7"/>
      <c r="M12" s="7"/>
      <c r="N12" s="7"/>
      <c r="O12" s="7"/>
      <c r="P12" s="7"/>
      <c r="Q12" s="7"/>
      <c r="R12" s="7"/>
      <c r="S12" s="7"/>
      <c r="T12" s="15"/>
      <c r="U12" s="17"/>
      <c r="V12" s="7"/>
      <c r="W12" s="7"/>
      <c r="X12" s="7"/>
      <c r="Y12" s="7"/>
      <c r="Z12" s="7"/>
      <c r="AA12" s="7"/>
      <c r="AB12" s="7"/>
      <c r="AC12" s="7"/>
      <c r="AD12" s="7"/>
      <c r="AE12" s="7"/>
      <c r="AF12" s="7"/>
      <c r="AG12" s="7"/>
      <c r="AH12" s="63"/>
      <c r="AI12" s="107"/>
      <c r="AJ12" s="48"/>
      <c r="AK12" s="49"/>
      <c r="AL12" s="49"/>
      <c r="AM12" s="49"/>
      <c r="AN12" s="49"/>
      <c r="AO12" s="49"/>
      <c r="AP12" s="49"/>
      <c r="AQ12" s="49"/>
      <c r="AR12" s="49"/>
      <c r="AS12" s="110"/>
      <c r="AT12" s="110"/>
      <c r="AU12" s="110"/>
      <c r="AV12" s="110"/>
      <c r="AW12" s="110"/>
      <c r="AX12" s="110"/>
    </row>
    <row r="13" spans="2:66" s="88" customFormat="1" ht="13" x14ac:dyDescent="0.3">
      <c r="B13" s="111"/>
      <c r="C13" s="81" t="s">
        <v>62</v>
      </c>
      <c r="F13" s="90">
        <v>2</v>
      </c>
      <c r="G13" s="9">
        <v>1183059022</v>
      </c>
      <c r="H13" s="9">
        <v>103429306</v>
      </c>
      <c r="I13" s="9">
        <v>84571348</v>
      </c>
      <c r="J13" s="9">
        <v>78244828</v>
      </c>
      <c r="K13" s="9">
        <v>142202413</v>
      </c>
      <c r="L13" s="9">
        <v>102591426</v>
      </c>
      <c r="M13" s="9">
        <v>77260502</v>
      </c>
      <c r="N13" s="9">
        <v>91331262</v>
      </c>
      <c r="O13" s="9">
        <v>93555071</v>
      </c>
      <c r="P13" s="9">
        <v>107588389</v>
      </c>
      <c r="Q13" s="9">
        <v>82822476</v>
      </c>
      <c r="R13" s="9">
        <v>0</v>
      </c>
      <c r="S13" s="9">
        <v>0</v>
      </c>
      <c r="T13" s="16">
        <v>963597021</v>
      </c>
      <c r="U13" s="16">
        <v>1111242388</v>
      </c>
      <c r="V13" s="16">
        <v>107223884</v>
      </c>
      <c r="W13" s="16">
        <v>81701779</v>
      </c>
      <c r="X13" s="16">
        <v>80214842</v>
      </c>
      <c r="Y13" s="16">
        <v>136646382</v>
      </c>
      <c r="Z13" s="16">
        <v>95094839</v>
      </c>
      <c r="AA13" s="16">
        <v>66142416</v>
      </c>
      <c r="AB13" s="16">
        <v>95888841</v>
      </c>
      <c r="AC13" s="16">
        <v>83692734</v>
      </c>
      <c r="AD13" s="16">
        <v>101300668</v>
      </c>
      <c r="AE13" s="16">
        <v>74669474</v>
      </c>
      <c r="AF13" s="16">
        <v>0</v>
      </c>
      <c r="AG13" s="16">
        <v>0</v>
      </c>
      <c r="AH13" s="61">
        <v>922575859</v>
      </c>
      <c r="AI13" s="107"/>
      <c r="AJ13" s="48"/>
      <c r="AK13" s="49"/>
      <c r="AL13" s="49"/>
      <c r="AM13" s="49"/>
      <c r="AN13" s="49"/>
      <c r="AO13" s="49"/>
      <c r="AP13" s="49"/>
      <c r="AQ13" s="49"/>
      <c r="AR13" s="49"/>
      <c r="AS13" s="110"/>
      <c r="AT13" s="110"/>
      <c r="AU13" s="110"/>
      <c r="AV13" s="110"/>
      <c r="AW13" s="110"/>
      <c r="AX13" s="110"/>
    </row>
    <row r="14" spans="2:66" s="88" customFormat="1" ht="13" x14ac:dyDescent="0.3">
      <c r="B14" s="89"/>
      <c r="C14" s="81"/>
      <c r="F14" s="90"/>
      <c r="G14" s="7"/>
      <c r="H14" s="7"/>
      <c r="I14" s="7"/>
      <c r="J14" s="7"/>
      <c r="K14" s="7"/>
      <c r="L14" s="7"/>
      <c r="M14" s="7"/>
      <c r="N14" s="7"/>
      <c r="O14" s="7"/>
      <c r="P14" s="7"/>
      <c r="Q14" s="7"/>
      <c r="R14" s="7"/>
      <c r="S14" s="7"/>
      <c r="T14" s="15"/>
      <c r="U14" s="17"/>
      <c r="V14" s="7"/>
      <c r="W14" s="7"/>
      <c r="X14" s="7"/>
      <c r="Y14" s="7"/>
      <c r="Z14" s="7"/>
      <c r="AA14" s="7"/>
      <c r="AB14" s="7"/>
      <c r="AC14" s="7"/>
      <c r="AD14" s="7"/>
      <c r="AE14" s="7"/>
      <c r="AF14" s="7"/>
      <c r="AG14" s="7"/>
      <c r="AH14" s="63"/>
      <c r="AI14" s="107"/>
      <c r="AJ14" s="49"/>
      <c r="AK14" s="49"/>
      <c r="AL14" s="49"/>
      <c r="AM14" s="49"/>
      <c r="AN14" s="49"/>
      <c r="AO14" s="49"/>
      <c r="AP14" s="49"/>
      <c r="AQ14" s="49"/>
      <c r="AR14" s="49"/>
      <c r="AS14" s="110"/>
      <c r="AT14" s="110"/>
      <c r="AU14" s="110"/>
      <c r="AV14" s="110"/>
      <c r="AW14" s="110"/>
      <c r="AX14" s="110"/>
    </row>
    <row r="15" spans="2:66" s="88" customFormat="1" ht="13" x14ac:dyDescent="0.3">
      <c r="B15" s="111"/>
      <c r="C15" s="81" t="s">
        <v>23</v>
      </c>
      <c r="F15" s="90">
        <v>2</v>
      </c>
      <c r="G15" s="9">
        <v>1129526526</v>
      </c>
      <c r="H15" s="9">
        <v>65673312</v>
      </c>
      <c r="I15" s="9">
        <v>62500901</v>
      </c>
      <c r="J15" s="9">
        <v>85692923</v>
      </c>
      <c r="K15" s="9">
        <v>119277671</v>
      </c>
      <c r="L15" s="9">
        <v>113077656</v>
      </c>
      <c r="M15" s="9">
        <v>105015818</v>
      </c>
      <c r="N15" s="9">
        <v>65711199</v>
      </c>
      <c r="O15" s="9">
        <v>65590559</v>
      </c>
      <c r="P15" s="9">
        <v>92794430</v>
      </c>
      <c r="Q15" s="9">
        <v>127009204</v>
      </c>
      <c r="R15" s="9">
        <v>0</v>
      </c>
      <c r="S15" s="9">
        <v>0</v>
      </c>
      <c r="T15" s="9">
        <v>902343674</v>
      </c>
      <c r="U15" s="16">
        <v>1033402941</v>
      </c>
      <c r="V15" s="16">
        <v>61420505</v>
      </c>
      <c r="W15" s="16">
        <v>57658088</v>
      </c>
      <c r="X15" s="16">
        <v>82135659</v>
      </c>
      <c r="Y15" s="16">
        <v>113117163</v>
      </c>
      <c r="Z15" s="16">
        <v>105672698</v>
      </c>
      <c r="AA15" s="16">
        <v>90417753</v>
      </c>
      <c r="AB15" s="16">
        <v>62648589</v>
      </c>
      <c r="AC15" s="16">
        <v>57103423</v>
      </c>
      <c r="AD15" s="16">
        <v>87003354</v>
      </c>
      <c r="AE15" s="16">
        <v>114091640</v>
      </c>
      <c r="AF15" s="16">
        <v>0</v>
      </c>
      <c r="AG15" s="16">
        <v>0</v>
      </c>
      <c r="AH15" s="63">
        <v>831268873</v>
      </c>
      <c r="AI15" s="21"/>
      <c r="AJ15" s="48"/>
      <c r="AK15" s="49"/>
      <c r="AL15" s="49"/>
      <c r="AM15" s="49"/>
      <c r="AN15" s="49"/>
      <c r="AO15" s="49"/>
      <c r="AP15" s="49"/>
      <c r="AQ15" s="49"/>
      <c r="AR15" s="49"/>
      <c r="AS15" s="110"/>
      <c r="AT15" s="110"/>
      <c r="AU15" s="110"/>
      <c r="AV15" s="110"/>
      <c r="AW15" s="110"/>
      <c r="AX15" s="110"/>
    </row>
    <row r="16" spans="2:66" s="113" customFormat="1" ht="13" x14ac:dyDescent="0.3">
      <c r="B16" s="111"/>
      <c r="C16" s="112"/>
      <c r="D16" s="113" t="s">
        <v>20</v>
      </c>
      <c r="F16" s="114"/>
      <c r="G16" s="10">
        <v>421528649</v>
      </c>
      <c r="H16" s="10">
        <v>9745897</v>
      </c>
      <c r="I16" s="10">
        <v>6389370</v>
      </c>
      <c r="J16" s="10">
        <v>29564617</v>
      </c>
      <c r="K16" s="10">
        <v>62972911</v>
      </c>
      <c r="L16" s="10">
        <v>50397457</v>
      </c>
      <c r="M16" s="10">
        <v>47023575</v>
      </c>
      <c r="N16" s="10">
        <v>9262319</v>
      </c>
      <c r="O16" s="10">
        <v>5879228</v>
      </c>
      <c r="P16" s="10">
        <v>29487186</v>
      </c>
      <c r="Q16" s="10">
        <v>64286054</v>
      </c>
      <c r="R16" s="10">
        <v>0</v>
      </c>
      <c r="S16" s="10">
        <v>0</v>
      </c>
      <c r="T16" s="22">
        <v>315008615</v>
      </c>
      <c r="U16" s="22">
        <v>385843718</v>
      </c>
      <c r="V16" s="22">
        <v>9011500</v>
      </c>
      <c r="W16" s="22">
        <v>5197848</v>
      </c>
      <c r="X16" s="22">
        <v>29639895</v>
      </c>
      <c r="Y16" s="22">
        <v>60612969</v>
      </c>
      <c r="Z16" s="22">
        <v>47728957</v>
      </c>
      <c r="AA16" s="10">
        <v>38078626</v>
      </c>
      <c r="AB16" s="142">
        <v>9570508</v>
      </c>
      <c r="AC16" s="22">
        <v>4339723</v>
      </c>
      <c r="AD16" s="22">
        <v>28918678</v>
      </c>
      <c r="AE16" s="22">
        <v>61210447</v>
      </c>
      <c r="AF16" s="10">
        <v>0</v>
      </c>
      <c r="AG16" s="10">
        <v>0</v>
      </c>
      <c r="AH16" s="64">
        <v>294309151</v>
      </c>
      <c r="AI16" s="115"/>
      <c r="AJ16" s="52"/>
      <c r="AK16" s="52"/>
      <c r="AL16" s="52"/>
      <c r="AM16" s="52"/>
      <c r="AN16" s="52"/>
      <c r="AO16" s="52"/>
      <c r="AP16" s="52"/>
      <c r="AQ16" s="52"/>
      <c r="AR16" s="52"/>
      <c r="AS16" s="116"/>
      <c r="AT16" s="116"/>
      <c r="AU16" s="116"/>
      <c r="AV16" s="116"/>
      <c r="AW16" s="116"/>
      <c r="AX16" s="116"/>
    </row>
    <row r="17" spans="2:52" s="113" customFormat="1" ht="13" x14ac:dyDescent="0.3">
      <c r="B17" s="111"/>
      <c r="C17" s="112"/>
      <c r="D17" s="113" t="s">
        <v>3</v>
      </c>
      <c r="F17" s="114"/>
      <c r="G17" s="10">
        <v>647580811</v>
      </c>
      <c r="H17" s="10">
        <v>52763829</v>
      </c>
      <c r="I17" s="10">
        <v>52763829</v>
      </c>
      <c r="J17" s="10">
        <v>52763829</v>
      </c>
      <c r="K17" s="10">
        <v>52763829</v>
      </c>
      <c r="L17" s="10">
        <v>52763829</v>
      </c>
      <c r="M17" s="10">
        <v>52763829</v>
      </c>
      <c r="N17" s="10">
        <v>52763829</v>
      </c>
      <c r="O17" s="10">
        <v>56013504</v>
      </c>
      <c r="P17" s="10">
        <v>54388667</v>
      </c>
      <c r="Q17" s="10">
        <v>59054489</v>
      </c>
      <c r="R17" s="10">
        <v>0</v>
      </c>
      <c r="S17" s="10">
        <v>0</v>
      </c>
      <c r="T17" s="22">
        <v>538803463</v>
      </c>
      <c r="U17" s="22">
        <v>600475640</v>
      </c>
      <c r="V17" s="22">
        <v>50039636</v>
      </c>
      <c r="W17" s="22">
        <v>50039636</v>
      </c>
      <c r="X17" s="22">
        <v>50039636</v>
      </c>
      <c r="Y17" s="22">
        <v>50039636</v>
      </c>
      <c r="Z17" s="22">
        <v>50039636</v>
      </c>
      <c r="AA17" s="22">
        <v>50039636</v>
      </c>
      <c r="AB17" s="22">
        <v>50039636</v>
      </c>
      <c r="AC17" s="22">
        <v>50039636</v>
      </c>
      <c r="AD17" s="22">
        <v>50039636</v>
      </c>
      <c r="AE17" s="22">
        <v>50039636</v>
      </c>
      <c r="AF17" s="74">
        <v>0</v>
      </c>
      <c r="AG17" s="10">
        <v>0</v>
      </c>
      <c r="AH17" s="64">
        <v>500396360</v>
      </c>
      <c r="AI17" s="115"/>
      <c r="AJ17" s="52"/>
      <c r="AK17" s="52"/>
      <c r="AL17" s="52"/>
      <c r="AM17" s="52"/>
      <c r="AN17" s="52"/>
      <c r="AO17" s="52"/>
      <c r="AP17" s="52"/>
      <c r="AQ17" s="52"/>
      <c r="AR17" s="52"/>
      <c r="AS17" s="116"/>
      <c r="AT17" s="116"/>
      <c r="AU17" s="116"/>
      <c r="AV17" s="116"/>
      <c r="AW17" s="116"/>
      <c r="AX17" s="116"/>
    </row>
    <row r="18" spans="2:52" s="113" customFormat="1" ht="13" x14ac:dyDescent="0.3">
      <c r="B18" s="111"/>
      <c r="C18" s="112"/>
      <c r="D18" s="113" t="s">
        <v>19</v>
      </c>
      <c r="F18" s="114"/>
      <c r="G18" s="10">
        <v>16849080</v>
      </c>
      <c r="H18" s="10">
        <v>0</v>
      </c>
      <c r="I18" s="10">
        <v>0</v>
      </c>
      <c r="J18" s="10">
        <v>0</v>
      </c>
      <c r="K18" s="10">
        <v>0</v>
      </c>
      <c r="L18" s="10">
        <v>5616360</v>
      </c>
      <c r="M18" s="10">
        <v>0</v>
      </c>
      <c r="N18" s="10">
        <v>0</v>
      </c>
      <c r="O18" s="10">
        <v>0</v>
      </c>
      <c r="P18" s="10">
        <v>5616360</v>
      </c>
      <c r="Q18" s="10">
        <v>0</v>
      </c>
      <c r="R18" s="10">
        <v>0</v>
      </c>
      <c r="S18" s="10">
        <v>0</v>
      </c>
      <c r="T18" s="22">
        <v>11232720</v>
      </c>
      <c r="U18" s="22">
        <v>16126608</v>
      </c>
      <c r="V18" s="22">
        <v>0</v>
      </c>
      <c r="W18" s="22">
        <v>0</v>
      </c>
      <c r="X18" s="22">
        <v>0</v>
      </c>
      <c r="Y18" s="22">
        <v>0</v>
      </c>
      <c r="Z18" s="22">
        <v>5375535</v>
      </c>
      <c r="AA18" s="22">
        <v>0</v>
      </c>
      <c r="AB18" s="22">
        <v>0</v>
      </c>
      <c r="AC18" s="22">
        <v>0</v>
      </c>
      <c r="AD18" s="22">
        <v>5375535</v>
      </c>
      <c r="AE18" s="22">
        <v>0</v>
      </c>
      <c r="AF18" s="74">
        <v>0</v>
      </c>
      <c r="AG18" s="10">
        <v>0</v>
      </c>
      <c r="AH18" s="64">
        <v>10751070</v>
      </c>
      <c r="AI18" s="115"/>
      <c r="AJ18" s="52"/>
      <c r="AK18" s="52"/>
      <c r="AL18" s="52"/>
      <c r="AM18" s="52"/>
      <c r="AN18" s="52"/>
      <c r="AO18" s="52"/>
      <c r="AP18" s="52"/>
      <c r="AQ18" s="52"/>
      <c r="AR18" s="52"/>
      <c r="AS18" s="116"/>
      <c r="AT18" s="116"/>
      <c r="AU18" s="116"/>
      <c r="AV18" s="116"/>
      <c r="AW18" s="116"/>
      <c r="AX18" s="116"/>
    </row>
    <row r="19" spans="2:52" s="113" customFormat="1" ht="26" x14ac:dyDescent="0.3">
      <c r="B19" s="111"/>
      <c r="C19" s="112"/>
      <c r="D19" s="117" t="s">
        <v>81</v>
      </c>
      <c r="E19" s="117"/>
      <c r="F19" s="114"/>
      <c r="G19" s="10">
        <v>8049084</v>
      </c>
      <c r="H19" s="10">
        <v>624874</v>
      </c>
      <c r="I19" s="10">
        <v>665852</v>
      </c>
      <c r="J19" s="10">
        <v>650315</v>
      </c>
      <c r="K19" s="10">
        <v>652201</v>
      </c>
      <c r="L19" s="10">
        <v>650655</v>
      </c>
      <c r="M19" s="10">
        <v>667148</v>
      </c>
      <c r="N19" s="10">
        <v>667273</v>
      </c>
      <c r="O19" s="10">
        <v>674879</v>
      </c>
      <c r="P19" s="10">
        <v>686741</v>
      </c>
      <c r="Q19" s="10">
        <v>689307</v>
      </c>
      <c r="R19" s="10"/>
      <c r="S19" s="10"/>
      <c r="T19" s="22">
        <v>6629245</v>
      </c>
      <c r="U19" s="22">
        <v>0</v>
      </c>
      <c r="V19" s="22">
        <v>0</v>
      </c>
      <c r="W19" s="22">
        <v>0</v>
      </c>
      <c r="X19" s="22">
        <v>0</v>
      </c>
      <c r="Y19" s="22">
        <v>0</v>
      </c>
      <c r="Z19" s="22">
        <v>0</v>
      </c>
      <c r="AA19" s="22">
        <v>0</v>
      </c>
      <c r="AB19" s="22">
        <v>0</v>
      </c>
      <c r="AC19" s="22">
        <v>0</v>
      </c>
      <c r="AD19" s="22">
        <v>0</v>
      </c>
      <c r="AE19" s="22">
        <v>0</v>
      </c>
      <c r="AF19" s="74"/>
      <c r="AG19" s="10"/>
      <c r="AH19" s="64">
        <v>0</v>
      </c>
      <c r="AI19" s="115"/>
      <c r="AJ19" s="52"/>
      <c r="AK19" s="52"/>
      <c r="AL19" s="52"/>
      <c r="AM19" s="52"/>
      <c r="AN19" s="52"/>
      <c r="AO19" s="52"/>
      <c r="AP19" s="52"/>
      <c r="AQ19" s="52"/>
      <c r="AR19" s="52"/>
      <c r="AS19" s="116"/>
      <c r="AT19" s="116"/>
      <c r="AU19" s="116"/>
      <c r="AV19" s="116"/>
      <c r="AW19" s="116"/>
      <c r="AX19" s="116"/>
    </row>
    <row r="20" spans="2:52" s="113" customFormat="1" ht="26" x14ac:dyDescent="0.3">
      <c r="B20" s="111"/>
      <c r="C20" s="112"/>
      <c r="D20" s="117" t="s">
        <v>88</v>
      </c>
      <c r="E20" s="117"/>
      <c r="F20" s="114"/>
      <c r="G20" s="10">
        <v>118590</v>
      </c>
      <c r="H20" s="10"/>
      <c r="I20" s="10"/>
      <c r="J20" s="10"/>
      <c r="K20" s="10"/>
      <c r="L20" s="10"/>
      <c r="M20" s="10"/>
      <c r="N20" s="10">
        <v>0</v>
      </c>
      <c r="O20" s="10"/>
      <c r="P20" s="10"/>
      <c r="Q20" s="10">
        <v>0</v>
      </c>
      <c r="R20" s="10"/>
      <c r="S20" s="10"/>
      <c r="T20" s="22">
        <v>0</v>
      </c>
      <c r="U20" s="22">
        <v>0</v>
      </c>
      <c r="V20" s="22"/>
      <c r="W20" s="22"/>
      <c r="X20" s="22"/>
      <c r="Y20" s="22"/>
      <c r="Z20" s="22"/>
      <c r="AA20" s="22"/>
      <c r="AB20" s="22">
        <v>0</v>
      </c>
      <c r="AC20" s="22"/>
      <c r="AD20" s="22"/>
      <c r="AE20" s="22">
        <v>0</v>
      </c>
      <c r="AF20" s="74"/>
      <c r="AG20" s="10"/>
      <c r="AH20" s="64">
        <v>0</v>
      </c>
      <c r="AI20" s="115"/>
      <c r="AJ20" s="52"/>
      <c r="AK20" s="52"/>
      <c r="AL20" s="52"/>
      <c r="AM20" s="52"/>
      <c r="AN20" s="52"/>
      <c r="AO20" s="52"/>
      <c r="AP20" s="52"/>
      <c r="AQ20" s="52"/>
      <c r="AR20" s="52"/>
      <c r="AS20" s="116"/>
      <c r="AT20" s="116"/>
      <c r="AU20" s="116"/>
      <c r="AV20" s="116"/>
      <c r="AW20" s="116"/>
      <c r="AX20" s="116"/>
    </row>
    <row r="21" spans="2:52" s="113" customFormat="1" ht="13" x14ac:dyDescent="0.3">
      <c r="B21" s="111"/>
      <c r="C21" s="112"/>
      <c r="D21" s="113" t="s">
        <v>25</v>
      </c>
      <c r="F21" s="118"/>
      <c r="G21" s="10">
        <v>25978559</v>
      </c>
      <c r="H21" s="10">
        <v>2133704</v>
      </c>
      <c r="I21" s="10">
        <v>2115627</v>
      </c>
      <c r="J21" s="10">
        <v>2075937</v>
      </c>
      <c r="K21" s="10">
        <v>2037764</v>
      </c>
      <c r="L21" s="10">
        <v>2090281</v>
      </c>
      <c r="M21" s="10">
        <v>2041171</v>
      </c>
      <c r="N21" s="10">
        <v>2036183</v>
      </c>
      <c r="O21" s="10">
        <v>2134178</v>
      </c>
      <c r="P21" s="10">
        <v>2162518</v>
      </c>
      <c r="Q21" s="10">
        <v>2360497</v>
      </c>
      <c r="R21" s="10">
        <v>0</v>
      </c>
      <c r="S21" s="10">
        <v>0</v>
      </c>
      <c r="T21" s="22">
        <v>21187860</v>
      </c>
      <c r="U21" s="22">
        <v>24137414</v>
      </c>
      <c r="V21" s="43">
        <v>1973797</v>
      </c>
      <c r="W21" s="22">
        <v>2004202</v>
      </c>
      <c r="X21" s="22">
        <v>1893979</v>
      </c>
      <c r="Y21" s="22">
        <v>2034553</v>
      </c>
      <c r="Z21" s="22">
        <v>1885437</v>
      </c>
      <c r="AA21" s="22">
        <v>1936333</v>
      </c>
      <c r="AB21" s="22">
        <v>2029834</v>
      </c>
      <c r="AC21" s="22">
        <v>1996762</v>
      </c>
      <c r="AD21" s="22">
        <v>2050786</v>
      </c>
      <c r="AE21" s="22">
        <v>2132128</v>
      </c>
      <c r="AF21" s="74">
        <v>0</v>
      </c>
      <c r="AG21" s="10">
        <v>0</v>
      </c>
      <c r="AH21" s="64">
        <v>19937811</v>
      </c>
      <c r="AI21" s="115"/>
      <c r="AJ21" s="52"/>
      <c r="AK21" s="52"/>
      <c r="AL21" s="52"/>
      <c r="AM21" s="52"/>
      <c r="AN21" s="52"/>
      <c r="AO21" s="52"/>
      <c r="AP21" s="52"/>
      <c r="AQ21" s="52"/>
      <c r="AR21" s="52"/>
      <c r="AS21" s="116"/>
      <c r="AT21" s="116"/>
      <c r="AU21" s="116"/>
      <c r="AV21" s="116"/>
      <c r="AW21" s="116"/>
      <c r="AX21" s="116"/>
    </row>
    <row r="22" spans="2:52" s="113" customFormat="1" ht="13" x14ac:dyDescent="0.3">
      <c r="B22" s="111"/>
      <c r="C22" s="112"/>
      <c r="D22" s="113" t="s">
        <v>21</v>
      </c>
      <c r="F22" s="118"/>
      <c r="G22" s="10">
        <v>9421753</v>
      </c>
      <c r="H22" s="10">
        <v>405008</v>
      </c>
      <c r="I22" s="10">
        <v>566223</v>
      </c>
      <c r="J22" s="10">
        <v>638225</v>
      </c>
      <c r="K22" s="10">
        <v>850966</v>
      </c>
      <c r="L22" s="10">
        <v>1559074</v>
      </c>
      <c r="M22" s="10">
        <v>2520095</v>
      </c>
      <c r="N22" s="10">
        <v>981595</v>
      </c>
      <c r="O22" s="10">
        <v>888771</v>
      </c>
      <c r="P22" s="10">
        <v>452957</v>
      </c>
      <c r="Q22" s="10">
        <v>618857</v>
      </c>
      <c r="R22" s="10">
        <v>0</v>
      </c>
      <c r="S22" s="10">
        <v>0</v>
      </c>
      <c r="T22" s="22">
        <v>9481771</v>
      </c>
      <c r="U22" s="141">
        <v>6819561</v>
      </c>
      <c r="V22" s="10">
        <v>395572</v>
      </c>
      <c r="W22" s="141">
        <v>416402</v>
      </c>
      <c r="X22" s="141">
        <v>562149</v>
      </c>
      <c r="Y22" s="141">
        <v>430005</v>
      </c>
      <c r="Z22" s="141">
        <v>643133</v>
      </c>
      <c r="AA22" s="141">
        <v>363158</v>
      </c>
      <c r="AB22" s="22">
        <v>1008611</v>
      </c>
      <c r="AC22" s="141">
        <v>727302</v>
      </c>
      <c r="AD22" s="141">
        <v>618719</v>
      </c>
      <c r="AE22" s="141">
        <v>709429</v>
      </c>
      <c r="AF22" s="74">
        <v>0</v>
      </c>
      <c r="AG22" s="10">
        <v>0</v>
      </c>
      <c r="AH22" s="64">
        <v>5874481</v>
      </c>
      <c r="AI22" s="115"/>
      <c r="AJ22" s="52"/>
      <c r="AK22" s="52"/>
      <c r="AL22" s="52"/>
      <c r="AM22" s="52"/>
      <c r="AN22" s="52"/>
      <c r="AO22" s="52"/>
      <c r="AP22" s="52"/>
      <c r="AQ22" s="52"/>
      <c r="AR22" s="52"/>
      <c r="AS22" s="116"/>
      <c r="AT22" s="116"/>
      <c r="AU22" s="116"/>
      <c r="AV22" s="116"/>
      <c r="AW22" s="116"/>
      <c r="AX22" s="116"/>
    </row>
    <row r="23" spans="2:52" s="120" customFormat="1" ht="13" hidden="1" x14ac:dyDescent="0.3">
      <c r="B23" s="119"/>
      <c r="D23" s="121"/>
      <c r="F23" s="122"/>
      <c r="G23" s="43">
        <v>0</v>
      </c>
      <c r="H23" s="43">
        <v>0</v>
      </c>
      <c r="I23" s="43">
        <v>0</v>
      </c>
      <c r="J23" s="43">
        <v>0</v>
      </c>
      <c r="K23" s="43">
        <v>0</v>
      </c>
      <c r="L23" s="43">
        <v>0</v>
      </c>
      <c r="M23" s="43">
        <v>0</v>
      </c>
      <c r="N23" s="43">
        <v>0</v>
      </c>
      <c r="O23" s="43">
        <v>0</v>
      </c>
      <c r="P23" s="43">
        <v>0</v>
      </c>
      <c r="Q23" s="43">
        <v>0</v>
      </c>
      <c r="R23" s="43">
        <v>0</v>
      </c>
      <c r="S23" s="43">
        <v>0</v>
      </c>
      <c r="T23" s="43">
        <v>0</v>
      </c>
      <c r="U23" s="22">
        <v>0</v>
      </c>
      <c r="V23" s="22">
        <v>0</v>
      </c>
      <c r="W23" s="10">
        <v>0</v>
      </c>
      <c r="X23" s="10">
        <v>0</v>
      </c>
      <c r="Y23" s="10">
        <v>0</v>
      </c>
      <c r="Z23" s="10">
        <v>0</v>
      </c>
      <c r="AA23" s="10">
        <v>0</v>
      </c>
      <c r="AB23" s="22">
        <v>0</v>
      </c>
      <c r="AC23" s="10">
        <v>0</v>
      </c>
      <c r="AD23" s="10">
        <v>0</v>
      </c>
      <c r="AE23" s="10">
        <v>0</v>
      </c>
      <c r="AF23" s="43">
        <v>0</v>
      </c>
      <c r="AG23" s="10">
        <v>0</v>
      </c>
      <c r="AH23" s="65">
        <v>0</v>
      </c>
      <c r="AI23" s="123"/>
      <c r="AJ23" s="50"/>
      <c r="AK23" s="50"/>
      <c r="AL23" s="50"/>
      <c r="AM23" s="50"/>
      <c r="AN23" s="50"/>
      <c r="AO23" s="50"/>
      <c r="AP23" s="50"/>
      <c r="AQ23" s="50"/>
      <c r="AR23" s="50"/>
    </row>
    <row r="24" spans="2:52" s="113" customFormat="1" ht="13" hidden="1" x14ac:dyDescent="0.3">
      <c r="B24" s="124"/>
      <c r="D24" s="125"/>
      <c r="F24" s="126"/>
      <c r="G24" s="10">
        <v>0</v>
      </c>
      <c r="H24" s="10">
        <v>0</v>
      </c>
      <c r="I24" s="10">
        <v>0</v>
      </c>
      <c r="J24" s="10">
        <v>0</v>
      </c>
      <c r="K24" s="10">
        <v>0</v>
      </c>
      <c r="L24" s="10">
        <v>0</v>
      </c>
      <c r="M24" s="10">
        <v>0</v>
      </c>
      <c r="N24" s="10">
        <v>0</v>
      </c>
      <c r="O24" s="10">
        <v>0</v>
      </c>
      <c r="P24" s="10">
        <v>0</v>
      </c>
      <c r="Q24" s="10">
        <v>0</v>
      </c>
      <c r="R24" s="10">
        <v>0</v>
      </c>
      <c r="S24" s="10">
        <v>0</v>
      </c>
      <c r="T24" s="10">
        <v>0</v>
      </c>
      <c r="U24" s="22">
        <v>0</v>
      </c>
      <c r="V24" s="22">
        <v>0</v>
      </c>
      <c r="W24" s="22">
        <v>0</v>
      </c>
      <c r="X24" s="22">
        <v>0</v>
      </c>
      <c r="Y24" s="22">
        <v>0</v>
      </c>
      <c r="Z24" s="22">
        <v>0</v>
      </c>
      <c r="AA24" s="22">
        <v>0</v>
      </c>
      <c r="AB24" s="43">
        <v>0</v>
      </c>
      <c r="AC24" s="22">
        <v>0</v>
      </c>
      <c r="AD24" s="22">
        <v>0</v>
      </c>
      <c r="AE24" s="22">
        <v>0</v>
      </c>
      <c r="AF24" s="74">
        <v>0</v>
      </c>
      <c r="AG24" s="10">
        <v>0</v>
      </c>
      <c r="AH24" s="64">
        <v>0</v>
      </c>
      <c r="AI24" s="115"/>
      <c r="AJ24" s="52"/>
      <c r="AK24" s="52"/>
      <c r="AL24" s="52"/>
      <c r="AM24" s="52"/>
      <c r="AN24" s="52"/>
      <c r="AO24" s="52"/>
      <c r="AP24" s="52"/>
      <c r="AQ24" s="52"/>
      <c r="AR24" s="52"/>
      <c r="AS24" s="116"/>
      <c r="AT24" s="116"/>
      <c r="AU24" s="116"/>
      <c r="AV24" s="116"/>
      <c r="AW24" s="116"/>
      <c r="AX24" s="116"/>
    </row>
    <row r="25" spans="2:52" s="113" customFormat="1" ht="13" hidden="1" x14ac:dyDescent="0.3">
      <c r="B25" s="124"/>
      <c r="C25" s="113" t="s">
        <v>79</v>
      </c>
      <c r="D25" s="125"/>
      <c r="F25" s="126"/>
      <c r="G25" s="10">
        <v>0</v>
      </c>
      <c r="H25" s="10"/>
      <c r="I25" s="10"/>
      <c r="J25" s="10"/>
      <c r="K25" s="10"/>
      <c r="L25" s="10"/>
      <c r="M25" s="10"/>
      <c r="N25" s="10">
        <v>0</v>
      </c>
      <c r="O25" s="10"/>
      <c r="P25" s="10"/>
      <c r="Q25" s="10"/>
      <c r="R25" s="10"/>
      <c r="S25" s="10">
        <v>0</v>
      </c>
      <c r="T25" s="22">
        <v>0</v>
      </c>
      <c r="U25" s="22">
        <v>0</v>
      </c>
      <c r="V25" s="10"/>
      <c r="W25" s="10"/>
      <c r="X25" s="10"/>
      <c r="Y25" s="10"/>
      <c r="Z25" s="10"/>
      <c r="AA25" s="10"/>
      <c r="AB25" s="10">
        <v>0</v>
      </c>
      <c r="AC25" s="10"/>
      <c r="AD25" s="10">
        <v>0</v>
      </c>
      <c r="AE25" s="10"/>
      <c r="AF25" s="10"/>
      <c r="AG25" s="10">
        <v>0</v>
      </c>
      <c r="AH25" s="64">
        <v>0</v>
      </c>
      <c r="AI25" s="115"/>
      <c r="AJ25" s="52"/>
      <c r="AK25" s="52"/>
      <c r="AL25" s="52"/>
      <c r="AM25" s="52"/>
      <c r="AN25" s="52"/>
      <c r="AO25" s="52"/>
      <c r="AP25" s="52"/>
      <c r="AQ25" s="52"/>
      <c r="AR25" s="52"/>
      <c r="AS25" s="116"/>
      <c r="AT25" s="116"/>
      <c r="AU25" s="116"/>
      <c r="AV25" s="116"/>
      <c r="AW25" s="116"/>
      <c r="AX25" s="116"/>
    </row>
    <row r="26" spans="2:52" s="113" customFormat="1" ht="13" x14ac:dyDescent="0.3">
      <c r="B26" s="782"/>
      <c r="C26" s="783" t="s">
        <v>96</v>
      </c>
      <c r="D26" s="125"/>
      <c r="F26" s="118"/>
      <c r="G26" s="37">
        <v>1760922</v>
      </c>
      <c r="H26" s="10">
        <v>0</v>
      </c>
      <c r="I26" s="10">
        <v>0</v>
      </c>
      <c r="J26" s="10">
        <v>0</v>
      </c>
      <c r="K26" s="10">
        <v>0</v>
      </c>
      <c r="L26" s="10">
        <v>0</v>
      </c>
      <c r="M26" s="10">
        <v>0</v>
      </c>
      <c r="N26" s="10">
        <v>0</v>
      </c>
      <c r="O26" s="10">
        <v>0</v>
      </c>
      <c r="P26" s="10">
        <v>0</v>
      </c>
      <c r="Q26" s="10">
        <v>0</v>
      </c>
      <c r="R26" s="10">
        <v>0</v>
      </c>
      <c r="S26" s="10">
        <v>0</v>
      </c>
      <c r="T26" s="22">
        <v>0</v>
      </c>
      <c r="U26" s="74">
        <v>0</v>
      </c>
      <c r="V26" s="10">
        <v>0</v>
      </c>
      <c r="W26" s="10">
        <v>0</v>
      </c>
      <c r="X26" s="10">
        <v>0</v>
      </c>
      <c r="Y26" s="10">
        <v>0</v>
      </c>
      <c r="Z26" s="10">
        <v>0</v>
      </c>
      <c r="AA26" s="10">
        <v>0</v>
      </c>
      <c r="AB26" s="10">
        <v>0</v>
      </c>
      <c r="AC26" s="10">
        <v>0</v>
      </c>
      <c r="AD26" s="10">
        <v>0</v>
      </c>
      <c r="AE26" s="10">
        <v>0</v>
      </c>
      <c r="AF26" s="10">
        <v>0</v>
      </c>
      <c r="AG26" s="10">
        <v>0</v>
      </c>
      <c r="AH26" s="66">
        <v>0</v>
      </c>
      <c r="AI26" s="115"/>
      <c r="AJ26" s="52"/>
      <c r="AK26" s="52"/>
      <c r="AL26" s="52"/>
      <c r="AM26" s="52"/>
      <c r="AN26" s="52"/>
      <c r="AO26" s="52"/>
      <c r="AP26" s="52"/>
      <c r="AQ26" s="52"/>
      <c r="AR26" s="52"/>
      <c r="AS26" s="116"/>
      <c r="AT26" s="116"/>
      <c r="AU26" s="116"/>
      <c r="AV26" s="116"/>
      <c r="AW26" s="116"/>
      <c r="AX26" s="116"/>
    </row>
    <row r="27" spans="2:52" s="81" customFormat="1" ht="13" x14ac:dyDescent="0.3">
      <c r="B27" s="111"/>
      <c r="C27" s="783" t="s">
        <v>97</v>
      </c>
      <c r="F27" s="127"/>
      <c r="G27" s="37">
        <v>13519265</v>
      </c>
      <c r="H27" s="10">
        <v>0</v>
      </c>
      <c r="I27" s="10">
        <v>0</v>
      </c>
      <c r="J27" s="10">
        <v>0</v>
      </c>
      <c r="K27" s="10">
        <v>0</v>
      </c>
      <c r="L27" s="10">
        <v>0</v>
      </c>
      <c r="M27" s="10">
        <v>0</v>
      </c>
      <c r="N27" s="10">
        <v>0</v>
      </c>
      <c r="O27" s="10">
        <v>0</v>
      </c>
      <c r="P27" s="10">
        <v>0</v>
      </c>
      <c r="Q27" s="10">
        <v>0</v>
      </c>
      <c r="R27" s="10">
        <v>0</v>
      </c>
      <c r="S27" s="10">
        <v>0</v>
      </c>
      <c r="T27" s="38">
        <v>0</v>
      </c>
      <c r="U27" s="39">
        <v>0</v>
      </c>
      <c r="V27" s="10">
        <v>0</v>
      </c>
      <c r="W27" s="10">
        <v>0</v>
      </c>
      <c r="X27" s="10">
        <v>0</v>
      </c>
      <c r="Y27" s="10">
        <v>0</v>
      </c>
      <c r="Z27" s="10">
        <v>0</v>
      </c>
      <c r="AA27" s="10">
        <v>0</v>
      </c>
      <c r="AB27" s="10">
        <v>0</v>
      </c>
      <c r="AC27" s="10">
        <v>0</v>
      </c>
      <c r="AD27" s="10">
        <v>0</v>
      </c>
      <c r="AE27" s="10">
        <v>0</v>
      </c>
      <c r="AF27" s="10">
        <v>0</v>
      </c>
      <c r="AG27" s="10">
        <v>0</v>
      </c>
      <c r="AH27" s="67">
        <v>0</v>
      </c>
      <c r="AI27" s="128"/>
      <c r="AJ27" s="48"/>
      <c r="AK27" s="48"/>
      <c r="AL27" s="48"/>
      <c r="AM27" s="48"/>
      <c r="AN27" s="48"/>
      <c r="AO27" s="48"/>
      <c r="AP27" s="48"/>
      <c r="AQ27" s="48"/>
      <c r="AR27" s="48"/>
      <c r="AS27" s="108"/>
      <c r="AT27" s="108"/>
      <c r="AU27" s="108"/>
      <c r="AV27" s="108"/>
      <c r="AW27" s="108"/>
      <c r="AX27" s="108"/>
    </row>
    <row r="28" spans="2:52" s="81" customFormat="1" ht="13" x14ac:dyDescent="0.3">
      <c r="B28" s="111"/>
      <c r="C28" s="783" t="s">
        <v>89</v>
      </c>
      <c r="F28" s="127"/>
      <c r="G28" s="37">
        <v>-5129752</v>
      </c>
      <c r="H28" s="10">
        <v>0</v>
      </c>
      <c r="I28" s="10">
        <v>0</v>
      </c>
      <c r="J28" s="10">
        <v>0</v>
      </c>
      <c r="K28" s="10">
        <v>0</v>
      </c>
      <c r="L28" s="10">
        <v>0</v>
      </c>
      <c r="M28" s="10">
        <v>0</v>
      </c>
      <c r="N28" s="10">
        <v>0</v>
      </c>
      <c r="O28" s="22">
        <v>0</v>
      </c>
      <c r="P28" s="22">
        <v>0</v>
      </c>
      <c r="Q28" s="22">
        <v>0</v>
      </c>
      <c r="R28" s="22"/>
      <c r="S28" s="22"/>
      <c r="T28" s="38">
        <v>0</v>
      </c>
      <c r="U28" s="39">
        <v>0</v>
      </c>
      <c r="V28" s="10"/>
      <c r="W28" s="10"/>
      <c r="X28" s="10"/>
      <c r="Y28" s="10"/>
      <c r="Z28" s="10"/>
      <c r="AA28" s="10"/>
      <c r="AB28" s="10">
        <v>0</v>
      </c>
      <c r="AC28" s="10">
        <v>0</v>
      </c>
      <c r="AD28" s="10">
        <v>0</v>
      </c>
      <c r="AE28" s="10">
        <v>0</v>
      </c>
      <c r="AF28" s="10"/>
      <c r="AG28" s="10"/>
      <c r="AH28" s="67">
        <v>0</v>
      </c>
      <c r="AI28" s="128"/>
      <c r="AJ28" s="48"/>
      <c r="AK28" s="48"/>
      <c r="AL28" s="48"/>
      <c r="AM28" s="48"/>
      <c r="AN28" s="48"/>
      <c r="AO28" s="48"/>
      <c r="AP28" s="48"/>
      <c r="AQ28" s="48"/>
      <c r="AR28" s="48"/>
      <c r="AS28" s="108"/>
      <c r="AT28" s="108"/>
      <c r="AU28" s="108"/>
      <c r="AV28" s="108"/>
      <c r="AW28" s="108"/>
      <c r="AX28" s="108"/>
    </row>
    <row r="29" spans="2:52" s="81" customFormat="1" ht="13" x14ac:dyDescent="0.3">
      <c r="B29" s="111"/>
      <c r="C29" s="783" t="s">
        <v>90</v>
      </c>
      <c r="F29" s="127"/>
      <c r="G29" s="37">
        <v>-1000000</v>
      </c>
      <c r="H29" s="10">
        <v>0</v>
      </c>
      <c r="I29" s="10">
        <v>0</v>
      </c>
      <c r="J29" s="10">
        <v>0</v>
      </c>
      <c r="K29" s="10">
        <v>0</v>
      </c>
      <c r="L29" s="10">
        <v>0</v>
      </c>
      <c r="M29" s="10">
        <v>0</v>
      </c>
      <c r="N29" s="10">
        <v>0</v>
      </c>
      <c r="O29" s="22">
        <v>0</v>
      </c>
      <c r="P29" s="22">
        <v>0</v>
      </c>
      <c r="Q29" s="22">
        <v>0</v>
      </c>
      <c r="R29" s="22"/>
      <c r="S29" s="22"/>
      <c r="T29" s="38">
        <v>0</v>
      </c>
      <c r="U29" s="39">
        <v>0</v>
      </c>
      <c r="V29" s="10"/>
      <c r="W29" s="10"/>
      <c r="X29" s="10"/>
      <c r="Y29" s="10"/>
      <c r="Z29" s="10"/>
      <c r="AA29" s="10"/>
      <c r="AB29" s="10">
        <v>0</v>
      </c>
      <c r="AC29" s="10">
        <v>0</v>
      </c>
      <c r="AD29" s="10">
        <v>0</v>
      </c>
      <c r="AE29" s="10">
        <v>0</v>
      </c>
      <c r="AF29" s="10"/>
      <c r="AG29" s="10"/>
      <c r="AH29" s="67">
        <v>0</v>
      </c>
      <c r="AI29" s="128"/>
      <c r="AJ29" s="48"/>
      <c r="AK29" s="48"/>
      <c r="AL29" s="48"/>
      <c r="AM29" s="48"/>
      <c r="AN29" s="48"/>
      <c r="AO29" s="48"/>
      <c r="AP29" s="48"/>
      <c r="AQ29" s="48"/>
      <c r="AR29" s="48"/>
      <c r="AS29" s="108"/>
      <c r="AT29" s="108"/>
      <c r="AU29" s="108"/>
      <c r="AV29" s="108"/>
      <c r="AW29" s="108"/>
      <c r="AX29" s="108"/>
    </row>
    <row r="30" spans="2:52" s="81" customFormat="1" ht="13" x14ac:dyDescent="0.3">
      <c r="B30" s="111"/>
      <c r="C30" s="783"/>
      <c r="F30" s="127"/>
      <c r="G30" s="37"/>
      <c r="H30" s="37"/>
      <c r="I30" s="16"/>
      <c r="J30" s="16"/>
      <c r="K30" s="38"/>
      <c r="L30" s="38"/>
      <c r="M30" s="16"/>
      <c r="N30" s="38"/>
      <c r="O30" s="16"/>
      <c r="P30" s="16"/>
      <c r="Q30" s="16"/>
      <c r="R30" s="16"/>
      <c r="S30" s="16"/>
      <c r="T30" s="38"/>
      <c r="U30" s="39"/>
      <c r="V30" s="37"/>
      <c r="W30" s="9"/>
      <c r="X30" s="9"/>
      <c r="Y30" s="9"/>
      <c r="Z30" s="9"/>
      <c r="AA30" s="9"/>
      <c r="AB30" s="9"/>
      <c r="AC30" s="9"/>
      <c r="AD30" s="9"/>
      <c r="AE30" s="9"/>
      <c r="AF30" s="9"/>
      <c r="AG30" s="9"/>
      <c r="AH30" s="61"/>
      <c r="AI30" s="128"/>
      <c r="AJ30" s="48"/>
      <c r="AK30" s="48"/>
      <c r="AL30" s="48"/>
      <c r="AM30" s="48"/>
      <c r="AN30" s="48"/>
      <c r="AO30" s="48"/>
      <c r="AP30" s="48"/>
      <c r="AQ30" s="48"/>
      <c r="AR30" s="48"/>
      <c r="AS30" s="108"/>
      <c r="AT30" s="108"/>
      <c r="AU30" s="108"/>
      <c r="AV30" s="108"/>
      <c r="AW30" s="108"/>
      <c r="AX30" s="108"/>
    </row>
    <row r="31" spans="2:52" s="88" customFormat="1" ht="13" x14ac:dyDescent="0.3">
      <c r="B31" s="89" t="s">
        <v>18</v>
      </c>
      <c r="C31" s="81"/>
      <c r="D31" s="81"/>
      <c r="E31" s="81"/>
      <c r="F31" s="127"/>
      <c r="G31" s="41">
        <v>-353071907</v>
      </c>
      <c r="H31" s="41">
        <v>-64630322</v>
      </c>
      <c r="I31" s="41">
        <v>-10114850</v>
      </c>
      <c r="J31" s="41">
        <v>48748908</v>
      </c>
      <c r="K31" s="41">
        <v>-150848589</v>
      </c>
      <c r="L31" s="41">
        <v>-38310686</v>
      </c>
      <c r="M31" s="41">
        <v>-15390708</v>
      </c>
      <c r="N31" s="41">
        <v>-35831958</v>
      </c>
      <c r="O31" s="41">
        <v>-14986788</v>
      </c>
      <c r="P31" s="41">
        <v>38435872</v>
      </c>
      <c r="Q31" s="41">
        <v>-69693726</v>
      </c>
      <c r="R31" s="41">
        <v>0</v>
      </c>
      <c r="S31" s="41">
        <v>0</v>
      </c>
      <c r="T31" s="42">
        <v>-312622845</v>
      </c>
      <c r="U31" s="42">
        <v>-334853814</v>
      </c>
      <c r="V31" s="41">
        <v>-78047193</v>
      </c>
      <c r="W31" s="41">
        <v>-12778607</v>
      </c>
      <c r="X31" s="41">
        <v>38552108</v>
      </c>
      <c r="Y31" s="41">
        <v>-159946979</v>
      </c>
      <c r="Z31" s="41">
        <v>-39398403</v>
      </c>
      <c r="AA31" s="41">
        <v>-4385176</v>
      </c>
      <c r="AB31" s="41">
        <v>-46085048</v>
      </c>
      <c r="AC31" s="41">
        <v>-4464299</v>
      </c>
      <c r="AD31" s="41">
        <v>21384066</v>
      </c>
      <c r="AE31" s="41">
        <v>-62676393</v>
      </c>
      <c r="AF31" s="41">
        <v>0</v>
      </c>
      <c r="AG31" s="41">
        <v>0</v>
      </c>
      <c r="AH31" s="68">
        <v>-347845923</v>
      </c>
      <c r="AI31" s="107"/>
      <c r="AJ31" s="48"/>
      <c r="AK31" s="48"/>
      <c r="AL31" s="48"/>
      <c r="AM31" s="48"/>
      <c r="AN31" s="48"/>
      <c r="AO31" s="48"/>
      <c r="AP31" s="48"/>
      <c r="AQ31" s="48"/>
      <c r="AR31" s="48"/>
      <c r="AS31" s="108"/>
      <c r="AT31" s="108"/>
      <c r="AU31" s="108"/>
      <c r="AV31" s="108"/>
      <c r="AW31" s="108"/>
      <c r="AX31" s="108"/>
      <c r="AY31" s="110"/>
      <c r="AZ31" s="110"/>
    </row>
    <row r="32" spans="2:52" s="88" customFormat="1" ht="13" x14ac:dyDescent="0.3">
      <c r="B32" s="87"/>
      <c r="F32" s="127"/>
      <c r="G32" s="56"/>
      <c r="H32" s="56"/>
      <c r="I32" s="57"/>
      <c r="J32" s="57"/>
      <c r="K32" s="57"/>
      <c r="L32" s="57"/>
      <c r="M32" s="57"/>
      <c r="N32" s="57"/>
      <c r="O32" s="57"/>
      <c r="P32" s="57"/>
      <c r="Q32" s="57"/>
      <c r="R32" s="57"/>
      <c r="S32" s="57"/>
      <c r="T32" s="57"/>
      <c r="U32" s="58"/>
      <c r="V32" s="56"/>
      <c r="W32" s="56"/>
      <c r="X32" s="56"/>
      <c r="Y32" s="56"/>
      <c r="Z32" s="56"/>
      <c r="AA32" s="56"/>
      <c r="AB32" s="56"/>
      <c r="AC32" s="56"/>
      <c r="AD32" s="56"/>
      <c r="AE32" s="56"/>
      <c r="AF32" s="56"/>
      <c r="AG32" s="56"/>
      <c r="AH32" s="69"/>
      <c r="AI32" s="107"/>
      <c r="AJ32" s="49"/>
      <c r="AK32" s="49"/>
      <c r="AL32" s="49"/>
      <c r="AM32" s="49"/>
      <c r="AN32" s="49"/>
      <c r="AO32" s="49"/>
      <c r="AP32" s="49"/>
      <c r="AQ32" s="49"/>
      <c r="AR32" s="49"/>
      <c r="AS32" s="110"/>
      <c r="AT32" s="110"/>
      <c r="AU32" s="110"/>
      <c r="AV32" s="110"/>
      <c r="AW32" s="110"/>
      <c r="AX32" s="110"/>
    </row>
    <row r="33" spans="2:64" s="88" customFormat="1" ht="13" x14ac:dyDescent="0.3">
      <c r="B33" s="89" t="s">
        <v>64</v>
      </c>
      <c r="F33" s="127">
        <v>4</v>
      </c>
      <c r="G33" s="7">
        <v>-159949099</v>
      </c>
      <c r="H33" s="7">
        <v>-11609803</v>
      </c>
      <c r="I33" s="7">
        <v>-946475</v>
      </c>
      <c r="J33" s="7">
        <v>-413900</v>
      </c>
      <c r="K33" s="7">
        <v>-9825047</v>
      </c>
      <c r="L33" s="7">
        <v>-481932</v>
      </c>
      <c r="M33" s="7">
        <v>-35590814</v>
      </c>
      <c r="N33" s="7">
        <v>-486039</v>
      </c>
      <c r="O33" s="7">
        <v>-514052</v>
      </c>
      <c r="P33" s="7">
        <v>-96946190</v>
      </c>
      <c r="Q33" s="7">
        <v>-278969</v>
      </c>
      <c r="R33" s="7">
        <v>0</v>
      </c>
      <c r="S33" s="7">
        <v>0</v>
      </c>
      <c r="T33" s="7">
        <v>-157093221</v>
      </c>
      <c r="U33" s="7">
        <v>-98619787</v>
      </c>
      <c r="V33" s="7">
        <v>-10517846</v>
      </c>
      <c r="W33" s="7">
        <v>-1254261</v>
      </c>
      <c r="X33" s="7">
        <v>-810875</v>
      </c>
      <c r="Y33" s="7">
        <v>-9797677</v>
      </c>
      <c r="Z33" s="7">
        <v>-396649</v>
      </c>
      <c r="AA33" s="7">
        <v>-552820</v>
      </c>
      <c r="AB33" s="7">
        <v>-9172586</v>
      </c>
      <c r="AC33" s="7">
        <v>-748772</v>
      </c>
      <c r="AD33" s="7">
        <v>-280537</v>
      </c>
      <c r="AE33" s="7">
        <v>-63920651</v>
      </c>
      <c r="AF33" s="7">
        <v>0</v>
      </c>
      <c r="AG33" s="7">
        <v>0</v>
      </c>
      <c r="AH33" s="63">
        <v>-97452674</v>
      </c>
      <c r="AI33" s="107"/>
      <c r="AJ33" s="49"/>
      <c r="AK33" s="49"/>
      <c r="AL33" s="49"/>
      <c r="AM33" s="49"/>
      <c r="AN33" s="49"/>
      <c r="AO33" s="49"/>
      <c r="AP33" s="49"/>
      <c r="AQ33" s="49"/>
      <c r="AR33" s="49"/>
      <c r="AS33" s="110"/>
      <c r="AT33" s="110"/>
      <c r="AU33" s="110"/>
      <c r="AV33" s="110"/>
      <c r="AW33" s="110"/>
      <c r="AX33" s="110"/>
    </row>
    <row r="34" spans="2:64" s="88" customFormat="1" ht="13" x14ac:dyDescent="0.3">
      <c r="B34" s="89"/>
      <c r="F34" s="127"/>
      <c r="G34" s="56"/>
      <c r="H34" s="57"/>
      <c r="I34" s="57"/>
      <c r="J34" s="57"/>
      <c r="K34" s="57"/>
      <c r="L34" s="57"/>
      <c r="M34" s="57"/>
      <c r="N34" s="57"/>
      <c r="O34" s="57"/>
      <c r="P34" s="57"/>
      <c r="Q34" s="57"/>
      <c r="R34" s="57"/>
      <c r="S34" s="57"/>
      <c r="T34" s="57"/>
      <c r="U34" s="58"/>
      <c r="V34" s="56"/>
      <c r="W34" s="56"/>
      <c r="X34" s="56"/>
      <c r="Y34" s="56"/>
      <c r="Z34" s="56"/>
      <c r="AA34" s="56"/>
      <c r="AB34" s="56"/>
      <c r="AC34" s="56"/>
      <c r="AD34" s="56"/>
      <c r="AE34" s="56"/>
      <c r="AF34" s="56"/>
      <c r="AG34" s="56"/>
      <c r="AH34" s="69"/>
      <c r="AI34" s="107"/>
      <c r="AJ34" s="49"/>
      <c r="AK34" s="49"/>
      <c r="AL34" s="49"/>
      <c r="AM34" s="49"/>
      <c r="AN34" s="49"/>
      <c r="AO34" s="49"/>
      <c r="AP34" s="49"/>
      <c r="AQ34" s="49"/>
      <c r="AR34" s="49"/>
      <c r="AS34" s="110"/>
      <c r="AT34" s="110"/>
      <c r="AU34" s="110"/>
      <c r="AV34" s="110"/>
      <c r="AW34" s="110"/>
      <c r="AX34" s="110"/>
    </row>
    <row r="35" spans="2:64" s="88" customFormat="1" ht="15" x14ac:dyDescent="0.3">
      <c r="B35" s="89" t="s">
        <v>75</v>
      </c>
      <c r="E35" s="129"/>
      <c r="F35" s="127">
        <v>4</v>
      </c>
      <c r="G35" s="7">
        <v>-80223000</v>
      </c>
      <c r="H35" s="7">
        <v>0</v>
      </c>
      <c r="I35" s="7">
        <v>0</v>
      </c>
      <c r="J35" s="7">
        <v>0</v>
      </c>
      <c r="K35" s="7">
        <v>0</v>
      </c>
      <c r="L35" s="7">
        <v>0</v>
      </c>
      <c r="M35" s="7">
        <v>0</v>
      </c>
      <c r="N35" s="7">
        <v>0</v>
      </c>
      <c r="O35" s="7">
        <v>0</v>
      </c>
      <c r="P35" s="7">
        <v>0</v>
      </c>
      <c r="Q35" s="7">
        <v>0</v>
      </c>
      <c r="R35" s="7">
        <v>0</v>
      </c>
      <c r="S35" s="7">
        <v>0</v>
      </c>
      <c r="T35" s="7">
        <v>0</v>
      </c>
      <c r="U35" s="7">
        <v>-64000000</v>
      </c>
      <c r="V35" s="7">
        <v>0</v>
      </c>
      <c r="W35" s="7">
        <v>0</v>
      </c>
      <c r="X35" s="7">
        <v>-8000000</v>
      </c>
      <c r="Y35" s="7">
        <v>0</v>
      </c>
      <c r="Z35" s="7">
        <v>0</v>
      </c>
      <c r="AA35" s="7">
        <v>0</v>
      </c>
      <c r="AB35" s="7">
        <v>0</v>
      </c>
      <c r="AC35" s="7">
        <v>0</v>
      </c>
      <c r="AD35" s="7">
        <v>0</v>
      </c>
      <c r="AE35" s="7">
        <v>0</v>
      </c>
      <c r="AF35" s="7">
        <v>0</v>
      </c>
      <c r="AG35" s="7">
        <v>0</v>
      </c>
      <c r="AH35" s="63">
        <v>-8000000</v>
      </c>
      <c r="AI35" s="107"/>
      <c r="AJ35" s="49"/>
      <c r="AK35" s="49"/>
      <c r="AL35" s="49"/>
      <c r="AM35" s="49"/>
      <c r="AN35" s="49"/>
      <c r="AO35" s="49"/>
      <c r="AP35" s="49"/>
      <c r="AQ35" s="49"/>
      <c r="AR35" s="49"/>
      <c r="AS35" s="110"/>
      <c r="AT35" s="110"/>
      <c r="AU35" s="110"/>
      <c r="AV35" s="110"/>
      <c r="AW35" s="110"/>
      <c r="AX35" s="110"/>
    </row>
    <row r="36" spans="2:64" s="88" customFormat="1" ht="13" x14ac:dyDescent="0.3">
      <c r="B36" s="89"/>
      <c r="E36" s="129"/>
      <c r="F36" s="127"/>
      <c r="G36" s="7"/>
      <c r="H36" s="7"/>
      <c r="I36" s="15"/>
      <c r="J36" s="15"/>
      <c r="K36" s="15"/>
      <c r="L36" s="15"/>
      <c r="M36" s="15"/>
      <c r="N36" s="15"/>
      <c r="O36" s="15"/>
      <c r="P36" s="15"/>
      <c r="Q36" s="15"/>
      <c r="R36" s="15"/>
      <c r="S36" s="15"/>
      <c r="T36" s="7"/>
      <c r="U36" s="17"/>
      <c r="V36" s="7"/>
      <c r="W36" s="7"/>
      <c r="X36" s="7"/>
      <c r="Y36" s="7"/>
      <c r="Z36" s="7"/>
      <c r="AA36" s="7"/>
      <c r="AB36" s="7"/>
      <c r="AC36" s="7"/>
      <c r="AD36" s="7"/>
      <c r="AE36" s="7"/>
      <c r="AF36" s="7"/>
      <c r="AG36" s="7"/>
      <c r="AH36" s="63"/>
      <c r="AI36" s="107"/>
      <c r="AJ36" s="49"/>
      <c r="AK36" s="49"/>
      <c r="AL36" s="49"/>
      <c r="AM36" s="49"/>
      <c r="AN36" s="49"/>
      <c r="AO36" s="49"/>
      <c r="AP36" s="49"/>
      <c r="AQ36" s="49"/>
      <c r="AR36" s="49"/>
      <c r="AS36" s="110"/>
      <c r="AT36" s="110"/>
      <c r="AU36" s="110"/>
      <c r="AV36" s="110"/>
      <c r="AW36" s="110"/>
      <c r="AX36" s="110"/>
    </row>
    <row r="37" spans="2:64" s="88" customFormat="1" ht="15" x14ac:dyDescent="0.3">
      <c r="B37" s="89" t="s">
        <v>71</v>
      </c>
      <c r="E37" s="129"/>
      <c r="F37" s="127">
        <v>4</v>
      </c>
      <c r="G37" s="7">
        <v>25000000</v>
      </c>
      <c r="H37" s="7">
        <v>0</v>
      </c>
      <c r="I37" s="7">
        <v>0</v>
      </c>
      <c r="J37" s="7">
        <v>0</v>
      </c>
      <c r="K37" s="7">
        <v>0</v>
      </c>
      <c r="L37" s="7">
        <v>0</v>
      </c>
      <c r="M37" s="7">
        <v>0</v>
      </c>
      <c r="N37" s="7">
        <v>0</v>
      </c>
      <c r="O37" s="7">
        <v>0</v>
      </c>
      <c r="P37" s="7">
        <v>25000000</v>
      </c>
      <c r="Q37" s="7">
        <v>0</v>
      </c>
      <c r="R37" s="7">
        <v>0</v>
      </c>
      <c r="S37" s="7">
        <v>0</v>
      </c>
      <c r="T37" s="7">
        <v>25000000</v>
      </c>
      <c r="U37" s="17">
        <v>100000000</v>
      </c>
      <c r="V37" s="7">
        <v>0</v>
      </c>
      <c r="W37" s="7">
        <v>0</v>
      </c>
      <c r="X37" s="7">
        <v>0</v>
      </c>
      <c r="Y37" s="7">
        <v>80000000</v>
      </c>
      <c r="Z37" s="7">
        <v>20000000</v>
      </c>
      <c r="AA37" s="7">
        <v>0</v>
      </c>
      <c r="AB37" s="7">
        <v>0</v>
      </c>
      <c r="AC37" s="7">
        <v>0</v>
      </c>
      <c r="AD37" s="7">
        <v>0</v>
      </c>
      <c r="AE37" s="7">
        <v>0</v>
      </c>
      <c r="AF37" s="17">
        <v>0</v>
      </c>
      <c r="AG37" s="7">
        <v>0</v>
      </c>
      <c r="AH37" s="63">
        <v>100000000</v>
      </c>
      <c r="AI37" s="107"/>
      <c r="AJ37" s="49"/>
      <c r="AK37" s="49"/>
      <c r="AL37" s="49"/>
      <c r="AM37" s="49"/>
      <c r="AN37" s="49"/>
      <c r="AO37" s="49"/>
      <c r="AP37" s="49"/>
      <c r="AQ37" s="49"/>
      <c r="AR37" s="49"/>
      <c r="AS37" s="110"/>
      <c r="AT37" s="110"/>
      <c r="AU37" s="110"/>
      <c r="AV37" s="110"/>
      <c r="AW37" s="110"/>
      <c r="AX37" s="110"/>
    </row>
    <row r="38" spans="2:64" s="88" customFormat="1" ht="13" x14ac:dyDescent="0.3">
      <c r="B38" s="89"/>
      <c r="F38" s="127"/>
      <c r="G38" s="56"/>
      <c r="H38" s="56"/>
      <c r="I38" s="57"/>
      <c r="J38" s="57"/>
      <c r="K38" s="57"/>
      <c r="L38" s="57"/>
      <c r="M38" s="57"/>
      <c r="N38" s="57"/>
      <c r="O38" s="57"/>
      <c r="P38" s="57"/>
      <c r="Q38" s="57"/>
      <c r="R38" s="57"/>
      <c r="S38" s="57"/>
      <c r="T38" s="57"/>
      <c r="U38" s="58"/>
      <c r="V38" s="56"/>
      <c r="W38" s="56"/>
      <c r="X38" s="56"/>
      <c r="Y38" s="56"/>
      <c r="Z38" s="56"/>
      <c r="AA38" s="56"/>
      <c r="AB38" s="56"/>
      <c r="AC38" s="56"/>
      <c r="AD38" s="56"/>
      <c r="AE38" s="56"/>
      <c r="AF38" s="56"/>
      <c r="AG38" s="56"/>
      <c r="AH38" s="69"/>
      <c r="AI38" s="107"/>
      <c r="AJ38" s="49"/>
      <c r="AK38" s="49"/>
      <c r="AL38" s="49"/>
      <c r="AM38" s="49"/>
      <c r="AN38" s="49"/>
      <c r="AO38" s="49"/>
      <c r="AP38" s="49"/>
      <c r="AQ38" s="49"/>
      <c r="AR38" s="49"/>
      <c r="AS38" s="110"/>
      <c r="AT38" s="110"/>
      <c r="AU38" s="110"/>
      <c r="AV38" s="110"/>
      <c r="AW38" s="110"/>
      <c r="AX38" s="110"/>
    </row>
    <row r="39" spans="2:64" s="88" customFormat="1" ht="13" x14ac:dyDescent="0.3">
      <c r="B39" s="89" t="s">
        <v>65</v>
      </c>
      <c r="F39" s="127"/>
      <c r="G39" s="59">
        <v>-568244007</v>
      </c>
      <c r="H39" s="59">
        <v>-76240125</v>
      </c>
      <c r="I39" s="59">
        <v>-11061325</v>
      </c>
      <c r="J39" s="59">
        <v>48335008</v>
      </c>
      <c r="K39" s="59">
        <v>-160673636</v>
      </c>
      <c r="L39" s="59">
        <v>-38792618</v>
      </c>
      <c r="M39" s="59">
        <v>-50981522</v>
      </c>
      <c r="N39" s="59">
        <v>-36317997</v>
      </c>
      <c r="O39" s="59">
        <v>-15500840</v>
      </c>
      <c r="P39" s="59">
        <v>-33510318</v>
      </c>
      <c r="Q39" s="59">
        <v>-69972695</v>
      </c>
      <c r="R39" s="59">
        <v>0</v>
      </c>
      <c r="S39" s="59">
        <v>0</v>
      </c>
      <c r="T39" s="59">
        <v>-444716066</v>
      </c>
      <c r="U39" s="59">
        <v>-397473601</v>
      </c>
      <c r="V39" s="59">
        <v>-88565039</v>
      </c>
      <c r="W39" s="59">
        <v>-14032868</v>
      </c>
      <c r="X39" s="59">
        <v>29741233</v>
      </c>
      <c r="Y39" s="59">
        <v>-89744656</v>
      </c>
      <c r="Z39" s="59">
        <v>-19795052</v>
      </c>
      <c r="AA39" s="59">
        <v>-4937996</v>
      </c>
      <c r="AB39" s="59">
        <v>-55257634</v>
      </c>
      <c r="AC39" s="59">
        <v>-5213071</v>
      </c>
      <c r="AD39" s="59">
        <v>21103529</v>
      </c>
      <c r="AE39" s="59">
        <v>-126597044</v>
      </c>
      <c r="AF39" s="59">
        <v>0</v>
      </c>
      <c r="AG39" s="59">
        <v>0</v>
      </c>
      <c r="AH39" s="70">
        <v>-353298597</v>
      </c>
      <c r="AI39" s="107"/>
      <c r="AJ39" s="49"/>
      <c r="AK39" s="49"/>
      <c r="AL39" s="49"/>
      <c r="AM39" s="49"/>
      <c r="AN39" s="49"/>
      <c r="AO39" s="49"/>
      <c r="AP39" s="49"/>
      <c r="AQ39" s="49"/>
      <c r="AR39" s="49"/>
      <c r="AS39" s="110"/>
      <c r="AT39" s="110"/>
      <c r="AU39" s="110"/>
      <c r="AV39" s="110"/>
      <c r="AW39" s="110"/>
      <c r="AX39" s="110"/>
    </row>
    <row r="40" spans="2:64" s="88" customFormat="1" ht="13" x14ac:dyDescent="0.3">
      <c r="B40" s="87"/>
      <c r="F40" s="127"/>
      <c r="G40" s="56"/>
      <c r="H40" s="56"/>
      <c r="I40" s="57"/>
      <c r="J40" s="57"/>
      <c r="K40" s="57"/>
      <c r="L40" s="57"/>
      <c r="M40" s="57"/>
      <c r="N40" s="57"/>
      <c r="O40" s="57"/>
      <c r="P40" s="57"/>
      <c r="Q40" s="57"/>
      <c r="R40" s="57"/>
      <c r="S40" s="57"/>
      <c r="T40" s="57"/>
      <c r="U40" s="58"/>
      <c r="V40" s="56"/>
      <c r="W40" s="56"/>
      <c r="X40" s="56"/>
      <c r="Y40" s="56"/>
      <c r="Z40" s="56"/>
      <c r="AA40" s="56"/>
      <c r="AB40" s="56"/>
      <c r="AC40" s="56"/>
      <c r="AD40" s="56"/>
      <c r="AE40" s="56"/>
      <c r="AF40" s="56"/>
      <c r="AG40" s="56"/>
      <c r="AH40" s="69"/>
      <c r="AI40" s="107"/>
      <c r="AJ40" s="49"/>
      <c r="AK40" s="49"/>
      <c r="AL40" s="49"/>
      <c r="AM40" s="49"/>
      <c r="AN40" s="49"/>
      <c r="AO40" s="49"/>
      <c r="AP40" s="49"/>
      <c r="AQ40" s="49"/>
      <c r="AR40" s="49"/>
      <c r="AS40" s="110"/>
      <c r="AT40" s="110"/>
      <c r="AU40" s="110"/>
      <c r="AV40" s="110"/>
      <c r="AW40" s="110"/>
      <c r="AX40" s="110"/>
    </row>
    <row r="41" spans="2:64" s="88" customFormat="1" ht="13" x14ac:dyDescent="0.3">
      <c r="B41" s="89" t="s">
        <v>66</v>
      </c>
      <c r="C41" s="81"/>
      <c r="E41" s="130"/>
      <c r="F41" s="127"/>
      <c r="G41" s="11"/>
      <c r="H41" s="11"/>
      <c r="I41" s="23"/>
      <c r="J41" s="23"/>
      <c r="K41" s="23"/>
      <c r="L41" s="23"/>
      <c r="M41" s="23"/>
      <c r="N41" s="23"/>
      <c r="O41" s="23"/>
      <c r="P41" s="23"/>
      <c r="Q41" s="23"/>
      <c r="R41" s="23"/>
      <c r="S41" s="23"/>
      <c r="T41" s="23"/>
      <c r="U41" s="24"/>
      <c r="V41" s="11"/>
      <c r="W41" s="11"/>
      <c r="X41" s="11"/>
      <c r="Y41" s="11"/>
      <c r="Z41" s="11"/>
      <c r="AA41" s="11"/>
      <c r="AB41" s="11"/>
      <c r="AC41" s="11"/>
      <c r="AD41" s="11"/>
      <c r="AE41" s="11"/>
      <c r="AF41" s="11"/>
      <c r="AG41" s="11"/>
      <c r="AH41" s="71"/>
      <c r="AI41" s="107"/>
      <c r="AJ41" s="49"/>
      <c r="AK41" s="49"/>
      <c r="AL41" s="49"/>
      <c r="AM41" s="49"/>
      <c r="AN41" s="49"/>
      <c r="AO41" s="49"/>
      <c r="AP41" s="49"/>
      <c r="AQ41" s="49"/>
      <c r="AR41" s="49"/>
      <c r="AS41" s="110"/>
      <c r="AT41" s="110"/>
      <c r="AU41" s="110"/>
      <c r="AV41" s="110"/>
      <c r="AW41" s="110"/>
      <c r="AX41" s="110"/>
    </row>
    <row r="42" spans="2:64" s="88" customFormat="1" ht="13" x14ac:dyDescent="0.3">
      <c r="B42" s="89"/>
      <c r="C42" s="81"/>
      <c r="F42" s="118"/>
      <c r="G42" s="11"/>
      <c r="H42" s="11"/>
      <c r="I42" s="23"/>
      <c r="J42" s="23"/>
      <c r="K42" s="23"/>
      <c r="L42" s="23"/>
      <c r="M42" s="23"/>
      <c r="N42" s="23"/>
      <c r="O42" s="23"/>
      <c r="P42" s="23"/>
      <c r="Q42" s="23"/>
      <c r="R42" s="23"/>
      <c r="S42" s="23"/>
      <c r="T42" s="23"/>
      <c r="U42" s="24"/>
      <c r="V42" s="9"/>
      <c r="W42" s="11"/>
      <c r="X42" s="11"/>
      <c r="Y42" s="11"/>
      <c r="Z42" s="11"/>
      <c r="AA42" s="11"/>
      <c r="AB42" s="11"/>
      <c r="AC42" s="11"/>
      <c r="AD42" s="11"/>
      <c r="AE42" s="7"/>
      <c r="AF42" s="11"/>
      <c r="AG42" s="11"/>
      <c r="AH42" s="71"/>
      <c r="AI42" s="107"/>
      <c r="AJ42" s="49"/>
      <c r="AK42" s="49"/>
      <c r="AL42" s="49"/>
      <c r="AM42" s="49"/>
      <c r="AN42" s="49"/>
      <c r="AO42" s="49"/>
      <c r="AP42" s="49"/>
      <c r="AQ42" s="49"/>
      <c r="AR42" s="49"/>
      <c r="AS42" s="110"/>
      <c r="AT42" s="110"/>
      <c r="AU42" s="110"/>
      <c r="AV42" s="110"/>
      <c r="AW42" s="110"/>
      <c r="AX42" s="110"/>
    </row>
    <row r="43" spans="2:64" s="88" customFormat="1" ht="13" x14ac:dyDescent="0.3">
      <c r="B43" s="89" t="s">
        <v>1</v>
      </c>
      <c r="C43" s="112"/>
      <c r="E43" s="131"/>
      <c r="F43" s="127">
        <v>3</v>
      </c>
      <c r="G43" s="9">
        <v>39100000</v>
      </c>
      <c r="H43" s="9">
        <v>4605882</v>
      </c>
      <c r="I43" s="9">
        <v>2358981</v>
      </c>
      <c r="J43" s="9">
        <v>5297789</v>
      </c>
      <c r="K43" s="9">
        <v>7054176</v>
      </c>
      <c r="L43" s="9">
        <v>3254204</v>
      </c>
      <c r="M43" s="9">
        <v>4602362</v>
      </c>
      <c r="N43" s="9">
        <v>2708108</v>
      </c>
      <c r="O43" s="9">
        <v>3272585</v>
      </c>
      <c r="P43" s="9">
        <v>3724526</v>
      </c>
      <c r="Q43" s="9">
        <v>-383541</v>
      </c>
      <c r="R43" s="9">
        <v>0</v>
      </c>
      <c r="S43" s="9">
        <v>0</v>
      </c>
      <c r="T43" s="15">
        <v>36495072</v>
      </c>
      <c r="U43" s="17">
        <v>39508235</v>
      </c>
      <c r="V43" s="9">
        <v>41087495</v>
      </c>
      <c r="W43" s="7">
        <v>-13683579</v>
      </c>
      <c r="X43" s="9">
        <v>-17238326</v>
      </c>
      <c r="Y43" s="9">
        <v>4865547</v>
      </c>
      <c r="Z43" s="9">
        <v>3442043</v>
      </c>
      <c r="AA43" s="9">
        <v>4065849</v>
      </c>
      <c r="AB43" s="9">
        <v>-3506364</v>
      </c>
      <c r="AC43" s="9">
        <v>4816465</v>
      </c>
      <c r="AD43" s="9">
        <v>4281823</v>
      </c>
      <c r="AE43" s="9">
        <v>-1859232</v>
      </c>
      <c r="AF43" s="9">
        <v>0</v>
      </c>
      <c r="AG43" s="17">
        <v>0</v>
      </c>
      <c r="AH43" s="63">
        <v>26271721</v>
      </c>
      <c r="AI43" s="107"/>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row>
    <row r="44" spans="2:64" s="88" customFormat="1" ht="13" x14ac:dyDescent="0.3">
      <c r="B44" s="89"/>
      <c r="C44" s="112"/>
      <c r="F44" s="127"/>
      <c r="G44" s="9"/>
      <c r="H44" s="9"/>
      <c r="I44" s="9"/>
      <c r="J44" s="9"/>
      <c r="K44" s="9"/>
      <c r="L44" s="9"/>
      <c r="M44" s="9"/>
      <c r="N44" s="9"/>
      <c r="O44" s="9"/>
      <c r="P44" s="9"/>
      <c r="Q44" s="9"/>
      <c r="R44" s="9"/>
      <c r="S44" s="9"/>
      <c r="T44" s="16"/>
      <c r="U44" s="21"/>
      <c r="V44" s="9"/>
      <c r="W44" s="11"/>
      <c r="X44" s="9"/>
      <c r="Y44" s="9"/>
      <c r="Z44" s="9"/>
      <c r="AA44" s="9"/>
      <c r="AB44" s="9"/>
      <c r="AC44" s="9"/>
      <c r="AD44" s="9"/>
      <c r="AE44" s="7"/>
      <c r="AF44" s="9"/>
      <c r="AG44" s="9"/>
      <c r="AH44" s="61"/>
      <c r="AI44" s="107"/>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row>
    <row r="45" spans="2:64" s="88" customFormat="1" ht="13" x14ac:dyDescent="0.3">
      <c r="B45" s="89" t="s">
        <v>67</v>
      </c>
      <c r="C45" s="112"/>
      <c r="F45" s="127">
        <v>3</v>
      </c>
      <c r="G45" s="9">
        <v>352200000</v>
      </c>
      <c r="H45" s="9">
        <v>37042642</v>
      </c>
      <c r="I45" s="9">
        <v>37307140</v>
      </c>
      <c r="J45" s="9">
        <v>35892857</v>
      </c>
      <c r="K45" s="9">
        <v>42455907</v>
      </c>
      <c r="L45" s="9">
        <v>37820529</v>
      </c>
      <c r="M45" s="9">
        <v>30324086</v>
      </c>
      <c r="N45" s="9">
        <v>38205040</v>
      </c>
      <c r="O45" s="9">
        <v>30185304</v>
      </c>
      <c r="P45" s="9">
        <v>35845066</v>
      </c>
      <c r="Q45" s="9">
        <v>21221553</v>
      </c>
      <c r="R45" s="9">
        <v>0</v>
      </c>
      <c r="S45" s="9">
        <v>0</v>
      </c>
      <c r="T45" s="15">
        <v>346300124</v>
      </c>
      <c r="U45" s="17">
        <v>347744297</v>
      </c>
      <c r="V45" s="7">
        <v>26043960</v>
      </c>
      <c r="W45" s="7">
        <v>26116928</v>
      </c>
      <c r="X45" s="9">
        <v>26848670</v>
      </c>
      <c r="Y45" s="9">
        <v>31334968</v>
      </c>
      <c r="Z45" s="9">
        <v>30826957</v>
      </c>
      <c r="AA45" s="9">
        <v>30559118</v>
      </c>
      <c r="AB45" s="9">
        <v>34431959</v>
      </c>
      <c r="AC45" s="9">
        <v>39522124</v>
      </c>
      <c r="AD45" s="9">
        <v>22989762</v>
      </c>
      <c r="AE45" s="7">
        <v>25046028</v>
      </c>
      <c r="AF45" s="9">
        <v>0</v>
      </c>
      <c r="AG45" s="17">
        <v>0</v>
      </c>
      <c r="AH45" s="63">
        <v>293720474</v>
      </c>
      <c r="AI45" s="107"/>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row>
    <row r="46" spans="2:64" s="88" customFormat="1" ht="13" x14ac:dyDescent="0.3">
      <c r="B46" s="87"/>
      <c r="F46" s="127"/>
      <c r="G46" s="8"/>
      <c r="H46" s="8"/>
      <c r="I46" s="8"/>
      <c r="J46" s="8"/>
      <c r="K46" s="8"/>
      <c r="L46" s="8"/>
      <c r="M46" s="8"/>
      <c r="N46" s="8"/>
      <c r="O46" s="8"/>
      <c r="P46" s="8"/>
      <c r="Q46" s="8"/>
      <c r="R46" s="8"/>
      <c r="S46" s="8"/>
      <c r="T46" s="19"/>
      <c r="U46" s="20"/>
      <c r="V46" s="7"/>
      <c r="W46" s="7"/>
      <c r="X46" s="8"/>
      <c r="Y46" s="8"/>
      <c r="Z46" s="8"/>
      <c r="AA46" s="8"/>
      <c r="AB46" s="8"/>
      <c r="AC46" s="8"/>
      <c r="AD46" s="8"/>
      <c r="AE46" s="7"/>
      <c r="AF46" s="8"/>
      <c r="AG46" s="8"/>
      <c r="AH46" s="62"/>
      <c r="AI46" s="107"/>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row>
    <row r="47" spans="2:64" s="88" customFormat="1" ht="13" x14ac:dyDescent="0.3">
      <c r="B47" s="89" t="s">
        <v>68</v>
      </c>
      <c r="C47" s="112"/>
      <c r="F47" s="127">
        <v>3</v>
      </c>
      <c r="G47" s="7">
        <v>94271089</v>
      </c>
      <c r="H47" s="7">
        <v>0</v>
      </c>
      <c r="I47" s="7">
        <v>0</v>
      </c>
      <c r="J47" s="7">
        <v>0</v>
      </c>
      <c r="K47" s="7">
        <v>27093300</v>
      </c>
      <c r="L47" s="7">
        <v>10334981</v>
      </c>
      <c r="M47" s="7">
        <v>8234340</v>
      </c>
      <c r="N47" s="7">
        <v>0</v>
      </c>
      <c r="O47" s="7">
        <v>0</v>
      </c>
      <c r="P47" s="7">
        <v>59005800</v>
      </c>
      <c r="Q47" s="9">
        <v>-751144</v>
      </c>
      <c r="R47" s="7">
        <v>0</v>
      </c>
      <c r="S47" s="7">
        <v>0</v>
      </c>
      <c r="T47" s="15">
        <v>103917277</v>
      </c>
      <c r="U47" s="17">
        <v>67356714</v>
      </c>
      <c r="V47" s="8">
        <v>0</v>
      </c>
      <c r="W47" s="7">
        <v>0</v>
      </c>
      <c r="X47" s="7">
        <v>0</v>
      </c>
      <c r="Y47" s="7">
        <v>0</v>
      </c>
      <c r="Z47" s="7">
        <v>0</v>
      </c>
      <c r="AA47" s="7">
        <v>0</v>
      </c>
      <c r="AB47" s="7">
        <v>0</v>
      </c>
      <c r="AC47" s="7">
        <v>63381850</v>
      </c>
      <c r="AD47" s="7">
        <v>0</v>
      </c>
      <c r="AE47" s="7">
        <v>0</v>
      </c>
      <c r="AF47" s="7">
        <v>0</v>
      </c>
      <c r="AG47" s="17">
        <v>0</v>
      </c>
      <c r="AH47" s="63">
        <v>63381850</v>
      </c>
      <c r="AI47" s="132"/>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row>
    <row r="48" spans="2:64" s="88" customFormat="1" ht="13" x14ac:dyDescent="0.3">
      <c r="B48" s="89"/>
      <c r="C48" s="112"/>
      <c r="F48" s="133"/>
      <c r="G48" s="8"/>
      <c r="H48" s="8"/>
      <c r="I48" s="8"/>
      <c r="J48" s="8"/>
      <c r="K48" s="8"/>
      <c r="L48" s="8"/>
      <c r="M48" s="8"/>
      <c r="N48" s="8"/>
      <c r="O48" s="8"/>
      <c r="P48" s="8"/>
      <c r="Q48" s="8"/>
      <c r="R48" s="8"/>
      <c r="S48" s="8"/>
      <c r="T48" s="19"/>
      <c r="U48" s="20"/>
      <c r="V48" s="8"/>
      <c r="W48" s="7"/>
      <c r="X48" s="8"/>
      <c r="Y48" s="8"/>
      <c r="Z48" s="8"/>
      <c r="AA48" s="8"/>
      <c r="AB48" s="8"/>
      <c r="AC48" s="8"/>
      <c r="AD48" s="8"/>
      <c r="AE48" s="7"/>
      <c r="AF48" s="8"/>
      <c r="AG48" s="8"/>
      <c r="AH48" s="62"/>
      <c r="AI48" s="132"/>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row>
    <row r="49" spans="2:64" s="88" customFormat="1" ht="15" x14ac:dyDescent="0.3">
      <c r="B49" s="784" t="s">
        <v>76</v>
      </c>
      <c r="C49" s="715"/>
      <c r="D49" s="715"/>
      <c r="F49" s="127">
        <v>3</v>
      </c>
      <c r="G49" s="7">
        <v>82672918</v>
      </c>
      <c r="H49" s="7">
        <v>34591601</v>
      </c>
      <c r="I49" s="7">
        <v>-28604796</v>
      </c>
      <c r="J49" s="7">
        <v>-89525654</v>
      </c>
      <c r="K49" s="7">
        <v>84070253</v>
      </c>
      <c r="L49" s="7">
        <v>-12617096</v>
      </c>
      <c r="M49" s="7">
        <v>7820734</v>
      </c>
      <c r="N49" s="7">
        <v>-4595151</v>
      </c>
      <c r="O49" s="7">
        <v>-17957049</v>
      </c>
      <c r="P49" s="7">
        <v>-65065074</v>
      </c>
      <c r="Q49" s="785">
        <v>49885827</v>
      </c>
      <c r="R49" s="7">
        <v>0</v>
      </c>
      <c r="S49" s="7">
        <v>0</v>
      </c>
      <c r="T49" s="75">
        <v>-41996407</v>
      </c>
      <c r="U49" s="7">
        <v>-57135646</v>
      </c>
      <c r="V49" s="7">
        <v>21433584</v>
      </c>
      <c r="W49" s="7">
        <v>1599519</v>
      </c>
      <c r="X49" s="7">
        <v>-39351577</v>
      </c>
      <c r="Y49" s="7">
        <v>53544141</v>
      </c>
      <c r="Z49" s="7">
        <v>-14473948</v>
      </c>
      <c r="AA49" s="7">
        <v>-29686971</v>
      </c>
      <c r="AB49" s="7">
        <v>24332039</v>
      </c>
      <c r="AC49" s="7">
        <v>-102507368</v>
      </c>
      <c r="AD49" s="7">
        <v>-48375114</v>
      </c>
      <c r="AE49" s="15">
        <v>103410248</v>
      </c>
      <c r="AF49" s="7">
        <v>0</v>
      </c>
      <c r="AG49" s="7">
        <v>0</v>
      </c>
      <c r="AH49" s="63">
        <v>-30075448</v>
      </c>
      <c r="AI49" s="132"/>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row>
    <row r="50" spans="2:64" s="88" customFormat="1" ht="13" x14ac:dyDescent="0.3">
      <c r="B50" s="89"/>
      <c r="C50" s="112"/>
      <c r="F50" s="127"/>
      <c r="G50" s="4"/>
      <c r="H50" s="4"/>
      <c r="I50" s="4"/>
      <c r="J50" s="4"/>
      <c r="K50" s="4"/>
      <c r="L50" s="4"/>
      <c r="M50" s="4"/>
      <c r="N50" s="4"/>
      <c r="O50" s="4"/>
      <c r="P50" s="4"/>
      <c r="Q50" s="4"/>
      <c r="R50" s="4"/>
      <c r="S50" s="4"/>
      <c r="T50" s="5"/>
      <c r="U50" s="6"/>
      <c r="V50" s="4"/>
      <c r="W50" s="4"/>
      <c r="X50" s="4"/>
      <c r="Y50" s="4"/>
      <c r="Z50" s="4"/>
      <c r="AA50" s="4"/>
      <c r="AB50" s="4"/>
      <c r="AC50" s="4"/>
      <c r="AD50" s="4"/>
      <c r="AE50" s="4"/>
      <c r="AF50" s="4"/>
      <c r="AG50" s="4"/>
      <c r="AH50" s="72"/>
      <c r="AI50" s="132"/>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row>
    <row r="51" spans="2:64" s="88" customFormat="1" ht="13" x14ac:dyDescent="0.3">
      <c r="B51" s="89" t="s">
        <v>69</v>
      </c>
      <c r="C51" s="81"/>
      <c r="D51" s="81"/>
      <c r="E51" s="81"/>
      <c r="F51" s="133"/>
      <c r="G51" s="36">
        <v>568244007</v>
      </c>
      <c r="H51" s="36">
        <v>76240125</v>
      </c>
      <c r="I51" s="36">
        <v>11061325</v>
      </c>
      <c r="J51" s="7">
        <v>-48335008</v>
      </c>
      <c r="K51" s="36">
        <v>160673636</v>
      </c>
      <c r="L51" s="41">
        <v>38792618</v>
      </c>
      <c r="M51" s="36">
        <v>50981522</v>
      </c>
      <c r="N51" s="36">
        <v>36317997</v>
      </c>
      <c r="O51" s="36">
        <v>15500840</v>
      </c>
      <c r="P51" s="7">
        <v>33510318</v>
      </c>
      <c r="Q51" s="36">
        <v>69972695</v>
      </c>
      <c r="R51" s="1">
        <v>0</v>
      </c>
      <c r="S51" s="36">
        <v>0</v>
      </c>
      <c r="T51" s="36">
        <v>444716066</v>
      </c>
      <c r="U51" s="36">
        <v>397473601</v>
      </c>
      <c r="V51" s="36">
        <v>88565039</v>
      </c>
      <c r="W51" s="36">
        <v>14032868</v>
      </c>
      <c r="X51" s="7">
        <v>-29741233</v>
      </c>
      <c r="Y51" s="36">
        <v>89744656</v>
      </c>
      <c r="Z51" s="36">
        <v>19795052</v>
      </c>
      <c r="AA51" s="36">
        <v>4937996</v>
      </c>
      <c r="AB51" s="36">
        <v>55257634</v>
      </c>
      <c r="AC51" s="36">
        <v>5213071</v>
      </c>
      <c r="AD51" s="7">
        <v>-21103529</v>
      </c>
      <c r="AE51" s="36">
        <v>126597044</v>
      </c>
      <c r="AF51" s="36">
        <v>0</v>
      </c>
      <c r="AG51" s="36">
        <v>0</v>
      </c>
      <c r="AH51" s="36">
        <v>353298597</v>
      </c>
      <c r="AI51" s="132"/>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row>
    <row r="52" spans="2:64" s="88" customFormat="1" ht="13" x14ac:dyDescent="0.3">
      <c r="B52" s="134"/>
      <c r="C52" s="135"/>
      <c r="D52" s="135"/>
      <c r="E52" s="135"/>
      <c r="F52" s="136"/>
      <c r="G52" s="25"/>
      <c r="H52" s="25"/>
      <c r="I52" s="26"/>
      <c r="J52" s="26"/>
      <c r="K52" s="26"/>
      <c r="L52" s="26"/>
      <c r="M52" s="26"/>
      <c r="N52" s="26"/>
      <c r="O52" s="26"/>
      <c r="P52" s="26"/>
      <c r="Q52" s="26"/>
      <c r="R52" s="26"/>
      <c r="S52" s="26"/>
      <c r="T52" s="26"/>
      <c r="U52" s="27"/>
      <c r="V52" s="25"/>
      <c r="W52" s="25"/>
      <c r="X52" s="25"/>
      <c r="Y52" s="25"/>
      <c r="Z52" s="25"/>
      <c r="AA52" s="25"/>
      <c r="AB52" s="25"/>
      <c r="AC52" s="25"/>
      <c r="AD52" s="25"/>
      <c r="AE52" s="25"/>
      <c r="AF52" s="25"/>
      <c r="AG52" s="25"/>
      <c r="AH52" s="73"/>
      <c r="AI52" s="107"/>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2:64" s="113" customFormat="1" ht="13" x14ac:dyDescent="0.3">
      <c r="B53" s="137" t="s">
        <v>86</v>
      </c>
      <c r="F53" s="138"/>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116"/>
      <c r="AJ53" s="52"/>
      <c r="AK53" s="52"/>
      <c r="AL53" s="52"/>
      <c r="AM53" s="52"/>
      <c r="AN53" s="52"/>
      <c r="AO53" s="52"/>
      <c r="AP53" s="52"/>
      <c r="AQ53" s="52"/>
      <c r="AR53" s="52"/>
      <c r="AS53" s="116"/>
      <c r="AT53" s="116"/>
      <c r="AU53" s="116"/>
      <c r="AV53" s="116"/>
      <c r="AW53" s="116"/>
      <c r="AX53" s="116"/>
    </row>
    <row r="54" spans="2:64" s="113" customFormat="1" ht="13" x14ac:dyDescent="0.3">
      <c r="B54" s="137" t="s">
        <v>72</v>
      </c>
      <c r="F54" s="138"/>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116"/>
      <c r="AJ54" s="52"/>
      <c r="AK54" s="52"/>
      <c r="AL54" s="52"/>
      <c r="AM54" s="52"/>
      <c r="AN54" s="52"/>
      <c r="AO54" s="52"/>
      <c r="AP54" s="52"/>
      <c r="AQ54" s="52"/>
      <c r="AR54" s="52"/>
      <c r="AS54" s="116"/>
      <c r="AT54" s="116"/>
      <c r="AU54" s="116"/>
      <c r="AV54" s="116"/>
      <c r="AW54" s="116"/>
      <c r="AX54" s="116"/>
    </row>
    <row r="55" spans="2:64" s="113" customFormat="1" ht="13" x14ac:dyDescent="0.3">
      <c r="B55" s="137" t="s">
        <v>77</v>
      </c>
      <c r="F55" s="138"/>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116"/>
      <c r="AJ55" s="52"/>
      <c r="AK55" s="52"/>
      <c r="AL55" s="52"/>
      <c r="AM55" s="52"/>
      <c r="AN55" s="52"/>
      <c r="AO55" s="52"/>
      <c r="AP55" s="52"/>
      <c r="AQ55" s="52"/>
      <c r="AR55" s="52"/>
      <c r="AS55" s="116"/>
      <c r="AT55" s="116"/>
      <c r="AU55" s="116"/>
      <c r="AV55" s="116"/>
      <c r="AW55" s="116"/>
      <c r="AX55" s="116"/>
    </row>
    <row r="56" spans="2:64" s="113" customFormat="1" ht="13" x14ac:dyDescent="0.3">
      <c r="B56" s="137" t="s">
        <v>85</v>
      </c>
      <c r="F56" s="138"/>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116"/>
      <c r="AJ56" s="52"/>
      <c r="AK56" s="52"/>
      <c r="AL56" s="52"/>
      <c r="AM56" s="52"/>
      <c r="AN56" s="52"/>
      <c r="AO56" s="52"/>
      <c r="AP56" s="52"/>
      <c r="AQ56" s="52"/>
      <c r="AR56" s="52"/>
      <c r="AS56" s="116"/>
      <c r="AT56" s="116"/>
      <c r="AU56" s="116"/>
      <c r="AV56" s="116"/>
      <c r="AW56" s="116"/>
      <c r="AX56" s="116"/>
    </row>
    <row r="57" spans="2:64" s="113" customFormat="1" ht="13" x14ac:dyDescent="0.3">
      <c r="B57" s="137" t="s">
        <v>87</v>
      </c>
      <c r="F57" s="138"/>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116"/>
      <c r="AJ57" s="52"/>
      <c r="AK57" s="52"/>
      <c r="AL57" s="52"/>
      <c r="AM57" s="52"/>
      <c r="AN57" s="52"/>
      <c r="AO57" s="52"/>
      <c r="AP57" s="52"/>
      <c r="AQ57" s="52"/>
      <c r="AR57" s="52"/>
      <c r="AS57" s="116"/>
      <c r="AT57" s="116"/>
      <c r="AU57" s="116"/>
      <c r="AV57" s="116"/>
      <c r="AW57" s="116"/>
      <c r="AX57" s="116"/>
    </row>
    <row r="58" spans="2:64" s="113" customFormat="1" ht="13" x14ac:dyDescent="0.3">
      <c r="B58" s="137" t="s">
        <v>83</v>
      </c>
      <c r="F58" s="138"/>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116"/>
      <c r="AJ58" s="52"/>
      <c r="AK58" s="52"/>
      <c r="AL58" s="52"/>
      <c r="AM58" s="52"/>
      <c r="AN58" s="52"/>
      <c r="AO58" s="52"/>
      <c r="AP58" s="52"/>
      <c r="AQ58" s="52"/>
      <c r="AR58" s="52"/>
      <c r="AS58" s="116"/>
      <c r="AT58" s="116"/>
      <c r="AU58" s="116"/>
      <c r="AV58" s="116"/>
      <c r="AW58" s="116"/>
      <c r="AX58" s="116"/>
    </row>
    <row r="59" spans="2:64" s="113" customFormat="1" ht="13" x14ac:dyDescent="0.3">
      <c r="B59" s="137" t="s">
        <v>78</v>
      </c>
      <c r="F59" s="138"/>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116"/>
      <c r="AJ59" s="52"/>
      <c r="AK59" s="52"/>
      <c r="AL59" s="52"/>
      <c r="AM59" s="52"/>
      <c r="AN59" s="52"/>
      <c r="AO59" s="52"/>
      <c r="AP59" s="52"/>
      <c r="AQ59" s="52"/>
      <c r="AR59" s="52"/>
      <c r="AS59" s="116"/>
      <c r="AT59" s="116"/>
      <c r="AU59" s="116"/>
      <c r="AV59" s="116"/>
      <c r="AW59" s="116"/>
      <c r="AX59" s="116"/>
    </row>
    <row r="60" spans="2:64" s="113" customFormat="1" ht="13" hidden="1" customHeight="1" x14ac:dyDescent="0.3">
      <c r="B60" s="139" t="s">
        <v>84</v>
      </c>
      <c r="F60" s="138"/>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116"/>
      <c r="AJ60" s="52"/>
      <c r="AK60" s="52"/>
      <c r="AL60" s="52"/>
      <c r="AM60" s="52"/>
      <c r="AN60" s="52"/>
      <c r="AO60" s="52"/>
      <c r="AP60" s="52"/>
      <c r="AQ60" s="52"/>
      <c r="AR60" s="52"/>
      <c r="AS60" s="116"/>
      <c r="AT60" s="116"/>
      <c r="AU60" s="116"/>
      <c r="AV60" s="116"/>
      <c r="AW60" s="116"/>
      <c r="AX60" s="116"/>
    </row>
    <row r="61" spans="2:64" s="786" customFormat="1" ht="16.5" hidden="1" customHeight="1" x14ac:dyDescent="0.25">
      <c r="G61" s="787">
        <v>0</v>
      </c>
      <c r="H61" s="787">
        <v>0</v>
      </c>
      <c r="I61" s="787">
        <v>0</v>
      </c>
      <c r="J61" s="787">
        <v>0</v>
      </c>
      <c r="K61" s="787">
        <v>0</v>
      </c>
      <c r="L61" s="787">
        <v>0</v>
      </c>
      <c r="M61" s="787">
        <v>0</v>
      </c>
      <c r="N61" s="787">
        <v>0</v>
      </c>
      <c r="O61" s="787">
        <v>0</v>
      </c>
      <c r="P61" s="787">
        <v>0</v>
      </c>
      <c r="Q61" s="787">
        <v>0</v>
      </c>
      <c r="R61" s="787">
        <v>0</v>
      </c>
      <c r="S61" s="787">
        <v>0</v>
      </c>
      <c r="T61" s="787">
        <v>0</v>
      </c>
      <c r="U61" s="787">
        <v>0</v>
      </c>
      <c r="V61" s="787">
        <v>0</v>
      </c>
      <c r="W61" s="787">
        <v>0</v>
      </c>
      <c r="X61" s="787">
        <v>0</v>
      </c>
      <c r="Y61" s="787">
        <v>0</v>
      </c>
      <c r="Z61" s="787">
        <v>0</v>
      </c>
      <c r="AA61" s="787">
        <v>0</v>
      </c>
      <c r="AB61" s="787">
        <v>0</v>
      </c>
      <c r="AC61" s="787">
        <v>0</v>
      </c>
      <c r="AD61" s="787">
        <v>0</v>
      </c>
      <c r="AE61" s="787">
        <v>0</v>
      </c>
      <c r="AF61" s="787">
        <v>0</v>
      </c>
      <c r="AG61" s="787">
        <v>0</v>
      </c>
      <c r="AH61" s="787">
        <v>0</v>
      </c>
      <c r="AI61" s="788"/>
      <c r="AJ61" s="789"/>
      <c r="AK61" s="789"/>
      <c r="AL61" s="789"/>
      <c r="AM61" s="789"/>
      <c r="AN61" s="789"/>
      <c r="AO61" s="789"/>
      <c r="AP61" s="789"/>
      <c r="AQ61" s="789"/>
      <c r="AR61" s="789"/>
      <c r="AS61" s="788"/>
      <c r="AT61" s="788"/>
      <c r="AU61" s="788"/>
      <c r="AV61" s="788"/>
      <c r="AW61" s="788"/>
      <c r="AX61" s="788"/>
    </row>
    <row r="62" spans="2:64" s="82" customFormat="1" hidden="1" x14ac:dyDescent="0.25">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140"/>
      <c r="AJ62" s="55"/>
      <c r="AK62" s="55"/>
      <c r="AL62" s="55"/>
      <c r="AM62" s="55"/>
      <c r="AN62" s="55"/>
      <c r="AO62" s="55"/>
      <c r="AP62" s="55"/>
      <c r="AQ62" s="55"/>
      <c r="AR62" s="55"/>
      <c r="AS62" s="140"/>
      <c r="AT62" s="140"/>
      <c r="AU62" s="140"/>
      <c r="AV62" s="140"/>
      <c r="AW62" s="140"/>
      <c r="AX62" s="140"/>
    </row>
    <row r="63" spans="2:64" hidden="1" x14ac:dyDescent="0.25">
      <c r="C63" s="79" t="s">
        <v>82</v>
      </c>
      <c r="F63" s="79" t="s">
        <v>60</v>
      </c>
      <c r="G63" s="28"/>
      <c r="H63" s="28"/>
      <c r="I63" s="28"/>
      <c r="J63" s="28" t="s">
        <v>92</v>
      </c>
      <c r="K63" s="28"/>
      <c r="L63" s="28"/>
      <c r="M63" s="28"/>
      <c r="N63" s="28"/>
      <c r="O63" s="28"/>
      <c r="P63" s="28"/>
      <c r="Q63" s="28"/>
      <c r="R63" s="28"/>
      <c r="S63" s="28"/>
      <c r="T63" s="28"/>
      <c r="U63" s="40" t="s">
        <v>61</v>
      </c>
      <c r="V63" s="40"/>
      <c r="W63" s="40"/>
      <c r="X63" s="54"/>
      <c r="Y63" s="28"/>
      <c r="Z63" s="28"/>
      <c r="AA63" s="28"/>
      <c r="AB63" s="28"/>
      <c r="AC63" s="28"/>
      <c r="AD63" s="28"/>
      <c r="AE63" s="28"/>
      <c r="AF63" s="28"/>
      <c r="AG63" s="28"/>
      <c r="AH63" s="78"/>
      <c r="AI63" s="78"/>
      <c r="AJ63" s="51"/>
      <c r="AK63" s="51"/>
      <c r="AL63" s="51"/>
      <c r="AM63" s="51"/>
      <c r="AN63" s="51"/>
      <c r="AO63" s="51"/>
      <c r="AP63" s="51"/>
      <c r="AQ63" s="51"/>
      <c r="AR63" s="51"/>
      <c r="AS63" s="78"/>
      <c r="AT63" s="78"/>
      <c r="AU63" s="78"/>
      <c r="AV63" s="78"/>
      <c r="AW63" s="78"/>
      <c r="AX63" s="78"/>
    </row>
    <row r="64" spans="2:64" hidden="1" x14ac:dyDescent="0.25">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78"/>
      <c r="AI64" s="78"/>
      <c r="AJ64" s="51"/>
      <c r="AK64" s="51"/>
      <c r="AL64" s="51"/>
      <c r="AM64" s="51"/>
      <c r="AN64" s="51"/>
      <c r="AO64" s="51"/>
      <c r="AP64" s="51"/>
      <c r="AQ64" s="51"/>
      <c r="AR64" s="51"/>
      <c r="AS64" s="78"/>
      <c r="AT64" s="78"/>
      <c r="AU64" s="78"/>
      <c r="AV64" s="78"/>
      <c r="AW64" s="78"/>
      <c r="AX64" s="78"/>
    </row>
    <row r="65" spans="3:50" hidden="1" x14ac:dyDescent="0.25">
      <c r="C65" s="79" t="s">
        <v>63</v>
      </c>
      <c r="F65" s="79" t="s">
        <v>63</v>
      </c>
      <c r="G65" s="28"/>
      <c r="H65" s="28"/>
      <c r="I65" s="28" t="s">
        <v>93</v>
      </c>
      <c r="J65" s="28"/>
      <c r="K65" s="28"/>
      <c r="L65" s="28"/>
      <c r="M65" s="28"/>
      <c r="N65" s="28"/>
      <c r="O65" s="28"/>
      <c r="P65" s="28"/>
      <c r="Q65" s="28"/>
      <c r="R65" s="28"/>
      <c r="S65" s="28"/>
      <c r="T65" s="28"/>
      <c r="U65" s="790" t="s">
        <v>63</v>
      </c>
      <c r="V65" s="790"/>
      <c r="W65" s="790"/>
      <c r="X65" s="28"/>
      <c r="Y65" s="28"/>
      <c r="Z65" s="28"/>
      <c r="AA65" s="28"/>
      <c r="AB65" s="28"/>
      <c r="AC65" s="28"/>
      <c r="AD65" s="28"/>
      <c r="AE65" s="28"/>
      <c r="AF65" s="28"/>
      <c r="AG65" s="28"/>
      <c r="AH65" s="78"/>
      <c r="AI65" s="78"/>
      <c r="AJ65" s="51"/>
      <c r="AK65" s="51"/>
      <c r="AL65" s="51"/>
      <c r="AM65" s="51"/>
      <c r="AN65" s="51"/>
      <c r="AO65" s="51"/>
      <c r="AP65" s="51"/>
      <c r="AQ65" s="51"/>
      <c r="AR65" s="51"/>
      <c r="AS65" s="78"/>
      <c r="AT65" s="78"/>
      <c r="AU65" s="78"/>
      <c r="AV65" s="78"/>
      <c r="AW65" s="78"/>
      <c r="AX65" s="78"/>
    </row>
    <row r="66" spans="3:50" hidden="1" x14ac:dyDescent="0.25">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78"/>
      <c r="AI66" s="78"/>
      <c r="AJ66" s="51"/>
      <c r="AK66" s="51"/>
      <c r="AL66" s="51"/>
      <c r="AM66" s="51"/>
      <c r="AN66" s="51"/>
      <c r="AO66" s="51"/>
      <c r="AP66" s="51"/>
      <c r="AQ66" s="51"/>
      <c r="AR66" s="51"/>
      <c r="AS66" s="78"/>
      <c r="AT66" s="78"/>
      <c r="AU66" s="78"/>
      <c r="AV66" s="78"/>
      <c r="AW66" s="78"/>
      <c r="AX66" s="78"/>
    </row>
    <row r="67" spans="3:50" hidden="1" x14ac:dyDescent="0.25">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78"/>
      <c r="AI67" s="78"/>
      <c r="AJ67" s="51"/>
      <c r="AK67" s="51"/>
      <c r="AL67" s="51"/>
      <c r="AM67" s="51"/>
      <c r="AN67" s="51"/>
      <c r="AO67" s="51"/>
      <c r="AP67" s="51"/>
      <c r="AQ67" s="51"/>
      <c r="AR67" s="51"/>
      <c r="AS67" s="78"/>
      <c r="AT67" s="78"/>
      <c r="AU67" s="78"/>
      <c r="AV67" s="78"/>
      <c r="AW67" s="78"/>
      <c r="AX67" s="78"/>
    </row>
    <row r="68" spans="3:50" hidden="1" x14ac:dyDescent="0.25">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78"/>
      <c r="AI68" s="78"/>
      <c r="AJ68" s="51"/>
      <c r="AK68" s="51"/>
      <c r="AL68" s="51"/>
      <c r="AM68" s="51"/>
      <c r="AN68" s="51"/>
      <c r="AO68" s="51"/>
      <c r="AP68" s="51"/>
      <c r="AQ68" s="51"/>
      <c r="AR68" s="51"/>
      <c r="AS68" s="78"/>
      <c r="AT68" s="78"/>
      <c r="AU68" s="78"/>
      <c r="AV68" s="78"/>
      <c r="AW68" s="78"/>
      <c r="AX68" s="78"/>
    </row>
    <row r="69" spans="3:50" x14ac:dyDescent="0.25">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78"/>
      <c r="AI69" s="78"/>
      <c r="AJ69" s="51"/>
      <c r="AK69" s="51"/>
      <c r="AL69" s="51"/>
      <c r="AM69" s="51"/>
      <c r="AN69" s="51"/>
      <c r="AO69" s="51"/>
      <c r="AP69" s="51"/>
      <c r="AQ69" s="51"/>
      <c r="AR69" s="51"/>
      <c r="AS69" s="78"/>
      <c r="AT69" s="78"/>
      <c r="AU69" s="78"/>
      <c r="AV69" s="78"/>
      <c r="AW69" s="78"/>
      <c r="AX69" s="78"/>
    </row>
    <row r="70" spans="3:50" x14ac:dyDescent="0.25">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78"/>
      <c r="AI70" s="78"/>
      <c r="AJ70" s="51"/>
      <c r="AK70" s="51"/>
      <c r="AL70" s="51"/>
      <c r="AM70" s="51"/>
      <c r="AN70" s="51"/>
      <c r="AO70" s="51"/>
      <c r="AP70" s="51"/>
      <c r="AQ70" s="51"/>
      <c r="AR70" s="51"/>
      <c r="AS70" s="78"/>
      <c r="AT70" s="78"/>
      <c r="AU70" s="78"/>
      <c r="AV70" s="78"/>
      <c r="AW70" s="78"/>
      <c r="AX70" s="78"/>
    </row>
    <row r="71" spans="3:50" x14ac:dyDescent="0.25">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78"/>
      <c r="AI71" s="78"/>
      <c r="AJ71" s="51"/>
      <c r="AK71" s="51"/>
      <c r="AL71" s="51"/>
      <c r="AM71" s="51"/>
      <c r="AN71" s="51"/>
      <c r="AO71" s="51"/>
      <c r="AP71" s="51"/>
      <c r="AQ71" s="51"/>
      <c r="AR71" s="51"/>
      <c r="AS71" s="78"/>
      <c r="AT71" s="78"/>
      <c r="AU71" s="78"/>
      <c r="AV71" s="78"/>
      <c r="AW71" s="78"/>
      <c r="AX71" s="78"/>
    </row>
    <row r="72" spans="3:50" x14ac:dyDescent="0.25">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78"/>
      <c r="AI72" s="78"/>
      <c r="AJ72" s="51"/>
      <c r="AK72" s="51"/>
      <c r="AL72" s="51"/>
      <c r="AM72" s="51"/>
      <c r="AN72" s="51"/>
      <c r="AO72" s="51"/>
      <c r="AP72" s="51"/>
      <c r="AQ72" s="51"/>
      <c r="AR72" s="51"/>
      <c r="AS72" s="78"/>
      <c r="AT72" s="78"/>
      <c r="AU72" s="78"/>
      <c r="AV72" s="78"/>
      <c r="AW72" s="78"/>
      <c r="AX72" s="78"/>
    </row>
    <row r="73" spans="3:50" x14ac:dyDescent="0.25">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78"/>
      <c r="AI73" s="78"/>
      <c r="AJ73" s="51"/>
      <c r="AK73" s="51"/>
      <c r="AL73" s="51"/>
      <c r="AM73" s="51"/>
      <c r="AN73" s="51"/>
      <c r="AO73" s="51"/>
      <c r="AP73" s="51"/>
      <c r="AQ73" s="51"/>
      <c r="AR73" s="51"/>
      <c r="AS73" s="78"/>
      <c r="AT73" s="78"/>
      <c r="AU73" s="78"/>
      <c r="AV73" s="78"/>
      <c r="AW73" s="78"/>
      <c r="AX73" s="78"/>
    </row>
    <row r="74" spans="3:50" x14ac:dyDescent="0.25">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78"/>
      <c r="AI74" s="78"/>
      <c r="AJ74" s="51"/>
      <c r="AK74" s="51"/>
      <c r="AL74" s="51"/>
      <c r="AM74" s="51"/>
      <c r="AN74" s="51"/>
      <c r="AO74" s="51"/>
      <c r="AP74" s="51"/>
      <c r="AQ74" s="51"/>
      <c r="AR74" s="51"/>
      <c r="AS74" s="78"/>
      <c r="AT74" s="78"/>
      <c r="AU74" s="78"/>
      <c r="AV74" s="78"/>
      <c r="AW74" s="78"/>
      <c r="AX74" s="78"/>
    </row>
    <row r="75" spans="3:50" x14ac:dyDescent="0.25">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78"/>
      <c r="AI75" s="78"/>
      <c r="AJ75" s="51"/>
      <c r="AK75" s="51"/>
      <c r="AL75" s="51"/>
      <c r="AM75" s="51"/>
      <c r="AN75" s="51"/>
      <c r="AO75" s="51"/>
      <c r="AP75" s="51"/>
      <c r="AQ75" s="51"/>
      <c r="AR75" s="51"/>
      <c r="AS75" s="78"/>
      <c r="AT75" s="78"/>
      <c r="AU75" s="78"/>
      <c r="AV75" s="78"/>
      <c r="AW75" s="78"/>
      <c r="AX75" s="78"/>
    </row>
    <row r="76" spans="3:50" x14ac:dyDescent="0.25">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78"/>
      <c r="AI76" s="78"/>
      <c r="AJ76" s="51"/>
      <c r="AK76" s="51"/>
      <c r="AL76" s="51"/>
      <c r="AM76" s="51"/>
      <c r="AN76" s="51"/>
      <c r="AO76" s="51"/>
      <c r="AP76" s="51"/>
      <c r="AQ76" s="51"/>
      <c r="AR76" s="51"/>
      <c r="AS76" s="78"/>
      <c r="AT76" s="78"/>
      <c r="AU76" s="78"/>
      <c r="AV76" s="78"/>
      <c r="AW76" s="78"/>
      <c r="AX76" s="78"/>
    </row>
    <row r="77" spans="3:50" x14ac:dyDescent="0.25">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78"/>
      <c r="AI77" s="78"/>
      <c r="AJ77" s="51"/>
      <c r="AK77" s="51"/>
      <c r="AL77" s="51"/>
      <c r="AM77" s="51"/>
      <c r="AN77" s="51"/>
      <c r="AO77" s="51"/>
      <c r="AP77" s="51"/>
      <c r="AQ77" s="51"/>
      <c r="AR77" s="51"/>
      <c r="AS77" s="78"/>
      <c r="AT77" s="78"/>
      <c r="AU77" s="78"/>
      <c r="AV77" s="78"/>
      <c r="AW77" s="78"/>
      <c r="AX77" s="78"/>
    </row>
    <row r="78" spans="3:50" x14ac:dyDescent="0.25">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78"/>
      <c r="AI78" s="78"/>
      <c r="AJ78" s="51"/>
      <c r="AK78" s="51"/>
      <c r="AL78" s="51"/>
      <c r="AM78" s="51"/>
      <c r="AN78" s="51"/>
      <c r="AO78" s="51"/>
      <c r="AP78" s="51"/>
      <c r="AQ78" s="51"/>
      <c r="AR78" s="51"/>
      <c r="AS78" s="78"/>
      <c r="AT78" s="78"/>
      <c r="AU78" s="78"/>
      <c r="AV78" s="78"/>
      <c r="AW78" s="78"/>
      <c r="AX78" s="78"/>
    </row>
    <row r="79" spans="3:50" x14ac:dyDescent="0.25">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78"/>
      <c r="AI79" s="78"/>
      <c r="AJ79" s="51"/>
      <c r="AK79" s="51"/>
      <c r="AL79" s="51"/>
      <c r="AM79" s="51"/>
      <c r="AN79" s="51"/>
      <c r="AO79" s="51"/>
      <c r="AP79" s="51"/>
      <c r="AQ79" s="51"/>
      <c r="AR79" s="51"/>
      <c r="AS79" s="78"/>
      <c r="AT79" s="78"/>
      <c r="AU79" s="78"/>
      <c r="AV79" s="78"/>
      <c r="AW79" s="78"/>
      <c r="AX79" s="78"/>
    </row>
    <row r="80" spans="3:50" x14ac:dyDescent="0.25">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78"/>
      <c r="AI80" s="78"/>
      <c r="AJ80" s="51"/>
      <c r="AK80" s="51"/>
      <c r="AL80" s="51"/>
      <c r="AM80" s="51"/>
      <c r="AN80" s="51"/>
      <c r="AO80" s="51"/>
      <c r="AP80" s="51"/>
      <c r="AQ80" s="51"/>
      <c r="AR80" s="51"/>
      <c r="AS80" s="78"/>
      <c r="AT80" s="78"/>
      <c r="AU80" s="78"/>
      <c r="AV80" s="78"/>
      <c r="AW80" s="78"/>
      <c r="AX80" s="78"/>
    </row>
    <row r="81" spans="7:50" x14ac:dyDescent="0.25">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78"/>
      <c r="AI81" s="78"/>
      <c r="AJ81" s="51"/>
      <c r="AK81" s="51"/>
      <c r="AL81" s="51"/>
      <c r="AM81" s="51"/>
      <c r="AN81" s="51"/>
      <c r="AO81" s="51"/>
      <c r="AP81" s="51"/>
      <c r="AQ81" s="51"/>
      <c r="AR81" s="51"/>
      <c r="AS81" s="78"/>
      <c r="AT81" s="78"/>
      <c r="AU81" s="78"/>
      <c r="AV81" s="78"/>
      <c r="AW81" s="78"/>
      <c r="AX81" s="78"/>
    </row>
    <row r="82" spans="7:50" x14ac:dyDescent="0.25">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78"/>
      <c r="AI82" s="78"/>
      <c r="AJ82" s="51"/>
      <c r="AK82" s="51"/>
      <c r="AL82" s="51"/>
      <c r="AM82" s="51"/>
      <c r="AN82" s="51"/>
      <c r="AO82" s="51"/>
      <c r="AP82" s="51"/>
      <c r="AQ82" s="51"/>
      <c r="AR82" s="51"/>
      <c r="AS82" s="78"/>
      <c r="AT82" s="78"/>
      <c r="AU82" s="78"/>
      <c r="AV82" s="78"/>
      <c r="AW82" s="78"/>
      <c r="AX82" s="78"/>
    </row>
    <row r="83" spans="7:50" x14ac:dyDescent="0.25">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78"/>
      <c r="AI83" s="78"/>
      <c r="AJ83" s="51"/>
      <c r="AK83" s="51"/>
      <c r="AL83" s="51"/>
      <c r="AM83" s="51"/>
      <c r="AN83" s="51"/>
      <c r="AO83" s="51"/>
      <c r="AP83" s="51"/>
      <c r="AQ83" s="51"/>
      <c r="AR83" s="51"/>
      <c r="AS83" s="78"/>
      <c r="AT83" s="78"/>
      <c r="AU83" s="78"/>
      <c r="AV83" s="78"/>
      <c r="AW83" s="78"/>
      <c r="AX83" s="78"/>
    </row>
    <row r="84" spans="7:50" x14ac:dyDescent="0.25">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78"/>
      <c r="AI84" s="78"/>
      <c r="AJ84" s="51"/>
      <c r="AK84" s="51"/>
      <c r="AL84" s="51"/>
      <c r="AM84" s="51"/>
      <c r="AN84" s="51"/>
      <c r="AO84" s="51"/>
      <c r="AP84" s="51"/>
      <c r="AQ84" s="51"/>
      <c r="AR84" s="51"/>
      <c r="AS84" s="78"/>
      <c r="AT84" s="78"/>
      <c r="AU84" s="78"/>
      <c r="AV84" s="78"/>
      <c r="AW84" s="78"/>
      <c r="AX84" s="78"/>
    </row>
    <row r="85" spans="7:50" x14ac:dyDescent="0.25">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78"/>
      <c r="AI85" s="78"/>
      <c r="AJ85" s="51"/>
      <c r="AK85" s="51"/>
      <c r="AL85" s="51"/>
      <c r="AM85" s="51"/>
      <c r="AN85" s="51"/>
      <c r="AO85" s="51"/>
      <c r="AP85" s="51"/>
      <c r="AQ85" s="51"/>
      <c r="AR85" s="51"/>
      <c r="AS85" s="78"/>
      <c r="AT85" s="78"/>
      <c r="AU85" s="78"/>
      <c r="AV85" s="78"/>
      <c r="AW85" s="78"/>
      <c r="AX85" s="78"/>
    </row>
    <row r="86" spans="7:50" x14ac:dyDescent="0.25">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78"/>
      <c r="AI86" s="78"/>
      <c r="AJ86" s="51"/>
      <c r="AK86" s="51"/>
      <c r="AL86" s="51"/>
      <c r="AM86" s="51"/>
      <c r="AN86" s="51"/>
      <c r="AO86" s="51"/>
      <c r="AP86" s="51"/>
      <c r="AQ86" s="51"/>
      <c r="AR86" s="51"/>
      <c r="AS86" s="78"/>
      <c r="AT86" s="78"/>
      <c r="AU86" s="78"/>
      <c r="AV86" s="78"/>
      <c r="AW86" s="78"/>
      <c r="AX86" s="78"/>
    </row>
    <row r="87" spans="7:50" x14ac:dyDescent="0.25">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78"/>
      <c r="AI87" s="78"/>
      <c r="AJ87" s="51"/>
      <c r="AK87" s="51"/>
      <c r="AL87" s="51"/>
      <c r="AM87" s="51"/>
      <c r="AN87" s="51"/>
      <c r="AO87" s="51"/>
      <c r="AP87" s="51"/>
      <c r="AQ87" s="51"/>
      <c r="AR87" s="51"/>
      <c r="AS87" s="78"/>
      <c r="AT87" s="78"/>
      <c r="AU87" s="78"/>
      <c r="AV87" s="78"/>
      <c r="AW87" s="78"/>
      <c r="AX87" s="78"/>
    </row>
    <row r="88" spans="7:50" x14ac:dyDescent="0.25">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78"/>
      <c r="AI88" s="78"/>
      <c r="AJ88" s="51"/>
      <c r="AK88" s="51"/>
      <c r="AL88" s="51"/>
      <c r="AM88" s="51"/>
      <c r="AN88" s="51"/>
      <c r="AO88" s="51"/>
      <c r="AP88" s="51"/>
      <c r="AQ88" s="51"/>
      <c r="AR88" s="51"/>
      <c r="AS88" s="78"/>
      <c r="AT88" s="78"/>
      <c r="AU88" s="78"/>
      <c r="AV88" s="78"/>
      <c r="AW88" s="78"/>
      <c r="AX88" s="78"/>
    </row>
    <row r="89" spans="7:50" x14ac:dyDescent="0.25">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78"/>
      <c r="AI89" s="78"/>
      <c r="AJ89" s="51"/>
      <c r="AK89" s="51"/>
      <c r="AL89" s="51"/>
      <c r="AM89" s="51"/>
      <c r="AN89" s="51"/>
      <c r="AO89" s="51"/>
      <c r="AP89" s="51"/>
      <c r="AQ89" s="51"/>
      <c r="AR89" s="51"/>
      <c r="AS89" s="78"/>
      <c r="AT89" s="78"/>
      <c r="AU89" s="78"/>
      <c r="AV89" s="78"/>
      <c r="AW89" s="78"/>
      <c r="AX89" s="78"/>
    </row>
    <row r="90" spans="7:50" x14ac:dyDescent="0.25">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78"/>
      <c r="AI90" s="78"/>
      <c r="AJ90" s="51"/>
      <c r="AK90" s="51"/>
      <c r="AL90" s="51"/>
      <c r="AM90" s="51"/>
      <c r="AN90" s="51"/>
      <c r="AO90" s="51"/>
      <c r="AP90" s="51"/>
      <c r="AQ90" s="51"/>
      <c r="AR90" s="51"/>
      <c r="AS90" s="78"/>
      <c r="AT90" s="78"/>
      <c r="AU90" s="78"/>
      <c r="AV90" s="78"/>
      <c r="AW90" s="78"/>
      <c r="AX90" s="78"/>
    </row>
    <row r="91" spans="7:50" x14ac:dyDescent="0.25">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78"/>
      <c r="AI91" s="78"/>
      <c r="AJ91" s="51"/>
      <c r="AK91" s="51"/>
      <c r="AL91" s="51"/>
      <c r="AM91" s="51"/>
      <c r="AN91" s="51"/>
      <c r="AO91" s="51"/>
      <c r="AP91" s="51"/>
      <c r="AQ91" s="51"/>
      <c r="AR91" s="51"/>
      <c r="AS91" s="78"/>
      <c r="AT91" s="78"/>
      <c r="AU91" s="78"/>
      <c r="AV91" s="78"/>
      <c r="AW91" s="78"/>
      <c r="AX91" s="78"/>
    </row>
    <row r="92" spans="7:50" x14ac:dyDescent="0.25">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78"/>
      <c r="AI92" s="78"/>
      <c r="AJ92" s="51"/>
      <c r="AK92" s="51"/>
      <c r="AL92" s="51"/>
      <c r="AM92" s="51"/>
      <c r="AN92" s="51"/>
      <c r="AO92" s="51"/>
      <c r="AP92" s="51"/>
      <c r="AQ92" s="51"/>
      <c r="AR92" s="51"/>
      <c r="AS92" s="78"/>
      <c r="AT92" s="78"/>
      <c r="AU92" s="78"/>
      <c r="AV92" s="78"/>
      <c r="AW92" s="78"/>
      <c r="AX92" s="78"/>
    </row>
    <row r="93" spans="7:50" x14ac:dyDescent="0.25">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78"/>
      <c r="AI93" s="78"/>
      <c r="AJ93" s="51"/>
      <c r="AK93" s="51"/>
      <c r="AL93" s="51"/>
      <c r="AM93" s="51"/>
      <c r="AN93" s="51"/>
      <c r="AO93" s="51"/>
      <c r="AP93" s="51"/>
      <c r="AQ93" s="51"/>
      <c r="AR93" s="51"/>
      <c r="AS93" s="78"/>
      <c r="AT93" s="78"/>
      <c r="AU93" s="78"/>
      <c r="AV93" s="78"/>
      <c r="AW93" s="78"/>
      <c r="AX93" s="78"/>
    </row>
    <row r="94" spans="7:50" x14ac:dyDescent="0.25">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78"/>
      <c r="AI94" s="78"/>
      <c r="AJ94" s="51"/>
      <c r="AK94" s="51"/>
      <c r="AL94" s="51"/>
      <c r="AM94" s="51"/>
      <c r="AN94" s="51"/>
      <c r="AO94" s="51"/>
      <c r="AP94" s="51"/>
      <c r="AQ94" s="51"/>
      <c r="AR94" s="51"/>
      <c r="AS94" s="78"/>
      <c r="AT94" s="78"/>
      <c r="AU94" s="78"/>
      <c r="AV94" s="78"/>
      <c r="AW94" s="78"/>
      <c r="AX94" s="78"/>
    </row>
    <row r="95" spans="7:50" x14ac:dyDescent="0.25">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78"/>
      <c r="AI95" s="78"/>
      <c r="AJ95" s="51"/>
      <c r="AK95" s="51"/>
      <c r="AL95" s="51"/>
      <c r="AM95" s="51"/>
      <c r="AN95" s="51"/>
      <c r="AO95" s="51"/>
      <c r="AP95" s="51"/>
      <c r="AQ95" s="51"/>
      <c r="AR95" s="51"/>
      <c r="AS95" s="78"/>
      <c r="AT95" s="78"/>
      <c r="AU95" s="78"/>
      <c r="AV95" s="78"/>
      <c r="AW95" s="78"/>
      <c r="AX95" s="78"/>
    </row>
    <row r="96" spans="7:50" x14ac:dyDescent="0.25">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78"/>
      <c r="AI96" s="78"/>
      <c r="AJ96" s="51"/>
      <c r="AK96" s="51"/>
      <c r="AL96" s="51"/>
      <c r="AM96" s="51"/>
      <c r="AN96" s="51"/>
      <c r="AO96" s="51"/>
      <c r="AP96" s="51"/>
      <c r="AQ96" s="51"/>
      <c r="AR96" s="51"/>
      <c r="AS96" s="78"/>
      <c r="AT96" s="78"/>
      <c r="AU96" s="78"/>
      <c r="AV96" s="78"/>
      <c r="AW96" s="78"/>
      <c r="AX96" s="78"/>
    </row>
    <row r="97" spans="7:50" x14ac:dyDescent="0.25">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78"/>
      <c r="AI97" s="78"/>
      <c r="AJ97" s="51"/>
      <c r="AK97" s="51"/>
      <c r="AL97" s="51"/>
      <c r="AM97" s="51"/>
      <c r="AN97" s="51"/>
      <c r="AO97" s="51"/>
      <c r="AP97" s="51"/>
      <c r="AQ97" s="51"/>
      <c r="AR97" s="51"/>
      <c r="AS97" s="78"/>
      <c r="AT97" s="78"/>
      <c r="AU97" s="78"/>
      <c r="AV97" s="78"/>
      <c r="AW97" s="78"/>
      <c r="AX97" s="78"/>
    </row>
    <row r="98" spans="7:50" x14ac:dyDescent="0.25">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78"/>
      <c r="AI98" s="78"/>
      <c r="AJ98" s="51"/>
      <c r="AK98" s="51"/>
      <c r="AL98" s="51"/>
      <c r="AM98" s="51"/>
      <c r="AN98" s="51"/>
      <c r="AO98" s="51"/>
      <c r="AP98" s="51"/>
      <c r="AQ98" s="51"/>
      <c r="AR98" s="51"/>
      <c r="AS98" s="78"/>
      <c r="AT98" s="78"/>
      <c r="AU98" s="78"/>
      <c r="AV98" s="78"/>
      <c r="AW98" s="78"/>
      <c r="AX98" s="78"/>
    </row>
    <row r="99" spans="7:50" x14ac:dyDescent="0.25">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78"/>
      <c r="AI99" s="78"/>
      <c r="AJ99" s="51"/>
      <c r="AK99" s="51"/>
      <c r="AL99" s="51"/>
      <c r="AM99" s="51"/>
      <c r="AN99" s="51"/>
      <c r="AO99" s="51"/>
      <c r="AP99" s="51"/>
      <c r="AQ99" s="51"/>
      <c r="AR99" s="51"/>
      <c r="AS99" s="78"/>
      <c r="AT99" s="78"/>
      <c r="AU99" s="78"/>
      <c r="AV99" s="78"/>
      <c r="AW99" s="78"/>
      <c r="AX99" s="78"/>
    </row>
    <row r="100" spans="7:50" x14ac:dyDescent="0.25">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78"/>
      <c r="AI100" s="78"/>
      <c r="AJ100" s="51"/>
      <c r="AK100" s="51"/>
      <c r="AL100" s="51"/>
      <c r="AM100" s="51"/>
      <c r="AN100" s="51"/>
      <c r="AO100" s="51"/>
      <c r="AP100" s="51"/>
      <c r="AQ100" s="51"/>
      <c r="AR100" s="51"/>
      <c r="AS100" s="78"/>
      <c r="AT100" s="78"/>
      <c r="AU100" s="78"/>
      <c r="AV100" s="78"/>
      <c r="AW100" s="78"/>
      <c r="AX100" s="78"/>
    </row>
    <row r="101" spans="7:50" x14ac:dyDescent="0.25">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78"/>
      <c r="AI101" s="78"/>
      <c r="AJ101" s="51"/>
      <c r="AK101" s="51"/>
      <c r="AL101" s="51"/>
      <c r="AM101" s="51"/>
      <c r="AN101" s="51"/>
      <c r="AO101" s="51"/>
      <c r="AP101" s="51"/>
      <c r="AQ101" s="51"/>
      <c r="AR101" s="51"/>
      <c r="AS101" s="78"/>
      <c r="AT101" s="78"/>
      <c r="AU101" s="78"/>
      <c r="AV101" s="78"/>
      <c r="AW101" s="78"/>
      <c r="AX101" s="78"/>
    </row>
    <row r="102" spans="7:50" x14ac:dyDescent="0.25">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78"/>
      <c r="AI102" s="78"/>
      <c r="AJ102" s="51"/>
      <c r="AK102" s="51"/>
      <c r="AL102" s="51"/>
      <c r="AM102" s="51"/>
      <c r="AN102" s="51"/>
      <c r="AO102" s="51"/>
      <c r="AP102" s="51"/>
      <c r="AQ102" s="51"/>
      <c r="AR102" s="51"/>
      <c r="AS102" s="78"/>
      <c r="AT102" s="78"/>
      <c r="AU102" s="78"/>
      <c r="AV102" s="78"/>
      <c r="AW102" s="78"/>
      <c r="AX102" s="78"/>
    </row>
    <row r="103" spans="7:50" x14ac:dyDescent="0.25">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78"/>
      <c r="AI103" s="78"/>
      <c r="AJ103" s="51"/>
      <c r="AK103" s="51"/>
      <c r="AL103" s="51"/>
      <c r="AM103" s="51"/>
      <c r="AN103" s="51"/>
      <c r="AO103" s="51"/>
      <c r="AP103" s="51"/>
      <c r="AQ103" s="51"/>
      <c r="AR103" s="51"/>
      <c r="AS103" s="78"/>
      <c r="AT103" s="78"/>
      <c r="AU103" s="78"/>
      <c r="AV103" s="78"/>
      <c r="AW103" s="78"/>
      <c r="AX103" s="78"/>
    </row>
    <row r="104" spans="7:50" x14ac:dyDescent="0.25">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78"/>
      <c r="AI104" s="78"/>
      <c r="AJ104" s="51"/>
      <c r="AK104" s="51"/>
      <c r="AL104" s="51"/>
      <c r="AM104" s="51"/>
      <c r="AN104" s="51"/>
      <c r="AO104" s="51"/>
      <c r="AP104" s="51"/>
      <c r="AQ104" s="51"/>
      <c r="AR104" s="51"/>
      <c r="AS104" s="78"/>
      <c r="AT104" s="78"/>
      <c r="AU104" s="78"/>
      <c r="AV104" s="78"/>
      <c r="AW104" s="78"/>
      <c r="AX104" s="78"/>
    </row>
    <row r="105" spans="7:50" x14ac:dyDescent="0.25">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78"/>
      <c r="AI105" s="78"/>
      <c r="AJ105" s="51"/>
      <c r="AK105" s="51"/>
      <c r="AL105" s="51"/>
      <c r="AM105" s="51"/>
      <c r="AN105" s="51"/>
      <c r="AO105" s="51"/>
      <c r="AP105" s="51"/>
      <c r="AQ105" s="51"/>
      <c r="AR105" s="51"/>
      <c r="AS105" s="78"/>
      <c r="AT105" s="78"/>
      <c r="AU105" s="78"/>
      <c r="AV105" s="78"/>
      <c r="AW105" s="78"/>
      <c r="AX105" s="78"/>
    </row>
    <row r="106" spans="7:50" x14ac:dyDescent="0.25">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78"/>
      <c r="AI106" s="78"/>
      <c r="AJ106" s="51"/>
      <c r="AK106" s="51"/>
      <c r="AL106" s="51"/>
      <c r="AM106" s="51"/>
      <c r="AN106" s="51"/>
      <c r="AO106" s="51"/>
      <c r="AP106" s="51"/>
      <c r="AQ106" s="51"/>
      <c r="AR106" s="51"/>
      <c r="AS106" s="78"/>
      <c r="AT106" s="78"/>
      <c r="AU106" s="78"/>
      <c r="AV106" s="78"/>
      <c r="AW106" s="78"/>
      <c r="AX106" s="78"/>
    </row>
    <row r="107" spans="7:50" x14ac:dyDescent="0.25">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78"/>
      <c r="AI107" s="78"/>
      <c r="AJ107" s="51"/>
      <c r="AK107" s="51"/>
      <c r="AL107" s="51"/>
      <c r="AM107" s="51"/>
      <c r="AN107" s="51"/>
      <c r="AO107" s="51"/>
      <c r="AP107" s="51"/>
      <c r="AQ107" s="51"/>
      <c r="AR107" s="51"/>
      <c r="AS107" s="78"/>
      <c r="AT107" s="78"/>
      <c r="AU107" s="78"/>
      <c r="AV107" s="78"/>
      <c r="AW107" s="78"/>
      <c r="AX107" s="78"/>
    </row>
    <row r="108" spans="7:50" x14ac:dyDescent="0.25">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78"/>
      <c r="AI108" s="78"/>
      <c r="AJ108" s="51"/>
      <c r="AK108" s="51"/>
      <c r="AL108" s="51"/>
      <c r="AM108" s="51"/>
      <c r="AN108" s="51"/>
      <c r="AO108" s="51"/>
      <c r="AP108" s="51"/>
      <c r="AQ108" s="51"/>
      <c r="AR108" s="51"/>
      <c r="AS108" s="78"/>
      <c r="AT108" s="78"/>
      <c r="AU108" s="78"/>
      <c r="AV108" s="78"/>
      <c r="AW108" s="78"/>
      <c r="AX108" s="78"/>
    </row>
    <row r="109" spans="7:50" x14ac:dyDescent="0.25">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78"/>
      <c r="AI109" s="78"/>
      <c r="AJ109" s="51"/>
      <c r="AK109" s="51"/>
      <c r="AL109" s="51"/>
      <c r="AM109" s="51"/>
      <c r="AN109" s="51"/>
      <c r="AO109" s="51"/>
      <c r="AP109" s="51"/>
      <c r="AQ109" s="51"/>
      <c r="AR109" s="51"/>
      <c r="AS109" s="78"/>
      <c r="AT109" s="78"/>
      <c r="AU109" s="78"/>
      <c r="AV109" s="78"/>
      <c r="AW109" s="78"/>
      <c r="AX109" s="78"/>
    </row>
    <row r="110" spans="7:50" x14ac:dyDescent="0.25">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78"/>
      <c r="AI110" s="78"/>
      <c r="AJ110" s="51"/>
      <c r="AK110" s="51"/>
      <c r="AL110" s="51"/>
      <c r="AM110" s="51"/>
      <c r="AN110" s="51"/>
      <c r="AO110" s="51"/>
      <c r="AP110" s="51"/>
      <c r="AQ110" s="51"/>
      <c r="AR110" s="51"/>
      <c r="AS110" s="78"/>
      <c r="AT110" s="78"/>
      <c r="AU110" s="78"/>
      <c r="AV110" s="78"/>
      <c r="AW110" s="78"/>
      <c r="AX110" s="78"/>
    </row>
    <row r="111" spans="7:50" x14ac:dyDescent="0.25">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78"/>
      <c r="AI111" s="78"/>
      <c r="AJ111" s="51"/>
      <c r="AK111" s="51"/>
      <c r="AL111" s="51"/>
      <c r="AM111" s="51"/>
      <c r="AN111" s="51"/>
      <c r="AO111" s="51"/>
      <c r="AP111" s="51"/>
      <c r="AQ111" s="51"/>
      <c r="AR111" s="51"/>
      <c r="AS111" s="78"/>
      <c r="AT111" s="78"/>
      <c r="AU111" s="78"/>
      <c r="AV111" s="78"/>
      <c r="AW111" s="78"/>
      <c r="AX111" s="78"/>
    </row>
    <row r="112" spans="7:50" x14ac:dyDescent="0.25">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78"/>
      <c r="AI112" s="78"/>
      <c r="AJ112" s="51"/>
      <c r="AK112" s="51"/>
      <c r="AL112" s="51"/>
      <c r="AM112" s="51"/>
      <c r="AN112" s="51"/>
      <c r="AO112" s="51"/>
      <c r="AP112" s="51"/>
      <c r="AQ112" s="51"/>
      <c r="AR112" s="51"/>
      <c r="AS112" s="78"/>
      <c r="AT112" s="78"/>
      <c r="AU112" s="78"/>
      <c r="AV112" s="78"/>
      <c r="AW112" s="78"/>
      <c r="AX112" s="78"/>
    </row>
    <row r="113" spans="7:50" x14ac:dyDescent="0.25">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78"/>
      <c r="AI113" s="78"/>
      <c r="AJ113" s="51"/>
      <c r="AK113" s="51"/>
      <c r="AL113" s="51"/>
      <c r="AM113" s="51"/>
      <c r="AN113" s="51"/>
      <c r="AO113" s="51"/>
      <c r="AP113" s="51"/>
      <c r="AQ113" s="51"/>
      <c r="AR113" s="51"/>
      <c r="AS113" s="78"/>
      <c r="AT113" s="78"/>
      <c r="AU113" s="78"/>
      <c r="AV113" s="78"/>
      <c r="AW113" s="78"/>
      <c r="AX113" s="78"/>
    </row>
    <row r="114" spans="7:50" x14ac:dyDescent="0.25">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78"/>
      <c r="AI114" s="78"/>
      <c r="AJ114" s="51"/>
      <c r="AK114" s="51"/>
      <c r="AL114" s="51"/>
      <c r="AM114" s="51"/>
      <c r="AN114" s="51"/>
      <c r="AO114" s="51"/>
      <c r="AP114" s="51"/>
      <c r="AQ114" s="51"/>
      <c r="AR114" s="51"/>
      <c r="AS114" s="78"/>
      <c r="AT114" s="78"/>
      <c r="AU114" s="78"/>
      <c r="AV114" s="78"/>
      <c r="AW114" s="78"/>
      <c r="AX114" s="78"/>
    </row>
    <row r="115" spans="7:50" x14ac:dyDescent="0.25">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78"/>
      <c r="AI115" s="78"/>
      <c r="AJ115" s="51"/>
      <c r="AK115" s="51"/>
      <c r="AL115" s="51"/>
      <c r="AM115" s="51"/>
      <c r="AN115" s="51"/>
      <c r="AO115" s="51"/>
      <c r="AP115" s="51"/>
      <c r="AQ115" s="51"/>
      <c r="AR115" s="51"/>
      <c r="AS115" s="78"/>
      <c r="AT115" s="78"/>
      <c r="AU115" s="78"/>
      <c r="AV115" s="78"/>
      <c r="AW115" s="78"/>
      <c r="AX115" s="78"/>
    </row>
    <row r="116" spans="7:50" x14ac:dyDescent="0.25">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78"/>
      <c r="AI116" s="78"/>
      <c r="AJ116" s="51"/>
      <c r="AK116" s="51"/>
      <c r="AL116" s="51"/>
      <c r="AM116" s="51"/>
      <c r="AN116" s="51"/>
      <c r="AO116" s="51"/>
      <c r="AP116" s="51"/>
      <c r="AQ116" s="51"/>
      <c r="AR116" s="51"/>
      <c r="AS116" s="78"/>
      <c r="AT116" s="78"/>
      <c r="AU116" s="78"/>
      <c r="AV116" s="78"/>
      <c r="AW116" s="78"/>
      <c r="AX116" s="78"/>
    </row>
    <row r="117" spans="7:50" x14ac:dyDescent="0.25">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78"/>
      <c r="AI117" s="78"/>
      <c r="AJ117" s="51"/>
      <c r="AK117" s="51"/>
      <c r="AL117" s="51"/>
      <c r="AM117" s="51"/>
      <c r="AN117" s="51"/>
      <c r="AO117" s="51"/>
      <c r="AP117" s="51"/>
      <c r="AQ117" s="51"/>
      <c r="AR117" s="51"/>
      <c r="AS117" s="78"/>
      <c r="AT117" s="78"/>
      <c r="AU117" s="78"/>
      <c r="AV117" s="78"/>
      <c r="AW117" s="78"/>
      <c r="AX117" s="78"/>
    </row>
    <row r="118" spans="7:50" x14ac:dyDescent="0.25">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78"/>
      <c r="AI118" s="78"/>
      <c r="AJ118" s="51"/>
      <c r="AK118" s="51"/>
      <c r="AL118" s="51"/>
      <c r="AM118" s="51"/>
      <c r="AN118" s="51"/>
      <c r="AO118" s="51"/>
      <c r="AP118" s="51"/>
      <c r="AQ118" s="51"/>
      <c r="AR118" s="51"/>
      <c r="AS118" s="78"/>
      <c r="AT118" s="78"/>
      <c r="AU118" s="78"/>
      <c r="AV118" s="78"/>
      <c r="AW118" s="78"/>
      <c r="AX118" s="78"/>
    </row>
    <row r="119" spans="7:50" x14ac:dyDescent="0.25">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78"/>
      <c r="AI119" s="78"/>
      <c r="AJ119" s="51"/>
      <c r="AK119" s="51"/>
      <c r="AL119" s="51"/>
      <c r="AM119" s="51"/>
      <c r="AN119" s="51"/>
      <c r="AO119" s="51"/>
      <c r="AP119" s="51"/>
      <c r="AQ119" s="51"/>
      <c r="AR119" s="51"/>
      <c r="AS119" s="78"/>
      <c r="AT119" s="78"/>
      <c r="AU119" s="78"/>
      <c r="AV119" s="78"/>
      <c r="AW119" s="78"/>
      <c r="AX119" s="78"/>
    </row>
    <row r="120" spans="7:50" x14ac:dyDescent="0.25">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78"/>
      <c r="AI120" s="78"/>
      <c r="AJ120" s="51"/>
      <c r="AK120" s="51"/>
      <c r="AL120" s="51"/>
      <c r="AM120" s="51"/>
      <c r="AN120" s="51"/>
      <c r="AO120" s="51"/>
      <c r="AP120" s="51"/>
      <c r="AQ120" s="51"/>
      <c r="AR120" s="51"/>
      <c r="AS120" s="78"/>
      <c r="AT120" s="78"/>
      <c r="AU120" s="78"/>
      <c r="AV120" s="78"/>
      <c r="AW120" s="78"/>
      <c r="AX120" s="78"/>
    </row>
    <row r="121" spans="7:50" x14ac:dyDescent="0.25">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51"/>
      <c r="AK121" s="51"/>
      <c r="AL121" s="51"/>
      <c r="AM121" s="51"/>
      <c r="AN121" s="51"/>
      <c r="AO121" s="51"/>
      <c r="AP121" s="51"/>
      <c r="AQ121" s="51"/>
      <c r="AR121" s="51"/>
      <c r="AS121" s="78"/>
      <c r="AT121" s="78"/>
      <c r="AU121" s="78"/>
      <c r="AV121" s="78"/>
      <c r="AW121" s="78"/>
      <c r="AX121" s="78"/>
    </row>
    <row r="122" spans="7:50" x14ac:dyDescent="0.25">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51"/>
      <c r="AK122" s="51"/>
      <c r="AL122" s="51"/>
      <c r="AM122" s="51"/>
      <c r="AN122" s="51"/>
      <c r="AO122" s="51"/>
      <c r="AP122" s="51"/>
      <c r="AQ122" s="51"/>
      <c r="AR122" s="51"/>
      <c r="AS122" s="78"/>
      <c r="AT122" s="78"/>
      <c r="AU122" s="78"/>
      <c r="AV122" s="78"/>
      <c r="AW122" s="78"/>
      <c r="AX122" s="78"/>
    </row>
    <row r="123" spans="7:50" x14ac:dyDescent="0.25">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51"/>
      <c r="AK123" s="51"/>
      <c r="AL123" s="51"/>
      <c r="AM123" s="51"/>
      <c r="AN123" s="51"/>
      <c r="AO123" s="51"/>
      <c r="AP123" s="51"/>
      <c r="AQ123" s="51"/>
      <c r="AR123" s="51"/>
      <c r="AS123" s="78"/>
      <c r="AT123" s="78"/>
      <c r="AU123" s="78"/>
      <c r="AV123" s="78"/>
      <c r="AW123" s="78"/>
      <c r="AX123" s="78"/>
    </row>
    <row r="124" spans="7:50" x14ac:dyDescent="0.25">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51"/>
      <c r="AK124" s="51"/>
      <c r="AL124" s="51"/>
      <c r="AM124" s="51"/>
      <c r="AN124" s="51"/>
      <c r="AO124" s="51"/>
      <c r="AP124" s="51"/>
      <c r="AQ124" s="51"/>
      <c r="AR124" s="51"/>
      <c r="AS124" s="78"/>
      <c r="AT124" s="78"/>
      <c r="AU124" s="78"/>
      <c r="AV124" s="78"/>
      <c r="AW124" s="78"/>
      <c r="AX124" s="78"/>
    </row>
    <row r="125" spans="7:50" x14ac:dyDescent="0.25">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51"/>
      <c r="AK125" s="51"/>
      <c r="AL125" s="51"/>
      <c r="AM125" s="51"/>
      <c r="AN125" s="51"/>
      <c r="AO125" s="51"/>
      <c r="AP125" s="51"/>
      <c r="AQ125" s="51"/>
      <c r="AR125" s="51"/>
      <c r="AS125" s="78"/>
      <c r="AT125" s="78"/>
      <c r="AU125" s="78"/>
      <c r="AV125" s="78"/>
      <c r="AW125" s="78"/>
      <c r="AX125" s="78"/>
    </row>
    <row r="126" spans="7:50" x14ac:dyDescent="0.25">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51"/>
      <c r="AK126" s="51"/>
      <c r="AL126" s="51"/>
      <c r="AM126" s="51"/>
      <c r="AN126" s="51"/>
      <c r="AO126" s="51"/>
      <c r="AP126" s="51"/>
      <c r="AQ126" s="51"/>
      <c r="AR126" s="51"/>
      <c r="AS126" s="78"/>
      <c r="AT126" s="78"/>
      <c r="AU126" s="78"/>
      <c r="AV126" s="78"/>
      <c r="AW126" s="78"/>
      <c r="AX126" s="78"/>
    </row>
    <row r="127" spans="7:50" x14ac:dyDescent="0.25">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51"/>
      <c r="AK127" s="51"/>
      <c r="AL127" s="51"/>
      <c r="AM127" s="51"/>
      <c r="AN127" s="51"/>
      <c r="AO127" s="51"/>
      <c r="AP127" s="51"/>
      <c r="AQ127" s="51"/>
      <c r="AR127" s="51"/>
      <c r="AS127" s="78"/>
      <c r="AT127" s="78"/>
      <c r="AU127" s="78"/>
      <c r="AV127" s="78"/>
      <c r="AW127" s="78"/>
      <c r="AX127" s="78"/>
    </row>
    <row r="128" spans="7:50" x14ac:dyDescent="0.25">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51"/>
      <c r="AK128" s="51"/>
      <c r="AL128" s="51"/>
      <c r="AM128" s="51"/>
      <c r="AN128" s="51"/>
      <c r="AO128" s="51"/>
      <c r="AP128" s="51"/>
      <c r="AQ128" s="51"/>
      <c r="AR128" s="51"/>
      <c r="AS128" s="78"/>
      <c r="AT128" s="78"/>
      <c r="AU128" s="78"/>
      <c r="AV128" s="78"/>
      <c r="AW128" s="78"/>
      <c r="AX128" s="78"/>
    </row>
    <row r="129" spans="7:50" x14ac:dyDescent="0.25">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51"/>
      <c r="AK129" s="51"/>
      <c r="AL129" s="51"/>
      <c r="AM129" s="51"/>
      <c r="AN129" s="51"/>
      <c r="AO129" s="51"/>
      <c r="AP129" s="51"/>
      <c r="AQ129" s="51"/>
      <c r="AR129" s="51"/>
      <c r="AS129" s="78"/>
      <c r="AT129" s="78"/>
      <c r="AU129" s="78"/>
      <c r="AV129" s="78"/>
      <c r="AW129" s="78"/>
      <c r="AX129" s="78"/>
    </row>
    <row r="130" spans="7:50" x14ac:dyDescent="0.25">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51"/>
      <c r="AK130" s="51"/>
      <c r="AL130" s="51"/>
      <c r="AM130" s="51"/>
      <c r="AN130" s="51"/>
      <c r="AO130" s="51"/>
      <c r="AP130" s="51"/>
      <c r="AQ130" s="51"/>
      <c r="AR130" s="51"/>
      <c r="AS130" s="78"/>
      <c r="AT130" s="78"/>
      <c r="AU130" s="78"/>
      <c r="AV130" s="78"/>
      <c r="AW130" s="78"/>
      <c r="AX130" s="78"/>
    </row>
    <row r="131" spans="7:50" x14ac:dyDescent="0.25">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51"/>
      <c r="AK131" s="51"/>
      <c r="AL131" s="51"/>
      <c r="AM131" s="51"/>
      <c r="AN131" s="51"/>
      <c r="AO131" s="51"/>
      <c r="AP131" s="51"/>
      <c r="AQ131" s="51"/>
      <c r="AR131" s="51"/>
      <c r="AS131" s="78"/>
      <c r="AT131" s="78"/>
      <c r="AU131" s="78"/>
      <c r="AV131" s="78"/>
      <c r="AW131" s="78"/>
      <c r="AX131" s="78"/>
    </row>
    <row r="132" spans="7:50" x14ac:dyDescent="0.25">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51"/>
      <c r="AK132" s="51"/>
      <c r="AL132" s="51"/>
      <c r="AM132" s="51"/>
      <c r="AN132" s="51"/>
      <c r="AO132" s="51"/>
      <c r="AP132" s="51"/>
      <c r="AQ132" s="51"/>
      <c r="AR132" s="51"/>
      <c r="AS132" s="78"/>
      <c r="AT132" s="78"/>
      <c r="AU132" s="78"/>
      <c r="AV132" s="78"/>
      <c r="AW132" s="78"/>
      <c r="AX132" s="78"/>
    </row>
    <row r="133" spans="7:50" x14ac:dyDescent="0.25">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51"/>
      <c r="AK133" s="51"/>
      <c r="AL133" s="51"/>
      <c r="AM133" s="51"/>
      <c r="AN133" s="51"/>
      <c r="AO133" s="51"/>
      <c r="AP133" s="51"/>
      <c r="AQ133" s="51"/>
      <c r="AR133" s="51"/>
      <c r="AS133" s="78"/>
      <c r="AT133" s="78"/>
      <c r="AU133" s="78"/>
      <c r="AV133" s="78"/>
      <c r="AW133" s="78"/>
      <c r="AX133" s="78"/>
    </row>
    <row r="134" spans="7:50" x14ac:dyDescent="0.25">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51"/>
      <c r="AK134" s="51"/>
      <c r="AL134" s="51"/>
      <c r="AM134" s="51"/>
      <c r="AN134" s="51"/>
      <c r="AO134" s="51"/>
      <c r="AP134" s="51"/>
      <c r="AQ134" s="51"/>
      <c r="AR134" s="51"/>
      <c r="AS134" s="78"/>
      <c r="AT134" s="78"/>
      <c r="AU134" s="78"/>
      <c r="AV134" s="78"/>
      <c r="AW134" s="78"/>
      <c r="AX134" s="78"/>
    </row>
    <row r="135" spans="7:50" x14ac:dyDescent="0.25">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51"/>
      <c r="AK135" s="51"/>
      <c r="AL135" s="51"/>
      <c r="AM135" s="51"/>
      <c r="AN135" s="51"/>
      <c r="AO135" s="51"/>
      <c r="AP135" s="51"/>
      <c r="AQ135" s="51"/>
      <c r="AR135" s="51"/>
      <c r="AS135" s="78"/>
      <c r="AT135" s="78"/>
      <c r="AU135" s="78"/>
      <c r="AV135" s="78"/>
      <c r="AW135" s="78"/>
      <c r="AX135" s="78"/>
    </row>
    <row r="136" spans="7:50" x14ac:dyDescent="0.25">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51"/>
      <c r="AK136" s="51"/>
      <c r="AL136" s="51"/>
      <c r="AM136" s="51"/>
      <c r="AN136" s="51"/>
      <c r="AO136" s="51"/>
      <c r="AP136" s="51"/>
      <c r="AQ136" s="51"/>
      <c r="AR136" s="51"/>
      <c r="AS136" s="78"/>
      <c r="AT136" s="78"/>
      <c r="AU136" s="78"/>
      <c r="AV136" s="78"/>
      <c r="AW136" s="78"/>
      <c r="AX136" s="78"/>
    </row>
    <row r="137" spans="7:50" x14ac:dyDescent="0.25">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51"/>
      <c r="AK137" s="51"/>
      <c r="AL137" s="51"/>
      <c r="AM137" s="51"/>
      <c r="AN137" s="51"/>
      <c r="AO137" s="51"/>
      <c r="AP137" s="51"/>
      <c r="AQ137" s="51"/>
      <c r="AR137" s="51"/>
      <c r="AS137" s="78"/>
      <c r="AT137" s="78"/>
      <c r="AU137" s="78"/>
      <c r="AV137" s="78"/>
      <c r="AW137" s="78"/>
      <c r="AX137" s="78"/>
    </row>
    <row r="138" spans="7:50" x14ac:dyDescent="0.25">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51"/>
      <c r="AK138" s="51"/>
      <c r="AL138" s="51"/>
      <c r="AM138" s="51"/>
      <c r="AN138" s="51"/>
      <c r="AO138" s="51"/>
      <c r="AP138" s="51"/>
      <c r="AQ138" s="51"/>
      <c r="AR138" s="51"/>
      <c r="AS138" s="78"/>
      <c r="AT138" s="78"/>
      <c r="AU138" s="78"/>
      <c r="AV138" s="78"/>
      <c r="AW138" s="78"/>
      <c r="AX138" s="78"/>
    </row>
    <row r="139" spans="7:50" x14ac:dyDescent="0.25">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51"/>
      <c r="AK139" s="51"/>
      <c r="AL139" s="51"/>
      <c r="AM139" s="51"/>
      <c r="AN139" s="51"/>
      <c r="AO139" s="51"/>
      <c r="AP139" s="51"/>
      <c r="AQ139" s="51"/>
      <c r="AR139" s="51"/>
      <c r="AS139" s="78"/>
      <c r="AT139" s="78"/>
      <c r="AU139" s="78"/>
      <c r="AV139" s="78"/>
      <c r="AW139" s="78"/>
      <c r="AX139" s="78"/>
    </row>
    <row r="140" spans="7:50" x14ac:dyDescent="0.25">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51"/>
      <c r="AK140" s="51"/>
      <c r="AL140" s="51"/>
      <c r="AM140" s="51"/>
      <c r="AN140" s="51"/>
      <c r="AO140" s="51"/>
      <c r="AP140" s="51"/>
      <c r="AQ140" s="51"/>
      <c r="AR140" s="51"/>
      <c r="AS140" s="78"/>
      <c r="AT140" s="78"/>
      <c r="AU140" s="78"/>
      <c r="AV140" s="78"/>
      <c r="AW140" s="78"/>
      <c r="AX140" s="78"/>
    </row>
    <row r="141" spans="7:50" x14ac:dyDescent="0.25">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51"/>
      <c r="AK141" s="51"/>
      <c r="AL141" s="51"/>
      <c r="AM141" s="51"/>
      <c r="AN141" s="51"/>
      <c r="AO141" s="51"/>
      <c r="AP141" s="51"/>
      <c r="AQ141" s="51"/>
      <c r="AR141" s="51"/>
      <c r="AS141" s="78"/>
      <c r="AT141" s="78"/>
      <c r="AU141" s="78"/>
      <c r="AV141" s="78"/>
      <c r="AW141" s="78"/>
      <c r="AX141" s="78"/>
    </row>
    <row r="142" spans="7:50" x14ac:dyDescent="0.25">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51"/>
      <c r="AK142" s="51"/>
      <c r="AL142" s="51"/>
      <c r="AM142" s="51"/>
      <c r="AN142" s="51"/>
      <c r="AO142" s="51"/>
      <c r="AP142" s="51"/>
      <c r="AQ142" s="51"/>
      <c r="AR142" s="51"/>
      <c r="AS142" s="78"/>
      <c r="AT142" s="78"/>
      <c r="AU142" s="78"/>
      <c r="AV142" s="78"/>
      <c r="AW142" s="78"/>
      <c r="AX142" s="78"/>
    </row>
    <row r="143" spans="7:50" x14ac:dyDescent="0.25">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51"/>
      <c r="AK143" s="51"/>
      <c r="AL143" s="51"/>
      <c r="AM143" s="51"/>
      <c r="AN143" s="51"/>
      <c r="AO143" s="51"/>
      <c r="AP143" s="51"/>
      <c r="AQ143" s="51"/>
      <c r="AR143" s="51"/>
      <c r="AS143" s="78"/>
      <c r="AT143" s="78"/>
      <c r="AU143" s="78"/>
      <c r="AV143" s="78"/>
      <c r="AW143" s="78"/>
      <c r="AX143" s="78"/>
    </row>
    <row r="144" spans="7:50" x14ac:dyDescent="0.25">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51"/>
      <c r="AK144" s="51"/>
      <c r="AL144" s="51"/>
      <c r="AM144" s="51"/>
      <c r="AN144" s="51"/>
      <c r="AO144" s="51"/>
      <c r="AP144" s="51"/>
      <c r="AQ144" s="51"/>
      <c r="AR144" s="51"/>
      <c r="AS144" s="78"/>
      <c r="AT144" s="78"/>
      <c r="AU144" s="78"/>
      <c r="AV144" s="78"/>
      <c r="AW144" s="78"/>
      <c r="AX144" s="78"/>
    </row>
    <row r="145" spans="7:50" x14ac:dyDescent="0.25">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51"/>
      <c r="AK145" s="51"/>
      <c r="AL145" s="51"/>
      <c r="AM145" s="51"/>
      <c r="AN145" s="51"/>
      <c r="AO145" s="51"/>
      <c r="AP145" s="51"/>
      <c r="AQ145" s="51"/>
      <c r="AR145" s="51"/>
      <c r="AS145" s="78"/>
      <c r="AT145" s="78"/>
      <c r="AU145" s="78"/>
      <c r="AV145" s="78"/>
      <c r="AW145" s="78"/>
      <c r="AX145" s="78"/>
    </row>
    <row r="146" spans="7:50" x14ac:dyDescent="0.25">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51"/>
      <c r="AK146" s="51"/>
      <c r="AL146" s="51"/>
      <c r="AM146" s="51"/>
      <c r="AN146" s="51"/>
      <c r="AO146" s="51"/>
      <c r="AP146" s="51"/>
      <c r="AQ146" s="51"/>
      <c r="AR146" s="51"/>
      <c r="AS146" s="78"/>
      <c r="AT146" s="78"/>
      <c r="AU146" s="78"/>
      <c r="AV146" s="78"/>
      <c r="AW146" s="78"/>
      <c r="AX146" s="78"/>
    </row>
    <row r="147" spans="7:50" x14ac:dyDescent="0.25">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51"/>
      <c r="AK147" s="51"/>
      <c r="AL147" s="51"/>
      <c r="AM147" s="51"/>
      <c r="AN147" s="51"/>
      <c r="AO147" s="51"/>
      <c r="AP147" s="51"/>
      <c r="AQ147" s="51"/>
      <c r="AR147" s="51"/>
      <c r="AS147" s="78"/>
      <c r="AT147" s="78"/>
      <c r="AU147" s="78"/>
      <c r="AV147" s="78"/>
      <c r="AW147" s="78"/>
      <c r="AX147" s="78"/>
    </row>
    <row r="148" spans="7:50" x14ac:dyDescent="0.25">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51"/>
      <c r="AK148" s="51"/>
      <c r="AL148" s="51"/>
      <c r="AM148" s="51"/>
      <c r="AN148" s="51"/>
      <c r="AO148" s="51"/>
      <c r="AP148" s="51"/>
      <c r="AQ148" s="51"/>
      <c r="AR148" s="51"/>
      <c r="AS148" s="78"/>
      <c r="AT148" s="78"/>
      <c r="AU148" s="78"/>
      <c r="AV148" s="78"/>
      <c r="AW148" s="78"/>
      <c r="AX148" s="78"/>
    </row>
    <row r="149" spans="7:50" x14ac:dyDescent="0.25">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51"/>
      <c r="AK149" s="51"/>
      <c r="AL149" s="51"/>
      <c r="AM149" s="51"/>
      <c r="AN149" s="51"/>
      <c r="AO149" s="51"/>
      <c r="AP149" s="51"/>
      <c r="AQ149" s="51"/>
      <c r="AR149" s="51"/>
      <c r="AS149" s="78"/>
      <c r="AT149" s="78"/>
      <c r="AU149" s="78"/>
      <c r="AV149" s="78"/>
      <c r="AW149" s="78"/>
      <c r="AX149" s="78"/>
    </row>
    <row r="150" spans="7:50" x14ac:dyDescent="0.25">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51"/>
      <c r="AK150" s="51"/>
      <c r="AL150" s="51"/>
      <c r="AM150" s="51"/>
      <c r="AN150" s="51"/>
      <c r="AO150" s="51"/>
      <c r="AP150" s="51"/>
      <c r="AQ150" s="51"/>
      <c r="AR150" s="51"/>
      <c r="AS150" s="78"/>
      <c r="AT150" s="78"/>
      <c r="AU150" s="78"/>
      <c r="AV150" s="78"/>
      <c r="AW150" s="78"/>
      <c r="AX150" s="78"/>
    </row>
    <row r="151" spans="7:50" x14ac:dyDescent="0.25">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51"/>
      <c r="AK151" s="51"/>
      <c r="AL151" s="51"/>
      <c r="AM151" s="51"/>
      <c r="AN151" s="51"/>
      <c r="AO151" s="51"/>
      <c r="AP151" s="51"/>
      <c r="AQ151" s="51"/>
      <c r="AR151" s="51"/>
      <c r="AS151" s="78"/>
      <c r="AT151" s="78"/>
      <c r="AU151" s="78"/>
      <c r="AV151" s="78"/>
      <c r="AW151" s="78"/>
      <c r="AX151" s="78"/>
    </row>
    <row r="152" spans="7:50" x14ac:dyDescent="0.25">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51"/>
      <c r="AK152" s="51"/>
      <c r="AL152" s="51"/>
      <c r="AM152" s="51"/>
      <c r="AN152" s="51"/>
      <c r="AO152" s="51"/>
      <c r="AP152" s="51"/>
      <c r="AQ152" s="51"/>
      <c r="AR152" s="51"/>
      <c r="AS152" s="78"/>
      <c r="AT152" s="78"/>
      <c r="AU152" s="78"/>
      <c r="AV152" s="78"/>
      <c r="AW152" s="78"/>
      <c r="AX152" s="78"/>
    </row>
    <row r="153" spans="7:50" x14ac:dyDescent="0.25">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51"/>
      <c r="AK153" s="51"/>
      <c r="AL153" s="51"/>
      <c r="AM153" s="51"/>
      <c r="AN153" s="51"/>
      <c r="AO153" s="51"/>
      <c r="AP153" s="51"/>
      <c r="AQ153" s="51"/>
      <c r="AR153" s="51"/>
      <c r="AS153" s="78"/>
      <c r="AT153" s="78"/>
      <c r="AU153" s="78"/>
      <c r="AV153" s="78"/>
      <c r="AW153" s="78"/>
      <c r="AX153" s="78"/>
    </row>
    <row r="154" spans="7:50" x14ac:dyDescent="0.25">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51"/>
      <c r="AK154" s="51"/>
      <c r="AL154" s="51"/>
      <c r="AM154" s="51"/>
      <c r="AN154" s="51"/>
      <c r="AO154" s="51"/>
      <c r="AP154" s="51"/>
      <c r="AQ154" s="51"/>
      <c r="AR154" s="51"/>
      <c r="AS154" s="78"/>
      <c r="AT154" s="78"/>
      <c r="AU154" s="78"/>
      <c r="AV154" s="78"/>
      <c r="AW154" s="78"/>
      <c r="AX154" s="78"/>
    </row>
    <row r="155" spans="7:50" x14ac:dyDescent="0.25">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51"/>
      <c r="AK155" s="51"/>
      <c r="AL155" s="51"/>
      <c r="AM155" s="51"/>
      <c r="AN155" s="51"/>
      <c r="AO155" s="51"/>
      <c r="AP155" s="51"/>
      <c r="AQ155" s="51"/>
      <c r="AR155" s="51"/>
      <c r="AS155" s="78"/>
      <c r="AT155" s="78"/>
      <c r="AU155" s="78"/>
      <c r="AV155" s="78"/>
      <c r="AW155" s="78"/>
      <c r="AX155" s="78"/>
    </row>
    <row r="156" spans="7:50" x14ac:dyDescent="0.25">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51"/>
      <c r="AK156" s="51"/>
      <c r="AL156" s="51"/>
      <c r="AM156" s="51"/>
      <c r="AN156" s="51"/>
      <c r="AO156" s="51"/>
      <c r="AP156" s="51"/>
      <c r="AQ156" s="51"/>
      <c r="AR156" s="51"/>
      <c r="AS156" s="78"/>
      <c r="AT156" s="78"/>
      <c r="AU156" s="78"/>
      <c r="AV156" s="78"/>
      <c r="AW156" s="78"/>
      <c r="AX156" s="78"/>
    </row>
    <row r="157" spans="7:50" x14ac:dyDescent="0.25">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51"/>
      <c r="AK157" s="51"/>
      <c r="AL157" s="51"/>
      <c r="AM157" s="51"/>
      <c r="AN157" s="51"/>
      <c r="AO157" s="51"/>
      <c r="AP157" s="51"/>
      <c r="AQ157" s="51"/>
      <c r="AR157" s="51"/>
      <c r="AS157" s="78"/>
      <c r="AT157" s="78"/>
      <c r="AU157" s="78"/>
      <c r="AV157" s="78"/>
      <c r="AW157" s="78"/>
      <c r="AX157" s="78"/>
    </row>
    <row r="158" spans="7:50" x14ac:dyDescent="0.25">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51"/>
      <c r="AK158" s="51"/>
      <c r="AL158" s="51"/>
      <c r="AM158" s="51"/>
      <c r="AN158" s="51"/>
      <c r="AO158" s="51"/>
      <c r="AP158" s="51"/>
      <c r="AQ158" s="51"/>
      <c r="AR158" s="51"/>
      <c r="AS158" s="78"/>
      <c r="AT158" s="78"/>
      <c r="AU158" s="78"/>
      <c r="AV158" s="78"/>
      <c r="AW158" s="78"/>
      <c r="AX158" s="78"/>
    </row>
    <row r="159" spans="7:50" x14ac:dyDescent="0.25">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51"/>
      <c r="AK159" s="51"/>
      <c r="AL159" s="51"/>
      <c r="AM159" s="51"/>
      <c r="AN159" s="51"/>
      <c r="AO159" s="51"/>
      <c r="AP159" s="51"/>
      <c r="AQ159" s="51"/>
      <c r="AR159" s="51"/>
      <c r="AS159" s="78"/>
      <c r="AT159" s="78"/>
      <c r="AU159" s="78"/>
      <c r="AV159" s="78"/>
      <c r="AW159" s="78"/>
      <c r="AX159" s="78"/>
    </row>
    <row r="160" spans="7:50" x14ac:dyDescent="0.25">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51"/>
      <c r="AK160" s="51"/>
      <c r="AL160" s="51"/>
      <c r="AM160" s="51"/>
      <c r="AN160" s="51"/>
      <c r="AO160" s="51"/>
      <c r="AP160" s="51"/>
      <c r="AQ160" s="51"/>
      <c r="AR160" s="51"/>
      <c r="AS160" s="78"/>
      <c r="AT160" s="78"/>
      <c r="AU160" s="78"/>
      <c r="AV160" s="78"/>
      <c r="AW160" s="78"/>
      <c r="AX160" s="78"/>
    </row>
    <row r="161" spans="7:50" x14ac:dyDescent="0.25">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51"/>
      <c r="AK161" s="51"/>
      <c r="AL161" s="51"/>
      <c r="AM161" s="51"/>
      <c r="AN161" s="51"/>
      <c r="AO161" s="51"/>
      <c r="AP161" s="51"/>
      <c r="AQ161" s="51"/>
      <c r="AR161" s="51"/>
      <c r="AS161" s="78"/>
      <c r="AT161" s="78"/>
      <c r="AU161" s="78"/>
      <c r="AV161" s="78"/>
      <c r="AW161" s="78"/>
      <c r="AX161" s="78"/>
    </row>
    <row r="162" spans="7:50" x14ac:dyDescent="0.25">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51"/>
      <c r="AK162" s="51"/>
      <c r="AL162" s="51"/>
      <c r="AM162" s="51"/>
      <c r="AN162" s="51"/>
      <c r="AO162" s="51"/>
      <c r="AP162" s="51"/>
      <c r="AQ162" s="51"/>
      <c r="AR162" s="51"/>
      <c r="AS162" s="78"/>
      <c r="AT162" s="78"/>
      <c r="AU162" s="78"/>
      <c r="AV162" s="78"/>
      <c r="AW162" s="78"/>
      <c r="AX162" s="78"/>
    </row>
    <row r="163" spans="7:50" x14ac:dyDescent="0.25">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51"/>
      <c r="AK163" s="51"/>
      <c r="AL163" s="51"/>
      <c r="AM163" s="51"/>
      <c r="AN163" s="51"/>
      <c r="AO163" s="51"/>
      <c r="AP163" s="51"/>
      <c r="AQ163" s="51"/>
      <c r="AR163" s="51"/>
      <c r="AS163" s="78"/>
      <c r="AT163" s="78"/>
      <c r="AU163" s="78"/>
      <c r="AV163" s="78"/>
      <c r="AW163" s="78"/>
      <c r="AX163" s="78"/>
    </row>
    <row r="164" spans="7:50" x14ac:dyDescent="0.25">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51"/>
      <c r="AK164" s="51"/>
      <c r="AL164" s="51"/>
      <c r="AM164" s="51"/>
      <c r="AN164" s="51"/>
      <c r="AO164" s="51"/>
      <c r="AP164" s="51"/>
      <c r="AQ164" s="51"/>
      <c r="AR164" s="51"/>
      <c r="AS164" s="78"/>
      <c r="AT164" s="78"/>
      <c r="AU164" s="78"/>
      <c r="AV164" s="78"/>
      <c r="AW164" s="78"/>
      <c r="AX164" s="78"/>
    </row>
    <row r="165" spans="7:50" x14ac:dyDescent="0.25">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51"/>
      <c r="AK165" s="51"/>
      <c r="AL165" s="51"/>
      <c r="AM165" s="51"/>
      <c r="AN165" s="51"/>
      <c r="AO165" s="51"/>
      <c r="AP165" s="51"/>
      <c r="AQ165" s="51"/>
      <c r="AR165" s="51"/>
      <c r="AS165" s="78"/>
      <c r="AT165" s="78"/>
      <c r="AU165" s="78"/>
      <c r="AV165" s="78"/>
      <c r="AW165" s="78"/>
      <c r="AX165" s="78"/>
    </row>
    <row r="166" spans="7:50" x14ac:dyDescent="0.25">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51"/>
      <c r="AK166" s="51"/>
      <c r="AL166" s="51"/>
      <c r="AM166" s="51"/>
      <c r="AN166" s="51"/>
      <c r="AO166" s="51"/>
      <c r="AP166" s="51"/>
      <c r="AQ166" s="51"/>
      <c r="AR166" s="51"/>
      <c r="AS166" s="78"/>
      <c r="AT166" s="78"/>
      <c r="AU166" s="78"/>
      <c r="AV166" s="78"/>
      <c r="AW166" s="78"/>
      <c r="AX166" s="78"/>
    </row>
    <row r="167" spans="7:50" x14ac:dyDescent="0.25">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51"/>
      <c r="AK167" s="51"/>
      <c r="AL167" s="51"/>
      <c r="AM167" s="51"/>
      <c r="AN167" s="51"/>
      <c r="AO167" s="51"/>
      <c r="AP167" s="51"/>
      <c r="AQ167" s="51"/>
      <c r="AR167" s="51"/>
      <c r="AS167" s="78"/>
      <c r="AT167" s="78"/>
      <c r="AU167" s="78"/>
      <c r="AV167" s="78"/>
      <c r="AW167" s="78"/>
      <c r="AX167" s="78"/>
    </row>
    <row r="168" spans="7:50" x14ac:dyDescent="0.25">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51"/>
      <c r="AK168" s="51"/>
      <c r="AL168" s="51"/>
      <c r="AM168" s="51"/>
      <c r="AN168" s="51"/>
      <c r="AO168" s="51"/>
      <c r="AP168" s="51"/>
      <c r="AQ168" s="51"/>
      <c r="AR168" s="51"/>
      <c r="AS168" s="78"/>
      <c r="AT168" s="78"/>
      <c r="AU168" s="78"/>
      <c r="AV168" s="78"/>
      <c r="AW168" s="78"/>
      <c r="AX168" s="78"/>
    </row>
    <row r="169" spans="7:50" x14ac:dyDescent="0.25">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51"/>
      <c r="AK169" s="51"/>
      <c r="AL169" s="51"/>
      <c r="AM169" s="51"/>
      <c r="AN169" s="51"/>
      <c r="AO169" s="51"/>
      <c r="AP169" s="51"/>
      <c r="AQ169" s="51"/>
      <c r="AR169" s="51"/>
      <c r="AS169" s="78"/>
      <c r="AT169" s="78"/>
      <c r="AU169" s="78"/>
      <c r="AV169" s="78"/>
      <c r="AW169" s="78"/>
      <c r="AX169" s="78"/>
    </row>
    <row r="170" spans="7:50" x14ac:dyDescent="0.25">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51"/>
      <c r="AK170" s="51"/>
      <c r="AL170" s="51"/>
      <c r="AM170" s="51"/>
      <c r="AN170" s="51"/>
      <c r="AO170" s="51"/>
      <c r="AP170" s="51"/>
      <c r="AQ170" s="51"/>
      <c r="AR170" s="51"/>
      <c r="AS170" s="78"/>
      <c r="AT170" s="78"/>
      <c r="AU170" s="78"/>
      <c r="AV170" s="78"/>
      <c r="AW170" s="78"/>
      <c r="AX170" s="78"/>
    </row>
    <row r="171" spans="7:50" x14ac:dyDescent="0.25">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51"/>
      <c r="AK171" s="51"/>
      <c r="AL171" s="51"/>
      <c r="AM171" s="51"/>
      <c r="AN171" s="51"/>
      <c r="AO171" s="51"/>
      <c r="AP171" s="51"/>
      <c r="AQ171" s="51"/>
      <c r="AR171" s="51"/>
      <c r="AS171" s="78"/>
      <c r="AT171" s="78"/>
      <c r="AU171" s="78"/>
      <c r="AV171" s="78"/>
      <c r="AW171" s="78"/>
      <c r="AX171" s="78"/>
    </row>
    <row r="172" spans="7:50" x14ac:dyDescent="0.25">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51"/>
      <c r="AK172" s="51"/>
      <c r="AL172" s="51"/>
      <c r="AM172" s="51"/>
      <c r="AN172" s="51"/>
      <c r="AO172" s="51"/>
      <c r="AP172" s="51"/>
      <c r="AQ172" s="51"/>
      <c r="AR172" s="51"/>
      <c r="AS172" s="78"/>
      <c r="AT172" s="78"/>
      <c r="AU172" s="78"/>
      <c r="AV172" s="78"/>
      <c r="AW172" s="78"/>
      <c r="AX172" s="78"/>
    </row>
    <row r="173" spans="7:50" x14ac:dyDescent="0.25">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51"/>
      <c r="AK173" s="51"/>
      <c r="AL173" s="51"/>
      <c r="AM173" s="51"/>
      <c r="AN173" s="51"/>
      <c r="AO173" s="51"/>
      <c r="AP173" s="51"/>
      <c r="AQ173" s="51"/>
      <c r="AR173" s="51"/>
      <c r="AS173" s="78"/>
      <c r="AT173" s="78"/>
      <c r="AU173" s="78"/>
      <c r="AV173" s="78"/>
      <c r="AW173" s="78"/>
      <c r="AX173" s="78"/>
    </row>
    <row r="174" spans="7:50" x14ac:dyDescent="0.25">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51"/>
      <c r="AK174" s="51"/>
      <c r="AL174" s="51"/>
      <c r="AM174" s="51"/>
      <c r="AN174" s="51"/>
      <c r="AO174" s="51"/>
      <c r="AP174" s="51"/>
      <c r="AQ174" s="51"/>
      <c r="AR174" s="51"/>
      <c r="AS174" s="78"/>
      <c r="AT174" s="78"/>
      <c r="AU174" s="78"/>
      <c r="AV174" s="78"/>
      <c r="AW174" s="78"/>
      <c r="AX174" s="78"/>
    </row>
    <row r="175" spans="7:50" x14ac:dyDescent="0.25">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51"/>
      <c r="AK175" s="51"/>
      <c r="AL175" s="51"/>
      <c r="AM175" s="51"/>
      <c r="AN175" s="51"/>
      <c r="AO175" s="51"/>
      <c r="AP175" s="51"/>
      <c r="AQ175" s="51"/>
      <c r="AR175" s="51"/>
      <c r="AS175" s="78"/>
      <c r="AT175" s="78"/>
      <c r="AU175" s="78"/>
      <c r="AV175" s="78"/>
      <c r="AW175" s="78"/>
      <c r="AX175" s="78"/>
    </row>
    <row r="176" spans="7:50" x14ac:dyDescent="0.25">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51"/>
      <c r="AK176" s="51"/>
      <c r="AL176" s="51"/>
      <c r="AM176" s="51"/>
      <c r="AN176" s="51"/>
      <c r="AO176" s="51"/>
      <c r="AP176" s="51"/>
      <c r="AQ176" s="51"/>
      <c r="AR176" s="51"/>
      <c r="AS176" s="78"/>
      <c r="AT176" s="78"/>
      <c r="AU176" s="78"/>
      <c r="AV176" s="78"/>
      <c r="AW176" s="78"/>
      <c r="AX176" s="78"/>
    </row>
    <row r="177" spans="7:50" x14ac:dyDescent="0.25">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51"/>
      <c r="AK177" s="51"/>
      <c r="AL177" s="51"/>
      <c r="AM177" s="51"/>
      <c r="AN177" s="51"/>
      <c r="AO177" s="51"/>
      <c r="AP177" s="51"/>
      <c r="AQ177" s="51"/>
      <c r="AR177" s="51"/>
      <c r="AS177" s="78"/>
      <c r="AT177" s="78"/>
      <c r="AU177" s="78"/>
      <c r="AV177" s="78"/>
      <c r="AW177" s="78"/>
      <c r="AX177" s="78"/>
    </row>
    <row r="178" spans="7:50" x14ac:dyDescent="0.25">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51"/>
      <c r="AK178" s="51"/>
      <c r="AL178" s="51"/>
      <c r="AM178" s="51"/>
      <c r="AN178" s="51"/>
      <c r="AO178" s="51"/>
      <c r="AP178" s="51"/>
      <c r="AQ178" s="51"/>
      <c r="AR178" s="51"/>
      <c r="AS178" s="78"/>
      <c r="AT178" s="78"/>
      <c r="AU178" s="78"/>
      <c r="AV178" s="78"/>
      <c r="AW178" s="78"/>
      <c r="AX178" s="78"/>
    </row>
    <row r="179" spans="7:50" x14ac:dyDescent="0.25">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51"/>
      <c r="AK179" s="51"/>
      <c r="AL179" s="51"/>
      <c r="AM179" s="51"/>
      <c r="AN179" s="51"/>
      <c r="AO179" s="51"/>
      <c r="AP179" s="51"/>
      <c r="AQ179" s="51"/>
      <c r="AR179" s="51"/>
      <c r="AS179" s="78"/>
      <c r="AT179" s="78"/>
      <c r="AU179" s="78"/>
      <c r="AV179" s="78"/>
      <c r="AW179" s="78"/>
      <c r="AX179" s="78"/>
    </row>
    <row r="180" spans="7:50" x14ac:dyDescent="0.25">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51"/>
      <c r="AK180" s="51"/>
      <c r="AL180" s="51"/>
      <c r="AM180" s="51"/>
      <c r="AN180" s="51"/>
      <c r="AO180" s="51"/>
      <c r="AP180" s="51"/>
      <c r="AQ180" s="51"/>
      <c r="AR180" s="51"/>
      <c r="AS180" s="78"/>
      <c r="AT180" s="78"/>
      <c r="AU180" s="78"/>
      <c r="AV180" s="78"/>
      <c r="AW180" s="78"/>
      <c r="AX180" s="78"/>
    </row>
    <row r="181" spans="7:50" x14ac:dyDescent="0.25">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51"/>
      <c r="AK181" s="51"/>
      <c r="AL181" s="51"/>
      <c r="AM181" s="51"/>
      <c r="AN181" s="51"/>
      <c r="AO181" s="51"/>
      <c r="AP181" s="51"/>
      <c r="AQ181" s="51"/>
      <c r="AR181" s="51"/>
      <c r="AS181" s="78"/>
      <c r="AT181" s="78"/>
      <c r="AU181" s="78"/>
      <c r="AV181" s="78"/>
      <c r="AW181" s="78"/>
      <c r="AX181" s="78"/>
    </row>
    <row r="182" spans="7:50" x14ac:dyDescent="0.25">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51"/>
      <c r="AK182" s="51"/>
      <c r="AL182" s="51"/>
      <c r="AM182" s="51"/>
      <c r="AN182" s="51"/>
      <c r="AO182" s="51"/>
      <c r="AP182" s="51"/>
      <c r="AQ182" s="51"/>
      <c r="AR182" s="51"/>
      <c r="AS182" s="78"/>
      <c r="AT182" s="78"/>
      <c r="AU182" s="78"/>
      <c r="AV182" s="78"/>
      <c r="AW182" s="78"/>
      <c r="AX182" s="78"/>
    </row>
    <row r="183" spans="7:50" x14ac:dyDescent="0.25">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51"/>
      <c r="AK183" s="51"/>
      <c r="AL183" s="51"/>
      <c r="AM183" s="51"/>
      <c r="AN183" s="51"/>
      <c r="AO183" s="51"/>
      <c r="AP183" s="51"/>
      <c r="AQ183" s="51"/>
      <c r="AR183" s="51"/>
      <c r="AS183" s="78"/>
      <c r="AT183" s="78"/>
      <c r="AU183" s="78"/>
      <c r="AV183" s="78"/>
      <c r="AW183" s="78"/>
      <c r="AX183" s="78"/>
    </row>
    <row r="184" spans="7:50" x14ac:dyDescent="0.25">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51"/>
      <c r="AK184" s="51"/>
      <c r="AL184" s="51"/>
      <c r="AM184" s="51"/>
      <c r="AN184" s="51"/>
      <c r="AO184" s="51"/>
      <c r="AP184" s="51"/>
      <c r="AQ184" s="51"/>
      <c r="AR184" s="51"/>
      <c r="AS184" s="78"/>
      <c r="AT184" s="78"/>
      <c r="AU184" s="78"/>
      <c r="AV184" s="78"/>
      <c r="AW184" s="78"/>
      <c r="AX184" s="78"/>
    </row>
    <row r="185" spans="7:50" x14ac:dyDescent="0.25">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51"/>
      <c r="AK185" s="51"/>
      <c r="AL185" s="51"/>
      <c r="AM185" s="51"/>
      <c r="AN185" s="51"/>
      <c r="AO185" s="51"/>
      <c r="AP185" s="51"/>
      <c r="AQ185" s="51"/>
      <c r="AR185" s="51"/>
      <c r="AS185" s="78"/>
      <c r="AT185" s="78"/>
      <c r="AU185" s="78"/>
      <c r="AV185" s="78"/>
      <c r="AW185" s="78"/>
      <c r="AX185" s="78"/>
    </row>
    <row r="186" spans="7:50" x14ac:dyDescent="0.25">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51"/>
      <c r="AK186" s="51"/>
      <c r="AL186" s="51"/>
      <c r="AM186" s="51"/>
      <c r="AN186" s="51"/>
      <c r="AO186" s="51"/>
      <c r="AP186" s="51"/>
      <c r="AQ186" s="51"/>
      <c r="AR186" s="51"/>
      <c r="AS186" s="78"/>
      <c r="AT186" s="78"/>
      <c r="AU186" s="78"/>
      <c r="AV186" s="78"/>
      <c r="AW186" s="78"/>
      <c r="AX186" s="78"/>
    </row>
    <row r="187" spans="7:50" x14ac:dyDescent="0.25">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51"/>
      <c r="AK187" s="51"/>
      <c r="AL187" s="51"/>
      <c r="AM187" s="51"/>
      <c r="AN187" s="51"/>
      <c r="AO187" s="51"/>
      <c r="AP187" s="51"/>
      <c r="AQ187" s="51"/>
      <c r="AR187" s="51"/>
      <c r="AS187" s="78"/>
      <c r="AT187" s="78"/>
      <c r="AU187" s="78"/>
      <c r="AV187" s="78"/>
      <c r="AW187" s="78"/>
      <c r="AX187" s="78"/>
    </row>
    <row r="188" spans="7:50" x14ac:dyDescent="0.25">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51"/>
      <c r="AK188" s="51"/>
      <c r="AL188" s="51"/>
      <c r="AM188" s="51"/>
      <c r="AN188" s="51"/>
      <c r="AO188" s="51"/>
      <c r="AP188" s="51"/>
      <c r="AQ188" s="51"/>
      <c r="AR188" s="51"/>
      <c r="AS188" s="78"/>
      <c r="AT188" s="78"/>
      <c r="AU188" s="78"/>
      <c r="AV188" s="78"/>
      <c r="AW188" s="78"/>
      <c r="AX188" s="78"/>
    </row>
    <row r="189" spans="7:50" x14ac:dyDescent="0.25">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51"/>
      <c r="AK189" s="51"/>
      <c r="AL189" s="51"/>
      <c r="AM189" s="51"/>
      <c r="AN189" s="51"/>
      <c r="AO189" s="51"/>
      <c r="AP189" s="51"/>
      <c r="AQ189" s="51"/>
      <c r="AR189" s="51"/>
      <c r="AS189" s="78"/>
      <c r="AT189" s="78"/>
      <c r="AU189" s="78"/>
      <c r="AV189" s="78"/>
      <c r="AW189" s="78"/>
      <c r="AX189" s="78"/>
    </row>
    <row r="190" spans="7:50" x14ac:dyDescent="0.25">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51"/>
      <c r="AK190" s="51"/>
      <c r="AL190" s="51"/>
      <c r="AM190" s="51"/>
      <c r="AN190" s="51"/>
      <c r="AO190" s="51"/>
      <c r="AP190" s="51"/>
      <c r="AQ190" s="51"/>
      <c r="AR190" s="51"/>
      <c r="AS190" s="78"/>
      <c r="AT190" s="78"/>
      <c r="AU190" s="78"/>
      <c r="AV190" s="78"/>
      <c r="AW190" s="78"/>
      <c r="AX190" s="78"/>
    </row>
    <row r="191" spans="7:50" x14ac:dyDescent="0.25">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51"/>
      <c r="AK191" s="51"/>
      <c r="AL191" s="51"/>
      <c r="AM191" s="51"/>
      <c r="AN191" s="51"/>
      <c r="AO191" s="51"/>
      <c r="AP191" s="51"/>
      <c r="AQ191" s="51"/>
      <c r="AR191" s="51"/>
      <c r="AS191" s="78"/>
      <c r="AT191" s="78"/>
      <c r="AU191" s="78"/>
      <c r="AV191" s="78"/>
      <c r="AW191" s="78"/>
      <c r="AX191" s="78"/>
    </row>
    <row r="192" spans="7:50" x14ac:dyDescent="0.25">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51"/>
      <c r="AK192" s="51"/>
      <c r="AL192" s="51"/>
      <c r="AM192" s="51"/>
      <c r="AN192" s="51"/>
      <c r="AO192" s="51"/>
      <c r="AP192" s="51"/>
      <c r="AQ192" s="51"/>
      <c r="AR192" s="51"/>
      <c r="AS192" s="78"/>
      <c r="AT192" s="78"/>
      <c r="AU192" s="78"/>
      <c r="AV192" s="78"/>
      <c r="AW192" s="78"/>
      <c r="AX192" s="78"/>
    </row>
    <row r="193" spans="7:50" x14ac:dyDescent="0.25">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51"/>
      <c r="AK193" s="51"/>
      <c r="AL193" s="51"/>
      <c r="AM193" s="51"/>
      <c r="AN193" s="51"/>
      <c r="AO193" s="51"/>
      <c r="AP193" s="51"/>
      <c r="AQ193" s="51"/>
      <c r="AR193" s="51"/>
      <c r="AS193" s="78"/>
      <c r="AT193" s="78"/>
      <c r="AU193" s="78"/>
      <c r="AV193" s="78"/>
      <c r="AW193" s="78"/>
      <c r="AX193" s="78"/>
    </row>
    <row r="194" spans="7:50" x14ac:dyDescent="0.25">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51"/>
      <c r="AK194" s="51"/>
      <c r="AL194" s="51"/>
      <c r="AM194" s="51"/>
      <c r="AN194" s="51"/>
      <c r="AO194" s="51"/>
      <c r="AP194" s="51"/>
      <c r="AQ194" s="51"/>
      <c r="AR194" s="51"/>
      <c r="AS194" s="78"/>
      <c r="AT194" s="78"/>
      <c r="AU194" s="78"/>
      <c r="AV194" s="78"/>
      <c r="AW194" s="78"/>
      <c r="AX194" s="78"/>
    </row>
    <row r="195" spans="7:50" x14ac:dyDescent="0.25">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51"/>
      <c r="AK195" s="51"/>
      <c r="AL195" s="51"/>
      <c r="AM195" s="51"/>
      <c r="AN195" s="51"/>
      <c r="AO195" s="51"/>
      <c r="AP195" s="51"/>
      <c r="AQ195" s="51"/>
      <c r="AR195" s="51"/>
      <c r="AS195" s="78"/>
      <c r="AT195" s="78"/>
      <c r="AU195" s="78"/>
      <c r="AV195" s="78"/>
      <c r="AW195" s="78"/>
      <c r="AX195" s="78"/>
    </row>
    <row r="196" spans="7:50" x14ac:dyDescent="0.25">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51"/>
      <c r="AK196" s="51"/>
      <c r="AL196" s="51"/>
      <c r="AM196" s="51"/>
      <c r="AN196" s="51"/>
      <c r="AO196" s="51"/>
      <c r="AP196" s="51"/>
      <c r="AQ196" s="51"/>
      <c r="AR196" s="51"/>
      <c r="AS196" s="78"/>
      <c r="AT196" s="78"/>
      <c r="AU196" s="78"/>
      <c r="AV196" s="78"/>
      <c r="AW196" s="78"/>
      <c r="AX196" s="78"/>
    </row>
    <row r="197" spans="7:50" x14ac:dyDescent="0.25">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51"/>
      <c r="AK197" s="51"/>
      <c r="AL197" s="51"/>
      <c r="AM197" s="51"/>
      <c r="AN197" s="51"/>
      <c r="AO197" s="51"/>
      <c r="AP197" s="51"/>
      <c r="AQ197" s="51"/>
      <c r="AR197" s="51"/>
      <c r="AS197" s="78"/>
      <c r="AT197" s="78"/>
      <c r="AU197" s="78"/>
      <c r="AV197" s="78"/>
      <c r="AW197" s="78"/>
      <c r="AX197" s="78"/>
    </row>
    <row r="198" spans="7:50" x14ac:dyDescent="0.25">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51"/>
      <c r="AK198" s="51"/>
      <c r="AL198" s="51"/>
      <c r="AM198" s="51"/>
      <c r="AN198" s="51"/>
      <c r="AO198" s="51"/>
      <c r="AP198" s="51"/>
      <c r="AQ198" s="51"/>
      <c r="AR198" s="51"/>
      <c r="AS198" s="78"/>
      <c r="AT198" s="78"/>
      <c r="AU198" s="78"/>
      <c r="AV198" s="78"/>
      <c r="AW198" s="78"/>
      <c r="AX198" s="78"/>
    </row>
    <row r="199" spans="7:50" x14ac:dyDescent="0.25">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51"/>
      <c r="AK199" s="51"/>
      <c r="AL199" s="51"/>
      <c r="AM199" s="51"/>
      <c r="AN199" s="51"/>
      <c r="AO199" s="51"/>
      <c r="AP199" s="51"/>
      <c r="AQ199" s="51"/>
      <c r="AR199" s="51"/>
      <c r="AS199" s="78"/>
      <c r="AT199" s="78"/>
      <c r="AU199" s="78"/>
      <c r="AV199" s="78"/>
      <c r="AW199" s="78"/>
      <c r="AX199" s="78"/>
    </row>
    <row r="200" spans="7:50" x14ac:dyDescent="0.25">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51"/>
      <c r="AK200" s="51"/>
      <c r="AL200" s="51"/>
      <c r="AM200" s="51"/>
      <c r="AN200" s="51"/>
      <c r="AO200" s="51"/>
      <c r="AP200" s="51"/>
      <c r="AQ200" s="51"/>
      <c r="AR200" s="51"/>
      <c r="AS200" s="78"/>
      <c r="AT200" s="78"/>
      <c r="AU200" s="78"/>
      <c r="AV200" s="78"/>
      <c r="AW200" s="78"/>
      <c r="AX200" s="78"/>
    </row>
    <row r="201" spans="7:50" x14ac:dyDescent="0.25">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51"/>
      <c r="AK201" s="51"/>
      <c r="AL201" s="51"/>
      <c r="AM201" s="51"/>
      <c r="AN201" s="51"/>
      <c r="AO201" s="51"/>
      <c r="AP201" s="51"/>
      <c r="AQ201" s="51"/>
      <c r="AR201" s="51"/>
      <c r="AS201" s="78"/>
      <c r="AT201" s="78"/>
      <c r="AU201" s="78"/>
      <c r="AV201" s="78"/>
      <c r="AW201" s="78"/>
      <c r="AX201" s="78"/>
    </row>
    <row r="202" spans="7:50" x14ac:dyDescent="0.25">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51"/>
      <c r="AK202" s="51"/>
      <c r="AL202" s="51"/>
      <c r="AM202" s="51"/>
      <c r="AN202" s="51"/>
      <c r="AO202" s="51"/>
      <c r="AP202" s="51"/>
      <c r="AQ202" s="51"/>
      <c r="AR202" s="51"/>
      <c r="AS202" s="78"/>
      <c r="AT202" s="78"/>
      <c r="AU202" s="78"/>
      <c r="AV202" s="78"/>
      <c r="AW202" s="78"/>
      <c r="AX202" s="78"/>
    </row>
    <row r="203" spans="7:50" x14ac:dyDescent="0.25">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51"/>
      <c r="AK203" s="51"/>
      <c r="AL203" s="51"/>
      <c r="AM203" s="51"/>
      <c r="AN203" s="51"/>
      <c r="AO203" s="51"/>
      <c r="AP203" s="51"/>
      <c r="AQ203" s="51"/>
      <c r="AR203" s="51"/>
      <c r="AS203" s="78"/>
      <c r="AT203" s="78"/>
      <c r="AU203" s="78"/>
      <c r="AV203" s="78"/>
      <c r="AW203" s="78"/>
      <c r="AX203" s="78"/>
    </row>
    <row r="204" spans="7:50" x14ac:dyDescent="0.25">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51"/>
      <c r="AK204" s="51"/>
      <c r="AL204" s="51"/>
      <c r="AM204" s="51"/>
      <c r="AN204" s="51"/>
      <c r="AO204" s="51"/>
      <c r="AP204" s="51"/>
      <c r="AQ204" s="51"/>
      <c r="AR204" s="51"/>
      <c r="AS204" s="78"/>
      <c r="AT204" s="78"/>
      <c r="AU204" s="78"/>
      <c r="AV204" s="78"/>
      <c r="AW204" s="78"/>
      <c r="AX204" s="78"/>
    </row>
    <row r="205" spans="7:50" x14ac:dyDescent="0.25">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51"/>
      <c r="AK205" s="51"/>
      <c r="AL205" s="51"/>
      <c r="AM205" s="51"/>
      <c r="AN205" s="51"/>
      <c r="AO205" s="51"/>
      <c r="AP205" s="51"/>
      <c r="AQ205" s="51"/>
      <c r="AR205" s="51"/>
      <c r="AS205" s="78"/>
      <c r="AT205" s="78"/>
      <c r="AU205" s="78"/>
      <c r="AV205" s="78"/>
      <c r="AW205" s="78"/>
      <c r="AX205" s="78"/>
    </row>
    <row r="206" spans="7:50" x14ac:dyDescent="0.25">
      <c r="G206" s="78"/>
      <c r="H206" s="78"/>
      <c r="I206" s="78"/>
      <c r="J206" s="78"/>
      <c r="K206" s="78"/>
      <c r="L206" s="78"/>
      <c r="M206" s="78"/>
      <c r="N206" s="78"/>
      <c r="O206" s="78"/>
      <c r="P206" s="78"/>
      <c r="Q206" s="78"/>
      <c r="R206" s="78"/>
      <c r="S206" s="78"/>
      <c r="T206" s="78"/>
      <c r="U206" s="78"/>
      <c r="V206" s="78"/>
      <c r="W206" s="78"/>
      <c r="X206" s="78"/>
      <c r="Y206" s="78"/>
      <c r="Z206" s="78"/>
      <c r="AA206" s="78"/>
      <c r="AB206" s="78"/>
      <c r="AC206" s="78"/>
      <c r="AD206" s="78"/>
      <c r="AE206" s="78"/>
      <c r="AF206" s="78"/>
      <c r="AG206" s="78"/>
      <c r="AH206" s="78"/>
      <c r="AI206" s="78"/>
      <c r="AJ206" s="51"/>
      <c r="AK206" s="51"/>
      <c r="AL206" s="51"/>
      <c r="AM206" s="51"/>
      <c r="AN206" s="51"/>
      <c r="AO206" s="51"/>
      <c r="AP206" s="51"/>
      <c r="AQ206" s="51"/>
      <c r="AR206" s="51"/>
      <c r="AS206" s="78"/>
      <c r="AT206" s="78"/>
      <c r="AU206" s="78"/>
      <c r="AV206" s="78"/>
      <c r="AW206" s="78"/>
      <c r="AX206" s="78"/>
    </row>
    <row r="207" spans="7:50" x14ac:dyDescent="0.25">
      <c r="G207" s="78"/>
      <c r="H207" s="78"/>
      <c r="I207" s="78"/>
      <c r="J207" s="78"/>
      <c r="K207" s="78"/>
      <c r="L207" s="78"/>
      <c r="M207" s="78"/>
      <c r="N207" s="78"/>
      <c r="O207" s="78"/>
      <c r="P207" s="78"/>
      <c r="Q207" s="78"/>
      <c r="R207" s="78"/>
      <c r="S207" s="78"/>
      <c r="T207" s="78"/>
      <c r="U207" s="78"/>
      <c r="V207" s="78"/>
      <c r="W207" s="78"/>
      <c r="X207" s="78"/>
      <c r="Y207" s="78"/>
      <c r="Z207" s="78"/>
      <c r="AA207" s="78"/>
      <c r="AB207" s="78"/>
      <c r="AC207" s="78"/>
      <c r="AD207" s="78"/>
      <c r="AE207" s="78"/>
      <c r="AF207" s="78"/>
      <c r="AG207" s="78"/>
      <c r="AH207" s="78"/>
      <c r="AI207" s="78"/>
      <c r="AJ207" s="51"/>
      <c r="AK207" s="51"/>
      <c r="AL207" s="51"/>
      <c r="AM207" s="51"/>
      <c r="AN207" s="51"/>
      <c r="AO207" s="51"/>
      <c r="AP207" s="51"/>
      <c r="AQ207" s="51"/>
      <c r="AR207" s="51"/>
      <c r="AS207" s="78"/>
      <c r="AT207" s="78"/>
      <c r="AU207" s="78"/>
      <c r="AV207" s="78"/>
      <c r="AW207" s="78"/>
      <c r="AX207" s="78"/>
    </row>
    <row r="208" spans="7:50" x14ac:dyDescent="0.25">
      <c r="G208" s="78"/>
      <c r="H208" s="78"/>
      <c r="I208" s="78"/>
      <c r="J208" s="78"/>
      <c r="K208" s="78"/>
      <c r="L208" s="78"/>
      <c r="M208" s="78"/>
      <c r="N208" s="78"/>
      <c r="O208" s="78"/>
      <c r="P208" s="78"/>
      <c r="Q208" s="78"/>
      <c r="R208" s="78"/>
      <c r="S208" s="78"/>
      <c r="T208" s="78"/>
      <c r="U208" s="78"/>
      <c r="V208" s="78"/>
      <c r="W208" s="78"/>
      <c r="X208" s="78"/>
      <c r="Y208" s="78"/>
      <c r="Z208" s="78"/>
      <c r="AA208" s="78"/>
      <c r="AB208" s="78"/>
      <c r="AC208" s="78"/>
      <c r="AD208" s="78"/>
      <c r="AE208" s="78"/>
      <c r="AF208" s="78"/>
      <c r="AG208" s="78"/>
      <c r="AH208" s="78"/>
      <c r="AI208" s="78"/>
      <c r="AJ208" s="51"/>
      <c r="AK208" s="51"/>
      <c r="AL208" s="51"/>
      <c r="AM208" s="51"/>
      <c r="AN208" s="51"/>
      <c r="AO208" s="51"/>
      <c r="AP208" s="51"/>
      <c r="AQ208" s="51"/>
      <c r="AR208" s="51"/>
      <c r="AS208" s="78"/>
      <c r="AT208" s="78"/>
      <c r="AU208" s="78"/>
      <c r="AV208" s="78"/>
      <c r="AW208" s="78"/>
      <c r="AX208" s="78"/>
    </row>
    <row r="209" spans="7:50" x14ac:dyDescent="0.25">
      <c r="G209" s="78"/>
      <c r="H209" s="78"/>
      <c r="I209" s="78"/>
      <c r="J209" s="78"/>
      <c r="K209" s="78"/>
      <c r="L209" s="78"/>
      <c r="M209" s="78"/>
      <c r="N209" s="78"/>
      <c r="O209" s="78"/>
      <c r="P209" s="78"/>
      <c r="Q209" s="78"/>
      <c r="R209" s="78"/>
      <c r="S209" s="78"/>
      <c r="T209" s="78"/>
      <c r="U209" s="78"/>
      <c r="V209" s="78"/>
      <c r="W209" s="78"/>
      <c r="X209" s="78"/>
      <c r="Y209" s="78"/>
      <c r="Z209" s="78"/>
      <c r="AA209" s="78"/>
      <c r="AB209" s="78"/>
      <c r="AC209" s="78"/>
      <c r="AD209" s="78"/>
      <c r="AE209" s="78"/>
      <c r="AF209" s="78"/>
      <c r="AG209" s="78"/>
      <c r="AH209" s="78"/>
      <c r="AI209" s="78"/>
      <c r="AJ209" s="51"/>
      <c r="AK209" s="51"/>
      <c r="AL209" s="51"/>
      <c r="AM209" s="51"/>
      <c r="AN209" s="51"/>
      <c r="AO209" s="51"/>
      <c r="AP209" s="51"/>
      <c r="AQ209" s="51"/>
      <c r="AR209" s="51"/>
      <c r="AS209" s="78"/>
      <c r="AT209" s="78"/>
      <c r="AU209" s="78"/>
      <c r="AV209" s="78"/>
      <c r="AW209" s="78"/>
      <c r="AX209" s="78"/>
    </row>
    <row r="210" spans="7:50" x14ac:dyDescent="0.25">
      <c r="G210" s="78"/>
      <c r="H210" s="78"/>
      <c r="I210" s="78"/>
      <c r="J210" s="78"/>
      <c r="K210" s="78"/>
      <c r="L210" s="78"/>
      <c r="M210" s="78"/>
      <c r="N210" s="78"/>
      <c r="O210" s="78"/>
      <c r="P210" s="78"/>
      <c r="Q210" s="78"/>
      <c r="R210" s="78"/>
      <c r="S210" s="78"/>
      <c r="T210" s="78"/>
      <c r="U210" s="78"/>
      <c r="V210" s="78"/>
      <c r="W210" s="78"/>
      <c r="X210" s="78"/>
      <c r="Y210" s="78"/>
      <c r="Z210" s="78"/>
      <c r="AA210" s="78"/>
      <c r="AB210" s="78"/>
      <c r="AC210" s="78"/>
      <c r="AD210" s="78"/>
      <c r="AE210" s="78"/>
      <c r="AF210" s="78"/>
      <c r="AG210" s="78"/>
      <c r="AH210" s="78"/>
      <c r="AI210" s="78"/>
      <c r="AJ210" s="51"/>
      <c r="AK210" s="51"/>
      <c r="AL210" s="51"/>
      <c r="AM210" s="51"/>
      <c r="AN210" s="51"/>
      <c r="AO210" s="51"/>
      <c r="AP210" s="51"/>
      <c r="AQ210" s="51"/>
      <c r="AR210" s="51"/>
      <c r="AS210" s="78"/>
      <c r="AT210" s="78"/>
      <c r="AU210" s="78"/>
      <c r="AV210" s="78"/>
      <c r="AW210" s="78"/>
      <c r="AX210" s="78"/>
    </row>
    <row r="211" spans="7:50" x14ac:dyDescent="0.25">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51"/>
      <c r="AK211" s="51"/>
      <c r="AL211" s="51"/>
      <c r="AM211" s="51"/>
      <c r="AN211" s="51"/>
      <c r="AO211" s="51"/>
      <c r="AP211" s="51"/>
      <c r="AQ211" s="51"/>
      <c r="AR211" s="51"/>
      <c r="AS211" s="78"/>
      <c r="AT211" s="78"/>
      <c r="AU211" s="78"/>
      <c r="AV211" s="78"/>
      <c r="AW211" s="78"/>
      <c r="AX211" s="78"/>
    </row>
    <row r="212" spans="7:50" x14ac:dyDescent="0.25">
      <c r="G212" s="78"/>
      <c r="H212" s="78"/>
      <c r="I212" s="78"/>
      <c r="J212" s="78"/>
      <c r="K212" s="78"/>
      <c r="L212" s="78"/>
      <c r="M212" s="78"/>
      <c r="N212" s="78"/>
      <c r="O212" s="78"/>
      <c r="P212" s="78"/>
      <c r="Q212" s="78"/>
      <c r="R212" s="78"/>
      <c r="S212" s="78"/>
      <c r="T212" s="78"/>
      <c r="U212" s="78"/>
      <c r="V212" s="78"/>
      <c r="W212" s="78"/>
      <c r="X212" s="78"/>
      <c r="Y212" s="78"/>
      <c r="Z212" s="78"/>
      <c r="AA212" s="78"/>
      <c r="AB212" s="78"/>
      <c r="AC212" s="78"/>
      <c r="AD212" s="78"/>
      <c r="AE212" s="78"/>
      <c r="AF212" s="78"/>
      <c r="AG212" s="78"/>
      <c r="AH212" s="78"/>
      <c r="AI212" s="78"/>
      <c r="AJ212" s="51"/>
      <c r="AK212" s="51"/>
      <c r="AL212" s="51"/>
      <c r="AM212" s="51"/>
      <c r="AN212" s="51"/>
      <c r="AO212" s="51"/>
      <c r="AP212" s="51"/>
      <c r="AQ212" s="51"/>
      <c r="AR212" s="51"/>
      <c r="AS212" s="78"/>
      <c r="AT212" s="78"/>
      <c r="AU212" s="78"/>
      <c r="AV212" s="78"/>
      <c r="AW212" s="78"/>
      <c r="AX212" s="78"/>
    </row>
    <row r="213" spans="7:50" x14ac:dyDescent="0.25">
      <c r="G213" s="78"/>
      <c r="H213" s="78"/>
      <c r="I213" s="78"/>
      <c r="J213" s="78"/>
      <c r="K213" s="78"/>
      <c r="L213" s="78"/>
      <c r="M213" s="78"/>
      <c r="N213" s="78"/>
      <c r="O213" s="78"/>
      <c r="P213" s="78"/>
      <c r="Q213" s="78"/>
      <c r="R213" s="78"/>
      <c r="S213" s="78"/>
      <c r="T213" s="78"/>
      <c r="U213" s="78"/>
      <c r="V213" s="78"/>
      <c r="W213" s="78"/>
      <c r="X213" s="78"/>
      <c r="Y213" s="78"/>
      <c r="Z213" s="78"/>
      <c r="AA213" s="78"/>
      <c r="AB213" s="78"/>
      <c r="AC213" s="78"/>
      <c r="AD213" s="78"/>
      <c r="AE213" s="78"/>
      <c r="AF213" s="78"/>
      <c r="AG213" s="78"/>
      <c r="AH213" s="78"/>
      <c r="AI213" s="78"/>
      <c r="AJ213" s="51"/>
      <c r="AK213" s="51"/>
      <c r="AL213" s="51"/>
      <c r="AM213" s="51"/>
      <c r="AN213" s="51"/>
      <c r="AO213" s="51"/>
      <c r="AP213" s="51"/>
      <c r="AQ213" s="51"/>
      <c r="AR213" s="51"/>
      <c r="AS213" s="78"/>
      <c r="AT213" s="78"/>
      <c r="AU213" s="78"/>
      <c r="AV213" s="78"/>
      <c r="AW213" s="78"/>
      <c r="AX213" s="78"/>
    </row>
    <row r="214" spans="7:50" x14ac:dyDescent="0.25">
      <c r="G214" s="78"/>
      <c r="H214" s="78"/>
      <c r="I214" s="78"/>
      <c r="J214" s="78"/>
      <c r="K214" s="78"/>
      <c r="L214" s="78"/>
      <c r="M214" s="78"/>
      <c r="N214" s="78"/>
      <c r="O214" s="78"/>
      <c r="P214" s="78"/>
      <c r="Q214" s="78"/>
      <c r="R214" s="78"/>
      <c r="S214" s="78"/>
      <c r="T214" s="78"/>
      <c r="U214" s="78"/>
      <c r="V214" s="78"/>
      <c r="W214" s="78"/>
      <c r="X214" s="78"/>
      <c r="Y214" s="78"/>
      <c r="Z214" s="78"/>
      <c r="AA214" s="78"/>
      <c r="AB214" s="78"/>
      <c r="AC214" s="78"/>
      <c r="AD214" s="78"/>
      <c r="AE214" s="78"/>
      <c r="AF214" s="78"/>
      <c r="AG214" s="78"/>
      <c r="AH214" s="78"/>
      <c r="AI214" s="78"/>
      <c r="AJ214" s="51"/>
      <c r="AK214" s="51"/>
      <c r="AL214" s="51"/>
      <c r="AM214" s="51"/>
      <c r="AN214" s="51"/>
      <c r="AO214" s="51"/>
      <c r="AP214" s="51"/>
      <c r="AQ214" s="51"/>
      <c r="AR214" s="51"/>
      <c r="AS214" s="78"/>
      <c r="AT214" s="78"/>
      <c r="AU214" s="78"/>
      <c r="AV214" s="78"/>
      <c r="AW214" s="78"/>
      <c r="AX214" s="78"/>
    </row>
    <row r="215" spans="7:50" x14ac:dyDescent="0.25">
      <c r="G215" s="78"/>
      <c r="H215" s="78"/>
      <c r="I215" s="78"/>
      <c r="J215" s="78"/>
      <c r="K215" s="78"/>
      <c r="L215" s="78"/>
      <c r="M215" s="78"/>
      <c r="N215" s="78"/>
      <c r="O215" s="78"/>
      <c r="P215" s="78"/>
      <c r="Q215" s="78"/>
      <c r="R215" s="78"/>
      <c r="S215" s="78"/>
      <c r="T215" s="78"/>
      <c r="U215" s="78"/>
      <c r="V215" s="78"/>
      <c r="W215" s="78"/>
      <c r="X215" s="78"/>
      <c r="Y215" s="78"/>
      <c r="Z215" s="78"/>
      <c r="AA215" s="78"/>
      <c r="AB215" s="78"/>
      <c r="AC215" s="78"/>
      <c r="AD215" s="78"/>
      <c r="AE215" s="78"/>
      <c r="AF215" s="78"/>
      <c r="AG215" s="78"/>
      <c r="AH215" s="78"/>
      <c r="AI215" s="78"/>
      <c r="AJ215" s="51"/>
      <c r="AK215" s="51"/>
      <c r="AL215" s="51"/>
      <c r="AM215" s="51"/>
      <c r="AN215" s="51"/>
      <c r="AO215" s="51"/>
      <c r="AP215" s="51"/>
      <c r="AQ215" s="51"/>
      <c r="AR215" s="51"/>
      <c r="AS215" s="78"/>
      <c r="AT215" s="78"/>
      <c r="AU215" s="78"/>
      <c r="AV215" s="78"/>
      <c r="AW215" s="78"/>
      <c r="AX215" s="78"/>
    </row>
    <row r="216" spans="7:50" x14ac:dyDescent="0.25">
      <c r="G216" s="78"/>
      <c r="H216" s="78"/>
      <c r="I216" s="78"/>
      <c r="J216" s="78"/>
      <c r="K216" s="78"/>
      <c r="L216" s="78"/>
      <c r="M216" s="78"/>
      <c r="N216" s="78"/>
      <c r="O216" s="78"/>
      <c r="P216" s="78"/>
      <c r="Q216" s="78"/>
      <c r="R216" s="78"/>
      <c r="S216" s="78"/>
      <c r="T216" s="78"/>
      <c r="U216" s="78"/>
      <c r="V216" s="78"/>
      <c r="W216" s="78"/>
      <c r="X216" s="78"/>
      <c r="Y216" s="78"/>
      <c r="Z216" s="78"/>
      <c r="AA216" s="78"/>
      <c r="AB216" s="78"/>
      <c r="AC216" s="78"/>
      <c r="AD216" s="78"/>
      <c r="AE216" s="78"/>
      <c r="AF216" s="78"/>
      <c r="AG216" s="78"/>
      <c r="AH216" s="78"/>
      <c r="AI216" s="78"/>
      <c r="AJ216" s="51"/>
      <c r="AK216" s="51"/>
      <c r="AL216" s="51"/>
      <c r="AM216" s="51"/>
      <c r="AN216" s="51"/>
      <c r="AO216" s="51"/>
      <c r="AP216" s="51"/>
      <c r="AQ216" s="51"/>
      <c r="AR216" s="51"/>
      <c r="AS216" s="78"/>
      <c r="AT216" s="78"/>
      <c r="AU216" s="78"/>
      <c r="AV216" s="78"/>
      <c r="AW216" s="78"/>
      <c r="AX216" s="78"/>
    </row>
    <row r="217" spans="7:50" x14ac:dyDescent="0.25">
      <c r="G217" s="78"/>
      <c r="H217" s="78"/>
      <c r="I217" s="78"/>
      <c r="J217" s="78"/>
      <c r="K217" s="78"/>
      <c r="L217" s="78"/>
      <c r="M217" s="78"/>
      <c r="N217" s="78"/>
      <c r="O217" s="78"/>
      <c r="P217" s="78"/>
      <c r="Q217" s="78"/>
      <c r="R217" s="78"/>
      <c r="S217" s="78"/>
      <c r="T217" s="78"/>
      <c r="U217" s="78"/>
      <c r="V217" s="78"/>
      <c r="W217" s="78"/>
      <c r="X217" s="78"/>
      <c r="Y217" s="78"/>
      <c r="Z217" s="78"/>
      <c r="AA217" s="78"/>
      <c r="AB217" s="78"/>
      <c r="AC217" s="78"/>
      <c r="AD217" s="78"/>
      <c r="AE217" s="78"/>
      <c r="AF217" s="78"/>
      <c r="AG217" s="78"/>
      <c r="AH217" s="78"/>
      <c r="AI217" s="78"/>
      <c r="AJ217" s="51"/>
      <c r="AK217" s="51"/>
      <c r="AL217" s="51"/>
      <c r="AM217" s="51"/>
      <c r="AN217" s="51"/>
      <c r="AO217" s="51"/>
      <c r="AP217" s="51"/>
      <c r="AQ217" s="51"/>
      <c r="AR217" s="51"/>
      <c r="AS217" s="78"/>
      <c r="AT217" s="78"/>
      <c r="AU217" s="78"/>
      <c r="AV217" s="78"/>
      <c r="AW217" s="78"/>
      <c r="AX217" s="78"/>
    </row>
    <row r="218" spans="7:50" x14ac:dyDescent="0.25">
      <c r="G218" s="78"/>
      <c r="H218" s="78"/>
      <c r="I218" s="78"/>
      <c r="J218" s="78"/>
      <c r="K218" s="78"/>
      <c r="L218" s="78"/>
      <c r="M218" s="78"/>
      <c r="N218" s="78"/>
      <c r="O218" s="78"/>
      <c r="P218" s="78"/>
      <c r="Q218" s="78"/>
      <c r="R218" s="78"/>
      <c r="S218" s="78"/>
      <c r="T218" s="78"/>
      <c r="U218" s="78"/>
      <c r="V218" s="78"/>
      <c r="W218" s="78"/>
      <c r="X218" s="78"/>
      <c r="Y218" s="78"/>
      <c r="Z218" s="78"/>
      <c r="AA218" s="78"/>
      <c r="AB218" s="78"/>
      <c r="AC218" s="78"/>
      <c r="AD218" s="78"/>
      <c r="AE218" s="78"/>
      <c r="AF218" s="78"/>
      <c r="AG218" s="78"/>
      <c r="AH218" s="78"/>
      <c r="AI218" s="78"/>
      <c r="AJ218" s="51"/>
      <c r="AK218" s="51"/>
      <c r="AL218" s="51"/>
      <c r="AM218" s="51"/>
      <c r="AN218" s="51"/>
      <c r="AO218" s="51"/>
      <c r="AP218" s="51"/>
      <c r="AQ218" s="51"/>
      <c r="AR218" s="51"/>
      <c r="AS218" s="78"/>
      <c r="AT218" s="78"/>
      <c r="AU218" s="78"/>
      <c r="AV218" s="78"/>
      <c r="AW218" s="78"/>
      <c r="AX218" s="78"/>
    </row>
    <row r="219" spans="7:50" x14ac:dyDescent="0.25">
      <c r="G219" s="78"/>
      <c r="H219" s="78"/>
      <c r="I219" s="78"/>
      <c r="J219" s="78"/>
      <c r="K219" s="78"/>
      <c r="L219" s="78"/>
      <c r="M219" s="78"/>
      <c r="N219" s="78"/>
      <c r="O219" s="78"/>
      <c r="P219" s="78"/>
      <c r="Q219" s="78"/>
      <c r="R219" s="78"/>
      <c r="S219" s="78"/>
      <c r="T219" s="78"/>
      <c r="U219" s="78"/>
      <c r="V219" s="78"/>
      <c r="W219" s="78"/>
      <c r="X219" s="78"/>
      <c r="Y219" s="78"/>
      <c r="Z219" s="78"/>
      <c r="AA219" s="78"/>
      <c r="AB219" s="78"/>
      <c r="AC219" s="78"/>
      <c r="AD219" s="78"/>
      <c r="AE219" s="78"/>
      <c r="AF219" s="78"/>
      <c r="AG219" s="78"/>
      <c r="AH219" s="78"/>
      <c r="AI219" s="78"/>
      <c r="AJ219" s="51"/>
      <c r="AK219" s="51"/>
      <c r="AL219" s="51"/>
      <c r="AM219" s="51"/>
      <c r="AN219" s="51"/>
      <c r="AO219" s="51"/>
      <c r="AP219" s="51"/>
      <c r="AQ219" s="51"/>
      <c r="AR219" s="51"/>
      <c r="AS219" s="78"/>
      <c r="AT219" s="78"/>
      <c r="AU219" s="78"/>
      <c r="AV219" s="78"/>
      <c r="AW219" s="78"/>
      <c r="AX219" s="78"/>
    </row>
    <row r="220" spans="7:50" x14ac:dyDescent="0.25">
      <c r="G220" s="78"/>
      <c r="H220" s="78"/>
      <c r="I220" s="78"/>
      <c r="J220" s="78"/>
      <c r="K220" s="78"/>
      <c r="L220" s="78"/>
      <c r="M220" s="78"/>
      <c r="N220" s="78"/>
      <c r="O220" s="78"/>
      <c r="P220" s="78"/>
      <c r="Q220" s="78"/>
      <c r="R220" s="78"/>
      <c r="S220" s="78"/>
      <c r="T220" s="78"/>
      <c r="U220" s="78"/>
      <c r="V220" s="78"/>
      <c r="W220" s="78"/>
      <c r="X220" s="78"/>
      <c r="Y220" s="78"/>
      <c r="Z220" s="78"/>
      <c r="AA220" s="78"/>
      <c r="AB220" s="78"/>
      <c r="AC220" s="78"/>
      <c r="AD220" s="78"/>
      <c r="AE220" s="78"/>
      <c r="AF220" s="78"/>
      <c r="AG220" s="78"/>
      <c r="AH220" s="78"/>
      <c r="AI220" s="78"/>
      <c r="AJ220" s="51"/>
      <c r="AK220" s="51"/>
      <c r="AL220" s="51"/>
      <c r="AM220" s="51"/>
      <c r="AN220" s="51"/>
      <c r="AO220" s="51"/>
      <c r="AP220" s="51"/>
      <c r="AQ220" s="51"/>
      <c r="AR220" s="51"/>
      <c r="AS220" s="78"/>
      <c r="AT220" s="78"/>
      <c r="AU220" s="78"/>
      <c r="AV220" s="78"/>
      <c r="AW220" s="78"/>
      <c r="AX220" s="78"/>
    </row>
    <row r="221" spans="7:50" x14ac:dyDescent="0.25">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51"/>
      <c r="AK221" s="51"/>
      <c r="AL221" s="51"/>
      <c r="AM221" s="51"/>
      <c r="AN221" s="51"/>
      <c r="AO221" s="51"/>
      <c r="AP221" s="51"/>
      <c r="AQ221" s="51"/>
      <c r="AR221" s="51"/>
      <c r="AS221" s="78"/>
      <c r="AT221" s="78"/>
      <c r="AU221" s="78"/>
      <c r="AV221" s="78"/>
      <c r="AW221" s="78"/>
      <c r="AX221" s="78"/>
    </row>
    <row r="222" spans="7:50" x14ac:dyDescent="0.25">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51"/>
      <c r="AK222" s="51"/>
      <c r="AL222" s="51"/>
      <c r="AM222" s="51"/>
      <c r="AN222" s="51"/>
      <c r="AO222" s="51"/>
      <c r="AP222" s="51"/>
      <c r="AQ222" s="51"/>
      <c r="AR222" s="51"/>
      <c r="AS222" s="78"/>
      <c r="AT222" s="78"/>
      <c r="AU222" s="78"/>
      <c r="AV222" s="78"/>
      <c r="AW222" s="78"/>
      <c r="AX222" s="78"/>
    </row>
    <row r="223" spans="7:50" x14ac:dyDescent="0.25">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51"/>
      <c r="AK223" s="51"/>
      <c r="AL223" s="51"/>
      <c r="AM223" s="51"/>
      <c r="AN223" s="51"/>
      <c r="AO223" s="51"/>
      <c r="AP223" s="51"/>
      <c r="AQ223" s="51"/>
      <c r="AR223" s="51"/>
      <c r="AS223" s="78"/>
      <c r="AT223" s="78"/>
      <c r="AU223" s="78"/>
      <c r="AV223" s="78"/>
      <c r="AW223" s="78"/>
      <c r="AX223" s="78"/>
    </row>
    <row r="224" spans="7:50" x14ac:dyDescent="0.25">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51"/>
      <c r="AK224" s="51"/>
      <c r="AL224" s="51"/>
      <c r="AM224" s="51"/>
      <c r="AN224" s="51"/>
      <c r="AO224" s="51"/>
      <c r="AP224" s="51"/>
      <c r="AQ224" s="51"/>
      <c r="AR224" s="51"/>
      <c r="AS224" s="78"/>
      <c r="AT224" s="78"/>
      <c r="AU224" s="78"/>
      <c r="AV224" s="78"/>
      <c r="AW224" s="78"/>
      <c r="AX224" s="78"/>
    </row>
    <row r="225" spans="7:50" x14ac:dyDescent="0.25">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51"/>
      <c r="AK225" s="51"/>
      <c r="AL225" s="51"/>
      <c r="AM225" s="51"/>
      <c r="AN225" s="51"/>
      <c r="AO225" s="51"/>
      <c r="AP225" s="51"/>
      <c r="AQ225" s="51"/>
      <c r="AR225" s="51"/>
      <c r="AS225" s="78"/>
      <c r="AT225" s="78"/>
      <c r="AU225" s="78"/>
      <c r="AV225" s="78"/>
      <c r="AW225" s="78"/>
      <c r="AX225" s="78"/>
    </row>
    <row r="226" spans="7:50" x14ac:dyDescent="0.25">
      <c r="G226" s="78"/>
      <c r="H226" s="78"/>
      <c r="I226" s="78"/>
      <c r="J226" s="78"/>
      <c r="K226" s="78"/>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51"/>
      <c r="AK226" s="51"/>
      <c r="AL226" s="51"/>
      <c r="AM226" s="51"/>
      <c r="AN226" s="51"/>
      <c r="AO226" s="51"/>
      <c r="AP226" s="51"/>
      <c r="AQ226" s="51"/>
      <c r="AR226" s="51"/>
      <c r="AS226" s="78"/>
      <c r="AT226" s="78"/>
      <c r="AU226" s="78"/>
      <c r="AV226" s="78"/>
      <c r="AW226" s="78"/>
      <c r="AX226" s="78"/>
    </row>
    <row r="227" spans="7:50" x14ac:dyDescent="0.25">
      <c r="G227" s="78"/>
      <c r="H227" s="78"/>
      <c r="I227" s="78"/>
      <c r="J227" s="78"/>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51"/>
      <c r="AK227" s="51"/>
      <c r="AL227" s="51"/>
      <c r="AM227" s="51"/>
      <c r="AN227" s="51"/>
      <c r="AO227" s="51"/>
      <c r="AP227" s="51"/>
      <c r="AQ227" s="51"/>
      <c r="AR227" s="51"/>
      <c r="AS227" s="78"/>
      <c r="AT227" s="78"/>
      <c r="AU227" s="78"/>
      <c r="AV227" s="78"/>
      <c r="AW227" s="78"/>
      <c r="AX227" s="78"/>
    </row>
    <row r="228" spans="7:50" x14ac:dyDescent="0.25">
      <c r="G228" s="78"/>
      <c r="H228" s="78"/>
      <c r="I228" s="78"/>
      <c r="J228" s="78"/>
      <c r="K228" s="78"/>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51"/>
      <c r="AK228" s="51"/>
      <c r="AL228" s="51"/>
      <c r="AM228" s="51"/>
      <c r="AN228" s="51"/>
      <c r="AO228" s="51"/>
      <c r="AP228" s="51"/>
      <c r="AQ228" s="51"/>
      <c r="AR228" s="51"/>
      <c r="AS228" s="78"/>
      <c r="AT228" s="78"/>
      <c r="AU228" s="78"/>
      <c r="AV228" s="78"/>
      <c r="AW228" s="78"/>
      <c r="AX228" s="78"/>
    </row>
    <row r="229" spans="7:50" x14ac:dyDescent="0.25">
      <c r="G229" s="78"/>
      <c r="H229" s="78"/>
      <c r="I229" s="78"/>
      <c r="J229" s="78"/>
      <c r="K229" s="78"/>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51"/>
      <c r="AK229" s="51"/>
      <c r="AL229" s="51"/>
      <c r="AM229" s="51"/>
      <c r="AN229" s="51"/>
      <c r="AO229" s="51"/>
      <c r="AP229" s="51"/>
      <c r="AQ229" s="51"/>
      <c r="AR229" s="51"/>
      <c r="AS229" s="78"/>
      <c r="AT229" s="78"/>
      <c r="AU229" s="78"/>
      <c r="AV229" s="78"/>
      <c r="AW229" s="78"/>
      <c r="AX229" s="78"/>
    </row>
    <row r="230" spans="7:50" x14ac:dyDescent="0.25">
      <c r="G230" s="78"/>
      <c r="H230" s="78"/>
      <c r="I230" s="78"/>
      <c r="J230" s="78"/>
      <c r="K230" s="78"/>
      <c r="L230" s="78"/>
      <c r="M230" s="78"/>
      <c r="N230" s="78"/>
      <c r="O230" s="78"/>
      <c r="P230" s="78"/>
      <c r="Q230" s="78"/>
      <c r="R230" s="78"/>
      <c r="S230" s="78"/>
      <c r="T230" s="78"/>
      <c r="U230" s="78"/>
      <c r="V230" s="78"/>
      <c r="W230" s="78"/>
      <c r="X230" s="78"/>
      <c r="Y230" s="78"/>
      <c r="Z230" s="78"/>
      <c r="AA230" s="78"/>
      <c r="AB230" s="78"/>
      <c r="AC230" s="78"/>
      <c r="AD230" s="78"/>
      <c r="AE230" s="78"/>
      <c r="AF230" s="78"/>
      <c r="AG230" s="78"/>
      <c r="AH230" s="78"/>
      <c r="AI230" s="78"/>
      <c r="AJ230" s="51"/>
      <c r="AK230" s="51"/>
      <c r="AL230" s="51"/>
      <c r="AM230" s="51"/>
      <c r="AN230" s="51"/>
      <c r="AO230" s="51"/>
      <c r="AP230" s="51"/>
      <c r="AQ230" s="51"/>
      <c r="AR230" s="51"/>
      <c r="AS230" s="78"/>
      <c r="AT230" s="78"/>
      <c r="AU230" s="78"/>
      <c r="AV230" s="78"/>
      <c r="AW230" s="78"/>
      <c r="AX230" s="78"/>
    </row>
    <row r="231" spans="7:50" x14ac:dyDescent="0.25">
      <c r="G231" s="78"/>
      <c r="H231" s="78"/>
      <c r="I231" s="78"/>
      <c r="J231" s="78"/>
      <c r="K231" s="78"/>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78"/>
      <c r="AI231" s="78"/>
      <c r="AJ231" s="51"/>
      <c r="AK231" s="51"/>
      <c r="AL231" s="51"/>
      <c r="AM231" s="51"/>
      <c r="AN231" s="51"/>
      <c r="AO231" s="51"/>
      <c r="AP231" s="51"/>
      <c r="AQ231" s="51"/>
      <c r="AR231" s="51"/>
      <c r="AS231" s="78"/>
      <c r="AT231" s="78"/>
      <c r="AU231" s="78"/>
      <c r="AV231" s="78"/>
      <c r="AW231" s="78"/>
      <c r="AX231" s="78"/>
    </row>
    <row r="232" spans="7:50" x14ac:dyDescent="0.25">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78"/>
      <c r="AI232" s="78"/>
      <c r="AJ232" s="51"/>
      <c r="AK232" s="51"/>
      <c r="AL232" s="51"/>
      <c r="AM232" s="51"/>
      <c r="AN232" s="51"/>
      <c r="AO232" s="51"/>
      <c r="AP232" s="51"/>
      <c r="AQ232" s="51"/>
      <c r="AR232" s="51"/>
      <c r="AS232" s="78"/>
      <c r="AT232" s="78"/>
      <c r="AU232" s="78"/>
      <c r="AV232" s="78"/>
      <c r="AW232" s="78"/>
      <c r="AX232" s="78"/>
    </row>
    <row r="233" spans="7:50" x14ac:dyDescent="0.25">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51"/>
      <c r="AK233" s="51"/>
      <c r="AL233" s="51"/>
      <c r="AM233" s="51"/>
      <c r="AN233" s="51"/>
      <c r="AO233" s="51"/>
      <c r="AP233" s="51"/>
      <c r="AQ233" s="51"/>
      <c r="AR233" s="51"/>
      <c r="AS233" s="78"/>
      <c r="AT233" s="78"/>
      <c r="AU233" s="78"/>
      <c r="AV233" s="78"/>
      <c r="AW233" s="78"/>
      <c r="AX233" s="78"/>
    </row>
    <row r="234" spans="7:50" x14ac:dyDescent="0.25">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51"/>
      <c r="AK234" s="51"/>
      <c r="AL234" s="51"/>
      <c r="AM234" s="51"/>
      <c r="AN234" s="51"/>
      <c r="AO234" s="51"/>
      <c r="AP234" s="51"/>
      <c r="AQ234" s="51"/>
      <c r="AR234" s="51"/>
      <c r="AS234" s="78"/>
      <c r="AT234" s="78"/>
      <c r="AU234" s="78"/>
      <c r="AV234" s="78"/>
      <c r="AW234" s="78"/>
      <c r="AX234" s="78"/>
    </row>
    <row r="235" spans="7:50" x14ac:dyDescent="0.25">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51"/>
      <c r="AK235" s="51"/>
      <c r="AL235" s="51"/>
      <c r="AM235" s="51"/>
      <c r="AN235" s="51"/>
      <c r="AO235" s="51"/>
      <c r="AP235" s="51"/>
      <c r="AQ235" s="51"/>
      <c r="AR235" s="51"/>
      <c r="AS235" s="78"/>
      <c r="AT235" s="78"/>
      <c r="AU235" s="78"/>
      <c r="AV235" s="78"/>
      <c r="AW235" s="78"/>
      <c r="AX235" s="78"/>
    </row>
    <row r="236" spans="7:50" x14ac:dyDescent="0.25">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78"/>
      <c r="AE236" s="78"/>
      <c r="AF236" s="78"/>
      <c r="AG236" s="78"/>
      <c r="AH236" s="78"/>
      <c r="AI236" s="78"/>
      <c r="AJ236" s="51"/>
      <c r="AK236" s="51"/>
      <c r="AL236" s="51"/>
      <c r="AM236" s="51"/>
      <c r="AN236" s="51"/>
      <c r="AO236" s="51"/>
      <c r="AP236" s="51"/>
      <c r="AQ236" s="51"/>
      <c r="AR236" s="51"/>
      <c r="AS236" s="78"/>
      <c r="AT236" s="78"/>
      <c r="AU236" s="78"/>
      <c r="AV236" s="78"/>
      <c r="AW236" s="78"/>
      <c r="AX236" s="78"/>
    </row>
    <row r="237" spans="7:50" x14ac:dyDescent="0.25">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51"/>
      <c r="AK237" s="51"/>
      <c r="AL237" s="51"/>
      <c r="AM237" s="51"/>
      <c r="AN237" s="51"/>
      <c r="AO237" s="51"/>
      <c r="AP237" s="51"/>
      <c r="AQ237" s="51"/>
      <c r="AR237" s="51"/>
      <c r="AS237" s="78"/>
      <c r="AT237" s="78"/>
      <c r="AU237" s="78"/>
      <c r="AV237" s="78"/>
      <c r="AW237" s="78"/>
      <c r="AX237" s="78"/>
    </row>
    <row r="238" spans="7:50" x14ac:dyDescent="0.25">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78"/>
      <c r="AE238" s="78"/>
      <c r="AF238" s="78"/>
      <c r="AG238" s="78"/>
      <c r="AH238" s="78"/>
      <c r="AI238" s="78"/>
      <c r="AJ238" s="51"/>
      <c r="AK238" s="51"/>
      <c r="AL238" s="51"/>
      <c r="AM238" s="51"/>
      <c r="AN238" s="51"/>
      <c r="AO238" s="51"/>
      <c r="AP238" s="51"/>
      <c r="AQ238" s="51"/>
      <c r="AR238" s="51"/>
      <c r="AS238" s="78"/>
      <c r="AT238" s="78"/>
      <c r="AU238" s="78"/>
      <c r="AV238" s="78"/>
      <c r="AW238" s="78"/>
      <c r="AX238" s="78"/>
    </row>
    <row r="239" spans="7:50" x14ac:dyDescent="0.25">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78"/>
      <c r="AE239" s="78"/>
      <c r="AF239" s="78"/>
      <c r="AG239" s="78"/>
      <c r="AH239" s="78"/>
      <c r="AI239" s="78"/>
      <c r="AJ239" s="51"/>
      <c r="AK239" s="51"/>
      <c r="AL239" s="51"/>
      <c r="AM239" s="51"/>
      <c r="AN239" s="51"/>
      <c r="AO239" s="51"/>
      <c r="AP239" s="51"/>
      <c r="AQ239" s="51"/>
      <c r="AR239" s="51"/>
      <c r="AS239" s="78"/>
      <c r="AT239" s="78"/>
      <c r="AU239" s="78"/>
      <c r="AV239" s="78"/>
      <c r="AW239" s="78"/>
      <c r="AX239" s="78"/>
    </row>
    <row r="240" spans="7:50" x14ac:dyDescent="0.25">
      <c r="G240" s="78"/>
      <c r="H240" s="78"/>
      <c r="I240" s="78"/>
      <c r="J240" s="78"/>
      <c r="K240" s="78"/>
      <c r="L240" s="78"/>
      <c r="M240" s="78"/>
      <c r="N240" s="78"/>
      <c r="O240" s="78"/>
      <c r="P240" s="78"/>
      <c r="Q240" s="78"/>
      <c r="R240" s="78"/>
      <c r="S240" s="78"/>
      <c r="T240" s="78"/>
      <c r="U240" s="78"/>
      <c r="V240" s="78"/>
      <c r="W240" s="78"/>
      <c r="X240" s="78"/>
      <c r="Y240" s="78"/>
      <c r="Z240" s="78"/>
      <c r="AA240" s="78"/>
      <c r="AB240" s="78"/>
      <c r="AC240" s="78"/>
      <c r="AD240" s="78"/>
      <c r="AE240" s="78"/>
      <c r="AF240" s="78"/>
      <c r="AG240" s="78"/>
      <c r="AH240" s="78"/>
      <c r="AI240" s="78"/>
      <c r="AJ240" s="51"/>
      <c r="AK240" s="51"/>
      <c r="AL240" s="51"/>
      <c r="AM240" s="51"/>
      <c r="AN240" s="51"/>
      <c r="AO240" s="51"/>
      <c r="AP240" s="51"/>
      <c r="AQ240" s="51"/>
      <c r="AR240" s="51"/>
      <c r="AS240" s="78"/>
      <c r="AT240" s="78"/>
      <c r="AU240" s="78"/>
      <c r="AV240" s="78"/>
      <c r="AW240" s="78"/>
      <c r="AX240" s="78"/>
    </row>
    <row r="241" spans="7:50" x14ac:dyDescent="0.25">
      <c r="G241" s="78"/>
      <c r="H241" s="78"/>
      <c r="I241" s="78"/>
      <c r="J241" s="78"/>
      <c r="K241" s="78"/>
      <c r="L241" s="78"/>
      <c r="M241" s="78"/>
      <c r="N241" s="78"/>
      <c r="O241" s="78"/>
      <c r="P241" s="78"/>
      <c r="Q241" s="78"/>
      <c r="R241" s="78"/>
      <c r="S241" s="78"/>
      <c r="T241" s="78"/>
      <c r="U241" s="78"/>
      <c r="V241" s="78"/>
      <c r="W241" s="78"/>
      <c r="X241" s="78"/>
      <c r="Y241" s="78"/>
      <c r="Z241" s="78"/>
      <c r="AA241" s="78"/>
      <c r="AB241" s="78"/>
      <c r="AC241" s="78"/>
      <c r="AD241" s="78"/>
      <c r="AE241" s="78"/>
      <c r="AF241" s="78"/>
      <c r="AG241" s="78"/>
      <c r="AH241" s="78"/>
      <c r="AI241" s="78"/>
      <c r="AJ241" s="51"/>
      <c r="AK241" s="51"/>
      <c r="AL241" s="51"/>
      <c r="AM241" s="51"/>
      <c r="AN241" s="51"/>
      <c r="AO241" s="51"/>
      <c r="AP241" s="51"/>
      <c r="AQ241" s="51"/>
      <c r="AR241" s="51"/>
      <c r="AS241" s="78"/>
      <c r="AT241" s="78"/>
      <c r="AU241" s="78"/>
      <c r="AV241" s="78"/>
      <c r="AW241" s="78"/>
      <c r="AX241" s="78"/>
    </row>
    <row r="242" spans="7:50" x14ac:dyDescent="0.25">
      <c r="G242" s="78"/>
      <c r="H242" s="78"/>
      <c r="I242" s="78"/>
      <c r="J242" s="78"/>
      <c r="K242" s="78"/>
      <c r="L242" s="78"/>
      <c r="M242" s="78"/>
      <c r="N242" s="78"/>
      <c r="O242" s="78"/>
      <c r="P242" s="78"/>
      <c r="Q242" s="78"/>
      <c r="R242" s="78"/>
      <c r="S242" s="78"/>
      <c r="T242" s="78"/>
      <c r="U242" s="78"/>
      <c r="V242" s="78"/>
      <c r="W242" s="78"/>
      <c r="X242" s="78"/>
      <c r="Y242" s="78"/>
      <c r="Z242" s="78"/>
      <c r="AA242" s="78"/>
      <c r="AB242" s="78"/>
      <c r="AC242" s="78"/>
      <c r="AD242" s="78"/>
      <c r="AE242" s="78"/>
      <c r="AF242" s="78"/>
      <c r="AG242" s="78"/>
      <c r="AH242" s="78"/>
      <c r="AI242" s="78"/>
      <c r="AJ242" s="51"/>
      <c r="AK242" s="51"/>
      <c r="AL242" s="51"/>
      <c r="AM242" s="51"/>
      <c r="AN242" s="51"/>
      <c r="AO242" s="51"/>
      <c r="AP242" s="51"/>
      <c r="AQ242" s="51"/>
      <c r="AR242" s="51"/>
      <c r="AS242" s="78"/>
      <c r="AT242" s="78"/>
      <c r="AU242" s="78"/>
      <c r="AV242" s="78"/>
      <c r="AW242" s="78"/>
      <c r="AX242" s="78"/>
    </row>
    <row r="243" spans="7:50" x14ac:dyDescent="0.25">
      <c r="G243" s="78"/>
      <c r="H243" s="78"/>
      <c r="I243" s="78"/>
      <c r="J243" s="78"/>
      <c r="K243" s="78"/>
      <c r="L243" s="78"/>
      <c r="M243" s="78"/>
      <c r="N243" s="78"/>
      <c r="O243" s="78"/>
      <c r="P243" s="78"/>
      <c r="Q243" s="78"/>
      <c r="R243" s="78"/>
      <c r="S243" s="78"/>
      <c r="T243" s="78"/>
      <c r="U243" s="78"/>
      <c r="V243" s="78"/>
      <c r="W243" s="78"/>
      <c r="X243" s="78"/>
      <c r="Y243" s="78"/>
      <c r="Z243" s="78"/>
      <c r="AA243" s="78"/>
      <c r="AB243" s="78"/>
      <c r="AC243" s="78"/>
      <c r="AD243" s="78"/>
      <c r="AE243" s="78"/>
      <c r="AF243" s="78"/>
      <c r="AG243" s="78"/>
      <c r="AH243" s="78"/>
      <c r="AI243" s="78"/>
      <c r="AJ243" s="51"/>
      <c r="AK243" s="51"/>
      <c r="AL243" s="51"/>
      <c r="AM243" s="51"/>
      <c r="AN243" s="51"/>
      <c r="AO243" s="51"/>
      <c r="AP243" s="51"/>
      <c r="AQ243" s="51"/>
      <c r="AR243" s="51"/>
      <c r="AS243" s="78"/>
      <c r="AT243" s="78"/>
      <c r="AU243" s="78"/>
      <c r="AV243" s="78"/>
      <c r="AW243" s="78"/>
      <c r="AX243" s="78"/>
    </row>
    <row r="244" spans="7:50" x14ac:dyDescent="0.25">
      <c r="G244" s="78"/>
      <c r="H244" s="78"/>
      <c r="I244" s="78"/>
      <c r="J244" s="78"/>
      <c r="K244" s="78"/>
      <c r="L244" s="78"/>
      <c r="M244" s="78"/>
      <c r="N244" s="78"/>
      <c r="O244" s="78"/>
      <c r="P244" s="78"/>
      <c r="Q244" s="78"/>
      <c r="R244" s="78"/>
      <c r="S244" s="78"/>
      <c r="T244" s="78"/>
      <c r="U244" s="78"/>
      <c r="V244" s="78"/>
      <c r="W244" s="78"/>
      <c r="X244" s="78"/>
      <c r="Y244" s="78"/>
      <c r="Z244" s="78"/>
      <c r="AA244" s="78"/>
      <c r="AB244" s="78"/>
      <c r="AC244" s="78"/>
      <c r="AD244" s="78"/>
      <c r="AE244" s="78"/>
      <c r="AF244" s="78"/>
      <c r="AG244" s="78"/>
      <c r="AH244" s="78"/>
      <c r="AI244" s="78"/>
      <c r="AJ244" s="51"/>
      <c r="AK244" s="51"/>
      <c r="AL244" s="51"/>
      <c r="AM244" s="51"/>
      <c r="AN244" s="51"/>
      <c r="AO244" s="51"/>
      <c r="AP244" s="51"/>
      <c r="AQ244" s="51"/>
      <c r="AR244" s="51"/>
      <c r="AS244" s="78"/>
      <c r="AT244" s="78"/>
      <c r="AU244" s="78"/>
      <c r="AV244" s="78"/>
      <c r="AW244" s="78"/>
      <c r="AX244" s="78"/>
    </row>
    <row r="245" spans="7:50" x14ac:dyDescent="0.25">
      <c r="G245" s="78"/>
      <c r="H245" s="78"/>
      <c r="I245" s="78"/>
      <c r="J245" s="78"/>
      <c r="K245" s="78"/>
      <c r="L245" s="78"/>
      <c r="M245" s="78"/>
      <c r="N245" s="78"/>
      <c r="O245" s="78"/>
      <c r="P245" s="78"/>
      <c r="Q245" s="78"/>
      <c r="R245" s="78"/>
      <c r="S245" s="78"/>
      <c r="T245" s="78"/>
      <c r="U245" s="78"/>
      <c r="V245" s="78"/>
      <c r="W245" s="78"/>
      <c r="X245" s="78"/>
      <c r="Y245" s="78"/>
      <c r="Z245" s="78"/>
      <c r="AA245" s="78"/>
      <c r="AB245" s="78"/>
      <c r="AC245" s="78"/>
      <c r="AD245" s="78"/>
      <c r="AE245" s="78"/>
      <c r="AF245" s="78"/>
      <c r="AG245" s="78"/>
      <c r="AH245" s="78"/>
      <c r="AI245" s="78"/>
      <c r="AJ245" s="51"/>
      <c r="AK245" s="51"/>
      <c r="AL245" s="51"/>
      <c r="AM245" s="51"/>
      <c r="AN245" s="51"/>
      <c r="AO245" s="51"/>
      <c r="AP245" s="51"/>
      <c r="AQ245" s="51"/>
      <c r="AR245" s="51"/>
      <c r="AS245" s="78"/>
      <c r="AT245" s="78"/>
      <c r="AU245" s="78"/>
      <c r="AV245" s="78"/>
      <c r="AW245" s="78"/>
      <c r="AX245" s="78"/>
    </row>
  </sheetData>
  <mergeCells count="7">
    <mergeCell ref="U65:W65"/>
    <mergeCell ref="B1:AH1"/>
    <mergeCell ref="B2:AH2"/>
    <mergeCell ref="G5:T5"/>
    <mergeCell ref="U5:AH5"/>
    <mergeCell ref="AL8:AO8"/>
    <mergeCell ref="B49:D49"/>
  </mergeCells>
  <phoneticPr fontId="0" type="noConversion"/>
  <printOptions horizontalCentered="1"/>
  <pageMargins left="0.35433070866141736" right="0.35433070866141736" top="0.59055118110236227" bottom="0.59055118110236227" header="0.51181102362204722" footer="0.51181102362204722"/>
  <pageSetup paperSize="9" scale="6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9DFB8-5E7A-4FF6-8409-EE05F950B4D9}">
  <dimension ref="A1:BQ556"/>
  <sheetViews>
    <sheetView view="pageBreakPreview" zoomScaleNormal="100" zoomScaleSheetLayoutView="100" workbookViewId="0">
      <selection activeCell="AK182" sqref="AK182"/>
    </sheetView>
  </sheetViews>
  <sheetFormatPr defaultColWidth="9.26953125" defaultRowHeight="13" x14ac:dyDescent="0.3"/>
  <cols>
    <col min="1" max="4" width="0.7265625" style="143" customWidth="1"/>
    <col min="5" max="5" width="49.453125" style="143" customWidth="1"/>
    <col min="6" max="6" width="3.26953125" style="143" customWidth="1"/>
    <col min="7" max="7" width="4.26953125" style="143" customWidth="1"/>
    <col min="8" max="8" width="12" style="143" customWidth="1"/>
    <col min="9" max="16" width="12" style="143" hidden="1" customWidth="1"/>
    <col min="17" max="17" width="12.54296875" style="143" hidden="1" customWidth="1"/>
    <col min="18" max="18" width="12.54296875" style="143" customWidth="1"/>
    <col min="19" max="20" width="12.54296875" style="143" hidden="1" customWidth="1"/>
    <col min="21" max="21" width="12" style="143" customWidth="1"/>
    <col min="22" max="22" width="12" style="151" customWidth="1"/>
    <col min="23" max="23" width="15.81640625" style="143" hidden="1" customWidth="1"/>
    <col min="24" max="24" width="17.1796875" style="143" hidden="1" customWidth="1"/>
    <col min="25" max="25" width="13.453125" style="143" hidden="1" customWidth="1"/>
    <col min="26" max="27" width="11.26953125" style="143" hidden="1" customWidth="1"/>
    <col min="28" max="30" width="12" style="143" hidden="1" customWidth="1"/>
    <col min="31" max="31" width="12.1796875" style="143" hidden="1" customWidth="1"/>
    <col min="32" max="32" width="12.54296875" style="143" customWidth="1"/>
    <col min="33" max="34" width="12.54296875" style="143" hidden="1" customWidth="1"/>
    <col min="35" max="35" width="12" style="143" customWidth="1"/>
    <col min="36" max="36" width="2.7265625" style="143" customWidth="1"/>
    <col min="37" max="43" width="13.7265625" style="143" customWidth="1"/>
    <col min="44" max="44" width="9.54296875" style="143" customWidth="1"/>
    <col min="45" max="45" width="12.54296875" style="143" bestFit="1" customWidth="1"/>
    <col min="46" max="16384" width="9.26953125" style="143"/>
  </cols>
  <sheetData>
    <row r="1" spans="1:37" ht="12.75" customHeight="1" x14ac:dyDescent="0.3">
      <c r="V1" s="143"/>
    </row>
    <row r="2" spans="1:37" ht="12.75" customHeight="1" x14ac:dyDescent="0.3">
      <c r="A2" s="144" t="s">
        <v>98</v>
      </c>
      <c r="B2" s="144"/>
      <c r="C2" s="144"/>
      <c r="D2" s="145"/>
      <c r="F2" s="144"/>
      <c r="G2" s="145"/>
      <c r="U2" s="145"/>
      <c r="V2" s="143"/>
    </row>
    <row r="3" spans="1:37" ht="12.75" customHeight="1" x14ac:dyDescent="0.3">
      <c r="A3" s="146"/>
      <c r="B3" s="147"/>
      <c r="C3" s="147"/>
      <c r="D3" s="147"/>
      <c r="E3" s="147"/>
      <c r="F3" s="147"/>
      <c r="G3" s="148"/>
      <c r="H3" s="719" t="s">
        <v>33</v>
      </c>
      <c r="I3" s="716"/>
      <c r="J3" s="716"/>
      <c r="K3" s="716"/>
      <c r="L3" s="716"/>
      <c r="M3" s="716"/>
      <c r="N3" s="716"/>
      <c r="O3" s="716"/>
      <c r="P3" s="716"/>
      <c r="Q3" s="716"/>
      <c r="R3" s="716"/>
      <c r="S3" s="716"/>
      <c r="T3" s="716"/>
      <c r="U3" s="755"/>
      <c r="V3" s="756" t="s">
        <v>32</v>
      </c>
      <c r="W3" s="716"/>
      <c r="X3" s="716"/>
      <c r="Y3" s="716"/>
      <c r="Z3" s="716"/>
      <c r="AA3" s="716"/>
      <c r="AB3" s="716"/>
      <c r="AC3" s="716"/>
      <c r="AD3" s="716"/>
      <c r="AE3" s="716"/>
      <c r="AF3" s="716"/>
      <c r="AG3" s="716"/>
      <c r="AH3" s="716"/>
      <c r="AI3" s="755"/>
      <c r="AJ3" s="151"/>
    </row>
    <row r="4" spans="1:37" ht="12.75" customHeight="1" x14ac:dyDescent="0.3">
      <c r="A4" s="151"/>
      <c r="C4" s="152"/>
      <c r="E4" s="152"/>
      <c r="F4" s="152"/>
      <c r="G4" s="153"/>
      <c r="H4" s="154" t="s">
        <v>99</v>
      </c>
      <c r="I4" s="155" t="s">
        <v>0</v>
      </c>
      <c r="J4" s="155" t="s">
        <v>6</v>
      </c>
      <c r="K4" s="155" t="s">
        <v>7</v>
      </c>
      <c r="L4" s="155" t="s">
        <v>8</v>
      </c>
      <c r="M4" s="155" t="s">
        <v>9</v>
      </c>
      <c r="N4" s="155" t="s">
        <v>10</v>
      </c>
      <c r="O4" s="155" t="s">
        <v>11</v>
      </c>
      <c r="P4" s="155" t="s">
        <v>16</v>
      </c>
      <c r="Q4" s="155" t="s">
        <v>12</v>
      </c>
      <c r="R4" s="155" t="s">
        <v>13</v>
      </c>
      <c r="S4" s="155" t="s">
        <v>14</v>
      </c>
      <c r="T4" s="155" t="s">
        <v>15</v>
      </c>
      <c r="U4" s="156" t="s">
        <v>2</v>
      </c>
      <c r="V4" s="157" t="s">
        <v>94</v>
      </c>
      <c r="W4" s="155" t="s">
        <v>0</v>
      </c>
      <c r="X4" s="155" t="s">
        <v>6</v>
      </c>
      <c r="Y4" s="155" t="s">
        <v>7</v>
      </c>
      <c r="Z4" s="155" t="s">
        <v>8</v>
      </c>
      <c r="AA4" s="155" t="s">
        <v>9</v>
      </c>
      <c r="AB4" s="155" t="s">
        <v>10</v>
      </c>
      <c r="AC4" s="155" t="s">
        <v>11</v>
      </c>
      <c r="AD4" s="155" t="s">
        <v>16</v>
      </c>
      <c r="AE4" s="155" t="s">
        <v>12</v>
      </c>
      <c r="AF4" s="155" t="s">
        <v>13</v>
      </c>
      <c r="AG4" s="155" t="s">
        <v>14</v>
      </c>
      <c r="AH4" s="155" t="s">
        <v>15</v>
      </c>
      <c r="AI4" s="156" t="s">
        <v>2</v>
      </c>
      <c r="AJ4" s="151"/>
    </row>
    <row r="5" spans="1:37" ht="12.75" customHeight="1" x14ac:dyDescent="0.3">
      <c r="A5" s="158" t="s">
        <v>17</v>
      </c>
      <c r="B5" s="159"/>
      <c r="C5" s="159"/>
      <c r="D5" s="159"/>
      <c r="E5" s="159"/>
      <c r="F5" s="159"/>
      <c r="G5" s="160"/>
      <c r="H5" s="161" t="s">
        <v>100</v>
      </c>
      <c r="I5" s="162"/>
      <c r="J5" s="162"/>
      <c r="K5" s="162"/>
      <c r="L5" s="162"/>
      <c r="M5" s="162"/>
      <c r="N5" s="162"/>
      <c r="O5" s="162"/>
      <c r="P5" s="162"/>
      <c r="Q5" s="162"/>
      <c r="R5" s="162"/>
      <c r="S5" s="162"/>
      <c r="T5" s="162"/>
      <c r="U5" s="163"/>
      <c r="V5" s="164" t="s">
        <v>80</v>
      </c>
      <c r="W5" s="162"/>
      <c r="X5" s="162"/>
      <c r="Y5" s="162"/>
      <c r="Z5" s="162"/>
      <c r="AA5" s="162"/>
      <c r="AB5" s="162"/>
      <c r="AC5" s="162"/>
      <c r="AD5" s="162"/>
      <c r="AE5" s="162"/>
      <c r="AF5" s="162"/>
      <c r="AG5" s="162"/>
      <c r="AH5" s="162"/>
      <c r="AI5" s="163"/>
      <c r="AJ5" s="151"/>
    </row>
    <row r="6" spans="1:37" s="167" customFormat="1" ht="12.75" customHeight="1" x14ac:dyDescent="0.3">
      <c r="A6" s="165"/>
      <c r="B6" s="152" t="s">
        <v>101</v>
      </c>
      <c r="C6" s="166"/>
      <c r="E6" s="166"/>
      <c r="F6" s="168"/>
      <c r="G6" s="169"/>
      <c r="H6" s="170">
        <v>1191166141</v>
      </c>
      <c r="I6" s="170">
        <v>72181655</v>
      </c>
      <c r="J6" s="170">
        <v>70069799</v>
      </c>
      <c r="K6" s="170">
        <v>143582176</v>
      </c>
      <c r="L6" s="170">
        <v>52938733</v>
      </c>
      <c r="M6" s="170">
        <v>112281916</v>
      </c>
      <c r="N6" s="170">
        <v>98029770</v>
      </c>
      <c r="O6" s="170">
        <v>69368751</v>
      </c>
      <c r="P6" s="170">
        <v>70901879</v>
      </c>
      <c r="Q6" s="170">
        <v>160663624</v>
      </c>
      <c r="R6" s="170">
        <v>74725868</v>
      </c>
      <c r="S6" s="170">
        <v>0</v>
      </c>
      <c r="T6" s="170">
        <v>0</v>
      </c>
      <c r="U6" s="171">
        <v>924744170</v>
      </c>
      <c r="V6" s="170">
        <v>1100529907</v>
      </c>
      <c r="W6" s="170">
        <v>66394746</v>
      </c>
      <c r="X6" s="170">
        <v>65007643</v>
      </c>
      <c r="Y6" s="170">
        <v>135798690</v>
      </c>
      <c r="Z6" s="170">
        <v>45980414</v>
      </c>
      <c r="AA6" s="170">
        <v>101622879</v>
      </c>
      <c r="AB6" s="170">
        <v>88537683</v>
      </c>
      <c r="AC6" s="170">
        <v>67308903</v>
      </c>
      <c r="AD6" s="170">
        <v>70548357</v>
      </c>
      <c r="AE6" s="170">
        <v>144046102</v>
      </c>
      <c r="AF6" s="170">
        <v>69317867</v>
      </c>
      <c r="AG6" s="170">
        <v>136354695</v>
      </c>
      <c r="AH6" s="170">
        <v>109611924</v>
      </c>
      <c r="AI6" s="170">
        <v>854563284</v>
      </c>
      <c r="AJ6" s="172"/>
    </row>
    <row r="7" spans="1:37" ht="12.75" customHeight="1" x14ac:dyDescent="0.3">
      <c r="A7" s="151"/>
      <c r="C7" s="143" t="s">
        <v>102</v>
      </c>
      <c r="F7" s="152"/>
      <c r="G7" s="153"/>
      <c r="H7" s="173">
        <v>791756791</v>
      </c>
      <c r="I7" s="173">
        <v>67157481</v>
      </c>
      <c r="J7" s="173">
        <v>60767544</v>
      </c>
      <c r="K7" s="173">
        <v>59268764</v>
      </c>
      <c r="L7" s="173">
        <v>45122584</v>
      </c>
      <c r="M7" s="173">
        <v>69061051</v>
      </c>
      <c r="N7" s="173">
        <v>62335234</v>
      </c>
      <c r="O7" s="173">
        <v>61521276</v>
      </c>
      <c r="P7" s="173">
        <v>65104503</v>
      </c>
      <c r="Q7" s="173">
        <v>68913020</v>
      </c>
      <c r="R7" s="173">
        <v>69640779</v>
      </c>
      <c r="S7" s="173">
        <v>0</v>
      </c>
      <c r="T7" s="173">
        <v>0</v>
      </c>
      <c r="U7" s="174">
        <v>628892236</v>
      </c>
      <c r="V7" s="175">
        <v>729910988</v>
      </c>
      <c r="W7" s="173">
        <v>61061815</v>
      </c>
      <c r="X7" s="173">
        <v>56619963</v>
      </c>
      <c r="Y7" s="173">
        <v>56242435</v>
      </c>
      <c r="Z7" s="173">
        <v>40931527</v>
      </c>
      <c r="AA7" s="173">
        <v>63189435</v>
      </c>
      <c r="AB7" s="173">
        <v>57475156</v>
      </c>
      <c r="AC7" s="173">
        <v>59817302</v>
      </c>
      <c r="AD7" s="173">
        <v>62879262</v>
      </c>
      <c r="AE7" s="173">
        <v>63476120</v>
      </c>
      <c r="AF7" s="173">
        <v>63551990</v>
      </c>
      <c r="AG7" s="173">
        <v>81937438</v>
      </c>
      <c r="AH7" s="173">
        <v>62728546</v>
      </c>
      <c r="AI7" s="173">
        <v>585245005</v>
      </c>
      <c r="AJ7" s="151"/>
      <c r="AK7" s="167"/>
    </row>
    <row r="8" spans="1:37" ht="12.75" customHeight="1" x14ac:dyDescent="0.3">
      <c r="A8" s="151"/>
      <c r="B8" s="152"/>
      <c r="E8" s="176" t="s">
        <v>103</v>
      </c>
      <c r="F8" s="176"/>
      <c r="G8" s="177"/>
      <c r="H8" s="178">
        <v>76934154</v>
      </c>
      <c r="I8" s="178">
        <v>1421444</v>
      </c>
      <c r="J8" s="178">
        <v>1472297</v>
      </c>
      <c r="K8" s="178">
        <v>1515061</v>
      </c>
      <c r="L8" s="178">
        <v>1769348</v>
      </c>
      <c r="M8" s="178">
        <v>17310061</v>
      </c>
      <c r="N8" s="178">
        <v>3811568</v>
      </c>
      <c r="O8" s="178">
        <v>4178087</v>
      </c>
      <c r="P8" s="178">
        <v>3401320</v>
      </c>
      <c r="Q8" s="178">
        <v>2185793</v>
      </c>
      <c r="R8" s="178">
        <v>3466632</v>
      </c>
      <c r="S8" s="178">
        <v>0</v>
      </c>
      <c r="T8" s="178">
        <v>0</v>
      </c>
      <c r="U8" s="174">
        <v>40531611</v>
      </c>
      <c r="V8" s="175">
        <v>68527944</v>
      </c>
      <c r="W8" s="178">
        <v>1274217</v>
      </c>
      <c r="X8" s="178">
        <v>1410515</v>
      </c>
      <c r="Y8" s="178">
        <v>1953483</v>
      </c>
      <c r="Z8" s="178">
        <v>1942792</v>
      </c>
      <c r="AA8" s="178">
        <v>15067839</v>
      </c>
      <c r="AB8" s="178">
        <v>3788070</v>
      </c>
      <c r="AC8" s="178">
        <v>3401818</v>
      </c>
      <c r="AD8" s="178">
        <v>3362660</v>
      </c>
      <c r="AE8" s="178">
        <v>2026276</v>
      </c>
      <c r="AF8" s="178">
        <v>2493329</v>
      </c>
      <c r="AG8" s="178">
        <v>29073501</v>
      </c>
      <c r="AH8" s="178">
        <v>2733445</v>
      </c>
      <c r="AI8" s="174">
        <v>36720999</v>
      </c>
      <c r="AJ8" s="151"/>
      <c r="AK8" s="167"/>
    </row>
    <row r="9" spans="1:37" ht="12.75" customHeight="1" x14ac:dyDescent="0.3">
      <c r="A9" s="151"/>
      <c r="B9" s="152"/>
      <c r="E9" s="143" t="s">
        <v>104</v>
      </c>
      <c r="F9" s="152"/>
      <c r="G9" s="173"/>
      <c r="H9" s="178">
        <v>766209185</v>
      </c>
      <c r="I9" s="178">
        <v>67193804</v>
      </c>
      <c r="J9" s="178">
        <v>60671240</v>
      </c>
      <c r="K9" s="178">
        <v>58832225</v>
      </c>
      <c r="L9" s="178">
        <v>62099420</v>
      </c>
      <c r="M9" s="178">
        <v>59086891</v>
      </c>
      <c r="N9" s="178">
        <v>63078429</v>
      </c>
      <c r="O9" s="178">
        <v>63230380</v>
      </c>
      <c r="P9" s="178">
        <v>64906534</v>
      </c>
      <c r="Q9" s="178">
        <v>68577626</v>
      </c>
      <c r="R9" s="178">
        <v>68493489</v>
      </c>
      <c r="S9" s="178">
        <v>0</v>
      </c>
      <c r="T9" s="178">
        <v>0</v>
      </c>
      <c r="U9" s="174">
        <v>636170038</v>
      </c>
      <c r="V9" s="175">
        <v>707157374</v>
      </c>
      <c r="W9" s="178">
        <v>61160736</v>
      </c>
      <c r="X9" s="178">
        <v>56324265</v>
      </c>
      <c r="Y9" s="178">
        <v>55129138</v>
      </c>
      <c r="Z9" s="178">
        <v>55823291</v>
      </c>
      <c r="AA9" s="178">
        <v>54264095</v>
      </c>
      <c r="AB9" s="178">
        <v>57338376</v>
      </c>
      <c r="AC9" s="178">
        <v>61273325</v>
      </c>
      <c r="AD9" s="178">
        <v>62584063</v>
      </c>
      <c r="AE9" s="178">
        <v>63275632</v>
      </c>
      <c r="AF9" s="178">
        <v>63066577</v>
      </c>
      <c r="AG9" s="178">
        <v>54967094</v>
      </c>
      <c r="AH9" s="178">
        <v>61950782</v>
      </c>
      <c r="AI9" s="174">
        <v>590239498</v>
      </c>
      <c r="AJ9" s="151"/>
      <c r="AK9" s="167"/>
    </row>
    <row r="10" spans="1:37" ht="12.75" customHeight="1" x14ac:dyDescent="0.3">
      <c r="A10" s="151"/>
      <c r="B10" s="152"/>
      <c r="E10" s="143" t="s">
        <v>105</v>
      </c>
      <c r="F10"/>
      <c r="G10" s="179"/>
      <c r="H10" s="178">
        <v>-3966820</v>
      </c>
      <c r="I10" s="178">
        <v>-276640</v>
      </c>
      <c r="J10" s="178">
        <v>-332791</v>
      </c>
      <c r="K10" s="178">
        <v>-348676</v>
      </c>
      <c r="L10" s="178">
        <v>-340432</v>
      </c>
      <c r="M10" s="178">
        <v>-355728</v>
      </c>
      <c r="N10" s="178">
        <v>-384829</v>
      </c>
      <c r="O10" s="178">
        <v>-197506</v>
      </c>
      <c r="P10" s="178">
        <v>-399744</v>
      </c>
      <c r="Q10" s="178">
        <v>-401937</v>
      </c>
      <c r="R10" s="178">
        <v>-350714</v>
      </c>
      <c r="S10" s="178">
        <v>0</v>
      </c>
      <c r="T10" s="178">
        <v>0</v>
      </c>
      <c r="U10" s="174">
        <v>-3388997</v>
      </c>
      <c r="V10" s="175">
        <v>-3664349</v>
      </c>
      <c r="W10" s="178">
        <v>-267717</v>
      </c>
      <c r="X10" s="178">
        <v>-267675</v>
      </c>
      <c r="Y10" s="178">
        <v>-267946</v>
      </c>
      <c r="Z10" s="178">
        <v>-539040</v>
      </c>
      <c r="AA10" s="178">
        <v>-271663</v>
      </c>
      <c r="AB10" s="178">
        <v>-272833</v>
      </c>
      <c r="AC10" s="178">
        <v>-231077</v>
      </c>
      <c r="AD10" s="178">
        <v>-298267</v>
      </c>
      <c r="AE10" s="178">
        <v>-327820</v>
      </c>
      <c r="AF10" s="178">
        <v>-267679</v>
      </c>
      <c r="AG10" s="178">
        <v>-338406</v>
      </c>
      <c r="AH10" s="178">
        <v>-314226</v>
      </c>
      <c r="AI10" s="174">
        <v>-3011717</v>
      </c>
      <c r="AJ10" s="151"/>
      <c r="AK10" s="167"/>
    </row>
    <row r="11" spans="1:37" ht="12.75" customHeight="1" x14ac:dyDescent="0.3">
      <c r="A11" s="151"/>
      <c r="B11" s="152"/>
      <c r="E11" s="143" t="s">
        <v>106</v>
      </c>
      <c r="F11" s="152"/>
      <c r="G11" s="173"/>
      <c r="H11" s="178">
        <v>-816424</v>
      </c>
      <c r="I11" s="178">
        <v>-32077</v>
      </c>
      <c r="J11" s="178">
        <v>-118864</v>
      </c>
      <c r="K11" s="178">
        <v>-71453</v>
      </c>
      <c r="L11" s="178">
        <v>-38276</v>
      </c>
      <c r="M11" s="178">
        <v>-52978</v>
      </c>
      <c r="N11" s="178">
        <v>-39439</v>
      </c>
      <c r="O11" s="178">
        <v>-270183</v>
      </c>
      <c r="P11" s="178">
        <v>-100018</v>
      </c>
      <c r="Q11" s="178">
        <v>-65952</v>
      </c>
      <c r="R11" s="178">
        <v>-27754</v>
      </c>
      <c r="S11" s="178">
        <v>0</v>
      </c>
      <c r="T11" s="178">
        <v>0</v>
      </c>
      <c r="U11" s="174">
        <v>-816994</v>
      </c>
      <c r="V11" s="175">
        <v>-826052</v>
      </c>
      <c r="W11" s="178">
        <v>-68236</v>
      </c>
      <c r="X11" s="178">
        <v>-78952</v>
      </c>
      <c r="Y11" s="178">
        <v>-41760</v>
      </c>
      <c r="Z11" s="178">
        <v>-68876</v>
      </c>
      <c r="AA11" s="178">
        <v>-85151</v>
      </c>
      <c r="AB11" s="178">
        <v>-55853</v>
      </c>
      <c r="AC11" s="178">
        <v>-144305</v>
      </c>
      <c r="AD11" s="178">
        <v>-86069</v>
      </c>
      <c r="AE11" s="178">
        <v>-44314</v>
      </c>
      <c r="AF11" s="178">
        <v>-35094</v>
      </c>
      <c r="AG11" s="178">
        <v>-96156</v>
      </c>
      <c r="AH11" s="178">
        <v>-21287</v>
      </c>
      <c r="AI11" s="174">
        <v>-708610</v>
      </c>
      <c r="AJ11" s="151"/>
      <c r="AK11" s="167"/>
    </row>
    <row r="12" spans="1:37" ht="12.75" customHeight="1" x14ac:dyDescent="0.3">
      <c r="A12" s="151"/>
      <c r="B12" s="152"/>
      <c r="E12" s="143" t="s">
        <v>107</v>
      </c>
      <c r="F12" s="152"/>
      <c r="G12" s="173"/>
      <c r="H12" s="178">
        <v>-46603304</v>
      </c>
      <c r="I12" s="178">
        <v>-1149050</v>
      </c>
      <c r="J12" s="178">
        <v>-924338</v>
      </c>
      <c r="K12" s="178">
        <v>-658393</v>
      </c>
      <c r="L12" s="178">
        <v>-18367476</v>
      </c>
      <c r="M12" s="178">
        <v>-6927195</v>
      </c>
      <c r="N12" s="178">
        <v>-4130495</v>
      </c>
      <c r="O12" s="178">
        <v>-5419502</v>
      </c>
      <c r="P12" s="178">
        <v>-2703589</v>
      </c>
      <c r="Q12" s="178">
        <v>-1382510</v>
      </c>
      <c r="R12" s="178">
        <v>-1940874</v>
      </c>
      <c r="S12" s="178">
        <v>0</v>
      </c>
      <c r="T12" s="178">
        <v>0</v>
      </c>
      <c r="U12" s="174">
        <v>-43603422</v>
      </c>
      <c r="V12" s="175">
        <v>-41283929</v>
      </c>
      <c r="W12" s="178">
        <v>-1037185</v>
      </c>
      <c r="X12" s="178">
        <v>-768190</v>
      </c>
      <c r="Y12" s="178">
        <v>-530480</v>
      </c>
      <c r="Z12" s="178">
        <v>-16226640</v>
      </c>
      <c r="AA12" s="178">
        <v>-5785685</v>
      </c>
      <c r="AB12" s="178">
        <v>-3322604</v>
      </c>
      <c r="AC12" s="178">
        <v>-4482459</v>
      </c>
      <c r="AD12" s="178">
        <v>-2683125</v>
      </c>
      <c r="AE12" s="178">
        <v>-1453654</v>
      </c>
      <c r="AF12" s="178">
        <v>-1705143</v>
      </c>
      <c r="AG12" s="178">
        <v>-1668595</v>
      </c>
      <c r="AH12" s="178">
        <v>-1620168</v>
      </c>
      <c r="AI12" s="174">
        <v>-37995165</v>
      </c>
      <c r="AJ12" s="151"/>
      <c r="AK12" s="167"/>
    </row>
    <row r="13" spans="1:37" ht="12.75" customHeight="1" x14ac:dyDescent="0.3">
      <c r="A13" s="151"/>
      <c r="C13" s="176" t="s">
        <v>108</v>
      </c>
      <c r="D13" s="176"/>
      <c r="E13" s="176"/>
      <c r="F13" s="176"/>
      <c r="G13" s="177"/>
      <c r="H13" s="178"/>
      <c r="I13" s="178"/>
      <c r="J13" s="178"/>
      <c r="K13" s="178"/>
      <c r="L13" s="178"/>
      <c r="M13" s="178"/>
      <c r="N13" s="178"/>
      <c r="O13" s="178"/>
      <c r="P13" s="178"/>
      <c r="Q13" s="178"/>
      <c r="R13" s="178"/>
      <c r="S13" s="178"/>
      <c r="T13" s="178"/>
      <c r="U13" s="174"/>
      <c r="V13" s="175"/>
      <c r="W13" s="178"/>
      <c r="X13" s="178"/>
      <c r="Y13" s="178"/>
      <c r="Z13" s="178"/>
      <c r="AA13" s="178"/>
      <c r="AB13" s="178"/>
      <c r="AC13" s="178"/>
      <c r="AD13" s="178"/>
      <c r="AE13" s="178"/>
      <c r="AF13" s="178"/>
      <c r="AG13" s="178"/>
      <c r="AH13" s="178"/>
      <c r="AI13" s="174"/>
      <c r="AJ13" s="151"/>
      <c r="AK13" s="167"/>
    </row>
    <row r="14" spans="1:37" ht="12.75" customHeight="1" x14ac:dyDescent="0.3">
      <c r="A14" s="151"/>
      <c r="E14" s="143" t="s">
        <v>109</v>
      </c>
      <c r="G14" s="173"/>
      <c r="H14" s="178">
        <v>343426500</v>
      </c>
      <c r="I14" s="178">
        <v>922841</v>
      </c>
      <c r="J14" s="178">
        <v>2424935</v>
      </c>
      <c r="K14" s="178">
        <v>81367503</v>
      </c>
      <c r="L14" s="178">
        <v>2449812</v>
      </c>
      <c r="M14" s="178">
        <v>39735961</v>
      </c>
      <c r="N14" s="178">
        <v>32407867</v>
      </c>
      <c r="O14" s="178">
        <v>1475551</v>
      </c>
      <c r="P14" s="178">
        <v>1290112</v>
      </c>
      <c r="Q14" s="178">
        <v>88641026</v>
      </c>
      <c r="R14" s="178">
        <v>1352964</v>
      </c>
      <c r="S14" s="178">
        <v>0</v>
      </c>
      <c r="T14" s="178">
        <v>0</v>
      </c>
      <c r="U14" s="178">
        <v>252068572</v>
      </c>
      <c r="V14" s="175">
        <v>318739344</v>
      </c>
      <c r="W14" s="178">
        <v>2003035</v>
      </c>
      <c r="X14" s="178">
        <v>2423429</v>
      </c>
      <c r="Y14" s="178">
        <v>76642901</v>
      </c>
      <c r="Z14" s="178">
        <v>1786740</v>
      </c>
      <c r="AA14" s="178">
        <v>35843081</v>
      </c>
      <c r="AB14" s="178">
        <v>28531853</v>
      </c>
      <c r="AC14" s="178">
        <v>1969631</v>
      </c>
      <c r="AD14" s="178">
        <v>3597974</v>
      </c>
      <c r="AE14" s="178">
        <v>77555474</v>
      </c>
      <c r="AF14" s="178">
        <v>2151526</v>
      </c>
      <c r="AG14" s="178">
        <v>50746320</v>
      </c>
      <c r="AH14" s="178">
        <v>35487378</v>
      </c>
      <c r="AI14" s="174">
        <v>232505644</v>
      </c>
      <c r="AJ14" s="151"/>
      <c r="AK14" s="167"/>
    </row>
    <row r="15" spans="1:37" ht="12.75" customHeight="1" x14ac:dyDescent="0.3">
      <c r="A15" s="151"/>
      <c r="E15" s="180" t="s">
        <v>110</v>
      </c>
      <c r="F15" s="180"/>
      <c r="G15" s="181"/>
      <c r="H15" s="178">
        <v>10065</v>
      </c>
      <c r="I15" s="178">
        <v>347</v>
      </c>
      <c r="J15" s="178">
        <v>385</v>
      </c>
      <c r="K15" s="178">
        <v>293</v>
      </c>
      <c r="L15" s="178">
        <v>683</v>
      </c>
      <c r="M15" s="178">
        <v>1405</v>
      </c>
      <c r="N15" s="178">
        <v>275</v>
      </c>
      <c r="O15" s="178">
        <v>1456</v>
      </c>
      <c r="P15" s="178">
        <v>703</v>
      </c>
      <c r="Q15" s="178">
        <v>743</v>
      </c>
      <c r="R15" s="178">
        <v>783</v>
      </c>
      <c r="S15" s="178">
        <v>0</v>
      </c>
      <c r="T15" s="178">
        <v>0</v>
      </c>
      <c r="U15" s="178">
        <v>7073</v>
      </c>
      <c r="V15" s="175">
        <v>14841</v>
      </c>
      <c r="W15" s="178">
        <v>1584</v>
      </c>
      <c r="X15" s="178">
        <v>4478</v>
      </c>
      <c r="Y15" s="178">
        <v>402</v>
      </c>
      <c r="Z15" s="178">
        <v>2215</v>
      </c>
      <c r="AA15" s="178">
        <v>653</v>
      </c>
      <c r="AB15" s="178">
        <v>618</v>
      </c>
      <c r="AC15" s="178">
        <v>1340</v>
      </c>
      <c r="AD15" s="178">
        <v>595</v>
      </c>
      <c r="AE15" s="178">
        <v>637</v>
      </c>
      <c r="AF15" s="178">
        <v>456</v>
      </c>
      <c r="AG15" s="178">
        <v>1210</v>
      </c>
      <c r="AH15" s="178">
        <v>652</v>
      </c>
      <c r="AI15" s="174">
        <v>12978</v>
      </c>
      <c r="AJ15" s="151"/>
      <c r="AK15" s="167"/>
    </row>
    <row r="16" spans="1:37" ht="12.75" customHeight="1" x14ac:dyDescent="0.3">
      <c r="A16" s="151"/>
      <c r="E16" s="180" t="s">
        <v>111</v>
      </c>
      <c r="F16" s="180"/>
      <c r="G16" s="181"/>
      <c r="H16" s="178">
        <v>46317119</v>
      </c>
      <c r="I16" s="178">
        <v>3531908</v>
      </c>
      <c r="J16" s="178">
        <v>6402461</v>
      </c>
      <c r="K16" s="178">
        <v>2344735</v>
      </c>
      <c r="L16" s="178">
        <v>4555811</v>
      </c>
      <c r="M16" s="178">
        <v>2845315</v>
      </c>
      <c r="N16" s="178">
        <v>2605363</v>
      </c>
      <c r="O16" s="178">
        <v>5635997</v>
      </c>
      <c r="P16" s="178">
        <v>3993393</v>
      </c>
      <c r="Q16" s="178">
        <v>2446525</v>
      </c>
      <c r="R16" s="178">
        <v>3015351</v>
      </c>
      <c r="S16" s="178">
        <v>0</v>
      </c>
      <c r="T16" s="178">
        <v>0</v>
      </c>
      <c r="U16" s="178">
        <v>37376859</v>
      </c>
      <c r="V16" s="175">
        <v>42973231</v>
      </c>
      <c r="W16" s="178">
        <v>2705270</v>
      </c>
      <c r="X16" s="178">
        <v>5413904</v>
      </c>
      <c r="Y16" s="178">
        <v>2220263</v>
      </c>
      <c r="Z16" s="178">
        <v>2366979</v>
      </c>
      <c r="AA16" s="178">
        <v>2309264</v>
      </c>
      <c r="AB16" s="178">
        <v>1988622</v>
      </c>
      <c r="AC16" s="178">
        <v>4590090</v>
      </c>
      <c r="AD16" s="178">
        <v>3423496</v>
      </c>
      <c r="AE16" s="178">
        <v>2334832</v>
      </c>
      <c r="AF16" s="178">
        <v>2874044</v>
      </c>
      <c r="AG16" s="178">
        <v>3010038</v>
      </c>
      <c r="AH16" s="178">
        <v>9736428</v>
      </c>
      <c r="AI16" s="174">
        <v>30226764</v>
      </c>
      <c r="AJ16" s="151"/>
      <c r="AK16" s="167"/>
    </row>
    <row r="17" spans="1:37" ht="12.75" customHeight="1" x14ac:dyDescent="0.3">
      <c r="A17" s="151"/>
      <c r="E17" s="182" t="s">
        <v>112</v>
      </c>
      <c r="F17" s="182"/>
      <c r="G17" s="182"/>
      <c r="H17" s="178">
        <v>1147148</v>
      </c>
      <c r="I17" s="178">
        <v>97662</v>
      </c>
      <c r="J17" s="178">
        <v>55364</v>
      </c>
      <c r="K17" s="178">
        <v>47608</v>
      </c>
      <c r="L17" s="178">
        <v>160324</v>
      </c>
      <c r="M17" s="178">
        <v>60963</v>
      </c>
      <c r="N17" s="178">
        <v>102659</v>
      </c>
      <c r="O17" s="178">
        <v>110088</v>
      </c>
      <c r="P17" s="178">
        <v>103983</v>
      </c>
      <c r="Q17" s="178">
        <v>71322</v>
      </c>
      <c r="R17" s="178">
        <v>117721</v>
      </c>
      <c r="S17" s="178">
        <v>0</v>
      </c>
      <c r="T17" s="178">
        <v>0</v>
      </c>
      <c r="U17" s="178">
        <v>927694</v>
      </c>
      <c r="V17" s="175">
        <v>1143916</v>
      </c>
      <c r="W17" s="178">
        <v>104041</v>
      </c>
      <c r="X17" s="178">
        <v>87161</v>
      </c>
      <c r="Y17" s="178">
        <v>49421</v>
      </c>
      <c r="Z17" s="178">
        <v>176582</v>
      </c>
      <c r="AA17" s="178">
        <v>76947</v>
      </c>
      <c r="AB17" s="178">
        <v>68002</v>
      </c>
      <c r="AC17" s="178">
        <v>96482</v>
      </c>
      <c r="AD17" s="178">
        <v>94504</v>
      </c>
      <c r="AE17" s="178">
        <v>54668</v>
      </c>
      <c r="AF17" s="178">
        <v>171922</v>
      </c>
      <c r="AG17" s="178">
        <v>94807</v>
      </c>
      <c r="AH17" s="178">
        <v>69379</v>
      </c>
      <c r="AI17" s="174">
        <v>979730</v>
      </c>
      <c r="AJ17" s="151"/>
      <c r="AK17" s="167"/>
    </row>
    <row r="18" spans="1:37" ht="12.75" hidden="1" customHeight="1" x14ac:dyDescent="0.3">
      <c r="A18" s="151"/>
      <c r="E18" s="180" t="s">
        <v>113</v>
      </c>
      <c r="F18" s="180"/>
      <c r="G18" s="181"/>
      <c r="H18" s="178">
        <v>0</v>
      </c>
      <c r="I18" s="178">
        <v>0</v>
      </c>
      <c r="J18" s="178">
        <v>0</v>
      </c>
      <c r="K18" s="178">
        <v>0</v>
      </c>
      <c r="L18" s="178">
        <v>0</v>
      </c>
      <c r="M18" s="178">
        <v>0</v>
      </c>
      <c r="N18" s="178">
        <v>0</v>
      </c>
      <c r="O18" s="178">
        <v>0</v>
      </c>
      <c r="P18" s="178">
        <v>0</v>
      </c>
      <c r="Q18" s="178">
        <v>0</v>
      </c>
      <c r="R18" s="178">
        <v>0</v>
      </c>
      <c r="S18" s="178">
        <v>0</v>
      </c>
      <c r="T18" s="178">
        <v>0</v>
      </c>
      <c r="U18" s="174">
        <v>0</v>
      </c>
      <c r="V18" s="175">
        <v>0</v>
      </c>
      <c r="W18" s="178">
        <v>0</v>
      </c>
      <c r="X18" s="178">
        <v>0</v>
      </c>
      <c r="Y18" s="178">
        <v>0</v>
      </c>
      <c r="Z18" s="178">
        <v>0</v>
      </c>
      <c r="AA18" s="178">
        <v>0</v>
      </c>
      <c r="AB18" s="178">
        <v>0</v>
      </c>
      <c r="AC18" s="178">
        <v>0</v>
      </c>
      <c r="AD18" s="178">
        <v>0</v>
      </c>
      <c r="AE18" s="178">
        <v>0</v>
      </c>
      <c r="AF18" s="178">
        <v>0</v>
      </c>
      <c r="AG18" s="178">
        <v>0</v>
      </c>
      <c r="AH18" s="178">
        <v>0</v>
      </c>
      <c r="AI18" s="174">
        <v>0</v>
      </c>
      <c r="AJ18" s="151"/>
      <c r="AK18" s="167"/>
    </row>
    <row r="19" spans="1:37" x14ac:dyDescent="0.3">
      <c r="A19" s="151"/>
      <c r="C19" s="143" t="s">
        <v>114</v>
      </c>
      <c r="F19" s="183"/>
      <c r="G19" s="184"/>
      <c r="H19" s="178"/>
      <c r="I19" s="178"/>
      <c r="J19" s="178"/>
      <c r="K19" s="178"/>
      <c r="L19" s="178"/>
      <c r="M19" s="178"/>
      <c r="N19" s="178"/>
      <c r="O19" s="178"/>
      <c r="P19" s="178"/>
      <c r="Q19" s="178"/>
      <c r="R19" s="178"/>
      <c r="S19" s="178"/>
      <c r="T19" s="178"/>
      <c r="U19" s="174"/>
      <c r="V19" s="175"/>
      <c r="W19" s="178"/>
      <c r="X19" s="178"/>
      <c r="Y19" s="178"/>
      <c r="Z19" s="178"/>
      <c r="AA19" s="178"/>
      <c r="AB19" s="178"/>
      <c r="AC19" s="178"/>
      <c r="AD19" s="178"/>
      <c r="AE19" s="178"/>
      <c r="AF19" s="178"/>
      <c r="AG19" s="178"/>
      <c r="AH19" s="178"/>
      <c r="AI19" s="174"/>
      <c r="AJ19" s="151"/>
      <c r="AK19" s="167"/>
    </row>
    <row r="20" spans="1:37" ht="12.75" customHeight="1" x14ac:dyDescent="0.3">
      <c r="A20" s="151"/>
      <c r="E20" s="176" t="s">
        <v>115</v>
      </c>
      <c r="F20" s="176"/>
      <c r="G20" s="177"/>
      <c r="H20" s="178">
        <v>8508518</v>
      </c>
      <c r="I20" s="178">
        <v>471416</v>
      </c>
      <c r="J20" s="178">
        <v>419110</v>
      </c>
      <c r="K20" s="178">
        <v>553273</v>
      </c>
      <c r="L20" s="178">
        <v>649519</v>
      </c>
      <c r="M20" s="178">
        <v>577221</v>
      </c>
      <c r="N20" s="178">
        <v>578372</v>
      </c>
      <c r="O20" s="178">
        <v>624383</v>
      </c>
      <c r="P20" s="178">
        <v>409185</v>
      </c>
      <c r="Q20" s="178">
        <v>590988</v>
      </c>
      <c r="R20" s="178">
        <v>598270</v>
      </c>
      <c r="S20" s="178">
        <v>0</v>
      </c>
      <c r="T20" s="178">
        <v>0</v>
      </c>
      <c r="U20" s="174">
        <v>5471737</v>
      </c>
      <c r="V20" s="175">
        <v>7747587</v>
      </c>
      <c r="W20" s="178">
        <v>220899</v>
      </c>
      <c r="X20" s="178">
        <v>756810</v>
      </c>
      <c r="Y20" s="178">
        <v>643268</v>
      </c>
      <c r="Z20" s="178">
        <v>716371</v>
      </c>
      <c r="AA20" s="178">
        <v>203499</v>
      </c>
      <c r="AB20" s="178">
        <v>473432</v>
      </c>
      <c r="AC20" s="178">
        <v>834058</v>
      </c>
      <c r="AD20" s="178">
        <v>552526</v>
      </c>
      <c r="AE20" s="178">
        <v>624371</v>
      </c>
      <c r="AF20" s="178">
        <v>567929</v>
      </c>
      <c r="AG20" s="178">
        <v>564882</v>
      </c>
      <c r="AH20" s="178">
        <v>1589541</v>
      </c>
      <c r="AI20" s="174">
        <v>5593163</v>
      </c>
      <c r="AJ20" s="151"/>
      <c r="AK20" s="167"/>
    </row>
    <row r="21" spans="1:37" ht="12.75" hidden="1" customHeight="1" x14ac:dyDescent="0.3">
      <c r="A21" s="151"/>
      <c r="E21" s="180" t="s">
        <v>116</v>
      </c>
      <c r="F21" s="180"/>
      <c r="G21" s="181"/>
      <c r="H21" s="178">
        <v>0</v>
      </c>
      <c r="I21" s="178">
        <v>0</v>
      </c>
      <c r="J21" s="178">
        <v>0</v>
      </c>
      <c r="K21" s="178">
        <v>0</v>
      </c>
      <c r="L21" s="178">
        <v>0</v>
      </c>
      <c r="M21" s="178">
        <v>0</v>
      </c>
      <c r="N21" s="178">
        <v>0</v>
      </c>
      <c r="O21" s="178">
        <v>0</v>
      </c>
      <c r="P21" s="178">
        <v>0</v>
      </c>
      <c r="Q21" s="178">
        <v>0</v>
      </c>
      <c r="R21" s="178">
        <v>0</v>
      </c>
      <c r="S21" s="178">
        <v>0</v>
      </c>
      <c r="T21" s="178">
        <v>0</v>
      </c>
      <c r="U21" s="174">
        <v>0</v>
      </c>
      <c r="V21" s="175">
        <v>0</v>
      </c>
      <c r="W21" s="178">
        <v>298102</v>
      </c>
      <c r="X21" s="178">
        <v>-298102</v>
      </c>
      <c r="Y21" s="178">
        <v>0</v>
      </c>
      <c r="Z21" s="178">
        <v>0</v>
      </c>
      <c r="AA21" s="178">
        <v>0</v>
      </c>
      <c r="AB21" s="178">
        <v>0</v>
      </c>
      <c r="AC21" s="178">
        <v>0</v>
      </c>
      <c r="AD21" s="178">
        <v>0</v>
      </c>
      <c r="AE21" s="178">
        <v>0</v>
      </c>
      <c r="AF21" s="178">
        <v>0</v>
      </c>
      <c r="AG21" s="178">
        <v>0</v>
      </c>
      <c r="AH21" s="178">
        <v>0</v>
      </c>
      <c r="AI21" s="174">
        <v>0</v>
      </c>
      <c r="AJ21" s="151"/>
      <c r="AK21" s="167"/>
    </row>
    <row r="22" spans="1:37" s="167" customFormat="1" ht="12.75" customHeight="1" x14ac:dyDescent="0.3">
      <c r="A22" s="172"/>
      <c r="B22" s="152" t="s">
        <v>117</v>
      </c>
      <c r="C22" s="166"/>
      <c r="E22" s="185"/>
      <c r="F22" s="185"/>
      <c r="G22" s="184"/>
      <c r="H22" s="16">
        <v>25978559</v>
      </c>
      <c r="I22" s="16">
        <v>2129295</v>
      </c>
      <c r="J22" s="16">
        <v>2087942</v>
      </c>
      <c r="K22" s="16">
        <v>2051864</v>
      </c>
      <c r="L22" s="16">
        <v>2102991</v>
      </c>
      <c r="M22" s="16">
        <v>2056929</v>
      </c>
      <c r="N22" s="16">
        <v>2049458</v>
      </c>
      <c r="O22" s="16">
        <v>2149660</v>
      </c>
      <c r="P22" s="16">
        <v>2176932</v>
      </c>
      <c r="Q22" s="16">
        <v>2376137</v>
      </c>
      <c r="R22" s="16">
        <v>2374081</v>
      </c>
      <c r="S22" s="16">
        <v>0</v>
      </c>
      <c r="T22" s="16">
        <v>0</v>
      </c>
      <c r="U22" s="21">
        <v>21555289</v>
      </c>
      <c r="V22" s="186">
        <v>24447989</v>
      </c>
      <c r="W22" s="16">
        <v>2014274</v>
      </c>
      <c r="X22" s="16">
        <v>1905186</v>
      </c>
      <c r="Y22" s="16">
        <v>2046819</v>
      </c>
      <c r="Z22" s="16">
        <v>1897433</v>
      </c>
      <c r="AA22" s="16">
        <v>1946652</v>
      </c>
      <c r="AB22" s="16">
        <v>2042357</v>
      </c>
      <c r="AC22" s="16">
        <v>2011017</v>
      </c>
      <c r="AD22" s="16">
        <v>2065301</v>
      </c>
      <c r="AE22" s="16">
        <v>2147361</v>
      </c>
      <c r="AF22" s="16">
        <v>2239341</v>
      </c>
      <c r="AG22" s="16">
        <v>1989661</v>
      </c>
      <c r="AH22" s="16">
        <v>2142587</v>
      </c>
      <c r="AI22" s="16">
        <v>20315741</v>
      </c>
      <c r="AJ22" s="172"/>
    </row>
    <row r="23" spans="1:37" ht="12.75" customHeight="1" x14ac:dyDescent="0.3">
      <c r="A23" s="151"/>
      <c r="C23" s="182" t="s">
        <v>118</v>
      </c>
      <c r="F23" s="187"/>
      <c r="G23" s="184"/>
      <c r="H23" s="178">
        <v>25978559</v>
      </c>
      <c r="I23" s="178">
        <v>2129295</v>
      </c>
      <c r="J23" s="178">
        <v>2087942</v>
      </c>
      <c r="K23" s="178">
        <v>2051864</v>
      </c>
      <c r="L23" s="178">
        <v>2102991</v>
      </c>
      <c r="M23" s="178">
        <v>2056929</v>
      </c>
      <c r="N23" s="178">
        <v>2049458</v>
      </c>
      <c r="O23" s="178">
        <v>2149660</v>
      </c>
      <c r="P23" s="178">
        <v>2176932</v>
      </c>
      <c r="Q23" s="178">
        <v>2376137</v>
      </c>
      <c r="R23" s="178">
        <v>2374081</v>
      </c>
      <c r="S23" s="178">
        <v>0</v>
      </c>
      <c r="T23" s="178">
        <v>0</v>
      </c>
      <c r="U23" s="188">
        <v>21555289</v>
      </c>
      <c r="V23" s="175">
        <v>24447989</v>
      </c>
      <c r="W23" s="178">
        <v>2014274</v>
      </c>
      <c r="X23" s="178">
        <v>1905186</v>
      </c>
      <c r="Y23" s="178">
        <v>2046819</v>
      </c>
      <c r="Z23" s="178">
        <v>1897433</v>
      </c>
      <c r="AA23" s="178">
        <v>1946652</v>
      </c>
      <c r="AB23" s="178">
        <v>2042357</v>
      </c>
      <c r="AC23" s="178">
        <v>2011017</v>
      </c>
      <c r="AD23" s="178">
        <v>2065301</v>
      </c>
      <c r="AE23" s="178">
        <v>2147361</v>
      </c>
      <c r="AF23" s="178">
        <v>2239341</v>
      </c>
      <c r="AG23" s="178">
        <v>1989661</v>
      </c>
      <c r="AH23" s="178">
        <v>2142587</v>
      </c>
      <c r="AI23" s="174">
        <v>20315741</v>
      </c>
      <c r="AJ23" s="151"/>
      <c r="AK23" s="167"/>
    </row>
    <row r="24" spans="1:37" s="167" customFormat="1" ht="12.75" customHeight="1" x14ac:dyDescent="0.3">
      <c r="A24" s="172"/>
      <c r="B24" s="152" t="s">
        <v>119</v>
      </c>
      <c r="C24" s="166"/>
      <c r="E24" s="185"/>
      <c r="F24" s="185"/>
      <c r="G24" s="184"/>
      <c r="H24" s="16">
        <v>25001718</v>
      </c>
      <c r="I24" s="16">
        <v>1963095</v>
      </c>
      <c r="J24" s="16">
        <v>2377507</v>
      </c>
      <c r="K24" s="16">
        <v>1815011</v>
      </c>
      <c r="L24" s="16">
        <v>2411329</v>
      </c>
      <c r="M24" s="16">
        <v>2077443</v>
      </c>
      <c r="N24" s="16">
        <v>1936239</v>
      </c>
      <c r="O24" s="16">
        <v>2352820</v>
      </c>
      <c r="P24" s="16">
        <v>2565778</v>
      </c>
      <c r="Q24" s="16">
        <v>1787394</v>
      </c>
      <c r="R24" s="16">
        <v>1956472</v>
      </c>
      <c r="S24" s="16">
        <v>0</v>
      </c>
      <c r="T24" s="16">
        <v>0</v>
      </c>
      <c r="U24" s="61">
        <v>21243088</v>
      </c>
      <c r="V24" s="16">
        <v>22505090</v>
      </c>
      <c r="W24" s="16">
        <v>1780679</v>
      </c>
      <c r="X24" s="16">
        <v>1809232</v>
      </c>
      <c r="Y24" s="16">
        <v>1700934</v>
      </c>
      <c r="Z24" s="16">
        <v>2062788</v>
      </c>
      <c r="AA24" s="16">
        <v>1627516</v>
      </c>
      <c r="AB24" s="16">
        <v>1738512</v>
      </c>
      <c r="AC24" s="16">
        <v>1999901</v>
      </c>
      <c r="AD24" s="16">
        <v>2087957</v>
      </c>
      <c r="AE24" s="16">
        <v>1379963</v>
      </c>
      <c r="AF24" s="16">
        <v>1685558</v>
      </c>
      <c r="AG24" s="16">
        <v>2006518</v>
      </c>
      <c r="AH24" s="16">
        <v>2625534</v>
      </c>
      <c r="AI24" s="16">
        <v>17873040</v>
      </c>
      <c r="AJ24" s="172"/>
    </row>
    <row r="25" spans="1:37" s="167" customFormat="1" ht="12.75" customHeight="1" x14ac:dyDescent="0.3">
      <c r="A25" s="172"/>
      <c r="B25" s="152"/>
      <c r="C25" s="176" t="s">
        <v>120</v>
      </c>
      <c r="D25" s="176"/>
      <c r="E25" s="176"/>
      <c r="F25" s="176"/>
      <c r="G25" s="177"/>
      <c r="H25" s="178"/>
      <c r="I25" s="178"/>
      <c r="J25" s="178"/>
      <c r="K25" s="178"/>
      <c r="L25" s="178"/>
      <c r="M25" s="178"/>
      <c r="N25" s="178"/>
      <c r="O25" s="178"/>
      <c r="P25" s="178"/>
      <c r="Q25" s="178"/>
      <c r="R25" s="178"/>
      <c r="S25" s="178"/>
      <c r="T25" s="178"/>
      <c r="U25" s="174"/>
      <c r="V25" s="175"/>
      <c r="W25" s="178"/>
      <c r="X25" s="178"/>
      <c r="Y25" s="178"/>
      <c r="Z25" s="178"/>
      <c r="AA25" s="178"/>
      <c r="AB25" s="178"/>
      <c r="AC25" s="178"/>
      <c r="AD25" s="178"/>
      <c r="AE25" s="178"/>
      <c r="AF25" s="178"/>
      <c r="AG25" s="178"/>
      <c r="AH25" s="178"/>
      <c r="AI25" s="174"/>
      <c r="AJ25" s="172"/>
    </row>
    <row r="26" spans="1:37" ht="12.75" customHeight="1" x14ac:dyDescent="0.3">
      <c r="A26" s="151"/>
      <c r="E26" s="182" t="s">
        <v>121</v>
      </c>
      <c r="F26" s="182"/>
      <c r="G26" s="184"/>
      <c r="H26" s="178">
        <v>988447</v>
      </c>
      <c r="I26" s="178">
        <v>95914</v>
      </c>
      <c r="J26" s="178">
        <v>65235</v>
      </c>
      <c r="K26" s="178">
        <v>73431</v>
      </c>
      <c r="L26" s="178">
        <v>75214</v>
      </c>
      <c r="M26" s="178">
        <v>55626</v>
      </c>
      <c r="N26" s="178">
        <v>46173</v>
      </c>
      <c r="O26" s="178">
        <v>89447</v>
      </c>
      <c r="P26" s="178">
        <v>79332</v>
      </c>
      <c r="Q26" s="178">
        <v>99038</v>
      </c>
      <c r="R26" s="178">
        <v>133669</v>
      </c>
      <c r="S26" s="178">
        <v>0</v>
      </c>
      <c r="T26" s="178">
        <v>0</v>
      </c>
      <c r="U26" s="178">
        <v>813079</v>
      </c>
      <c r="V26" s="175">
        <v>1144498</v>
      </c>
      <c r="W26" s="178">
        <v>85937</v>
      </c>
      <c r="X26" s="178">
        <v>74626</v>
      </c>
      <c r="Y26" s="178">
        <v>44866</v>
      </c>
      <c r="Z26" s="178">
        <v>89506</v>
      </c>
      <c r="AA26" s="178">
        <v>75066</v>
      </c>
      <c r="AB26" s="178">
        <v>167679</v>
      </c>
      <c r="AC26" s="178">
        <v>59559</v>
      </c>
      <c r="AD26" s="178">
        <v>116479</v>
      </c>
      <c r="AE26" s="178">
        <v>44746</v>
      </c>
      <c r="AF26" s="178">
        <v>62429</v>
      </c>
      <c r="AG26" s="178">
        <v>125806</v>
      </c>
      <c r="AH26" s="178">
        <v>197798</v>
      </c>
      <c r="AI26" s="174">
        <v>820893</v>
      </c>
      <c r="AJ26" s="151"/>
      <c r="AK26" s="167"/>
    </row>
    <row r="27" spans="1:37" ht="12.75" customHeight="1" x14ac:dyDescent="0.3">
      <c r="A27" s="151"/>
      <c r="E27" s="182" t="s">
        <v>122</v>
      </c>
      <c r="F27" s="182"/>
      <c r="G27" s="184"/>
      <c r="H27" s="178">
        <v>4568202</v>
      </c>
      <c r="I27" s="178">
        <v>333652</v>
      </c>
      <c r="J27" s="178">
        <v>557433</v>
      </c>
      <c r="K27" s="178">
        <v>228986</v>
      </c>
      <c r="L27" s="178">
        <v>378790</v>
      </c>
      <c r="M27" s="178">
        <v>401562</v>
      </c>
      <c r="N27" s="178">
        <v>335167</v>
      </c>
      <c r="O27" s="178">
        <v>374400</v>
      </c>
      <c r="P27" s="178">
        <v>453189</v>
      </c>
      <c r="Q27" s="178">
        <v>428264</v>
      </c>
      <c r="R27" s="178">
        <v>351371</v>
      </c>
      <c r="S27" s="178">
        <v>0</v>
      </c>
      <c r="T27" s="178">
        <v>0</v>
      </c>
      <c r="U27" s="178">
        <v>3842814</v>
      </c>
      <c r="V27" s="175">
        <v>4035861</v>
      </c>
      <c r="W27" s="178">
        <v>256818</v>
      </c>
      <c r="X27" s="178">
        <v>235803</v>
      </c>
      <c r="Y27" s="178">
        <v>328200</v>
      </c>
      <c r="Z27" s="178">
        <v>482745</v>
      </c>
      <c r="AA27" s="178">
        <v>232520</v>
      </c>
      <c r="AB27" s="178">
        <v>306107</v>
      </c>
      <c r="AC27" s="178">
        <v>365588</v>
      </c>
      <c r="AD27" s="178">
        <v>342757</v>
      </c>
      <c r="AE27" s="178">
        <v>328761</v>
      </c>
      <c r="AF27" s="178">
        <v>254595</v>
      </c>
      <c r="AG27" s="178">
        <v>399331</v>
      </c>
      <c r="AH27" s="178">
        <v>502637</v>
      </c>
      <c r="AI27" s="174">
        <v>3133894</v>
      </c>
      <c r="AJ27" s="151"/>
      <c r="AK27" s="167"/>
    </row>
    <row r="28" spans="1:37" ht="13.4" customHeight="1" x14ac:dyDescent="0.3">
      <c r="A28" s="151"/>
      <c r="C28" s="176" t="s">
        <v>123</v>
      </c>
      <c r="D28" s="176"/>
      <c r="E28" s="176"/>
      <c r="F28" s="176"/>
      <c r="G28" s="177"/>
      <c r="H28" s="178"/>
      <c r="I28" s="178"/>
      <c r="J28" s="178"/>
      <c r="K28" s="178"/>
      <c r="L28" s="178"/>
      <c r="M28" s="178"/>
      <c r="N28" s="178"/>
      <c r="O28" s="178"/>
      <c r="P28" s="178"/>
      <c r="Q28" s="178"/>
      <c r="R28" s="178"/>
      <c r="S28" s="178"/>
      <c r="T28" s="178"/>
      <c r="U28" s="174"/>
      <c r="V28" s="175"/>
      <c r="W28" s="178"/>
      <c r="X28" s="178"/>
      <c r="Y28" s="178"/>
      <c r="Z28" s="178"/>
      <c r="AA28" s="178"/>
      <c r="AB28" s="178"/>
      <c r="AC28" s="178"/>
      <c r="AD28" s="178"/>
      <c r="AE28" s="178"/>
      <c r="AF28" s="178"/>
      <c r="AG28" s="178"/>
      <c r="AH28" s="178"/>
      <c r="AI28" s="174"/>
      <c r="AJ28" s="151"/>
      <c r="AK28" s="167"/>
    </row>
    <row r="29" spans="1:37" ht="12.75" customHeight="1" x14ac:dyDescent="0.3">
      <c r="A29" s="151"/>
      <c r="E29" s="182" t="s">
        <v>124</v>
      </c>
      <c r="F29" s="182"/>
      <c r="G29" s="184" t="s">
        <v>125</v>
      </c>
      <c r="H29" s="178">
        <v>6836542</v>
      </c>
      <c r="I29" s="178">
        <v>516161</v>
      </c>
      <c r="J29" s="178">
        <v>557569</v>
      </c>
      <c r="K29" s="178">
        <v>459742</v>
      </c>
      <c r="L29" s="178">
        <v>811230</v>
      </c>
      <c r="M29" s="178">
        <v>605604</v>
      </c>
      <c r="N29" s="178">
        <v>552084</v>
      </c>
      <c r="O29" s="178">
        <v>746555</v>
      </c>
      <c r="P29" s="178">
        <v>862213</v>
      </c>
      <c r="Q29" s="178">
        <v>586490</v>
      </c>
      <c r="R29" s="178">
        <v>537567</v>
      </c>
      <c r="S29" s="178">
        <v>0</v>
      </c>
      <c r="T29" s="178">
        <v>0</v>
      </c>
      <c r="U29" s="178">
        <v>6235215</v>
      </c>
      <c r="V29" s="175">
        <v>5958032</v>
      </c>
      <c r="W29" s="178">
        <v>437751</v>
      </c>
      <c r="X29" s="178">
        <v>499449</v>
      </c>
      <c r="Y29" s="178">
        <v>446596</v>
      </c>
      <c r="Z29" s="178">
        <v>565616</v>
      </c>
      <c r="AA29" s="178">
        <v>418477</v>
      </c>
      <c r="AB29" s="178">
        <v>441384</v>
      </c>
      <c r="AC29" s="178">
        <v>499152</v>
      </c>
      <c r="AD29" s="178">
        <v>564537</v>
      </c>
      <c r="AE29" s="178">
        <v>472980</v>
      </c>
      <c r="AF29" s="178">
        <v>420974</v>
      </c>
      <c r="AG29" s="178">
        <v>419512</v>
      </c>
      <c r="AH29" s="178">
        <v>771606</v>
      </c>
      <c r="AI29" s="174">
        <v>4766916</v>
      </c>
      <c r="AJ29" s="151"/>
      <c r="AK29" s="167"/>
    </row>
    <row r="30" spans="1:37" ht="12.75" customHeight="1" x14ac:dyDescent="0.3">
      <c r="A30" s="151"/>
      <c r="E30" s="182" t="s">
        <v>126</v>
      </c>
      <c r="F30" s="182"/>
      <c r="G30" s="184"/>
      <c r="H30" s="178">
        <v>12608527</v>
      </c>
      <c r="I30" s="178">
        <v>1017368</v>
      </c>
      <c r="J30" s="178">
        <v>1197270</v>
      </c>
      <c r="K30" s="178">
        <v>1052852</v>
      </c>
      <c r="L30" s="178">
        <v>1146095</v>
      </c>
      <c r="M30" s="178">
        <v>1014651</v>
      </c>
      <c r="N30" s="178">
        <v>1002815</v>
      </c>
      <c r="O30" s="178">
        <v>1142418</v>
      </c>
      <c r="P30" s="178">
        <v>1171044</v>
      </c>
      <c r="Q30" s="178">
        <v>673602</v>
      </c>
      <c r="R30" s="178">
        <v>933865</v>
      </c>
      <c r="S30" s="178">
        <v>0</v>
      </c>
      <c r="T30" s="178">
        <v>0</v>
      </c>
      <c r="U30" s="178">
        <v>10351980</v>
      </c>
      <c r="V30" s="175">
        <v>11366699</v>
      </c>
      <c r="W30" s="178">
        <v>1000173</v>
      </c>
      <c r="X30" s="178">
        <v>999354</v>
      </c>
      <c r="Y30" s="178">
        <v>881272</v>
      </c>
      <c r="Z30" s="178">
        <v>924921</v>
      </c>
      <c r="AA30" s="178">
        <v>901453</v>
      </c>
      <c r="AB30" s="178">
        <v>823342</v>
      </c>
      <c r="AC30" s="178">
        <v>1075602</v>
      </c>
      <c r="AD30" s="178">
        <v>1064184</v>
      </c>
      <c r="AE30" s="178">
        <v>533476</v>
      </c>
      <c r="AF30" s="178">
        <v>947560</v>
      </c>
      <c r="AG30" s="178">
        <v>1061869</v>
      </c>
      <c r="AH30" s="178">
        <v>1153493</v>
      </c>
      <c r="AI30" s="174">
        <v>9151337</v>
      </c>
      <c r="AJ30" s="151"/>
      <c r="AK30" s="167"/>
    </row>
    <row r="31" spans="1:37" ht="12.75" customHeight="1" x14ac:dyDescent="0.3">
      <c r="A31" s="151"/>
      <c r="B31" s="152" t="s">
        <v>127</v>
      </c>
      <c r="C31" s="166"/>
      <c r="E31" s="182"/>
      <c r="F31" s="182"/>
      <c r="G31" s="184"/>
      <c r="H31" s="16">
        <v>679459785</v>
      </c>
      <c r="I31" s="16">
        <v>41714950</v>
      </c>
      <c r="J31" s="16">
        <v>53978498</v>
      </c>
      <c r="K31" s="16">
        <v>52770354</v>
      </c>
      <c r="L31" s="16">
        <v>56460433</v>
      </c>
      <c r="M31" s="16">
        <v>53049585</v>
      </c>
      <c r="N31" s="16">
        <v>56097690</v>
      </c>
      <c r="O31" s="16">
        <v>54560913</v>
      </c>
      <c r="P31" s="16">
        <v>58417088</v>
      </c>
      <c r="Q31" s="16">
        <v>55837877</v>
      </c>
      <c r="R31" s="16">
        <v>70165593</v>
      </c>
      <c r="S31" s="16">
        <v>0</v>
      </c>
      <c r="T31" s="16">
        <v>0</v>
      </c>
      <c r="U31" s="61">
        <v>553052981</v>
      </c>
      <c r="V31" s="16">
        <v>627973091</v>
      </c>
      <c r="W31" s="16">
        <v>35444009</v>
      </c>
      <c r="X31" s="16">
        <v>49270090</v>
      </c>
      <c r="Y31" s="16">
        <v>49033394</v>
      </c>
      <c r="Z31" s="16">
        <v>53230038</v>
      </c>
      <c r="AA31" s="16">
        <v>48178489</v>
      </c>
      <c r="AB31" s="16">
        <v>50904056</v>
      </c>
      <c r="AC31" s="16">
        <v>52911743</v>
      </c>
      <c r="AD31" s="16">
        <v>53389755</v>
      </c>
      <c r="AE31" s="16">
        <v>50167267</v>
      </c>
      <c r="AF31" s="16">
        <v>62305446</v>
      </c>
      <c r="AG31" s="16">
        <v>53756731</v>
      </c>
      <c r="AH31" s="16">
        <v>69382075</v>
      </c>
      <c r="AI31" s="61">
        <v>504834287</v>
      </c>
      <c r="AJ31" s="21"/>
      <c r="AK31" s="167"/>
    </row>
    <row r="32" spans="1:37" s="167" customFormat="1" ht="12.75" customHeight="1" x14ac:dyDescent="0.3">
      <c r="A32" s="172"/>
      <c r="B32" s="143"/>
      <c r="C32" s="182" t="s">
        <v>128</v>
      </c>
      <c r="D32" s="143"/>
      <c r="E32" s="143"/>
      <c r="F32" s="189"/>
      <c r="G32" s="184"/>
      <c r="H32" s="178">
        <v>493578628</v>
      </c>
      <c r="I32" s="178">
        <v>27117104</v>
      </c>
      <c r="J32" s="178">
        <v>40009898</v>
      </c>
      <c r="K32" s="178">
        <v>39106958</v>
      </c>
      <c r="L32" s="178">
        <v>39737602</v>
      </c>
      <c r="M32" s="178">
        <v>40560073</v>
      </c>
      <c r="N32" s="178">
        <v>42477120</v>
      </c>
      <c r="O32" s="178">
        <v>37958895</v>
      </c>
      <c r="P32" s="178">
        <v>44265382</v>
      </c>
      <c r="Q32" s="178">
        <v>40398475</v>
      </c>
      <c r="R32" s="178">
        <v>50613275</v>
      </c>
      <c r="S32" s="178">
        <v>0</v>
      </c>
      <c r="T32" s="178">
        <v>0</v>
      </c>
      <c r="U32" s="174">
        <v>402244782</v>
      </c>
      <c r="V32" s="175">
        <v>457788791</v>
      </c>
      <c r="W32" s="178">
        <v>21285115</v>
      </c>
      <c r="X32" s="178">
        <v>37069871</v>
      </c>
      <c r="Y32" s="178">
        <v>36365578</v>
      </c>
      <c r="Z32" s="178">
        <v>35460621</v>
      </c>
      <c r="AA32" s="178">
        <v>37191406</v>
      </c>
      <c r="AB32" s="178">
        <v>38009201</v>
      </c>
      <c r="AC32" s="178">
        <v>38005962</v>
      </c>
      <c r="AD32" s="178">
        <v>41227631</v>
      </c>
      <c r="AE32" s="178">
        <v>37557940</v>
      </c>
      <c r="AF32" s="178">
        <v>44607120</v>
      </c>
      <c r="AG32" s="178">
        <v>38927011</v>
      </c>
      <c r="AH32" s="178">
        <v>52081336</v>
      </c>
      <c r="AI32" s="178">
        <v>366780445</v>
      </c>
      <c r="AJ32" s="172"/>
    </row>
    <row r="33" spans="1:37" s="167" customFormat="1" ht="12.75" customHeight="1" x14ac:dyDescent="0.3">
      <c r="A33" s="172"/>
      <c r="C33" s="190"/>
      <c r="D33" s="143"/>
      <c r="E33" s="757" t="s">
        <v>129</v>
      </c>
      <c r="F33" s="189"/>
      <c r="G33" s="184"/>
      <c r="H33" s="178">
        <v>599711475</v>
      </c>
      <c r="I33" s="178">
        <v>46576252</v>
      </c>
      <c r="J33" s="178">
        <v>47790761</v>
      </c>
      <c r="K33" s="178">
        <v>47924341</v>
      </c>
      <c r="L33" s="178">
        <v>49216258</v>
      </c>
      <c r="M33" s="178">
        <v>50509596</v>
      </c>
      <c r="N33" s="178">
        <v>50708334</v>
      </c>
      <c r="O33" s="178">
        <v>49879799</v>
      </c>
      <c r="P33" s="178">
        <v>52719199</v>
      </c>
      <c r="Q33" s="178">
        <v>52109531</v>
      </c>
      <c r="R33" s="178">
        <v>57158644</v>
      </c>
      <c r="S33" s="178">
        <v>0</v>
      </c>
      <c r="T33" s="178">
        <v>0</v>
      </c>
      <c r="U33" s="174">
        <v>504592715</v>
      </c>
      <c r="V33" s="175">
        <v>561407294</v>
      </c>
      <c r="W33" s="178">
        <v>42825081</v>
      </c>
      <c r="X33" s="178">
        <v>44452027</v>
      </c>
      <c r="Y33" s="178">
        <v>43059127</v>
      </c>
      <c r="Z33" s="178">
        <v>47916670</v>
      </c>
      <c r="AA33" s="178">
        <v>46279402</v>
      </c>
      <c r="AB33" s="178">
        <v>47069049</v>
      </c>
      <c r="AC33" s="178">
        <v>47112122</v>
      </c>
      <c r="AD33" s="178">
        <v>50414654</v>
      </c>
      <c r="AE33" s="178">
        <v>48892639</v>
      </c>
      <c r="AF33" s="178">
        <v>52580728</v>
      </c>
      <c r="AG33" s="178">
        <v>44855138</v>
      </c>
      <c r="AH33" s="178">
        <v>45950656</v>
      </c>
      <c r="AI33" s="174">
        <v>470601499</v>
      </c>
      <c r="AJ33" s="172"/>
    </row>
    <row r="34" spans="1:37" s="167" customFormat="1" ht="12.75" customHeight="1" x14ac:dyDescent="0.3">
      <c r="A34" s="172"/>
      <c r="C34" s="190"/>
      <c r="D34" s="143"/>
      <c r="E34" s="757" t="s">
        <v>130</v>
      </c>
      <c r="F34" s="189"/>
      <c r="G34" s="184"/>
      <c r="H34" s="178">
        <v>269775992</v>
      </c>
      <c r="I34" s="178">
        <v>7086160</v>
      </c>
      <c r="J34" s="178">
        <v>21376684</v>
      </c>
      <c r="K34" s="178">
        <v>22109849</v>
      </c>
      <c r="L34" s="178">
        <v>22086840</v>
      </c>
      <c r="M34" s="178">
        <v>23065805</v>
      </c>
      <c r="N34" s="178">
        <v>24483367</v>
      </c>
      <c r="O34" s="178">
        <v>25096353</v>
      </c>
      <c r="P34" s="178">
        <v>23135145</v>
      </c>
      <c r="Q34" s="178">
        <v>21534255</v>
      </c>
      <c r="R34" s="178">
        <v>20072942</v>
      </c>
      <c r="S34" s="178">
        <v>0</v>
      </c>
      <c r="T34" s="178">
        <v>0</v>
      </c>
      <c r="U34" s="174">
        <v>210047400</v>
      </c>
      <c r="V34" s="175">
        <v>261878361</v>
      </c>
      <c r="W34" s="178">
        <v>6895667</v>
      </c>
      <c r="X34" s="178">
        <v>22450596</v>
      </c>
      <c r="Y34" s="178">
        <v>21811628</v>
      </c>
      <c r="Z34" s="178">
        <v>21638005</v>
      </c>
      <c r="AA34" s="178">
        <v>22294033</v>
      </c>
      <c r="AB34" s="178">
        <v>22432605</v>
      </c>
      <c r="AC34" s="178">
        <v>22946684</v>
      </c>
      <c r="AD34" s="178">
        <v>23564055</v>
      </c>
      <c r="AE34" s="178">
        <v>20615834</v>
      </c>
      <c r="AF34" s="178">
        <v>20673506</v>
      </c>
      <c r="AG34" s="178">
        <v>22935834</v>
      </c>
      <c r="AH34" s="178">
        <v>33619916</v>
      </c>
      <c r="AI34" s="174">
        <v>205322613</v>
      </c>
      <c r="AJ34" s="172"/>
    </row>
    <row r="35" spans="1:37" s="167" customFormat="1" ht="12.75" customHeight="1" x14ac:dyDescent="0.3">
      <c r="A35" s="172"/>
      <c r="C35" s="190"/>
      <c r="D35" s="143"/>
      <c r="E35" s="757" t="s">
        <v>131</v>
      </c>
      <c r="F35" s="189"/>
      <c r="G35" s="191"/>
      <c r="H35" s="178">
        <v>-375908839</v>
      </c>
      <c r="I35" s="178">
        <v>-26545308</v>
      </c>
      <c r="J35" s="178">
        <v>-29157547</v>
      </c>
      <c r="K35" s="178">
        <v>-30927232</v>
      </c>
      <c r="L35" s="178">
        <v>-31565496</v>
      </c>
      <c r="M35" s="178">
        <v>-33015328</v>
      </c>
      <c r="N35" s="178">
        <v>-32714581</v>
      </c>
      <c r="O35" s="178">
        <v>-37017257</v>
      </c>
      <c r="P35" s="178">
        <v>-31588962</v>
      </c>
      <c r="Q35" s="178">
        <v>-33245311</v>
      </c>
      <c r="R35" s="178">
        <v>-26618311</v>
      </c>
      <c r="S35" s="178">
        <v>0</v>
      </c>
      <c r="T35" s="178">
        <v>0</v>
      </c>
      <c r="U35" s="174">
        <v>-312395333</v>
      </c>
      <c r="V35" s="175">
        <v>-365496864</v>
      </c>
      <c r="W35" s="178">
        <v>-28435633</v>
      </c>
      <c r="X35" s="178">
        <v>-29832752</v>
      </c>
      <c r="Y35" s="178">
        <v>-28505177</v>
      </c>
      <c r="Z35" s="178">
        <v>-34094054</v>
      </c>
      <c r="AA35" s="178">
        <v>-31382029</v>
      </c>
      <c r="AB35" s="178">
        <v>-31492453</v>
      </c>
      <c r="AC35" s="178">
        <v>-32052844</v>
      </c>
      <c r="AD35" s="178">
        <v>-32751078</v>
      </c>
      <c r="AE35" s="178">
        <v>-31950533</v>
      </c>
      <c r="AF35" s="178">
        <v>-28647114</v>
      </c>
      <c r="AG35" s="178">
        <v>-28863961</v>
      </c>
      <c r="AH35" s="178">
        <v>-27489236</v>
      </c>
      <c r="AI35" s="174">
        <v>-309143667</v>
      </c>
      <c r="AJ35" s="172"/>
    </row>
    <row r="36" spans="1:37" x14ac:dyDescent="0.3">
      <c r="A36" s="151"/>
      <c r="C36" s="143" t="s">
        <v>132</v>
      </c>
      <c r="E36" s="182"/>
      <c r="F36" s="182"/>
      <c r="G36" s="184"/>
      <c r="H36" s="37">
        <v>61849987</v>
      </c>
      <c r="I36" s="37">
        <v>3991464</v>
      </c>
      <c r="J36" s="37">
        <v>4136848</v>
      </c>
      <c r="K36" s="37">
        <v>4347496</v>
      </c>
      <c r="L36" s="37">
        <v>4724272</v>
      </c>
      <c r="M36" s="37">
        <v>3071581</v>
      </c>
      <c r="N36" s="37">
        <v>4339358</v>
      </c>
      <c r="O36" s="37">
        <v>4978500</v>
      </c>
      <c r="P36" s="37">
        <v>5384356</v>
      </c>
      <c r="Q36" s="37">
        <v>5472959</v>
      </c>
      <c r="R36" s="37">
        <v>8072134</v>
      </c>
      <c r="S36" s="37">
        <v>0</v>
      </c>
      <c r="T36" s="37">
        <v>0</v>
      </c>
      <c r="U36" s="39">
        <v>48518968</v>
      </c>
      <c r="V36" s="175">
        <v>59680116</v>
      </c>
      <c r="W36" s="37">
        <v>4108914</v>
      </c>
      <c r="X36" s="37">
        <v>3942456</v>
      </c>
      <c r="Y36" s="37">
        <v>4410641</v>
      </c>
      <c r="Z36" s="37">
        <v>4705829</v>
      </c>
      <c r="AA36" s="37">
        <v>2952778</v>
      </c>
      <c r="AB36" s="37">
        <v>4141038</v>
      </c>
      <c r="AC36" s="37">
        <v>4749844</v>
      </c>
      <c r="AD36" s="37">
        <v>4868809</v>
      </c>
      <c r="AE36" s="37">
        <v>5452049</v>
      </c>
      <c r="AF36" s="37">
        <v>7180705</v>
      </c>
      <c r="AG36" s="37">
        <v>6181753</v>
      </c>
      <c r="AH36" s="37">
        <v>6985302</v>
      </c>
      <c r="AI36" s="174">
        <v>46513063</v>
      </c>
      <c r="AJ36" s="151"/>
      <c r="AK36" s="167"/>
    </row>
    <row r="37" spans="1:37" ht="12.75" customHeight="1" x14ac:dyDescent="0.3">
      <c r="A37" s="151"/>
      <c r="E37" s="182" t="s">
        <v>133</v>
      </c>
      <c r="F37" s="182"/>
      <c r="G37" s="184"/>
      <c r="H37" s="178">
        <v>27778083</v>
      </c>
      <c r="I37" s="178">
        <v>1057757</v>
      </c>
      <c r="J37" s="178">
        <v>2095519</v>
      </c>
      <c r="K37" s="178">
        <v>2119276</v>
      </c>
      <c r="L37" s="178">
        <v>1969915</v>
      </c>
      <c r="M37" s="178">
        <v>2148761</v>
      </c>
      <c r="N37" s="178">
        <v>2180840</v>
      </c>
      <c r="O37" s="178">
        <v>2357042</v>
      </c>
      <c r="P37" s="178">
        <v>2434047</v>
      </c>
      <c r="Q37" s="178">
        <v>2444436</v>
      </c>
      <c r="R37" s="178">
        <v>2544951</v>
      </c>
      <c r="S37" s="178">
        <v>0</v>
      </c>
      <c r="T37" s="178">
        <v>0</v>
      </c>
      <c r="U37" s="174">
        <v>21352544</v>
      </c>
      <c r="V37" s="175">
        <v>24950479</v>
      </c>
      <c r="W37" s="178">
        <v>1072628</v>
      </c>
      <c r="X37" s="178">
        <v>2019318</v>
      </c>
      <c r="Y37" s="178">
        <v>1953636</v>
      </c>
      <c r="Z37" s="178">
        <v>1973205</v>
      </c>
      <c r="AA37" s="178">
        <v>1770482</v>
      </c>
      <c r="AB37" s="178">
        <v>2107274</v>
      </c>
      <c r="AC37" s="178">
        <v>2086123</v>
      </c>
      <c r="AD37" s="178">
        <v>2165446</v>
      </c>
      <c r="AE37" s="178">
        <v>2234907</v>
      </c>
      <c r="AF37" s="178">
        <v>2297610</v>
      </c>
      <c r="AG37" s="178">
        <v>2233601</v>
      </c>
      <c r="AH37" s="178">
        <v>3036251</v>
      </c>
      <c r="AI37" s="174">
        <v>19680629</v>
      </c>
      <c r="AJ37" s="151"/>
      <c r="AK37" s="167"/>
    </row>
    <row r="38" spans="1:37" ht="12.75" customHeight="1" x14ac:dyDescent="0.3">
      <c r="A38" s="151"/>
      <c r="E38" s="182" t="s">
        <v>134</v>
      </c>
      <c r="F38" s="182"/>
      <c r="G38" s="184"/>
      <c r="H38" s="178">
        <v>4998</v>
      </c>
      <c r="I38" s="178">
        <v>237</v>
      </c>
      <c r="J38" s="178">
        <v>244</v>
      </c>
      <c r="K38" s="178">
        <v>321</v>
      </c>
      <c r="L38" s="178">
        <v>370</v>
      </c>
      <c r="M38" s="178">
        <v>451</v>
      </c>
      <c r="N38" s="178">
        <v>380</v>
      </c>
      <c r="O38" s="178">
        <v>376</v>
      </c>
      <c r="P38" s="178">
        <v>312</v>
      </c>
      <c r="Q38" s="178">
        <v>228</v>
      </c>
      <c r="R38" s="178">
        <v>336</v>
      </c>
      <c r="S38" s="178">
        <v>0</v>
      </c>
      <c r="T38" s="178">
        <v>0</v>
      </c>
      <c r="U38" s="174">
        <v>3255</v>
      </c>
      <c r="V38" s="175">
        <v>7745</v>
      </c>
      <c r="W38" s="178">
        <v>492</v>
      </c>
      <c r="X38" s="178">
        <v>536</v>
      </c>
      <c r="Y38" s="178">
        <v>219</v>
      </c>
      <c r="Z38" s="178">
        <v>227</v>
      </c>
      <c r="AA38" s="178">
        <v>360</v>
      </c>
      <c r="AB38" s="178">
        <v>1099</v>
      </c>
      <c r="AC38" s="178">
        <v>1907</v>
      </c>
      <c r="AD38" s="178">
        <v>975</v>
      </c>
      <c r="AE38" s="178">
        <v>57</v>
      </c>
      <c r="AF38" s="178">
        <v>1098</v>
      </c>
      <c r="AG38" s="178">
        <v>87</v>
      </c>
      <c r="AH38" s="178">
        <v>688</v>
      </c>
      <c r="AI38" s="174">
        <v>6970</v>
      </c>
      <c r="AJ38" s="151"/>
      <c r="AK38" s="167"/>
    </row>
    <row r="39" spans="1:37" s="167" customFormat="1" ht="12.75" customHeight="1" x14ac:dyDescent="0.3">
      <c r="A39" s="172"/>
      <c r="B39" s="143"/>
      <c r="C39" s="143"/>
      <c r="E39" s="182" t="s">
        <v>135</v>
      </c>
      <c r="F39" s="182"/>
      <c r="G39" s="184"/>
      <c r="H39" s="178">
        <v>8185704</v>
      </c>
      <c r="I39" s="178">
        <v>539637</v>
      </c>
      <c r="J39" s="178">
        <v>502671</v>
      </c>
      <c r="K39" s="178">
        <v>592003</v>
      </c>
      <c r="L39" s="178">
        <v>562265</v>
      </c>
      <c r="M39" s="178">
        <v>34710</v>
      </c>
      <c r="N39" s="178">
        <v>591750</v>
      </c>
      <c r="O39" s="178">
        <v>644781</v>
      </c>
      <c r="P39" s="178">
        <v>708763</v>
      </c>
      <c r="Q39" s="178">
        <v>767292</v>
      </c>
      <c r="R39" s="178">
        <v>829430</v>
      </c>
      <c r="S39" s="178">
        <v>0</v>
      </c>
      <c r="T39" s="178">
        <v>0</v>
      </c>
      <c r="U39" s="174">
        <v>5773302</v>
      </c>
      <c r="V39" s="175">
        <v>7640938</v>
      </c>
      <c r="W39" s="178">
        <v>637696</v>
      </c>
      <c r="X39" s="178">
        <v>527016</v>
      </c>
      <c r="Y39" s="178">
        <v>564693</v>
      </c>
      <c r="Z39" s="178">
        <v>559572</v>
      </c>
      <c r="AA39" s="178">
        <v>20906</v>
      </c>
      <c r="AB39" s="178">
        <v>569139</v>
      </c>
      <c r="AC39" s="178">
        <v>570217</v>
      </c>
      <c r="AD39" s="178">
        <v>659828</v>
      </c>
      <c r="AE39" s="178">
        <v>747294</v>
      </c>
      <c r="AF39" s="178">
        <v>830537</v>
      </c>
      <c r="AG39" s="178">
        <v>1308925</v>
      </c>
      <c r="AH39" s="178">
        <v>645115</v>
      </c>
      <c r="AI39" s="174">
        <v>5686898</v>
      </c>
      <c r="AJ39" s="172"/>
    </row>
    <row r="40" spans="1:37" ht="12.75" customHeight="1" x14ac:dyDescent="0.3">
      <c r="A40" s="151"/>
      <c r="E40" s="182" t="s">
        <v>136</v>
      </c>
      <c r="F40" s="182"/>
      <c r="G40" s="184"/>
      <c r="H40" s="178">
        <v>14016857</v>
      </c>
      <c r="I40" s="178">
        <v>1308342</v>
      </c>
      <c r="J40" s="178">
        <v>1176485</v>
      </c>
      <c r="K40" s="178">
        <v>1208626</v>
      </c>
      <c r="L40" s="178">
        <v>978719</v>
      </c>
      <c r="M40" s="178">
        <v>394295</v>
      </c>
      <c r="N40" s="178">
        <v>939932</v>
      </c>
      <c r="O40" s="178">
        <v>711995</v>
      </c>
      <c r="P40" s="178">
        <v>1469082</v>
      </c>
      <c r="Q40" s="178">
        <v>1475937</v>
      </c>
      <c r="R40" s="178">
        <v>1511557</v>
      </c>
      <c r="S40" s="178">
        <v>0</v>
      </c>
      <c r="T40" s="178">
        <v>0</v>
      </c>
      <c r="U40" s="174">
        <v>11174970</v>
      </c>
      <c r="V40" s="175">
        <v>14450484</v>
      </c>
      <c r="W40" s="178">
        <v>1214052</v>
      </c>
      <c r="X40" s="178">
        <v>1112562</v>
      </c>
      <c r="Y40" s="178">
        <v>1455806</v>
      </c>
      <c r="Z40" s="178">
        <v>981668</v>
      </c>
      <c r="AA40" s="178">
        <v>543377</v>
      </c>
      <c r="AB40" s="178">
        <v>672074</v>
      </c>
      <c r="AC40" s="178">
        <v>800832</v>
      </c>
      <c r="AD40" s="178">
        <v>1175335</v>
      </c>
      <c r="AE40" s="178">
        <v>1403876</v>
      </c>
      <c r="AF40" s="178">
        <v>1458332</v>
      </c>
      <c r="AG40" s="178">
        <v>1862392</v>
      </c>
      <c r="AH40" s="178">
        <v>1770177</v>
      </c>
      <c r="AI40" s="174">
        <v>10817914</v>
      </c>
      <c r="AJ40" s="151"/>
      <c r="AK40" s="167"/>
    </row>
    <row r="41" spans="1:37" ht="12.75" customHeight="1" x14ac:dyDescent="0.3">
      <c r="A41" s="151"/>
      <c r="E41" s="180" t="s">
        <v>137</v>
      </c>
      <c r="F41" s="180"/>
      <c r="G41" s="181"/>
      <c r="H41" s="178">
        <v>8119090</v>
      </c>
      <c r="I41" s="178">
        <v>970311</v>
      </c>
      <c r="J41" s="178">
        <v>267227</v>
      </c>
      <c r="K41" s="178">
        <v>360858</v>
      </c>
      <c r="L41" s="178">
        <v>372822</v>
      </c>
      <c r="M41" s="178">
        <v>422798</v>
      </c>
      <c r="N41" s="178">
        <v>548215</v>
      </c>
      <c r="O41" s="178">
        <v>658316</v>
      </c>
      <c r="P41" s="178">
        <v>700337</v>
      </c>
      <c r="Q41" s="178">
        <v>648726</v>
      </c>
      <c r="R41" s="178">
        <v>2410513</v>
      </c>
      <c r="S41" s="178">
        <v>0</v>
      </c>
      <c r="T41" s="178">
        <v>0</v>
      </c>
      <c r="U41" s="174">
        <v>7360123</v>
      </c>
      <c r="V41" s="175">
        <v>9000466</v>
      </c>
      <c r="W41" s="178">
        <v>1064734</v>
      </c>
      <c r="X41" s="178">
        <v>209239</v>
      </c>
      <c r="Y41" s="178">
        <v>355259</v>
      </c>
      <c r="Z41" s="178">
        <v>503572</v>
      </c>
      <c r="AA41" s="178">
        <v>551711</v>
      </c>
      <c r="AB41" s="178">
        <v>694789</v>
      </c>
      <c r="AC41" s="178">
        <v>675945</v>
      </c>
      <c r="AD41" s="178">
        <v>690933</v>
      </c>
      <c r="AE41" s="178">
        <v>961198</v>
      </c>
      <c r="AF41" s="178">
        <v>1943725</v>
      </c>
      <c r="AG41" s="178">
        <v>671495</v>
      </c>
      <c r="AH41" s="178">
        <v>677866</v>
      </c>
      <c r="AI41" s="174">
        <v>7651105</v>
      </c>
      <c r="AJ41" s="151"/>
      <c r="AK41" s="167"/>
    </row>
    <row r="42" spans="1:37" ht="12.75" hidden="1" customHeight="1" x14ac:dyDescent="0.3">
      <c r="A42" s="151"/>
      <c r="E42" s="180" t="s">
        <v>138</v>
      </c>
      <c r="F42" s="180"/>
      <c r="G42" s="181"/>
      <c r="H42" s="178">
        <v>0</v>
      </c>
      <c r="I42" s="178">
        <v>0</v>
      </c>
      <c r="J42" s="178">
        <v>0</v>
      </c>
      <c r="K42" s="178">
        <v>0</v>
      </c>
      <c r="L42" s="178">
        <v>0</v>
      </c>
      <c r="M42" s="178">
        <v>0</v>
      </c>
      <c r="N42" s="178">
        <v>0</v>
      </c>
      <c r="O42" s="178">
        <v>0</v>
      </c>
      <c r="P42" s="178">
        <v>0</v>
      </c>
      <c r="Q42" s="178">
        <v>0</v>
      </c>
      <c r="R42" s="178">
        <v>0</v>
      </c>
      <c r="S42" s="178">
        <v>0</v>
      </c>
      <c r="T42" s="178">
        <v>0</v>
      </c>
      <c r="U42" s="174">
        <v>0</v>
      </c>
      <c r="V42" s="175">
        <v>0</v>
      </c>
      <c r="W42" s="178">
        <v>0</v>
      </c>
      <c r="X42" s="178">
        <v>0</v>
      </c>
      <c r="Y42" s="178">
        <v>0</v>
      </c>
      <c r="Z42" s="178">
        <v>0</v>
      </c>
      <c r="AA42" s="178">
        <v>0</v>
      </c>
      <c r="AB42" s="178">
        <v>0</v>
      </c>
      <c r="AC42" s="178">
        <v>0</v>
      </c>
      <c r="AD42" s="178">
        <v>0</v>
      </c>
      <c r="AE42" s="178">
        <v>0</v>
      </c>
      <c r="AF42" s="178">
        <v>0</v>
      </c>
      <c r="AG42" s="178">
        <v>0</v>
      </c>
      <c r="AH42" s="178">
        <v>0</v>
      </c>
      <c r="AI42" s="174">
        <v>0</v>
      </c>
      <c r="AJ42" s="151"/>
      <c r="AK42" s="167"/>
    </row>
    <row r="43" spans="1:37" ht="12.75" customHeight="1" x14ac:dyDescent="0.3">
      <c r="A43" s="151"/>
      <c r="E43" s="180" t="s">
        <v>139</v>
      </c>
      <c r="F43" s="180"/>
      <c r="G43" s="181"/>
      <c r="H43" s="178">
        <v>1575</v>
      </c>
      <c r="I43" s="178">
        <v>17</v>
      </c>
      <c r="J43" s="178">
        <v>314</v>
      </c>
      <c r="K43" s="178">
        <v>125</v>
      </c>
      <c r="L43" s="178">
        <v>146</v>
      </c>
      <c r="M43" s="178">
        <v>64</v>
      </c>
      <c r="N43" s="178">
        <v>197</v>
      </c>
      <c r="O43" s="178">
        <v>183</v>
      </c>
      <c r="P43" s="178">
        <v>122</v>
      </c>
      <c r="Q43" s="178">
        <v>97</v>
      </c>
      <c r="R43" s="178">
        <v>328</v>
      </c>
      <c r="S43" s="178">
        <v>0</v>
      </c>
      <c r="T43" s="178">
        <v>0</v>
      </c>
      <c r="U43" s="174">
        <v>1593</v>
      </c>
      <c r="V43" s="175">
        <v>2995</v>
      </c>
      <c r="W43" s="178">
        <v>402</v>
      </c>
      <c r="X43" s="178">
        <v>584</v>
      </c>
      <c r="Y43" s="178">
        <v>315</v>
      </c>
      <c r="Z43" s="178">
        <v>309</v>
      </c>
      <c r="AA43" s="178">
        <v>202</v>
      </c>
      <c r="AB43" s="178">
        <v>242</v>
      </c>
      <c r="AC43" s="178">
        <v>102</v>
      </c>
      <c r="AD43" s="178">
        <v>233</v>
      </c>
      <c r="AE43" s="178">
        <v>60</v>
      </c>
      <c r="AF43" s="178">
        <v>67</v>
      </c>
      <c r="AG43" s="178">
        <v>267</v>
      </c>
      <c r="AH43" s="178">
        <v>211</v>
      </c>
      <c r="AI43" s="174">
        <v>2516</v>
      </c>
      <c r="AJ43" s="151"/>
      <c r="AK43" s="167"/>
    </row>
    <row r="44" spans="1:37" ht="12.75" customHeight="1" x14ac:dyDescent="0.3">
      <c r="A44" s="151"/>
      <c r="E44" s="182" t="s">
        <v>140</v>
      </c>
      <c r="F44" s="190"/>
      <c r="G44" s="184"/>
      <c r="H44" s="178">
        <v>479006</v>
      </c>
      <c r="I44" s="178">
        <v>56181</v>
      </c>
      <c r="J44" s="178">
        <v>56374</v>
      </c>
      <c r="K44" s="178">
        <v>29660</v>
      </c>
      <c r="L44" s="178">
        <v>36837</v>
      </c>
      <c r="M44" s="178">
        <v>33270</v>
      </c>
      <c r="N44" s="178">
        <v>42793</v>
      </c>
      <c r="O44" s="178">
        <v>36991</v>
      </c>
      <c r="P44" s="178">
        <v>37451</v>
      </c>
      <c r="Q44" s="178">
        <v>48355</v>
      </c>
      <c r="R44" s="178">
        <v>53932</v>
      </c>
      <c r="S44" s="178">
        <v>0</v>
      </c>
      <c r="T44" s="178">
        <v>0</v>
      </c>
      <c r="U44" s="174">
        <v>431844</v>
      </c>
      <c r="V44" s="175">
        <v>423577</v>
      </c>
      <c r="W44" s="178">
        <v>54376</v>
      </c>
      <c r="X44" s="178">
        <v>15618</v>
      </c>
      <c r="Y44" s="178">
        <v>29405</v>
      </c>
      <c r="Z44" s="178">
        <v>33383</v>
      </c>
      <c r="AA44" s="178">
        <v>26443</v>
      </c>
      <c r="AB44" s="178">
        <v>44095</v>
      </c>
      <c r="AC44" s="178">
        <v>26173</v>
      </c>
      <c r="AD44" s="178">
        <v>31837</v>
      </c>
      <c r="AE44" s="178">
        <v>43034</v>
      </c>
      <c r="AF44" s="178">
        <v>29342</v>
      </c>
      <c r="AG44" s="178">
        <v>51356</v>
      </c>
      <c r="AH44" s="178">
        <v>38515</v>
      </c>
      <c r="AI44" s="174">
        <v>333706</v>
      </c>
      <c r="AJ44" s="151"/>
      <c r="AK44" s="167"/>
    </row>
    <row r="45" spans="1:37" ht="12.75" customHeight="1" x14ac:dyDescent="0.3">
      <c r="A45" s="151"/>
      <c r="E45" s="182" t="s">
        <v>141</v>
      </c>
      <c r="F45" s="190"/>
      <c r="G45" s="184" t="s">
        <v>142</v>
      </c>
      <c r="H45" s="178">
        <v>675847</v>
      </c>
      <c r="I45" s="178">
        <v>50111</v>
      </c>
      <c r="J45" s="178">
        <v>38014</v>
      </c>
      <c r="K45" s="178">
        <v>36627</v>
      </c>
      <c r="L45" s="178">
        <v>37982</v>
      </c>
      <c r="M45" s="178">
        <v>37232</v>
      </c>
      <c r="N45" s="178">
        <v>35251</v>
      </c>
      <c r="O45" s="178">
        <v>32828</v>
      </c>
      <c r="P45" s="178">
        <v>34242</v>
      </c>
      <c r="Q45" s="178">
        <v>39661</v>
      </c>
      <c r="R45" s="178">
        <v>35924</v>
      </c>
      <c r="S45" s="178">
        <v>0</v>
      </c>
      <c r="T45" s="178">
        <v>0</v>
      </c>
      <c r="U45" s="174">
        <v>377872</v>
      </c>
      <c r="V45" s="175">
        <v>679811</v>
      </c>
      <c r="W45" s="178">
        <v>59311</v>
      </c>
      <c r="X45" s="178">
        <v>57583</v>
      </c>
      <c r="Y45" s="178">
        <v>51308</v>
      </c>
      <c r="Z45" s="178">
        <v>53098</v>
      </c>
      <c r="AA45" s="178">
        <v>39297</v>
      </c>
      <c r="AB45" s="178">
        <v>52326</v>
      </c>
      <c r="AC45" s="178">
        <v>53820</v>
      </c>
      <c r="AD45" s="178">
        <v>64026</v>
      </c>
      <c r="AE45" s="178">
        <v>61623</v>
      </c>
      <c r="AF45" s="178">
        <v>63798</v>
      </c>
      <c r="AG45" s="178">
        <v>53630</v>
      </c>
      <c r="AH45" s="178">
        <v>69992</v>
      </c>
      <c r="AI45" s="174">
        <v>556190</v>
      </c>
      <c r="AJ45" s="151"/>
      <c r="AK45" s="167"/>
    </row>
    <row r="46" spans="1:37" ht="12.75" customHeight="1" x14ac:dyDescent="0.3">
      <c r="A46" s="151"/>
      <c r="E46" s="176" t="s">
        <v>143</v>
      </c>
      <c r="F46" s="176"/>
      <c r="G46" s="184" t="s">
        <v>144</v>
      </c>
      <c r="H46" s="178">
        <v>2588827</v>
      </c>
      <c r="I46" s="178">
        <v>8871</v>
      </c>
      <c r="J46" s="178">
        <v>0</v>
      </c>
      <c r="K46" s="178">
        <v>0</v>
      </c>
      <c r="L46" s="178">
        <v>765216</v>
      </c>
      <c r="M46" s="178">
        <v>0</v>
      </c>
      <c r="N46" s="178">
        <v>0</v>
      </c>
      <c r="O46" s="178">
        <v>535988</v>
      </c>
      <c r="P46" s="178">
        <v>0</v>
      </c>
      <c r="Q46" s="178">
        <v>48227</v>
      </c>
      <c r="R46" s="178">
        <v>685163</v>
      </c>
      <c r="S46" s="178">
        <v>0</v>
      </c>
      <c r="T46" s="178">
        <v>0</v>
      </c>
      <c r="U46" s="39">
        <v>2043465</v>
      </c>
      <c r="V46" s="175">
        <v>2523622</v>
      </c>
      <c r="W46" s="178">
        <v>5223</v>
      </c>
      <c r="X46" s="178">
        <v>0</v>
      </c>
      <c r="Y46" s="178">
        <v>0</v>
      </c>
      <c r="Z46" s="178">
        <v>600795</v>
      </c>
      <c r="AA46" s="178">
        <v>0</v>
      </c>
      <c r="AB46" s="178">
        <v>0</v>
      </c>
      <c r="AC46" s="178">
        <v>534725</v>
      </c>
      <c r="AD46" s="178">
        <v>80196</v>
      </c>
      <c r="AE46" s="178">
        <v>0</v>
      </c>
      <c r="AF46" s="178">
        <v>556196</v>
      </c>
      <c r="AG46" s="178">
        <v>0</v>
      </c>
      <c r="AH46" s="178">
        <v>746487</v>
      </c>
      <c r="AI46" s="174">
        <v>1777135</v>
      </c>
      <c r="AJ46" s="151"/>
      <c r="AK46" s="167"/>
    </row>
    <row r="47" spans="1:37" ht="12.75" customHeight="1" x14ac:dyDescent="0.3">
      <c r="A47" s="151"/>
      <c r="C47" s="143" t="s">
        <v>145</v>
      </c>
      <c r="F47" s="190"/>
      <c r="G47" s="184"/>
      <c r="H47" s="178">
        <v>2328841</v>
      </c>
      <c r="I47" s="178">
        <v>216642</v>
      </c>
      <c r="J47" s="178">
        <v>167271</v>
      </c>
      <c r="K47" s="178">
        <v>155329</v>
      </c>
      <c r="L47" s="178">
        <v>154571</v>
      </c>
      <c r="M47" s="178">
        <v>157410</v>
      </c>
      <c r="N47" s="178">
        <v>174607</v>
      </c>
      <c r="O47" s="178">
        <v>226810</v>
      </c>
      <c r="P47" s="178">
        <v>245416</v>
      </c>
      <c r="Q47" s="178">
        <v>226800</v>
      </c>
      <c r="R47" s="178">
        <v>226257</v>
      </c>
      <c r="S47" s="178">
        <v>0</v>
      </c>
      <c r="T47" s="178">
        <v>0</v>
      </c>
      <c r="U47" s="174">
        <v>1951113</v>
      </c>
      <c r="V47" s="175">
        <v>2282234</v>
      </c>
      <c r="W47" s="178">
        <v>229541</v>
      </c>
      <c r="X47" s="178">
        <v>155734</v>
      </c>
      <c r="Y47" s="178">
        <v>171131</v>
      </c>
      <c r="Z47" s="178">
        <v>143116</v>
      </c>
      <c r="AA47" s="178">
        <v>152749</v>
      </c>
      <c r="AB47" s="178">
        <v>162429</v>
      </c>
      <c r="AC47" s="178">
        <v>191844</v>
      </c>
      <c r="AD47" s="178">
        <v>215219</v>
      </c>
      <c r="AE47" s="178">
        <v>225163</v>
      </c>
      <c r="AF47" s="178">
        <v>250692</v>
      </c>
      <c r="AG47" s="178">
        <v>184083</v>
      </c>
      <c r="AH47" s="178">
        <v>200531</v>
      </c>
      <c r="AI47" s="174">
        <v>1897618</v>
      </c>
      <c r="AJ47" s="151"/>
      <c r="AK47" s="167"/>
    </row>
    <row r="48" spans="1:37" ht="12.75" customHeight="1" x14ac:dyDescent="0.3">
      <c r="A48" s="151"/>
      <c r="C48" s="143" t="s">
        <v>146</v>
      </c>
      <c r="F48" s="190"/>
      <c r="G48" s="184"/>
      <c r="H48" s="178">
        <v>7449481</v>
      </c>
      <c r="I48" s="178">
        <v>1758126</v>
      </c>
      <c r="J48" s="178">
        <v>2720</v>
      </c>
      <c r="K48" s="178">
        <v>544</v>
      </c>
      <c r="L48" s="178">
        <v>1905312</v>
      </c>
      <c r="M48" s="178">
        <v>1315</v>
      </c>
      <c r="N48" s="178">
        <v>966</v>
      </c>
      <c r="O48" s="178">
        <v>2175898</v>
      </c>
      <c r="P48" s="178">
        <v>1061</v>
      </c>
      <c r="Q48" s="178">
        <v>16495</v>
      </c>
      <c r="R48" s="178">
        <v>2018208</v>
      </c>
      <c r="S48" s="178">
        <v>0</v>
      </c>
      <c r="T48" s="178">
        <v>0</v>
      </c>
      <c r="U48" s="174">
        <v>7880645</v>
      </c>
      <c r="V48" s="175">
        <v>6969758</v>
      </c>
      <c r="W48" s="178">
        <v>1606564</v>
      </c>
      <c r="X48" s="178">
        <v>1235</v>
      </c>
      <c r="Y48" s="178">
        <v>207</v>
      </c>
      <c r="Z48" s="178">
        <v>1747380</v>
      </c>
      <c r="AA48" s="178">
        <v>917</v>
      </c>
      <c r="AB48" s="178">
        <v>69</v>
      </c>
      <c r="AC48" s="178">
        <v>1858766</v>
      </c>
      <c r="AD48" s="178">
        <v>1013</v>
      </c>
      <c r="AE48" s="178">
        <v>9</v>
      </c>
      <c r="AF48" s="178">
        <v>1750829</v>
      </c>
      <c r="AG48" s="178">
        <v>2162</v>
      </c>
      <c r="AH48" s="178">
        <v>606</v>
      </c>
      <c r="AI48" s="174">
        <v>6966989</v>
      </c>
      <c r="AJ48" s="151"/>
      <c r="AK48" s="167"/>
    </row>
    <row r="49" spans="1:37" ht="12.75" customHeight="1" x14ac:dyDescent="0.3">
      <c r="A49" s="151"/>
      <c r="C49" s="143" t="s">
        <v>147</v>
      </c>
      <c r="F49" s="190"/>
      <c r="G49" s="184"/>
      <c r="H49" s="178">
        <v>98611891</v>
      </c>
      <c r="I49" s="178">
        <v>7630315</v>
      </c>
      <c r="J49" s="178">
        <v>8723562</v>
      </c>
      <c r="K49" s="178">
        <v>7996822</v>
      </c>
      <c r="L49" s="178">
        <v>6895356</v>
      </c>
      <c r="M49" s="178">
        <v>8112549</v>
      </c>
      <c r="N49" s="178">
        <v>7884462</v>
      </c>
      <c r="O49" s="178">
        <v>7918425</v>
      </c>
      <c r="P49" s="178">
        <v>7476761</v>
      </c>
      <c r="Q49" s="178">
        <v>8346739</v>
      </c>
      <c r="R49" s="178">
        <v>8071904</v>
      </c>
      <c r="S49" s="178">
        <v>0</v>
      </c>
      <c r="T49" s="178">
        <v>0</v>
      </c>
      <c r="U49" s="174">
        <v>79056895</v>
      </c>
      <c r="V49" s="175">
        <v>85882627</v>
      </c>
      <c r="W49" s="178">
        <v>7402128</v>
      </c>
      <c r="X49" s="178">
        <v>7196394</v>
      </c>
      <c r="Y49" s="178">
        <v>7020804</v>
      </c>
      <c r="Z49" s="178">
        <v>7836726</v>
      </c>
      <c r="AA49" s="178">
        <v>6844382</v>
      </c>
      <c r="AB49" s="178">
        <v>7401669</v>
      </c>
      <c r="AC49" s="178">
        <v>6866762</v>
      </c>
      <c r="AD49" s="178">
        <v>5912033</v>
      </c>
      <c r="AE49" s="178">
        <v>5741391</v>
      </c>
      <c r="AF49" s="178">
        <v>7313346</v>
      </c>
      <c r="AG49" s="178">
        <v>7503124</v>
      </c>
      <c r="AH49" s="178">
        <v>8843868</v>
      </c>
      <c r="AI49" s="174">
        <v>69535635</v>
      </c>
      <c r="AJ49" s="151"/>
      <c r="AK49" s="167"/>
    </row>
    <row r="50" spans="1:37" ht="12.75" customHeight="1" x14ac:dyDescent="0.3">
      <c r="A50" s="151"/>
      <c r="E50" s="192" t="s">
        <v>148</v>
      </c>
      <c r="F50" s="190"/>
      <c r="G50" s="184"/>
      <c r="H50" s="178"/>
      <c r="I50" s="178"/>
      <c r="J50" s="178"/>
      <c r="K50" s="178"/>
      <c r="L50" s="178"/>
      <c r="M50" s="178"/>
      <c r="N50" s="178"/>
      <c r="O50" s="178"/>
      <c r="P50" s="178"/>
      <c r="Q50" s="178"/>
      <c r="R50" s="178"/>
      <c r="S50" s="178"/>
      <c r="T50" s="178"/>
      <c r="U50" s="174"/>
      <c r="V50" s="193"/>
      <c r="W50" s="178"/>
      <c r="X50" s="178"/>
      <c r="Y50" s="178"/>
      <c r="Z50" s="178"/>
      <c r="AA50" s="178"/>
      <c r="AB50" s="178"/>
      <c r="AC50" s="178"/>
      <c r="AD50" s="178"/>
      <c r="AE50" s="178"/>
      <c r="AF50" s="178"/>
      <c r="AG50" s="178"/>
      <c r="AH50" s="178"/>
      <c r="AI50" s="174"/>
      <c r="AJ50" s="151"/>
      <c r="AK50" s="167"/>
    </row>
    <row r="51" spans="1:37" s="167" customFormat="1" ht="12.75" customHeight="1" x14ac:dyDescent="0.3">
      <c r="A51" s="172"/>
      <c r="E51" s="167" t="s">
        <v>149</v>
      </c>
      <c r="F51" s="190"/>
      <c r="G51" s="184"/>
      <c r="H51" s="194">
        <v>3582411</v>
      </c>
      <c r="I51" s="194">
        <v>277602</v>
      </c>
      <c r="J51" s="194">
        <v>327122</v>
      </c>
      <c r="K51" s="194">
        <v>326397</v>
      </c>
      <c r="L51" s="194">
        <v>278718</v>
      </c>
      <c r="M51" s="194">
        <v>325448</v>
      </c>
      <c r="N51" s="194">
        <v>310368</v>
      </c>
      <c r="O51" s="194">
        <v>318719</v>
      </c>
      <c r="P51" s="194">
        <v>296840</v>
      </c>
      <c r="Q51" s="194">
        <v>332543</v>
      </c>
      <c r="R51" s="194">
        <v>318730</v>
      </c>
      <c r="S51" s="194">
        <v>0</v>
      </c>
      <c r="T51" s="194">
        <v>0</v>
      </c>
      <c r="U51" s="195">
        <v>3112487</v>
      </c>
      <c r="V51" s="193">
        <v>3111808</v>
      </c>
      <c r="W51" s="194">
        <v>247622</v>
      </c>
      <c r="X51" s="194">
        <v>244443</v>
      </c>
      <c r="Y51" s="194">
        <v>238768</v>
      </c>
      <c r="Z51" s="194">
        <v>245005</v>
      </c>
      <c r="AA51" s="194">
        <v>231878</v>
      </c>
      <c r="AB51" s="194">
        <v>246465</v>
      </c>
      <c r="AC51" s="194">
        <v>240181</v>
      </c>
      <c r="AD51" s="194">
        <v>265977</v>
      </c>
      <c r="AE51" s="194">
        <v>234668</v>
      </c>
      <c r="AF51" s="194">
        <v>297357</v>
      </c>
      <c r="AG51" s="194">
        <v>283258</v>
      </c>
      <c r="AH51" s="194">
        <v>336187</v>
      </c>
      <c r="AI51" s="153">
        <v>2492364</v>
      </c>
      <c r="AJ51" s="172"/>
    </row>
    <row r="52" spans="1:37" s="167" customFormat="1" ht="12.75" customHeight="1" x14ac:dyDescent="0.3">
      <c r="A52" s="172"/>
      <c r="E52" s="758" t="s">
        <v>150</v>
      </c>
      <c r="F52" s="190"/>
      <c r="G52" s="184"/>
      <c r="H52" s="194">
        <v>1761845</v>
      </c>
      <c r="I52" s="194">
        <v>182529</v>
      </c>
      <c r="J52" s="194">
        <v>136504</v>
      </c>
      <c r="K52" s="194">
        <v>126299</v>
      </c>
      <c r="L52" s="194">
        <v>136324</v>
      </c>
      <c r="M52" s="194">
        <v>128744</v>
      </c>
      <c r="N52" s="194">
        <v>121217</v>
      </c>
      <c r="O52" s="194">
        <v>109118</v>
      </c>
      <c r="P52" s="194">
        <v>118664</v>
      </c>
      <c r="Q52" s="194">
        <v>143065</v>
      </c>
      <c r="R52" s="194">
        <v>130799</v>
      </c>
      <c r="S52" s="194">
        <v>0</v>
      </c>
      <c r="T52" s="194">
        <v>0</v>
      </c>
      <c r="U52" s="195">
        <v>1333263</v>
      </c>
      <c r="V52" s="193">
        <v>2193415</v>
      </c>
      <c r="W52" s="194">
        <v>195311</v>
      </c>
      <c r="X52" s="194">
        <v>183707</v>
      </c>
      <c r="Y52" s="194">
        <v>177153</v>
      </c>
      <c r="Z52" s="194">
        <v>178900</v>
      </c>
      <c r="AA52" s="194">
        <v>181751</v>
      </c>
      <c r="AB52" s="194">
        <v>179207</v>
      </c>
      <c r="AC52" s="194">
        <v>184239</v>
      </c>
      <c r="AD52" s="194">
        <v>196281</v>
      </c>
      <c r="AE52" s="194">
        <v>172994</v>
      </c>
      <c r="AF52" s="194">
        <v>215506</v>
      </c>
      <c r="AG52" s="194">
        <v>174215</v>
      </c>
      <c r="AH52" s="194">
        <v>154153</v>
      </c>
      <c r="AI52" s="195">
        <v>1865049</v>
      </c>
      <c r="AJ52" s="172"/>
    </row>
    <row r="53" spans="1:37" s="167" customFormat="1" ht="12.75" customHeight="1" x14ac:dyDescent="0.3">
      <c r="A53" s="172"/>
      <c r="E53" s="758" t="s">
        <v>151</v>
      </c>
      <c r="F53" s="190"/>
      <c r="G53" s="184"/>
      <c r="H53" s="196">
        <v>1820566</v>
      </c>
      <c r="I53" s="196">
        <v>95073</v>
      </c>
      <c r="J53" s="196">
        <v>190618</v>
      </c>
      <c r="K53" s="194">
        <v>200098</v>
      </c>
      <c r="L53" s="194">
        <v>142394</v>
      </c>
      <c r="M53" s="194">
        <v>196704</v>
      </c>
      <c r="N53" s="194">
        <v>189151</v>
      </c>
      <c r="O53" s="194">
        <v>209601</v>
      </c>
      <c r="P53" s="194">
        <v>178176</v>
      </c>
      <c r="Q53" s="194">
        <v>189478</v>
      </c>
      <c r="R53" s="196">
        <v>187931</v>
      </c>
      <c r="S53" s="196">
        <v>0</v>
      </c>
      <c r="T53" s="196">
        <v>0</v>
      </c>
      <c r="U53" s="74">
        <v>1779224</v>
      </c>
      <c r="V53" s="193">
        <v>918393</v>
      </c>
      <c r="W53" s="196">
        <v>52311</v>
      </c>
      <c r="X53" s="196">
        <v>60736</v>
      </c>
      <c r="Y53" s="196">
        <v>61615</v>
      </c>
      <c r="Z53" s="196">
        <v>66105</v>
      </c>
      <c r="AA53" s="196">
        <v>50127</v>
      </c>
      <c r="AB53" s="196">
        <v>67258</v>
      </c>
      <c r="AC53" s="196">
        <v>55942</v>
      </c>
      <c r="AD53" s="196">
        <v>69696</v>
      </c>
      <c r="AE53" s="196">
        <v>61674</v>
      </c>
      <c r="AF53" s="196">
        <v>81851</v>
      </c>
      <c r="AG53" s="196">
        <v>109043</v>
      </c>
      <c r="AH53" s="196">
        <v>182034</v>
      </c>
      <c r="AI53" s="195">
        <v>627315</v>
      </c>
      <c r="AJ53" s="172"/>
    </row>
    <row r="54" spans="1:37" ht="12.75" customHeight="1" x14ac:dyDescent="0.3">
      <c r="A54" s="151"/>
      <c r="C54" s="176" t="s">
        <v>152</v>
      </c>
      <c r="D54" s="176"/>
      <c r="E54" s="176"/>
      <c r="F54" s="176"/>
      <c r="G54" s="177"/>
      <c r="H54" s="178"/>
      <c r="I54" s="178"/>
      <c r="J54" s="178"/>
      <c r="K54" s="178"/>
      <c r="L54" s="178"/>
      <c r="M54" s="178"/>
      <c r="N54" s="178"/>
      <c r="O54" s="178"/>
      <c r="P54" s="178"/>
      <c r="Q54" s="178"/>
      <c r="R54" s="178"/>
      <c r="S54" s="178"/>
      <c r="T54" s="178"/>
      <c r="U54" s="174"/>
      <c r="V54" s="175"/>
      <c r="W54" s="178"/>
      <c r="X54" s="178"/>
      <c r="Y54" s="178"/>
      <c r="Z54" s="178"/>
      <c r="AA54" s="178"/>
      <c r="AB54" s="178"/>
      <c r="AC54" s="178"/>
      <c r="AD54" s="178"/>
      <c r="AE54" s="178"/>
      <c r="AF54" s="178"/>
      <c r="AG54" s="178"/>
      <c r="AH54" s="178"/>
      <c r="AI54" s="174"/>
      <c r="AJ54" s="151"/>
      <c r="AK54" s="167"/>
    </row>
    <row r="55" spans="1:37" ht="12.75" customHeight="1" x14ac:dyDescent="0.3">
      <c r="A55" s="151"/>
      <c r="E55" s="182" t="s">
        <v>153</v>
      </c>
      <c r="F55" s="182"/>
      <c r="G55" s="184"/>
      <c r="H55" s="178">
        <v>1070011</v>
      </c>
      <c r="I55" s="178">
        <v>91880</v>
      </c>
      <c r="J55" s="178">
        <v>91587</v>
      </c>
      <c r="K55" s="178">
        <v>81996</v>
      </c>
      <c r="L55" s="178">
        <v>79968</v>
      </c>
      <c r="M55" s="178">
        <v>81016</v>
      </c>
      <c r="N55" s="178">
        <v>96486</v>
      </c>
      <c r="O55" s="178">
        <v>88006</v>
      </c>
      <c r="P55" s="178">
        <v>95515</v>
      </c>
      <c r="Q55" s="178">
        <v>96056</v>
      </c>
      <c r="R55" s="178">
        <v>111795</v>
      </c>
      <c r="S55" s="178">
        <v>0</v>
      </c>
      <c r="T55" s="178">
        <v>0</v>
      </c>
      <c r="U55" s="174">
        <v>914305</v>
      </c>
      <c r="V55" s="175">
        <v>1021318</v>
      </c>
      <c r="W55" s="178">
        <v>90101</v>
      </c>
      <c r="X55" s="178">
        <v>83006</v>
      </c>
      <c r="Y55" s="178">
        <v>75205</v>
      </c>
      <c r="Z55" s="178">
        <v>82885</v>
      </c>
      <c r="AA55" s="178">
        <v>75813</v>
      </c>
      <c r="AB55" s="178">
        <v>87139</v>
      </c>
      <c r="AC55" s="178">
        <v>89317</v>
      </c>
      <c r="AD55" s="178">
        <v>81175</v>
      </c>
      <c r="AE55" s="178">
        <v>86191</v>
      </c>
      <c r="AF55" s="178">
        <v>101820</v>
      </c>
      <c r="AG55" s="178">
        <v>91381</v>
      </c>
      <c r="AH55" s="178">
        <v>77286</v>
      </c>
      <c r="AI55" s="174">
        <v>852652</v>
      </c>
      <c r="AJ55" s="151"/>
      <c r="AK55" s="167"/>
    </row>
    <row r="56" spans="1:37" ht="12.75" customHeight="1" x14ac:dyDescent="0.3">
      <c r="A56" s="151"/>
      <c r="E56" s="182" t="s">
        <v>154</v>
      </c>
      <c r="F56" s="182"/>
      <c r="G56" s="184"/>
      <c r="H56" s="178">
        <v>706437</v>
      </c>
      <c r="I56" s="178">
        <v>861</v>
      </c>
      <c r="J56" s="178">
        <v>899</v>
      </c>
      <c r="K56" s="178">
        <v>163713</v>
      </c>
      <c r="L56" s="178">
        <v>1298</v>
      </c>
      <c r="M56" s="178">
        <v>1210</v>
      </c>
      <c r="N56" s="178">
        <v>165487</v>
      </c>
      <c r="O56" s="178">
        <v>1265</v>
      </c>
      <c r="P56" s="178">
        <v>1375</v>
      </c>
      <c r="Q56" s="178">
        <v>197966</v>
      </c>
      <c r="R56" s="178">
        <v>812</v>
      </c>
      <c r="S56" s="178">
        <v>0</v>
      </c>
      <c r="T56" s="178">
        <v>0</v>
      </c>
      <c r="U56" s="39">
        <v>534886</v>
      </c>
      <c r="V56" s="175">
        <v>698712</v>
      </c>
      <c r="W56" s="178">
        <v>1052</v>
      </c>
      <c r="X56" s="178">
        <v>1145</v>
      </c>
      <c r="Y56" s="178">
        <v>158328</v>
      </c>
      <c r="Z56" s="178">
        <v>-2831</v>
      </c>
      <c r="AA56" s="178">
        <v>2060</v>
      </c>
      <c r="AB56" s="178">
        <v>182664</v>
      </c>
      <c r="AC56" s="178">
        <v>4209</v>
      </c>
      <c r="AD56" s="178">
        <v>1372</v>
      </c>
      <c r="AE56" s="178">
        <v>208197</v>
      </c>
      <c r="AF56" s="178">
        <v>1412</v>
      </c>
      <c r="AG56" s="178">
        <v>955</v>
      </c>
      <c r="AH56" s="178">
        <v>140150</v>
      </c>
      <c r="AI56" s="174">
        <v>557608</v>
      </c>
      <c r="AJ56" s="151"/>
      <c r="AK56" s="167"/>
    </row>
    <row r="57" spans="1:37" ht="12.75" customHeight="1" x14ac:dyDescent="0.3">
      <c r="A57" s="151"/>
      <c r="E57" s="182" t="s">
        <v>155</v>
      </c>
      <c r="F57" s="182"/>
      <c r="G57" s="184"/>
      <c r="H57" s="178">
        <v>7622573</v>
      </c>
      <c r="I57" s="178">
        <v>631808</v>
      </c>
      <c r="J57" s="178">
        <v>595600</v>
      </c>
      <c r="K57" s="178">
        <v>644388</v>
      </c>
      <c r="L57" s="178">
        <v>649915</v>
      </c>
      <c r="M57" s="178">
        <v>669440</v>
      </c>
      <c r="N57" s="178">
        <v>645857</v>
      </c>
      <c r="O57" s="178">
        <v>592835</v>
      </c>
      <c r="P57" s="178">
        <v>600877</v>
      </c>
      <c r="Q57" s="178">
        <v>566025</v>
      </c>
      <c r="R57" s="178">
        <v>516689</v>
      </c>
      <c r="S57" s="178">
        <v>0</v>
      </c>
      <c r="T57" s="178">
        <v>0</v>
      </c>
      <c r="U57" s="39">
        <v>6113434</v>
      </c>
      <c r="V57" s="175">
        <v>7536175</v>
      </c>
      <c r="W57" s="178">
        <v>611196</v>
      </c>
      <c r="X57" s="178">
        <v>597094</v>
      </c>
      <c r="Y57" s="178">
        <v>638246</v>
      </c>
      <c r="Z57" s="178">
        <v>668794</v>
      </c>
      <c r="AA57" s="178">
        <v>689019</v>
      </c>
      <c r="AB57" s="178">
        <v>660421</v>
      </c>
      <c r="AC57" s="178">
        <v>632364</v>
      </c>
      <c r="AD57" s="178">
        <v>640224</v>
      </c>
      <c r="AE57" s="178">
        <v>626950</v>
      </c>
      <c r="AF57" s="178">
        <v>600979</v>
      </c>
      <c r="AG57" s="178">
        <v>610380</v>
      </c>
      <c r="AH57" s="178">
        <v>560508</v>
      </c>
      <c r="AI57" s="174">
        <v>6365287</v>
      </c>
      <c r="AJ57" s="151"/>
      <c r="AK57" s="167"/>
    </row>
    <row r="58" spans="1:37" ht="12.75" customHeight="1" x14ac:dyDescent="0.3">
      <c r="A58" s="151"/>
      <c r="E58" s="182" t="s">
        <v>156</v>
      </c>
      <c r="F58" s="182"/>
      <c r="G58" s="173"/>
      <c r="H58" s="178">
        <v>8730</v>
      </c>
      <c r="I58" s="178">
        <v>87</v>
      </c>
      <c r="J58" s="178">
        <v>537</v>
      </c>
      <c r="K58" s="178">
        <v>766</v>
      </c>
      <c r="L58" s="178">
        <v>642</v>
      </c>
      <c r="M58" s="178">
        <v>526</v>
      </c>
      <c r="N58" s="178">
        <v>584</v>
      </c>
      <c r="O58" s="178">
        <v>835</v>
      </c>
      <c r="P58" s="178">
        <v>557</v>
      </c>
      <c r="Q58" s="178">
        <v>728</v>
      </c>
      <c r="R58" s="178">
        <v>736</v>
      </c>
      <c r="S58" s="178">
        <v>0</v>
      </c>
      <c r="T58" s="178">
        <v>0</v>
      </c>
      <c r="U58" s="39">
        <v>5998</v>
      </c>
      <c r="V58" s="175">
        <v>9835</v>
      </c>
      <c r="W58" s="178">
        <v>81</v>
      </c>
      <c r="X58" s="178">
        <v>1895</v>
      </c>
      <c r="Y58" s="178">
        <v>1199</v>
      </c>
      <c r="Z58" s="178">
        <v>466</v>
      </c>
      <c r="AA58" s="178">
        <v>218</v>
      </c>
      <c r="AB58" s="178">
        <v>1686</v>
      </c>
      <c r="AC58" s="178">
        <v>633</v>
      </c>
      <c r="AD58" s="178">
        <v>586</v>
      </c>
      <c r="AE58" s="178">
        <v>700</v>
      </c>
      <c r="AF58" s="178">
        <v>829</v>
      </c>
      <c r="AG58" s="178">
        <v>569</v>
      </c>
      <c r="AH58" s="178">
        <v>973</v>
      </c>
      <c r="AI58" s="174">
        <v>8293</v>
      </c>
      <c r="AJ58" s="151"/>
      <c r="AK58" s="167"/>
    </row>
    <row r="59" spans="1:37" ht="12.75" customHeight="1" x14ac:dyDescent="0.3">
      <c r="A59" s="151"/>
      <c r="E59" s="180" t="s">
        <v>157</v>
      </c>
      <c r="F59" s="180"/>
      <c r="G59" s="173"/>
      <c r="H59" s="178">
        <v>3270655</v>
      </c>
      <c r="I59" s="178">
        <v>200122</v>
      </c>
      <c r="J59" s="178">
        <v>201514</v>
      </c>
      <c r="K59" s="178">
        <v>220870</v>
      </c>
      <c r="L59" s="178">
        <v>379911</v>
      </c>
      <c r="M59" s="178">
        <v>256372</v>
      </c>
      <c r="N59" s="178">
        <v>247123</v>
      </c>
      <c r="O59" s="178">
        <v>483917</v>
      </c>
      <c r="P59" s="178">
        <v>288301</v>
      </c>
      <c r="Q59" s="178">
        <v>283089</v>
      </c>
      <c r="R59" s="178">
        <v>445783</v>
      </c>
      <c r="S59" s="178">
        <v>0</v>
      </c>
      <c r="T59" s="178">
        <v>0</v>
      </c>
      <c r="U59" s="39">
        <v>3007002</v>
      </c>
      <c r="V59" s="175">
        <v>3045105</v>
      </c>
      <c r="W59" s="178">
        <v>32598</v>
      </c>
      <c r="X59" s="178">
        <v>166489</v>
      </c>
      <c r="Y59" s="178">
        <v>144441</v>
      </c>
      <c r="Z59" s="178">
        <v>492946</v>
      </c>
      <c r="AA59" s="178">
        <v>158124</v>
      </c>
      <c r="AB59" s="178">
        <v>198690</v>
      </c>
      <c r="AC59" s="178">
        <v>404950</v>
      </c>
      <c r="AD59" s="178">
        <v>223400</v>
      </c>
      <c r="AE59" s="178">
        <v>210198</v>
      </c>
      <c r="AF59" s="178">
        <v>396336</v>
      </c>
      <c r="AG59" s="178">
        <v>206591</v>
      </c>
      <c r="AH59" s="178">
        <v>410342</v>
      </c>
      <c r="AI59" s="174">
        <v>2428172</v>
      </c>
      <c r="AJ59" s="151"/>
      <c r="AK59" s="167"/>
    </row>
    <row r="60" spans="1:37" ht="12.75" customHeight="1" x14ac:dyDescent="0.3">
      <c r="A60" s="151"/>
      <c r="E60" s="182" t="s">
        <v>158</v>
      </c>
      <c r="G60" s="173"/>
      <c r="H60" s="178">
        <v>771238</v>
      </c>
      <c r="I60" s="178">
        <v>65574</v>
      </c>
      <c r="J60" s="178">
        <v>43395</v>
      </c>
      <c r="K60" s="178">
        <v>49900</v>
      </c>
      <c r="L60" s="178">
        <v>88451</v>
      </c>
      <c r="M60" s="178">
        <v>49370</v>
      </c>
      <c r="N60" s="178">
        <v>44294</v>
      </c>
      <c r="O60" s="178">
        <v>100250</v>
      </c>
      <c r="P60" s="178">
        <v>54239</v>
      </c>
      <c r="Q60" s="178">
        <v>66698</v>
      </c>
      <c r="R60" s="178">
        <v>83214</v>
      </c>
      <c r="S60" s="178">
        <v>0</v>
      </c>
      <c r="T60" s="178">
        <v>0</v>
      </c>
      <c r="U60" s="39">
        <v>645385</v>
      </c>
      <c r="V60" s="175">
        <v>773706</v>
      </c>
      <c r="W60" s="178">
        <v>73569</v>
      </c>
      <c r="X60" s="178">
        <v>51927</v>
      </c>
      <c r="Y60" s="178">
        <v>46712</v>
      </c>
      <c r="Z60" s="178">
        <v>99060</v>
      </c>
      <c r="AA60" s="178">
        <v>45175</v>
      </c>
      <c r="AB60" s="178">
        <v>46641</v>
      </c>
      <c r="AC60" s="178">
        <v>102355</v>
      </c>
      <c r="AD60" s="178">
        <v>53884</v>
      </c>
      <c r="AE60" s="178">
        <v>52259</v>
      </c>
      <c r="AF60" s="178">
        <v>92952</v>
      </c>
      <c r="AG60" s="178">
        <v>43484</v>
      </c>
      <c r="AH60" s="178">
        <v>65688</v>
      </c>
      <c r="AI60" s="174">
        <v>664534</v>
      </c>
      <c r="AJ60" s="151"/>
      <c r="AK60" s="167"/>
    </row>
    <row r="61" spans="1:37" ht="12.75" customHeight="1" x14ac:dyDescent="0.3">
      <c r="A61" s="151"/>
      <c r="E61" s="182" t="s">
        <v>159</v>
      </c>
      <c r="F61" s="182"/>
      <c r="G61" s="173"/>
      <c r="H61" s="197">
        <v>8350</v>
      </c>
      <c r="I61" s="197">
        <v>7283</v>
      </c>
      <c r="J61" s="197">
        <v>0</v>
      </c>
      <c r="K61" s="178">
        <v>0</v>
      </c>
      <c r="L61" s="178">
        <v>0</v>
      </c>
      <c r="M61" s="178">
        <v>544</v>
      </c>
      <c r="N61" s="178">
        <v>0</v>
      </c>
      <c r="O61" s="178">
        <v>0</v>
      </c>
      <c r="P61" s="178">
        <v>0</v>
      </c>
      <c r="Q61" s="178">
        <v>0</v>
      </c>
      <c r="R61" s="197">
        <v>0</v>
      </c>
      <c r="S61" s="197">
        <v>0</v>
      </c>
      <c r="T61" s="197">
        <v>0</v>
      </c>
      <c r="U61" s="39">
        <v>7827</v>
      </c>
      <c r="V61" s="175">
        <v>7557</v>
      </c>
      <c r="W61" s="197">
        <v>0</v>
      </c>
      <c r="X61" s="197">
        <v>0</v>
      </c>
      <c r="Y61" s="197">
        <v>0</v>
      </c>
      <c r="Z61" s="197">
        <v>0</v>
      </c>
      <c r="AA61" s="197">
        <v>2920</v>
      </c>
      <c r="AB61" s="197">
        <v>2639</v>
      </c>
      <c r="AC61" s="197">
        <v>0</v>
      </c>
      <c r="AD61" s="197">
        <v>0</v>
      </c>
      <c r="AE61" s="197">
        <v>1998</v>
      </c>
      <c r="AF61" s="197">
        <v>0</v>
      </c>
      <c r="AG61" s="197">
        <v>0</v>
      </c>
      <c r="AH61" s="197">
        <v>0</v>
      </c>
      <c r="AI61" s="174">
        <v>7557</v>
      </c>
      <c r="AJ61" s="151"/>
      <c r="AK61" s="167"/>
    </row>
    <row r="62" spans="1:37" ht="12.75" customHeight="1" x14ac:dyDescent="0.3">
      <c r="A62" s="151"/>
      <c r="E62" s="182" t="s">
        <v>160</v>
      </c>
      <c r="F62" s="182"/>
      <c r="G62" s="173"/>
      <c r="H62" s="197">
        <v>1942659</v>
      </c>
      <c r="I62" s="197">
        <v>3520</v>
      </c>
      <c r="J62" s="197">
        <v>480</v>
      </c>
      <c r="K62" s="178">
        <v>1414</v>
      </c>
      <c r="L62" s="178">
        <v>1842448</v>
      </c>
      <c r="M62" s="178">
        <v>21868</v>
      </c>
      <c r="N62" s="178">
        <v>13793</v>
      </c>
      <c r="O62" s="178">
        <v>4039</v>
      </c>
      <c r="P62" s="178">
        <v>3153</v>
      </c>
      <c r="Q62" s="178">
        <v>2141</v>
      </c>
      <c r="R62" s="197">
        <v>2299</v>
      </c>
      <c r="S62" s="197">
        <v>0</v>
      </c>
      <c r="T62" s="197">
        <v>0</v>
      </c>
      <c r="U62" s="39">
        <v>1895155</v>
      </c>
      <c r="V62" s="175">
        <v>2024313</v>
      </c>
      <c r="W62" s="197">
        <v>2060</v>
      </c>
      <c r="X62" s="197">
        <v>2735</v>
      </c>
      <c r="Y62" s="197">
        <v>36</v>
      </c>
      <c r="Z62" s="197">
        <v>1992899</v>
      </c>
      <c r="AA62" s="197">
        <v>-2586</v>
      </c>
      <c r="AB62" s="197">
        <v>5492</v>
      </c>
      <c r="AC62" s="197">
        <v>1951</v>
      </c>
      <c r="AD62" s="197">
        <v>1763</v>
      </c>
      <c r="AE62" s="197">
        <v>4002</v>
      </c>
      <c r="AF62" s="197">
        <v>1824</v>
      </c>
      <c r="AG62" s="197">
        <v>385</v>
      </c>
      <c r="AH62" s="197">
        <v>13753</v>
      </c>
      <c r="AI62" s="174">
        <v>2010176</v>
      </c>
      <c r="AJ62" s="151"/>
      <c r="AK62" s="167"/>
    </row>
    <row r="63" spans="1:37" s="167" customFormat="1" ht="12.75" customHeight="1" x14ac:dyDescent="0.3">
      <c r="A63" s="172"/>
      <c r="B63" s="143"/>
      <c r="D63" s="182"/>
      <c r="E63" s="182" t="s">
        <v>161</v>
      </c>
      <c r="F63" s="182"/>
      <c r="G63" s="184"/>
      <c r="H63" s="178">
        <v>12431</v>
      </c>
      <c r="I63" s="178">
        <v>107</v>
      </c>
      <c r="J63" s="178">
        <v>92</v>
      </c>
      <c r="K63" s="178">
        <v>39</v>
      </c>
      <c r="L63" s="178">
        <v>75</v>
      </c>
      <c r="M63" s="178">
        <v>3840</v>
      </c>
      <c r="N63" s="178">
        <v>1680</v>
      </c>
      <c r="O63" s="178">
        <v>141</v>
      </c>
      <c r="P63" s="178">
        <v>95</v>
      </c>
      <c r="Q63" s="178">
        <v>672</v>
      </c>
      <c r="R63" s="178">
        <v>413</v>
      </c>
      <c r="S63" s="178">
        <v>0</v>
      </c>
      <c r="T63" s="178">
        <v>0</v>
      </c>
      <c r="U63" s="174">
        <v>7154</v>
      </c>
      <c r="V63" s="198">
        <v>10976</v>
      </c>
      <c r="W63" s="178">
        <v>142</v>
      </c>
      <c r="X63" s="178">
        <v>68</v>
      </c>
      <c r="Y63" s="178">
        <v>67</v>
      </c>
      <c r="Z63" s="178">
        <v>215</v>
      </c>
      <c r="AA63" s="178">
        <v>3229</v>
      </c>
      <c r="AB63" s="178">
        <v>766</v>
      </c>
      <c r="AC63" s="178">
        <v>469</v>
      </c>
      <c r="AD63" s="178">
        <v>135</v>
      </c>
      <c r="AE63" s="178">
        <v>220</v>
      </c>
      <c r="AF63" s="178">
        <v>364</v>
      </c>
      <c r="AG63" s="178">
        <v>4721</v>
      </c>
      <c r="AH63" s="178">
        <v>580</v>
      </c>
      <c r="AI63" s="174">
        <v>5675</v>
      </c>
      <c r="AJ63" s="172"/>
    </row>
    <row r="64" spans="1:37" ht="12.75" customHeight="1" x14ac:dyDescent="0.3">
      <c r="A64" s="151"/>
      <c r="C64" s="143" t="s">
        <v>114</v>
      </c>
      <c r="E64" s="182"/>
      <c r="F64" s="182"/>
      <c r="G64" s="173"/>
      <c r="H64" s="178"/>
      <c r="I64" s="178"/>
      <c r="J64" s="178"/>
      <c r="K64" s="178"/>
      <c r="L64" s="178"/>
      <c r="M64" s="178"/>
      <c r="N64" s="178"/>
      <c r="O64" s="178"/>
      <c r="P64" s="178"/>
      <c r="Q64" s="178"/>
      <c r="R64" s="178"/>
      <c r="S64" s="178"/>
      <c r="T64" s="178"/>
      <c r="U64" s="174"/>
      <c r="V64" s="175"/>
      <c r="W64" s="178"/>
      <c r="X64" s="178"/>
      <c r="Y64" s="178"/>
      <c r="Z64" s="178"/>
      <c r="AA64" s="178"/>
      <c r="AB64" s="178"/>
      <c r="AC64" s="178"/>
      <c r="AD64" s="178"/>
      <c r="AE64" s="178"/>
      <c r="AF64" s="178"/>
      <c r="AG64" s="178"/>
      <c r="AH64" s="178"/>
      <c r="AI64" s="174"/>
      <c r="AJ64" s="151"/>
      <c r="AK64" s="167"/>
    </row>
    <row r="65" spans="1:37" ht="12.75" customHeight="1" x14ac:dyDescent="0.3">
      <c r="A65" s="151"/>
      <c r="E65" s="182" t="s">
        <v>162</v>
      </c>
      <c r="F65" s="182"/>
      <c r="G65" s="173"/>
      <c r="H65" s="178">
        <v>227873</v>
      </c>
      <c r="I65" s="178">
        <v>57</v>
      </c>
      <c r="J65" s="178">
        <v>4095</v>
      </c>
      <c r="K65" s="178">
        <v>119</v>
      </c>
      <c r="L65" s="178">
        <v>612</v>
      </c>
      <c r="M65" s="178">
        <v>62471</v>
      </c>
      <c r="N65" s="178">
        <v>5873</v>
      </c>
      <c r="O65" s="178">
        <v>31097</v>
      </c>
      <c r="P65" s="178">
        <v>0</v>
      </c>
      <c r="Q65" s="178">
        <v>163034</v>
      </c>
      <c r="R65" s="178">
        <v>2074</v>
      </c>
      <c r="S65" s="178">
        <v>0</v>
      </c>
      <c r="T65" s="178">
        <v>0</v>
      </c>
      <c r="U65" s="174">
        <v>269432</v>
      </c>
      <c r="V65" s="175">
        <v>241868</v>
      </c>
      <c r="W65" s="178">
        <v>948</v>
      </c>
      <c r="X65" s="178">
        <v>41</v>
      </c>
      <c r="Y65" s="178">
        <v>799</v>
      </c>
      <c r="Z65" s="178">
        <v>1932</v>
      </c>
      <c r="AA65" s="178">
        <v>62285</v>
      </c>
      <c r="AB65" s="178">
        <v>3512</v>
      </c>
      <c r="AC65" s="178">
        <v>2317</v>
      </c>
      <c r="AD65" s="178">
        <v>162511</v>
      </c>
      <c r="AE65" s="178">
        <v>0</v>
      </c>
      <c r="AF65" s="178">
        <v>6238</v>
      </c>
      <c r="AG65" s="178">
        <v>132</v>
      </c>
      <c r="AH65" s="178">
        <v>1152</v>
      </c>
      <c r="AI65" s="174">
        <v>240583</v>
      </c>
      <c r="AJ65" s="151"/>
      <c r="AK65" s="167"/>
    </row>
    <row r="66" spans="1:37" s="167" customFormat="1" ht="13.5" customHeight="1" x14ac:dyDescent="0.3">
      <c r="A66" s="199"/>
      <c r="B66" s="152" t="s">
        <v>163</v>
      </c>
      <c r="C66" s="166"/>
      <c r="E66" s="185"/>
      <c r="F66" s="185"/>
      <c r="G66" s="184"/>
      <c r="H66" s="16">
        <v>83684364</v>
      </c>
      <c r="I66" s="16">
        <v>3346581</v>
      </c>
      <c r="J66" s="16">
        <v>5983119</v>
      </c>
      <c r="K66" s="16">
        <v>6578887</v>
      </c>
      <c r="L66" s="16">
        <v>7058148</v>
      </c>
      <c r="M66" s="16">
        <v>6518645</v>
      </c>
      <c r="N66" s="16">
        <v>7032176</v>
      </c>
      <c r="O66" s="16">
        <v>8669930</v>
      </c>
      <c r="P66" s="16">
        <v>6990088</v>
      </c>
      <c r="Q66" s="16">
        <v>7017016</v>
      </c>
      <c r="R66" s="16">
        <v>6304345</v>
      </c>
      <c r="S66" s="16">
        <v>0</v>
      </c>
      <c r="T66" s="16">
        <v>0</v>
      </c>
      <c r="U66" s="21">
        <v>65498935</v>
      </c>
      <c r="V66" s="186">
        <v>79825693</v>
      </c>
      <c r="W66" s="16">
        <v>2990065</v>
      </c>
      <c r="X66" s="16">
        <v>5948010</v>
      </c>
      <c r="Y66" s="16">
        <v>5581223</v>
      </c>
      <c r="Z66" s="16">
        <v>6714753</v>
      </c>
      <c r="AA66" s="16">
        <v>6592115</v>
      </c>
      <c r="AB66" s="16">
        <v>6363485</v>
      </c>
      <c r="AC66" s="16">
        <v>8520932</v>
      </c>
      <c r="AD66" s="16">
        <v>7082662</v>
      </c>
      <c r="AE66" s="16">
        <v>5721454</v>
      </c>
      <c r="AF66" s="16">
        <v>7194076</v>
      </c>
      <c r="AG66" s="16">
        <v>6862322</v>
      </c>
      <c r="AH66" s="16">
        <v>10254598</v>
      </c>
      <c r="AI66" s="16">
        <v>62708775</v>
      </c>
      <c r="AJ66" s="172"/>
    </row>
    <row r="67" spans="1:37" s="167" customFormat="1" ht="12.75" customHeight="1" x14ac:dyDescent="0.3">
      <c r="A67" s="199"/>
      <c r="B67" s="152"/>
      <c r="C67" s="143" t="s">
        <v>164</v>
      </c>
      <c r="E67" s="185"/>
      <c r="F67" s="185"/>
      <c r="G67" s="184"/>
      <c r="H67" s="178"/>
      <c r="I67" s="178"/>
      <c r="J67" s="178"/>
      <c r="K67" s="178"/>
      <c r="L67" s="178"/>
      <c r="M67" s="178"/>
      <c r="N67" s="178"/>
      <c r="O67" s="178"/>
      <c r="P67" s="178"/>
      <c r="Q67" s="178"/>
      <c r="R67" s="178"/>
      <c r="S67" s="178"/>
      <c r="T67" s="178"/>
      <c r="U67" s="174"/>
      <c r="V67" s="175"/>
      <c r="W67" s="178"/>
      <c r="X67" s="178"/>
      <c r="Y67" s="178"/>
      <c r="Z67" s="178"/>
      <c r="AA67" s="178"/>
      <c r="AB67" s="178"/>
      <c r="AC67" s="178"/>
      <c r="AD67" s="178"/>
      <c r="AE67" s="178"/>
      <c r="AF67" s="178"/>
      <c r="AG67" s="178"/>
      <c r="AH67" s="178"/>
      <c r="AI67" s="174"/>
      <c r="AJ67" s="172"/>
    </row>
    <row r="68" spans="1:37" s="167" customFormat="1" ht="12.75" customHeight="1" x14ac:dyDescent="0.3">
      <c r="A68" s="199"/>
      <c r="B68" s="143"/>
      <c r="E68" s="143" t="s">
        <v>165</v>
      </c>
      <c r="F68" s="182"/>
      <c r="G68" s="184"/>
      <c r="H68" s="178">
        <v>70761225</v>
      </c>
      <c r="I68" s="178">
        <v>2860230</v>
      </c>
      <c r="J68" s="178">
        <v>5212048</v>
      </c>
      <c r="K68" s="178">
        <v>5391581</v>
      </c>
      <c r="L68" s="178">
        <v>6110298</v>
      </c>
      <c r="M68" s="178">
        <v>5572803</v>
      </c>
      <c r="N68" s="178">
        <v>5949543</v>
      </c>
      <c r="O68" s="178">
        <v>7194836</v>
      </c>
      <c r="P68" s="178">
        <v>5973401</v>
      </c>
      <c r="Q68" s="178">
        <v>5850706</v>
      </c>
      <c r="R68" s="178">
        <v>5687540</v>
      </c>
      <c r="S68" s="178">
        <v>0</v>
      </c>
      <c r="T68" s="178">
        <v>0</v>
      </c>
      <c r="U68" s="174">
        <v>55802986</v>
      </c>
      <c r="V68" s="175">
        <v>67338351</v>
      </c>
      <c r="W68" s="178">
        <v>2437605</v>
      </c>
      <c r="X68" s="178">
        <v>4905519</v>
      </c>
      <c r="Y68" s="178">
        <v>4633775</v>
      </c>
      <c r="Z68" s="178">
        <v>5947261</v>
      </c>
      <c r="AA68" s="178">
        <v>5422823</v>
      </c>
      <c r="AB68" s="178">
        <v>5530362</v>
      </c>
      <c r="AC68" s="178">
        <v>7156168</v>
      </c>
      <c r="AD68" s="178">
        <v>5892800</v>
      </c>
      <c r="AE68" s="178">
        <v>4872604</v>
      </c>
      <c r="AF68" s="178">
        <v>6534319</v>
      </c>
      <c r="AG68" s="178">
        <v>5513773</v>
      </c>
      <c r="AH68" s="178">
        <v>8491343</v>
      </c>
      <c r="AI68" s="174">
        <v>53333236</v>
      </c>
      <c r="AJ68" s="172"/>
    </row>
    <row r="69" spans="1:37" ht="12.75" customHeight="1" x14ac:dyDescent="0.3">
      <c r="A69" s="151"/>
      <c r="E69" s="143" t="s">
        <v>166</v>
      </c>
      <c r="F69" s="182"/>
      <c r="G69" s="191"/>
      <c r="H69" s="178">
        <v>9773146</v>
      </c>
      <c r="I69" s="178">
        <v>109612</v>
      </c>
      <c r="J69" s="178">
        <v>566473</v>
      </c>
      <c r="K69" s="178">
        <v>749251</v>
      </c>
      <c r="L69" s="178">
        <v>675239</v>
      </c>
      <c r="M69" s="178">
        <v>788438</v>
      </c>
      <c r="N69" s="178">
        <v>831285</v>
      </c>
      <c r="O69" s="178">
        <v>1079807</v>
      </c>
      <c r="P69" s="178">
        <v>1038365</v>
      </c>
      <c r="Q69" s="178">
        <v>1007953</v>
      </c>
      <c r="R69" s="178">
        <v>609055</v>
      </c>
      <c r="S69" s="178">
        <v>0</v>
      </c>
      <c r="T69" s="178">
        <v>0</v>
      </c>
      <c r="U69" s="39">
        <v>7455478</v>
      </c>
      <c r="V69" s="175">
        <v>9359767</v>
      </c>
      <c r="W69" s="178">
        <v>96043</v>
      </c>
      <c r="X69" s="178">
        <v>581161</v>
      </c>
      <c r="Y69" s="178">
        <v>704514</v>
      </c>
      <c r="Z69" s="178">
        <v>777096</v>
      </c>
      <c r="AA69" s="178">
        <v>666642</v>
      </c>
      <c r="AB69" s="178">
        <v>765750</v>
      </c>
      <c r="AC69" s="178">
        <v>1111189</v>
      </c>
      <c r="AD69" s="178">
        <v>1067710</v>
      </c>
      <c r="AE69" s="178">
        <v>965840</v>
      </c>
      <c r="AF69" s="178">
        <v>678048</v>
      </c>
      <c r="AG69" s="178">
        <v>755342</v>
      </c>
      <c r="AH69" s="178">
        <v>1190433</v>
      </c>
      <c r="AI69" s="174">
        <v>7413993</v>
      </c>
      <c r="AJ69" s="151"/>
      <c r="AK69" s="167"/>
    </row>
    <row r="70" spans="1:37" ht="12.75" customHeight="1" x14ac:dyDescent="0.3">
      <c r="A70" s="151"/>
      <c r="C70" s="143" t="s">
        <v>167</v>
      </c>
      <c r="G70" s="191"/>
      <c r="H70" s="178">
        <v>147755</v>
      </c>
      <c r="I70" s="178">
        <v>788</v>
      </c>
      <c r="J70" s="178">
        <v>14452</v>
      </c>
      <c r="K70" s="178">
        <v>10087</v>
      </c>
      <c r="L70" s="178">
        <v>12548</v>
      </c>
      <c r="M70" s="178">
        <v>15422</v>
      </c>
      <c r="N70" s="178">
        <v>17129</v>
      </c>
      <c r="O70" s="178">
        <v>15246</v>
      </c>
      <c r="P70" s="178">
        <v>12809</v>
      </c>
      <c r="Q70" s="178">
        <v>14255</v>
      </c>
      <c r="R70" s="178">
        <v>15047</v>
      </c>
      <c r="S70" s="178">
        <v>0</v>
      </c>
      <c r="T70" s="178">
        <v>0</v>
      </c>
      <c r="U70" s="39">
        <v>127783</v>
      </c>
      <c r="V70" s="175">
        <v>140431</v>
      </c>
      <c r="W70" s="178">
        <v>8708</v>
      </c>
      <c r="X70" s="178">
        <v>15345</v>
      </c>
      <c r="Y70" s="178">
        <v>8382</v>
      </c>
      <c r="Z70" s="178">
        <v>8254</v>
      </c>
      <c r="AA70" s="178">
        <v>13134</v>
      </c>
      <c r="AB70" s="178">
        <v>13328</v>
      </c>
      <c r="AC70" s="178">
        <v>14264</v>
      </c>
      <c r="AD70" s="178">
        <v>13367</v>
      </c>
      <c r="AE70" s="178">
        <v>7571</v>
      </c>
      <c r="AF70" s="178">
        <v>12837</v>
      </c>
      <c r="AG70" s="178">
        <v>10526</v>
      </c>
      <c r="AH70" s="178">
        <v>14715</v>
      </c>
      <c r="AI70" s="174">
        <v>115190</v>
      </c>
      <c r="AJ70" s="151"/>
      <c r="AK70" s="167"/>
    </row>
    <row r="71" spans="1:37" s="167" customFormat="1" ht="12.75" customHeight="1" x14ac:dyDescent="0.3">
      <c r="A71" s="199"/>
      <c r="B71" s="143"/>
      <c r="C71" s="143" t="s">
        <v>114</v>
      </c>
      <c r="E71" s="143"/>
      <c r="F71" s="182"/>
      <c r="G71" s="184"/>
      <c r="H71" s="178"/>
      <c r="I71" s="178"/>
      <c r="J71" s="178"/>
      <c r="K71" s="178">
        <v>0</v>
      </c>
      <c r="L71" s="178"/>
      <c r="M71" s="178"/>
      <c r="N71" s="178"/>
      <c r="O71" s="178"/>
      <c r="P71" s="178"/>
      <c r="Q71" s="178"/>
      <c r="R71" s="178"/>
      <c r="S71" s="178"/>
      <c r="T71" s="178"/>
      <c r="U71" s="174"/>
      <c r="V71" s="175"/>
      <c r="W71" s="178"/>
      <c r="X71" s="178"/>
      <c r="Y71" s="178"/>
      <c r="Z71" s="178"/>
      <c r="AA71" s="178"/>
      <c r="AB71" s="178"/>
      <c r="AC71" s="178"/>
      <c r="AD71" s="178"/>
      <c r="AE71" s="178"/>
      <c r="AF71" s="178"/>
      <c r="AG71" s="178"/>
      <c r="AH71" s="178"/>
      <c r="AI71" s="174"/>
      <c r="AJ71" s="172"/>
    </row>
    <row r="72" spans="1:37" ht="12.75" customHeight="1" x14ac:dyDescent="0.3">
      <c r="A72" s="151"/>
      <c r="E72" s="143" t="s">
        <v>168</v>
      </c>
      <c r="G72" s="184"/>
      <c r="H72" s="178">
        <v>2511732</v>
      </c>
      <c r="I72" s="178">
        <v>344025</v>
      </c>
      <c r="J72" s="178">
        <v>157993</v>
      </c>
      <c r="K72" s="178">
        <v>400511</v>
      </c>
      <c r="L72" s="178">
        <v>232910</v>
      </c>
      <c r="M72" s="178">
        <v>111968</v>
      </c>
      <c r="N72" s="178">
        <v>182470</v>
      </c>
      <c r="O72" s="178">
        <v>348470</v>
      </c>
      <c r="P72" s="178">
        <v>-57790</v>
      </c>
      <c r="Q72" s="178">
        <v>124205</v>
      </c>
      <c r="R72" s="178">
        <v>-32986</v>
      </c>
      <c r="S72" s="178">
        <v>0</v>
      </c>
      <c r="T72" s="178">
        <v>0</v>
      </c>
      <c r="U72" s="174">
        <v>1811776</v>
      </c>
      <c r="V72" s="175">
        <v>2454589</v>
      </c>
      <c r="W72" s="178">
        <v>388368</v>
      </c>
      <c r="X72" s="178">
        <v>399542</v>
      </c>
      <c r="Y72" s="178">
        <v>207813</v>
      </c>
      <c r="Z72" s="178">
        <v>-50131</v>
      </c>
      <c r="AA72" s="178">
        <v>458082</v>
      </c>
      <c r="AB72" s="178">
        <v>14969</v>
      </c>
      <c r="AC72" s="178">
        <v>180990</v>
      </c>
      <c r="AD72" s="178">
        <v>55917</v>
      </c>
      <c r="AE72" s="178">
        <v>-164065</v>
      </c>
      <c r="AF72" s="178">
        <v>-81835</v>
      </c>
      <c r="AG72" s="178">
        <v>542867</v>
      </c>
      <c r="AH72" s="178">
        <v>502071</v>
      </c>
      <c r="AI72" s="174">
        <v>1409650</v>
      </c>
      <c r="AJ72" s="151"/>
      <c r="AK72" s="167"/>
    </row>
    <row r="73" spans="1:37" ht="12.75" customHeight="1" x14ac:dyDescent="0.3">
      <c r="A73" s="151"/>
      <c r="E73" s="143" t="s">
        <v>169</v>
      </c>
      <c r="F73" s="182"/>
      <c r="G73" s="184"/>
      <c r="H73" s="178">
        <v>70010</v>
      </c>
      <c r="I73" s="178">
        <v>1434</v>
      </c>
      <c r="J73" s="178">
        <v>202</v>
      </c>
      <c r="K73" s="178">
        <v>107</v>
      </c>
      <c r="L73" s="178">
        <v>2596</v>
      </c>
      <c r="M73" s="178">
        <v>6736</v>
      </c>
      <c r="N73" s="178">
        <v>22649</v>
      </c>
      <c r="O73" s="178">
        <v>1091</v>
      </c>
      <c r="P73" s="178">
        <v>162</v>
      </c>
      <c r="Q73" s="178">
        <v>0</v>
      </c>
      <c r="R73" s="178">
        <v>10542</v>
      </c>
      <c r="S73" s="178">
        <v>0</v>
      </c>
      <c r="T73" s="178">
        <v>0</v>
      </c>
      <c r="U73" s="39">
        <v>45519</v>
      </c>
      <c r="V73" s="175">
        <v>65312</v>
      </c>
      <c r="W73" s="178">
        <v>502</v>
      </c>
      <c r="X73" s="178">
        <v>1821</v>
      </c>
      <c r="Y73" s="178">
        <v>923</v>
      </c>
      <c r="Z73" s="178">
        <v>2783</v>
      </c>
      <c r="AA73" s="178">
        <v>9143</v>
      </c>
      <c r="AB73" s="178">
        <v>11187</v>
      </c>
      <c r="AC73" s="178">
        <v>3237</v>
      </c>
      <c r="AD73" s="178">
        <v>1193</v>
      </c>
      <c r="AE73" s="178">
        <v>24</v>
      </c>
      <c r="AF73" s="178">
        <v>14629</v>
      </c>
      <c r="AG73" s="178">
        <v>-1291</v>
      </c>
      <c r="AH73" s="178">
        <v>21160</v>
      </c>
      <c r="AI73" s="174">
        <v>45442</v>
      </c>
      <c r="AJ73" s="151"/>
      <c r="AK73" s="167"/>
    </row>
    <row r="74" spans="1:37" s="167" customFormat="1" ht="12.75" customHeight="1" x14ac:dyDescent="0.3">
      <c r="A74" s="199"/>
      <c r="B74" s="143"/>
      <c r="E74" s="143" t="s">
        <v>170</v>
      </c>
      <c r="F74" s="182"/>
      <c r="G74" s="184"/>
      <c r="H74" s="178">
        <v>420496</v>
      </c>
      <c r="I74" s="178">
        <v>30492</v>
      </c>
      <c r="J74" s="178">
        <v>31951</v>
      </c>
      <c r="K74" s="178">
        <v>27350</v>
      </c>
      <c r="L74" s="178">
        <v>24557</v>
      </c>
      <c r="M74" s="178">
        <v>23278</v>
      </c>
      <c r="N74" s="178">
        <v>29100</v>
      </c>
      <c r="O74" s="178">
        <v>30480</v>
      </c>
      <c r="P74" s="178">
        <v>23141</v>
      </c>
      <c r="Q74" s="178">
        <v>19897</v>
      </c>
      <c r="R74" s="178">
        <v>15147</v>
      </c>
      <c r="S74" s="178">
        <v>0</v>
      </c>
      <c r="T74" s="178">
        <v>0</v>
      </c>
      <c r="U74" s="39">
        <v>255393</v>
      </c>
      <c r="V74" s="175">
        <v>467243</v>
      </c>
      <c r="W74" s="178">
        <v>58839</v>
      </c>
      <c r="X74" s="178">
        <v>44622</v>
      </c>
      <c r="Y74" s="178">
        <v>25816</v>
      </c>
      <c r="Z74" s="178">
        <v>29490</v>
      </c>
      <c r="AA74" s="178">
        <v>22291</v>
      </c>
      <c r="AB74" s="178">
        <v>27889</v>
      </c>
      <c r="AC74" s="178">
        <v>55084</v>
      </c>
      <c r="AD74" s="178">
        <v>51675</v>
      </c>
      <c r="AE74" s="178">
        <v>39480</v>
      </c>
      <c r="AF74" s="178">
        <v>36078</v>
      </c>
      <c r="AG74" s="178">
        <v>41105</v>
      </c>
      <c r="AH74" s="178">
        <v>34876</v>
      </c>
      <c r="AI74" s="174">
        <v>391264</v>
      </c>
      <c r="AJ74" s="172"/>
    </row>
    <row r="75" spans="1:37" s="167" customFormat="1" ht="12.75" customHeight="1" x14ac:dyDescent="0.3">
      <c r="A75" s="172"/>
      <c r="B75" s="152" t="s">
        <v>171</v>
      </c>
      <c r="G75" s="184"/>
      <c r="H75" s="16">
        <v>0</v>
      </c>
      <c r="I75" s="16">
        <v>0</v>
      </c>
      <c r="J75" s="16">
        <v>0</v>
      </c>
      <c r="K75" s="16">
        <v>0</v>
      </c>
      <c r="L75" s="16">
        <v>0</v>
      </c>
      <c r="M75" s="16">
        <v>1</v>
      </c>
      <c r="N75" s="16">
        <v>-1</v>
      </c>
      <c r="O75" s="16">
        <v>0</v>
      </c>
      <c r="P75" s="16">
        <v>0</v>
      </c>
      <c r="Q75" s="16">
        <v>0</v>
      </c>
      <c r="R75" s="16">
        <v>0</v>
      </c>
      <c r="S75" s="16">
        <v>0</v>
      </c>
      <c r="T75" s="16">
        <v>0</v>
      </c>
      <c r="U75" s="21">
        <v>0</v>
      </c>
      <c r="V75" s="186">
        <v>0</v>
      </c>
      <c r="W75" s="16">
        <v>0</v>
      </c>
      <c r="X75" s="16">
        <v>0</v>
      </c>
      <c r="Y75" s="16">
        <v>0</v>
      </c>
      <c r="Z75" s="16">
        <v>0</v>
      </c>
      <c r="AA75" s="16">
        <v>0</v>
      </c>
      <c r="AB75" s="16">
        <v>0</v>
      </c>
      <c r="AC75" s="16">
        <v>0</v>
      </c>
      <c r="AD75" s="16">
        <v>0</v>
      </c>
      <c r="AE75" s="16">
        <v>0</v>
      </c>
      <c r="AF75" s="16">
        <v>0</v>
      </c>
      <c r="AG75" s="16">
        <v>0</v>
      </c>
      <c r="AH75" s="16">
        <v>0</v>
      </c>
      <c r="AI75" s="21">
        <v>0</v>
      </c>
      <c r="AJ75" s="172"/>
    </row>
    <row r="76" spans="1:37" ht="12.75" customHeight="1" x14ac:dyDescent="0.3">
      <c r="A76" s="151"/>
      <c r="C76" s="143" t="s">
        <v>172</v>
      </c>
      <c r="G76" s="184"/>
      <c r="H76" s="178">
        <v>0</v>
      </c>
      <c r="I76" s="178">
        <v>0</v>
      </c>
      <c r="J76" s="178">
        <v>0</v>
      </c>
      <c r="K76" s="178">
        <v>0</v>
      </c>
      <c r="L76" s="178">
        <v>0</v>
      </c>
      <c r="M76" s="178">
        <v>1</v>
      </c>
      <c r="N76" s="178">
        <v>-1</v>
      </c>
      <c r="O76" s="178">
        <v>0</v>
      </c>
      <c r="P76" s="178">
        <v>0</v>
      </c>
      <c r="Q76" s="178">
        <v>0</v>
      </c>
      <c r="R76" s="178">
        <v>0</v>
      </c>
      <c r="S76" s="178">
        <v>0</v>
      </c>
      <c r="T76" s="178">
        <v>0</v>
      </c>
      <c r="U76" s="174">
        <v>0</v>
      </c>
      <c r="V76" s="175">
        <v>0</v>
      </c>
      <c r="W76" s="178">
        <v>0</v>
      </c>
      <c r="X76" s="178">
        <v>0</v>
      </c>
      <c r="Y76" s="178">
        <v>0</v>
      </c>
      <c r="Z76" s="178">
        <v>0</v>
      </c>
      <c r="AA76" s="178">
        <v>0</v>
      </c>
      <c r="AB76" s="178">
        <v>0</v>
      </c>
      <c r="AC76" s="178">
        <v>0</v>
      </c>
      <c r="AD76" s="178">
        <v>0</v>
      </c>
      <c r="AE76" s="178">
        <v>0</v>
      </c>
      <c r="AF76" s="178">
        <v>0</v>
      </c>
      <c r="AG76" s="178">
        <v>0</v>
      </c>
      <c r="AH76" s="178">
        <v>0</v>
      </c>
      <c r="AI76" s="174">
        <v>0</v>
      </c>
      <c r="AJ76" s="151"/>
      <c r="AK76" s="167"/>
    </row>
    <row r="77" spans="1:37" s="152" customFormat="1" ht="12.75" customHeight="1" x14ac:dyDescent="0.3">
      <c r="A77" s="200"/>
      <c r="B77" s="152" t="s">
        <v>173</v>
      </c>
      <c r="G77" s="184" t="s">
        <v>174</v>
      </c>
      <c r="H77" s="201">
        <v>0</v>
      </c>
      <c r="I77" s="201">
        <v>-453</v>
      </c>
      <c r="J77" s="201">
        <v>-684</v>
      </c>
      <c r="K77" s="201">
        <v>-535</v>
      </c>
      <c r="L77" s="201">
        <v>-3835</v>
      </c>
      <c r="M77" s="201">
        <v>-791</v>
      </c>
      <c r="N77" s="201">
        <v>-1113</v>
      </c>
      <c r="O77" s="201">
        <v>-19324</v>
      </c>
      <c r="P77" s="201">
        <v>-13133</v>
      </c>
      <c r="Q77" s="201">
        <v>-3232</v>
      </c>
      <c r="R77" s="201">
        <v>-479</v>
      </c>
      <c r="S77" s="201">
        <v>0</v>
      </c>
      <c r="T77" s="201">
        <v>0</v>
      </c>
      <c r="U77" s="202">
        <v>-43579</v>
      </c>
      <c r="V77" s="203">
        <v>-11636</v>
      </c>
      <c r="W77" s="201">
        <v>412</v>
      </c>
      <c r="X77" s="201">
        <v>-64</v>
      </c>
      <c r="Y77" s="201">
        <v>45</v>
      </c>
      <c r="Z77" s="201">
        <v>-1513</v>
      </c>
      <c r="AA77" s="201">
        <v>5139</v>
      </c>
      <c r="AB77" s="201">
        <v>-4800</v>
      </c>
      <c r="AC77" s="201">
        <v>166</v>
      </c>
      <c r="AD77" s="201">
        <v>-9440</v>
      </c>
      <c r="AE77" s="201">
        <v>-675</v>
      </c>
      <c r="AF77" s="201">
        <v>-201</v>
      </c>
      <c r="AG77" s="201">
        <v>153</v>
      </c>
      <c r="AH77" s="201">
        <v>-857</v>
      </c>
      <c r="AI77" s="202">
        <v>-10931</v>
      </c>
      <c r="AJ77" s="200"/>
      <c r="AK77" s="167"/>
    </row>
    <row r="78" spans="1:37" ht="12.75" customHeight="1" x14ac:dyDescent="0.3">
      <c r="A78" s="204"/>
      <c r="B78" s="205" t="s">
        <v>175</v>
      </c>
      <c r="C78" s="206"/>
      <c r="D78" s="206"/>
      <c r="E78" s="206"/>
      <c r="F78" s="206"/>
      <c r="G78" s="207"/>
      <c r="H78" s="9">
        <v>2005290567</v>
      </c>
      <c r="I78" s="16">
        <v>121335124</v>
      </c>
      <c r="J78" s="16">
        <v>134496181</v>
      </c>
      <c r="K78" s="16">
        <v>206797757</v>
      </c>
      <c r="L78" s="16">
        <v>120967799</v>
      </c>
      <c r="M78" s="16">
        <v>175983728</v>
      </c>
      <c r="N78" s="16">
        <v>165144219</v>
      </c>
      <c r="O78" s="16">
        <v>137082750</v>
      </c>
      <c r="P78" s="16">
        <v>141038632</v>
      </c>
      <c r="Q78" s="16">
        <v>227678816</v>
      </c>
      <c r="R78" s="16">
        <v>155525880</v>
      </c>
      <c r="S78" s="16">
        <v>0</v>
      </c>
      <c r="T78" s="16">
        <v>0</v>
      </c>
      <c r="U78" s="21">
        <v>1586050884</v>
      </c>
      <c r="V78" s="208">
        <v>1855270134</v>
      </c>
      <c r="W78" s="16">
        <v>108624185</v>
      </c>
      <c r="X78" s="16">
        <v>123940097</v>
      </c>
      <c r="Y78" s="16">
        <v>194161105</v>
      </c>
      <c r="Z78" s="16">
        <v>109883913</v>
      </c>
      <c r="AA78" s="16">
        <v>159972790</v>
      </c>
      <c r="AB78" s="16">
        <v>149581293</v>
      </c>
      <c r="AC78" s="16">
        <v>132752662</v>
      </c>
      <c r="AD78" s="16">
        <v>135164592</v>
      </c>
      <c r="AE78" s="16">
        <v>203461472</v>
      </c>
      <c r="AF78" s="16">
        <v>142742087</v>
      </c>
      <c r="AG78" s="16">
        <v>200970080</v>
      </c>
      <c r="AH78" s="16">
        <v>194015861</v>
      </c>
      <c r="AI78" s="16">
        <v>1460284197</v>
      </c>
      <c r="AJ78" s="151"/>
      <c r="AK78" s="167"/>
    </row>
    <row r="79" spans="1:37" ht="12.75" customHeight="1" x14ac:dyDescent="0.3">
      <c r="A79" s="151"/>
      <c r="B79" s="152" t="s">
        <v>176</v>
      </c>
      <c r="E79" s="182"/>
      <c r="F79" s="182"/>
      <c r="G79" s="184" t="s">
        <v>177</v>
      </c>
      <c r="H79" s="209">
        <v>-73552115</v>
      </c>
      <c r="I79" s="209">
        <v>-18388029</v>
      </c>
      <c r="J79" s="209">
        <v>0</v>
      </c>
      <c r="K79" s="209">
        <v>0</v>
      </c>
      <c r="L79" s="209">
        <v>-18388029</v>
      </c>
      <c r="M79" s="209">
        <v>0</v>
      </c>
      <c r="N79" s="209">
        <v>0</v>
      </c>
      <c r="O79" s="209">
        <v>-18388029</v>
      </c>
      <c r="P79" s="209">
        <v>0</v>
      </c>
      <c r="Q79" s="209">
        <v>0</v>
      </c>
      <c r="R79" s="209">
        <v>-18388028</v>
      </c>
      <c r="S79" s="209">
        <v>0</v>
      </c>
      <c r="T79" s="209">
        <v>0</v>
      </c>
      <c r="U79" s="210">
        <v>-73552115</v>
      </c>
      <c r="V79" s="211">
        <v>-89874115</v>
      </c>
      <c r="W79" s="209">
        <v>-22468529</v>
      </c>
      <c r="X79" s="209">
        <v>0</v>
      </c>
      <c r="Y79" s="209">
        <v>0</v>
      </c>
      <c r="Z79" s="209">
        <v>-22468529</v>
      </c>
      <c r="AA79" s="209">
        <v>0</v>
      </c>
      <c r="AB79" s="209">
        <v>0</v>
      </c>
      <c r="AC79" s="209">
        <v>-22468529</v>
      </c>
      <c r="AD79" s="209">
        <v>0</v>
      </c>
      <c r="AE79" s="209">
        <v>0</v>
      </c>
      <c r="AF79" s="209">
        <v>-22468529</v>
      </c>
      <c r="AG79" s="209">
        <v>0</v>
      </c>
      <c r="AH79" s="209">
        <v>0</v>
      </c>
      <c r="AI79" s="212">
        <v>-89874116</v>
      </c>
      <c r="AJ79" s="151"/>
      <c r="AK79" s="167"/>
    </row>
    <row r="80" spans="1:37" ht="12.75" customHeight="1" x14ac:dyDescent="0.3">
      <c r="A80" s="213"/>
      <c r="B80" s="214" t="s">
        <v>178</v>
      </c>
      <c r="C80" s="215"/>
      <c r="D80" s="215"/>
      <c r="E80" s="216"/>
      <c r="F80" s="216"/>
      <c r="G80" s="217"/>
      <c r="H80" s="218">
        <v>1931738453</v>
      </c>
      <c r="I80" s="218">
        <v>102947095</v>
      </c>
      <c r="J80" s="218">
        <v>134496181</v>
      </c>
      <c r="K80" s="218">
        <v>206797757</v>
      </c>
      <c r="L80" s="218">
        <v>102579770</v>
      </c>
      <c r="M80" s="218">
        <v>175983728</v>
      </c>
      <c r="N80" s="218">
        <v>165144219</v>
      </c>
      <c r="O80" s="218">
        <v>118694721</v>
      </c>
      <c r="P80" s="218">
        <v>141038632</v>
      </c>
      <c r="Q80" s="218">
        <v>227678816</v>
      </c>
      <c r="R80" s="218">
        <v>137137852</v>
      </c>
      <c r="S80" s="218">
        <v>0</v>
      </c>
      <c r="T80" s="218">
        <v>0</v>
      </c>
      <c r="U80" s="219">
        <v>1512498769</v>
      </c>
      <c r="V80" s="220">
        <v>1765396019</v>
      </c>
      <c r="W80" s="218">
        <v>86155656</v>
      </c>
      <c r="X80" s="218">
        <v>123940097</v>
      </c>
      <c r="Y80" s="218">
        <v>194161105</v>
      </c>
      <c r="Z80" s="218">
        <v>87415384</v>
      </c>
      <c r="AA80" s="218">
        <v>159972790</v>
      </c>
      <c r="AB80" s="218">
        <v>149581293</v>
      </c>
      <c r="AC80" s="218">
        <v>110284133</v>
      </c>
      <c r="AD80" s="218">
        <v>135164592</v>
      </c>
      <c r="AE80" s="218">
        <v>203461472</v>
      </c>
      <c r="AF80" s="218">
        <v>120273558</v>
      </c>
      <c r="AG80" s="218">
        <v>200970080</v>
      </c>
      <c r="AH80" s="218">
        <v>194015861</v>
      </c>
      <c r="AI80" s="221">
        <v>1370410081</v>
      </c>
      <c r="AJ80" s="151"/>
      <c r="AK80" s="167"/>
    </row>
    <row r="81" spans="1:38" ht="12.75" hidden="1" customHeight="1" x14ac:dyDescent="0.3">
      <c r="A81" s="151"/>
      <c r="B81" s="152"/>
      <c r="E81" s="182"/>
      <c r="F81" s="182"/>
      <c r="G81" s="184"/>
      <c r="H81" s="9"/>
      <c r="I81" s="9"/>
      <c r="J81" s="9"/>
      <c r="K81" s="9"/>
      <c r="L81" s="9"/>
      <c r="M81" s="9"/>
      <c r="N81" s="9"/>
      <c r="O81" s="9"/>
      <c r="P81" s="9"/>
      <c r="Q81" s="9"/>
      <c r="R81" s="9"/>
      <c r="S81" s="9"/>
      <c r="T81" s="9"/>
      <c r="U81" s="9"/>
      <c r="V81" s="222"/>
      <c r="W81" s="9"/>
      <c r="X81" s="9"/>
      <c r="Y81" s="9"/>
      <c r="Z81" s="9"/>
      <c r="AA81" s="9"/>
      <c r="AB81" s="9"/>
      <c r="AC81" s="9"/>
      <c r="AD81" s="9"/>
      <c r="AE81" s="9"/>
      <c r="AF81" s="9"/>
      <c r="AG81" s="9"/>
      <c r="AH81" s="9"/>
      <c r="AI81" s="21"/>
      <c r="AJ81" s="151"/>
      <c r="AK81" s="167"/>
    </row>
    <row r="82" spans="1:38" ht="12.75" hidden="1" customHeight="1" x14ac:dyDescent="0.3">
      <c r="A82" s="223"/>
      <c r="B82" s="145"/>
      <c r="C82" s="145"/>
      <c r="D82" s="145"/>
      <c r="E82" s="145"/>
      <c r="F82" s="145"/>
      <c r="G82" s="224"/>
      <c r="H82" s="38"/>
      <c r="I82" s="38"/>
      <c r="J82" s="38"/>
      <c r="K82" s="38"/>
      <c r="L82" s="38"/>
      <c r="M82" s="38"/>
      <c r="N82" s="38"/>
      <c r="O82" s="38"/>
      <c r="P82" s="38"/>
      <c r="Q82" s="38"/>
      <c r="R82" s="38"/>
      <c r="S82" s="38"/>
      <c r="T82" s="38"/>
      <c r="U82" s="38"/>
      <c r="V82" s="198"/>
      <c r="W82" s="38"/>
      <c r="X82" s="38"/>
      <c r="Y82" s="38"/>
      <c r="Z82" s="38"/>
      <c r="AA82" s="38"/>
      <c r="AB82" s="38"/>
      <c r="AC82" s="38"/>
      <c r="AD82" s="38"/>
      <c r="AE82" s="38"/>
      <c r="AF82" s="38"/>
      <c r="AG82" s="38"/>
      <c r="AH82" s="38"/>
      <c r="AI82" s="39"/>
      <c r="AJ82" s="151"/>
      <c r="AK82" s="167"/>
    </row>
    <row r="83" spans="1:38" ht="12.75" customHeight="1" x14ac:dyDescent="0.3">
      <c r="A83" s="151"/>
      <c r="B83" s="152" t="s">
        <v>179</v>
      </c>
      <c r="C83" s="152"/>
      <c r="E83" s="182"/>
      <c r="F83" s="182"/>
      <c r="G83" s="184"/>
      <c r="H83" s="225">
        <v>36925621</v>
      </c>
      <c r="I83" s="225">
        <v>1525200</v>
      </c>
      <c r="J83" s="225">
        <v>2461214</v>
      </c>
      <c r="K83" s="225">
        <v>5888906</v>
      </c>
      <c r="L83" s="225">
        <v>8051725</v>
      </c>
      <c r="M83" s="225">
        <v>1374670</v>
      </c>
      <c r="N83" s="225">
        <v>1741399</v>
      </c>
      <c r="O83" s="225">
        <v>2515784</v>
      </c>
      <c r="P83" s="225">
        <v>3120209</v>
      </c>
      <c r="Q83" s="225">
        <v>36139875</v>
      </c>
      <c r="R83" s="225">
        <v>3000103</v>
      </c>
      <c r="S83" s="225">
        <v>0</v>
      </c>
      <c r="T83" s="225">
        <v>0</v>
      </c>
      <c r="U83" s="226">
        <v>65819085</v>
      </c>
      <c r="V83" s="227">
        <v>244395498</v>
      </c>
      <c r="W83" s="225">
        <v>4441540</v>
      </c>
      <c r="X83" s="225">
        <v>2641161</v>
      </c>
      <c r="Y83" s="225">
        <v>6741505</v>
      </c>
      <c r="Z83" s="225">
        <v>182401183</v>
      </c>
      <c r="AA83" s="225">
        <v>21396347</v>
      </c>
      <c r="AB83" s="225">
        <v>2593701</v>
      </c>
      <c r="AC83" s="225">
        <v>2168252</v>
      </c>
      <c r="AD83" s="225">
        <v>1167267</v>
      </c>
      <c r="AE83" s="225">
        <v>6226616</v>
      </c>
      <c r="AF83" s="225">
        <v>5811162</v>
      </c>
      <c r="AG83" s="225">
        <v>1551355</v>
      </c>
      <c r="AH83" s="225">
        <v>4823981</v>
      </c>
      <c r="AI83" s="225">
        <v>235588734</v>
      </c>
      <c r="AJ83" s="151"/>
      <c r="AK83" s="167"/>
    </row>
    <row r="84" spans="1:38" ht="12.75" customHeight="1" x14ac:dyDescent="0.3">
      <c r="A84" s="151"/>
      <c r="C84" s="228" t="s">
        <v>180</v>
      </c>
      <c r="D84" s="228"/>
      <c r="E84" s="228"/>
      <c r="F84" s="228"/>
      <c r="G84" s="184"/>
      <c r="H84" s="178"/>
      <c r="I84" s="178"/>
      <c r="J84" s="178"/>
      <c r="K84" s="178"/>
      <c r="L84" s="178"/>
      <c r="M84" s="178"/>
      <c r="N84" s="178"/>
      <c r="O84" s="178"/>
      <c r="P84" s="178"/>
      <c r="Q84" s="178"/>
      <c r="R84" s="178"/>
      <c r="S84" s="178"/>
      <c r="T84" s="178"/>
      <c r="U84" s="178"/>
      <c r="V84" s="175"/>
      <c r="W84" s="178"/>
      <c r="X84" s="178"/>
      <c r="Y84" s="178"/>
      <c r="Z84" s="178"/>
      <c r="AA84" s="178"/>
      <c r="AB84" s="178"/>
      <c r="AC84" s="178"/>
      <c r="AD84" s="178"/>
      <c r="AE84" s="178"/>
      <c r="AF84" s="178"/>
      <c r="AG84" s="178"/>
      <c r="AH84" s="178"/>
      <c r="AI84" s="174"/>
      <c r="AJ84" s="151"/>
      <c r="AK84" s="167"/>
    </row>
    <row r="85" spans="1:38" ht="12.75" customHeight="1" x14ac:dyDescent="0.3">
      <c r="A85" s="151"/>
      <c r="E85" s="143" t="s">
        <v>181</v>
      </c>
      <c r="F85" s="182"/>
      <c r="G85" s="184" t="s">
        <v>182</v>
      </c>
      <c r="H85" s="178">
        <v>158531</v>
      </c>
      <c r="I85" s="178">
        <v>10792</v>
      </c>
      <c r="J85" s="178">
        <v>13120</v>
      </c>
      <c r="K85" s="178">
        <v>11156</v>
      </c>
      <c r="L85" s="178">
        <v>10852</v>
      </c>
      <c r="M85" s="178">
        <v>11022</v>
      </c>
      <c r="N85" s="178">
        <v>11254</v>
      </c>
      <c r="O85" s="178">
        <v>10800</v>
      </c>
      <c r="P85" s="178">
        <v>10935</v>
      </c>
      <c r="Q85" s="178">
        <v>10904</v>
      </c>
      <c r="R85" s="178">
        <v>10986</v>
      </c>
      <c r="S85" s="178">
        <v>0</v>
      </c>
      <c r="T85" s="178">
        <v>0</v>
      </c>
      <c r="U85" s="178">
        <v>111821</v>
      </c>
      <c r="V85" s="175">
        <v>156509</v>
      </c>
      <c r="W85" s="178">
        <v>11109</v>
      </c>
      <c r="X85" s="178">
        <v>11275</v>
      </c>
      <c r="Y85" s="178">
        <v>13130</v>
      </c>
      <c r="Z85" s="178">
        <v>17203</v>
      </c>
      <c r="AA85" s="178">
        <v>13245</v>
      </c>
      <c r="AB85" s="178">
        <v>12236</v>
      </c>
      <c r="AC85" s="178">
        <v>12108</v>
      </c>
      <c r="AD85" s="178">
        <v>12000</v>
      </c>
      <c r="AE85" s="178">
        <v>11991</v>
      </c>
      <c r="AF85" s="178">
        <v>12161</v>
      </c>
      <c r="AG85" s="178">
        <v>12168</v>
      </c>
      <c r="AH85" s="178">
        <v>13119</v>
      </c>
      <c r="AI85" s="174">
        <v>126458</v>
      </c>
      <c r="AJ85" s="151"/>
      <c r="AK85" s="167"/>
    </row>
    <row r="86" spans="1:38" ht="12.75" customHeight="1" x14ac:dyDescent="0.3">
      <c r="A86" s="151"/>
      <c r="B86" s="152"/>
      <c r="E86" s="176" t="s">
        <v>183</v>
      </c>
      <c r="F86" s="182"/>
      <c r="G86" s="184"/>
      <c r="H86" s="178">
        <v>8125</v>
      </c>
      <c r="I86" s="178">
        <v>460</v>
      </c>
      <c r="J86" s="178">
        <v>0</v>
      </c>
      <c r="K86" s="178">
        <v>159</v>
      </c>
      <c r="L86" s="178">
        <v>547</v>
      </c>
      <c r="M86" s="178">
        <v>582</v>
      </c>
      <c r="N86" s="178">
        <v>1036</v>
      </c>
      <c r="O86" s="178">
        <v>992</v>
      </c>
      <c r="P86" s="178">
        <v>1112</v>
      </c>
      <c r="Q86" s="178">
        <v>0</v>
      </c>
      <c r="R86" s="178">
        <v>0</v>
      </c>
      <c r="S86" s="178">
        <v>0</v>
      </c>
      <c r="T86" s="178">
        <v>0</v>
      </c>
      <c r="U86" s="178">
        <v>4888</v>
      </c>
      <c r="V86" s="175">
        <v>8125</v>
      </c>
      <c r="W86" s="178">
        <v>491</v>
      </c>
      <c r="X86" s="178">
        <v>453</v>
      </c>
      <c r="Y86" s="178">
        <v>591</v>
      </c>
      <c r="Z86" s="178">
        <v>154</v>
      </c>
      <c r="AA86" s="178">
        <v>700</v>
      </c>
      <c r="AB86" s="178">
        <v>335</v>
      </c>
      <c r="AC86" s="178">
        <v>1554</v>
      </c>
      <c r="AD86" s="178">
        <v>894</v>
      </c>
      <c r="AE86" s="178">
        <v>658</v>
      </c>
      <c r="AF86" s="178">
        <v>883</v>
      </c>
      <c r="AG86" s="178">
        <v>134</v>
      </c>
      <c r="AH86" s="178">
        <v>1279</v>
      </c>
      <c r="AI86" s="174">
        <v>6713</v>
      </c>
      <c r="AJ86" s="151"/>
      <c r="AK86" s="167"/>
    </row>
    <row r="87" spans="1:38" ht="12.75" customHeight="1" x14ac:dyDescent="0.3">
      <c r="A87" s="151"/>
      <c r="E87" s="143" t="s">
        <v>184</v>
      </c>
      <c r="G87" s="153"/>
      <c r="H87" s="178">
        <v>2800405</v>
      </c>
      <c r="I87" s="178">
        <v>39427</v>
      </c>
      <c r="J87" s="178">
        <v>79214</v>
      </c>
      <c r="K87" s="178">
        <v>79674</v>
      </c>
      <c r="L87" s="178">
        <v>265978</v>
      </c>
      <c r="M87" s="178">
        <v>156144</v>
      </c>
      <c r="N87" s="178">
        <v>177824</v>
      </c>
      <c r="O87" s="178">
        <v>253625</v>
      </c>
      <c r="P87" s="178">
        <v>260948</v>
      </c>
      <c r="Q87" s="178">
        <v>148143</v>
      </c>
      <c r="R87" s="178">
        <v>219353</v>
      </c>
      <c r="S87" s="178">
        <v>0</v>
      </c>
      <c r="T87" s="178">
        <v>0</v>
      </c>
      <c r="U87" s="178">
        <v>1680330</v>
      </c>
      <c r="V87" s="175">
        <v>1751317</v>
      </c>
      <c r="W87" s="178">
        <v>34137</v>
      </c>
      <c r="X87" s="178">
        <v>36859</v>
      </c>
      <c r="Y87" s="178">
        <v>30715</v>
      </c>
      <c r="Z87" s="178">
        <v>36755</v>
      </c>
      <c r="AA87" s="178">
        <v>36128</v>
      </c>
      <c r="AB87" s="178">
        <v>36566</v>
      </c>
      <c r="AC87" s="178">
        <v>46379</v>
      </c>
      <c r="AD87" s="178">
        <v>28943</v>
      </c>
      <c r="AE87" s="178">
        <v>27773</v>
      </c>
      <c r="AF87" s="178">
        <v>28315</v>
      </c>
      <c r="AG87" s="178">
        <v>29213</v>
      </c>
      <c r="AH87" s="178">
        <v>32661</v>
      </c>
      <c r="AI87" s="174">
        <v>342570</v>
      </c>
      <c r="AJ87" s="151"/>
      <c r="AK87" s="167"/>
    </row>
    <row r="88" spans="1:38" ht="12.75" customHeight="1" x14ac:dyDescent="0.3">
      <c r="A88" s="151"/>
      <c r="B88" s="152"/>
      <c r="E88" s="143" t="s">
        <v>185</v>
      </c>
      <c r="G88" s="153"/>
      <c r="H88" s="178">
        <v>1446827</v>
      </c>
      <c r="I88" s="178">
        <v>87768</v>
      </c>
      <c r="J88" s="178">
        <v>129947</v>
      </c>
      <c r="K88" s="178">
        <v>113081</v>
      </c>
      <c r="L88" s="178">
        <v>104257</v>
      </c>
      <c r="M88" s="178">
        <v>106533</v>
      </c>
      <c r="N88" s="178">
        <v>215144</v>
      </c>
      <c r="O88" s="178">
        <v>-133123</v>
      </c>
      <c r="P88" s="178">
        <v>364910</v>
      </c>
      <c r="Q88" s="178">
        <v>95638</v>
      </c>
      <c r="R88" s="178">
        <v>289400</v>
      </c>
      <c r="S88" s="178">
        <v>0</v>
      </c>
      <c r="T88" s="178">
        <v>0</v>
      </c>
      <c r="U88" s="178">
        <v>1373555</v>
      </c>
      <c r="V88" s="175">
        <v>2006844</v>
      </c>
      <c r="W88" s="178">
        <v>91968</v>
      </c>
      <c r="X88" s="178">
        <v>87129</v>
      </c>
      <c r="Y88" s="178">
        <v>432348</v>
      </c>
      <c r="Z88" s="178">
        <v>92191</v>
      </c>
      <c r="AA88" s="178">
        <v>120077</v>
      </c>
      <c r="AB88" s="178">
        <v>310446</v>
      </c>
      <c r="AC88" s="178">
        <v>102660</v>
      </c>
      <c r="AD88" s="178">
        <v>183980</v>
      </c>
      <c r="AE88" s="178">
        <v>281018</v>
      </c>
      <c r="AF88" s="178">
        <v>90779</v>
      </c>
      <c r="AG88" s="178">
        <v>106934</v>
      </c>
      <c r="AH88" s="178">
        <v>102184</v>
      </c>
      <c r="AI88" s="174">
        <v>1792596</v>
      </c>
      <c r="AJ88" s="151"/>
      <c r="AK88" s="167"/>
    </row>
    <row r="89" spans="1:38" ht="12.75" customHeight="1" x14ac:dyDescent="0.3">
      <c r="A89" s="151"/>
      <c r="E89" s="180" t="s">
        <v>186</v>
      </c>
      <c r="F89" s="180"/>
      <c r="G89" s="181"/>
      <c r="H89" s="178">
        <v>9917</v>
      </c>
      <c r="I89" s="178">
        <v>1012</v>
      </c>
      <c r="J89" s="178">
        <v>776</v>
      </c>
      <c r="K89" s="178">
        <v>893</v>
      </c>
      <c r="L89" s="178">
        <v>668</v>
      </c>
      <c r="M89" s="178">
        <v>793</v>
      </c>
      <c r="N89" s="178">
        <v>1618</v>
      </c>
      <c r="O89" s="178">
        <v>-3550</v>
      </c>
      <c r="P89" s="178">
        <v>6732</v>
      </c>
      <c r="Q89" s="178">
        <v>1586</v>
      </c>
      <c r="R89" s="178">
        <v>297</v>
      </c>
      <c r="S89" s="178">
        <v>0</v>
      </c>
      <c r="T89" s="178">
        <v>0</v>
      </c>
      <c r="U89" s="178">
        <v>10825</v>
      </c>
      <c r="V89" s="175">
        <v>14353</v>
      </c>
      <c r="W89" s="178">
        <v>497</v>
      </c>
      <c r="X89" s="178">
        <v>1151</v>
      </c>
      <c r="Y89" s="178">
        <v>954</v>
      </c>
      <c r="Z89" s="178">
        <v>742</v>
      </c>
      <c r="AA89" s="178">
        <v>1707</v>
      </c>
      <c r="AB89" s="178">
        <v>887</v>
      </c>
      <c r="AC89" s="178">
        <v>1169</v>
      </c>
      <c r="AD89" s="178">
        <v>278</v>
      </c>
      <c r="AE89" s="178">
        <v>2946</v>
      </c>
      <c r="AF89" s="178">
        <v>804</v>
      </c>
      <c r="AG89" s="178">
        <v>605</v>
      </c>
      <c r="AH89" s="178">
        <v>1410</v>
      </c>
      <c r="AI89" s="174">
        <v>11135</v>
      </c>
      <c r="AJ89" s="151"/>
      <c r="AK89" s="167"/>
    </row>
    <row r="90" spans="1:38" s="152" customFormat="1" ht="12.75" customHeight="1" x14ac:dyDescent="0.3">
      <c r="A90" s="200"/>
      <c r="D90" s="152" t="s">
        <v>187</v>
      </c>
      <c r="E90" s="229"/>
      <c r="F90" s="229"/>
      <c r="G90" s="230"/>
      <c r="H90" s="231">
        <v>0</v>
      </c>
      <c r="I90" s="231"/>
      <c r="J90" s="231"/>
      <c r="K90" s="231"/>
      <c r="L90" s="231"/>
      <c r="M90" s="231"/>
      <c r="N90" s="231"/>
      <c r="O90" s="231">
        <v>-880</v>
      </c>
      <c r="P90" s="231">
        <v>0</v>
      </c>
      <c r="Q90" s="231">
        <v>0</v>
      </c>
      <c r="R90" s="231">
        <v>0</v>
      </c>
      <c r="S90" s="231"/>
      <c r="T90" s="231"/>
      <c r="U90" s="231">
        <v>-880</v>
      </c>
      <c r="V90" s="186">
        <v>0</v>
      </c>
      <c r="W90" s="231"/>
      <c r="X90" s="231"/>
      <c r="Y90" s="231"/>
      <c r="Z90" s="231"/>
      <c r="AA90" s="231"/>
      <c r="AB90" s="231"/>
      <c r="AC90" s="231">
        <v>0</v>
      </c>
      <c r="AD90" s="231">
        <v>0</v>
      </c>
      <c r="AE90" s="231"/>
      <c r="AF90" s="231">
        <v>0</v>
      </c>
      <c r="AG90" s="231"/>
      <c r="AH90" s="231"/>
      <c r="AI90" s="212">
        <v>0</v>
      </c>
      <c r="AJ90" s="200"/>
      <c r="AK90" s="166"/>
    </row>
    <row r="91" spans="1:38" s="152" customFormat="1" ht="12.75" customHeight="1" x14ac:dyDescent="0.3">
      <c r="A91" s="200"/>
      <c r="C91" s="152" t="s">
        <v>188</v>
      </c>
      <c r="F91" s="189"/>
      <c r="G91" s="232"/>
      <c r="H91" s="231">
        <v>724241</v>
      </c>
      <c r="I91" s="231">
        <v>173322</v>
      </c>
      <c r="J91" s="231">
        <v>239763</v>
      </c>
      <c r="K91" s="178">
        <v>1626</v>
      </c>
      <c r="L91" s="231">
        <v>156245</v>
      </c>
      <c r="M91" s="231">
        <v>0</v>
      </c>
      <c r="N91" s="178">
        <v>84955</v>
      </c>
      <c r="O91" s="231">
        <v>50972</v>
      </c>
      <c r="P91" s="231">
        <v>4</v>
      </c>
      <c r="Q91" s="231">
        <v>100164</v>
      </c>
      <c r="R91" s="231">
        <v>9</v>
      </c>
      <c r="S91" s="231">
        <v>0</v>
      </c>
      <c r="T91" s="231">
        <v>0</v>
      </c>
      <c r="U91" s="231">
        <v>807060</v>
      </c>
      <c r="V91" s="233">
        <v>1414463</v>
      </c>
      <c r="W91" s="231">
        <v>45801</v>
      </c>
      <c r="X91" s="231">
        <v>27129</v>
      </c>
      <c r="Y91" s="231">
        <v>0</v>
      </c>
      <c r="Z91" s="231">
        <v>144825</v>
      </c>
      <c r="AA91" s="231">
        <v>3</v>
      </c>
      <c r="AB91" s="231">
        <v>286206</v>
      </c>
      <c r="AC91" s="231">
        <v>187267</v>
      </c>
      <c r="AD91" s="231">
        <v>152261</v>
      </c>
      <c r="AE91" s="231">
        <v>185108</v>
      </c>
      <c r="AF91" s="231">
        <v>205942</v>
      </c>
      <c r="AG91" s="231">
        <v>27</v>
      </c>
      <c r="AH91" s="231">
        <v>42021</v>
      </c>
      <c r="AI91" s="212">
        <v>1234542</v>
      </c>
      <c r="AJ91" s="200"/>
      <c r="AK91" s="167"/>
      <c r="AL91" s="143"/>
    </row>
    <row r="92" spans="1:38" s="152" customFormat="1" ht="12.75" customHeight="1" x14ac:dyDescent="0.3">
      <c r="A92" s="200"/>
      <c r="C92" s="152" t="s">
        <v>189</v>
      </c>
      <c r="F92" s="189"/>
      <c r="G92" s="191" t="s">
        <v>190</v>
      </c>
      <c r="H92" s="231">
        <v>0</v>
      </c>
      <c r="I92" s="231">
        <v>0</v>
      </c>
      <c r="J92" s="231">
        <v>0</v>
      </c>
      <c r="K92" s="231">
        <v>0</v>
      </c>
      <c r="L92" s="231">
        <v>0</v>
      </c>
      <c r="M92" s="231">
        <v>0</v>
      </c>
      <c r="N92" s="231">
        <v>0</v>
      </c>
      <c r="O92" s="231">
        <v>0</v>
      </c>
      <c r="P92" s="231">
        <v>0</v>
      </c>
      <c r="Q92" s="231">
        <v>25000000</v>
      </c>
      <c r="R92" s="231">
        <v>0</v>
      </c>
      <c r="S92" s="231">
        <v>0</v>
      </c>
      <c r="T92" s="231">
        <v>0</v>
      </c>
      <c r="U92" s="231">
        <v>25000000</v>
      </c>
      <c r="V92" s="233">
        <v>200000000</v>
      </c>
      <c r="W92" s="231">
        <v>0</v>
      </c>
      <c r="X92" s="231">
        <v>0</v>
      </c>
      <c r="Y92" s="231">
        <v>0</v>
      </c>
      <c r="Z92" s="231">
        <v>180000000</v>
      </c>
      <c r="AA92" s="231">
        <v>20000000</v>
      </c>
      <c r="AB92" s="231">
        <v>0</v>
      </c>
      <c r="AC92" s="231">
        <v>0</v>
      </c>
      <c r="AD92" s="231">
        <v>0</v>
      </c>
      <c r="AE92" s="231">
        <v>0</v>
      </c>
      <c r="AF92" s="231">
        <v>0</v>
      </c>
      <c r="AG92" s="231">
        <v>0</v>
      </c>
      <c r="AH92" s="231">
        <v>0</v>
      </c>
      <c r="AI92" s="212">
        <v>200000000</v>
      </c>
      <c r="AJ92" s="200"/>
      <c r="AK92" s="167"/>
      <c r="AL92" s="143"/>
    </row>
    <row r="93" spans="1:38" s="152" customFormat="1" ht="12" customHeight="1" x14ac:dyDescent="0.3">
      <c r="A93" s="200"/>
      <c r="C93" s="152" t="s">
        <v>191</v>
      </c>
      <c r="G93" s="234"/>
      <c r="H93" s="231">
        <v>490468</v>
      </c>
      <c r="I93" s="231">
        <v>18224</v>
      </c>
      <c r="J93" s="231">
        <v>68236</v>
      </c>
      <c r="K93" s="231">
        <v>37039</v>
      </c>
      <c r="L93" s="231">
        <v>126012</v>
      </c>
      <c r="M93" s="231">
        <v>34952</v>
      </c>
      <c r="N93" s="231">
        <v>19311</v>
      </c>
      <c r="O93" s="231">
        <v>-16156</v>
      </c>
      <c r="P93" s="231">
        <v>76979</v>
      </c>
      <c r="Q93" s="231">
        <v>17303</v>
      </c>
      <c r="R93" s="231">
        <v>17594</v>
      </c>
      <c r="S93" s="231">
        <v>0</v>
      </c>
      <c r="T93" s="231">
        <v>0</v>
      </c>
      <c r="U93" s="231">
        <v>399494</v>
      </c>
      <c r="V93" s="186">
        <v>384530</v>
      </c>
      <c r="W93" s="231">
        <v>33913</v>
      </c>
      <c r="X93" s="231">
        <v>16053</v>
      </c>
      <c r="Y93" s="231">
        <v>13067</v>
      </c>
      <c r="Z93" s="231">
        <v>69854</v>
      </c>
      <c r="AA93" s="231">
        <v>11411</v>
      </c>
      <c r="AB93" s="231">
        <v>44528</v>
      </c>
      <c r="AC93" s="231">
        <v>20996</v>
      </c>
      <c r="AD93" s="231">
        <v>14200</v>
      </c>
      <c r="AE93" s="231">
        <v>28766</v>
      </c>
      <c r="AF93" s="231">
        <v>56325</v>
      </c>
      <c r="AG93" s="231">
        <v>15952</v>
      </c>
      <c r="AH93" s="231">
        <v>67064</v>
      </c>
      <c r="AI93" s="212">
        <v>309113</v>
      </c>
      <c r="AJ93" s="200"/>
      <c r="AK93" s="167"/>
      <c r="AL93" s="143"/>
    </row>
    <row r="94" spans="1:38" s="152" customFormat="1" ht="12" customHeight="1" x14ac:dyDescent="0.3">
      <c r="A94" s="200"/>
      <c r="E94" s="190" t="s">
        <v>192</v>
      </c>
      <c r="G94" s="234"/>
      <c r="H94" s="231"/>
      <c r="I94" s="231"/>
      <c r="J94" s="231"/>
      <c r="K94" s="231"/>
      <c r="L94" s="231"/>
      <c r="M94" s="231"/>
      <c r="N94" s="231"/>
      <c r="O94" s="231"/>
      <c r="P94" s="231"/>
      <c r="Q94" s="231"/>
      <c r="R94" s="231"/>
      <c r="S94" s="231"/>
      <c r="T94" s="231"/>
      <c r="U94" s="231"/>
      <c r="V94" s="186"/>
      <c r="W94" s="231"/>
      <c r="X94" s="231"/>
      <c r="Y94" s="231"/>
      <c r="Z94" s="231"/>
      <c r="AA94" s="231"/>
      <c r="AB94" s="231"/>
      <c r="AC94" s="231"/>
      <c r="AD94" s="231"/>
      <c r="AE94" s="231"/>
      <c r="AF94" s="231"/>
      <c r="AG94" s="231"/>
      <c r="AH94" s="231"/>
      <c r="AI94" s="212"/>
      <c r="AJ94" s="200"/>
      <c r="AK94" s="167"/>
      <c r="AL94" s="143"/>
    </row>
    <row r="95" spans="1:38" s="152" customFormat="1" ht="12" customHeight="1" x14ac:dyDescent="0.3">
      <c r="A95" s="200"/>
      <c r="E95" s="167" t="s">
        <v>193</v>
      </c>
      <c r="G95" s="234"/>
      <c r="H95" s="235">
        <v>74400</v>
      </c>
      <c r="I95" s="194">
        <v>0</v>
      </c>
      <c r="J95" s="194">
        <v>0</v>
      </c>
      <c r="K95" s="194">
        <v>0</v>
      </c>
      <c r="L95" s="194">
        <v>79564</v>
      </c>
      <c r="M95" s="194">
        <v>0</v>
      </c>
      <c r="N95" s="194">
        <v>0</v>
      </c>
      <c r="O95" s="194">
        <v>0</v>
      </c>
      <c r="P95" s="194">
        <v>0</v>
      </c>
      <c r="Q95" s="194">
        <v>0</v>
      </c>
      <c r="R95" s="194">
        <v>0</v>
      </c>
      <c r="S95" s="194"/>
      <c r="T95" s="194"/>
      <c r="U95" s="194">
        <v>79564</v>
      </c>
      <c r="V95" s="193">
        <v>0</v>
      </c>
      <c r="W95" s="194">
        <v>0</v>
      </c>
      <c r="X95" s="194"/>
      <c r="Y95" s="194">
        <v>0</v>
      </c>
      <c r="Z95" s="194">
        <v>0</v>
      </c>
      <c r="AA95" s="194">
        <v>0</v>
      </c>
      <c r="AB95" s="194">
        <v>0</v>
      </c>
      <c r="AC95" s="194">
        <v>0</v>
      </c>
      <c r="AD95" s="194">
        <v>0</v>
      </c>
      <c r="AE95" s="194">
        <v>0</v>
      </c>
      <c r="AF95" s="194">
        <v>0</v>
      </c>
      <c r="AG95" s="194"/>
      <c r="AH95" s="194"/>
      <c r="AI95" s="195">
        <v>0</v>
      </c>
      <c r="AJ95" s="200"/>
      <c r="AK95" s="167"/>
      <c r="AL95" s="143"/>
    </row>
    <row r="96" spans="1:38" s="152" customFormat="1" ht="12.75" customHeight="1" x14ac:dyDescent="0.3">
      <c r="A96" s="200"/>
      <c r="C96" s="152" t="s">
        <v>194</v>
      </c>
      <c r="E96" s="189"/>
      <c r="F96" s="189"/>
      <c r="G96" s="236"/>
      <c r="H96" s="237"/>
      <c r="I96" s="237"/>
      <c r="J96" s="237"/>
      <c r="K96" s="237"/>
      <c r="L96" s="237"/>
      <c r="M96" s="237"/>
      <c r="N96" s="237"/>
      <c r="O96" s="237"/>
      <c r="P96" s="237"/>
      <c r="Q96" s="237"/>
      <c r="R96" s="237"/>
      <c r="S96" s="237"/>
      <c r="T96" s="237"/>
      <c r="U96" s="178"/>
      <c r="V96" s="233"/>
      <c r="W96" s="237"/>
      <c r="X96" s="237"/>
      <c r="Y96" s="237"/>
      <c r="Z96" s="237"/>
      <c r="AA96" s="237"/>
      <c r="AB96" s="237"/>
      <c r="AC96" s="237"/>
      <c r="AD96" s="237"/>
      <c r="AE96" s="237"/>
      <c r="AF96" s="237"/>
      <c r="AG96" s="237"/>
      <c r="AH96" s="237"/>
      <c r="AI96" s="238"/>
      <c r="AJ96" s="200"/>
      <c r="AK96" s="167"/>
      <c r="AL96" s="143"/>
    </row>
    <row r="97" spans="1:45" ht="12.75" customHeight="1" x14ac:dyDescent="0.3">
      <c r="A97" s="151"/>
      <c r="E97" s="182" t="s">
        <v>195</v>
      </c>
      <c r="F97" s="182"/>
      <c r="G97" s="184"/>
      <c r="H97" s="197">
        <v>8557039</v>
      </c>
      <c r="I97" s="197">
        <v>927056</v>
      </c>
      <c r="J97" s="197">
        <v>902826</v>
      </c>
      <c r="K97" s="197">
        <v>1054443</v>
      </c>
      <c r="L97" s="197">
        <v>1044597</v>
      </c>
      <c r="M97" s="197">
        <v>1116301</v>
      </c>
      <c r="N97" s="197">
        <v>751761</v>
      </c>
      <c r="O97" s="197">
        <v>836634</v>
      </c>
      <c r="P97" s="197">
        <v>850433</v>
      </c>
      <c r="Q97" s="197">
        <v>1003765</v>
      </c>
      <c r="R97" s="197">
        <v>725610</v>
      </c>
      <c r="S97" s="197">
        <v>0</v>
      </c>
      <c r="T97" s="197">
        <v>0</v>
      </c>
      <c r="U97" s="178">
        <v>9213426</v>
      </c>
      <c r="V97" s="239">
        <v>10306687</v>
      </c>
      <c r="W97" s="197">
        <v>364109</v>
      </c>
      <c r="X97" s="197">
        <v>1133726</v>
      </c>
      <c r="Y97" s="197">
        <v>178326</v>
      </c>
      <c r="Z97" s="197">
        <v>271915</v>
      </c>
      <c r="AA97" s="197">
        <v>566959</v>
      </c>
      <c r="AB97" s="197">
        <v>337412</v>
      </c>
      <c r="AC97" s="197">
        <v>664060</v>
      </c>
      <c r="AD97" s="197">
        <v>586073</v>
      </c>
      <c r="AE97" s="197">
        <v>693267</v>
      </c>
      <c r="AF97" s="197">
        <v>750115</v>
      </c>
      <c r="AG97" s="197">
        <v>1140905</v>
      </c>
      <c r="AH97" s="197">
        <v>3509378</v>
      </c>
      <c r="AI97" s="174">
        <v>5545962</v>
      </c>
      <c r="AJ97" s="151"/>
      <c r="AK97" s="167"/>
    </row>
    <row r="98" spans="1:45" ht="12.75" customHeight="1" x14ac:dyDescent="0.3">
      <c r="A98" s="151"/>
      <c r="B98" s="152"/>
      <c r="E98" s="182" t="s">
        <v>196</v>
      </c>
      <c r="F98" s="182"/>
      <c r="G98" s="184"/>
      <c r="H98" s="178">
        <v>746468</v>
      </c>
      <c r="I98" s="178">
        <v>0</v>
      </c>
      <c r="J98" s="178">
        <v>0</v>
      </c>
      <c r="K98" s="178">
        <v>0</v>
      </c>
      <c r="L98" s="178">
        <v>540096</v>
      </c>
      <c r="M98" s="178">
        <v>0</v>
      </c>
      <c r="N98" s="178" t="s">
        <v>197</v>
      </c>
      <c r="O98" s="178">
        <v>281911</v>
      </c>
      <c r="P98" s="178">
        <v>0</v>
      </c>
      <c r="Q98" s="178">
        <v>0</v>
      </c>
      <c r="R98" s="178">
        <v>0</v>
      </c>
      <c r="S98" s="178">
        <v>0</v>
      </c>
      <c r="T98" s="178">
        <v>0</v>
      </c>
      <c r="U98" s="178">
        <v>822007</v>
      </c>
      <c r="V98" s="175">
        <v>1046555</v>
      </c>
      <c r="W98" s="178">
        <v>0</v>
      </c>
      <c r="X98" s="178">
        <v>0</v>
      </c>
      <c r="Y98" s="178">
        <v>0</v>
      </c>
      <c r="Z98" s="178">
        <v>0</v>
      </c>
      <c r="AA98" s="178">
        <v>0</v>
      </c>
      <c r="AB98" s="178">
        <v>803259</v>
      </c>
      <c r="AC98" s="178">
        <v>0</v>
      </c>
      <c r="AD98" s="178">
        <v>0</v>
      </c>
      <c r="AE98" s="178">
        <v>98295</v>
      </c>
      <c r="AF98" s="178">
        <v>0</v>
      </c>
      <c r="AG98" s="178">
        <v>145000</v>
      </c>
      <c r="AH98" s="178">
        <v>0</v>
      </c>
      <c r="AI98" s="174">
        <v>901554</v>
      </c>
      <c r="AJ98" s="151"/>
      <c r="AK98" s="167"/>
    </row>
    <row r="99" spans="1:45" ht="12.65" customHeight="1" x14ac:dyDescent="0.3">
      <c r="A99" s="151"/>
      <c r="E99" s="182" t="s">
        <v>198</v>
      </c>
      <c r="F99" s="182"/>
      <c r="G99" s="184"/>
      <c r="H99" s="178">
        <v>7415942</v>
      </c>
      <c r="I99" s="178">
        <v>4118</v>
      </c>
      <c r="J99" s="178">
        <v>-4445</v>
      </c>
      <c r="K99" s="178">
        <v>4157666</v>
      </c>
      <c r="L99" s="178">
        <v>-361020</v>
      </c>
      <c r="M99" s="178">
        <v>-739551</v>
      </c>
      <c r="N99" s="178">
        <v>113318</v>
      </c>
      <c r="O99" s="178">
        <v>-389619</v>
      </c>
      <c r="P99" s="178">
        <v>8250</v>
      </c>
      <c r="Q99" s="178">
        <v>8636675</v>
      </c>
      <c r="R99" s="178">
        <v>9656</v>
      </c>
      <c r="S99" s="178">
        <v>0</v>
      </c>
      <c r="T99" s="178">
        <v>0</v>
      </c>
      <c r="U99" s="178">
        <v>11435048</v>
      </c>
      <c r="V99" s="175">
        <v>10636244</v>
      </c>
      <c r="W99" s="178">
        <v>13337</v>
      </c>
      <c r="X99" s="178">
        <v>-8806</v>
      </c>
      <c r="Y99" s="178">
        <v>5488574</v>
      </c>
      <c r="Z99" s="178">
        <v>-13052</v>
      </c>
      <c r="AA99" s="178">
        <v>119551</v>
      </c>
      <c r="AB99" s="178">
        <v>271115</v>
      </c>
      <c r="AC99" s="178">
        <v>33598</v>
      </c>
      <c r="AD99" s="178">
        <v>-78180</v>
      </c>
      <c r="AE99" s="178">
        <v>4598544</v>
      </c>
      <c r="AF99" s="178">
        <v>62367</v>
      </c>
      <c r="AG99" s="178">
        <v>-200879</v>
      </c>
      <c r="AH99" s="178">
        <v>349843</v>
      </c>
      <c r="AI99" s="174">
        <v>10487048</v>
      </c>
      <c r="AJ99" s="151"/>
      <c r="AK99" s="167"/>
    </row>
    <row r="100" spans="1:45" s="167" customFormat="1" ht="12.75" customHeight="1" x14ac:dyDescent="0.3">
      <c r="A100" s="172"/>
      <c r="E100" s="190" t="s">
        <v>192</v>
      </c>
      <c r="F100" s="190"/>
      <c r="G100" s="184"/>
      <c r="H100" s="194"/>
      <c r="I100" s="194"/>
      <c r="J100" s="194"/>
      <c r="K100" s="194"/>
      <c r="L100" s="194"/>
      <c r="M100" s="194"/>
      <c r="N100" s="194"/>
      <c r="O100" s="194"/>
      <c r="P100" s="194"/>
      <c r="Q100" s="194"/>
      <c r="R100" s="194"/>
      <c r="S100" s="194"/>
      <c r="T100" s="194"/>
      <c r="U100" s="178"/>
      <c r="V100" s="193"/>
      <c r="W100" s="194"/>
      <c r="X100" s="194"/>
      <c r="Y100" s="194"/>
      <c r="Z100" s="194"/>
      <c r="AA100" s="194"/>
      <c r="AB100" s="194"/>
      <c r="AC100" s="194"/>
      <c r="AD100" s="194"/>
      <c r="AE100" s="194"/>
      <c r="AF100" s="194"/>
      <c r="AG100" s="194"/>
      <c r="AH100" s="194"/>
      <c r="AI100" s="174"/>
      <c r="AJ100" s="172"/>
      <c r="AL100" s="143"/>
    </row>
    <row r="101" spans="1:45" s="167" customFormat="1" ht="12.75" customHeight="1" x14ac:dyDescent="0.3">
      <c r="A101" s="172"/>
      <c r="E101" s="167" t="s">
        <v>199</v>
      </c>
      <c r="F101" s="190"/>
      <c r="G101" s="184" t="s">
        <v>200</v>
      </c>
      <c r="H101" s="194">
        <v>7382700</v>
      </c>
      <c r="I101" s="194">
        <v>2117</v>
      </c>
      <c r="J101" s="194">
        <v>-5827</v>
      </c>
      <c r="K101" s="194">
        <v>4156258</v>
      </c>
      <c r="L101" s="194">
        <v>-362196</v>
      </c>
      <c r="M101" s="194">
        <v>-743946</v>
      </c>
      <c r="N101" s="194">
        <v>110933</v>
      </c>
      <c r="O101" s="194">
        <v>-393745</v>
      </c>
      <c r="P101" s="194">
        <v>4854</v>
      </c>
      <c r="Q101" s="194">
        <v>8630809</v>
      </c>
      <c r="R101" s="194">
        <v>8109</v>
      </c>
      <c r="S101" s="194">
        <v>0</v>
      </c>
      <c r="T101" s="194">
        <v>0</v>
      </c>
      <c r="U101" s="194">
        <v>11407366</v>
      </c>
      <c r="V101" s="193">
        <v>10609125</v>
      </c>
      <c r="W101" s="194">
        <v>10859</v>
      </c>
      <c r="X101" s="194">
        <v>-11251</v>
      </c>
      <c r="Y101" s="194">
        <v>5486590</v>
      </c>
      <c r="Z101" s="194">
        <v>-14585</v>
      </c>
      <c r="AA101" s="194">
        <v>118417</v>
      </c>
      <c r="AB101" s="194">
        <v>268810</v>
      </c>
      <c r="AC101" s="194">
        <v>30119</v>
      </c>
      <c r="AD101" s="194">
        <v>-80483</v>
      </c>
      <c r="AE101" s="194">
        <v>4595277</v>
      </c>
      <c r="AF101" s="194">
        <v>61371</v>
      </c>
      <c r="AG101" s="194">
        <v>-203016</v>
      </c>
      <c r="AH101" s="194">
        <v>347017</v>
      </c>
      <c r="AI101" s="195">
        <v>10465124</v>
      </c>
      <c r="AJ101" s="172"/>
      <c r="AL101" s="143"/>
    </row>
    <row r="102" spans="1:45" s="152" customFormat="1" ht="12.65" customHeight="1" x14ac:dyDescent="0.3">
      <c r="A102" s="200"/>
      <c r="C102" s="152" t="s">
        <v>201</v>
      </c>
      <c r="E102" s="189"/>
      <c r="F102" s="189"/>
      <c r="G102" s="232"/>
      <c r="H102" s="231">
        <v>156754</v>
      </c>
      <c r="I102" s="231">
        <v>1609</v>
      </c>
      <c r="J102" s="231">
        <v>1336</v>
      </c>
      <c r="K102" s="231">
        <v>14591</v>
      </c>
      <c r="L102" s="231">
        <v>11996</v>
      </c>
      <c r="M102" s="231">
        <v>27523</v>
      </c>
      <c r="N102" s="231">
        <v>14006</v>
      </c>
      <c r="O102" s="231">
        <v>-33835</v>
      </c>
      <c r="P102" s="231">
        <v>61814</v>
      </c>
      <c r="Q102" s="231">
        <v>29526</v>
      </c>
      <c r="R102" s="231">
        <v>5163</v>
      </c>
      <c r="S102" s="231">
        <v>0</v>
      </c>
      <c r="T102" s="231">
        <v>0</v>
      </c>
      <c r="U102" s="231">
        <v>133729</v>
      </c>
      <c r="V102" s="186">
        <v>350191</v>
      </c>
      <c r="W102" s="231">
        <v>11297</v>
      </c>
      <c r="X102" s="231">
        <v>14218</v>
      </c>
      <c r="Y102" s="231">
        <v>13820</v>
      </c>
      <c r="Z102" s="231">
        <v>11950</v>
      </c>
      <c r="AA102" s="231">
        <v>28753</v>
      </c>
      <c r="AB102" s="231">
        <v>17952</v>
      </c>
      <c r="AC102" s="231">
        <v>24073</v>
      </c>
      <c r="AD102" s="231">
        <v>20288</v>
      </c>
      <c r="AE102" s="231">
        <v>13599</v>
      </c>
      <c r="AF102" s="231">
        <v>8791</v>
      </c>
      <c r="AG102" s="231">
        <v>155598</v>
      </c>
      <c r="AH102" s="231">
        <v>17219</v>
      </c>
      <c r="AI102" s="212">
        <v>164741</v>
      </c>
      <c r="AJ102" s="200"/>
      <c r="AK102" s="167"/>
      <c r="AL102" s="143"/>
      <c r="AS102" s="187"/>
    </row>
    <row r="103" spans="1:45" s="152" customFormat="1" ht="12" customHeight="1" x14ac:dyDescent="0.3">
      <c r="A103" s="200"/>
      <c r="C103" s="152" t="s">
        <v>202</v>
      </c>
      <c r="G103" s="184" t="s">
        <v>203</v>
      </c>
      <c r="H103" s="234">
        <v>14410904</v>
      </c>
      <c r="I103" s="234">
        <v>261412</v>
      </c>
      <c r="J103" s="234">
        <v>1030441</v>
      </c>
      <c r="K103" s="234">
        <v>418578</v>
      </c>
      <c r="L103" s="234">
        <v>6151497</v>
      </c>
      <c r="M103" s="234">
        <v>660371</v>
      </c>
      <c r="N103" s="234">
        <v>351172</v>
      </c>
      <c r="O103" s="234">
        <v>1658013</v>
      </c>
      <c r="P103" s="234">
        <v>1478092</v>
      </c>
      <c r="Q103" s="231">
        <v>1096171</v>
      </c>
      <c r="R103" s="212">
        <v>1722035</v>
      </c>
      <c r="S103" s="178">
        <v>0</v>
      </c>
      <c r="T103" s="212">
        <v>0</v>
      </c>
      <c r="U103" s="240">
        <v>14827782</v>
      </c>
      <c r="V103" s="186">
        <v>16429680</v>
      </c>
      <c r="W103" s="234">
        <v>3834881</v>
      </c>
      <c r="X103" s="234">
        <v>1321974</v>
      </c>
      <c r="Y103" s="234">
        <v>569980</v>
      </c>
      <c r="Z103" s="234">
        <v>1768646</v>
      </c>
      <c r="AA103" s="234">
        <v>497813</v>
      </c>
      <c r="AB103" s="234">
        <v>472759</v>
      </c>
      <c r="AC103" s="234">
        <v>1074388</v>
      </c>
      <c r="AD103" s="234">
        <v>246530</v>
      </c>
      <c r="AE103" s="234">
        <v>284651</v>
      </c>
      <c r="AF103" s="234">
        <v>4594680</v>
      </c>
      <c r="AG103" s="234">
        <v>145698</v>
      </c>
      <c r="AH103" s="234">
        <v>687803</v>
      </c>
      <c r="AI103" s="212">
        <v>14666302</v>
      </c>
      <c r="AJ103" s="200"/>
      <c r="AK103" s="167"/>
      <c r="AL103" s="143"/>
    </row>
    <row r="104" spans="1:45" ht="12" hidden="1" customHeight="1" x14ac:dyDescent="0.3">
      <c r="A104" s="151"/>
      <c r="E104" s="143" t="s">
        <v>204</v>
      </c>
      <c r="G104" s="183"/>
      <c r="H104" s="241">
        <v>0</v>
      </c>
      <c r="I104" s="178">
        <v>0</v>
      </c>
      <c r="J104" s="178">
        <v>0</v>
      </c>
      <c r="K104" s="178">
        <v>0</v>
      </c>
      <c r="L104" s="178">
        <v>0</v>
      </c>
      <c r="M104" s="178">
        <v>0</v>
      </c>
      <c r="N104" s="178">
        <v>0</v>
      </c>
      <c r="O104" s="178">
        <v>0</v>
      </c>
      <c r="P104" s="178">
        <v>0</v>
      </c>
      <c r="Q104" s="178">
        <v>0</v>
      </c>
      <c r="R104" s="178">
        <v>0</v>
      </c>
      <c r="S104" s="178">
        <v>0</v>
      </c>
      <c r="T104" s="178">
        <v>0</v>
      </c>
      <c r="U104" s="178">
        <v>0</v>
      </c>
      <c r="V104" s="175">
        <v>855279</v>
      </c>
      <c r="W104" s="178">
        <v>0</v>
      </c>
      <c r="X104" s="178">
        <v>286</v>
      </c>
      <c r="Y104" s="178">
        <v>0</v>
      </c>
      <c r="Z104" s="178">
        <v>0</v>
      </c>
      <c r="AA104" s="178">
        <v>0</v>
      </c>
      <c r="AB104" s="178">
        <v>0</v>
      </c>
      <c r="AC104" s="178">
        <v>0</v>
      </c>
      <c r="AD104" s="178">
        <v>0</v>
      </c>
      <c r="AE104" s="178">
        <v>0</v>
      </c>
      <c r="AF104" s="178">
        <v>1117</v>
      </c>
      <c r="AG104" s="178">
        <v>0</v>
      </c>
      <c r="AH104" s="178">
        <v>0</v>
      </c>
      <c r="AI104" s="174">
        <v>1403</v>
      </c>
      <c r="AJ104" s="151"/>
      <c r="AK104" s="167"/>
    </row>
    <row r="105" spans="1:45" ht="12.75" hidden="1" customHeight="1" x14ac:dyDescent="0.3">
      <c r="A105" s="151"/>
      <c r="E105" s="180" t="s">
        <v>205</v>
      </c>
      <c r="F105" s="180"/>
      <c r="G105" s="182"/>
      <c r="H105" s="241">
        <v>0</v>
      </c>
      <c r="I105" s="241">
        <v>0</v>
      </c>
      <c r="J105" s="241">
        <v>0</v>
      </c>
      <c r="K105" s="178">
        <v>0</v>
      </c>
      <c r="L105" s="178">
        <v>0</v>
      </c>
      <c r="M105" s="178">
        <v>0</v>
      </c>
      <c r="N105" s="178">
        <v>0</v>
      </c>
      <c r="O105" s="178">
        <v>0</v>
      </c>
      <c r="P105" s="178">
        <v>0</v>
      </c>
      <c r="Q105" s="178">
        <v>0</v>
      </c>
      <c r="R105" s="241">
        <v>0</v>
      </c>
      <c r="S105" s="241">
        <v>0</v>
      </c>
      <c r="T105" s="241">
        <v>0</v>
      </c>
      <c r="U105" s="178">
        <v>0</v>
      </c>
      <c r="V105" s="175">
        <v>195988</v>
      </c>
      <c r="W105" s="241">
        <v>0</v>
      </c>
      <c r="X105" s="241">
        <v>-4</v>
      </c>
      <c r="Y105" s="241">
        <v>-1</v>
      </c>
      <c r="Z105" s="241">
        <v>2439</v>
      </c>
      <c r="AA105" s="241">
        <v>1</v>
      </c>
      <c r="AB105" s="241">
        <v>0</v>
      </c>
      <c r="AC105" s="241">
        <v>2421</v>
      </c>
      <c r="AD105" s="241">
        <v>0</v>
      </c>
      <c r="AE105" s="241">
        <v>0</v>
      </c>
      <c r="AF105" s="241">
        <v>2435</v>
      </c>
      <c r="AG105" s="241">
        <v>0</v>
      </c>
      <c r="AH105" s="241">
        <v>2428</v>
      </c>
      <c r="AI105" s="174">
        <v>7291</v>
      </c>
      <c r="AJ105" s="151"/>
      <c r="AK105" s="167"/>
    </row>
    <row r="106" spans="1:45" ht="12.65" hidden="1" customHeight="1" x14ac:dyDescent="0.3">
      <c r="A106" s="151"/>
      <c r="E106" s="182" t="s">
        <v>206</v>
      </c>
      <c r="F106" s="180"/>
      <c r="G106" s="182"/>
      <c r="H106" s="241">
        <v>339048</v>
      </c>
      <c r="I106" s="241">
        <v>12557</v>
      </c>
      <c r="J106" s="241">
        <v>40822</v>
      </c>
      <c r="K106" s="178">
        <v>30633</v>
      </c>
      <c r="L106" s="178">
        <v>36663</v>
      </c>
      <c r="M106" s="178">
        <v>26059</v>
      </c>
      <c r="N106" s="178">
        <v>22074</v>
      </c>
      <c r="O106" s="178">
        <v>-82764</v>
      </c>
      <c r="P106" s="178">
        <v>125238</v>
      </c>
      <c r="Q106" s="178">
        <v>33363</v>
      </c>
      <c r="R106" s="241">
        <v>14386</v>
      </c>
      <c r="S106" s="241">
        <v>0</v>
      </c>
      <c r="T106" s="241">
        <v>0</v>
      </c>
      <c r="U106" s="178">
        <v>259031</v>
      </c>
      <c r="V106" s="175">
        <v>1260617</v>
      </c>
      <c r="W106" s="241">
        <v>25839</v>
      </c>
      <c r="X106" s="241">
        <v>29990</v>
      </c>
      <c r="Y106" s="241">
        <v>25591</v>
      </c>
      <c r="Z106" s="241">
        <v>23554</v>
      </c>
      <c r="AA106" s="241">
        <v>25688</v>
      </c>
      <c r="AB106" s="241">
        <v>18291</v>
      </c>
      <c r="AC106" s="241">
        <v>27188</v>
      </c>
      <c r="AD106" s="241">
        <v>29972</v>
      </c>
      <c r="AE106" s="241">
        <v>31585</v>
      </c>
      <c r="AF106" s="241">
        <v>19031</v>
      </c>
      <c r="AG106" s="241">
        <v>17087</v>
      </c>
      <c r="AH106" s="241">
        <v>30630</v>
      </c>
      <c r="AI106" s="174">
        <v>256729</v>
      </c>
      <c r="AJ106" s="151"/>
      <c r="AK106" s="167"/>
    </row>
    <row r="107" spans="1:45" ht="12.75" hidden="1" customHeight="1" x14ac:dyDescent="0.3">
      <c r="A107" s="151"/>
      <c r="E107" s="182" t="s">
        <v>207</v>
      </c>
      <c r="F107" s="180"/>
      <c r="G107" s="182"/>
      <c r="H107" s="241">
        <v>545414</v>
      </c>
      <c r="I107" s="241">
        <v>35787</v>
      </c>
      <c r="J107" s="241">
        <v>21598</v>
      </c>
      <c r="K107" s="178">
        <v>-39</v>
      </c>
      <c r="L107" s="178">
        <v>32715</v>
      </c>
      <c r="M107" s="178">
        <v>14279</v>
      </c>
      <c r="N107" s="178">
        <v>9733</v>
      </c>
      <c r="O107" s="178">
        <v>129686</v>
      </c>
      <c r="P107" s="178">
        <v>398697</v>
      </c>
      <c r="Q107" s="178">
        <v>36671</v>
      </c>
      <c r="R107" s="241">
        <v>4573</v>
      </c>
      <c r="S107" s="241">
        <v>0</v>
      </c>
      <c r="T107" s="241">
        <v>0</v>
      </c>
      <c r="U107" s="178">
        <v>683700</v>
      </c>
      <c r="V107" s="175">
        <v>1836</v>
      </c>
      <c r="W107" s="241">
        <v>21131</v>
      </c>
      <c r="X107" s="241">
        <v>52549</v>
      </c>
      <c r="Y107" s="241">
        <v>16765</v>
      </c>
      <c r="Z107" s="241">
        <v>16155</v>
      </c>
      <c r="AA107" s="241">
        <v>49975</v>
      </c>
      <c r="AB107" s="241">
        <v>29357</v>
      </c>
      <c r="AC107" s="241">
        <v>244697</v>
      </c>
      <c r="AD107" s="241">
        <v>63751</v>
      </c>
      <c r="AE107" s="241">
        <v>41413</v>
      </c>
      <c r="AF107" s="241">
        <v>480993</v>
      </c>
      <c r="AG107" s="241">
        <v>16600</v>
      </c>
      <c r="AH107" s="241">
        <v>34889</v>
      </c>
      <c r="AI107" s="174">
        <v>1016786</v>
      </c>
      <c r="AJ107" s="151"/>
      <c r="AK107" s="167"/>
    </row>
    <row r="108" spans="1:45" ht="12.75" hidden="1" customHeight="1" x14ac:dyDescent="0.3">
      <c r="A108" s="151"/>
      <c r="E108" s="180" t="s">
        <v>208</v>
      </c>
      <c r="F108" s="180"/>
      <c r="G108" s="182"/>
      <c r="H108" s="241">
        <v>120</v>
      </c>
      <c r="I108" s="241">
        <v>0</v>
      </c>
      <c r="J108" s="241">
        <v>180</v>
      </c>
      <c r="K108" s="178">
        <v>67</v>
      </c>
      <c r="L108" s="178">
        <v>21</v>
      </c>
      <c r="M108" s="178">
        <v>770</v>
      </c>
      <c r="N108" s="178">
        <v>92</v>
      </c>
      <c r="O108" s="178">
        <v>185</v>
      </c>
      <c r="P108" s="178">
        <v>75</v>
      </c>
      <c r="Q108" s="178">
        <v>49</v>
      </c>
      <c r="R108" s="241">
        <v>176</v>
      </c>
      <c r="S108" s="241">
        <v>0</v>
      </c>
      <c r="T108" s="241">
        <v>0</v>
      </c>
      <c r="U108" s="178">
        <v>1615</v>
      </c>
      <c r="V108" s="175">
        <v>0</v>
      </c>
      <c r="W108" s="241">
        <v>304</v>
      </c>
      <c r="X108" s="241">
        <v>200</v>
      </c>
      <c r="Y108" s="241">
        <v>0</v>
      </c>
      <c r="Z108" s="241">
        <v>28</v>
      </c>
      <c r="AA108" s="241">
        <v>133</v>
      </c>
      <c r="AB108" s="241">
        <v>232</v>
      </c>
      <c r="AC108" s="241">
        <v>0</v>
      </c>
      <c r="AD108" s="241">
        <v>24</v>
      </c>
      <c r="AE108" s="241">
        <v>0</v>
      </c>
      <c r="AF108" s="241">
        <v>311</v>
      </c>
      <c r="AG108" s="241">
        <v>342</v>
      </c>
      <c r="AH108" s="241">
        <v>227</v>
      </c>
      <c r="AI108" s="174">
        <v>1232</v>
      </c>
      <c r="AJ108" s="151"/>
      <c r="AK108" s="167"/>
    </row>
    <row r="109" spans="1:45" ht="12.75" hidden="1" customHeight="1" x14ac:dyDescent="0.3">
      <c r="A109" s="151"/>
      <c r="E109" s="180" t="s">
        <v>209</v>
      </c>
      <c r="F109" s="180"/>
      <c r="G109" s="182"/>
      <c r="H109" s="241">
        <v>0</v>
      </c>
      <c r="I109" s="241">
        <v>0</v>
      </c>
      <c r="J109" s="241">
        <v>0</v>
      </c>
      <c r="K109" s="178">
        <v>0</v>
      </c>
      <c r="L109" s="178">
        <v>0</v>
      </c>
      <c r="M109" s="178">
        <v>0</v>
      </c>
      <c r="N109" s="178" t="s">
        <v>197</v>
      </c>
      <c r="O109" s="178">
        <v>0</v>
      </c>
      <c r="P109" s="178">
        <v>0</v>
      </c>
      <c r="Q109" s="178">
        <v>96</v>
      </c>
      <c r="R109" s="241">
        <v>0</v>
      </c>
      <c r="S109" s="241">
        <v>0</v>
      </c>
      <c r="T109" s="241">
        <v>0</v>
      </c>
      <c r="U109" s="178">
        <v>96</v>
      </c>
      <c r="V109" s="175">
        <v>0</v>
      </c>
      <c r="W109" s="241">
        <v>0</v>
      </c>
      <c r="X109" s="241">
        <v>0</v>
      </c>
      <c r="Y109" s="241">
        <v>68</v>
      </c>
      <c r="Z109" s="241">
        <v>0</v>
      </c>
      <c r="AA109" s="241">
        <v>0</v>
      </c>
      <c r="AB109" s="241">
        <v>187</v>
      </c>
      <c r="AC109" s="241">
        <v>0</v>
      </c>
      <c r="AD109" s="241">
        <v>247</v>
      </c>
      <c r="AE109" s="241">
        <v>0</v>
      </c>
      <c r="AF109" s="241">
        <v>0</v>
      </c>
      <c r="AG109" s="241">
        <v>0</v>
      </c>
      <c r="AH109" s="241">
        <v>0</v>
      </c>
      <c r="AI109" s="174">
        <v>502</v>
      </c>
      <c r="AJ109" s="151"/>
      <c r="AK109" s="167"/>
    </row>
    <row r="110" spans="1:45" ht="12.75" hidden="1" customHeight="1" x14ac:dyDescent="0.3">
      <c r="A110" s="151"/>
      <c r="E110" s="180" t="s">
        <v>210</v>
      </c>
      <c r="F110" s="180"/>
      <c r="G110" s="182"/>
      <c r="H110" s="241">
        <v>0</v>
      </c>
      <c r="I110" s="241">
        <v>2</v>
      </c>
      <c r="J110" s="241">
        <v>14</v>
      </c>
      <c r="K110" s="178">
        <v>12</v>
      </c>
      <c r="L110" s="178">
        <v>57</v>
      </c>
      <c r="M110" s="178">
        <v>39</v>
      </c>
      <c r="N110" s="178">
        <v>14</v>
      </c>
      <c r="O110" s="178">
        <v>29</v>
      </c>
      <c r="P110" s="178">
        <v>26</v>
      </c>
      <c r="Q110" s="178">
        <v>-5</v>
      </c>
      <c r="R110" s="241">
        <v>25</v>
      </c>
      <c r="S110" s="241">
        <v>0</v>
      </c>
      <c r="T110" s="241">
        <v>0</v>
      </c>
      <c r="U110" s="178">
        <v>213</v>
      </c>
      <c r="V110" s="175">
        <v>0</v>
      </c>
      <c r="W110" s="241">
        <v>18</v>
      </c>
      <c r="X110" s="241">
        <v>10</v>
      </c>
      <c r="Y110" s="241">
        <v>839</v>
      </c>
      <c r="Z110" s="241">
        <v>56</v>
      </c>
      <c r="AA110" s="241">
        <v>71</v>
      </c>
      <c r="AB110" s="241">
        <v>10</v>
      </c>
      <c r="AC110" s="241">
        <v>116</v>
      </c>
      <c r="AD110" s="241">
        <v>9</v>
      </c>
      <c r="AE110" s="241">
        <v>8</v>
      </c>
      <c r="AF110" s="241">
        <v>503209</v>
      </c>
      <c r="AG110" s="241">
        <v>-503073</v>
      </c>
      <c r="AH110" s="241">
        <v>146</v>
      </c>
      <c r="AI110" s="174">
        <v>504346</v>
      </c>
      <c r="AJ110" s="151"/>
      <c r="AK110" s="167"/>
    </row>
    <row r="111" spans="1:45" ht="12.75" hidden="1" customHeight="1" x14ac:dyDescent="0.3">
      <c r="A111" s="151"/>
      <c r="E111" s="180" t="s">
        <v>211</v>
      </c>
      <c r="F111" s="180"/>
      <c r="G111" s="182"/>
      <c r="H111" s="241">
        <v>0</v>
      </c>
      <c r="I111" s="241">
        <v>0</v>
      </c>
      <c r="J111" s="241">
        <v>0</v>
      </c>
      <c r="K111" s="178">
        <v>3</v>
      </c>
      <c r="L111" s="178">
        <v>2</v>
      </c>
      <c r="M111" s="178">
        <v>2</v>
      </c>
      <c r="N111" s="178">
        <v>4</v>
      </c>
      <c r="O111" s="178">
        <v>4</v>
      </c>
      <c r="P111" s="178">
        <v>5</v>
      </c>
      <c r="Q111" s="178">
        <v>7</v>
      </c>
      <c r="R111" s="241">
        <v>4</v>
      </c>
      <c r="S111" s="241">
        <v>0</v>
      </c>
      <c r="T111" s="241">
        <v>0</v>
      </c>
      <c r="U111" s="178">
        <v>31</v>
      </c>
      <c r="V111" s="175">
        <v>0</v>
      </c>
      <c r="W111" s="241">
        <v>5</v>
      </c>
      <c r="X111" s="241">
        <v>4</v>
      </c>
      <c r="Y111" s="241">
        <v>3</v>
      </c>
      <c r="Z111" s="241">
        <v>2</v>
      </c>
      <c r="AA111" s="241">
        <v>4</v>
      </c>
      <c r="AB111" s="241">
        <v>0</v>
      </c>
      <c r="AC111" s="241">
        <v>1</v>
      </c>
      <c r="AD111" s="241">
        <v>0</v>
      </c>
      <c r="AE111" s="241">
        <v>5</v>
      </c>
      <c r="AF111" s="241">
        <v>4</v>
      </c>
      <c r="AG111" s="241">
        <v>1</v>
      </c>
      <c r="AH111" s="241">
        <v>2</v>
      </c>
      <c r="AI111" s="174">
        <v>28</v>
      </c>
      <c r="AJ111" s="151"/>
      <c r="AK111" s="167"/>
    </row>
    <row r="112" spans="1:45" ht="12.75" hidden="1" customHeight="1" x14ac:dyDescent="0.3">
      <c r="A112" s="151"/>
      <c r="E112" s="180" t="s">
        <v>212</v>
      </c>
      <c r="F112" s="180"/>
      <c r="G112" s="182"/>
      <c r="H112" s="241">
        <v>0</v>
      </c>
      <c r="I112" s="241">
        <v>0</v>
      </c>
      <c r="J112" s="241">
        <v>0</v>
      </c>
      <c r="K112" s="178">
        <v>0</v>
      </c>
      <c r="L112" s="178">
        <v>0</v>
      </c>
      <c r="M112" s="178">
        <v>0</v>
      </c>
      <c r="N112" s="178" t="s">
        <v>197</v>
      </c>
      <c r="O112" s="178">
        <v>0</v>
      </c>
      <c r="P112" s="178">
        <v>0</v>
      </c>
      <c r="Q112" s="178">
        <v>0</v>
      </c>
      <c r="R112" s="241">
        <v>0</v>
      </c>
      <c r="S112" s="241">
        <v>0</v>
      </c>
      <c r="T112" s="241">
        <v>0</v>
      </c>
      <c r="U112" s="178">
        <v>0</v>
      </c>
      <c r="V112" s="175">
        <v>0</v>
      </c>
      <c r="W112" s="241">
        <v>0</v>
      </c>
      <c r="X112" s="241">
        <v>0</v>
      </c>
      <c r="Y112" s="241">
        <v>0</v>
      </c>
      <c r="Z112" s="241">
        <v>0</v>
      </c>
      <c r="AA112" s="241">
        <v>0</v>
      </c>
      <c r="AB112" s="241">
        <v>0</v>
      </c>
      <c r="AC112" s="241">
        <v>0</v>
      </c>
      <c r="AD112" s="241">
        <v>0</v>
      </c>
      <c r="AE112" s="241">
        <v>0</v>
      </c>
      <c r="AF112" s="241">
        <v>0</v>
      </c>
      <c r="AG112" s="241">
        <v>0</v>
      </c>
      <c r="AH112" s="241">
        <v>0</v>
      </c>
      <c r="AI112" s="174">
        <v>0</v>
      </c>
      <c r="AJ112" s="151"/>
      <c r="AK112" s="167"/>
    </row>
    <row r="113" spans="1:38" ht="12.75" hidden="1" customHeight="1" x14ac:dyDescent="0.3">
      <c r="A113" s="151"/>
      <c r="E113" s="180" t="s">
        <v>213</v>
      </c>
      <c r="F113" s="180"/>
      <c r="G113" s="182"/>
      <c r="H113" s="241">
        <v>0</v>
      </c>
      <c r="I113" s="241">
        <v>0</v>
      </c>
      <c r="J113" s="241">
        <v>0</v>
      </c>
      <c r="K113" s="178">
        <v>0</v>
      </c>
      <c r="L113" s="178">
        <v>822</v>
      </c>
      <c r="M113" s="178">
        <v>0</v>
      </c>
      <c r="N113" s="178">
        <v>356</v>
      </c>
      <c r="O113" s="178">
        <v>0</v>
      </c>
      <c r="P113" s="178">
        <v>6</v>
      </c>
      <c r="Q113" s="178">
        <v>291</v>
      </c>
      <c r="R113" s="241">
        <v>0</v>
      </c>
      <c r="S113" s="241">
        <v>0</v>
      </c>
      <c r="T113" s="241">
        <v>0</v>
      </c>
      <c r="U113" s="178">
        <v>1475</v>
      </c>
      <c r="V113" s="175">
        <v>0</v>
      </c>
      <c r="W113" s="241">
        <v>0</v>
      </c>
      <c r="X113" s="241">
        <v>0</v>
      </c>
      <c r="Y113" s="241">
        <v>3</v>
      </c>
      <c r="Z113" s="241">
        <v>17</v>
      </c>
      <c r="AA113" s="241">
        <v>0</v>
      </c>
      <c r="AB113" s="241">
        <v>0</v>
      </c>
      <c r="AC113" s="241">
        <v>1</v>
      </c>
      <c r="AD113" s="241">
        <v>0</v>
      </c>
      <c r="AE113" s="241">
        <v>0</v>
      </c>
      <c r="AF113" s="241">
        <v>0</v>
      </c>
      <c r="AG113" s="241">
        <v>0</v>
      </c>
      <c r="AH113" s="241">
        <v>119</v>
      </c>
      <c r="AI113" s="174">
        <v>21</v>
      </c>
      <c r="AJ113" s="151"/>
      <c r="AK113" s="167"/>
    </row>
    <row r="114" spans="1:38" ht="12.75" hidden="1" customHeight="1" x14ac:dyDescent="0.3">
      <c r="A114" s="151"/>
      <c r="E114" s="180" t="s">
        <v>214</v>
      </c>
      <c r="F114" s="180"/>
      <c r="G114" s="182"/>
      <c r="H114" s="241">
        <v>0</v>
      </c>
      <c r="I114" s="241">
        <v>0</v>
      </c>
      <c r="J114" s="241">
        <v>0</v>
      </c>
      <c r="K114" s="178">
        <v>0</v>
      </c>
      <c r="L114" s="178">
        <v>0</v>
      </c>
      <c r="M114" s="178">
        <v>0</v>
      </c>
      <c r="N114" s="178" t="s">
        <v>197</v>
      </c>
      <c r="O114" s="178">
        <v>0</v>
      </c>
      <c r="P114" s="178">
        <v>0</v>
      </c>
      <c r="Q114" s="178">
        <v>0</v>
      </c>
      <c r="R114" s="241">
        <v>0</v>
      </c>
      <c r="S114" s="241">
        <v>0</v>
      </c>
      <c r="T114" s="241">
        <v>0</v>
      </c>
      <c r="U114" s="178">
        <v>0</v>
      </c>
      <c r="V114" s="175">
        <v>0</v>
      </c>
      <c r="W114" s="241">
        <v>0</v>
      </c>
      <c r="X114" s="241">
        <v>0</v>
      </c>
      <c r="Y114" s="241">
        <v>0</v>
      </c>
      <c r="Z114" s="241">
        <v>0</v>
      </c>
      <c r="AA114" s="241">
        <v>0</v>
      </c>
      <c r="AB114" s="241">
        <v>0</v>
      </c>
      <c r="AC114" s="241">
        <v>0</v>
      </c>
      <c r="AD114" s="241">
        <v>0</v>
      </c>
      <c r="AE114" s="241">
        <v>0</v>
      </c>
      <c r="AF114" s="241">
        <v>0</v>
      </c>
      <c r="AG114" s="241">
        <v>0</v>
      </c>
      <c r="AH114" s="241">
        <v>0</v>
      </c>
      <c r="AI114" s="174">
        <v>0</v>
      </c>
      <c r="AJ114" s="151"/>
      <c r="AK114" s="167"/>
    </row>
    <row r="115" spans="1:38" ht="12.75" hidden="1" customHeight="1" x14ac:dyDescent="0.3">
      <c r="A115" s="151"/>
      <c r="E115" s="180" t="s">
        <v>215</v>
      </c>
      <c r="F115" s="180"/>
      <c r="G115" s="182"/>
      <c r="H115" s="241">
        <v>0</v>
      </c>
      <c r="I115" s="241">
        <v>34269</v>
      </c>
      <c r="J115" s="241">
        <v>19666</v>
      </c>
      <c r="K115" s="178">
        <v>-755</v>
      </c>
      <c r="L115" s="178">
        <v>29951</v>
      </c>
      <c r="M115" s="178">
        <v>12945</v>
      </c>
      <c r="N115" s="178">
        <v>8459</v>
      </c>
      <c r="O115" s="178">
        <v>131191</v>
      </c>
      <c r="P115" s="178">
        <v>393566</v>
      </c>
      <c r="Q115" s="178">
        <v>35783</v>
      </c>
      <c r="R115" s="241">
        <v>4371</v>
      </c>
      <c r="S115" s="241">
        <v>0</v>
      </c>
      <c r="T115" s="241">
        <v>0</v>
      </c>
      <c r="U115" s="178">
        <v>669446</v>
      </c>
      <c r="V115" s="175">
        <v>0</v>
      </c>
      <c r="W115" s="241">
        <v>0</v>
      </c>
      <c r="X115" s="241">
        <v>52175</v>
      </c>
      <c r="Y115" s="241">
        <v>3227</v>
      </c>
      <c r="Z115" s="241">
        <v>15437</v>
      </c>
      <c r="AA115" s="241">
        <v>41944</v>
      </c>
      <c r="AB115" s="241">
        <v>34622</v>
      </c>
      <c r="AC115" s="241">
        <v>241044</v>
      </c>
      <c r="AD115" s="241">
        <v>61368</v>
      </c>
      <c r="AE115" s="241">
        <v>12418</v>
      </c>
      <c r="AF115" s="241">
        <v>4685</v>
      </c>
      <c r="AG115" s="241">
        <v>518168</v>
      </c>
      <c r="AH115" s="241">
        <v>33745</v>
      </c>
      <c r="AI115" s="174">
        <v>466920</v>
      </c>
      <c r="AJ115" s="151"/>
      <c r="AK115" s="167"/>
    </row>
    <row r="116" spans="1:38" ht="12.75" hidden="1" customHeight="1" x14ac:dyDescent="0.3">
      <c r="A116" s="151"/>
      <c r="E116" s="180" t="s">
        <v>216</v>
      </c>
      <c r="F116" s="180"/>
      <c r="G116" s="182"/>
      <c r="H116" s="241">
        <v>0</v>
      </c>
      <c r="I116" s="241">
        <v>66</v>
      </c>
      <c r="J116" s="241">
        <v>621</v>
      </c>
      <c r="K116" s="178">
        <v>14</v>
      </c>
      <c r="L116" s="178">
        <v>13</v>
      </c>
      <c r="M116" s="178">
        <v>38</v>
      </c>
      <c r="N116" s="178">
        <v>71</v>
      </c>
      <c r="O116" s="178">
        <v>-809</v>
      </c>
      <c r="P116" s="178">
        <v>851</v>
      </c>
      <c r="Q116" s="178">
        <v>107</v>
      </c>
      <c r="R116" s="241">
        <v>143</v>
      </c>
      <c r="S116" s="241">
        <v>0</v>
      </c>
      <c r="T116" s="241">
        <v>0</v>
      </c>
      <c r="U116" s="178">
        <v>1115</v>
      </c>
      <c r="V116" s="175">
        <v>0</v>
      </c>
      <c r="W116" s="241">
        <v>0</v>
      </c>
      <c r="X116" s="241">
        <v>36</v>
      </c>
      <c r="Y116" s="241">
        <v>32</v>
      </c>
      <c r="Z116" s="241">
        <v>43</v>
      </c>
      <c r="AA116" s="241">
        <v>10</v>
      </c>
      <c r="AB116" s="241">
        <v>43</v>
      </c>
      <c r="AC116" s="241">
        <v>44</v>
      </c>
      <c r="AD116" s="241">
        <v>29</v>
      </c>
      <c r="AE116" s="241">
        <v>62</v>
      </c>
      <c r="AF116" s="241">
        <v>44</v>
      </c>
      <c r="AG116" s="241">
        <v>14</v>
      </c>
      <c r="AH116" s="241">
        <v>764</v>
      </c>
      <c r="AI116" s="174">
        <v>343</v>
      </c>
      <c r="AJ116" s="151"/>
      <c r="AK116" s="167"/>
    </row>
    <row r="117" spans="1:38" ht="12.75" hidden="1" customHeight="1" x14ac:dyDescent="0.3">
      <c r="A117" s="151"/>
      <c r="E117" s="180" t="s">
        <v>217</v>
      </c>
      <c r="F117" s="180"/>
      <c r="G117" s="182"/>
      <c r="H117" s="241">
        <v>0</v>
      </c>
      <c r="I117" s="241">
        <v>1450</v>
      </c>
      <c r="J117" s="241">
        <v>1116</v>
      </c>
      <c r="K117" s="178">
        <v>619</v>
      </c>
      <c r="L117" s="178">
        <v>1849</v>
      </c>
      <c r="M117" s="178">
        <v>484</v>
      </c>
      <c r="N117" s="178">
        <v>736</v>
      </c>
      <c r="O117" s="178">
        <v>-914</v>
      </c>
      <c r="P117" s="178">
        <v>4167</v>
      </c>
      <c r="Q117" s="178">
        <v>343</v>
      </c>
      <c r="R117" s="241">
        <v>-146</v>
      </c>
      <c r="S117" s="241">
        <v>0</v>
      </c>
      <c r="T117" s="241">
        <v>0</v>
      </c>
      <c r="U117" s="178">
        <v>9704</v>
      </c>
      <c r="V117" s="175">
        <v>0</v>
      </c>
      <c r="W117" s="241">
        <v>0</v>
      </c>
      <c r="X117" s="241">
        <v>124</v>
      </c>
      <c r="Y117" s="241">
        <v>2005</v>
      </c>
      <c r="Z117" s="241">
        <v>572</v>
      </c>
      <c r="AA117" s="241">
        <v>7813</v>
      </c>
      <c r="AB117" s="241">
        <v>-5737</v>
      </c>
      <c r="AC117" s="241">
        <v>3492</v>
      </c>
      <c r="AD117" s="241">
        <v>2074</v>
      </c>
      <c r="AE117" s="241">
        <v>28920</v>
      </c>
      <c r="AF117" s="241">
        <v>-27259</v>
      </c>
      <c r="AG117" s="241">
        <v>1147</v>
      </c>
      <c r="AH117" s="241">
        <v>-113</v>
      </c>
      <c r="AI117" s="174">
        <v>12004</v>
      </c>
      <c r="AJ117" s="151"/>
      <c r="AK117" s="167"/>
    </row>
    <row r="118" spans="1:38" ht="12.75" hidden="1" customHeight="1" x14ac:dyDescent="0.3">
      <c r="A118" s="151"/>
      <c r="E118" s="180" t="s">
        <v>218</v>
      </c>
      <c r="F118" s="180"/>
      <c r="G118" s="182"/>
      <c r="H118" s="241">
        <v>0</v>
      </c>
      <c r="I118" s="241">
        <v>0</v>
      </c>
      <c r="J118" s="241" t="s">
        <v>219</v>
      </c>
      <c r="K118" s="178">
        <v>0</v>
      </c>
      <c r="L118" s="178">
        <v>0</v>
      </c>
      <c r="M118" s="178">
        <v>0</v>
      </c>
      <c r="N118" s="178">
        <v>0</v>
      </c>
      <c r="O118" s="178">
        <v>0</v>
      </c>
      <c r="P118" s="178">
        <v>0</v>
      </c>
      <c r="Q118" s="178">
        <v>0</v>
      </c>
      <c r="R118" s="241">
        <v>0</v>
      </c>
      <c r="S118" s="241">
        <v>0</v>
      </c>
      <c r="T118" s="241">
        <v>0</v>
      </c>
      <c r="U118" s="178">
        <v>0</v>
      </c>
      <c r="V118" s="175">
        <v>0</v>
      </c>
      <c r="W118" s="241">
        <v>0</v>
      </c>
      <c r="X118" s="241">
        <v>0</v>
      </c>
      <c r="Y118" s="241">
        <v>0</v>
      </c>
      <c r="Z118" s="241">
        <v>0</v>
      </c>
      <c r="AA118" s="241">
        <v>0</v>
      </c>
      <c r="AB118" s="241">
        <v>0</v>
      </c>
      <c r="AC118" s="241">
        <v>0</v>
      </c>
      <c r="AD118" s="241">
        <v>0</v>
      </c>
      <c r="AE118" s="241">
        <v>0</v>
      </c>
      <c r="AF118" s="241">
        <v>0</v>
      </c>
      <c r="AG118" s="241">
        <v>0</v>
      </c>
      <c r="AH118" s="241">
        <v>0</v>
      </c>
      <c r="AI118" s="174">
        <v>0</v>
      </c>
      <c r="AJ118" s="151"/>
      <c r="AK118" s="167"/>
    </row>
    <row r="119" spans="1:38" s="167" customFormat="1" ht="12.75" customHeight="1" x14ac:dyDescent="0.3">
      <c r="A119" s="172"/>
      <c r="E119" s="242" t="s">
        <v>220</v>
      </c>
      <c r="F119" s="242"/>
      <c r="H119" s="235">
        <v>0</v>
      </c>
      <c r="I119" s="235">
        <v>0</v>
      </c>
      <c r="J119" s="243" t="s">
        <v>221</v>
      </c>
      <c r="K119" s="194">
        <v>0</v>
      </c>
      <c r="L119" s="194">
        <v>0</v>
      </c>
      <c r="M119" s="194">
        <v>0</v>
      </c>
      <c r="N119" s="194">
        <v>0</v>
      </c>
      <c r="O119" s="194">
        <v>0</v>
      </c>
      <c r="P119" s="194">
        <v>0</v>
      </c>
      <c r="Q119" s="194">
        <v>0</v>
      </c>
      <c r="R119" s="243">
        <v>0</v>
      </c>
      <c r="S119" s="243">
        <v>0</v>
      </c>
      <c r="T119" s="243">
        <v>0</v>
      </c>
      <c r="U119" s="195">
        <v>0</v>
      </c>
      <c r="V119" s="193">
        <v>0</v>
      </c>
      <c r="W119" s="243">
        <v>0</v>
      </c>
      <c r="X119" s="243">
        <v>0</v>
      </c>
      <c r="Y119" s="243">
        <v>10588</v>
      </c>
      <c r="Z119" s="243">
        <v>0</v>
      </c>
      <c r="AA119" s="243">
        <v>0</v>
      </c>
      <c r="AB119" s="243">
        <v>0</v>
      </c>
      <c r="AC119" s="243">
        <v>0</v>
      </c>
      <c r="AD119" s="243">
        <v>0</v>
      </c>
      <c r="AE119" s="243">
        <v>0</v>
      </c>
      <c r="AF119" s="243">
        <v>0</v>
      </c>
      <c r="AG119" s="243">
        <v>0</v>
      </c>
      <c r="AH119" s="243">
        <v>0</v>
      </c>
      <c r="AI119" s="195">
        <v>10588</v>
      </c>
      <c r="AJ119" s="172"/>
    </row>
    <row r="120" spans="1:38" ht="12.75" customHeight="1" x14ac:dyDescent="0.3">
      <c r="A120" s="151"/>
      <c r="D120" s="190"/>
      <c r="E120" s="192" t="s">
        <v>148</v>
      </c>
      <c r="F120" s="182"/>
      <c r="G120" s="182"/>
      <c r="H120" s="178"/>
      <c r="I120" s="178"/>
      <c r="J120" s="178"/>
      <c r="K120" s="178"/>
      <c r="L120" s="178"/>
      <c r="M120" s="178"/>
      <c r="N120" s="178"/>
      <c r="O120" s="178"/>
      <c r="P120" s="178"/>
      <c r="Q120" s="178"/>
      <c r="R120" s="178"/>
      <c r="S120" s="178"/>
      <c r="T120" s="178"/>
      <c r="U120" s="178"/>
      <c r="V120" s="244"/>
      <c r="W120" s="178"/>
      <c r="X120" s="178"/>
      <c r="Y120" s="178"/>
      <c r="Z120" s="178"/>
      <c r="AA120" s="178"/>
      <c r="AB120" s="178"/>
      <c r="AC120" s="178"/>
      <c r="AD120" s="178"/>
      <c r="AE120" s="178"/>
      <c r="AF120" s="178"/>
      <c r="AG120" s="178"/>
      <c r="AH120" s="178"/>
      <c r="AI120" s="174"/>
      <c r="AJ120" s="151"/>
      <c r="AK120" s="167"/>
    </row>
    <row r="121" spans="1:38" s="167" customFormat="1" ht="12.75" customHeight="1" x14ac:dyDescent="0.3">
      <c r="A121" s="172"/>
      <c r="C121" s="192"/>
      <c r="E121" s="192" t="s">
        <v>222</v>
      </c>
      <c r="F121" s="190"/>
      <c r="G121" s="183" t="s">
        <v>223</v>
      </c>
      <c r="H121" s="194">
        <v>1935109</v>
      </c>
      <c r="I121" s="194">
        <v>181885</v>
      </c>
      <c r="J121" s="194">
        <v>102230</v>
      </c>
      <c r="K121" s="178">
        <v>354652</v>
      </c>
      <c r="L121" s="178">
        <v>578974</v>
      </c>
      <c r="M121" s="178">
        <v>398002</v>
      </c>
      <c r="N121" s="178">
        <v>319365</v>
      </c>
      <c r="O121" s="194">
        <v>1417728</v>
      </c>
      <c r="P121" s="194">
        <v>954157</v>
      </c>
      <c r="Q121" s="194">
        <v>671234</v>
      </c>
      <c r="R121" s="194">
        <v>1666625</v>
      </c>
      <c r="S121" s="194">
        <v>0</v>
      </c>
      <c r="T121" s="194">
        <v>0</v>
      </c>
      <c r="U121" s="194">
        <v>6644852</v>
      </c>
      <c r="V121" s="193">
        <v>8461732</v>
      </c>
      <c r="W121" s="194">
        <v>3773503</v>
      </c>
      <c r="X121" s="153">
        <v>576252</v>
      </c>
      <c r="Y121" s="194">
        <v>499728</v>
      </c>
      <c r="Z121" s="194">
        <v>1679156</v>
      </c>
      <c r="AA121" s="194">
        <v>150307</v>
      </c>
      <c r="AB121" s="194">
        <v>388758</v>
      </c>
      <c r="AC121" s="194">
        <v>702324</v>
      </c>
      <c r="AD121" s="194">
        <v>41445</v>
      </c>
      <c r="AE121" s="194">
        <v>211653</v>
      </c>
      <c r="AF121" s="194">
        <v>212146</v>
      </c>
      <c r="AG121" s="194">
        <v>104741</v>
      </c>
      <c r="AH121" s="194">
        <v>121719</v>
      </c>
      <c r="AI121" s="195">
        <v>8235272</v>
      </c>
      <c r="AJ121" s="172"/>
      <c r="AL121" s="143"/>
    </row>
    <row r="122" spans="1:38" s="167" customFormat="1" ht="12.75" customHeight="1" x14ac:dyDescent="0.3">
      <c r="A122" s="172"/>
      <c r="E122" s="192" t="s">
        <v>224</v>
      </c>
      <c r="F122" s="192"/>
      <c r="G122" s="183" t="s">
        <v>225</v>
      </c>
      <c r="H122" s="194">
        <v>7704333</v>
      </c>
      <c r="I122" s="194">
        <v>31183</v>
      </c>
      <c r="J122" s="194">
        <v>865791</v>
      </c>
      <c r="K122" s="194">
        <v>33332</v>
      </c>
      <c r="L122" s="194">
        <v>5503145</v>
      </c>
      <c r="M122" s="194">
        <v>222031</v>
      </c>
      <c r="N122" s="194">
        <v>0</v>
      </c>
      <c r="O122" s="194">
        <v>193363</v>
      </c>
      <c r="P122" s="194">
        <v>0</v>
      </c>
      <c r="Q122" s="194">
        <v>354903</v>
      </c>
      <c r="R122" s="194">
        <v>36451</v>
      </c>
      <c r="S122" s="194">
        <v>0</v>
      </c>
      <c r="T122" s="194">
        <v>0</v>
      </c>
      <c r="U122" s="245">
        <v>7240199</v>
      </c>
      <c r="V122" s="193">
        <v>5654228</v>
      </c>
      <c r="W122" s="194">
        <v>14408</v>
      </c>
      <c r="X122" s="194">
        <v>662901</v>
      </c>
      <c r="Y122" s="194">
        <v>27897</v>
      </c>
      <c r="Z122" s="194">
        <v>47342</v>
      </c>
      <c r="AA122" s="194">
        <v>271842</v>
      </c>
      <c r="AB122" s="194">
        <v>36353</v>
      </c>
      <c r="AC122" s="194">
        <v>97758</v>
      </c>
      <c r="AD122" s="194">
        <v>111362</v>
      </c>
      <c r="AE122" s="194">
        <v>0</v>
      </c>
      <c r="AF122" s="194">
        <v>3878958</v>
      </c>
      <c r="AG122" s="194">
        <v>7270</v>
      </c>
      <c r="AH122" s="194">
        <v>498137</v>
      </c>
      <c r="AI122" s="194">
        <v>5148821</v>
      </c>
      <c r="AJ122" s="172"/>
      <c r="AL122" s="143"/>
    </row>
    <row r="123" spans="1:38" s="167" customFormat="1" ht="12.75" customHeight="1" x14ac:dyDescent="0.3">
      <c r="E123" s="246" t="s">
        <v>226</v>
      </c>
      <c r="H123" s="235">
        <v>2228251</v>
      </c>
      <c r="I123" s="235">
        <v>31183</v>
      </c>
      <c r="J123" s="167">
        <v>865791</v>
      </c>
      <c r="K123" s="235">
        <v>33332</v>
      </c>
      <c r="L123" s="235">
        <v>27063</v>
      </c>
      <c r="M123" s="235">
        <v>222031</v>
      </c>
      <c r="N123" s="235">
        <v>0</v>
      </c>
      <c r="O123" s="235">
        <v>193363</v>
      </c>
      <c r="P123" s="235">
        <v>0</v>
      </c>
      <c r="Q123" s="194">
        <v>354903</v>
      </c>
      <c r="R123" s="167">
        <v>36451</v>
      </c>
      <c r="S123" s="247">
        <v>0</v>
      </c>
      <c r="T123" s="167">
        <v>0</v>
      </c>
      <c r="U123" s="194">
        <v>1764117</v>
      </c>
      <c r="V123" s="193">
        <v>1848504</v>
      </c>
      <c r="W123" s="248">
        <v>14408</v>
      </c>
      <c r="X123" s="167">
        <v>662901</v>
      </c>
      <c r="Y123" s="235">
        <v>27897</v>
      </c>
      <c r="Z123" s="167">
        <v>47342</v>
      </c>
      <c r="AA123" s="249">
        <v>271842</v>
      </c>
      <c r="AB123" s="249">
        <v>36353</v>
      </c>
      <c r="AC123" s="178">
        <v>97758</v>
      </c>
      <c r="AD123" s="167">
        <v>111362</v>
      </c>
      <c r="AE123" s="194">
        <v>0</v>
      </c>
      <c r="AF123" s="167">
        <v>73234</v>
      </c>
      <c r="AG123" s="194">
        <v>7270</v>
      </c>
      <c r="AH123" s="167">
        <v>498137</v>
      </c>
      <c r="AI123" s="194">
        <v>1343097</v>
      </c>
      <c r="AJ123" s="172"/>
      <c r="AL123" s="143"/>
    </row>
    <row r="124" spans="1:38" s="167" customFormat="1" ht="12.65" customHeight="1" x14ac:dyDescent="0.3">
      <c r="A124" s="172"/>
      <c r="E124" s="250" t="s">
        <v>227</v>
      </c>
      <c r="H124" s="235">
        <v>5476082</v>
      </c>
      <c r="I124" s="235">
        <v>0</v>
      </c>
      <c r="J124" s="235">
        <v>0</v>
      </c>
      <c r="K124" s="235">
        <v>0</v>
      </c>
      <c r="L124" s="251">
        <v>5476082</v>
      </c>
      <c r="M124" s="235">
        <v>0</v>
      </c>
      <c r="N124" s="235"/>
      <c r="O124" s="235">
        <v>0</v>
      </c>
      <c r="P124" s="235">
        <v>0</v>
      </c>
      <c r="Q124" s="235">
        <v>0</v>
      </c>
      <c r="R124" s="235">
        <v>0</v>
      </c>
      <c r="S124" s="235">
        <v>0</v>
      </c>
      <c r="T124" s="235">
        <v>0</v>
      </c>
      <c r="U124" s="194">
        <v>5476082</v>
      </c>
      <c r="V124" s="193">
        <v>3805724</v>
      </c>
      <c r="W124" s="235">
        <v>0</v>
      </c>
      <c r="X124" s="235">
        <v>0</v>
      </c>
      <c r="Y124" s="235">
        <v>0</v>
      </c>
      <c r="Z124" s="251">
        <v>0</v>
      </c>
      <c r="AA124" s="235">
        <v>0</v>
      </c>
      <c r="AB124" s="235"/>
      <c r="AC124" s="235">
        <v>0</v>
      </c>
      <c r="AD124" s="235">
        <v>0</v>
      </c>
      <c r="AE124" s="235">
        <v>0</v>
      </c>
      <c r="AF124" s="235">
        <v>3805724</v>
      </c>
      <c r="AG124" s="235">
        <v>0</v>
      </c>
      <c r="AH124" s="235">
        <v>0</v>
      </c>
      <c r="AI124" s="194">
        <v>3805724</v>
      </c>
      <c r="AJ124" s="172"/>
      <c r="AL124" s="143"/>
    </row>
    <row r="125" spans="1:38" s="167" customFormat="1" ht="12.75" customHeight="1" x14ac:dyDescent="0.3">
      <c r="A125" s="172"/>
      <c r="E125" s="192" t="s">
        <v>228</v>
      </c>
      <c r="F125" s="192"/>
      <c r="G125" s="190"/>
      <c r="H125" s="235">
        <v>4000000</v>
      </c>
      <c r="I125" s="235">
        <v>0</v>
      </c>
      <c r="J125" s="235">
        <v>0</v>
      </c>
      <c r="K125" s="235">
        <v>0</v>
      </c>
      <c r="L125" s="235">
        <v>0</v>
      </c>
      <c r="M125" s="235">
        <v>0</v>
      </c>
      <c r="N125" s="235">
        <v>0</v>
      </c>
      <c r="O125" s="235">
        <v>0</v>
      </c>
      <c r="P125" s="235">
        <v>0</v>
      </c>
      <c r="Q125" s="235">
        <v>0</v>
      </c>
      <c r="R125" s="235">
        <v>0</v>
      </c>
      <c r="S125" s="235">
        <v>0</v>
      </c>
      <c r="T125" s="235">
        <v>0</v>
      </c>
      <c r="U125" s="194">
        <v>0</v>
      </c>
      <c r="V125" s="193">
        <v>0</v>
      </c>
      <c r="W125" s="235">
        <v>0</v>
      </c>
      <c r="X125" s="235">
        <v>0</v>
      </c>
      <c r="Y125" s="235">
        <v>0</v>
      </c>
      <c r="Z125" s="235">
        <v>0</v>
      </c>
      <c r="AA125" s="235">
        <v>0</v>
      </c>
      <c r="AB125" s="235">
        <v>0</v>
      </c>
      <c r="AC125" s="235">
        <v>0</v>
      </c>
      <c r="AD125" s="235">
        <v>0</v>
      </c>
      <c r="AE125" s="235">
        <v>0</v>
      </c>
      <c r="AF125" s="235">
        <v>0</v>
      </c>
      <c r="AG125" s="235">
        <v>0</v>
      </c>
      <c r="AH125" s="235">
        <v>0</v>
      </c>
      <c r="AI125" s="195">
        <v>0</v>
      </c>
      <c r="AJ125" s="172"/>
      <c r="AL125" s="143"/>
    </row>
    <row r="126" spans="1:38" s="167" customFormat="1" ht="12.75" customHeight="1" x14ac:dyDescent="0.3">
      <c r="A126" s="172"/>
      <c r="E126" s="192" t="s">
        <v>229</v>
      </c>
      <c r="F126" s="192"/>
      <c r="G126" s="190"/>
      <c r="H126" s="235">
        <v>4000000</v>
      </c>
      <c r="I126" s="235">
        <v>0</v>
      </c>
      <c r="J126" s="235">
        <v>0</v>
      </c>
      <c r="K126" s="235">
        <v>0</v>
      </c>
      <c r="L126" s="235">
        <v>0</v>
      </c>
      <c r="M126" s="235">
        <v>0</v>
      </c>
      <c r="N126" s="235">
        <v>0</v>
      </c>
      <c r="O126" s="235">
        <v>0</v>
      </c>
      <c r="P126" s="235">
        <v>0</v>
      </c>
      <c r="Q126" s="235">
        <v>0</v>
      </c>
      <c r="R126" s="235">
        <v>0</v>
      </c>
      <c r="S126" s="235">
        <v>0</v>
      </c>
      <c r="T126" s="235">
        <v>0</v>
      </c>
      <c r="U126" s="194">
        <v>0</v>
      </c>
      <c r="V126" s="252">
        <v>0</v>
      </c>
      <c r="W126" s="235">
        <v>0</v>
      </c>
      <c r="X126" s="235">
        <v>0</v>
      </c>
      <c r="Y126" s="235">
        <v>0</v>
      </c>
      <c r="Z126" s="235">
        <v>0</v>
      </c>
      <c r="AA126" s="235">
        <v>0</v>
      </c>
      <c r="AB126" s="235">
        <v>0</v>
      </c>
      <c r="AC126" s="235">
        <v>0</v>
      </c>
      <c r="AD126" s="235">
        <v>0</v>
      </c>
      <c r="AE126" s="235">
        <v>0</v>
      </c>
      <c r="AF126" s="235">
        <v>0</v>
      </c>
      <c r="AG126" s="235">
        <v>0</v>
      </c>
      <c r="AH126" s="235">
        <v>0</v>
      </c>
      <c r="AI126" s="195">
        <v>0</v>
      </c>
      <c r="AJ126" s="172"/>
      <c r="AL126" s="143"/>
    </row>
    <row r="127" spans="1:38" ht="12.75" customHeight="1" x14ac:dyDescent="0.3">
      <c r="A127" s="253" t="s">
        <v>230</v>
      </c>
      <c r="B127" s="214"/>
      <c r="C127" s="214"/>
      <c r="D127" s="214"/>
      <c r="E127" s="214"/>
      <c r="F127" s="214"/>
      <c r="G127" s="217"/>
      <c r="H127" s="254">
        <v>1968664074</v>
      </c>
      <c r="I127" s="254">
        <v>104472295</v>
      </c>
      <c r="J127" s="254">
        <v>136957395</v>
      </c>
      <c r="K127" s="254">
        <v>212686663</v>
      </c>
      <c r="L127" s="254">
        <v>110631495</v>
      </c>
      <c r="M127" s="254">
        <v>177358398</v>
      </c>
      <c r="N127" s="254">
        <v>166885618</v>
      </c>
      <c r="O127" s="254">
        <v>121210505</v>
      </c>
      <c r="P127" s="254">
        <v>144158841</v>
      </c>
      <c r="Q127" s="254">
        <v>263818691</v>
      </c>
      <c r="R127" s="254">
        <v>140137955</v>
      </c>
      <c r="S127" s="254">
        <v>0</v>
      </c>
      <c r="T127" s="254">
        <v>0</v>
      </c>
      <c r="U127" s="214">
        <v>1578317854</v>
      </c>
      <c r="V127" s="255">
        <v>2009791517</v>
      </c>
      <c r="W127" s="254">
        <v>90597196</v>
      </c>
      <c r="X127" s="254">
        <v>126581258</v>
      </c>
      <c r="Y127" s="254">
        <v>200902610</v>
      </c>
      <c r="Z127" s="254">
        <v>269816567</v>
      </c>
      <c r="AA127" s="254">
        <v>181369137</v>
      </c>
      <c r="AB127" s="254">
        <v>152174994</v>
      </c>
      <c r="AC127" s="254">
        <v>112452385</v>
      </c>
      <c r="AD127" s="254">
        <v>136331859</v>
      </c>
      <c r="AE127" s="254">
        <v>209688088</v>
      </c>
      <c r="AF127" s="254">
        <v>126084720</v>
      </c>
      <c r="AG127" s="254">
        <v>202521435</v>
      </c>
      <c r="AH127" s="254">
        <v>198839842</v>
      </c>
      <c r="AI127" s="254">
        <v>1605998814</v>
      </c>
      <c r="AJ127" s="151"/>
      <c r="AK127" s="167"/>
    </row>
    <row r="128" spans="1:38" ht="12.75" customHeight="1" x14ac:dyDescent="0.3">
      <c r="A128" s="256" t="s">
        <v>231</v>
      </c>
      <c r="B128" s="144"/>
      <c r="C128" s="144"/>
      <c r="D128" s="144"/>
      <c r="E128" s="144"/>
      <c r="F128" s="144"/>
      <c r="G128" s="224"/>
      <c r="H128" s="257">
        <v>0</v>
      </c>
      <c r="I128" s="257">
        <v>0</v>
      </c>
      <c r="J128" s="257">
        <v>0</v>
      </c>
      <c r="K128" s="257">
        <v>0</v>
      </c>
      <c r="L128" s="257">
        <v>0</v>
      </c>
      <c r="M128" s="257">
        <v>0</v>
      </c>
      <c r="N128" s="257">
        <v>0</v>
      </c>
      <c r="O128" s="257">
        <v>0</v>
      </c>
      <c r="P128" s="257">
        <v>0</v>
      </c>
      <c r="Q128" s="257">
        <v>-25000000</v>
      </c>
      <c r="R128" s="257">
        <v>0</v>
      </c>
      <c r="S128" s="257">
        <v>0</v>
      </c>
      <c r="T128" s="257">
        <v>0</v>
      </c>
      <c r="U128" s="257">
        <v>-25000000</v>
      </c>
      <c r="V128" s="258">
        <v>-200000000</v>
      </c>
      <c r="W128" s="257">
        <v>0</v>
      </c>
      <c r="X128" s="257">
        <v>0</v>
      </c>
      <c r="Y128" s="257">
        <v>0</v>
      </c>
      <c r="Z128" s="257">
        <v>-180000000</v>
      </c>
      <c r="AA128" s="257">
        <v>-20000000</v>
      </c>
      <c r="AB128" s="257">
        <v>0</v>
      </c>
      <c r="AC128" s="257">
        <v>0</v>
      </c>
      <c r="AD128" s="257">
        <v>0</v>
      </c>
      <c r="AE128" s="257">
        <v>0</v>
      </c>
      <c r="AF128" s="257">
        <v>0</v>
      </c>
      <c r="AG128" s="257">
        <v>0</v>
      </c>
      <c r="AH128" s="257">
        <v>0</v>
      </c>
      <c r="AI128" s="257">
        <v>-200000000</v>
      </c>
      <c r="AJ128" s="151"/>
      <c r="AK128" s="167"/>
    </row>
    <row r="129" spans="1:37" ht="12.75" customHeight="1" x14ac:dyDescent="0.3">
      <c r="A129" s="253" t="s">
        <v>232</v>
      </c>
      <c r="B129" s="144"/>
      <c r="C129" s="144"/>
      <c r="D129" s="144"/>
      <c r="E129" s="144"/>
      <c r="F129" s="144"/>
      <c r="G129" s="224"/>
      <c r="H129" s="259">
        <v>1968664074</v>
      </c>
      <c r="I129" s="259">
        <v>104472295</v>
      </c>
      <c r="J129" s="259">
        <v>136957395</v>
      </c>
      <c r="K129" s="259">
        <v>212686663</v>
      </c>
      <c r="L129" s="259">
        <v>110631495</v>
      </c>
      <c r="M129" s="259">
        <v>177358398</v>
      </c>
      <c r="N129" s="259">
        <v>166885618</v>
      </c>
      <c r="O129" s="259">
        <v>121210505</v>
      </c>
      <c r="P129" s="259">
        <v>144158841</v>
      </c>
      <c r="Q129" s="259">
        <v>238818691</v>
      </c>
      <c r="R129" s="259">
        <v>140137955</v>
      </c>
      <c r="S129" s="259">
        <v>0</v>
      </c>
      <c r="T129" s="259">
        <v>0</v>
      </c>
      <c r="U129" s="260">
        <v>1553317854</v>
      </c>
      <c r="V129" s="254">
        <v>1809791517</v>
      </c>
      <c r="W129" s="259">
        <v>90597196</v>
      </c>
      <c r="X129" s="259">
        <v>126581258</v>
      </c>
      <c r="Y129" s="259">
        <v>200902610</v>
      </c>
      <c r="Z129" s="259">
        <v>89816567</v>
      </c>
      <c r="AA129" s="259">
        <v>161369137</v>
      </c>
      <c r="AB129" s="259">
        <v>152174994</v>
      </c>
      <c r="AC129" s="259">
        <v>112452385</v>
      </c>
      <c r="AD129" s="259">
        <v>136331859</v>
      </c>
      <c r="AE129" s="259">
        <v>209688088</v>
      </c>
      <c r="AF129" s="259">
        <v>126084720</v>
      </c>
      <c r="AG129" s="259">
        <v>202521435</v>
      </c>
      <c r="AH129" s="259">
        <v>198839842</v>
      </c>
      <c r="AI129" s="254">
        <v>1405998814</v>
      </c>
      <c r="AJ129" s="151"/>
      <c r="AK129" s="167"/>
    </row>
    <row r="130" spans="1:37" ht="12.75" customHeight="1" x14ac:dyDescent="0.3">
      <c r="A130" s="261" t="s">
        <v>233</v>
      </c>
      <c r="B130" s="262"/>
      <c r="C130" s="262"/>
      <c r="D130" s="262"/>
      <c r="E130" s="262"/>
      <c r="F130" s="262"/>
      <c r="G130" s="262"/>
      <c r="H130" s="259"/>
      <c r="I130" s="254"/>
      <c r="J130" s="257"/>
      <c r="K130" s="254"/>
      <c r="L130" s="254"/>
      <c r="M130" s="254"/>
      <c r="N130" s="254"/>
      <c r="O130" s="254"/>
      <c r="P130" s="254"/>
      <c r="Q130" s="254"/>
      <c r="R130" s="254"/>
      <c r="S130" s="254"/>
      <c r="T130" s="254"/>
      <c r="U130" s="214"/>
      <c r="V130" s="255"/>
      <c r="W130" s="254"/>
      <c r="X130" s="257"/>
      <c r="Y130" s="254"/>
      <c r="Z130" s="254"/>
      <c r="AA130" s="254"/>
      <c r="AB130" s="254"/>
      <c r="AC130" s="254"/>
      <c r="AD130" s="254"/>
      <c r="AE130" s="254"/>
      <c r="AF130" s="254"/>
      <c r="AG130" s="254"/>
      <c r="AH130" s="254"/>
      <c r="AI130" s="214"/>
      <c r="AJ130" s="151"/>
      <c r="AK130" s="167"/>
    </row>
    <row r="131" spans="1:37" ht="12" customHeight="1" x14ac:dyDescent="0.3">
      <c r="A131" s="253" t="s">
        <v>230</v>
      </c>
      <c r="B131" s="263"/>
      <c r="C131" s="264"/>
      <c r="D131" s="147"/>
      <c r="E131" s="147"/>
      <c r="F131" s="147"/>
      <c r="G131" s="147"/>
      <c r="H131" s="265">
        <v>1968664074</v>
      </c>
      <c r="I131" s="266">
        <v>104472295</v>
      </c>
      <c r="J131" s="265">
        <v>136957395</v>
      </c>
      <c r="K131" s="266">
        <v>212686663</v>
      </c>
      <c r="L131" s="266">
        <v>110631495</v>
      </c>
      <c r="M131" s="266">
        <v>177358398</v>
      </c>
      <c r="N131" s="266">
        <v>166885618</v>
      </c>
      <c r="O131" s="266">
        <v>121210505</v>
      </c>
      <c r="P131" s="266">
        <v>144158841</v>
      </c>
      <c r="Q131" s="266">
        <v>263818691</v>
      </c>
      <c r="R131" s="266">
        <v>140137955</v>
      </c>
      <c r="S131" s="266">
        <v>0</v>
      </c>
      <c r="T131" s="266">
        <v>0</v>
      </c>
      <c r="U131" s="263">
        <v>1578317854</v>
      </c>
      <c r="V131" s="267">
        <v>2009791517</v>
      </c>
      <c r="W131" s="266">
        <v>90597196</v>
      </c>
      <c r="X131" s="265">
        <v>126581258</v>
      </c>
      <c r="Y131" s="266">
        <v>200902610</v>
      </c>
      <c r="Z131" s="266">
        <v>269816567</v>
      </c>
      <c r="AA131" s="266">
        <v>181369137</v>
      </c>
      <c r="AB131" s="266">
        <v>152174994</v>
      </c>
      <c r="AC131" s="266">
        <v>112452385</v>
      </c>
      <c r="AD131" s="266">
        <v>136331859</v>
      </c>
      <c r="AE131" s="266">
        <v>209688088</v>
      </c>
      <c r="AF131" s="266">
        <v>126084720</v>
      </c>
      <c r="AG131" s="266">
        <v>202521435</v>
      </c>
      <c r="AH131" s="266">
        <v>198839842</v>
      </c>
      <c r="AI131" s="266">
        <v>1605998814</v>
      </c>
      <c r="AJ131" s="151"/>
      <c r="AK131" s="167"/>
    </row>
    <row r="132" spans="1:37" ht="12" customHeight="1" x14ac:dyDescent="0.3">
      <c r="A132" s="152" t="s">
        <v>234</v>
      </c>
      <c r="C132" s="176"/>
      <c r="H132" s="268">
        <v>0</v>
      </c>
      <c r="I132" s="269">
        <v>0</v>
      </c>
      <c r="J132" s="269">
        <v>0</v>
      </c>
      <c r="K132" s="269">
        <v>0</v>
      </c>
      <c r="L132" s="269">
        <v>0</v>
      </c>
      <c r="M132" s="269">
        <v>0</v>
      </c>
      <c r="N132" s="269">
        <v>0</v>
      </c>
      <c r="O132" s="269">
        <v>0</v>
      </c>
      <c r="P132" s="269">
        <v>0</v>
      </c>
      <c r="Q132" s="269">
        <v>-25000000</v>
      </c>
      <c r="R132" s="269">
        <v>0</v>
      </c>
      <c r="S132" s="269">
        <v>0</v>
      </c>
      <c r="T132" s="269">
        <v>0</v>
      </c>
      <c r="U132" s="268">
        <v>-25000000</v>
      </c>
      <c r="V132" s="270">
        <v>-100000000</v>
      </c>
      <c r="W132" s="269">
        <v>0</v>
      </c>
      <c r="X132" s="269">
        <v>0</v>
      </c>
      <c r="Y132" s="269">
        <v>0</v>
      </c>
      <c r="Z132" s="269">
        <v>-80000000</v>
      </c>
      <c r="AA132" s="269">
        <v>-20000000</v>
      </c>
      <c r="AB132" s="269">
        <v>0</v>
      </c>
      <c r="AC132" s="269">
        <v>0</v>
      </c>
      <c r="AD132" s="269">
        <v>0</v>
      </c>
      <c r="AE132" s="269">
        <v>0</v>
      </c>
      <c r="AF132" s="269">
        <v>0</v>
      </c>
      <c r="AG132" s="269">
        <v>0</v>
      </c>
      <c r="AH132" s="269">
        <v>0</v>
      </c>
      <c r="AI132" s="269">
        <v>-100000000</v>
      </c>
      <c r="AJ132" s="151"/>
      <c r="AK132" s="167"/>
    </row>
    <row r="133" spans="1:37" s="152" customFormat="1" ht="12" customHeight="1" x14ac:dyDescent="0.3">
      <c r="A133" s="271" t="s">
        <v>235</v>
      </c>
      <c r="B133" s="228"/>
      <c r="C133" s="228"/>
      <c r="D133" s="228"/>
      <c r="E133" s="228"/>
      <c r="F133" s="228"/>
      <c r="G133" s="272"/>
      <c r="H133" s="268"/>
      <c r="I133" s="268">
        <v>-284411</v>
      </c>
      <c r="J133" s="269">
        <v>3631737</v>
      </c>
      <c r="K133" s="268">
        <v>-150117</v>
      </c>
      <c r="L133" s="268">
        <v>-79841</v>
      </c>
      <c r="M133" s="268">
        <v>360074</v>
      </c>
      <c r="N133" s="268">
        <v>-800513</v>
      </c>
      <c r="O133" s="268">
        <v>1187625</v>
      </c>
      <c r="P133" s="268">
        <v>-320418</v>
      </c>
      <c r="Q133" s="268">
        <v>88600</v>
      </c>
      <c r="R133" s="268">
        <v>20668</v>
      </c>
      <c r="S133" s="268">
        <v>0</v>
      </c>
      <c r="T133" s="268">
        <v>0</v>
      </c>
      <c r="U133" s="268">
        <v>3653404</v>
      </c>
      <c r="V133" s="270">
        <v>2416544</v>
      </c>
      <c r="W133" s="268">
        <v>10750</v>
      </c>
      <c r="X133" s="269">
        <v>191637</v>
      </c>
      <c r="Y133" s="268">
        <v>-304369</v>
      </c>
      <c r="Z133" s="268">
        <v>-135860</v>
      </c>
      <c r="AA133" s="268">
        <v>497998</v>
      </c>
      <c r="AB133" s="268">
        <v>-83140</v>
      </c>
      <c r="AC133" s="268">
        <v>124291</v>
      </c>
      <c r="AD133" s="268">
        <v>1212702</v>
      </c>
      <c r="AE133" s="268">
        <v>-459944</v>
      </c>
      <c r="AF133" s="268">
        <v>-217629</v>
      </c>
      <c r="AG133" s="268">
        <v>244727</v>
      </c>
      <c r="AH133" s="268">
        <v>-1877176</v>
      </c>
      <c r="AI133" s="268">
        <v>836436</v>
      </c>
      <c r="AJ133" s="151"/>
      <c r="AK133" s="167"/>
    </row>
    <row r="134" spans="1:37" ht="12.75" customHeight="1" x14ac:dyDescent="0.3">
      <c r="A134" s="273" t="s">
        <v>236</v>
      </c>
      <c r="B134" s="176"/>
      <c r="C134" s="176"/>
      <c r="D134" s="176"/>
      <c r="E134" s="176"/>
      <c r="F134" s="176"/>
      <c r="G134" s="177"/>
      <c r="H134" s="178"/>
      <c r="I134" s="178">
        <v>-1310015</v>
      </c>
      <c r="J134" s="178">
        <v>-1499020</v>
      </c>
      <c r="K134" s="174">
        <v>-1344664</v>
      </c>
      <c r="L134" s="178">
        <v>-2331802</v>
      </c>
      <c r="M134" s="178">
        <v>-1498583</v>
      </c>
      <c r="N134" s="178">
        <v>-1311101</v>
      </c>
      <c r="O134" s="178">
        <v>-1298438</v>
      </c>
      <c r="P134" s="178">
        <v>-2161198</v>
      </c>
      <c r="Q134" s="178">
        <v>-1482929</v>
      </c>
      <c r="R134" s="178">
        <v>-1288918</v>
      </c>
      <c r="S134" s="178">
        <v>0</v>
      </c>
      <c r="T134" s="178">
        <v>0</v>
      </c>
      <c r="U134" s="178">
        <v>-15526668</v>
      </c>
      <c r="V134" s="175">
        <v>-19670413</v>
      </c>
      <c r="W134" s="178">
        <v>-642770</v>
      </c>
      <c r="X134" s="178">
        <v>-1413259</v>
      </c>
      <c r="Y134" s="174">
        <v>-716702</v>
      </c>
      <c r="Z134" s="178">
        <v>-689270</v>
      </c>
      <c r="AA134" s="178">
        <v>-855781</v>
      </c>
      <c r="AB134" s="178">
        <v>-1899780</v>
      </c>
      <c r="AC134" s="178">
        <v>-1338051</v>
      </c>
      <c r="AD134" s="178">
        <v>-1094943</v>
      </c>
      <c r="AE134" s="178">
        <v>-1419686</v>
      </c>
      <c r="AF134" s="178">
        <v>-1658687</v>
      </c>
      <c r="AG134" s="178">
        <v>-1642360</v>
      </c>
      <c r="AH134" s="178">
        <v>-3857108</v>
      </c>
      <c r="AI134" s="175">
        <v>-11728929</v>
      </c>
      <c r="AJ134" s="200"/>
      <c r="AK134" s="167"/>
    </row>
    <row r="135" spans="1:37" ht="12.75" customHeight="1" x14ac:dyDescent="0.3">
      <c r="A135" s="273" t="s">
        <v>237</v>
      </c>
      <c r="B135" s="176"/>
      <c r="C135" s="176"/>
      <c r="D135" s="176"/>
      <c r="E135" s="176"/>
      <c r="F135" s="176"/>
      <c r="G135" s="176"/>
      <c r="H135" s="274"/>
      <c r="I135" s="178">
        <v>1025604</v>
      </c>
      <c r="J135" s="178">
        <v>5130757</v>
      </c>
      <c r="K135" s="173">
        <v>1194547</v>
      </c>
      <c r="L135" s="173">
        <v>2251961</v>
      </c>
      <c r="M135" s="173">
        <v>1858657</v>
      </c>
      <c r="N135" s="173">
        <v>510588</v>
      </c>
      <c r="O135" s="173">
        <v>2486063</v>
      </c>
      <c r="P135" s="173">
        <v>1840780</v>
      </c>
      <c r="Q135" s="173">
        <v>1571529</v>
      </c>
      <c r="R135" s="173">
        <v>1309586</v>
      </c>
      <c r="S135" s="173">
        <v>0</v>
      </c>
      <c r="T135" s="174">
        <v>0</v>
      </c>
      <c r="U135" s="275">
        <v>19180072</v>
      </c>
      <c r="V135" s="173">
        <v>22086957</v>
      </c>
      <c r="W135" s="178">
        <v>653520</v>
      </c>
      <c r="X135" s="178">
        <v>1604896</v>
      </c>
      <c r="Y135" s="173">
        <v>412333</v>
      </c>
      <c r="Z135" s="173">
        <v>553410</v>
      </c>
      <c r="AA135" s="173">
        <v>1353779</v>
      </c>
      <c r="AB135" s="173">
        <v>1816640</v>
      </c>
      <c r="AC135" s="173">
        <v>1462342</v>
      </c>
      <c r="AD135" s="173">
        <v>2307645</v>
      </c>
      <c r="AE135" s="173">
        <v>959742</v>
      </c>
      <c r="AF135" s="173">
        <v>1441058</v>
      </c>
      <c r="AG135" s="173">
        <v>1887087</v>
      </c>
      <c r="AH135" s="174">
        <v>1979932</v>
      </c>
      <c r="AI135" s="174">
        <v>12565365</v>
      </c>
      <c r="AJ135" s="151"/>
      <c r="AK135" s="167"/>
    </row>
    <row r="136" spans="1:37" s="152" customFormat="1" ht="12.75" customHeight="1" x14ac:dyDescent="0.3">
      <c r="A136" s="200" t="s">
        <v>238</v>
      </c>
      <c r="C136" s="228"/>
      <c r="G136" s="183" t="s">
        <v>239</v>
      </c>
      <c r="H136" s="231"/>
      <c r="I136" s="231">
        <v>3087491</v>
      </c>
      <c r="J136" s="231">
        <v>-3070564</v>
      </c>
      <c r="K136" s="231">
        <v>5476365</v>
      </c>
      <c r="L136" s="231">
        <v>-5462619</v>
      </c>
      <c r="M136" s="231">
        <v>2393</v>
      </c>
      <c r="N136" s="231">
        <v>8633</v>
      </c>
      <c r="O136" s="231">
        <v>24323</v>
      </c>
      <c r="P136" s="231">
        <v>142</v>
      </c>
      <c r="Q136" s="231">
        <v>238</v>
      </c>
      <c r="R136" s="231">
        <v>247</v>
      </c>
      <c r="S136" s="231">
        <v>0</v>
      </c>
      <c r="T136" s="231">
        <v>0</v>
      </c>
      <c r="U136" s="276">
        <v>66649</v>
      </c>
      <c r="V136" s="186">
        <v>194483</v>
      </c>
      <c r="W136" s="231">
        <v>16418</v>
      </c>
      <c r="X136" s="231">
        <v>5709</v>
      </c>
      <c r="Y136" s="231">
        <v>20058</v>
      </c>
      <c r="Z136" s="231">
        <v>2477</v>
      </c>
      <c r="AA136" s="231">
        <v>12837</v>
      </c>
      <c r="AB136" s="231">
        <v>3806580</v>
      </c>
      <c r="AC136" s="231">
        <v>84718</v>
      </c>
      <c r="AD136" s="231">
        <v>4072</v>
      </c>
      <c r="AE136" s="231">
        <v>6377</v>
      </c>
      <c r="AF136" s="231">
        <v>-3789361</v>
      </c>
      <c r="AG136" s="231">
        <v>2613</v>
      </c>
      <c r="AH136" s="231">
        <v>13050</v>
      </c>
      <c r="AI136" s="231">
        <v>169885</v>
      </c>
      <c r="AJ136" s="200"/>
      <c r="AK136" s="167"/>
    </row>
    <row r="137" spans="1:37" ht="12.75" customHeight="1" x14ac:dyDescent="0.3">
      <c r="A137" s="151"/>
      <c r="E137" s="143" t="s">
        <v>240</v>
      </c>
      <c r="H137" s="194"/>
      <c r="I137" s="178">
        <v>2940</v>
      </c>
      <c r="J137" s="178">
        <v>200</v>
      </c>
      <c r="K137" s="173">
        <v>274</v>
      </c>
      <c r="L137" s="173">
        <v>332</v>
      </c>
      <c r="M137" s="173">
        <v>230</v>
      </c>
      <c r="N137" s="173">
        <v>8624</v>
      </c>
      <c r="O137" s="173">
        <v>450</v>
      </c>
      <c r="P137" s="173">
        <v>142</v>
      </c>
      <c r="Q137" s="173">
        <v>220</v>
      </c>
      <c r="R137" s="173">
        <v>247</v>
      </c>
      <c r="S137" s="173">
        <v>0</v>
      </c>
      <c r="T137" s="174">
        <v>0</v>
      </c>
      <c r="U137" s="275">
        <v>13659</v>
      </c>
      <c r="V137" s="175">
        <v>7580</v>
      </c>
      <c r="W137" s="178">
        <v>188</v>
      </c>
      <c r="X137" s="178">
        <v>191</v>
      </c>
      <c r="Y137" s="173">
        <v>149</v>
      </c>
      <c r="Z137" s="173">
        <v>249</v>
      </c>
      <c r="AA137" s="173">
        <v>336</v>
      </c>
      <c r="AB137" s="173">
        <v>272</v>
      </c>
      <c r="AC137" s="173">
        <v>619</v>
      </c>
      <c r="AD137" s="173">
        <v>1339</v>
      </c>
      <c r="AE137" s="173">
        <v>2582</v>
      </c>
      <c r="AF137" s="173">
        <v>990</v>
      </c>
      <c r="AG137" s="173">
        <v>258</v>
      </c>
      <c r="AH137" s="174">
        <v>407</v>
      </c>
      <c r="AI137" s="188">
        <v>6915</v>
      </c>
      <c r="AJ137" s="172"/>
      <c r="AK137" s="167"/>
    </row>
    <row r="138" spans="1:37" ht="12.75" customHeight="1" x14ac:dyDescent="0.3">
      <c r="A138" s="151"/>
      <c r="E138" s="176" t="s">
        <v>241</v>
      </c>
      <c r="H138" s="194"/>
      <c r="I138" s="173">
        <v>0</v>
      </c>
      <c r="J138" s="173">
        <v>0</v>
      </c>
      <c r="K138" s="173">
        <v>0</v>
      </c>
      <c r="L138" s="173">
        <v>10</v>
      </c>
      <c r="M138" s="173">
        <v>0</v>
      </c>
      <c r="N138" s="173">
        <v>0</v>
      </c>
      <c r="O138" s="173">
        <v>0</v>
      </c>
      <c r="P138" s="173">
        <v>0</v>
      </c>
      <c r="Q138" s="173">
        <v>0</v>
      </c>
      <c r="R138" s="173">
        <v>0</v>
      </c>
      <c r="S138" s="173">
        <v>0</v>
      </c>
      <c r="T138" s="173">
        <v>0</v>
      </c>
      <c r="U138" s="174">
        <v>10</v>
      </c>
      <c r="V138" s="175">
        <v>0</v>
      </c>
      <c r="W138" s="173">
        <v>0</v>
      </c>
      <c r="X138" s="173">
        <v>0</v>
      </c>
      <c r="Y138" s="173">
        <v>0</v>
      </c>
      <c r="Z138" s="173">
        <v>0</v>
      </c>
      <c r="AA138" s="173">
        <v>0</v>
      </c>
      <c r="AB138" s="173">
        <v>0</v>
      </c>
      <c r="AC138" s="173">
        <v>0</v>
      </c>
      <c r="AD138" s="173">
        <v>0</v>
      </c>
      <c r="AE138" s="173">
        <v>0</v>
      </c>
      <c r="AF138" s="173">
        <v>0</v>
      </c>
      <c r="AG138" s="173">
        <v>0</v>
      </c>
      <c r="AH138" s="173">
        <v>0</v>
      </c>
      <c r="AI138" s="188">
        <v>0</v>
      </c>
      <c r="AJ138" s="172"/>
      <c r="AK138" s="167"/>
    </row>
    <row r="139" spans="1:37" ht="12.75" customHeight="1" x14ac:dyDescent="0.3">
      <c r="A139" s="151"/>
      <c r="E139" s="143" t="s">
        <v>242</v>
      </c>
      <c r="H139" s="194"/>
      <c r="I139" s="153">
        <v>7500</v>
      </c>
      <c r="J139" s="173">
        <v>0</v>
      </c>
      <c r="K139" s="173">
        <v>0</v>
      </c>
      <c r="L139" s="173">
        <v>100</v>
      </c>
      <c r="M139" s="173">
        <v>2163</v>
      </c>
      <c r="N139" s="173">
        <v>0</v>
      </c>
      <c r="O139" s="173">
        <v>23864</v>
      </c>
      <c r="P139" s="173">
        <v>0</v>
      </c>
      <c r="Q139" s="173">
        <v>0</v>
      </c>
      <c r="R139" s="173">
        <v>0</v>
      </c>
      <c r="S139" s="173">
        <v>0</v>
      </c>
      <c r="T139" s="173">
        <v>0</v>
      </c>
      <c r="U139" s="174">
        <v>33627</v>
      </c>
      <c r="V139" s="175">
        <v>119610</v>
      </c>
      <c r="W139" s="153">
        <v>15250</v>
      </c>
      <c r="X139" s="173">
        <v>5500</v>
      </c>
      <c r="Y139" s="173">
        <v>17300</v>
      </c>
      <c r="Z139" s="153">
        <v>0</v>
      </c>
      <c r="AA139" s="173">
        <v>12500</v>
      </c>
      <c r="AB139" s="173">
        <v>10</v>
      </c>
      <c r="AC139" s="173">
        <v>45750</v>
      </c>
      <c r="AD139" s="173">
        <v>0</v>
      </c>
      <c r="AE139" s="173">
        <v>300</v>
      </c>
      <c r="AF139" s="173">
        <v>13000</v>
      </c>
      <c r="AG139" s="173">
        <v>0</v>
      </c>
      <c r="AH139" s="173">
        <v>10000</v>
      </c>
      <c r="AI139" s="188">
        <v>109610</v>
      </c>
      <c r="AJ139" s="172"/>
      <c r="AK139" s="167"/>
    </row>
    <row r="140" spans="1:37" ht="12.75" customHeight="1" x14ac:dyDescent="0.3">
      <c r="A140" s="151"/>
      <c r="E140" s="143" t="s">
        <v>243</v>
      </c>
      <c r="H140" s="194"/>
      <c r="I140" s="153">
        <v>3074542</v>
      </c>
      <c r="J140" s="153">
        <v>-3070773</v>
      </c>
      <c r="K140" s="173">
        <v>0</v>
      </c>
      <c r="L140" s="173">
        <v>0</v>
      </c>
      <c r="M140" s="173">
        <v>0</v>
      </c>
      <c r="N140" s="173">
        <v>0</v>
      </c>
      <c r="O140" s="173">
        <v>0</v>
      </c>
      <c r="P140" s="173">
        <v>0</v>
      </c>
      <c r="Q140" s="173">
        <v>0</v>
      </c>
      <c r="R140" s="173">
        <v>0</v>
      </c>
      <c r="S140" s="153">
        <v>0</v>
      </c>
      <c r="T140" s="173">
        <v>0</v>
      </c>
      <c r="U140" s="174">
        <v>3769</v>
      </c>
      <c r="V140" s="175">
        <v>17917</v>
      </c>
      <c r="W140" s="153">
        <v>980</v>
      </c>
      <c r="X140" s="153">
        <v>0</v>
      </c>
      <c r="Y140" s="173">
        <v>2609</v>
      </c>
      <c r="Z140" s="173">
        <v>2219</v>
      </c>
      <c r="AA140" s="173">
        <v>-9</v>
      </c>
      <c r="AB140" s="153">
        <v>547</v>
      </c>
      <c r="AC140" s="153">
        <v>0</v>
      </c>
      <c r="AD140" s="153">
        <v>2724</v>
      </c>
      <c r="AE140" s="153">
        <v>3477</v>
      </c>
      <c r="AF140" s="173">
        <v>2364</v>
      </c>
      <c r="AG140" s="153">
        <v>2355</v>
      </c>
      <c r="AH140" s="173">
        <v>134</v>
      </c>
      <c r="AI140" s="188">
        <v>14911</v>
      </c>
      <c r="AJ140" s="172"/>
      <c r="AK140" s="167"/>
    </row>
    <row r="141" spans="1:37" ht="14.15" customHeight="1" x14ac:dyDescent="0.3">
      <c r="A141" s="151"/>
      <c r="E141" s="143" t="s">
        <v>244</v>
      </c>
      <c r="H141" s="194"/>
      <c r="I141" s="173">
        <v>9</v>
      </c>
      <c r="J141" s="173">
        <v>9</v>
      </c>
      <c r="K141" s="173">
        <v>9</v>
      </c>
      <c r="L141" s="173">
        <v>9</v>
      </c>
      <c r="M141" s="173">
        <v>0</v>
      </c>
      <c r="N141" s="173">
        <v>9</v>
      </c>
      <c r="O141" s="173">
        <v>9</v>
      </c>
      <c r="P141" s="173">
        <v>0</v>
      </c>
      <c r="Q141" s="173">
        <v>18</v>
      </c>
      <c r="R141" s="173">
        <v>0</v>
      </c>
      <c r="S141" s="173">
        <v>0</v>
      </c>
      <c r="T141" s="173">
        <v>0</v>
      </c>
      <c r="U141" s="174">
        <v>72</v>
      </c>
      <c r="V141" s="175">
        <v>118</v>
      </c>
      <c r="W141" s="173">
        <v>0</v>
      </c>
      <c r="X141" s="173">
        <v>18</v>
      </c>
      <c r="Y141" s="173">
        <v>0</v>
      </c>
      <c r="Z141" s="173">
        <v>9</v>
      </c>
      <c r="AA141" s="173">
        <v>10</v>
      </c>
      <c r="AB141" s="173">
        <v>27</v>
      </c>
      <c r="AC141" s="173">
        <v>9</v>
      </c>
      <c r="AD141" s="173">
        <v>9</v>
      </c>
      <c r="AE141" s="173">
        <v>18</v>
      </c>
      <c r="AF141" s="173">
        <v>9</v>
      </c>
      <c r="AG141" s="173">
        <v>0</v>
      </c>
      <c r="AH141" s="173">
        <v>9</v>
      </c>
      <c r="AI141" s="188">
        <v>109</v>
      </c>
      <c r="AJ141" s="151"/>
      <c r="AK141" s="167"/>
    </row>
    <row r="142" spans="1:37" ht="12" hidden="1" customHeight="1" x14ac:dyDescent="0.3">
      <c r="A142" s="151"/>
      <c r="E142" s="143" t="s">
        <v>245</v>
      </c>
      <c r="H142" s="194"/>
      <c r="I142" s="153">
        <v>0</v>
      </c>
      <c r="J142" s="153">
        <v>0</v>
      </c>
      <c r="K142" s="173">
        <v>5476082</v>
      </c>
      <c r="L142" s="173">
        <v>-5476082</v>
      </c>
      <c r="M142" s="153">
        <v>0</v>
      </c>
      <c r="N142" s="153">
        <v>0</v>
      </c>
      <c r="O142" s="153">
        <v>0</v>
      </c>
      <c r="P142" s="153">
        <v>0</v>
      </c>
      <c r="Q142" s="153">
        <v>0</v>
      </c>
      <c r="R142" s="173">
        <v>0</v>
      </c>
      <c r="S142" s="153">
        <v>0</v>
      </c>
      <c r="T142" s="153">
        <v>0</v>
      </c>
      <c r="U142" s="174">
        <v>0</v>
      </c>
      <c r="V142" s="175">
        <v>0</v>
      </c>
      <c r="W142" s="153">
        <v>0</v>
      </c>
      <c r="X142" s="153">
        <v>0</v>
      </c>
      <c r="Y142" s="153">
        <v>0</v>
      </c>
      <c r="Z142" s="153">
        <v>0</v>
      </c>
      <c r="AA142" s="153">
        <v>0</v>
      </c>
      <c r="AB142" s="173">
        <v>3805724</v>
      </c>
      <c r="AC142" s="153">
        <v>0</v>
      </c>
      <c r="AD142" s="153">
        <v>0</v>
      </c>
      <c r="AE142" s="153">
        <v>0</v>
      </c>
      <c r="AF142" s="173">
        <v>-3805724</v>
      </c>
      <c r="AG142" s="153">
        <v>0</v>
      </c>
      <c r="AH142" s="153">
        <v>0</v>
      </c>
      <c r="AI142" s="188">
        <v>0</v>
      </c>
      <c r="AJ142" s="151"/>
      <c r="AK142" s="167"/>
    </row>
    <row r="143" spans="1:37" ht="12.75" hidden="1" customHeight="1" x14ac:dyDescent="0.3">
      <c r="A143" s="151"/>
      <c r="E143" s="143" t="s">
        <v>246</v>
      </c>
      <c r="H143" s="178"/>
      <c r="I143" s="173">
        <v>0</v>
      </c>
      <c r="J143" s="173">
        <v>0</v>
      </c>
      <c r="K143" s="173">
        <v>0</v>
      </c>
      <c r="L143" s="173">
        <v>0</v>
      </c>
      <c r="M143" s="173">
        <v>0</v>
      </c>
      <c r="N143" s="173">
        <v>0</v>
      </c>
      <c r="O143" s="173">
        <v>0</v>
      </c>
      <c r="P143" s="173">
        <v>0</v>
      </c>
      <c r="Q143" s="173">
        <v>0</v>
      </c>
      <c r="R143" s="173">
        <v>0</v>
      </c>
      <c r="S143" s="173">
        <v>0</v>
      </c>
      <c r="T143" s="173">
        <v>0</v>
      </c>
      <c r="U143" s="174">
        <v>0</v>
      </c>
      <c r="V143" s="175">
        <v>7614</v>
      </c>
      <c r="W143" s="173">
        <v>0</v>
      </c>
      <c r="X143" s="173">
        <v>0</v>
      </c>
      <c r="Y143" s="173">
        <v>0</v>
      </c>
      <c r="Z143" s="173">
        <v>0</v>
      </c>
      <c r="AA143" s="173">
        <v>0</v>
      </c>
      <c r="AB143" s="173">
        <v>0</v>
      </c>
      <c r="AC143" s="173"/>
      <c r="AD143" s="173">
        <v>0</v>
      </c>
      <c r="AE143" s="173">
        <v>0</v>
      </c>
      <c r="AF143" s="173">
        <v>0</v>
      </c>
      <c r="AG143" s="173">
        <v>0</v>
      </c>
      <c r="AH143" s="173">
        <v>0</v>
      </c>
      <c r="AI143" s="188">
        <v>0</v>
      </c>
      <c r="AJ143" s="151"/>
      <c r="AK143" s="167"/>
    </row>
    <row r="144" spans="1:37" ht="12.75" customHeight="1" x14ac:dyDescent="0.3">
      <c r="A144" s="151"/>
      <c r="E144" s="143" t="s">
        <v>247</v>
      </c>
      <c r="H144" s="178"/>
      <c r="I144" s="173">
        <v>0</v>
      </c>
      <c r="J144" s="173">
        <v>0</v>
      </c>
      <c r="K144" s="173">
        <v>0</v>
      </c>
      <c r="L144" s="173">
        <v>17</v>
      </c>
      <c r="M144" s="173">
        <v>0</v>
      </c>
      <c r="N144" s="173">
        <v>0</v>
      </c>
      <c r="O144" s="173">
        <v>0</v>
      </c>
      <c r="P144" s="173">
        <v>0</v>
      </c>
      <c r="Q144" s="173">
        <v>0</v>
      </c>
      <c r="R144" s="173">
        <v>0</v>
      </c>
      <c r="S144" s="173">
        <v>0</v>
      </c>
      <c r="T144" s="173">
        <v>0</v>
      </c>
      <c r="U144" s="174">
        <v>17</v>
      </c>
      <c r="V144" s="175">
        <v>770</v>
      </c>
      <c r="W144" s="173">
        <v>0</v>
      </c>
      <c r="X144" s="173">
        <v>0</v>
      </c>
      <c r="Y144" s="173">
        <v>0</v>
      </c>
      <c r="Z144" s="173">
        <v>0</v>
      </c>
      <c r="AA144" s="173">
        <v>0</v>
      </c>
      <c r="AB144" s="173">
        <v>0</v>
      </c>
      <c r="AC144" s="173">
        <v>0</v>
      </c>
      <c r="AD144" s="173">
        <v>0</v>
      </c>
      <c r="AE144" s="173">
        <v>0</v>
      </c>
      <c r="AF144" s="173">
        <v>0</v>
      </c>
      <c r="AG144" s="173">
        <v>0</v>
      </c>
      <c r="AH144" s="173">
        <v>0</v>
      </c>
      <c r="AI144" s="188">
        <v>0</v>
      </c>
      <c r="AJ144" s="151"/>
      <c r="AK144" s="167"/>
    </row>
    <row r="145" spans="1:69" ht="12.75" customHeight="1" x14ac:dyDescent="0.3">
      <c r="A145" s="151"/>
      <c r="E145" s="176" t="s">
        <v>248</v>
      </c>
      <c r="H145" s="178"/>
      <c r="I145" s="173">
        <v>2500</v>
      </c>
      <c r="J145" s="173">
        <v>0</v>
      </c>
      <c r="K145" s="173">
        <v>0</v>
      </c>
      <c r="L145" s="173">
        <v>12995</v>
      </c>
      <c r="M145" s="173">
        <v>0</v>
      </c>
      <c r="N145" s="173">
        <v>0</v>
      </c>
      <c r="O145" s="173">
        <v>0</v>
      </c>
      <c r="P145" s="173">
        <v>0</v>
      </c>
      <c r="Q145" s="173">
        <v>0</v>
      </c>
      <c r="R145" s="173">
        <v>0</v>
      </c>
      <c r="S145" s="173">
        <v>0</v>
      </c>
      <c r="T145" s="173">
        <v>0</v>
      </c>
      <c r="U145" s="174">
        <v>15495</v>
      </c>
      <c r="V145" s="175">
        <v>40840</v>
      </c>
      <c r="W145" s="173">
        <v>0</v>
      </c>
      <c r="X145" s="173"/>
      <c r="Y145" s="173">
        <v>0</v>
      </c>
      <c r="Z145" s="173">
        <v>0</v>
      </c>
      <c r="AA145" s="173">
        <v>0</v>
      </c>
      <c r="AB145" s="173">
        <v>0</v>
      </c>
      <c r="AC145" s="173">
        <v>38340</v>
      </c>
      <c r="AD145" s="173">
        <v>0</v>
      </c>
      <c r="AE145" s="173">
        <v>0</v>
      </c>
      <c r="AF145" s="173">
        <v>0</v>
      </c>
      <c r="AG145" s="173">
        <v>0</v>
      </c>
      <c r="AH145" s="173">
        <v>2500</v>
      </c>
      <c r="AI145" s="188">
        <v>38340</v>
      </c>
      <c r="AJ145" s="151"/>
      <c r="AK145" s="167"/>
    </row>
    <row r="146" spans="1:69" ht="12.75" hidden="1" customHeight="1" x14ac:dyDescent="0.3">
      <c r="A146" s="151"/>
      <c r="E146" s="176"/>
      <c r="H146" s="178"/>
      <c r="I146" s="173"/>
      <c r="J146" s="173"/>
      <c r="K146" s="173"/>
      <c r="L146" s="173">
        <v>0</v>
      </c>
      <c r="M146" s="173"/>
      <c r="N146" s="173"/>
      <c r="O146" s="173"/>
      <c r="P146" s="173"/>
      <c r="Q146" s="173"/>
      <c r="R146" s="173"/>
      <c r="S146" s="173"/>
      <c r="T146" s="173"/>
      <c r="U146" s="174">
        <v>0</v>
      </c>
      <c r="V146" s="175">
        <v>34</v>
      </c>
      <c r="W146" s="173"/>
      <c r="X146" s="173"/>
      <c r="Y146" s="173"/>
      <c r="Z146" s="173">
        <v>0</v>
      </c>
      <c r="AA146" s="173"/>
      <c r="AB146" s="173"/>
      <c r="AC146" s="173"/>
      <c r="AD146" s="173"/>
      <c r="AE146" s="173"/>
      <c r="AF146" s="173"/>
      <c r="AG146" s="173"/>
      <c r="AH146" s="173"/>
      <c r="AI146" s="188">
        <v>0</v>
      </c>
      <c r="AJ146" s="151"/>
      <c r="AK146" s="167"/>
    </row>
    <row r="147" spans="1:69" ht="12.75" customHeight="1" x14ac:dyDescent="0.3">
      <c r="A147" s="151" t="s">
        <v>249</v>
      </c>
      <c r="G147" s="195"/>
      <c r="H147" s="178">
        <v>46953861</v>
      </c>
      <c r="I147" s="178">
        <v>2325213</v>
      </c>
      <c r="J147" s="178">
        <v>3081392</v>
      </c>
      <c r="K147" s="178">
        <v>4194989</v>
      </c>
      <c r="L147" s="178">
        <v>3499251</v>
      </c>
      <c r="M147" s="178">
        <v>4179324</v>
      </c>
      <c r="N147" s="178">
        <v>3938288</v>
      </c>
      <c r="O147" s="178">
        <v>4133699</v>
      </c>
      <c r="P147" s="178">
        <v>3856713</v>
      </c>
      <c r="Q147" s="178">
        <v>4352242</v>
      </c>
      <c r="R147" s="178">
        <v>4166987</v>
      </c>
      <c r="S147" s="178">
        <v>0</v>
      </c>
      <c r="T147" s="178">
        <v>0</v>
      </c>
      <c r="U147" s="174">
        <v>37728098</v>
      </c>
      <c r="V147" s="175">
        <v>47347384</v>
      </c>
      <c r="W147" s="178">
        <v>4738322</v>
      </c>
      <c r="X147" s="178">
        <v>3862010</v>
      </c>
      <c r="Y147" s="178">
        <v>3867783</v>
      </c>
      <c r="Z147" s="178">
        <v>3806450</v>
      </c>
      <c r="AA147" s="178">
        <v>3634659</v>
      </c>
      <c r="AB147" s="178">
        <v>3886991</v>
      </c>
      <c r="AC147" s="178">
        <v>3934094</v>
      </c>
      <c r="AD147" s="178">
        <v>4415205</v>
      </c>
      <c r="AE147" s="178">
        <v>4128073</v>
      </c>
      <c r="AF147" s="178">
        <v>3473519</v>
      </c>
      <c r="AG147" s="178">
        <v>3424275</v>
      </c>
      <c r="AH147" s="178">
        <v>4176003</v>
      </c>
      <c r="AI147" s="188">
        <v>39747106</v>
      </c>
      <c r="AJ147" s="151"/>
      <c r="AK147" s="167"/>
    </row>
    <row r="148" spans="1:69" s="760" customFormat="1" ht="12.75" hidden="1" customHeight="1" x14ac:dyDescent="0.3">
      <c r="A148" s="759"/>
      <c r="B148" s="760" t="s">
        <v>250</v>
      </c>
      <c r="G148" s="761"/>
      <c r="H148" s="762"/>
      <c r="I148" s="762"/>
      <c r="J148" s="762"/>
      <c r="K148" s="762"/>
      <c r="L148" s="762"/>
      <c r="M148" s="762"/>
      <c r="N148" s="762"/>
      <c r="O148" s="762"/>
      <c r="P148" s="762"/>
      <c r="Q148" s="762"/>
      <c r="R148" s="762"/>
      <c r="S148" s="762"/>
      <c r="T148" s="762"/>
      <c r="U148" s="763"/>
      <c r="V148" s="764"/>
      <c r="W148" s="762"/>
      <c r="X148" s="762"/>
      <c r="Y148" s="762"/>
      <c r="Z148" s="762"/>
      <c r="AA148" s="762"/>
      <c r="AB148" s="762"/>
      <c r="AC148" s="762"/>
      <c r="AD148" s="762"/>
      <c r="AE148" s="762"/>
      <c r="AF148" s="762"/>
      <c r="AG148" s="762"/>
      <c r="AH148" s="762"/>
      <c r="AI148" s="765">
        <v>0</v>
      </c>
      <c r="AJ148" s="759"/>
      <c r="AK148" s="766"/>
    </row>
    <row r="149" spans="1:69" ht="12.75" customHeight="1" x14ac:dyDescent="0.3">
      <c r="A149" s="277" t="s">
        <v>251</v>
      </c>
      <c r="B149" s="278"/>
      <c r="C149" s="278"/>
      <c r="D149" s="278"/>
      <c r="E149" s="278"/>
      <c r="F149" s="278"/>
      <c r="G149" s="278"/>
      <c r="H149" s="279">
        <v>25503526</v>
      </c>
      <c r="I149" s="279">
        <v>2025594</v>
      </c>
      <c r="J149" s="279">
        <v>2189824</v>
      </c>
      <c r="K149" s="279">
        <v>2153043</v>
      </c>
      <c r="L149" s="279">
        <v>2162731</v>
      </c>
      <c r="M149" s="279">
        <v>2205760</v>
      </c>
      <c r="N149" s="279">
        <v>2170732</v>
      </c>
      <c r="O149" s="279">
        <v>2207250</v>
      </c>
      <c r="P149" s="279">
        <v>2227060</v>
      </c>
      <c r="Q149" s="279">
        <v>2377674</v>
      </c>
      <c r="R149" s="279">
        <v>2244909</v>
      </c>
      <c r="S149" s="279">
        <v>0</v>
      </c>
      <c r="T149" s="279">
        <v>0</v>
      </c>
      <c r="U149" s="280">
        <v>21964577</v>
      </c>
      <c r="V149" s="175">
        <v>25570180</v>
      </c>
      <c r="W149" s="279">
        <v>1953770</v>
      </c>
      <c r="X149" s="279">
        <v>2057659</v>
      </c>
      <c r="Y149" s="279">
        <v>2163901</v>
      </c>
      <c r="Z149" s="279">
        <v>2073568</v>
      </c>
      <c r="AA149" s="279">
        <v>2127097</v>
      </c>
      <c r="AB149" s="279">
        <v>2149740</v>
      </c>
      <c r="AC149" s="279">
        <v>2120000</v>
      </c>
      <c r="AD149" s="279">
        <v>2141002</v>
      </c>
      <c r="AE149" s="279">
        <v>2270380</v>
      </c>
      <c r="AF149" s="279">
        <v>2150052</v>
      </c>
      <c r="AG149" s="279">
        <v>2118894</v>
      </c>
      <c r="AH149" s="279">
        <v>2244118</v>
      </c>
      <c r="AI149" s="280">
        <v>21207169</v>
      </c>
      <c r="AJ149" s="151"/>
      <c r="AK149" s="167"/>
    </row>
    <row r="150" spans="1:69" ht="12.75" customHeight="1" x14ac:dyDescent="0.3">
      <c r="A150" s="200" t="s">
        <v>252</v>
      </c>
      <c r="H150" s="225"/>
      <c r="I150" s="225">
        <v>111626182</v>
      </c>
      <c r="J150" s="234">
        <v>142789785</v>
      </c>
      <c r="K150" s="234">
        <v>224360944</v>
      </c>
      <c r="L150" s="234">
        <v>110751016</v>
      </c>
      <c r="M150" s="234">
        <v>184105950</v>
      </c>
      <c r="N150" s="234">
        <v>172202758</v>
      </c>
      <c r="O150" s="234">
        <v>128763403</v>
      </c>
      <c r="P150" s="234">
        <v>149922338</v>
      </c>
      <c r="Q150" s="234">
        <v>245637445</v>
      </c>
      <c r="R150" s="234">
        <v>146570767</v>
      </c>
      <c r="S150" s="234">
        <v>0</v>
      </c>
      <c r="T150" s="234">
        <v>0</v>
      </c>
      <c r="U150" s="234">
        <v>1616730587</v>
      </c>
      <c r="V150" s="281">
        <v>1985320108</v>
      </c>
      <c r="W150" s="225">
        <v>97316456</v>
      </c>
      <c r="X150" s="234">
        <v>132698273</v>
      </c>
      <c r="Y150" s="234">
        <v>206649983</v>
      </c>
      <c r="Z150" s="234">
        <v>195563202</v>
      </c>
      <c r="AA150" s="234">
        <v>167641728</v>
      </c>
      <c r="AB150" s="234">
        <v>161935165</v>
      </c>
      <c r="AC150" s="234">
        <v>118715488</v>
      </c>
      <c r="AD150" s="234">
        <v>144104840</v>
      </c>
      <c r="AE150" s="234">
        <v>215632974</v>
      </c>
      <c r="AF150" s="234">
        <v>127701301</v>
      </c>
      <c r="AG150" s="234">
        <v>208311944</v>
      </c>
      <c r="AH150" s="234">
        <v>203395835</v>
      </c>
      <c r="AI150" s="234">
        <v>1567959411</v>
      </c>
      <c r="AJ150" s="151"/>
      <c r="AK150" s="167"/>
    </row>
    <row r="151" spans="1:69" s="167" customFormat="1" ht="12.75" customHeight="1" x14ac:dyDescent="0.3">
      <c r="A151" s="172" t="s">
        <v>253</v>
      </c>
      <c r="G151" s="183"/>
      <c r="H151" s="194"/>
      <c r="I151" s="153">
        <v>-893</v>
      </c>
      <c r="J151" s="153">
        <v>1401</v>
      </c>
      <c r="K151" s="153">
        <v>-1074</v>
      </c>
      <c r="L151" s="153">
        <v>472</v>
      </c>
      <c r="M151" s="153">
        <v>-335</v>
      </c>
      <c r="N151" s="153">
        <v>357</v>
      </c>
      <c r="O151" s="153">
        <v>-85</v>
      </c>
      <c r="P151" s="153">
        <v>-1188</v>
      </c>
      <c r="Q151" s="153">
        <v>16938</v>
      </c>
      <c r="R151" s="153">
        <v>-15010</v>
      </c>
      <c r="S151" s="153">
        <v>0</v>
      </c>
      <c r="T151" s="153">
        <v>0</v>
      </c>
      <c r="U151" s="153">
        <v>583</v>
      </c>
      <c r="V151" s="193">
        <v>358</v>
      </c>
      <c r="W151" s="153">
        <v>1292</v>
      </c>
      <c r="X151" s="153">
        <v>-825</v>
      </c>
      <c r="Y151" s="153">
        <v>2278</v>
      </c>
      <c r="Z151" s="153">
        <v>-2122</v>
      </c>
      <c r="AA151" s="153">
        <v>-467184</v>
      </c>
      <c r="AB151" s="153">
        <v>472415</v>
      </c>
      <c r="AC151" s="153">
        <v>11567</v>
      </c>
      <c r="AD151" s="153">
        <v>-7955</v>
      </c>
      <c r="AE151" s="153">
        <v>13166</v>
      </c>
      <c r="AF151" s="153">
        <v>-22380</v>
      </c>
      <c r="AG151" s="153">
        <v>-207</v>
      </c>
      <c r="AH151" s="153">
        <v>313</v>
      </c>
      <c r="AI151" s="245">
        <v>252</v>
      </c>
      <c r="AJ151" s="172"/>
    </row>
    <row r="152" spans="1:69" s="167" customFormat="1" ht="12.75" hidden="1" customHeight="1" x14ac:dyDescent="0.3">
      <c r="A152" s="282" t="s">
        <v>254</v>
      </c>
      <c r="B152" s="242"/>
      <c r="C152" s="242"/>
      <c r="D152" s="242"/>
      <c r="E152" s="242"/>
      <c r="F152" s="242"/>
      <c r="G152" s="283"/>
      <c r="H152" s="194"/>
      <c r="I152" s="153">
        <v>0</v>
      </c>
      <c r="J152" s="153">
        <v>0</v>
      </c>
      <c r="K152" s="153">
        <v>0</v>
      </c>
      <c r="L152" s="153">
        <v>0</v>
      </c>
      <c r="M152" s="153">
        <v>0</v>
      </c>
      <c r="N152" s="153">
        <v>0</v>
      </c>
      <c r="O152" s="153">
        <v>0</v>
      </c>
      <c r="P152" s="153">
        <v>0</v>
      </c>
      <c r="Q152" s="153">
        <v>0</v>
      </c>
      <c r="R152" s="153">
        <v>0</v>
      </c>
      <c r="S152" s="153">
        <v>0</v>
      </c>
      <c r="T152" s="153">
        <v>0</v>
      </c>
      <c r="U152" s="153">
        <v>0</v>
      </c>
      <c r="V152" s="193">
        <v>0</v>
      </c>
      <c r="W152" s="153">
        <v>0</v>
      </c>
      <c r="X152" s="153">
        <v>0</v>
      </c>
      <c r="Y152" s="153">
        <v>0</v>
      </c>
      <c r="Z152" s="153">
        <v>0</v>
      </c>
      <c r="AA152" s="153">
        <v>0</v>
      </c>
      <c r="AB152" s="153">
        <v>0</v>
      </c>
      <c r="AC152" s="153">
        <v>0</v>
      </c>
      <c r="AD152" s="153">
        <v>0</v>
      </c>
      <c r="AE152" s="153">
        <v>0</v>
      </c>
      <c r="AF152" s="153">
        <v>0</v>
      </c>
      <c r="AG152" s="153">
        <v>0</v>
      </c>
      <c r="AH152" s="153">
        <v>0</v>
      </c>
      <c r="AI152" s="245">
        <v>0</v>
      </c>
      <c r="AJ152" s="172"/>
    </row>
    <row r="153" spans="1:69" s="167" customFormat="1" ht="12.75" customHeight="1" x14ac:dyDescent="0.3">
      <c r="A153" s="172" t="s">
        <v>255</v>
      </c>
      <c r="H153" s="194"/>
      <c r="I153" s="153">
        <v>-4176003</v>
      </c>
      <c r="J153" s="153">
        <v>-2325213</v>
      </c>
      <c r="K153" s="153">
        <v>-3081392</v>
      </c>
      <c r="L153" s="153">
        <v>-4194989</v>
      </c>
      <c r="M153" s="153">
        <v>-3499251</v>
      </c>
      <c r="N153" s="153">
        <v>-4179324</v>
      </c>
      <c r="O153" s="153">
        <v>-3938288</v>
      </c>
      <c r="P153" s="153">
        <v>-4133699</v>
      </c>
      <c r="Q153" s="153">
        <v>-3856713</v>
      </c>
      <c r="R153" s="153">
        <v>-4352242</v>
      </c>
      <c r="S153" s="153">
        <v>0</v>
      </c>
      <c r="T153" s="153">
        <v>0</v>
      </c>
      <c r="U153" s="153">
        <v>-37737114</v>
      </c>
      <c r="V153" s="193">
        <v>-47357882</v>
      </c>
      <c r="W153" s="153">
        <v>-4186501</v>
      </c>
      <c r="X153" s="153">
        <v>-4738322</v>
      </c>
      <c r="Y153" s="153">
        <v>-3862010</v>
      </c>
      <c r="Z153" s="153">
        <v>-3867783</v>
      </c>
      <c r="AA153" s="153">
        <v>-3806450</v>
      </c>
      <c r="AB153" s="153">
        <v>-3634660</v>
      </c>
      <c r="AC153" s="153">
        <v>-3886991</v>
      </c>
      <c r="AD153" s="153">
        <v>-3934094</v>
      </c>
      <c r="AE153" s="153">
        <v>-4415205</v>
      </c>
      <c r="AF153" s="153">
        <v>-4128073</v>
      </c>
      <c r="AG153" s="153">
        <v>-3473518</v>
      </c>
      <c r="AH153" s="153">
        <v>-3424275</v>
      </c>
      <c r="AI153" s="245">
        <v>-40460089</v>
      </c>
      <c r="AJ153" s="172"/>
    </row>
    <row r="154" spans="1:69" s="167" customFormat="1" ht="12.75" customHeight="1" x14ac:dyDescent="0.3">
      <c r="A154" s="172" t="s">
        <v>256</v>
      </c>
      <c r="H154" s="194"/>
      <c r="I154" s="153">
        <v>-2244118</v>
      </c>
      <c r="J154" s="153">
        <v>-2025594</v>
      </c>
      <c r="K154" s="153">
        <v>-2189824</v>
      </c>
      <c r="L154" s="153">
        <v>-2153043</v>
      </c>
      <c r="M154" s="153">
        <v>-2162731</v>
      </c>
      <c r="N154" s="153">
        <v>-2205760</v>
      </c>
      <c r="O154" s="153">
        <v>-2170732</v>
      </c>
      <c r="P154" s="153">
        <v>-2207250</v>
      </c>
      <c r="Q154" s="153">
        <v>-2227060</v>
      </c>
      <c r="R154" s="153">
        <v>-2377674</v>
      </c>
      <c r="S154" s="153">
        <v>0</v>
      </c>
      <c r="T154" s="153">
        <v>0</v>
      </c>
      <c r="U154" s="153">
        <v>-21963786</v>
      </c>
      <c r="V154" s="193">
        <v>-25474279</v>
      </c>
      <c r="W154" s="153">
        <v>-2148216</v>
      </c>
      <c r="X154" s="153">
        <v>-1953770</v>
      </c>
      <c r="Y154" s="153">
        <v>-2057659</v>
      </c>
      <c r="Z154" s="153">
        <v>-2163901</v>
      </c>
      <c r="AA154" s="153">
        <v>-2073568</v>
      </c>
      <c r="AB154" s="153">
        <v>-2127097</v>
      </c>
      <c r="AC154" s="153">
        <v>-2149740</v>
      </c>
      <c r="AD154" s="153">
        <v>-2120000</v>
      </c>
      <c r="AE154" s="153">
        <v>-2141002</v>
      </c>
      <c r="AF154" s="153">
        <v>-2270380</v>
      </c>
      <c r="AG154" s="153">
        <v>-2150052</v>
      </c>
      <c r="AH154" s="153">
        <v>-2118894</v>
      </c>
      <c r="AI154" s="245">
        <v>-21205333</v>
      </c>
      <c r="AJ154" s="172"/>
    </row>
    <row r="155" spans="1:69" s="167" customFormat="1" ht="12.75" customHeight="1" x14ac:dyDescent="0.3">
      <c r="A155" s="284" t="s">
        <v>257</v>
      </c>
      <c r="B155" s="285"/>
      <c r="C155" s="285"/>
      <c r="D155" s="285"/>
      <c r="E155" s="285"/>
      <c r="F155" s="285"/>
      <c r="G155" s="286"/>
      <c r="H155" s="287"/>
      <c r="I155" s="153">
        <v>23239</v>
      </c>
      <c r="J155" s="153">
        <v>-107914</v>
      </c>
      <c r="K155" s="153">
        <v>2140</v>
      </c>
      <c r="L155" s="153">
        <v>-19397</v>
      </c>
      <c r="M155" s="153">
        <v>14289</v>
      </c>
      <c r="N155" s="153">
        <v>-20940</v>
      </c>
      <c r="O155" s="153">
        <v>13956</v>
      </c>
      <c r="P155" s="153">
        <v>4456</v>
      </c>
      <c r="Q155" s="153">
        <v>3841</v>
      </c>
      <c r="R155" s="153">
        <v>2966</v>
      </c>
      <c r="S155" s="153">
        <v>0</v>
      </c>
      <c r="T155" s="153">
        <v>0</v>
      </c>
      <c r="U155" s="153">
        <v>-83364</v>
      </c>
      <c r="V155" s="288">
        <v>-419800</v>
      </c>
      <c r="W155" s="153">
        <v>8839</v>
      </c>
      <c r="X155" s="153">
        <v>-16149</v>
      </c>
      <c r="Y155" s="153">
        <v>-852648</v>
      </c>
      <c r="Z155" s="153">
        <v>20731</v>
      </c>
      <c r="AA155" s="153">
        <v>-26158</v>
      </c>
      <c r="AB155" s="153">
        <v>1526</v>
      </c>
      <c r="AC155" s="153">
        <v>-62788</v>
      </c>
      <c r="AD155" s="153">
        <v>-461601</v>
      </c>
      <c r="AE155" s="153">
        <v>1093099</v>
      </c>
      <c r="AF155" s="153">
        <v>13672</v>
      </c>
      <c r="AG155" s="153">
        <v>-5837</v>
      </c>
      <c r="AH155" s="153">
        <v>-132486</v>
      </c>
      <c r="AI155" s="245">
        <v>-281477</v>
      </c>
      <c r="AJ155" s="172"/>
    </row>
    <row r="156" spans="1:69" ht="12.75" customHeight="1" x14ac:dyDescent="0.3">
      <c r="A156" s="253" t="s">
        <v>258</v>
      </c>
      <c r="B156" s="215"/>
      <c r="C156" s="215"/>
      <c r="D156" s="215"/>
      <c r="E156" s="215"/>
      <c r="F156" s="215"/>
      <c r="G156" s="289"/>
      <c r="H156" s="259">
        <v>1968664074</v>
      </c>
      <c r="I156" s="254">
        <v>105228407</v>
      </c>
      <c r="J156" s="259">
        <v>138332465</v>
      </c>
      <c r="K156" s="254">
        <v>219090794</v>
      </c>
      <c r="L156" s="254">
        <v>104384059</v>
      </c>
      <c r="M156" s="254">
        <v>178457922</v>
      </c>
      <c r="N156" s="254">
        <v>165797091</v>
      </c>
      <c r="O156" s="254">
        <v>122668254</v>
      </c>
      <c r="P156" s="254">
        <v>143584657</v>
      </c>
      <c r="Q156" s="254">
        <v>239574451</v>
      </c>
      <c r="R156" s="254">
        <v>139828807</v>
      </c>
      <c r="S156" s="254">
        <v>0</v>
      </c>
      <c r="T156" s="254">
        <v>0</v>
      </c>
      <c r="U156" s="254">
        <v>1556946906</v>
      </c>
      <c r="V156" s="255">
        <v>1912068505</v>
      </c>
      <c r="W156" s="254">
        <v>90991868</v>
      </c>
      <c r="X156" s="259">
        <v>125989208</v>
      </c>
      <c r="Y156" s="254">
        <v>199879944</v>
      </c>
      <c r="Z156" s="254">
        <v>189550127</v>
      </c>
      <c r="AA156" s="254">
        <v>161268368</v>
      </c>
      <c r="AB156" s="254">
        <v>156647349</v>
      </c>
      <c r="AC156" s="254">
        <v>112627536</v>
      </c>
      <c r="AD156" s="254">
        <v>137581191</v>
      </c>
      <c r="AE156" s="254">
        <v>210183032</v>
      </c>
      <c r="AF156" s="254">
        <v>121294141</v>
      </c>
      <c r="AG156" s="254">
        <v>202682330</v>
      </c>
      <c r="AH156" s="254">
        <v>197720493</v>
      </c>
      <c r="AI156" s="254">
        <v>1506012764</v>
      </c>
      <c r="AJ156" s="151"/>
      <c r="AK156" s="167"/>
    </row>
    <row r="157" spans="1:69" s="290" customFormat="1" ht="12.75" customHeight="1" x14ac:dyDescent="0.3">
      <c r="A157" s="242" t="s">
        <v>259</v>
      </c>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c r="AI157" s="242"/>
      <c r="AJ157" s="242"/>
      <c r="AK157" s="242"/>
      <c r="AL157" s="242"/>
      <c r="AM157" s="242"/>
      <c r="AN157" s="242"/>
      <c r="AO157" s="242"/>
      <c r="AP157" s="242"/>
      <c r="AQ157" s="242"/>
      <c r="AR157" s="242"/>
      <c r="AS157" s="242"/>
      <c r="AT157" s="242"/>
      <c r="AU157" s="242"/>
      <c r="AV157" s="242"/>
      <c r="AW157" s="242"/>
      <c r="AX157" s="242"/>
      <c r="AY157" s="242"/>
      <c r="AZ157" s="242"/>
      <c r="BA157" s="242"/>
      <c r="BB157" s="242"/>
      <c r="BC157" s="242"/>
      <c r="BD157" s="242"/>
      <c r="BE157" s="242"/>
      <c r="BF157" s="242"/>
      <c r="BG157" s="242"/>
      <c r="BH157" s="242"/>
      <c r="BI157" s="242"/>
      <c r="BJ157" s="242"/>
      <c r="BK157" s="242"/>
      <c r="BL157" s="242"/>
      <c r="BM157" s="242"/>
      <c r="BN157" s="242"/>
      <c r="BO157" s="242"/>
      <c r="BP157" s="242"/>
      <c r="BQ157" s="242"/>
    </row>
    <row r="158" spans="1:69" s="242" customFormat="1" ht="12.75" customHeight="1" x14ac:dyDescent="0.3">
      <c r="A158" s="242" t="s">
        <v>260</v>
      </c>
      <c r="AJ158" s="143"/>
    </row>
    <row r="159" spans="1:69" ht="12.75" customHeight="1" x14ac:dyDescent="0.3">
      <c r="A159" s="242" t="s">
        <v>261</v>
      </c>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C159" s="242"/>
      <c r="AD159" s="242"/>
      <c r="AE159" s="242"/>
      <c r="AF159" s="242"/>
      <c r="AG159" s="242"/>
      <c r="AH159" s="242"/>
      <c r="AI159" s="242"/>
      <c r="AJ159" s="167"/>
    </row>
    <row r="160" spans="1:69" ht="12.75" customHeight="1" x14ac:dyDescent="0.3">
      <c r="A160" s="242" t="s">
        <v>262</v>
      </c>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row>
    <row r="161" spans="1:35" ht="13.4" customHeight="1" x14ac:dyDescent="0.3">
      <c r="A161" s="242" t="s">
        <v>263</v>
      </c>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c r="Z161" s="242"/>
      <c r="AA161" s="242"/>
      <c r="AB161" s="242"/>
      <c r="AC161" s="242"/>
      <c r="AD161" s="242"/>
      <c r="AE161" s="242"/>
      <c r="AF161" s="242"/>
      <c r="AG161" s="242"/>
      <c r="AH161" s="242"/>
      <c r="AI161" s="242"/>
    </row>
    <row r="162" spans="1:35" ht="12.75" customHeight="1" x14ac:dyDescent="0.3">
      <c r="A162" s="242" t="s">
        <v>264</v>
      </c>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row>
    <row r="163" spans="1:35" ht="12.65" customHeight="1" x14ac:dyDescent="0.3">
      <c r="A163" s="242" t="s">
        <v>265</v>
      </c>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row>
    <row r="164" spans="1:35" customFormat="1" ht="12.65" customHeight="1" x14ac:dyDescent="0.3">
      <c r="A164" s="242" t="s">
        <v>266</v>
      </c>
    </row>
    <row r="165" spans="1:35" ht="12.75" customHeight="1" x14ac:dyDescent="0.3">
      <c r="A165" s="242" t="s">
        <v>267</v>
      </c>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c r="AF165" s="242"/>
      <c r="AG165" s="242"/>
      <c r="AH165" s="242"/>
      <c r="AI165" s="242"/>
    </row>
    <row r="166" spans="1:35" ht="12.75" customHeight="1" x14ac:dyDescent="0.3">
      <c r="A166" s="242" t="s">
        <v>268</v>
      </c>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c r="AE166" s="242"/>
      <c r="AF166" s="242"/>
      <c r="AG166" s="242"/>
      <c r="AH166" s="242"/>
      <c r="AI166" s="242"/>
    </row>
    <row r="167" spans="1:35" ht="12.75" customHeight="1" x14ac:dyDescent="0.3">
      <c r="A167" s="242" t="s">
        <v>269</v>
      </c>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c r="AI167" s="242"/>
    </row>
    <row r="168" spans="1:35" ht="12.75" customHeight="1" x14ac:dyDescent="0.3">
      <c r="A168" s="242" t="s">
        <v>270</v>
      </c>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242"/>
      <c r="AH168" s="242"/>
      <c r="AI168" s="242"/>
    </row>
    <row r="169" spans="1:35" ht="12.75" customHeight="1" x14ac:dyDescent="0.3">
      <c r="A169" s="242" t="s">
        <v>271</v>
      </c>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c r="AA169" s="242"/>
      <c r="AB169" s="242"/>
      <c r="AC169" s="242"/>
      <c r="AD169" s="242"/>
      <c r="AE169" s="242"/>
      <c r="AF169" s="242"/>
      <c r="AG169" s="242"/>
      <c r="AH169" s="242"/>
      <c r="AI169" s="242"/>
    </row>
    <row r="170" spans="1:35" ht="12.75" customHeight="1" x14ac:dyDescent="0.3">
      <c r="A170" s="242" t="s">
        <v>272</v>
      </c>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c r="Y170" s="242"/>
      <c r="Z170" s="242"/>
      <c r="AA170" s="242"/>
      <c r="AB170" s="242"/>
      <c r="AC170" s="242"/>
      <c r="AD170" s="242"/>
      <c r="AE170" s="242"/>
      <c r="AF170" s="242"/>
      <c r="AG170" s="242"/>
      <c r="AH170" s="242"/>
      <c r="AI170" s="242"/>
    </row>
    <row r="171" spans="1:35" ht="12.75" customHeight="1" x14ac:dyDescent="0.3">
      <c r="V171" s="143"/>
    </row>
    <row r="172" spans="1:35" s="767" customFormat="1" ht="12.65" customHeight="1" x14ac:dyDescent="0.3"/>
    <row r="173" spans="1:35" ht="12.75" customHeight="1" x14ac:dyDescent="0.3">
      <c r="V173" s="143"/>
    </row>
    <row r="174" spans="1:35" ht="12.75" customHeight="1" x14ac:dyDescent="0.3">
      <c r="V174" s="143"/>
    </row>
    <row r="175" spans="1:35" ht="12.75" customHeight="1" x14ac:dyDescent="0.3">
      <c r="V175" s="143"/>
    </row>
    <row r="176" spans="1:35" ht="12.75" customHeight="1" x14ac:dyDescent="0.3">
      <c r="V176" s="143"/>
    </row>
    <row r="177" spans="22:22" ht="12.75" customHeight="1" x14ac:dyDescent="0.3">
      <c r="V177" s="143"/>
    </row>
    <row r="178" spans="22:22" ht="12.75" customHeight="1" x14ac:dyDescent="0.3">
      <c r="V178" s="143"/>
    </row>
    <row r="179" spans="22:22" ht="12.75" customHeight="1" x14ac:dyDescent="0.3">
      <c r="V179" s="143"/>
    </row>
    <row r="180" spans="22:22" ht="12.75" customHeight="1" x14ac:dyDescent="0.3">
      <c r="V180" s="143"/>
    </row>
    <row r="181" spans="22:22" ht="12.75" customHeight="1" x14ac:dyDescent="0.3">
      <c r="V181" s="143"/>
    </row>
    <row r="182" spans="22:22" ht="12.75" customHeight="1" x14ac:dyDescent="0.3">
      <c r="V182" s="143"/>
    </row>
    <row r="183" spans="22:22" ht="12.75" customHeight="1" x14ac:dyDescent="0.3">
      <c r="V183" s="143"/>
    </row>
    <row r="184" spans="22:22" ht="12.75" customHeight="1" x14ac:dyDescent="0.3">
      <c r="V184" s="143"/>
    </row>
    <row r="185" spans="22:22" ht="12.75" customHeight="1" x14ac:dyDescent="0.3">
      <c r="V185" s="143"/>
    </row>
    <row r="186" spans="22:22" ht="12.75" customHeight="1" x14ac:dyDescent="0.3">
      <c r="V186" s="143"/>
    </row>
    <row r="187" spans="22:22" ht="12.75" customHeight="1" x14ac:dyDescent="0.3">
      <c r="V187" s="143"/>
    </row>
    <row r="188" spans="22:22" ht="12.75" customHeight="1" x14ac:dyDescent="0.3">
      <c r="V188" s="143"/>
    </row>
    <row r="189" spans="22:22" ht="12.75" customHeight="1" x14ac:dyDescent="0.3">
      <c r="V189" s="143"/>
    </row>
    <row r="190" spans="22:22" ht="12.75" customHeight="1" x14ac:dyDescent="0.3">
      <c r="V190" s="143"/>
    </row>
    <row r="191" spans="22:22" ht="12.75" customHeight="1" x14ac:dyDescent="0.3">
      <c r="V191" s="143"/>
    </row>
    <row r="192" spans="22:22" ht="12.75" customHeight="1" x14ac:dyDescent="0.3">
      <c r="V192" s="143"/>
    </row>
    <row r="193" spans="22:22" ht="12.75" customHeight="1" x14ac:dyDescent="0.3">
      <c r="V193" s="143"/>
    </row>
    <row r="194" spans="22:22" ht="12.75" customHeight="1" x14ac:dyDescent="0.3">
      <c r="V194" s="143"/>
    </row>
    <row r="195" spans="22:22" ht="12.75" customHeight="1" x14ac:dyDescent="0.3">
      <c r="V195" s="143"/>
    </row>
    <row r="196" spans="22:22" ht="12.75" customHeight="1" x14ac:dyDescent="0.3">
      <c r="V196" s="143"/>
    </row>
    <row r="197" spans="22:22" ht="12.75" customHeight="1" x14ac:dyDescent="0.3">
      <c r="V197" s="143"/>
    </row>
    <row r="198" spans="22:22" ht="12.75" customHeight="1" x14ac:dyDescent="0.3">
      <c r="V198" s="143"/>
    </row>
    <row r="199" spans="22:22" ht="12.75" customHeight="1" x14ac:dyDescent="0.3">
      <c r="V199" s="143"/>
    </row>
    <row r="200" spans="22:22" ht="12.75" customHeight="1" x14ac:dyDescent="0.3">
      <c r="V200" s="143"/>
    </row>
    <row r="201" spans="22:22" ht="12.75" customHeight="1" x14ac:dyDescent="0.3">
      <c r="V201" s="143"/>
    </row>
    <row r="202" spans="22:22" ht="12.75" customHeight="1" x14ac:dyDescent="0.3">
      <c r="V202" s="143"/>
    </row>
    <row r="203" spans="22:22" ht="12.75" customHeight="1" x14ac:dyDescent="0.3">
      <c r="V203" s="143"/>
    </row>
    <row r="204" spans="22:22" ht="12.75" customHeight="1" x14ac:dyDescent="0.3">
      <c r="V204" s="143"/>
    </row>
    <row r="205" spans="22:22" ht="12.75" customHeight="1" x14ac:dyDescent="0.3">
      <c r="V205" s="143"/>
    </row>
    <row r="206" spans="22:22" ht="12.75" customHeight="1" x14ac:dyDescent="0.3">
      <c r="V206" s="143"/>
    </row>
    <row r="207" spans="22:22" ht="12.75" customHeight="1" x14ac:dyDescent="0.3">
      <c r="V207" s="143"/>
    </row>
    <row r="208" spans="22:22" ht="12.75" customHeight="1" x14ac:dyDescent="0.3">
      <c r="V208" s="143"/>
    </row>
    <row r="209" spans="22:22" ht="12.75" customHeight="1" x14ac:dyDescent="0.3">
      <c r="V209" s="143"/>
    </row>
    <row r="210" spans="22:22" ht="12.75" customHeight="1" x14ac:dyDescent="0.3">
      <c r="V210" s="143"/>
    </row>
    <row r="211" spans="22:22" ht="12.75" customHeight="1" x14ac:dyDescent="0.3">
      <c r="V211" s="143"/>
    </row>
    <row r="212" spans="22:22" ht="12.75" customHeight="1" x14ac:dyDescent="0.3">
      <c r="V212" s="143"/>
    </row>
    <row r="213" spans="22:22" ht="12.75" customHeight="1" x14ac:dyDescent="0.3">
      <c r="V213" s="143"/>
    </row>
    <row r="214" spans="22:22" ht="12.75" customHeight="1" x14ac:dyDescent="0.3">
      <c r="V214" s="143"/>
    </row>
    <row r="215" spans="22:22" ht="12.75" customHeight="1" x14ac:dyDescent="0.3">
      <c r="V215" s="143"/>
    </row>
    <row r="216" spans="22:22" ht="12.75" customHeight="1" x14ac:dyDescent="0.3">
      <c r="V216" s="143"/>
    </row>
    <row r="217" spans="22:22" ht="12.75" customHeight="1" x14ac:dyDescent="0.3">
      <c r="V217" s="143"/>
    </row>
    <row r="218" spans="22:22" ht="12.75" customHeight="1" x14ac:dyDescent="0.3">
      <c r="V218" s="143"/>
    </row>
    <row r="219" spans="22:22" ht="12.75" customHeight="1" x14ac:dyDescent="0.3">
      <c r="V219" s="143"/>
    </row>
    <row r="220" spans="22:22" ht="12.75" customHeight="1" x14ac:dyDescent="0.3">
      <c r="V220" s="143"/>
    </row>
    <row r="221" spans="22:22" ht="12.75" customHeight="1" x14ac:dyDescent="0.3">
      <c r="V221" s="143"/>
    </row>
    <row r="222" spans="22:22" ht="12.75" customHeight="1" x14ac:dyDescent="0.3">
      <c r="V222" s="143"/>
    </row>
    <row r="223" spans="22:22" ht="12.75" customHeight="1" x14ac:dyDescent="0.3">
      <c r="V223" s="143"/>
    </row>
    <row r="224" spans="22:22" ht="12.75" customHeight="1" x14ac:dyDescent="0.3">
      <c r="V224" s="143"/>
    </row>
    <row r="225" spans="22:22" ht="12.75" customHeight="1" x14ac:dyDescent="0.3">
      <c r="V225" s="143"/>
    </row>
    <row r="226" spans="22:22" ht="12.75" customHeight="1" x14ac:dyDescent="0.3">
      <c r="V226" s="143"/>
    </row>
    <row r="227" spans="22:22" ht="12.75" customHeight="1" x14ac:dyDescent="0.3">
      <c r="V227" s="143"/>
    </row>
    <row r="228" spans="22:22" ht="12.75" customHeight="1" x14ac:dyDescent="0.3">
      <c r="V228" s="143"/>
    </row>
    <row r="229" spans="22:22" ht="12.75" customHeight="1" x14ac:dyDescent="0.3">
      <c r="V229" s="143"/>
    </row>
    <row r="230" spans="22:22" ht="12.75" customHeight="1" x14ac:dyDescent="0.3">
      <c r="V230" s="143"/>
    </row>
    <row r="231" spans="22:22" ht="12.75" customHeight="1" x14ac:dyDescent="0.3">
      <c r="V231" s="143"/>
    </row>
    <row r="232" spans="22:22" ht="12.75" customHeight="1" x14ac:dyDescent="0.3">
      <c r="V232" s="143"/>
    </row>
    <row r="233" spans="22:22" ht="12.75" customHeight="1" x14ac:dyDescent="0.3">
      <c r="V233" s="143"/>
    </row>
    <row r="234" spans="22:22" ht="12.75" customHeight="1" x14ac:dyDescent="0.3">
      <c r="V234" s="143"/>
    </row>
    <row r="235" spans="22:22" ht="12.75" customHeight="1" x14ac:dyDescent="0.3">
      <c r="V235" s="143"/>
    </row>
    <row r="236" spans="22:22" ht="12.75" customHeight="1" x14ac:dyDescent="0.3">
      <c r="V236" s="143"/>
    </row>
    <row r="237" spans="22:22" ht="12.75" customHeight="1" x14ac:dyDescent="0.3">
      <c r="V237" s="143"/>
    </row>
    <row r="238" spans="22:22" ht="12.75" customHeight="1" x14ac:dyDescent="0.3">
      <c r="V238" s="143"/>
    </row>
    <row r="239" spans="22:22" ht="12.75" customHeight="1" x14ac:dyDescent="0.3">
      <c r="V239" s="143"/>
    </row>
    <row r="240" spans="22:22" ht="12.75" customHeight="1" x14ac:dyDescent="0.3">
      <c r="V240" s="143"/>
    </row>
    <row r="241" spans="22:22" ht="12.75" customHeight="1" x14ac:dyDescent="0.3">
      <c r="V241" s="143"/>
    </row>
    <row r="242" spans="22:22" ht="12.75" customHeight="1" x14ac:dyDescent="0.3">
      <c r="V242" s="143"/>
    </row>
    <row r="243" spans="22:22" ht="12.75" customHeight="1" x14ac:dyDescent="0.3">
      <c r="V243" s="143"/>
    </row>
    <row r="244" spans="22:22" ht="12.75" customHeight="1" x14ac:dyDescent="0.3">
      <c r="V244" s="143"/>
    </row>
    <row r="245" spans="22:22" ht="12.75" customHeight="1" x14ac:dyDescent="0.3">
      <c r="V245" s="143"/>
    </row>
    <row r="246" spans="22:22" ht="12.75" customHeight="1" x14ac:dyDescent="0.3">
      <c r="V246" s="143"/>
    </row>
    <row r="247" spans="22:22" ht="12.75" customHeight="1" x14ac:dyDescent="0.3">
      <c r="V247" s="143"/>
    </row>
    <row r="248" spans="22:22" ht="12.75" customHeight="1" x14ac:dyDescent="0.3">
      <c r="V248" s="143"/>
    </row>
    <row r="249" spans="22:22" ht="12.75" customHeight="1" x14ac:dyDescent="0.3">
      <c r="V249" s="143"/>
    </row>
    <row r="250" spans="22:22" ht="12.75" customHeight="1" x14ac:dyDescent="0.3">
      <c r="V250" s="143"/>
    </row>
    <row r="251" spans="22:22" ht="12.75" customHeight="1" x14ac:dyDescent="0.3">
      <c r="V251" s="143"/>
    </row>
    <row r="252" spans="22:22" ht="12.75" customHeight="1" x14ac:dyDescent="0.3">
      <c r="V252" s="143"/>
    </row>
    <row r="253" spans="22:22" ht="12.75" customHeight="1" x14ac:dyDescent="0.3">
      <c r="V253" s="143"/>
    </row>
    <row r="254" spans="22:22" ht="12.75" customHeight="1" x14ac:dyDescent="0.3">
      <c r="V254" s="143"/>
    </row>
    <row r="255" spans="22:22" ht="12.75" customHeight="1" x14ac:dyDescent="0.3">
      <c r="V255" s="143"/>
    </row>
    <row r="256" spans="22:22" ht="12.75" customHeight="1" x14ac:dyDescent="0.3">
      <c r="V256" s="143"/>
    </row>
    <row r="257" spans="22:22" ht="12.75" customHeight="1" x14ac:dyDescent="0.3">
      <c r="V257" s="143"/>
    </row>
    <row r="258" spans="22:22" ht="12.75" customHeight="1" x14ac:dyDescent="0.3">
      <c r="V258" s="143"/>
    </row>
    <row r="259" spans="22:22" ht="12.75" customHeight="1" x14ac:dyDescent="0.3">
      <c r="V259" s="143"/>
    </row>
    <row r="260" spans="22:22" ht="12.75" customHeight="1" x14ac:dyDescent="0.3">
      <c r="V260" s="143"/>
    </row>
    <row r="261" spans="22:22" ht="12.75" customHeight="1" x14ac:dyDescent="0.3">
      <c r="V261" s="143"/>
    </row>
    <row r="262" spans="22:22" ht="12.75" customHeight="1" x14ac:dyDescent="0.3">
      <c r="V262" s="143"/>
    </row>
    <row r="263" spans="22:22" ht="12.75" customHeight="1" x14ac:dyDescent="0.3">
      <c r="V263" s="143"/>
    </row>
    <row r="264" spans="22:22" ht="12.75" customHeight="1" x14ac:dyDescent="0.3">
      <c r="V264" s="143"/>
    </row>
    <row r="265" spans="22:22" ht="12.75" customHeight="1" x14ac:dyDescent="0.3">
      <c r="V265" s="143"/>
    </row>
    <row r="266" spans="22:22" ht="12.75" customHeight="1" x14ac:dyDescent="0.3">
      <c r="V266" s="143"/>
    </row>
    <row r="267" spans="22:22" ht="12.75" customHeight="1" x14ac:dyDescent="0.3">
      <c r="V267" s="143"/>
    </row>
    <row r="268" spans="22:22" ht="12.75" customHeight="1" x14ac:dyDescent="0.3">
      <c r="V268" s="143"/>
    </row>
    <row r="269" spans="22:22" ht="12.75" customHeight="1" x14ac:dyDescent="0.3">
      <c r="V269" s="143"/>
    </row>
    <row r="270" spans="22:22" ht="12.75" customHeight="1" x14ac:dyDescent="0.3">
      <c r="V270" s="143"/>
    </row>
    <row r="271" spans="22:22" ht="12.75" customHeight="1" x14ac:dyDescent="0.3">
      <c r="V271" s="143"/>
    </row>
    <row r="272" spans="22:22" ht="12.75" customHeight="1" x14ac:dyDescent="0.3">
      <c r="V272" s="143"/>
    </row>
    <row r="273" spans="22:22" ht="12.75" customHeight="1" x14ac:dyDescent="0.3">
      <c r="V273" s="143"/>
    </row>
    <row r="274" spans="22:22" ht="12.75" customHeight="1" x14ac:dyDescent="0.3">
      <c r="V274" s="143"/>
    </row>
    <row r="275" spans="22:22" ht="12.75" customHeight="1" x14ac:dyDescent="0.3">
      <c r="V275" s="143"/>
    </row>
    <row r="276" spans="22:22" ht="12.75" customHeight="1" x14ac:dyDescent="0.3">
      <c r="V276" s="143"/>
    </row>
    <row r="277" spans="22:22" ht="12.75" customHeight="1" x14ac:dyDescent="0.3">
      <c r="V277" s="143"/>
    </row>
    <row r="278" spans="22:22" ht="12.75" customHeight="1" x14ac:dyDescent="0.3">
      <c r="V278" s="143"/>
    </row>
    <row r="279" spans="22:22" ht="12.75" customHeight="1" x14ac:dyDescent="0.3">
      <c r="V279" s="143"/>
    </row>
    <row r="280" spans="22:22" ht="12.75" customHeight="1" x14ac:dyDescent="0.3">
      <c r="V280" s="143"/>
    </row>
    <row r="281" spans="22:22" ht="12.75" customHeight="1" x14ac:dyDescent="0.3">
      <c r="V281" s="143"/>
    </row>
    <row r="282" spans="22:22" ht="12.75" customHeight="1" x14ac:dyDescent="0.3">
      <c r="V282" s="143"/>
    </row>
    <row r="283" spans="22:22" ht="12.75" customHeight="1" x14ac:dyDescent="0.3">
      <c r="V283" s="143"/>
    </row>
    <row r="284" spans="22:22" ht="12.75" customHeight="1" x14ac:dyDescent="0.3">
      <c r="V284" s="143"/>
    </row>
    <row r="285" spans="22:22" ht="12.75" customHeight="1" x14ac:dyDescent="0.3">
      <c r="V285" s="143"/>
    </row>
    <row r="286" spans="22:22" ht="12.75" customHeight="1" x14ac:dyDescent="0.3">
      <c r="V286" s="143"/>
    </row>
    <row r="287" spans="22:22" ht="12.75" customHeight="1" x14ac:dyDescent="0.3">
      <c r="V287" s="143"/>
    </row>
    <row r="288" spans="22:22" ht="12.75" customHeight="1" x14ac:dyDescent="0.3">
      <c r="V288" s="143"/>
    </row>
    <row r="289" spans="22:22" ht="12.75" customHeight="1" x14ac:dyDescent="0.3">
      <c r="V289" s="143"/>
    </row>
    <row r="290" spans="22:22" ht="12.75" customHeight="1" x14ac:dyDescent="0.3">
      <c r="V290" s="143"/>
    </row>
    <row r="291" spans="22:22" ht="12.75" customHeight="1" x14ac:dyDescent="0.3">
      <c r="V291" s="143"/>
    </row>
    <row r="292" spans="22:22" ht="12.75" customHeight="1" x14ac:dyDescent="0.3">
      <c r="V292" s="143"/>
    </row>
    <row r="293" spans="22:22" ht="12.75" customHeight="1" x14ac:dyDescent="0.3">
      <c r="V293" s="143"/>
    </row>
    <row r="294" spans="22:22" ht="12.75" customHeight="1" x14ac:dyDescent="0.3">
      <c r="V294" s="143"/>
    </row>
    <row r="295" spans="22:22" ht="12.75" customHeight="1" x14ac:dyDescent="0.3">
      <c r="V295" s="143"/>
    </row>
    <row r="296" spans="22:22" ht="12.75" customHeight="1" x14ac:dyDescent="0.3">
      <c r="V296" s="143"/>
    </row>
    <row r="297" spans="22:22" ht="12.75" customHeight="1" x14ac:dyDescent="0.3">
      <c r="V297" s="143"/>
    </row>
    <row r="298" spans="22:22" ht="12.75" customHeight="1" x14ac:dyDescent="0.3">
      <c r="V298" s="143"/>
    </row>
    <row r="299" spans="22:22" ht="12.75" customHeight="1" x14ac:dyDescent="0.3">
      <c r="V299" s="143"/>
    </row>
    <row r="300" spans="22:22" ht="12.75" customHeight="1" x14ac:dyDescent="0.3">
      <c r="V300" s="143"/>
    </row>
    <row r="301" spans="22:22" ht="12.75" customHeight="1" x14ac:dyDescent="0.3">
      <c r="V301" s="143"/>
    </row>
    <row r="302" spans="22:22" ht="12.75" customHeight="1" x14ac:dyDescent="0.3">
      <c r="V302" s="143"/>
    </row>
    <row r="303" spans="22:22" ht="12.75" customHeight="1" x14ac:dyDescent="0.3">
      <c r="V303" s="143"/>
    </row>
    <row r="304" spans="22:22" ht="12.75" customHeight="1" x14ac:dyDescent="0.3">
      <c r="V304" s="143"/>
    </row>
    <row r="305" spans="22:22" ht="12.75" customHeight="1" x14ac:dyDescent="0.3">
      <c r="V305" s="143"/>
    </row>
    <row r="306" spans="22:22" ht="12.75" customHeight="1" x14ac:dyDescent="0.3">
      <c r="V306" s="143"/>
    </row>
    <row r="307" spans="22:22" ht="12.75" customHeight="1" x14ac:dyDescent="0.3">
      <c r="V307" s="143"/>
    </row>
    <row r="308" spans="22:22" ht="12.75" customHeight="1" x14ac:dyDescent="0.3">
      <c r="V308" s="143"/>
    </row>
    <row r="309" spans="22:22" ht="12.75" customHeight="1" x14ac:dyDescent="0.3">
      <c r="V309" s="143"/>
    </row>
    <row r="310" spans="22:22" ht="12.75" customHeight="1" x14ac:dyDescent="0.3">
      <c r="V310" s="143"/>
    </row>
    <row r="311" spans="22:22" ht="12.75" customHeight="1" x14ac:dyDescent="0.3">
      <c r="V311" s="143"/>
    </row>
    <row r="312" spans="22:22" ht="12.75" customHeight="1" x14ac:dyDescent="0.3">
      <c r="V312" s="143"/>
    </row>
    <row r="313" spans="22:22" ht="12.75" customHeight="1" x14ac:dyDescent="0.3">
      <c r="V313" s="143"/>
    </row>
    <row r="314" spans="22:22" ht="12.75" customHeight="1" x14ac:dyDescent="0.3">
      <c r="V314" s="143"/>
    </row>
    <row r="315" spans="22:22" ht="12.75" customHeight="1" x14ac:dyDescent="0.3">
      <c r="V315" s="143"/>
    </row>
    <row r="316" spans="22:22" ht="12.75" customHeight="1" x14ac:dyDescent="0.3">
      <c r="V316" s="143"/>
    </row>
    <row r="317" spans="22:22" ht="12.75" customHeight="1" x14ac:dyDescent="0.3">
      <c r="V317" s="143"/>
    </row>
    <row r="318" spans="22:22" ht="12.75" customHeight="1" x14ac:dyDescent="0.3">
      <c r="V318" s="143"/>
    </row>
    <row r="319" spans="22:22" ht="12.75" customHeight="1" x14ac:dyDescent="0.3">
      <c r="V319" s="143"/>
    </row>
    <row r="320" spans="22:22" ht="12.75" customHeight="1" x14ac:dyDescent="0.3">
      <c r="V320" s="143"/>
    </row>
    <row r="321" spans="22:22" ht="12.75" customHeight="1" x14ac:dyDescent="0.3">
      <c r="V321" s="143"/>
    </row>
    <row r="322" spans="22:22" ht="12.75" customHeight="1" x14ac:dyDescent="0.3">
      <c r="V322" s="143"/>
    </row>
    <row r="323" spans="22:22" ht="12.75" customHeight="1" x14ac:dyDescent="0.3">
      <c r="V323" s="143"/>
    </row>
    <row r="324" spans="22:22" ht="12.75" customHeight="1" x14ac:dyDescent="0.3">
      <c r="V324" s="143"/>
    </row>
    <row r="325" spans="22:22" ht="12.75" customHeight="1" x14ac:dyDescent="0.3">
      <c r="V325" s="143"/>
    </row>
    <row r="326" spans="22:22" ht="12.75" customHeight="1" x14ac:dyDescent="0.3">
      <c r="V326" s="143"/>
    </row>
    <row r="327" spans="22:22" ht="12.75" customHeight="1" x14ac:dyDescent="0.3">
      <c r="V327" s="143"/>
    </row>
    <row r="328" spans="22:22" ht="12.75" customHeight="1" x14ac:dyDescent="0.3">
      <c r="V328" s="143"/>
    </row>
    <row r="329" spans="22:22" ht="12.75" customHeight="1" x14ac:dyDescent="0.3">
      <c r="V329" s="143"/>
    </row>
    <row r="330" spans="22:22" ht="12.75" customHeight="1" x14ac:dyDescent="0.3">
      <c r="V330" s="143"/>
    </row>
    <row r="331" spans="22:22" ht="12.75" customHeight="1" x14ac:dyDescent="0.3">
      <c r="V331" s="143"/>
    </row>
    <row r="332" spans="22:22" ht="12.75" customHeight="1" x14ac:dyDescent="0.3">
      <c r="V332" s="143"/>
    </row>
    <row r="333" spans="22:22" ht="12.75" customHeight="1" x14ac:dyDescent="0.3">
      <c r="V333" s="143"/>
    </row>
    <row r="334" spans="22:22" ht="12.75" customHeight="1" x14ac:dyDescent="0.3">
      <c r="V334" s="143"/>
    </row>
    <row r="335" spans="22:22" ht="12.75" customHeight="1" x14ac:dyDescent="0.3">
      <c r="V335" s="143"/>
    </row>
    <row r="336" spans="22:22" ht="12.75" customHeight="1" x14ac:dyDescent="0.3">
      <c r="V336" s="143"/>
    </row>
    <row r="337" spans="22:22" ht="12.75" customHeight="1" x14ac:dyDescent="0.3">
      <c r="V337" s="143"/>
    </row>
    <row r="338" spans="22:22" ht="12.75" customHeight="1" x14ac:dyDescent="0.3">
      <c r="V338" s="143"/>
    </row>
    <row r="339" spans="22:22" ht="12.75" customHeight="1" x14ac:dyDescent="0.3">
      <c r="V339" s="143"/>
    </row>
    <row r="340" spans="22:22" ht="12.75" customHeight="1" x14ac:dyDescent="0.3">
      <c r="V340" s="143"/>
    </row>
    <row r="341" spans="22:22" ht="12.75" customHeight="1" x14ac:dyDescent="0.3">
      <c r="V341" s="143"/>
    </row>
    <row r="342" spans="22:22" ht="12.75" customHeight="1" x14ac:dyDescent="0.3">
      <c r="V342" s="143"/>
    </row>
    <row r="343" spans="22:22" ht="12.75" customHeight="1" x14ac:dyDescent="0.3">
      <c r="V343" s="143"/>
    </row>
    <row r="344" spans="22:22" ht="12.75" customHeight="1" x14ac:dyDescent="0.3">
      <c r="V344" s="143"/>
    </row>
    <row r="345" spans="22:22" ht="12.75" customHeight="1" x14ac:dyDescent="0.3">
      <c r="V345" s="143"/>
    </row>
    <row r="346" spans="22:22" ht="12.75" customHeight="1" x14ac:dyDescent="0.3">
      <c r="V346" s="143"/>
    </row>
    <row r="347" spans="22:22" ht="12.75" customHeight="1" x14ac:dyDescent="0.3">
      <c r="V347" s="143"/>
    </row>
    <row r="348" spans="22:22" ht="12.75" customHeight="1" x14ac:dyDescent="0.3">
      <c r="V348" s="143"/>
    </row>
    <row r="349" spans="22:22" ht="12.75" customHeight="1" x14ac:dyDescent="0.3">
      <c r="V349" s="143"/>
    </row>
    <row r="350" spans="22:22" ht="12.75" customHeight="1" x14ac:dyDescent="0.3">
      <c r="V350" s="143"/>
    </row>
    <row r="351" spans="22:22" ht="12.75" customHeight="1" x14ac:dyDescent="0.3">
      <c r="V351" s="143"/>
    </row>
    <row r="352" spans="22:22" ht="12.75" customHeight="1" x14ac:dyDescent="0.3">
      <c r="V352" s="143"/>
    </row>
    <row r="353" spans="22:22" ht="12.75" customHeight="1" x14ac:dyDescent="0.3">
      <c r="V353" s="143"/>
    </row>
    <row r="354" spans="22:22" ht="12.75" customHeight="1" x14ac:dyDescent="0.3">
      <c r="V354" s="143"/>
    </row>
    <row r="355" spans="22:22" ht="12.75" customHeight="1" x14ac:dyDescent="0.3">
      <c r="V355" s="143"/>
    </row>
    <row r="356" spans="22:22" ht="12.75" customHeight="1" x14ac:dyDescent="0.3">
      <c r="V356" s="143"/>
    </row>
    <row r="357" spans="22:22" ht="12.75" customHeight="1" x14ac:dyDescent="0.3">
      <c r="V357" s="143"/>
    </row>
    <row r="358" spans="22:22" ht="12.75" customHeight="1" x14ac:dyDescent="0.3">
      <c r="V358" s="143"/>
    </row>
    <row r="359" spans="22:22" ht="12.75" customHeight="1" x14ac:dyDescent="0.3">
      <c r="V359" s="143"/>
    </row>
    <row r="360" spans="22:22" ht="12.75" customHeight="1" x14ac:dyDescent="0.3">
      <c r="V360" s="143"/>
    </row>
    <row r="361" spans="22:22" ht="12.75" customHeight="1" x14ac:dyDescent="0.3">
      <c r="V361" s="143"/>
    </row>
    <row r="362" spans="22:22" ht="12.75" customHeight="1" x14ac:dyDescent="0.3">
      <c r="V362" s="143"/>
    </row>
    <row r="363" spans="22:22" ht="12.75" customHeight="1" x14ac:dyDescent="0.3">
      <c r="V363" s="143"/>
    </row>
    <row r="364" spans="22:22" ht="12.75" customHeight="1" x14ac:dyDescent="0.3">
      <c r="V364" s="143"/>
    </row>
    <row r="365" spans="22:22" ht="12.75" customHeight="1" x14ac:dyDescent="0.3">
      <c r="V365" s="143"/>
    </row>
    <row r="366" spans="22:22" ht="12.75" customHeight="1" x14ac:dyDescent="0.3">
      <c r="V366" s="143"/>
    </row>
    <row r="367" spans="22:22" ht="12.75" customHeight="1" x14ac:dyDescent="0.3">
      <c r="V367" s="143"/>
    </row>
    <row r="368" spans="22:22" ht="12.75" customHeight="1" x14ac:dyDescent="0.3">
      <c r="V368" s="143"/>
    </row>
    <row r="369" spans="22:22" ht="12.75" customHeight="1" x14ac:dyDescent="0.3">
      <c r="V369" s="143"/>
    </row>
    <row r="370" spans="22:22" ht="12.75" customHeight="1" x14ac:dyDescent="0.3">
      <c r="V370" s="143"/>
    </row>
    <row r="371" spans="22:22" ht="12.75" customHeight="1" x14ac:dyDescent="0.3">
      <c r="V371" s="143"/>
    </row>
    <row r="372" spans="22:22" ht="12.75" customHeight="1" x14ac:dyDescent="0.3">
      <c r="V372" s="143"/>
    </row>
    <row r="373" spans="22:22" ht="12.75" customHeight="1" x14ac:dyDescent="0.3">
      <c r="V373" s="143"/>
    </row>
    <row r="374" spans="22:22" ht="12.75" customHeight="1" x14ac:dyDescent="0.3">
      <c r="V374" s="143"/>
    </row>
    <row r="375" spans="22:22" ht="12.75" customHeight="1" x14ac:dyDescent="0.3">
      <c r="V375" s="143"/>
    </row>
    <row r="376" spans="22:22" ht="12.75" customHeight="1" x14ac:dyDescent="0.3">
      <c r="V376" s="143"/>
    </row>
    <row r="377" spans="22:22" ht="12.75" customHeight="1" x14ac:dyDescent="0.3">
      <c r="V377" s="143"/>
    </row>
    <row r="378" spans="22:22" ht="12.75" customHeight="1" x14ac:dyDescent="0.3">
      <c r="V378" s="143"/>
    </row>
    <row r="379" spans="22:22" ht="12.75" customHeight="1" x14ac:dyDescent="0.3">
      <c r="V379" s="143"/>
    </row>
    <row r="380" spans="22:22" ht="12.75" customHeight="1" x14ac:dyDescent="0.3">
      <c r="V380" s="143"/>
    </row>
    <row r="381" spans="22:22" ht="12.75" customHeight="1" x14ac:dyDescent="0.3">
      <c r="V381" s="143"/>
    </row>
    <row r="382" spans="22:22" ht="12.75" customHeight="1" x14ac:dyDescent="0.3">
      <c r="V382" s="143"/>
    </row>
    <row r="383" spans="22:22" ht="12.75" customHeight="1" x14ac:dyDescent="0.3">
      <c r="V383" s="143"/>
    </row>
    <row r="384" spans="22:22" ht="12.75" customHeight="1" x14ac:dyDescent="0.3">
      <c r="V384" s="143"/>
    </row>
    <row r="385" spans="22:22" ht="12.75" customHeight="1" x14ac:dyDescent="0.3">
      <c r="V385" s="143"/>
    </row>
    <row r="386" spans="22:22" ht="12.75" customHeight="1" x14ac:dyDescent="0.3">
      <c r="V386" s="143"/>
    </row>
    <row r="387" spans="22:22" ht="12.75" customHeight="1" x14ac:dyDescent="0.3">
      <c r="V387" s="143"/>
    </row>
    <row r="388" spans="22:22" ht="12.75" customHeight="1" x14ac:dyDescent="0.3">
      <c r="V388" s="143"/>
    </row>
    <row r="389" spans="22:22" ht="12.75" customHeight="1" x14ac:dyDescent="0.3">
      <c r="V389" s="143"/>
    </row>
    <row r="390" spans="22:22" ht="12.75" customHeight="1" x14ac:dyDescent="0.3">
      <c r="V390" s="143"/>
    </row>
    <row r="391" spans="22:22" ht="12.75" customHeight="1" x14ac:dyDescent="0.3">
      <c r="V391" s="143"/>
    </row>
    <row r="392" spans="22:22" ht="12.75" customHeight="1" x14ac:dyDescent="0.3">
      <c r="V392" s="143"/>
    </row>
    <row r="393" spans="22:22" ht="12.75" customHeight="1" x14ac:dyDescent="0.3">
      <c r="V393" s="143"/>
    </row>
    <row r="394" spans="22:22" ht="12.75" customHeight="1" x14ac:dyDescent="0.3">
      <c r="V394" s="143"/>
    </row>
    <row r="395" spans="22:22" ht="12.75" customHeight="1" x14ac:dyDescent="0.3">
      <c r="V395" s="143"/>
    </row>
    <row r="396" spans="22:22" ht="12.75" customHeight="1" x14ac:dyDescent="0.3">
      <c r="V396" s="143"/>
    </row>
    <row r="397" spans="22:22" ht="12.75" customHeight="1" x14ac:dyDescent="0.3">
      <c r="V397" s="143"/>
    </row>
    <row r="398" spans="22:22" ht="12.75" customHeight="1" x14ac:dyDescent="0.3">
      <c r="V398" s="143"/>
    </row>
    <row r="399" spans="22:22" ht="12.75" customHeight="1" x14ac:dyDescent="0.3">
      <c r="V399" s="143"/>
    </row>
    <row r="400" spans="22:22" ht="12.75" customHeight="1" x14ac:dyDescent="0.3">
      <c r="V400" s="143"/>
    </row>
    <row r="401" spans="22:22" ht="12.75" customHeight="1" x14ac:dyDescent="0.3">
      <c r="V401" s="143"/>
    </row>
    <row r="402" spans="22:22" ht="12.75" customHeight="1" x14ac:dyDescent="0.3">
      <c r="V402" s="143"/>
    </row>
    <row r="403" spans="22:22" ht="12.75" customHeight="1" x14ac:dyDescent="0.3">
      <c r="V403" s="143"/>
    </row>
    <row r="404" spans="22:22" ht="12.75" customHeight="1" x14ac:dyDescent="0.3">
      <c r="V404" s="143"/>
    </row>
    <row r="405" spans="22:22" ht="12.75" customHeight="1" x14ac:dyDescent="0.3">
      <c r="V405" s="143"/>
    </row>
    <row r="406" spans="22:22" ht="12.75" customHeight="1" x14ac:dyDescent="0.3">
      <c r="V406" s="143"/>
    </row>
    <row r="407" spans="22:22" ht="12.75" customHeight="1" x14ac:dyDescent="0.3">
      <c r="V407" s="143"/>
    </row>
    <row r="408" spans="22:22" ht="12.75" customHeight="1" x14ac:dyDescent="0.3">
      <c r="V408" s="143"/>
    </row>
    <row r="409" spans="22:22" ht="12.75" customHeight="1" x14ac:dyDescent="0.3">
      <c r="V409" s="143"/>
    </row>
    <row r="410" spans="22:22" ht="12.75" customHeight="1" x14ac:dyDescent="0.3">
      <c r="V410" s="143"/>
    </row>
    <row r="411" spans="22:22" ht="12.75" customHeight="1" x14ac:dyDescent="0.3">
      <c r="V411" s="143"/>
    </row>
    <row r="412" spans="22:22" ht="12.75" customHeight="1" x14ac:dyDescent="0.3">
      <c r="V412" s="143"/>
    </row>
    <row r="413" spans="22:22" ht="12.75" customHeight="1" x14ac:dyDescent="0.3">
      <c r="V413" s="143"/>
    </row>
    <row r="414" spans="22:22" ht="12.75" customHeight="1" x14ac:dyDescent="0.3">
      <c r="V414" s="143"/>
    </row>
    <row r="415" spans="22:22" ht="12.75" customHeight="1" x14ac:dyDescent="0.3">
      <c r="V415" s="143"/>
    </row>
    <row r="416" spans="22:22" ht="12.75" customHeight="1" x14ac:dyDescent="0.3">
      <c r="V416" s="143"/>
    </row>
    <row r="417" spans="22:22" ht="12.75" customHeight="1" x14ac:dyDescent="0.3">
      <c r="V417" s="143"/>
    </row>
    <row r="418" spans="22:22" ht="12.75" customHeight="1" x14ac:dyDescent="0.3">
      <c r="V418" s="143"/>
    </row>
    <row r="419" spans="22:22" ht="12.75" customHeight="1" x14ac:dyDescent="0.3">
      <c r="V419" s="143"/>
    </row>
    <row r="420" spans="22:22" ht="12.75" customHeight="1" x14ac:dyDescent="0.3">
      <c r="V420" s="143"/>
    </row>
    <row r="421" spans="22:22" ht="12.75" customHeight="1" x14ac:dyDescent="0.3">
      <c r="V421" s="143"/>
    </row>
    <row r="422" spans="22:22" ht="12.75" customHeight="1" x14ac:dyDescent="0.3">
      <c r="V422" s="143"/>
    </row>
    <row r="423" spans="22:22" ht="12.75" customHeight="1" x14ac:dyDescent="0.3">
      <c r="V423" s="143"/>
    </row>
    <row r="424" spans="22:22" ht="12.75" customHeight="1" x14ac:dyDescent="0.3">
      <c r="V424" s="143"/>
    </row>
    <row r="425" spans="22:22" ht="12.75" customHeight="1" x14ac:dyDescent="0.3">
      <c r="V425" s="143"/>
    </row>
    <row r="426" spans="22:22" ht="12.75" customHeight="1" x14ac:dyDescent="0.3">
      <c r="V426" s="143"/>
    </row>
    <row r="427" spans="22:22" ht="12.75" customHeight="1" x14ac:dyDescent="0.3">
      <c r="V427" s="143"/>
    </row>
    <row r="428" spans="22:22" ht="12.75" customHeight="1" x14ac:dyDescent="0.3">
      <c r="V428" s="143"/>
    </row>
    <row r="429" spans="22:22" ht="12.75" customHeight="1" x14ac:dyDescent="0.3">
      <c r="V429" s="143"/>
    </row>
    <row r="430" spans="22:22" ht="12.75" customHeight="1" x14ac:dyDescent="0.3">
      <c r="V430" s="143"/>
    </row>
    <row r="431" spans="22:22" ht="12.75" customHeight="1" x14ac:dyDescent="0.3">
      <c r="V431" s="143"/>
    </row>
    <row r="432" spans="22:22" ht="12.75" customHeight="1" x14ac:dyDescent="0.3">
      <c r="V432" s="143"/>
    </row>
    <row r="433" spans="22:22" ht="12.75" customHeight="1" x14ac:dyDescent="0.3">
      <c r="V433" s="143"/>
    </row>
    <row r="434" spans="22:22" ht="12.75" customHeight="1" x14ac:dyDescent="0.3">
      <c r="V434" s="143"/>
    </row>
    <row r="435" spans="22:22" ht="12.75" customHeight="1" x14ac:dyDescent="0.3">
      <c r="V435" s="143"/>
    </row>
    <row r="436" spans="22:22" ht="12.75" customHeight="1" x14ac:dyDescent="0.3">
      <c r="V436" s="143"/>
    </row>
    <row r="437" spans="22:22" ht="12.75" customHeight="1" x14ac:dyDescent="0.3">
      <c r="V437" s="143"/>
    </row>
    <row r="438" spans="22:22" ht="12.75" customHeight="1" x14ac:dyDescent="0.3">
      <c r="V438" s="143"/>
    </row>
    <row r="439" spans="22:22" ht="12.75" customHeight="1" x14ac:dyDescent="0.3">
      <c r="V439" s="143"/>
    </row>
    <row r="440" spans="22:22" ht="12.75" customHeight="1" x14ac:dyDescent="0.3">
      <c r="V440" s="143"/>
    </row>
    <row r="441" spans="22:22" ht="12.75" customHeight="1" x14ac:dyDescent="0.3">
      <c r="V441" s="143"/>
    </row>
    <row r="442" spans="22:22" ht="12.75" customHeight="1" x14ac:dyDescent="0.3">
      <c r="V442" s="143"/>
    </row>
    <row r="443" spans="22:22" ht="12.75" customHeight="1" x14ac:dyDescent="0.3">
      <c r="V443" s="143"/>
    </row>
    <row r="444" spans="22:22" ht="12.75" customHeight="1" x14ac:dyDescent="0.3">
      <c r="V444" s="143"/>
    </row>
    <row r="445" spans="22:22" ht="12.75" customHeight="1" x14ac:dyDescent="0.3">
      <c r="V445" s="143"/>
    </row>
    <row r="446" spans="22:22" ht="12.75" customHeight="1" x14ac:dyDescent="0.3">
      <c r="V446" s="143"/>
    </row>
    <row r="447" spans="22:22" ht="12.75" customHeight="1" x14ac:dyDescent="0.3">
      <c r="V447" s="143"/>
    </row>
    <row r="448" spans="22:22" ht="12.75" customHeight="1" x14ac:dyDescent="0.3">
      <c r="V448" s="143"/>
    </row>
    <row r="449" spans="22:22" ht="12.75" customHeight="1" x14ac:dyDescent="0.3">
      <c r="V449" s="143"/>
    </row>
    <row r="450" spans="22:22" ht="12.75" customHeight="1" x14ac:dyDescent="0.3">
      <c r="V450" s="143"/>
    </row>
    <row r="451" spans="22:22" ht="12.75" customHeight="1" x14ac:dyDescent="0.3">
      <c r="V451" s="143"/>
    </row>
    <row r="452" spans="22:22" ht="12.75" customHeight="1" x14ac:dyDescent="0.3">
      <c r="V452" s="143"/>
    </row>
    <row r="453" spans="22:22" ht="12.75" customHeight="1" x14ac:dyDescent="0.3">
      <c r="V453" s="143"/>
    </row>
    <row r="454" spans="22:22" ht="12.75" customHeight="1" x14ac:dyDescent="0.3">
      <c r="V454" s="143"/>
    </row>
    <row r="455" spans="22:22" ht="12.75" customHeight="1" x14ac:dyDescent="0.3">
      <c r="V455" s="143"/>
    </row>
    <row r="456" spans="22:22" ht="12.75" customHeight="1" x14ac:dyDescent="0.3">
      <c r="V456" s="143"/>
    </row>
    <row r="457" spans="22:22" ht="12.75" customHeight="1" x14ac:dyDescent="0.3">
      <c r="V457" s="143"/>
    </row>
    <row r="458" spans="22:22" ht="12.75" customHeight="1" x14ac:dyDescent="0.3">
      <c r="V458" s="143"/>
    </row>
    <row r="459" spans="22:22" ht="12.75" customHeight="1" x14ac:dyDescent="0.3">
      <c r="V459" s="143"/>
    </row>
    <row r="460" spans="22:22" ht="12.75" customHeight="1" x14ac:dyDescent="0.3">
      <c r="V460" s="143"/>
    </row>
    <row r="461" spans="22:22" ht="12.75" customHeight="1" x14ac:dyDescent="0.3">
      <c r="V461" s="143"/>
    </row>
    <row r="462" spans="22:22" ht="12.75" customHeight="1" x14ac:dyDescent="0.3">
      <c r="V462" s="143"/>
    </row>
    <row r="463" spans="22:22" ht="12.75" customHeight="1" x14ac:dyDescent="0.3">
      <c r="V463" s="143"/>
    </row>
    <row r="464" spans="22:22" ht="12.75" customHeight="1" x14ac:dyDescent="0.3">
      <c r="V464" s="143"/>
    </row>
    <row r="465" spans="22:22" ht="12.75" customHeight="1" x14ac:dyDescent="0.3">
      <c r="V465" s="143"/>
    </row>
    <row r="466" spans="22:22" ht="12.75" customHeight="1" x14ac:dyDescent="0.3">
      <c r="V466" s="143"/>
    </row>
    <row r="467" spans="22:22" ht="12.75" customHeight="1" x14ac:dyDescent="0.3">
      <c r="V467" s="143"/>
    </row>
    <row r="468" spans="22:22" ht="12.75" customHeight="1" x14ac:dyDescent="0.3">
      <c r="V468" s="143"/>
    </row>
    <row r="469" spans="22:22" ht="12.75" customHeight="1" x14ac:dyDescent="0.3">
      <c r="V469" s="143"/>
    </row>
    <row r="470" spans="22:22" ht="12.75" customHeight="1" x14ac:dyDescent="0.3">
      <c r="V470" s="143"/>
    </row>
    <row r="471" spans="22:22" ht="12.75" customHeight="1" x14ac:dyDescent="0.3">
      <c r="V471" s="143"/>
    </row>
    <row r="472" spans="22:22" ht="12.75" customHeight="1" x14ac:dyDescent="0.3">
      <c r="V472" s="143"/>
    </row>
    <row r="473" spans="22:22" ht="12.75" customHeight="1" x14ac:dyDescent="0.3">
      <c r="V473" s="143"/>
    </row>
    <row r="474" spans="22:22" ht="12.75" customHeight="1" x14ac:dyDescent="0.3">
      <c r="V474" s="143"/>
    </row>
    <row r="475" spans="22:22" ht="12.75" customHeight="1" x14ac:dyDescent="0.3">
      <c r="V475" s="143"/>
    </row>
    <row r="476" spans="22:22" ht="12.75" customHeight="1" x14ac:dyDescent="0.3">
      <c r="V476" s="143"/>
    </row>
    <row r="477" spans="22:22" ht="12.75" customHeight="1" x14ac:dyDescent="0.3">
      <c r="V477" s="143"/>
    </row>
    <row r="478" spans="22:22" ht="12.75" customHeight="1" x14ac:dyDescent="0.3">
      <c r="V478" s="143"/>
    </row>
    <row r="479" spans="22:22" ht="12.75" customHeight="1" x14ac:dyDescent="0.3">
      <c r="V479" s="143"/>
    </row>
    <row r="480" spans="22:22" ht="12.75" customHeight="1" x14ac:dyDescent="0.3">
      <c r="V480" s="143"/>
    </row>
    <row r="481" spans="22:22" ht="12.75" customHeight="1" x14ac:dyDescent="0.3">
      <c r="V481" s="143"/>
    </row>
    <row r="482" spans="22:22" ht="12.75" customHeight="1" x14ac:dyDescent="0.3">
      <c r="V482" s="143"/>
    </row>
    <row r="483" spans="22:22" ht="12.75" customHeight="1" x14ac:dyDescent="0.3">
      <c r="V483" s="143"/>
    </row>
    <row r="484" spans="22:22" ht="12.75" customHeight="1" x14ac:dyDescent="0.3">
      <c r="V484" s="143"/>
    </row>
    <row r="485" spans="22:22" ht="12.75" customHeight="1" x14ac:dyDescent="0.3">
      <c r="V485" s="143"/>
    </row>
    <row r="486" spans="22:22" ht="12.75" customHeight="1" x14ac:dyDescent="0.3">
      <c r="V486" s="143"/>
    </row>
    <row r="487" spans="22:22" ht="12.75" customHeight="1" x14ac:dyDescent="0.3">
      <c r="V487" s="143"/>
    </row>
    <row r="488" spans="22:22" ht="12.75" customHeight="1" x14ac:dyDescent="0.3">
      <c r="V488" s="143"/>
    </row>
    <row r="489" spans="22:22" ht="12.75" customHeight="1" x14ac:dyDescent="0.3">
      <c r="V489" s="143"/>
    </row>
    <row r="490" spans="22:22" ht="12.75" customHeight="1" x14ac:dyDescent="0.3">
      <c r="V490" s="143"/>
    </row>
    <row r="491" spans="22:22" ht="12.75" customHeight="1" x14ac:dyDescent="0.3">
      <c r="V491" s="143"/>
    </row>
    <row r="492" spans="22:22" ht="12.75" customHeight="1" x14ac:dyDescent="0.3">
      <c r="V492" s="143"/>
    </row>
    <row r="493" spans="22:22" ht="12.75" customHeight="1" x14ac:dyDescent="0.3">
      <c r="V493" s="143"/>
    </row>
    <row r="494" spans="22:22" ht="12.75" customHeight="1" x14ac:dyDescent="0.3">
      <c r="V494" s="143"/>
    </row>
    <row r="495" spans="22:22" ht="12.75" customHeight="1" x14ac:dyDescent="0.3">
      <c r="V495" s="143"/>
    </row>
    <row r="496" spans="22:22" ht="12.75" customHeight="1" x14ac:dyDescent="0.3">
      <c r="V496" s="143"/>
    </row>
    <row r="497" spans="22:22" ht="12.75" customHeight="1" x14ac:dyDescent="0.3">
      <c r="V497" s="143"/>
    </row>
    <row r="498" spans="22:22" ht="12.75" customHeight="1" x14ac:dyDescent="0.3">
      <c r="V498" s="143"/>
    </row>
    <row r="499" spans="22:22" ht="12.75" customHeight="1" x14ac:dyDescent="0.3">
      <c r="V499" s="143"/>
    </row>
    <row r="500" spans="22:22" ht="12.75" customHeight="1" x14ac:dyDescent="0.3">
      <c r="V500" s="143"/>
    </row>
    <row r="501" spans="22:22" ht="12.75" customHeight="1" x14ac:dyDescent="0.3">
      <c r="V501" s="143"/>
    </row>
    <row r="502" spans="22:22" ht="12.75" customHeight="1" x14ac:dyDescent="0.3">
      <c r="V502" s="143"/>
    </row>
    <row r="503" spans="22:22" ht="12.75" customHeight="1" x14ac:dyDescent="0.3">
      <c r="V503" s="143"/>
    </row>
    <row r="504" spans="22:22" ht="12.75" customHeight="1" x14ac:dyDescent="0.3">
      <c r="V504" s="143"/>
    </row>
    <row r="505" spans="22:22" ht="12.75" customHeight="1" x14ac:dyDescent="0.3">
      <c r="V505" s="143"/>
    </row>
    <row r="506" spans="22:22" ht="12.75" customHeight="1" x14ac:dyDescent="0.3">
      <c r="V506" s="143"/>
    </row>
    <row r="507" spans="22:22" ht="12.75" customHeight="1" x14ac:dyDescent="0.3">
      <c r="V507" s="143"/>
    </row>
    <row r="508" spans="22:22" ht="12.75" customHeight="1" x14ac:dyDescent="0.3">
      <c r="V508" s="143"/>
    </row>
    <row r="509" spans="22:22" ht="12.75" customHeight="1" x14ac:dyDescent="0.3">
      <c r="V509" s="143"/>
    </row>
    <row r="510" spans="22:22" ht="12.75" customHeight="1" x14ac:dyDescent="0.3">
      <c r="V510" s="143"/>
    </row>
    <row r="511" spans="22:22" ht="12.75" customHeight="1" x14ac:dyDescent="0.3">
      <c r="V511" s="143"/>
    </row>
    <row r="512" spans="22:22" ht="12.75" customHeight="1" x14ac:dyDescent="0.3">
      <c r="V512" s="143"/>
    </row>
    <row r="513" spans="22:22" ht="12.75" customHeight="1" x14ac:dyDescent="0.3">
      <c r="V513" s="143"/>
    </row>
    <row r="514" spans="22:22" ht="12.75" customHeight="1" x14ac:dyDescent="0.3">
      <c r="V514" s="143"/>
    </row>
    <row r="515" spans="22:22" ht="12.75" customHeight="1" x14ac:dyDescent="0.3">
      <c r="V515" s="143"/>
    </row>
    <row r="516" spans="22:22" ht="12.75" customHeight="1" x14ac:dyDescent="0.3">
      <c r="V516" s="143"/>
    </row>
    <row r="517" spans="22:22" ht="12.75" customHeight="1" x14ac:dyDescent="0.3">
      <c r="V517" s="143"/>
    </row>
    <row r="518" spans="22:22" ht="12.75" customHeight="1" x14ac:dyDescent="0.3">
      <c r="V518" s="143"/>
    </row>
    <row r="519" spans="22:22" ht="12.75" customHeight="1" x14ac:dyDescent="0.3">
      <c r="V519" s="143"/>
    </row>
    <row r="520" spans="22:22" ht="12.75" customHeight="1" x14ac:dyDescent="0.3">
      <c r="V520" s="143"/>
    </row>
    <row r="521" spans="22:22" ht="12.75" customHeight="1" x14ac:dyDescent="0.3">
      <c r="V521" s="143"/>
    </row>
    <row r="522" spans="22:22" ht="12.75" customHeight="1" x14ac:dyDescent="0.3">
      <c r="V522" s="143"/>
    </row>
    <row r="523" spans="22:22" ht="12.75" customHeight="1" x14ac:dyDescent="0.3">
      <c r="V523" s="143"/>
    </row>
    <row r="524" spans="22:22" ht="12.75" customHeight="1" x14ac:dyDescent="0.3">
      <c r="V524" s="143"/>
    </row>
    <row r="525" spans="22:22" ht="12.75" customHeight="1" x14ac:dyDescent="0.3">
      <c r="V525" s="143"/>
    </row>
    <row r="526" spans="22:22" ht="12.75" customHeight="1" x14ac:dyDescent="0.3">
      <c r="V526" s="143"/>
    </row>
    <row r="527" spans="22:22" ht="12.75" customHeight="1" x14ac:dyDescent="0.3">
      <c r="V527" s="143"/>
    </row>
    <row r="528" spans="22:22" ht="12.75" customHeight="1" x14ac:dyDescent="0.3">
      <c r="V528" s="143"/>
    </row>
    <row r="529" spans="22:22" ht="12.75" customHeight="1" x14ac:dyDescent="0.3">
      <c r="V529" s="143"/>
    </row>
    <row r="530" spans="22:22" ht="12.75" customHeight="1" x14ac:dyDescent="0.3">
      <c r="V530" s="143"/>
    </row>
    <row r="531" spans="22:22" ht="12.75" customHeight="1" x14ac:dyDescent="0.3">
      <c r="V531" s="143"/>
    </row>
    <row r="532" spans="22:22" ht="12.75" customHeight="1" x14ac:dyDescent="0.3">
      <c r="V532" s="143"/>
    </row>
    <row r="533" spans="22:22" ht="12.75" customHeight="1" x14ac:dyDescent="0.3">
      <c r="V533" s="143"/>
    </row>
    <row r="534" spans="22:22" ht="12.75" customHeight="1" x14ac:dyDescent="0.3">
      <c r="V534" s="143"/>
    </row>
    <row r="535" spans="22:22" ht="12.75" customHeight="1" x14ac:dyDescent="0.3">
      <c r="V535" s="143"/>
    </row>
    <row r="536" spans="22:22" ht="12.75" customHeight="1" x14ac:dyDescent="0.3">
      <c r="V536" s="143"/>
    </row>
    <row r="537" spans="22:22" ht="12.75" customHeight="1" x14ac:dyDescent="0.3">
      <c r="V537" s="143"/>
    </row>
    <row r="538" spans="22:22" ht="12.75" customHeight="1" x14ac:dyDescent="0.3">
      <c r="V538" s="143"/>
    </row>
    <row r="539" spans="22:22" ht="12.75" customHeight="1" x14ac:dyDescent="0.3">
      <c r="V539" s="143"/>
    </row>
    <row r="540" spans="22:22" ht="12.75" customHeight="1" x14ac:dyDescent="0.3">
      <c r="V540" s="143"/>
    </row>
    <row r="541" spans="22:22" ht="12.75" customHeight="1" x14ac:dyDescent="0.3">
      <c r="V541" s="143"/>
    </row>
    <row r="542" spans="22:22" ht="12.75" customHeight="1" x14ac:dyDescent="0.3">
      <c r="V542" s="143"/>
    </row>
    <row r="543" spans="22:22" ht="12.75" customHeight="1" x14ac:dyDescent="0.3">
      <c r="V543" s="143"/>
    </row>
    <row r="544" spans="22:22" ht="12.75" customHeight="1" x14ac:dyDescent="0.3">
      <c r="V544" s="143"/>
    </row>
    <row r="545" spans="22:22" ht="12.75" customHeight="1" x14ac:dyDescent="0.3">
      <c r="V545" s="143"/>
    </row>
    <row r="546" spans="22:22" ht="12.75" customHeight="1" x14ac:dyDescent="0.3">
      <c r="V546" s="143"/>
    </row>
    <row r="547" spans="22:22" ht="12.75" customHeight="1" x14ac:dyDescent="0.3">
      <c r="V547" s="143"/>
    </row>
    <row r="548" spans="22:22" ht="12.75" customHeight="1" x14ac:dyDescent="0.3">
      <c r="V548" s="143"/>
    </row>
    <row r="549" spans="22:22" ht="12.75" customHeight="1" x14ac:dyDescent="0.3">
      <c r="V549" s="143"/>
    </row>
    <row r="550" spans="22:22" ht="12.75" customHeight="1" x14ac:dyDescent="0.3">
      <c r="V550" s="143"/>
    </row>
    <row r="551" spans="22:22" ht="12.75" customHeight="1" x14ac:dyDescent="0.3">
      <c r="V551" s="143"/>
    </row>
    <row r="552" spans="22:22" ht="12.75" customHeight="1" x14ac:dyDescent="0.3">
      <c r="V552" s="143"/>
    </row>
    <row r="553" spans="22:22" ht="12.75" customHeight="1" x14ac:dyDescent="0.3">
      <c r="V553" s="143"/>
    </row>
    <row r="554" spans="22:22" ht="12.75" customHeight="1" x14ac:dyDescent="0.3">
      <c r="V554" s="143"/>
    </row>
    <row r="555" spans="22:22" ht="12.75" customHeight="1" x14ac:dyDescent="0.3">
      <c r="V555" s="143"/>
    </row>
    <row r="556" spans="22:22" ht="12.75" customHeight="1" x14ac:dyDescent="0.3">
      <c r="V556" s="143"/>
    </row>
  </sheetData>
  <mergeCells count="2">
    <mergeCell ref="H3:U3"/>
    <mergeCell ref="V3:AI3"/>
  </mergeCells>
  <pageMargins left="0.7" right="0.7" top="0.75" bottom="0.75" header="0.3" footer="0.3"/>
  <pageSetup scale="3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77483-758D-4668-B530-2364357AEEDA}">
  <sheetPr>
    <pageSetUpPr fitToPage="1"/>
  </sheetPr>
  <dimension ref="A1:EW288"/>
  <sheetViews>
    <sheetView view="pageBreakPreview" zoomScaleNormal="100" zoomScaleSheetLayoutView="100" workbookViewId="0">
      <selection activeCell="D19" sqref="D19"/>
    </sheetView>
  </sheetViews>
  <sheetFormatPr defaultColWidth="9.08984375" defaultRowHeight="14" x14ac:dyDescent="0.3"/>
  <cols>
    <col min="1" max="1" width="2.81640625" style="88" customWidth="1"/>
    <col min="2" max="2" width="3.453125" style="88" customWidth="1"/>
    <col min="3" max="3" width="50.36328125" style="88" customWidth="1"/>
    <col min="4" max="4" width="3.81640625" style="88" customWidth="1"/>
    <col min="5" max="5" width="12.7265625" style="88" customWidth="1"/>
    <col min="6" max="8" width="13.54296875" style="88" customWidth="1"/>
    <col min="9" max="9" width="14" style="88" customWidth="1"/>
    <col min="10" max="13" width="13.54296875" style="88" hidden="1" customWidth="1"/>
    <col min="14" max="54" width="14" style="88" hidden="1" customWidth="1"/>
    <col min="55" max="59" width="14" style="88" customWidth="1"/>
    <col min="60" max="69" width="14" style="88" hidden="1" customWidth="1"/>
    <col min="70" max="74" width="14" style="88" customWidth="1"/>
    <col min="75" max="75" width="4.54296875" style="88" bestFit="1" customWidth="1"/>
    <col min="76" max="76" width="13.54296875" style="293" customWidth="1"/>
    <col min="77" max="77" width="0.453125" style="88" customWidth="1"/>
    <col min="78" max="78" width="18.90625" style="294" customWidth="1"/>
    <col min="79" max="16384" width="9.08984375" style="88"/>
  </cols>
  <sheetData>
    <row r="1" spans="1:76" ht="15.5" x14ac:dyDescent="0.35">
      <c r="A1" s="80" t="s">
        <v>273</v>
      </c>
      <c r="B1" s="291"/>
      <c r="C1" s="135"/>
      <c r="D1" s="81"/>
      <c r="E1" s="292"/>
      <c r="F1" s="135"/>
      <c r="G1" s="135"/>
      <c r="H1" s="135"/>
      <c r="I1" s="135"/>
      <c r="J1" s="135"/>
      <c r="K1" s="135"/>
      <c r="L1" s="135"/>
      <c r="M1" s="135"/>
      <c r="N1" s="145"/>
      <c r="O1" s="135"/>
      <c r="P1" s="135"/>
      <c r="Q1" s="135"/>
      <c r="R1" s="135"/>
      <c r="S1" s="135"/>
      <c r="T1" s="135"/>
      <c r="U1" s="135"/>
      <c r="V1" s="135"/>
      <c r="W1" s="135"/>
      <c r="X1" s="14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row>
    <row r="2" spans="1:76" x14ac:dyDescent="0.3">
      <c r="A2" s="83"/>
      <c r="B2" s="81"/>
      <c r="D2" s="295"/>
      <c r="E2" s="737" t="s">
        <v>33</v>
      </c>
      <c r="F2" s="718"/>
      <c r="G2" s="718"/>
      <c r="H2" s="718"/>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c r="AT2" s="718"/>
      <c r="AU2" s="718"/>
      <c r="AV2" s="718"/>
      <c r="AW2" s="718"/>
      <c r="AX2" s="718"/>
      <c r="AY2" s="718"/>
      <c r="AZ2" s="718"/>
      <c r="BA2" s="718"/>
      <c r="BB2" s="718"/>
      <c r="BC2" s="718"/>
      <c r="BD2" s="718"/>
      <c r="BE2" s="718"/>
      <c r="BF2" s="718"/>
      <c r="BG2" s="718"/>
      <c r="BH2" s="718"/>
      <c r="BI2" s="718"/>
      <c r="BJ2" s="718"/>
      <c r="BK2" s="718"/>
      <c r="BL2" s="718"/>
      <c r="BM2" s="718"/>
      <c r="BN2" s="718"/>
      <c r="BO2" s="718"/>
      <c r="BP2" s="718"/>
      <c r="BQ2" s="718"/>
      <c r="BR2" s="718"/>
      <c r="BS2" s="718"/>
      <c r="BT2" s="718"/>
      <c r="BU2" s="718"/>
      <c r="BV2" s="720"/>
      <c r="BW2" s="106"/>
    </row>
    <row r="3" spans="1:76" x14ac:dyDescent="0.3">
      <c r="A3" s="89"/>
      <c r="B3" s="81"/>
      <c r="C3" s="88" t="s">
        <v>274</v>
      </c>
      <c r="D3" s="296"/>
      <c r="E3" s="739" t="s">
        <v>275</v>
      </c>
      <c r="F3" s="742"/>
      <c r="G3" s="742"/>
      <c r="H3" s="742"/>
      <c r="I3" s="743"/>
      <c r="J3" s="739" t="s">
        <v>0</v>
      </c>
      <c r="K3" s="742"/>
      <c r="L3" s="742"/>
      <c r="M3" s="742"/>
      <c r="N3" s="743"/>
      <c r="O3" s="739" t="s">
        <v>6</v>
      </c>
      <c r="P3" s="742"/>
      <c r="Q3" s="742"/>
      <c r="R3" s="742"/>
      <c r="S3" s="743"/>
      <c r="T3" s="739" t="s">
        <v>7</v>
      </c>
      <c r="U3" s="742"/>
      <c r="V3" s="742"/>
      <c r="W3" s="742"/>
      <c r="X3" s="743"/>
      <c r="Y3" s="739" t="s">
        <v>8</v>
      </c>
      <c r="Z3" s="742"/>
      <c r="AA3" s="742"/>
      <c r="AB3" s="742"/>
      <c r="AC3" s="743"/>
      <c r="AD3" s="739" t="s">
        <v>9</v>
      </c>
      <c r="AE3" s="742"/>
      <c r="AF3" s="742"/>
      <c r="AG3" s="742"/>
      <c r="AH3" s="743"/>
      <c r="AI3" s="739" t="s">
        <v>10</v>
      </c>
      <c r="AJ3" s="742"/>
      <c r="AK3" s="742"/>
      <c r="AL3" s="742"/>
      <c r="AM3" s="743"/>
      <c r="AN3" s="739" t="s">
        <v>11</v>
      </c>
      <c r="AO3" s="742"/>
      <c r="AP3" s="742"/>
      <c r="AQ3" s="742"/>
      <c r="AR3" s="743"/>
      <c r="AS3" s="739" t="s">
        <v>16</v>
      </c>
      <c r="AT3" s="742"/>
      <c r="AU3" s="742"/>
      <c r="AV3" s="742"/>
      <c r="AW3" s="743"/>
      <c r="AX3" s="739" t="s">
        <v>12</v>
      </c>
      <c r="AY3" s="742"/>
      <c r="AZ3" s="742"/>
      <c r="BA3" s="742"/>
      <c r="BB3" s="743"/>
      <c r="BC3" s="739" t="s">
        <v>13</v>
      </c>
      <c r="BD3" s="742"/>
      <c r="BE3" s="742"/>
      <c r="BF3" s="742"/>
      <c r="BG3" s="743"/>
      <c r="BH3" s="739" t="s">
        <v>14</v>
      </c>
      <c r="BI3" s="742"/>
      <c r="BJ3" s="742"/>
      <c r="BK3" s="742"/>
      <c r="BL3" s="743"/>
      <c r="BM3" s="739" t="s">
        <v>15</v>
      </c>
      <c r="BN3" s="742"/>
      <c r="BO3" s="742"/>
      <c r="BP3" s="742"/>
      <c r="BQ3" s="743"/>
      <c r="BR3" s="739" t="s">
        <v>2</v>
      </c>
      <c r="BS3" s="742"/>
      <c r="BT3" s="742"/>
      <c r="BU3" s="742"/>
      <c r="BV3" s="744"/>
    </row>
    <row r="4" spans="1:76" x14ac:dyDescent="0.3">
      <c r="A4" s="89"/>
      <c r="B4" s="81"/>
      <c r="D4" s="296"/>
      <c r="E4" s="300" t="s">
        <v>276</v>
      </c>
      <c r="F4" s="108" t="s">
        <v>277</v>
      </c>
      <c r="G4" s="108" t="s">
        <v>278</v>
      </c>
      <c r="H4" s="108" t="s">
        <v>279</v>
      </c>
      <c r="I4" s="91" t="s">
        <v>280</v>
      </c>
      <c r="J4" s="300" t="s">
        <v>276</v>
      </c>
      <c r="K4" s="108" t="s">
        <v>277</v>
      </c>
      <c r="L4" s="108" t="s">
        <v>278</v>
      </c>
      <c r="M4" s="108" t="s">
        <v>279</v>
      </c>
      <c r="N4" s="301" t="s">
        <v>280</v>
      </c>
      <c r="O4" s="108" t="s">
        <v>276</v>
      </c>
      <c r="P4" s="108" t="s">
        <v>277</v>
      </c>
      <c r="Q4" s="108" t="s">
        <v>278</v>
      </c>
      <c r="R4" s="108" t="s">
        <v>279</v>
      </c>
      <c r="S4" s="301" t="s">
        <v>280</v>
      </c>
      <c r="T4" s="300" t="s">
        <v>276</v>
      </c>
      <c r="U4" s="108" t="s">
        <v>277</v>
      </c>
      <c r="V4" s="108" t="s">
        <v>278</v>
      </c>
      <c r="W4" s="108" t="s">
        <v>279</v>
      </c>
      <c r="X4" s="301" t="s">
        <v>280</v>
      </c>
      <c r="Y4" s="300" t="s">
        <v>276</v>
      </c>
      <c r="Z4" s="108" t="s">
        <v>277</v>
      </c>
      <c r="AA4" s="108" t="s">
        <v>278</v>
      </c>
      <c r="AB4" s="108" t="s">
        <v>279</v>
      </c>
      <c r="AC4" s="301" t="s">
        <v>280</v>
      </c>
      <c r="AD4" s="300" t="s">
        <v>276</v>
      </c>
      <c r="AE4" s="108" t="s">
        <v>277</v>
      </c>
      <c r="AF4" s="108" t="s">
        <v>278</v>
      </c>
      <c r="AG4" s="108" t="s">
        <v>279</v>
      </c>
      <c r="AH4" s="301" t="s">
        <v>280</v>
      </c>
      <c r="AI4" s="300" t="s">
        <v>276</v>
      </c>
      <c r="AJ4" s="108" t="s">
        <v>277</v>
      </c>
      <c r="AK4" s="108" t="s">
        <v>278</v>
      </c>
      <c r="AL4" s="108" t="s">
        <v>279</v>
      </c>
      <c r="AM4" s="301" t="s">
        <v>280</v>
      </c>
      <c r="AN4" s="300" t="s">
        <v>276</v>
      </c>
      <c r="AO4" s="108" t="s">
        <v>277</v>
      </c>
      <c r="AP4" s="108" t="s">
        <v>278</v>
      </c>
      <c r="AQ4" s="108" t="s">
        <v>279</v>
      </c>
      <c r="AR4" s="301" t="s">
        <v>280</v>
      </c>
      <c r="AS4" s="300" t="s">
        <v>276</v>
      </c>
      <c r="AT4" s="108" t="s">
        <v>277</v>
      </c>
      <c r="AU4" s="108" t="s">
        <v>278</v>
      </c>
      <c r="AV4" s="108" t="s">
        <v>279</v>
      </c>
      <c r="AW4" s="301" t="s">
        <v>280</v>
      </c>
      <c r="AX4" s="300" t="s">
        <v>276</v>
      </c>
      <c r="AY4" s="108" t="s">
        <v>277</v>
      </c>
      <c r="AZ4" s="108" t="s">
        <v>278</v>
      </c>
      <c r="BA4" s="108" t="s">
        <v>279</v>
      </c>
      <c r="BB4" s="301" t="s">
        <v>280</v>
      </c>
      <c r="BC4" s="300" t="s">
        <v>276</v>
      </c>
      <c r="BD4" s="108" t="s">
        <v>277</v>
      </c>
      <c r="BE4" s="108" t="s">
        <v>278</v>
      </c>
      <c r="BF4" s="108" t="s">
        <v>279</v>
      </c>
      <c r="BG4" s="301" t="s">
        <v>280</v>
      </c>
      <c r="BH4" s="300" t="s">
        <v>276</v>
      </c>
      <c r="BI4" s="108" t="s">
        <v>277</v>
      </c>
      <c r="BJ4" s="108" t="s">
        <v>278</v>
      </c>
      <c r="BK4" s="108" t="s">
        <v>281</v>
      </c>
      <c r="BL4" s="301" t="s">
        <v>280</v>
      </c>
      <c r="BM4" s="300" t="s">
        <v>276</v>
      </c>
      <c r="BN4" s="108" t="s">
        <v>277</v>
      </c>
      <c r="BO4" s="108" t="s">
        <v>278</v>
      </c>
      <c r="BP4" s="108" t="s">
        <v>279</v>
      </c>
      <c r="BQ4" s="301" t="s">
        <v>280</v>
      </c>
      <c r="BR4" s="300" t="s">
        <v>276</v>
      </c>
      <c r="BS4" s="108" t="s">
        <v>277</v>
      </c>
      <c r="BT4" s="108" t="s">
        <v>278</v>
      </c>
      <c r="BU4" s="108" t="s">
        <v>279</v>
      </c>
      <c r="BV4" s="302" t="s">
        <v>280</v>
      </c>
      <c r="BW4" s="106"/>
    </row>
    <row r="5" spans="1:76" x14ac:dyDescent="0.3">
      <c r="A5" s="92" t="s">
        <v>17</v>
      </c>
      <c r="B5" s="93"/>
      <c r="C5" s="93"/>
      <c r="D5" s="303"/>
      <c r="E5" s="304" t="s">
        <v>282</v>
      </c>
      <c r="F5" s="95" t="s">
        <v>283</v>
      </c>
      <c r="G5" s="95" t="s">
        <v>284</v>
      </c>
      <c r="H5" s="95" t="s">
        <v>285</v>
      </c>
      <c r="I5" s="96"/>
      <c r="J5" s="304" t="s">
        <v>282</v>
      </c>
      <c r="K5" s="95" t="s">
        <v>283</v>
      </c>
      <c r="L5" s="95" t="s">
        <v>284</v>
      </c>
      <c r="M5" s="95" t="s">
        <v>285</v>
      </c>
      <c r="N5" s="96"/>
      <c r="O5" s="95" t="s">
        <v>282</v>
      </c>
      <c r="P5" s="95" t="s">
        <v>283</v>
      </c>
      <c r="Q5" s="95" t="s">
        <v>284</v>
      </c>
      <c r="R5" s="95" t="s">
        <v>285</v>
      </c>
      <c r="S5" s="96"/>
      <c r="T5" s="304" t="s">
        <v>282</v>
      </c>
      <c r="U5" s="95" t="s">
        <v>283</v>
      </c>
      <c r="V5" s="95" t="s">
        <v>284</v>
      </c>
      <c r="W5" s="95" t="s">
        <v>285</v>
      </c>
      <c r="X5" s="96"/>
      <c r="Y5" s="304" t="s">
        <v>282</v>
      </c>
      <c r="Z5" s="95" t="s">
        <v>283</v>
      </c>
      <c r="AA5" s="95" t="s">
        <v>284</v>
      </c>
      <c r="AB5" s="95" t="s">
        <v>285</v>
      </c>
      <c r="AC5" s="96"/>
      <c r="AD5" s="304" t="s">
        <v>282</v>
      </c>
      <c r="AE5" s="95" t="s">
        <v>283</v>
      </c>
      <c r="AF5" s="95" t="s">
        <v>284</v>
      </c>
      <c r="AG5" s="95" t="s">
        <v>285</v>
      </c>
      <c r="AH5" s="96"/>
      <c r="AI5" s="304" t="s">
        <v>282</v>
      </c>
      <c r="AJ5" s="95" t="s">
        <v>283</v>
      </c>
      <c r="AK5" s="95" t="s">
        <v>284</v>
      </c>
      <c r="AL5" s="95" t="s">
        <v>285</v>
      </c>
      <c r="AM5" s="96"/>
      <c r="AN5" s="304" t="s">
        <v>282</v>
      </c>
      <c r="AO5" s="95" t="s">
        <v>283</v>
      </c>
      <c r="AP5" s="95" t="s">
        <v>284</v>
      </c>
      <c r="AQ5" s="95" t="s">
        <v>285</v>
      </c>
      <c r="AR5" s="96"/>
      <c r="AS5" s="304" t="s">
        <v>282</v>
      </c>
      <c r="AT5" s="95" t="s">
        <v>283</v>
      </c>
      <c r="AU5" s="95" t="s">
        <v>284</v>
      </c>
      <c r="AV5" s="95" t="s">
        <v>285</v>
      </c>
      <c r="AW5" s="96"/>
      <c r="AX5" s="304" t="s">
        <v>282</v>
      </c>
      <c r="AY5" s="95" t="s">
        <v>283</v>
      </c>
      <c r="AZ5" s="95" t="s">
        <v>284</v>
      </c>
      <c r="BA5" s="95" t="s">
        <v>285</v>
      </c>
      <c r="BB5" s="96"/>
      <c r="BC5" s="304" t="s">
        <v>282</v>
      </c>
      <c r="BD5" s="95" t="s">
        <v>283</v>
      </c>
      <c r="BE5" s="95" t="s">
        <v>284</v>
      </c>
      <c r="BF5" s="95" t="s">
        <v>285</v>
      </c>
      <c r="BG5" s="96"/>
      <c r="BH5" s="304" t="s">
        <v>282</v>
      </c>
      <c r="BI5" s="95" t="s">
        <v>283</v>
      </c>
      <c r="BJ5" s="95" t="s">
        <v>284</v>
      </c>
      <c r="BK5" s="95" t="s">
        <v>285</v>
      </c>
      <c r="BL5" s="96"/>
      <c r="BM5" s="304" t="s">
        <v>282</v>
      </c>
      <c r="BN5" s="95" t="s">
        <v>283</v>
      </c>
      <c r="BO5" s="95" t="s">
        <v>284</v>
      </c>
      <c r="BP5" s="95" t="s">
        <v>285</v>
      </c>
      <c r="BQ5" s="96"/>
      <c r="BR5" s="304" t="s">
        <v>282</v>
      </c>
      <c r="BS5" s="95" t="s">
        <v>283</v>
      </c>
      <c r="BT5" s="95" t="s">
        <v>284</v>
      </c>
      <c r="BU5" s="95" t="s">
        <v>285</v>
      </c>
      <c r="BV5" s="97"/>
      <c r="BW5" s="305"/>
      <c r="BX5" s="306"/>
    </row>
    <row r="6" spans="1:76" x14ac:dyDescent="0.3">
      <c r="A6" s="89"/>
      <c r="B6" s="81"/>
      <c r="D6" s="108"/>
      <c r="E6" s="307"/>
      <c r="F6" s="308"/>
      <c r="G6" s="308"/>
      <c r="H6" s="309"/>
      <c r="I6" s="310"/>
      <c r="J6" s="300"/>
      <c r="K6" s="108"/>
      <c r="L6" s="108"/>
      <c r="M6" s="108"/>
      <c r="N6" s="310"/>
      <c r="O6" s="188"/>
      <c r="P6" s="108"/>
      <c r="Q6" s="108"/>
      <c r="R6" s="108"/>
      <c r="S6" s="310"/>
      <c r="T6" s="300"/>
      <c r="U6" s="108"/>
      <c r="V6" s="108"/>
      <c r="W6" s="108"/>
      <c r="X6" s="310"/>
      <c r="Y6" s="300"/>
      <c r="Z6" s="108"/>
      <c r="AA6" s="108"/>
      <c r="AB6" s="108"/>
      <c r="AC6" s="310"/>
      <c r="AD6" s="300"/>
      <c r="AE6" s="108"/>
      <c r="AF6" s="108"/>
      <c r="AG6" s="108"/>
      <c r="AH6" s="310"/>
      <c r="AI6" s="300"/>
      <c r="AJ6" s="108"/>
      <c r="AK6" s="108"/>
      <c r="AL6" s="108"/>
      <c r="AM6" s="310"/>
      <c r="AN6" s="300"/>
      <c r="AO6" s="108"/>
      <c r="AP6" s="108"/>
      <c r="AQ6" s="108"/>
      <c r="AR6" s="310"/>
      <c r="AS6" s="300"/>
      <c r="AT6" s="108"/>
      <c r="AU6" s="108"/>
      <c r="AV6" s="174"/>
      <c r="AW6" s="310"/>
      <c r="AX6" s="300"/>
      <c r="AY6" s="108"/>
      <c r="AZ6" s="108"/>
      <c r="BA6" s="108"/>
      <c r="BB6" s="310"/>
      <c r="BC6" s="300"/>
      <c r="BD6" s="108"/>
      <c r="BE6" s="108"/>
      <c r="BF6" s="108"/>
      <c r="BG6" s="310"/>
      <c r="BH6" s="300"/>
      <c r="BI6" s="108"/>
      <c r="BJ6" s="108"/>
      <c r="BK6" s="108"/>
      <c r="BL6" s="310"/>
      <c r="BM6" s="300"/>
      <c r="BN6" s="108"/>
      <c r="BO6" s="108"/>
      <c r="BP6" s="108"/>
      <c r="BQ6" s="310"/>
      <c r="BR6" s="300"/>
      <c r="BS6" s="108"/>
      <c r="BT6" s="108"/>
      <c r="BU6" s="108"/>
      <c r="BV6" s="311"/>
      <c r="BW6" s="106"/>
    </row>
    <row r="7" spans="1:76" ht="13.5" customHeight="1" x14ac:dyDescent="0.3">
      <c r="A7" s="312">
        <v>1</v>
      </c>
      <c r="B7" s="313" t="s">
        <v>286</v>
      </c>
      <c r="D7" s="314"/>
      <c r="E7" s="315">
        <v>731799</v>
      </c>
      <c r="F7" s="20">
        <v>2740</v>
      </c>
      <c r="G7" s="20">
        <v>20236</v>
      </c>
      <c r="H7" s="19">
        <v>0</v>
      </c>
      <c r="I7" s="178">
        <f t="shared" ref="I7:I48" si="0">SUM(E7:H7)</f>
        <v>754775</v>
      </c>
      <c r="J7" s="316">
        <f>44056+118</f>
        <v>44174</v>
      </c>
      <c r="K7" s="317">
        <v>104</v>
      </c>
      <c r="L7" s="317">
        <f>1252+85</f>
        <v>1337</v>
      </c>
      <c r="M7" s="317">
        <v>0</v>
      </c>
      <c r="N7" s="178">
        <f>SUM(J7:M7)</f>
        <v>45615</v>
      </c>
      <c r="O7" s="316">
        <f>65318+36</f>
        <v>65354</v>
      </c>
      <c r="P7" s="317">
        <v>342</v>
      </c>
      <c r="Q7" s="317">
        <v>772</v>
      </c>
      <c r="R7" s="317">
        <v>0</v>
      </c>
      <c r="S7" s="178">
        <f>SUM(O7:R7)</f>
        <v>66468</v>
      </c>
      <c r="T7" s="188">
        <v>52476</v>
      </c>
      <c r="U7" s="174">
        <v>38</v>
      </c>
      <c r="V7" s="174">
        <v>125</v>
      </c>
      <c r="W7" s="174">
        <v>0</v>
      </c>
      <c r="X7" s="178">
        <f>SUM(T7:W7)</f>
        <v>52639</v>
      </c>
      <c r="Y7" s="188">
        <v>53931</v>
      </c>
      <c r="Z7" s="174">
        <v>435</v>
      </c>
      <c r="AA7" s="174">
        <v>196</v>
      </c>
      <c r="AB7" s="174">
        <v>0</v>
      </c>
      <c r="AC7" s="178">
        <f>SUM(Y7:AB7)</f>
        <v>54562</v>
      </c>
      <c r="AD7" s="188">
        <v>57031</v>
      </c>
      <c r="AE7" s="174">
        <v>352</v>
      </c>
      <c r="AF7" s="174">
        <v>2506</v>
      </c>
      <c r="AG7" s="174">
        <v>0</v>
      </c>
      <c r="AH7" s="178">
        <f>SUM(AD7:AG7)</f>
        <v>59889</v>
      </c>
      <c r="AI7" s="315">
        <v>87394</v>
      </c>
      <c r="AJ7" s="174">
        <v>441</v>
      </c>
      <c r="AK7" s="174">
        <v>346</v>
      </c>
      <c r="AL7" s="174">
        <v>0</v>
      </c>
      <c r="AM7" s="178">
        <f>SUM(AI7:AL7)</f>
        <v>88181</v>
      </c>
      <c r="AN7" s="174">
        <f>59522-118-20426-36</f>
        <v>38942</v>
      </c>
      <c r="AO7" s="174">
        <v>116</v>
      </c>
      <c r="AP7" s="174">
        <f>1204-85</f>
        <v>1119</v>
      </c>
      <c r="AQ7" s="174">
        <v>0</v>
      </c>
      <c r="AR7" s="178">
        <f t="shared" ref="AR7:AR46" si="1">SUM(AN7:AQ7)</f>
        <v>40177</v>
      </c>
      <c r="AS7" s="188">
        <v>51091</v>
      </c>
      <c r="AT7" s="174">
        <v>100</v>
      </c>
      <c r="AU7" s="174">
        <v>3130</v>
      </c>
      <c r="AV7" s="174">
        <v>0</v>
      </c>
      <c r="AW7" s="178">
        <f>SUM(AS7:AV7)</f>
        <v>54321</v>
      </c>
      <c r="AX7" s="188">
        <v>57042</v>
      </c>
      <c r="AY7" s="110">
        <v>15</v>
      </c>
      <c r="AZ7" s="174">
        <v>4302</v>
      </c>
      <c r="BA7" s="108"/>
      <c r="BB7" s="178">
        <f>SUM(AX7:BA7)</f>
        <v>61359</v>
      </c>
      <c r="BC7" s="188">
        <v>42730</v>
      </c>
      <c r="BD7" s="174">
        <v>118</v>
      </c>
      <c r="BE7" s="174">
        <v>294</v>
      </c>
      <c r="BF7" s="174">
        <v>0</v>
      </c>
      <c r="BG7" s="178">
        <f>SUM(BC7:BF7)</f>
        <v>43142</v>
      </c>
      <c r="BH7" s="300"/>
      <c r="BI7" s="108"/>
      <c r="BJ7" s="108"/>
      <c r="BK7" s="108"/>
      <c r="BL7" s="178">
        <f>SUM(BH7:BK7)</f>
        <v>0</v>
      </c>
      <c r="BM7" s="300"/>
      <c r="BN7" s="108"/>
      <c r="BO7" s="108"/>
      <c r="BP7" s="108"/>
      <c r="BQ7" s="178">
        <f>SUM(BM7:BP7)</f>
        <v>0</v>
      </c>
      <c r="BR7" s="188">
        <f t="shared" ref="BR7:BU22" si="2">+J7+O7+T7+Y7+AD7+AI7+AN7+AS7+AX7+BC7+BH7+BM7</f>
        <v>550165</v>
      </c>
      <c r="BS7" s="39">
        <f t="shared" si="2"/>
        <v>2061</v>
      </c>
      <c r="BT7" s="174">
        <f t="shared" si="2"/>
        <v>14127</v>
      </c>
      <c r="BU7" s="174">
        <f t="shared" si="2"/>
        <v>0</v>
      </c>
      <c r="BV7" s="275">
        <f>SUM(BR7:BU7)</f>
        <v>566353</v>
      </c>
      <c r="BW7" s="318"/>
      <c r="BX7" s="319"/>
    </row>
    <row r="8" spans="1:76" x14ac:dyDescent="0.3">
      <c r="A8" s="312">
        <v>2</v>
      </c>
      <c r="B8" s="313" t="s">
        <v>287</v>
      </c>
      <c r="D8" s="320" t="s">
        <v>125</v>
      </c>
      <c r="E8" s="315">
        <v>1937694</v>
      </c>
      <c r="F8" s="20">
        <v>600312</v>
      </c>
      <c r="G8" s="20">
        <v>926620</v>
      </c>
      <c r="H8" s="19">
        <v>0</v>
      </c>
      <c r="I8" s="178">
        <f t="shared" si="0"/>
        <v>3464626</v>
      </c>
      <c r="J8" s="188">
        <v>161474</v>
      </c>
      <c r="K8" s="174">
        <v>150078</v>
      </c>
      <c r="L8" s="174">
        <v>252480</v>
      </c>
      <c r="M8" s="174">
        <v>0</v>
      </c>
      <c r="N8" s="178">
        <f>SUM(J8:M8)</f>
        <v>564032</v>
      </c>
      <c r="O8" s="188">
        <v>161474</v>
      </c>
      <c r="P8" s="174">
        <v>0</v>
      </c>
      <c r="Q8" s="174">
        <v>2481</v>
      </c>
      <c r="R8" s="174">
        <v>0</v>
      </c>
      <c r="S8" s="178">
        <f t="shared" ref="S8:S22" si="3">SUM(O8:R8)</f>
        <v>163955</v>
      </c>
      <c r="T8" s="188">
        <v>161474</v>
      </c>
      <c r="U8" s="174">
        <v>0</v>
      </c>
      <c r="V8" s="174">
        <v>2481</v>
      </c>
      <c r="W8" s="174">
        <v>0</v>
      </c>
      <c r="X8" s="178">
        <f>SUM(T8:W8)</f>
        <v>163955</v>
      </c>
      <c r="Y8" s="188">
        <v>161474</v>
      </c>
      <c r="Z8" s="174">
        <v>150078</v>
      </c>
      <c r="AA8" s="174">
        <v>191480</v>
      </c>
      <c r="AB8" s="174">
        <v>0</v>
      </c>
      <c r="AC8" s="178">
        <f t="shared" ref="AC8:AC47" si="4">SUM(Y8:AB8)</f>
        <v>503032</v>
      </c>
      <c r="AD8" s="188">
        <v>161474</v>
      </c>
      <c r="AE8" s="174">
        <v>0</v>
      </c>
      <c r="AF8" s="174">
        <v>2481</v>
      </c>
      <c r="AG8" s="174">
        <v>0</v>
      </c>
      <c r="AH8" s="178">
        <f t="shared" ref="AH8:AH46" si="5">SUM(AD8:AG8)</f>
        <v>163955</v>
      </c>
      <c r="AI8" s="188">
        <v>170474</v>
      </c>
      <c r="AJ8" s="174">
        <v>0</v>
      </c>
      <c r="AK8" s="174">
        <v>2481</v>
      </c>
      <c r="AL8" s="174">
        <v>0</v>
      </c>
      <c r="AM8" s="178">
        <f>SUM(AI8:AL8)</f>
        <v>172955</v>
      </c>
      <c r="AN8" s="188">
        <v>152474</v>
      </c>
      <c r="AO8" s="174">
        <v>150078</v>
      </c>
      <c r="AP8" s="174">
        <f>2480+61000</f>
        <v>63480</v>
      </c>
      <c r="AQ8" s="174">
        <v>0</v>
      </c>
      <c r="AR8" s="178">
        <f t="shared" si="1"/>
        <v>366032</v>
      </c>
      <c r="AS8" s="188">
        <v>161474</v>
      </c>
      <c r="AT8" s="174">
        <v>0</v>
      </c>
      <c r="AU8" s="174">
        <v>2481</v>
      </c>
      <c r="AV8" s="174">
        <v>0</v>
      </c>
      <c r="AW8" s="178">
        <f>SUM(AS8:AV8)</f>
        <v>163955</v>
      </c>
      <c r="AX8" s="188">
        <v>171474</v>
      </c>
      <c r="AY8" s="174">
        <v>0</v>
      </c>
      <c r="AZ8" s="174">
        <v>2481</v>
      </c>
      <c r="BA8" s="174">
        <v>0</v>
      </c>
      <c r="BB8" s="178">
        <f t="shared" ref="BB8:BB48" si="6">SUM(AX8:BA8)</f>
        <v>173955</v>
      </c>
      <c r="BC8" s="188">
        <v>151474</v>
      </c>
      <c r="BD8" s="174">
        <v>150078</v>
      </c>
      <c r="BE8" s="174">
        <v>2480</v>
      </c>
      <c r="BF8" s="174">
        <v>0</v>
      </c>
      <c r="BG8" s="178">
        <f t="shared" ref="BG8:BG48" si="7">SUM(BC8:BF8)</f>
        <v>304032</v>
      </c>
      <c r="BH8" s="188">
        <v>0</v>
      </c>
      <c r="BI8" s="174">
        <v>0</v>
      </c>
      <c r="BJ8" s="174">
        <v>0</v>
      </c>
      <c r="BK8" s="174">
        <v>0</v>
      </c>
      <c r="BL8" s="178">
        <f t="shared" ref="BL8:BL47" si="8">SUM(BH8:BK8)</f>
        <v>0</v>
      </c>
      <c r="BM8" s="188">
        <v>0</v>
      </c>
      <c r="BN8" s="174">
        <v>0</v>
      </c>
      <c r="BO8" s="174">
        <v>0</v>
      </c>
      <c r="BP8" s="174">
        <v>0</v>
      </c>
      <c r="BQ8" s="178">
        <f t="shared" ref="BQ8:BQ48" si="9">SUM(BM8:BP8)</f>
        <v>0</v>
      </c>
      <c r="BR8" s="188">
        <f t="shared" si="2"/>
        <v>1614740</v>
      </c>
      <c r="BS8" s="39">
        <f t="shared" si="2"/>
        <v>600312</v>
      </c>
      <c r="BT8" s="174">
        <f t="shared" si="2"/>
        <v>524806</v>
      </c>
      <c r="BU8" s="174">
        <f t="shared" si="2"/>
        <v>0</v>
      </c>
      <c r="BV8" s="275">
        <f>SUM(BR8:BU8)</f>
        <v>2739858</v>
      </c>
      <c r="BW8" s="143"/>
      <c r="BX8" s="319"/>
    </row>
    <row r="9" spans="1:76" x14ac:dyDescent="0.3">
      <c r="A9" s="312">
        <v>3</v>
      </c>
      <c r="B9" s="313" t="s">
        <v>288</v>
      </c>
      <c r="D9" s="320"/>
      <c r="E9" s="315">
        <v>4194612</v>
      </c>
      <c r="F9" s="20">
        <v>127928945</v>
      </c>
      <c r="G9" s="20">
        <v>500591</v>
      </c>
      <c r="H9" s="19">
        <v>0</v>
      </c>
      <c r="I9" s="178">
        <f t="shared" si="0"/>
        <v>132624148</v>
      </c>
      <c r="J9" s="188">
        <v>257260</v>
      </c>
      <c r="K9" s="174">
        <v>20</v>
      </c>
      <c r="L9" s="174">
        <v>14545</v>
      </c>
      <c r="M9" s="174">
        <v>0</v>
      </c>
      <c r="N9" s="178">
        <f t="shared" ref="N9:N48" si="10">SUM(J9:M9)</f>
        <v>271825</v>
      </c>
      <c r="O9" s="188">
        <v>441922</v>
      </c>
      <c r="P9" s="174">
        <v>61</v>
      </c>
      <c r="Q9" s="174">
        <v>1000</v>
      </c>
      <c r="R9" s="174">
        <v>0</v>
      </c>
      <c r="S9" s="178">
        <f t="shared" si="3"/>
        <v>442983</v>
      </c>
      <c r="T9" s="188">
        <v>379774</v>
      </c>
      <c r="U9" s="174">
        <v>169573</v>
      </c>
      <c r="V9" s="174">
        <v>1681</v>
      </c>
      <c r="W9" s="174">
        <v>0</v>
      </c>
      <c r="X9" s="178">
        <f>SUM(T9:W9)</f>
        <v>551028</v>
      </c>
      <c r="Y9" s="188">
        <v>335330</v>
      </c>
      <c r="Z9" s="174">
        <v>48705070</v>
      </c>
      <c r="AA9" s="174">
        <v>1879</v>
      </c>
      <c r="AB9" s="174">
        <v>0</v>
      </c>
      <c r="AC9" s="178">
        <f t="shared" si="4"/>
        <v>49042279</v>
      </c>
      <c r="AD9" s="188">
        <v>337887</v>
      </c>
      <c r="AE9" s="174">
        <v>1043748</v>
      </c>
      <c r="AF9" s="174">
        <v>4410</v>
      </c>
      <c r="AG9" s="174">
        <v>0</v>
      </c>
      <c r="AH9" s="178">
        <f t="shared" si="5"/>
        <v>1386045</v>
      </c>
      <c r="AI9" s="188">
        <v>313513</v>
      </c>
      <c r="AJ9" s="174">
        <v>2860686</v>
      </c>
      <c r="AK9" s="174">
        <v>6715</v>
      </c>
      <c r="AL9" s="174">
        <v>0</v>
      </c>
      <c r="AM9" s="178">
        <f>SUM(AI9:AL9)</f>
        <v>3180914</v>
      </c>
      <c r="AN9" s="188">
        <v>307852</v>
      </c>
      <c r="AO9" s="174">
        <v>1479987</v>
      </c>
      <c r="AP9" s="174">
        <v>60</v>
      </c>
      <c r="AQ9" s="174">
        <v>0</v>
      </c>
      <c r="AR9" s="178">
        <f t="shared" si="1"/>
        <v>1787899</v>
      </c>
      <c r="AS9" s="188">
        <v>348058</v>
      </c>
      <c r="AT9" s="174">
        <v>804841</v>
      </c>
      <c r="AU9" s="174">
        <v>61583</v>
      </c>
      <c r="AV9" s="174">
        <v>0</v>
      </c>
      <c r="AW9" s="178">
        <f>SUM(AS9:AV9)</f>
        <v>1214482</v>
      </c>
      <c r="AX9" s="188">
        <v>371553</v>
      </c>
      <c r="AY9" s="174">
        <v>37296729</v>
      </c>
      <c r="AZ9" s="174">
        <v>2590</v>
      </c>
      <c r="BA9" s="174">
        <v>0</v>
      </c>
      <c r="BB9" s="178">
        <f t="shared" si="6"/>
        <v>37670872</v>
      </c>
      <c r="BC9" s="188">
        <v>281249</v>
      </c>
      <c r="BD9" s="174">
        <v>103712</v>
      </c>
      <c r="BE9" s="174">
        <v>36</v>
      </c>
      <c r="BF9" s="174">
        <v>0</v>
      </c>
      <c r="BG9" s="178">
        <f t="shared" si="7"/>
        <v>384997</v>
      </c>
      <c r="BH9" s="188">
        <v>0</v>
      </c>
      <c r="BI9" s="174">
        <v>0</v>
      </c>
      <c r="BJ9" s="174">
        <v>0</v>
      </c>
      <c r="BK9" s="174">
        <v>0</v>
      </c>
      <c r="BL9" s="178">
        <f t="shared" si="8"/>
        <v>0</v>
      </c>
      <c r="BM9" s="188">
        <v>0</v>
      </c>
      <c r="BN9" s="174">
        <v>0</v>
      </c>
      <c r="BO9" s="174">
        <v>0</v>
      </c>
      <c r="BP9" s="174">
        <v>0</v>
      </c>
      <c r="BQ9" s="178">
        <f t="shared" si="9"/>
        <v>0</v>
      </c>
      <c r="BR9" s="188">
        <f t="shared" si="2"/>
        <v>3374398</v>
      </c>
      <c r="BS9" s="39">
        <f t="shared" si="2"/>
        <v>92464427</v>
      </c>
      <c r="BT9" s="174">
        <f t="shared" si="2"/>
        <v>94499</v>
      </c>
      <c r="BU9" s="174">
        <f t="shared" si="2"/>
        <v>0</v>
      </c>
      <c r="BV9" s="275">
        <f>SUM(BR9:BU9)</f>
        <v>95933324</v>
      </c>
      <c r="BW9" s="143"/>
      <c r="BX9" s="746"/>
    </row>
    <row r="10" spans="1:76" x14ac:dyDescent="0.3">
      <c r="A10" s="312">
        <v>4</v>
      </c>
      <c r="B10" s="313" t="s">
        <v>289</v>
      </c>
      <c r="D10" s="320"/>
      <c r="E10" s="315">
        <v>545495</v>
      </c>
      <c r="F10" s="20">
        <v>270711</v>
      </c>
      <c r="G10" s="20">
        <v>13139</v>
      </c>
      <c r="H10" s="19">
        <v>0</v>
      </c>
      <c r="I10" s="178">
        <f>SUM(E10:H10)</f>
        <v>829345</v>
      </c>
      <c r="J10" s="188">
        <f>31015+6382</f>
        <v>37397</v>
      </c>
      <c r="K10" s="174">
        <v>134</v>
      </c>
      <c r="L10" s="174">
        <v>0</v>
      </c>
      <c r="M10" s="174">
        <v>0</v>
      </c>
      <c r="N10" s="178">
        <f>SUM(J10:M10)</f>
        <v>37531</v>
      </c>
      <c r="O10" s="188">
        <v>42896</v>
      </c>
      <c r="P10" s="174">
        <v>74854</v>
      </c>
      <c r="Q10" s="174">
        <v>384</v>
      </c>
      <c r="R10" s="174">
        <v>3</v>
      </c>
      <c r="S10" s="178">
        <f t="shared" si="3"/>
        <v>118137</v>
      </c>
      <c r="T10" s="188">
        <v>39383</v>
      </c>
      <c r="U10" s="174">
        <v>19</v>
      </c>
      <c r="V10" s="174">
        <v>4538</v>
      </c>
      <c r="W10" s="174">
        <v>0</v>
      </c>
      <c r="X10" s="178">
        <f t="shared" ref="X10:X48" si="11">SUM(T10:W10)</f>
        <v>43940</v>
      </c>
      <c r="Y10" s="188">
        <v>46657</v>
      </c>
      <c r="Z10" s="174">
        <v>70655</v>
      </c>
      <c r="AA10" s="174">
        <v>2429</v>
      </c>
      <c r="AB10" s="174">
        <v>16</v>
      </c>
      <c r="AC10" s="178">
        <f t="shared" si="4"/>
        <v>119757</v>
      </c>
      <c r="AD10" s="188">
        <v>50165</v>
      </c>
      <c r="AE10" s="174">
        <v>0</v>
      </c>
      <c r="AF10" s="174">
        <v>90</v>
      </c>
      <c r="AG10" s="174">
        <v>0</v>
      </c>
      <c r="AH10" s="178">
        <f t="shared" si="5"/>
        <v>50255</v>
      </c>
      <c r="AI10" s="188">
        <v>56386</v>
      </c>
      <c r="AJ10" s="174">
        <v>0</v>
      </c>
      <c r="AK10" s="174">
        <v>551</v>
      </c>
      <c r="AL10" s="174">
        <v>0</v>
      </c>
      <c r="AM10" s="178">
        <f t="shared" ref="AM10:AM48" si="12">SUM(AI10:AL10)</f>
        <v>56937</v>
      </c>
      <c r="AN10" s="188">
        <f>45350-6382</f>
        <v>38968</v>
      </c>
      <c r="AO10" s="174">
        <v>62007</v>
      </c>
      <c r="AP10" s="174">
        <v>311</v>
      </c>
      <c r="AQ10" s="174">
        <v>6</v>
      </c>
      <c r="AR10" s="178">
        <f t="shared" si="1"/>
        <v>101292</v>
      </c>
      <c r="AS10" s="188">
        <v>45027</v>
      </c>
      <c r="AT10" s="174">
        <v>672</v>
      </c>
      <c r="AU10" s="174">
        <v>1551</v>
      </c>
      <c r="AV10" s="174">
        <v>32</v>
      </c>
      <c r="AW10" s="178">
        <f>SUM(AS10:AV10)</f>
        <v>47282</v>
      </c>
      <c r="AX10" s="188">
        <v>49263</v>
      </c>
      <c r="AY10" s="174">
        <v>10</v>
      </c>
      <c r="AZ10" s="174">
        <v>2579</v>
      </c>
      <c r="BA10" s="174">
        <v>0</v>
      </c>
      <c r="BB10" s="178">
        <f t="shared" si="6"/>
        <v>51852</v>
      </c>
      <c r="BC10" s="188">
        <v>45240</v>
      </c>
      <c r="BD10" s="174">
        <v>62113</v>
      </c>
      <c r="BE10" s="174">
        <v>469</v>
      </c>
      <c r="BF10" s="174">
        <v>19</v>
      </c>
      <c r="BG10" s="178">
        <f t="shared" si="7"/>
        <v>107841</v>
      </c>
      <c r="BH10" s="188">
        <v>0</v>
      </c>
      <c r="BI10" s="174">
        <v>0</v>
      </c>
      <c r="BJ10" s="174">
        <v>0</v>
      </c>
      <c r="BK10" s="174">
        <v>0</v>
      </c>
      <c r="BL10" s="178">
        <f t="shared" si="8"/>
        <v>0</v>
      </c>
      <c r="BM10" s="188">
        <v>0</v>
      </c>
      <c r="BN10" s="174">
        <v>0</v>
      </c>
      <c r="BO10" s="174">
        <v>0</v>
      </c>
      <c r="BP10" s="174">
        <v>0</v>
      </c>
      <c r="BQ10" s="178">
        <f t="shared" si="9"/>
        <v>0</v>
      </c>
      <c r="BR10" s="188">
        <f t="shared" si="2"/>
        <v>451382</v>
      </c>
      <c r="BS10" s="39">
        <f>+K10+P10+U10+Z10+AE10+AJ10+AO10+AT10+AY10+BD10+BI10+BN10</f>
        <v>270464</v>
      </c>
      <c r="BT10" s="174">
        <f t="shared" si="2"/>
        <v>12902</v>
      </c>
      <c r="BU10" s="174">
        <f>+M10+R10+W10+AB10+AG10+AL10+AQ10+AV10+BA10+BF10+BK10+BP10</f>
        <v>76</v>
      </c>
      <c r="BV10" s="275">
        <f t="shared" ref="BV10:BV47" si="13">SUM(BR10:BU10)</f>
        <v>734824</v>
      </c>
      <c r="BW10" s="143"/>
      <c r="BX10" s="319"/>
    </row>
    <row r="11" spans="1:76" x14ac:dyDescent="0.3">
      <c r="A11" s="312">
        <v>5</v>
      </c>
      <c r="B11" s="313" t="s">
        <v>290</v>
      </c>
      <c r="D11" s="320"/>
      <c r="E11" s="315">
        <v>9628482</v>
      </c>
      <c r="F11" s="20">
        <v>4258636</v>
      </c>
      <c r="G11" s="20">
        <v>152923</v>
      </c>
      <c r="H11" s="19">
        <v>0</v>
      </c>
      <c r="I11" s="178">
        <f t="shared" si="0"/>
        <v>14040041</v>
      </c>
      <c r="J11" s="188">
        <f>410322+267013-1415</f>
        <v>675920</v>
      </c>
      <c r="K11" s="174">
        <v>515501</v>
      </c>
      <c r="L11" s="174">
        <v>13826</v>
      </c>
      <c r="M11" s="174">
        <v>0</v>
      </c>
      <c r="N11" s="178">
        <f t="shared" si="10"/>
        <v>1205247</v>
      </c>
      <c r="O11" s="188">
        <f>1415491-267013</f>
        <v>1148478</v>
      </c>
      <c r="P11" s="174">
        <v>436725</v>
      </c>
      <c r="Q11" s="174">
        <v>19453</v>
      </c>
      <c r="R11" s="174">
        <v>0</v>
      </c>
      <c r="S11" s="178">
        <f t="shared" si="3"/>
        <v>1604656</v>
      </c>
      <c r="T11" s="188">
        <v>742310</v>
      </c>
      <c r="U11" s="174">
        <v>332503</v>
      </c>
      <c r="V11" s="174">
        <v>16600</v>
      </c>
      <c r="W11" s="174">
        <v>0</v>
      </c>
      <c r="X11" s="178">
        <f t="shared" si="11"/>
        <v>1091413</v>
      </c>
      <c r="Y11" s="188">
        <v>699865</v>
      </c>
      <c r="Z11" s="174">
        <v>418199</v>
      </c>
      <c r="AA11" s="174">
        <v>49369</v>
      </c>
      <c r="AB11" s="174">
        <v>0</v>
      </c>
      <c r="AC11" s="178">
        <f t="shared" si="4"/>
        <v>1167433</v>
      </c>
      <c r="AD11" s="188">
        <v>812756</v>
      </c>
      <c r="AE11" s="174">
        <v>232993</v>
      </c>
      <c r="AF11" s="174">
        <v>43892</v>
      </c>
      <c r="AG11" s="174">
        <v>0</v>
      </c>
      <c r="AH11" s="178">
        <f t="shared" si="5"/>
        <v>1089641</v>
      </c>
      <c r="AI11" s="188">
        <v>620970</v>
      </c>
      <c r="AJ11" s="174">
        <v>234188</v>
      </c>
      <c r="AK11" s="174">
        <v>20320</v>
      </c>
      <c r="AL11" s="174">
        <v>0</v>
      </c>
      <c r="AM11" s="178">
        <f t="shared" si="12"/>
        <v>875478</v>
      </c>
      <c r="AN11" s="188">
        <f>781710+1415</f>
        <v>783125</v>
      </c>
      <c r="AO11" s="174">
        <v>545919</v>
      </c>
      <c r="AP11" s="174">
        <v>36840</v>
      </c>
      <c r="AQ11" s="174">
        <v>0</v>
      </c>
      <c r="AR11" s="178">
        <f t="shared" si="1"/>
        <v>1365884</v>
      </c>
      <c r="AS11" s="188">
        <v>612128</v>
      </c>
      <c r="AT11" s="174">
        <v>312778</v>
      </c>
      <c r="AU11" s="174">
        <v>42386</v>
      </c>
      <c r="AV11" s="174">
        <v>0</v>
      </c>
      <c r="AW11" s="178">
        <f>SUM(AS11:AV11)</f>
        <v>967292</v>
      </c>
      <c r="AX11" s="188">
        <v>609106</v>
      </c>
      <c r="AY11" s="174">
        <v>362225</v>
      </c>
      <c r="AZ11" s="174">
        <v>6813</v>
      </c>
      <c r="BA11" s="174">
        <v>0</v>
      </c>
      <c r="BB11" s="178">
        <f t="shared" si="6"/>
        <v>978144</v>
      </c>
      <c r="BC11" s="188">
        <v>656542</v>
      </c>
      <c r="BD11" s="174">
        <v>342090</v>
      </c>
      <c r="BE11" s="174">
        <v>28867</v>
      </c>
      <c r="BF11" s="174">
        <v>0</v>
      </c>
      <c r="BG11" s="178">
        <f t="shared" si="7"/>
        <v>1027499</v>
      </c>
      <c r="BH11" s="188">
        <v>0</v>
      </c>
      <c r="BI11" s="174">
        <v>0</v>
      </c>
      <c r="BJ11" s="174">
        <v>0</v>
      </c>
      <c r="BK11" s="174">
        <v>0</v>
      </c>
      <c r="BL11" s="178">
        <f t="shared" si="8"/>
        <v>0</v>
      </c>
      <c r="BM11" s="188">
        <v>0</v>
      </c>
      <c r="BN11" s="174">
        <v>0</v>
      </c>
      <c r="BO11" s="174">
        <v>0</v>
      </c>
      <c r="BP11" s="174">
        <v>0</v>
      </c>
      <c r="BQ11" s="178">
        <f t="shared" si="9"/>
        <v>0</v>
      </c>
      <c r="BR11" s="188">
        <f t="shared" si="2"/>
        <v>7361200</v>
      </c>
      <c r="BS11" s="39">
        <f t="shared" si="2"/>
        <v>3733121</v>
      </c>
      <c r="BT11" s="174">
        <f t="shared" si="2"/>
        <v>278366</v>
      </c>
      <c r="BU11" s="174">
        <f>+M11+R11+W11+AB11+AG11+AL11+AQ11+AV11+BA11+BF11+BK11+BP11</f>
        <v>0</v>
      </c>
      <c r="BV11" s="275">
        <f t="shared" si="13"/>
        <v>11372687</v>
      </c>
      <c r="BW11" s="143"/>
      <c r="BX11" s="319"/>
    </row>
    <row r="12" spans="1:76" x14ac:dyDescent="0.3">
      <c r="A12" s="312">
        <v>6</v>
      </c>
      <c r="B12" s="313" t="s">
        <v>291</v>
      </c>
      <c r="D12" s="314"/>
      <c r="E12" s="315">
        <v>6185804</v>
      </c>
      <c r="F12" s="20">
        <v>924055</v>
      </c>
      <c r="G12" s="20">
        <v>199270</v>
      </c>
      <c r="H12" s="19">
        <v>0</v>
      </c>
      <c r="I12" s="178">
        <f t="shared" si="0"/>
        <v>7309129</v>
      </c>
      <c r="J12" s="188">
        <f>359886+76</f>
        <v>359962</v>
      </c>
      <c r="K12" s="174">
        <v>57233</v>
      </c>
      <c r="L12" s="174">
        <v>1007</v>
      </c>
      <c r="M12" s="174">
        <v>0</v>
      </c>
      <c r="N12" s="178">
        <f t="shared" si="10"/>
        <v>418202</v>
      </c>
      <c r="O12" s="188">
        <v>656259</v>
      </c>
      <c r="P12" s="174">
        <v>400032</v>
      </c>
      <c r="Q12" s="174">
        <v>6913</v>
      </c>
      <c r="R12" s="174">
        <v>0</v>
      </c>
      <c r="S12" s="178">
        <f t="shared" si="3"/>
        <v>1063204</v>
      </c>
      <c r="T12" s="188">
        <v>498461</v>
      </c>
      <c r="U12" s="174">
        <v>2893</v>
      </c>
      <c r="V12" s="174">
        <v>24905</v>
      </c>
      <c r="W12" s="174">
        <v>8</v>
      </c>
      <c r="X12" s="178">
        <f t="shared" si="11"/>
        <v>526267</v>
      </c>
      <c r="Y12" s="188">
        <v>480996</v>
      </c>
      <c r="Z12" s="174">
        <v>23419</v>
      </c>
      <c r="AA12" s="174">
        <v>6317</v>
      </c>
      <c r="AB12" s="174">
        <v>5</v>
      </c>
      <c r="AC12" s="178">
        <f t="shared" si="4"/>
        <v>510737</v>
      </c>
      <c r="AD12" s="188">
        <v>701793</v>
      </c>
      <c r="AE12" s="174">
        <v>3040</v>
      </c>
      <c r="AF12" s="174">
        <v>-12544</v>
      </c>
      <c r="AG12" s="174">
        <v>0</v>
      </c>
      <c r="AH12" s="178">
        <f t="shared" si="5"/>
        <v>692289</v>
      </c>
      <c r="AI12" s="188">
        <v>669127</v>
      </c>
      <c r="AJ12" s="174">
        <v>14588</v>
      </c>
      <c r="AK12" s="174">
        <v>3374</v>
      </c>
      <c r="AL12" s="174">
        <v>13</v>
      </c>
      <c r="AM12" s="178">
        <f t="shared" si="12"/>
        <v>687102</v>
      </c>
      <c r="AN12" s="188">
        <f>728357-76+16079</f>
        <v>744360</v>
      </c>
      <c r="AO12" s="174">
        <v>35142</v>
      </c>
      <c r="AP12" s="174">
        <f>18412+4968</f>
        <v>23380</v>
      </c>
      <c r="AQ12" s="174">
        <f>43+17</f>
        <v>60</v>
      </c>
      <c r="AR12" s="178">
        <f t="shared" si="1"/>
        <v>802942</v>
      </c>
      <c r="AS12" s="188">
        <v>514631</v>
      </c>
      <c r="AT12" s="174">
        <v>964</v>
      </c>
      <c r="AU12" s="174">
        <v>8653</v>
      </c>
      <c r="AV12" s="174">
        <v>36</v>
      </c>
      <c r="AW12" s="178">
        <f t="shared" ref="AW12:AW45" si="14">SUM(AS12:AV12)</f>
        <v>524284</v>
      </c>
      <c r="AX12" s="188">
        <v>584061</v>
      </c>
      <c r="AY12" s="174">
        <v>2143</v>
      </c>
      <c r="AZ12" s="174">
        <v>33949</v>
      </c>
      <c r="BA12" s="174">
        <v>0</v>
      </c>
      <c r="BB12" s="178">
        <f t="shared" si="6"/>
        <v>620153</v>
      </c>
      <c r="BC12" s="188">
        <v>450714</v>
      </c>
      <c r="BD12" s="174">
        <v>3145</v>
      </c>
      <c r="BE12" s="174">
        <v>5476</v>
      </c>
      <c r="BF12" s="174">
        <v>21</v>
      </c>
      <c r="BG12" s="178">
        <f t="shared" si="7"/>
        <v>459356</v>
      </c>
      <c r="BH12" s="188">
        <v>0</v>
      </c>
      <c r="BI12" s="174">
        <v>0</v>
      </c>
      <c r="BJ12" s="174">
        <v>0</v>
      </c>
      <c r="BK12" s="174">
        <v>0</v>
      </c>
      <c r="BL12" s="178">
        <f t="shared" si="8"/>
        <v>0</v>
      </c>
      <c r="BM12" s="188">
        <v>0</v>
      </c>
      <c r="BN12" s="174">
        <v>0</v>
      </c>
      <c r="BO12" s="174">
        <v>0</v>
      </c>
      <c r="BP12" s="174">
        <v>0</v>
      </c>
      <c r="BQ12" s="178">
        <f t="shared" si="9"/>
        <v>0</v>
      </c>
      <c r="BR12" s="188">
        <f t="shared" si="2"/>
        <v>5660364</v>
      </c>
      <c r="BS12" s="39">
        <f t="shared" si="2"/>
        <v>542599</v>
      </c>
      <c r="BT12" s="174">
        <f t="shared" si="2"/>
        <v>101430</v>
      </c>
      <c r="BU12" s="174">
        <f>+M12+R12+W12+AB12+AG12+AL12+AQ12+AV12+BA12+BF12+BK12+BP12</f>
        <v>143</v>
      </c>
      <c r="BV12" s="275">
        <f t="shared" si="13"/>
        <v>6304536</v>
      </c>
      <c r="BW12" s="143"/>
      <c r="BX12" s="319"/>
    </row>
    <row r="13" spans="1:76" x14ac:dyDescent="0.3">
      <c r="A13" s="312">
        <v>7</v>
      </c>
      <c r="B13" s="313" t="s">
        <v>292</v>
      </c>
      <c r="D13" s="314"/>
      <c r="E13" s="315">
        <v>111795</v>
      </c>
      <c r="F13" s="20">
        <v>112527</v>
      </c>
      <c r="G13" s="20">
        <v>4361</v>
      </c>
      <c r="H13" s="19">
        <v>0</v>
      </c>
      <c r="I13" s="178">
        <f t="shared" si="0"/>
        <v>228683</v>
      </c>
      <c r="J13" s="188">
        <f>6170+13</f>
        <v>6183</v>
      </c>
      <c r="K13" s="174">
        <v>0</v>
      </c>
      <c r="L13" s="174">
        <v>0</v>
      </c>
      <c r="M13" s="174">
        <v>0</v>
      </c>
      <c r="N13" s="178">
        <f>SUM(J13:M13)</f>
        <v>6183</v>
      </c>
      <c r="O13" s="188">
        <v>8519</v>
      </c>
      <c r="P13" s="174">
        <v>16879</v>
      </c>
      <c r="Q13" s="174">
        <v>0</v>
      </c>
      <c r="R13" s="174">
        <v>0</v>
      </c>
      <c r="S13" s="178">
        <f t="shared" si="3"/>
        <v>25398</v>
      </c>
      <c r="T13" s="188">
        <v>10416</v>
      </c>
      <c r="U13" s="174">
        <v>9565</v>
      </c>
      <c r="V13" s="174">
        <v>124</v>
      </c>
      <c r="W13" s="174">
        <v>0</v>
      </c>
      <c r="X13" s="178">
        <f t="shared" si="11"/>
        <v>20105</v>
      </c>
      <c r="Y13" s="188">
        <v>8827</v>
      </c>
      <c r="Z13" s="174">
        <v>9668</v>
      </c>
      <c r="AA13" s="174">
        <v>163</v>
      </c>
      <c r="AB13" s="174">
        <v>0</v>
      </c>
      <c r="AC13" s="178">
        <f t="shared" si="4"/>
        <v>18658</v>
      </c>
      <c r="AD13" s="188">
        <v>10539</v>
      </c>
      <c r="AE13" s="174">
        <v>9679</v>
      </c>
      <c r="AF13" s="174">
        <v>-163</v>
      </c>
      <c r="AG13" s="174">
        <v>0</v>
      </c>
      <c r="AH13" s="178">
        <f t="shared" si="5"/>
        <v>20055</v>
      </c>
      <c r="AI13" s="188">
        <v>6872</v>
      </c>
      <c r="AJ13" s="174">
        <v>9565</v>
      </c>
      <c r="AK13" s="174">
        <v>0</v>
      </c>
      <c r="AL13" s="174">
        <v>0</v>
      </c>
      <c r="AM13" s="178">
        <f t="shared" si="12"/>
        <v>16437</v>
      </c>
      <c r="AN13" s="188">
        <f>11179-13</f>
        <v>11166</v>
      </c>
      <c r="AO13" s="174">
        <v>9565</v>
      </c>
      <c r="AP13" s="174">
        <v>73</v>
      </c>
      <c r="AQ13" s="174">
        <v>0</v>
      </c>
      <c r="AR13" s="178">
        <f t="shared" si="1"/>
        <v>20804</v>
      </c>
      <c r="AS13" s="188">
        <v>8652</v>
      </c>
      <c r="AT13" s="174">
        <v>9703</v>
      </c>
      <c r="AU13" s="174">
        <v>18</v>
      </c>
      <c r="AV13" s="174">
        <v>0</v>
      </c>
      <c r="AW13" s="178">
        <f t="shared" si="14"/>
        <v>18373</v>
      </c>
      <c r="AX13" s="188">
        <v>9839</v>
      </c>
      <c r="AY13" s="174">
        <v>9565</v>
      </c>
      <c r="AZ13" s="174">
        <v>0</v>
      </c>
      <c r="BA13" s="174">
        <v>0</v>
      </c>
      <c r="BB13" s="178">
        <f t="shared" si="6"/>
        <v>19404</v>
      </c>
      <c r="BC13" s="188">
        <v>6992</v>
      </c>
      <c r="BD13" s="174">
        <v>9565</v>
      </c>
      <c r="BE13" s="174">
        <v>349</v>
      </c>
      <c r="BF13" s="174">
        <v>0</v>
      </c>
      <c r="BG13" s="178">
        <f t="shared" si="7"/>
        <v>16906</v>
      </c>
      <c r="BH13" s="188">
        <v>0</v>
      </c>
      <c r="BI13" s="174">
        <v>0</v>
      </c>
      <c r="BJ13" s="174">
        <v>0</v>
      </c>
      <c r="BK13" s="174">
        <v>0</v>
      </c>
      <c r="BL13" s="178">
        <f t="shared" si="8"/>
        <v>0</v>
      </c>
      <c r="BM13" s="188">
        <v>0</v>
      </c>
      <c r="BN13" s="174">
        <v>0</v>
      </c>
      <c r="BO13" s="174">
        <v>0</v>
      </c>
      <c r="BP13" s="174">
        <v>0</v>
      </c>
      <c r="BQ13" s="178">
        <f t="shared" si="9"/>
        <v>0</v>
      </c>
      <c r="BR13" s="188">
        <f t="shared" si="2"/>
        <v>88005</v>
      </c>
      <c r="BS13" s="39">
        <f t="shared" si="2"/>
        <v>93754</v>
      </c>
      <c r="BT13" s="174">
        <f t="shared" si="2"/>
        <v>564</v>
      </c>
      <c r="BU13" s="174">
        <f>+M13+R13+W13+AB13+AG13+AL13+AQ13+AV13+BA13+BF13+BK13+BP13</f>
        <v>0</v>
      </c>
      <c r="BV13" s="275">
        <f t="shared" si="13"/>
        <v>182323</v>
      </c>
      <c r="BW13" s="143"/>
      <c r="BX13" s="319"/>
    </row>
    <row r="14" spans="1:76" x14ac:dyDescent="0.3">
      <c r="A14" s="312">
        <v>8</v>
      </c>
      <c r="B14" s="313" t="s">
        <v>293</v>
      </c>
      <c r="D14" s="314"/>
      <c r="E14" s="315">
        <v>3398470</v>
      </c>
      <c r="F14" s="20">
        <v>27815327</v>
      </c>
      <c r="G14" s="20">
        <v>32784</v>
      </c>
      <c r="H14" s="19">
        <v>793718</v>
      </c>
      <c r="I14" s="178">
        <f t="shared" si="0"/>
        <v>32040299</v>
      </c>
      <c r="J14" s="188">
        <f>179953+161</f>
        <v>180114</v>
      </c>
      <c r="K14" s="174">
        <f>2179522-624873+31</f>
        <v>1554680</v>
      </c>
      <c r="L14" s="174">
        <v>0</v>
      </c>
      <c r="M14" s="174">
        <v>793228</v>
      </c>
      <c r="N14" s="178">
        <f t="shared" si="10"/>
        <v>2528022</v>
      </c>
      <c r="O14" s="188">
        <v>240309</v>
      </c>
      <c r="P14" s="174">
        <v>1746983</v>
      </c>
      <c r="Q14" s="174">
        <v>1512</v>
      </c>
      <c r="R14" s="174">
        <v>0</v>
      </c>
      <c r="S14" s="178">
        <f t="shared" si="3"/>
        <v>1988804</v>
      </c>
      <c r="T14" s="188">
        <v>218029</v>
      </c>
      <c r="U14" s="174">
        <v>1610746</v>
      </c>
      <c r="V14" s="174">
        <v>513</v>
      </c>
      <c r="W14" s="174">
        <v>0</v>
      </c>
      <c r="X14" s="178">
        <f t="shared" si="11"/>
        <v>1829288</v>
      </c>
      <c r="Y14" s="188">
        <v>179711</v>
      </c>
      <c r="Z14" s="174">
        <v>2808220</v>
      </c>
      <c r="AA14" s="174">
        <v>1889</v>
      </c>
      <c r="AB14" s="174">
        <v>13</v>
      </c>
      <c r="AC14" s="178">
        <f t="shared" si="4"/>
        <v>2989833</v>
      </c>
      <c r="AD14" s="188">
        <v>186982</v>
      </c>
      <c r="AE14" s="174">
        <v>2388673</v>
      </c>
      <c r="AF14" s="174">
        <v>-152</v>
      </c>
      <c r="AG14" s="174">
        <v>18</v>
      </c>
      <c r="AH14" s="178">
        <f t="shared" si="5"/>
        <v>2575521</v>
      </c>
      <c r="AI14" s="188">
        <v>14762</v>
      </c>
      <c r="AJ14" s="174">
        <v>1785061</v>
      </c>
      <c r="AK14" s="174">
        <v>21527</v>
      </c>
      <c r="AL14" s="174">
        <v>12</v>
      </c>
      <c r="AM14" s="178">
        <f t="shared" si="12"/>
        <v>1821362</v>
      </c>
      <c r="AN14" s="188">
        <f>527457-161</f>
        <v>527296</v>
      </c>
      <c r="AO14" s="174">
        <f>2377026-31</f>
        <v>2376995</v>
      </c>
      <c r="AP14" s="174">
        <v>-21527</v>
      </c>
      <c r="AQ14" s="174">
        <v>-18</v>
      </c>
      <c r="AR14" s="178">
        <f t="shared" si="1"/>
        <v>2882746</v>
      </c>
      <c r="AS14" s="188">
        <v>354142</v>
      </c>
      <c r="AT14" s="174">
        <v>1637967</v>
      </c>
      <c r="AU14" s="174">
        <v>431</v>
      </c>
      <c r="AV14" s="174">
        <v>66</v>
      </c>
      <c r="AW14" s="178">
        <f t="shared" si="14"/>
        <v>1992606</v>
      </c>
      <c r="AX14" s="188">
        <v>254946</v>
      </c>
      <c r="AY14" s="174">
        <v>1782139</v>
      </c>
      <c r="AZ14" s="174">
        <v>5664</v>
      </c>
      <c r="BA14" s="174">
        <v>0</v>
      </c>
      <c r="BB14" s="178">
        <f t="shared" si="6"/>
        <v>2042749</v>
      </c>
      <c r="BC14" s="188">
        <v>143035</v>
      </c>
      <c r="BD14" s="174">
        <v>2035147</v>
      </c>
      <c r="BE14" s="174">
        <v>1027</v>
      </c>
      <c r="BF14" s="174">
        <v>64</v>
      </c>
      <c r="BG14" s="178">
        <f t="shared" si="7"/>
        <v>2179273</v>
      </c>
      <c r="BH14" s="188">
        <v>0</v>
      </c>
      <c r="BI14" s="174">
        <v>0</v>
      </c>
      <c r="BJ14" s="174">
        <v>0</v>
      </c>
      <c r="BK14" s="174">
        <v>0</v>
      </c>
      <c r="BL14" s="178">
        <f t="shared" si="8"/>
        <v>0</v>
      </c>
      <c r="BM14" s="188">
        <v>0</v>
      </c>
      <c r="BN14" s="174">
        <v>0</v>
      </c>
      <c r="BO14" s="174">
        <v>0</v>
      </c>
      <c r="BP14" s="174">
        <v>0</v>
      </c>
      <c r="BQ14" s="178">
        <f t="shared" si="9"/>
        <v>0</v>
      </c>
      <c r="BR14" s="188">
        <f t="shared" si="2"/>
        <v>2299326</v>
      </c>
      <c r="BS14" s="39">
        <f t="shared" si="2"/>
        <v>19726611</v>
      </c>
      <c r="BT14" s="174">
        <f t="shared" si="2"/>
        <v>10884</v>
      </c>
      <c r="BU14" s="174">
        <f>+M14+R14+W14+AB14+AG14+AL14+AQ14+AV14+BA14+BF14+BK14+BP14</f>
        <v>793383</v>
      </c>
      <c r="BV14" s="275">
        <f>SUM(BR14:BU14)</f>
        <v>22830204</v>
      </c>
      <c r="BW14" s="143"/>
      <c r="BX14" s="746"/>
    </row>
    <row r="15" spans="1:76" x14ac:dyDescent="0.3">
      <c r="A15" s="312">
        <v>9</v>
      </c>
      <c r="B15" s="313" t="s">
        <v>294</v>
      </c>
      <c r="D15" s="321"/>
      <c r="E15" s="315">
        <v>508797</v>
      </c>
      <c r="F15" s="20">
        <v>150</v>
      </c>
      <c r="G15" s="20">
        <v>5114</v>
      </c>
      <c r="H15" s="19">
        <v>0</v>
      </c>
      <c r="I15" s="178">
        <f t="shared" si="0"/>
        <v>514061</v>
      </c>
      <c r="J15" s="188">
        <v>29959</v>
      </c>
      <c r="K15" s="174">
        <v>0</v>
      </c>
      <c r="L15" s="174">
        <v>35</v>
      </c>
      <c r="M15" s="174">
        <v>0</v>
      </c>
      <c r="N15" s="178">
        <f t="shared" si="10"/>
        <v>29994</v>
      </c>
      <c r="O15" s="188">
        <v>42473</v>
      </c>
      <c r="P15" s="174">
        <v>100</v>
      </c>
      <c r="Q15" s="174">
        <v>145</v>
      </c>
      <c r="R15" s="174">
        <v>0</v>
      </c>
      <c r="S15" s="178">
        <f t="shared" si="3"/>
        <v>42718</v>
      </c>
      <c r="T15" s="188">
        <v>33881</v>
      </c>
      <c r="U15" s="174">
        <v>6</v>
      </c>
      <c r="V15" s="174">
        <v>585</v>
      </c>
      <c r="W15" s="174">
        <v>0</v>
      </c>
      <c r="X15" s="178">
        <f t="shared" si="11"/>
        <v>34472</v>
      </c>
      <c r="Y15" s="188">
        <v>45378</v>
      </c>
      <c r="Z15" s="174">
        <v>0</v>
      </c>
      <c r="AA15" s="174">
        <v>239</v>
      </c>
      <c r="AB15" s="174">
        <v>0</v>
      </c>
      <c r="AC15" s="178">
        <f t="shared" si="4"/>
        <v>45617</v>
      </c>
      <c r="AD15" s="188">
        <v>44148</v>
      </c>
      <c r="AE15" s="174">
        <v>128</v>
      </c>
      <c r="AF15" s="174">
        <v>144</v>
      </c>
      <c r="AG15" s="174">
        <v>0</v>
      </c>
      <c r="AH15" s="178">
        <f t="shared" si="5"/>
        <v>44420</v>
      </c>
      <c r="AI15" s="188">
        <v>50163</v>
      </c>
      <c r="AJ15" s="174">
        <v>81</v>
      </c>
      <c r="AK15" s="174">
        <v>153</v>
      </c>
      <c r="AL15" s="174">
        <v>0</v>
      </c>
      <c r="AM15" s="178">
        <f t="shared" si="12"/>
        <v>50397</v>
      </c>
      <c r="AN15" s="188">
        <v>36163</v>
      </c>
      <c r="AO15" s="174">
        <v>2467</v>
      </c>
      <c r="AP15" s="174">
        <v>409</v>
      </c>
      <c r="AQ15" s="174">
        <v>0</v>
      </c>
      <c r="AR15" s="178">
        <f t="shared" si="1"/>
        <v>39039</v>
      </c>
      <c r="AS15" s="188">
        <v>35208</v>
      </c>
      <c r="AT15" s="174">
        <v>49</v>
      </c>
      <c r="AU15" s="174">
        <v>141</v>
      </c>
      <c r="AV15" s="174">
        <v>0</v>
      </c>
      <c r="AW15" s="178">
        <f t="shared" si="14"/>
        <v>35398</v>
      </c>
      <c r="AX15" s="188">
        <v>41819</v>
      </c>
      <c r="AY15" s="174">
        <v>36</v>
      </c>
      <c r="AZ15" s="174">
        <v>164</v>
      </c>
      <c r="BA15" s="174">
        <v>0</v>
      </c>
      <c r="BB15" s="178">
        <f t="shared" si="6"/>
        <v>42019</v>
      </c>
      <c r="BC15" s="188">
        <v>34512</v>
      </c>
      <c r="BD15" s="174">
        <v>192</v>
      </c>
      <c r="BE15" s="174">
        <v>150</v>
      </c>
      <c r="BF15" s="174">
        <v>102</v>
      </c>
      <c r="BG15" s="178">
        <f t="shared" si="7"/>
        <v>34956</v>
      </c>
      <c r="BH15" s="188">
        <v>0</v>
      </c>
      <c r="BI15" s="174">
        <v>0</v>
      </c>
      <c r="BJ15" s="174">
        <v>0</v>
      </c>
      <c r="BK15" s="174">
        <v>0</v>
      </c>
      <c r="BL15" s="178">
        <f t="shared" si="8"/>
        <v>0</v>
      </c>
      <c r="BM15" s="188">
        <v>0</v>
      </c>
      <c r="BN15" s="174">
        <v>0</v>
      </c>
      <c r="BO15" s="174">
        <v>0</v>
      </c>
      <c r="BP15" s="174">
        <v>0</v>
      </c>
      <c r="BQ15" s="178">
        <f t="shared" si="9"/>
        <v>0</v>
      </c>
      <c r="BR15" s="188">
        <f t="shared" si="2"/>
        <v>393704</v>
      </c>
      <c r="BS15" s="39">
        <f t="shared" si="2"/>
        <v>3059</v>
      </c>
      <c r="BT15" s="174">
        <f t="shared" si="2"/>
        <v>2165</v>
      </c>
      <c r="BU15" s="174">
        <f t="shared" si="2"/>
        <v>102</v>
      </c>
      <c r="BV15" s="275">
        <f t="shared" si="13"/>
        <v>399030</v>
      </c>
      <c r="BW15" s="143"/>
      <c r="BX15" s="319"/>
    </row>
    <row r="16" spans="1:76" x14ac:dyDescent="0.3">
      <c r="A16" s="312">
        <v>10</v>
      </c>
      <c r="B16" s="88" t="s">
        <v>295</v>
      </c>
      <c r="D16" s="321"/>
      <c r="E16" s="315">
        <v>879792</v>
      </c>
      <c r="F16" s="20">
        <v>5790770</v>
      </c>
      <c r="G16" s="20">
        <v>4890</v>
      </c>
      <c r="H16" s="19">
        <v>0</v>
      </c>
      <c r="I16" s="178">
        <f t="shared" si="0"/>
        <v>6675452</v>
      </c>
      <c r="J16" s="188">
        <v>23713</v>
      </c>
      <c r="K16" s="174">
        <v>703277</v>
      </c>
      <c r="L16" s="174">
        <v>0</v>
      </c>
      <c r="M16" s="174">
        <v>0</v>
      </c>
      <c r="N16" s="178">
        <f t="shared" si="10"/>
        <v>726990</v>
      </c>
      <c r="O16" s="188">
        <v>36520</v>
      </c>
      <c r="P16" s="174">
        <v>147879</v>
      </c>
      <c r="Q16" s="174">
        <v>0</v>
      </c>
      <c r="R16" s="174">
        <v>0</v>
      </c>
      <c r="S16" s="178">
        <f t="shared" si="3"/>
        <v>184399</v>
      </c>
      <c r="T16" s="188">
        <v>30680</v>
      </c>
      <c r="U16" s="174">
        <v>354427</v>
      </c>
      <c r="V16" s="174">
        <v>0</v>
      </c>
      <c r="W16" s="174">
        <v>0</v>
      </c>
      <c r="X16" s="178">
        <f t="shared" si="11"/>
        <v>385107</v>
      </c>
      <c r="Y16" s="188">
        <v>34607</v>
      </c>
      <c r="Z16" s="174">
        <v>777950</v>
      </c>
      <c r="AA16" s="174">
        <v>-1</v>
      </c>
      <c r="AB16" s="174">
        <v>0</v>
      </c>
      <c r="AC16" s="178">
        <f t="shared" si="4"/>
        <v>812556</v>
      </c>
      <c r="AD16" s="188">
        <v>34338</v>
      </c>
      <c r="AE16" s="174">
        <v>390712</v>
      </c>
      <c r="AF16" s="174">
        <v>0</v>
      </c>
      <c r="AG16" s="174">
        <v>0</v>
      </c>
      <c r="AH16" s="178">
        <f t="shared" si="5"/>
        <v>425050</v>
      </c>
      <c r="AI16" s="188">
        <v>47141</v>
      </c>
      <c r="AJ16" s="174">
        <v>756124</v>
      </c>
      <c r="AK16" s="174">
        <v>159</v>
      </c>
      <c r="AL16" s="174">
        <v>0</v>
      </c>
      <c r="AM16" s="178">
        <f t="shared" si="12"/>
        <v>803424</v>
      </c>
      <c r="AN16" s="188">
        <v>44560</v>
      </c>
      <c r="AO16" s="174">
        <v>97630</v>
      </c>
      <c r="AP16" s="174">
        <v>33</v>
      </c>
      <c r="AQ16" s="174">
        <v>0</v>
      </c>
      <c r="AR16" s="178">
        <f t="shared" si="1"/>
        <v>142223</v>
      </c>
      <c r="AS16" s="188">
        <v>28937</v>
      </c>
      <c r="AT16" s="174">
        <v>990655</v>
      </c>
      <c r="AU16" s="174">
        <v>34</v>
      </c>
      <c r="AV16" s="174">
        <v>0</v>
      </c>
      <c r="AW16" s="178">
        <f t="shared" si="14"/>
        <v>1019626</v>
      </c>
      <c r="AX16" s="188">
        <v>68456</v>
      </c>
      <c r="AY16" s="174">
        <v>141867</v>
      </c>
      <c r="AZ16" s="174">
        <v>661</v>
      </c>
      <c r="BA16" s="174">
        <v>0</v>
      </c>
      <c r="BB16" s="178">
        <f t="shared" si="6"/>
        <v>210984</v>
      </c>
      <c r="BC16" s="188">
        <v>38170</v>
      </c>
      <c r="BD16" s="174">
        <v>2755</v>
      </c>
      <c r="BE16" s="174">
        <v>1176</v>
      </c>
      <c r="BF16" s="174">
        <v>0</v>
      </c>
      <c r="BG16" s="178">
        <f t="shared" si="7"/>
        <v>42101</v>
      </c>
      <c r="BH16" s="188">
        <v>0</v>
      </c>
      <c r="BI16" s="174">
        <v>0</v>
      </c>
      <c r="BJ16" s="174">
        <v>0</v>
      </c>
      <c r="BK16" s="174">
        <v>0</v>
      </c>
      <c r="BL16" s="178">
        <f t="shared" si="8"/>
        <v>0</v>
      </c>
      <c r="BM16" s="188">
        <v>0</v>
      </c>
      <c r="BN16" s="174">
        <v>0</v>
      </c>
      <c r="BO16" s="174">
        <v>0</v>
      </c>
      <c r="BP16" s="174">
        <v>0</v>
      </c>
      <c r="BQ16" s="178">
        <f t="shared" si="9"/>
        <v>0</v>
      </c>
      <c r="BR16" s="188">
        <f t="shared" si="2"/>
        <v>387122</v>
      </c>
      <c r="BS16" s="39">
        <f t="shared" si="2"/>
        <v>4363276</v>
      </c>
      <c r="BT16" s="174">
        <f t="shared" si="2"/>
        <v>2062</v>
      </c>
      <c r="BU16" s="174">
        <f t="shared" si="2"/>
        <v>0</v>
      </c>
      <c r="BV16" s="275">
        <f t="shared" si="13"/>
        <v>4752460</v>
      </c>
      <c r="BW16" s="143"/>
      <c r="BX16" s="746"/>
    </row>
    <row r="17" spans="1:76" x14ac:dyDescent="0.3">
      <c r="A17" s="312">
        <v>11</v>
      </c>
      <c r="B17" s="313" t="s">
        <v>296</v>
      </c>
      <c r="D17" s="320"/>
      <c r="E17" s="315">
        <v>502276</v>
      </c>
      <c r="F17" s="20">
        <v>57997</v>
      </c>
      <c r="G17" s="20">
        <v>5308</v>
      </c>
      <c r="H17" s="19">
        <v>8</v>
      </c>
      <c r="I17" s="178">
        <f t="shared" si="0"/>
        <v>565589</v>
      </c>
      <c r="J17" s="188">
        <v>43257</v>
      </c>
      <c r="K17" s="174">
        <v>3551</v>
      </c>
      <c r="L17" s="174">
        <v>149</v>
      </c>
      <c r="M17" s="174">
        <v>0</v>
      </c>
      <c r="N17" s="178">
        <f t="shared" si="10"/>
        <v>46957</v>
      </c>
      <c r="O17" s="188">
        <v>29423</v>
      </c>
      <c r="P17" s="174">
        <v>4299</v>
      </c>
      <c r="Q17" s="174">
        <v>149</v>
      </c>
      <c r="R17" s="174">
        <v>7</v>
      </c>
      <c r="S17" s="178">
        <f t="shared" si="3"/>
        <v>33878</v>
      </c>
      <c r="T17" s="188">
        <v>33899</v>
      </c>
      <c r="U17" s="174">
        <v>4127</v>
      </c>
      <c r="V17" s="174">
        <v>66</v>
      </c>
      <c r="W17" s="174">
        <v>0</v>
      </c>
      <c r="X17" s="178">
        <f t="shared" si="11"/>
        <v>38092</v>
      </c>
      <c r="Y17" s="188">
        <v>52584</v>
      </c>
      <c r="Z17" s="174">
        <v>4733</v>
      </c>
      <c r="AA17" s="174">
        <v>54</v>
      </c>
      <c r="AB17" s="174">
        <v>0</v>
      </c>
      <c r="AC17" s="178">
        <f t="shared" si="4"/>
        <v>57371</v>
      </c>
      <c r="AD17" s="188">
        <v>34098</v>
      </c>
      <c r="AE17" s="174">
        <v>6478</v>
      </c>
      <c r="AF17" s="174">
        <v>300</v>
      </c>
      <c r="AG17" s="174">
        <v>0</v>
      </c>
      <c r="AH17" s="178">
        <f t="shared" si="5"/>
        <v>40876</v>
      </c>
      <c r="AI17" s="188">
        <v>34796</v>
      </c>
      <c r="AJ17" s="174">
        <v>4348</v>
      </c>
      <c r="AK17" s="174">
        <v>735</v>
      </c>
      <c r="AL17" s="174">
        <v>0</v>
      </c>
      <c r="AM17" s="178">
        <f t="shared" si="12"/>
        <v>39879</v>
      </c>
      <c r="AN17" s="188">
        <v>46756</v>
      </c>
      <c r="AO17" s="174">
        <v>4611</v>
      </c>
      <c r="AP17" s="174">
        <v>263</v>
      </c>
      <c r="AQ17" s="174">
        <v>23</v>
      </c>
      <c r="AR17" s="178">
        <f t="shared" si="1"/>
        <v>51653</v>
      </c>
      <c r="AS17" s="188">
        <v>37948</v>
      </c>
      <c r="AT17" s="174">
        <v>4521</v>
      </c>
      <c r="AU17" s="174">
        <v>132</v>
      </c>
      <c r="AV17" s="174">
        <v>0</v>
      </c>
      <c r="AW17" s="178">
        <f t="shared" si="14"/>
        <v>42601</v>
      </c>
      <c r="AX17" s="188">
        <v>36370</v>
      </c>
      <c r="AY17" s="174">
        <v>4817</v>
      </c>
      <c r="AZ17" s="174">
        <v>819</v>
      </c>
      <c r="BA17" s="174">
        <v>0</v>
      </c>
      <c r="BB17" s="178">
        <f t="shared" si="6"/>
        <v>42006</v>
      </c>
      <c r="BC17" s="188">
        <v>41783</v>
      </c>
      <c r="BD17" s="174">
        <v>4803</v>
      </c>
      <c r="BE17" s="174">
        <v>129</v>
      </c>
      <c r="BF17" s="174">
        <v>4</v>
      </c>
      <c r="BG17" s="178">
        <f t="shared" si="7"/>
        <v>46719</v>
      </c>
      <c r="BH17" s="188">
        <v>0</v>
      </c>
      <c r="BI17" s="174">
        <v>0</v>
      </c>
      <c r="BJ17" s="174">
        <v>0</v>
      </c>
      <c r="BK17" s="174">
        <v>0</v>
      </c>
      <c r="BL17" s="178">
        <f t="shared" si="8"/>
        <v>0</v>
      </c>
      <c r="BM17" s="188">
        <v>0</v>
      </c>
      <c r="BN17" s="174">
        <v>0</v>
      </c>
      <c r="BO17" s="174">
        <v>0</v>
      </c>
      <c r="BP17" s="174">
        <v>0</v>
      </c>
      <c r="BQ17" s="178">
        <f t="shared" si="9"/>
        <v>0</v>
      </c>
      <c r="BR17" s="188">
        <f t="shared" si="2"/>
        <v>390914</v>
      </c>
      <c r="BS17" s="39">
        <f t="shared" si="2"/>
        <v>46288</v>
      </c>
      <c r="BT17" s="174">
        <f t="shared" si="2"/>
        <v>2796</v>
      </c>
      <c r="BU17" s="174">
        <f t="shared" si="2"/>
        <v>34</v>
      </c>
      <c r="BV17" s="275">
        <f t="shared" si="13"/>
        <v>440032</v>
      </c>
      <c r="BW17" s="143"/>
      <c r="BX17" s="319"/>
    </row>
    <row r="18" spans="1:76" x14ac:dyDescent="0.3">
      <c r="A18" s="312">
        <v>12</v>
      </c>
      <c r="B18" s="88" t="s">
        <v>297</v>
      </c>
      <c r="D18" s="314"/>
      <c r="E18" s="315">
        <v>314852</v>
      </c>
      <c r="F18" s="20">
        <v>636</v>
      </c>
      <c r="G18" s="20">
        <v>2318</v>
      </c>
      <c r="H18" s="19">
        <v>0</v>
      </c>
      <c r="I18" s="178">
        <f t="shared" si="0"/>
        <v>317806</v>
      </c>
      <c r="J18" s="188">
        <f>24295+61</f>
        <v>24356</v>
      </c>
      <c r="K18" s="174">
        <v>122</v>
      </c>
      <c r="L18" s="174">
        <v>0</v>
      </c>
      <c r="M18" s="174">
        <v>0</v>
      </c>
      <c r="N18" s="178">
        <f t="shared" si="10"/>
        <v>24478</v>
      </c>
      <c r="O18" s="188">
        <v>26106</v>
      </c>
      <c r="P18" s="174">
        <v>89</v>
      </c>
      <c r="Q18" s="174">
        <v>0</v>
      </c>
      <c r="R18" s="174">
        <v>0</v>
      </c>
      <c r="S18" s="178">
        <f t="shared" si="3"/>
        <v>26195</v>
      </c>
      <c r="T18" s="188">
        <v>23848</v>
      </c>
      <c r="U18" s="174">
        <v>18</v>
      </c>
      <c r="V18" s="174">
        <v>5</v>
      </c>
      <c r="W18" s="174">
        <v>0</v>
      </c>
      <c r="X18" s="178">
        <f t="shared" si="11"/>
        <v>23871</v>
      </c>
      <c r="Y18" s="188">
        <v>26360</v>
      </c>
      <c r="Z18" s="174">
        <v>7</v>
      </c>
      <c r="AA18" s="174">
        <v>10</v>
      </c>
      <c r="AB18" s="174">
        <v>0</v>
      </c>
      <c r="AC18" s="178">
        <f t="shared" si="4"/>
        <v>26377</v>
      </c>
      <c r="AD18" s="188">
        <v>26934</v>
      </c>
      <c r="AE18" s="174">
        <v>101</v>
      </c>
      <c r="AF18" s="174">
        <v>0</v>
      </c>
      <c r="AG18" s="174">
        <v>0</v>
      </c>
      <c r="AH18" s="178">
        <f t="shared" si="5"/>
        <v>27035</v>
      </c>
      <c r="AI18" s="188">
        <v>23778</v>
      </c>
      <c r="AJ18" s="174">
        <v>0</v>
      </c>
      <c r="AK18" s="174">
        <v>28</v>
      </c>
      <c r="AL18" s="174">
        <v>0</v>
      </c>
      <c r="AM18" s="178">
        <f t="shared" si="12"/>
        <v>23806</v>
      </c>
      <c r="AN18" s="188">
        <f>25861-61</f>
        <v>25800</v>
      </c>
      <c r="AO18" s="174">
        <v>0</v>
      </c>
      <c r="AP18" s="174">
        <v>122</v>
      </c>
      <c r="AQ18" s="174">
        <v>0</v>
      </c>
      <c r="AR18" s="178">
        <f t="shared" si="1"/>
        <v>25922</v>
      </c>
      <c r="AS18" s="188">
        <v>24862</v>
      </c>
      <c r="AT18" s="174">
        <v>101</v>
      </c>
      <c r="AU18" s="174">
        <v>8</v>
      </c>
      <c r="AV18" s="174">
        <v>0</v>
      </c>
      <c r="AW18" s="178">
        <f t="shared" si="14"/>
        <v>24971</v>
      </c>
      <c r="AX18" s="188">
        <v>29472</v>
      </c>
      <c r="AY18" s="174">
        <v>0</v>
      </c>
      <c r="AZ18" s="174">
        <v>5</v>
      </c>
      <c r="BA18" s="174">
        <v>0</v>
      </c>
      <c r="BB18" s="178">
        <f t="shared" si="6"/>
        <v>29477</v>
      </c>
      <c r="BC18" s="188">
        <v>25537</v>
      </c>
      <c r="BD18" s="174">
        <v>71</v>
      </c>
      <c r="BE18" s="174">
        <v>8</v>
      </c>
      <c r="BF18" s="174">
        <v>0</v>
      </c>
      <c r="BG18" s="178">
        <f t="shared" si="7"/>
        <v>25616</v>
      </c>
      <c r="BH18" s="188">
        <v>0</v>
      </c>
      <c r="BI18" s="174">
        <v>0</v>
      </c>
      <c r="BJ18" s="174">
        <v>0</v>
      </c>
      <c r="BK18" s="174">
        <v>0</v>
      </c>
      <c r="BL18" s="178">
        <f t="shared" si="8"/>
        <v>0</v>
      </c>
      <c r="BM18" s="188">
        <v>0</v>
      </c>
      <c r="BN18" s="174">
        <v>0</v>
      </c>
      <c r="BO18" s="174">
        <v>0</v>
      </c>
      <c r="BP18" s="174">
        <v>0</v>
      </c>
      <c r="BQ18" s="178">
        <f t="shared" si="9"/>
        <v>0</v>
      </c>
      <c r="BR18" s="188">
        <f t="shared" si="2"/>
        <v>257053</v>
      </c>
      <c r="BS18" s="39">
        <f t="shared" si="2"/>
        <v>509</v>
      </c>
      <c r="BT18" s="174">
        <f t="shared" si="2"/>
        <v>186</v>
      </c>
      <c r="BU18" s="174">
        <f t="shared" si="2"/>
        <v>0</v>
      </c>
      <c r="BV18" s="275">
        <f t="shared" si="13"/>
        <v>257748</v>
      </c>
      <c r="BW18" s="143"/>
      <c r="BX18" s="319"/>
    </row>
    <row r="19" spans="1:76" x14ac:dyDescent="0.3">
      <c r="A19" s="312">
        <v>13</v>
      </c>
      <c r="B19" s="88" t="s">
        <v>298</v>
      </c>
      <c r="D19" s="314"/>
      <c r="E19" s="315">
        <v>1353281</v>
      </c>
      <c r="F19" s="20">
        <v>6278927</v>
      </c>
      <c r="G19" s="20">
        <v>15514</v>
      </c>
      <c r="H19" s="19">
        <v>0</v>
      </c>
      <c r="I19" s="178">
        <f t="shared" si="0"/>
        <v>7647722</v>
      </c>
      <c r="J19" s="188">
        <f>67580+26</f>
        <v>67606</v>
      </c>
      <c r="K19" s="174">
        <v>1153024</v>
      </c>
      <c r="L19" s="174">
        <v>126</v>
      </c>
      <c r="M19" s="174">
        <v>0</v>
      </c>
      <c r="N19" s="178">
        <f>SUM(J19:M19)</f>
        <v>1220756</v>
      </c>
      <c r="O19" s="188">
        <v>84695</v>
      </c>
      <c r="P19" s="174">
        <v>324932</v>
      </c>
      <c r="Q19" s="174">
        <v>256</v>
      </c>
      <c r="R19" s="174">
        <v>0</v>
      </c>
      <c r="S19" s="178">
        <f t="shared" si="3"/>
        <v>409883</v>
      </c>
      <c r="T19" s="188">
        <v>74683</v>
      </c>
      <c r="U19" s="174">
        <v>82596</v>
      </c>
      <c r="V19" s="174">
        <v>331</v>
      </c>
      <c r="W19" s="174">
        <v>0</v>
      </c>
      <c r="X19" s="178">
        <f t="shared" si="11"/>
        <v>157610</v>
      </c>
      <c r="Y19" s="188">
        <v>103182</v>
      </c>
      <c r="Z19" s="174">
        <v>1113449</v>
      </c>
      <c r="AA19" s="174">
        <v>880</v>
      </c>
      <c r="AB19" s="174">
        <v>0</v>
      </c>
      <c r="AC19" s="178">
        <f t="shared" si="4"/>
        <v>1217511</v>
      </c>
      <c r="AD19" s="188">
        <v>92148</v>
      </c>
      <c r="AE19" s="174">
        <v>345653</v>
      </c>
      <c r="AF19" s="174">
        <v>595</v>
      </c>
      <c r="AG19" s="174">
        <v>0</v>
      </c>
      <c r="AH19" s="178">
        <f t="shared" si="5"/>
        <v>438396</v>
      </c>
      <c r="AI19" s="188">
        <v>109250</v>
      </c>
      <c r="AJ19" s="174">
        <v>44821</v>
      </c>
      <c r="AK19" s="174">
        <v>103</v>
      </c>
      <c r="AL19" s="174">
        <v>0</v>
      </c>
      <c r="AM19" s="178">
        <f t="shared" si="12"/>
        <v>154174</v>
      </c>
      <c r="AN19" s="188">
        <f>127217-26</f>
        <v>127191</v>
      </c>
      <c r="AO19" s="174">
        <v>915429</v>
      </c>
      <c r="AP19" s="174">
        <v>1234</v>
      </c>
      <c r="AQ19" s="174">
        <v>0</v>
      </c>
      <c r="AR19" s="178">
        <f t="shared" si="1"/>
        <v>1043854</v>
      </c>
      <c r="AS19" s="188">
        <v>88168</v>
      </c>
      <c r="AT19" s="174">
        <v>334050</v>
      </c>
      <c r="AU19" s="174">
        <v>1543</v>
      </c>
      <c r="AV19" s="174">
        <v>0</v>
      </c>
      <c r="AW19" s="178">
        <f t="shared" si="14"/>
        <v>423761</v>
      </c>
      <c r="AX19" s="188">
        <v>85411</v>
      </c>
      <c r="AY19" s="174">
        <v>333312</v>
      </c>
      <c r="AZ19" s="174">
        <v>652</v>
      </c>
      <c r="BA19" s="174">
        <v>0</v>
      </c>
      <c r="BB19" s="178">
        <f t="shared" si="6"/>
        <v>419375</v>
      </c>
      <c r="BC19" s="188">
        <v>88535</v>
      </c>
      <c r="BD19" s="174">
        <v>865870</v>
      </c>
      <c r="BE19" s="174">
        <v>264</v>
      </c>
      <c r="BF19" s="174">
        <v>0</v>
      </c>
      <c r="BG19" s="178">
        <f t="shared" si="7"/>
        <v>954669</v>
      </c>
      <c r="BH19" s="188">
        <v>0</v>
      </c>
      <c r="BI19" s="174">
        <v>0</v>
      </c>
      <c r="BJ19" s="174">
        <v>0</v>
      </c>
      <c r="BK19" s="174">
        <v>0</v>
      </c>
      <c r="BL19" s="178">
        <f t="shared" si="8"/>
        <v>0</v>
      </c>
      <c r="BM19" s="188">
        <v>0</v>
      </c>
      <c r="BN19" s="174">
        <v>0</v>
      </c>
      <c r="BO19" s="174">
        <v>0</v>
      </c>
      <c r="BP19" s="174">
        <v>0</v>
      </c>
      <c r="BQ19" s="178">
        <f t="shared" si="9"/>
        <v>0</v>
      </c>
      <c r="BR19" s="188">
        <f t="shared" si="2"/>
        <v>920869</v>
      </c>
      <c r="BS19" s="39">
        <f t="shared" si="2"/>
        <v>5513136</v>
      </c>
      <c r="BT19" s="174">
        <f t="shared" si="2"/>
        <v>5984</v>
      </c>
      <c r="BU19" s="174">
        <f t="shared" si="2"/>
        <v>0</v>
      </c>
      <c r="BV19" s="275">
        <f t="shared" si="13"/>
        <v>6439989</v>
      </c>
      <c r="BW19" s="143"/>
      <c r="BX19" s="319"/>
    </row>
    <row r="20" spans="1:76" x14ac:dyDescent="0.3">
      <c r="A20" s="312">
        <v>14</v>
      </c>
      <c r="B20" s="313" t="s">
        <v>299</v>
      </c>
      <c r="D20" s="320"/>
      <c r="E20" s="315">
        <v>2486456</v>
      </c>
      <c r="F20" s="20">
        <v>4004</v>
      </c>
      <c r="G20" s="20">
        <v>364846</v>
      </c>
      <c r="H20" s="19">
        <v>0</v>
      </c>
      <c r="I20" s="178">
        <f t="shared" si="0"/>
        <v>2855306</v>
      </c>
      <c r="J20" s="188">
        <f>212548+77</f>
        <v>212625</v>
      </c>
      <c r="K20" s="174">
        <v>329</v>
      </c>
      <c r="L20" s="174">
        <v>28706</v>
      </c>
      <c r="M20" s="174">
        <v>0</v>
      </c>
      <c r="N20" s="178">
        <f t="shared" si="10"/>
        <v>241660</v>
      </c>
      <c r="O20" s="188">
        <v>187536</v>
      </c>
      <c r="P20" s="174">
        <v>1433</v>
      </c>
      <c r="Q20" s="174">
        <v>28763</v>
      </c>
      <c r="R20" s="174">
        <v>0</v>
      </c>
      <c r="S20" s="178">
        <f t="shared" si="3"/>
        <v>217732</v>
      </c>
      <c r="T20" s="188">
        <v>196557</v>
      </c>
      <c r="U20" s="174">
        <v>243</v>
      </c>
      <c r="V20" s="174">
        <v>28422</v>
      </c>
      <c r="W20" s="174">
        <v>0</v>
      </c>
      <c r="X20" s="178">
        <f t="shared" si="11"/>
        <v>225222</v>
      </c>
      <c r="Y20" s="188">
        <v>213500</v>
      </c>
      <c r="Z20" s="174">
        <v>294</v>
      </c>
      <c r="AA20" s="174">
        <v>37482</v>
      </c>
      <c r="AB20" s="174">
        <v>0</v>
      </c>
      <c r="AC20" s="178">
        <f t="shared" si="4"/>
        <v>251276</v>
      </c>
      <c r="AD20" s="188">
        <v>199240</v>
      </c>
      <c r="AE20" s="174">
        <v>73</v>
      </c>
      <c r="AF20" s="174">
        <v>31927</v>
      </c>
      <c r="AG20" s="174">
        <v>0</v>
      </c>
      <c r="AH20" s="178">
        <f t="shared" si="5"/>
        <v>231240</v>
      </c>
      <c r="AI20" s="188">
        <v>177982</v>
      </c>
      <c r="AJ20" s="174">
        <v>823</v>
      </c>
      <c r="AK20" s="174">
        <v>28652</v>
      </c>
      <c r="AL20" s="174">
        <v>0</v>
      </c>
      <c r="AM20" s="178">
        <f t="shared" si="12"/>
        <v>207457</v>
      </c>
      <c r="AN20" s="188">
        <f>192745-77</f>
        <v>192668</v>
      </c>
      <c r="AO20" s="174">
        <v>834</v>
      </c>
      <c r="AP20" s="174">
        <v>29090</v>
      </c>
      <c r="AQ20" s="174">
        <v>0</v>
      </c>
      <c r="AR20" s="178">
        <f t="shared" si="1"/>
        <v>222592</v>
      </c>
      <c r="AS20" s="188">
        <v>172582</v>
      </c>
      <c r="AT20" s="174">
        <v>228</v>
      </c>
      <c r="AU20" s="174">
        <v>28743</v>
      </c>
      <c r="AV20" s="174">
        <v>0</v>
      </c>
      <c r="AW20" s="178">
        <f t="shared" si="14"/>
        <v>201553</v>
      </c>
      <c r="AX20" s="188">
        <v>203636</v>
      </c>
      <c r="AY20" s="174">
        <v>795</v>
      </c>
      <c r="AZ20" s="174">
        <v>40142</v>
      </c>
      <c r="BA20" s="174">
        <v>0</v>
      </c>
      <c r="BB20" s="178">
        <f t="shared" si="6"/>
        <v>244573</v>
      </c>
      <c r="BC20" s="188">
        <v>172726</v>
      </c>
      <c r="BD20" s="174">
        <v>180</v>
      </c>
      <c r="BE20" s="174">
        <v>28871</v>
      </c>
      <c r="BF20" s="174">
        <v>0</v>
      </c>
      <c r="BG20" s="178">
        <f t="shared" si="7"/>
        <v>201777</v>
      </c>
      <c r="BH20" s="188">
        <v>0</v>
      </c>
      <c r="BI20" s="174">
        <v>0</v>
      </c>
      <c r="BJ20" s="174">
        <v>0</v>
      </c>
      <c r="BK20" s="174">
        <v>0</v>
      </c>
      <c r="BL20" s="178">
        <f t="shared" si="8"/>
        <v>0</v>
      </c>
      <c r="BM20" s="188">
        <v>0</v>
      </c>
      <c r="BN20" s="174">
        <v>0</v>
      </c>
      <c r="BO20" s="174">
        <v>0</v>
      </c>
      <c r="BP20" s="174">
        <v>0</v>
      </c>
      <c r="BQ20" s="178">
        <f t="shared" si="9"/>
        <v>0</v>
      </c>
      <c r="BR20" s="188">
        <f t="shared" si="2"/>
        <v>1929052</v>
      </c>
      <c r="BS20" s="39">
        <f t="shared" si="2"/>
        <v>5232</v>
      </c>
      <c r="BT20" s="174">
        <f t="shared" si="2"/>
        <v>310798</v>
      </c>
      <c r="BU20" s="174">
        <f t="shared" si="2"/>
        <v>0</v>
      </c>
      <c r="BV20" s="275">
        <f t="shared" si="13"/>
        <v>2245082</v>
      </c>
      <c r="BW20" s="143"/>
      <c r="BX20" s="319"/>
    </row>
    <row r="21" spans="1:76" x14ac:dyDescent="0.3">
      <c r="A21" s="312">
        <v>15</v>
      </c>
      <c r="B21" s="313" t="s">
        <v>300</v>
      </c>
      <c r="D21" s="320"/>
      <c r="E21" s="315">
        <v>145941</v>
      </c>
      <c r="F21" s="20">
        <v>47729</v>
      </c>
      <c r="G21" s="20">
        <v>1860</v>
      </c>
      <c r="H21" s="19">
        <v>0</v>
      </c>
      <c r="I21" s="178">
        <f t="shared" si="0"/>
        <v>195530</v>
      </c>
      <c r="J21" s="188">
        <v>9076</v>
      </c>
      <c r="K21" s="174">
        <v>0</v>
      </c>
      <c r="L21" s="174">
        <v>0</v>
      </c>
      <c r="M21" s="174">
        <v>0</v>
      </c>
      <c r="N21" s="178">
        <f>SUM(J21:M21)</f>
        <v>9076</v>
      </c>
      <c r="O21" s="188">
        <v>11360</v>
      </c>
      <c r="P21" s="174">
        <v>11930</v>
      </c>
      <c r="Q21" s="174">
        <v>924</v>
      </c>
      <c r="R21" s="174">
        <v>0</v>
      </c>
      <c r="S21" s="178">
        <f t="shared" si="3"/>
        <v>24214</v>
      </c>
      <c r="T21" s="188">
        <v>10266</v>
      </c>
      <c r="U21" s="174">
        <v>0</v>
      </c>
      <c r="V21" s="174">
        <v>112</v>
      </c>
      <c r="W21" s="174">
        <v>0</v>
      </c>
      <c r="X21" s="178">
        <f t="shared" si="11"/>
        <v>10378</v>
      </c>
      <c r="Y21" s="188">
        <v>12349</v>
      </c>
      <c r="Z21" s="174">
        <v>11929</v>
      </c>
      <c r="AA21" s="174">
        <v>86</v>
      </c>
      <c r="AB21" s="174">
        <v>0</v>
      </c>
      <c r="AC21" s="178">
        <f t="shared" si="4"/>
        <v>24364</v>
      </c>
      <c r="AD21" s="188">
        <v>12414</v>
      </c>
      <c r="AE21" s="174">
        <v>0</v>
      </c>
      <c r="AF21" s="174">
        <v>26</v>
      </c>
      <c r="AG21" s="174">
        <v>0</v>
      </c>
      <c r="AH21" s="178">
        <f t="shared" si="5"/>
        <v>12440</v>
      </c>
      <c r="AI21" s="188">
        <v>11258</v>
      </c>
      <c r="AJ21" s="174">
        <v>5</v>
      </c>
      <c r="AK21" s="174">
        <v>26</v>
      </c>
      <c r="AL21" s="174">
        <v>0</v>
      </c>
      <c r="AM21" s="178">
        <f t="shared" si="12"/>
        <v>11289</v>
      </c>
      <c r="AN21" s="188">
        <v>11602</v>
      </c>
      <c r="AO21" s="174">
        <v>11937</v>
      </c>
      <c r="AP21" s="174">
        <v>22</v>
      </c>
      <c r="AQ21" s="174">
        <v>0</v>
      </c>
      <c r="AR21" s="178">
        <f t="shared" si="1"/>
        <v>23561</v>
      </c>
      <c r="AS21" s="188">
        <v>10481</v>
      </c>
      <c r="AT21" s="174">
        <v>0</v>
      </c>
      <c r="AU21" s="174">
        <v>0</v>
      </c>
      <c r="AV21" s="174">
        <v>0</v>
      </c>
      <c r="AW21" s="178">
        <f t="shared" si="14"/>
        <v>10481</v>
      </c>
      <c r="AX21" s="188">
        <v>13237</v>
      </c>
      <c r="AY21" s="174">
        <v>2</v>
      </c>
      <c r="AZ21" s="174">
        <v>-64</v>
      </c>
      <c r="BA21" s="174">
        <v>0</v>
      </c>
      <c r="BB21" s="178">
        <f t="shared" si="6"/>
        <v>13175</v>
      </c>
      <c r="BC21" s="188">
        <v>10851</v>
      </c>
      <c r="BD21" s="174">
        <v>11929</v>
      </c>
      <c r="BE21" s="174">
        <v>22</v>
      </c>
      <c r="BF21" s="174">
        <v>0</v>
      </c>
      <c r="BG21" s="178">
        <f t="shared" si="7"/>
        <v>22802</v>
      </c>
      <c r="BH21" s="188">
        <v>0</v>
      </c>
      <c r="BI21" s="174">
        <v>0</v>
      </c>
      <c r="BJ21" s="174">
        <v>0</v>
      </c>
      <c r="BK21" s="174">
        <v>0</v>
      </c>
      <c r="BL21" s="178">
        <f t="shared" si="8"/>
        <v>0</v>
      </c>
      <c r="BM21" s="188">
        <v>0</v>
      </c>
      <c r="BN21" s="174">
        <v>0</v>
      </c>
      <c r="BO21" s="174">
        <v>0</v>
      </c>
      <c r="BP21" s="174">
        <v>0</v>
      </c>
      <c r="BQ21" s="178">
        <f t="shared" si="9"/>
        <v>0</v>
      </c>
      <c r="BR21" s="188">
        <f t="shared" si="2"/>
        <v>112894</v>
      </c>
      <c r="BS21" s="39">
        <f t="shared" si="2"/>
        <v>47732</v>
      </c>
      <c r="BT21" s="174">
        <f t="shared" si="2"/>
        <v>1154</v>
      </c>
      <c r="BU21" s="174">
        <f t="shared" si="2"/>
        <v>0</v>
      </c>
      <c r="BV21" s="275">
        <f t="shared" si="13"/>
        <v>161780</v>
      </c>
      <c r="BW21" s="143"/>
      <c r="BX21" s="319"/>
    </row>
    <row r="22" spans="1:76" x14ac:dyDescent="0.3">
      <c r="A22" s="312">
        <v>16</v>
      </c>
      <c r="B22" s="313" t="s">
        <v>301</v>
      </c>
      <c r="D22" s="314"/>
      <c r="E22" s="315">
        <v>4163418</v>
      </c>
      <c r="F22" s="20">
        <v>33018746</v>
      </c>
      <c r="G22" s="20">
        <v>1075055</v>
      </c>
      <c r="H22" s="19">
        <v>1054</v>
      </c>
      <c r="I22" s="178">
        <f t="shared" si="0"/>
        <v>38258273</v>
      </c>
      <c r="J22" s="188">
        <f>395847+5</f>
        <v>395852</v>
      </c>
      <c r="K22" s="174">
        <f>8591706+305</f>
        <v>8592011</v>
      </c>
      <c r="L22" s="174">
        <v>23322</v>
      </c>
      <c r="M22" s="174">
        <v>50</v>
      </c>
      <c r="N22" s="178">
        <f t="shared" si="10"/>
        <v>9011235</v>
      </c>
      <c r="O22" s="188">
        <v>110924</v>
      </c>
      <c r="P22" s="174">
        <v>770984</v>
      </c>
      <c r="Q22" s="174">
        <v>52313</v>
      </c>
      <c r="R22" s="174">
        <v>0</v>
      </c>
      <c r="S22" s="178">
        <f t="shared" si="3"/>
        <v>934221</v>
      </c>
      <c r="T22" s="188">
        <v>117463</v>
      </c>
      <c r="U22" s="174">
        <v>845043</v>
      </c>
      <c r="V22" s="174">
        <v>39263</v>
      </c>
      <c r="W22" s="174">
        <v>625</v>
      </c>
      <c r="X22" s="178">
        <f t="shared" si="11"/>
        <v>1002394</v>
      </c>
      <c r="Y22" s="188">
        <v>146834</v>
      </c>
      <c r="Z22" s="174">
        <v>2769765</v>
      </c>
      <c r="AA22" s="174">
        <v>45960</v>
      </c>
      <c r="AB22" s="174">
        <v>87</v>
      </c>
      <c r="AC22" s="178">
        <f t="shared" si="4"/>
        <v>2962646</v>
      </c>
      <c r="AD22" s="188">
        <v>153082</v>
      </c>
      <c r="AE22" s="174">
        <v>5322152</v>
      </c>
      <c r="AF22" s="174">
        <v>51333</v>
      </c>
      <c r="AG22" s="174">
        <v>133</v>
      </c>
      <c r="AH22" s="178">
        <f t="shared" si="5"/>
        <v>5526700</v>
      </c>
      <c r="AI22" s="188">
        <v>685064</v>
      </c>
      <c r="AJ22" s="174">
        <v>852051</v>
      </c>
      <c r="AK22" s="174">
        <v>39954</v>
      </c>
      <c r="AL22" s="174">
        <v>159</v>
      </c>
      <c r="AM22" s="178">
        <f t="shared" si="12"/>
        <v>1577228</v>
      </c>
      <c r="AN22" s="188">
        <f>270573-5</f>
        <v>270568</v>
      </c>
      <c r="AO22" s="174">
        <f>2016783-305</f>
        <v>2016478</v>
      </c>
      <c r="AP22" s="174">
        <v>66507</v>
      </c>
      <c r="AQ22" s="174">
        <v>413</v>
      </c>
      <c r="AR22" s="178">
        <f t="shared" si="1"/>
        <v>2353966</v>
      </c>
      <c r="AS22" s="188">
        <v>291661</v>
      </c>
      <c r="AT22" s="174">
        <v>5033587</v>
      </c>
      <c r="AU22" s="174">
        <v>52408</v>
      </c>
      <c r="AV22" s="174">
        <v>8</v>
      </c>
      <c r="AW22" s="178">
        <f t="shared" si="14"/>
        <v>5377664</v>
      </c>
      <c r="AX22" s="188">
        <v>671276</v>
      </c>
      <c r="AY22" s="174">
        <v>1185431</v>
      </c>
      <c r="AZ22" s="174">
        <v>30166</v>
      </c>
      <c r="BA22" s="174">
        <v>6</v>
      </c>
      <c r="BB22" s="178">
        <f t="shared" si="6"/>
        <v>1886879</v>
      </c>
      <c r="BC22" s="188">
        <v>248828</v>
      </c>
      <c r="BD22" s="174">
        <v>4819221</v>
      </c>
      <c r="BE22" s="174">
        <v>40814</v>
      </c>
      <c r="BF22" s="174">
        <v>49</v>
      </c>
      <c r="BG22" s="178">
        <f t="shared" si="7"/>
        <v>5108912</v>
      </c>
      <c r="BH22" s="188">
        <v>0</v>
      </c>
      <c r="BI22" s="174">
        <v>0</v>
      </c>
      <c r="BJ22" s="174">
        <v>0</v>
      </c>
      <c r="BK22" s="174">
        <v>0</v>
      </c>
      <c r="BL22" s="178">
        <f t="shared" si="8"/>
        <v>0</v>
      </c>
      <c r="BM22" s="188">
        <v>0</v>
      </c>
      <c r="BN22" s="174">
        <v>0</v>
      </c>
      <c r="BO22" s="174">
        <v>0</v>
      </c>
      <c r="BP22" s="174">
        <v>0</v>
      </c>
      <c r="BQ22" s="178">
        <f t="shared" si="9"/>
        <v>0</v>
      </c>
      <c r="BR22" s="188">
        <f t="shared" si="2"/>
        <v>3091552</v>
      </c>
      <c r="BS22" s="39">
        <f t="shared" si="2"/>
        <v>32206723</v>
      </c>
      <c r="BT22" s="174">
        <f t="shared" si="2"/>
        <v>442040</v>
      </c>
      <c r="BU22" s="174">
        <f t="shared" si="2"/>
        <v>1530</v>
      </c>
      <c r="BV22" s="275">
        <f t="shared" si="13"/>
        <v>35741845</v>
      </c>
      <c r="BW22" s="143"/>
      <c r="BX22" s="746"/>
    </row>
    <row r="23" spans="1:76" x14ac:dyDescent="0.3">
      <c r="A23" s="312">
        <v>17</v>
      </c>
      <c r="B23" s="313" t="s">
        <v>302</v>
      </c>
      <c r="D23" s="322" t="s">
        <v>142</v>
      </c>
      <c r="E23" s="315">
        <v>13313294</v>
      </c>
      <c r="F23" s="20">
        <v>102686826</v>
      </c>
      <c r="G23" s="20">
        <v>441587</v>
      </c>
      <c r="H23" s="19">
        <v>0</v>
      </c>
      <c r="I23" s="178">
        <f t="shared" si="0"/>
        <v>116441707</v>
      </c>
      <c r="J23" s="188">
        <f>983736+85</f>
        <v>983821</v>
      </c>
      <c r="K23" s="174">
        <f>923951+20668566</f>
        <v>21592517</v>
      </c>
      <c r="L23" s="174">
        <v>59</v>
      </c>
      <c r="M23" s="174">
        <v>0</v>
      </c>
      <c r="N23" s="178">
        <f t="shared" si="10"/>
        <v>22576397</v>
      </c>
      <c r="O23" s="188">
        <f>1029921-86</f>
        <v>1029835</v>
      </c>
      <c r="P23" s="174">
        <f>4177075+2160</f>
        <v>4179235</v>
      </c>
      <c r="Q23" s="174">
        <v>2725</v>
      </c>
      <c r="R23" s="174">
        <v>0</v>
      </c>
      <c r="S23" s="178">
        <f>SUM(O23:R23)</f>
        <v>5211795</v>
      </c>
      <c r="T23" s="188">
        <v>1058856</v>
      </c>
      <c r="U23" s="174">
        <v>10043114</v>
      </c>
      <c r="V23" s="174">
        <v>-550</v>
      </c>
      <c r="W23" s="174">
        <v>0</v>
      </c>
      <c r="X23" s="178">
        <f t="shared" si="11"/>
        <v>11101420</v>
      </c>
      <c r="Y23" s="188">
        <v>1073413</v>
      </c>
      <c r="Z23" s="174">
        <v>7650389</v>
      </c>
      <c r="AA23" s="174">
        <v>16055</v>
      </c>
      <c r="AB23" s="174">
        <v>0</v>
      </c>
      <c r="AC23" s="178">
        <f t="shared" si="4"/>
        <v>8739857</v>
      </c>
      <c r="AD23" s="188">
        <v>1147747</v>
      </c>
      <c r="AE23" s="174">
        <v>14871327</v>
      </c>
      <c r="AF23" s="174">
        <v>58</v>
      </c>
      <c r="AG23" s="174">
        <v>0</v>
      </c>
      <c r="AH23" s="178">
        <f t="shared" si="5"/>
        <v>16019132</v>
      </c>
      <c r="AI23" s="188">
        <v>1061260</v>
      </c>
      <c r="AJ23" s="174">
        <v>726311</v>
      </c>
      <c r="AK23" s="174">
        <v>265</v>
      </c>
      <c r="AL23" s="174">
        <v>0</v>
      </c>
      <c r="AM23" s="178">
        <f t="shared" si="12"/>
        <v>1787836</v>
      </c>
      <c r="AN23" s="188">
        <f>1076031</f>
        <v>1076031</v>
      </c>
      <c r="AO23" s="174">
        <f>38710730-20668566</f>
        <v>18042164</v>
      </c>
      <c r="AP23" s="174">
        <v>17533</v>
      </c>
      <c r="AQ23" s="174">
        <v>0</v>
      </c>
      <c r="AR23" s="178">
        <f t="shared" si="1"/>
        <v>19135728</v>
      </c>
      <c r="AS23" s="188">
        <v>1067953</v>
      </c>
      <c r="AT23" s="174">
        <v>7957159</v>
      </c>
      <c r="AU23" s="174">
        <v>2327</v>
      </c>
      <c r="AV23" s="174">
        <v>0</v>
      </c>
      <c r="AW23" s="178">
        <f t="shared" si="14"/>
        <v>9027439</v>
      </c>
      <c r="AX23" s="188">
        <v>1138549</v>
      </c>
      <c r="AY23" s="174">
        <v>974659</v>
      </c>
      <c r="AZ23" s="174">
        <v>1501</v>
      </c>
      <c r="BA23" s="174">
        <v>0</v>
      </c>
      <c r="BB23" s="178">
        <f t="shared" si="6"/>
        <v>2114709</v>
      </c>
      <c r="BC23" s="188">
        <v>1025754</v>
      </c>
      <c r="BD23" s="174">
        <v>13732145</v>
      </c>
      <c r="BE23" s="174">
        <v>228</v>
      </c>
      <c r="BF23" s="174">
        <v>0</v>
      </c>
      <c r="BG23" s="178">
        <f t="shared" si="7"/>
        <v>14758127</v>
      </c>
      <c r="BH23" s="188">
        <v>0</v>
      </c>
      <c r="BI23" s="174">
        <v>0</v>
      </c>
      <c r="BJ23" s="174">
        <v>0</v>
      </c>
      <c r="BK23" s="174">
        <v>0</v>
      </c>
      <c r="BL23" s="178">
        <f t="shared" si="8"/>
        <v>0</v>
      </c>
      <c r="BM23" s="188">
        <v>0</v>
      </c>
      <c r="BN23" s="174">
        <v>0</v>
      </c>
      <c r="BO23" s="174">
        <v>0</v>
      </c>
      <c r="BP23" s="174">
        <v>0</v>
      </c>
      <c r="BQ23" s="178">
        <f t="shared" si="9"/>
        <v>0</v>
      </c>
      <c r="BR23" s="188">
        <f t="shared" ref="BR23:BU48" si="15">+J23+O23+T23+Y23+AD23+AI23+AN23+AS23+AX23+BC23+BH23+BM23</f>
        <v>10663219</v>
      </c>
      <c r="BS23" s="39">
        <f t="shared" si="15"/>
        <v>99769020</v>
      </c>
      <c r="BT23" s="174">
        <f t="shared" si="15"/>
        <v>40201</v>
      </c>
      <c r="BU23" s="174">
        <f t="shared" si="15"/>
        <v>0</v>
      </c>
      <c r="BV23" s="275">
        <f t="shared" si="13"/>
        <v>110472440</v>
      </c>
      <c r="BW23" s="143"/>
      <c r="BX23" s="746"/>
    </row>
    <row r="24" spans="1:76" x14ac:dyDescent="0.3">
      <c r="A24" s="312">
        <v>18</v>
      </c>
      <c r="B24" s="313" t="s">
        <v>303</v>
      </c>
      <c r="D24" s="321"/>
      <c r="E24" s="315">
        <v>2543082</v>
      </c>
      <c r="F24" s="20">
        <v>60890310</v>
      </c>
      <c r="G24" s="20">
        <v>2491694</v>
      </c>
      <c r="H24" s="19">
        <v>0</v>
      </c>
      <c r="I24" s="178">
        <f t="shared" si="0"/>
        <v>65925086</v>
      </c>
      <c r="J24" s="188">
        <f>101915+299493</f>
        <v>401408</v>
      </c>
      <c r="K24" s="174">
        <f>6696771+18200</f>
        <v>6714971</v>
      </c>
      <c r="L24" s="174">
        <f>353+13092</f>
        <v>13445</v>
      </c>
      <c r="M24" s="174">
        <v>3</v>
      </c>
      <c r="N24" s="178">
        <f t="shared" si="10"/>
        <v>7129827</v>
      </c>
      <c r="O24" s="188">
        <v>154430</v>
      </c>
      <c r="P24" s="174">
        <v>4223434</v>
      </c>
      <c r="Q24" s="174">
        <v>79376</v>
      </c>
      <c r="R24" s="174">
        <v>0</v>
      </c>
      <c r="S24" s="178">
        <f t="shared" ref="S24:S33" si="16">SUM(O24:R24)</f>
        <v>4457240</v>
      </c>
      <c r="T24" s="188">
        <v>328047</v>
      </c>
      <c r="U24" s="174">
        <v>4284232</v>
      </c>
      <c r="V24" s="174">
        <v>239120</v>
      </c>
      <c r="W24" s="174">
        <v>0</v>
      </c>
      <c r="X24" s="178">
        <f t="shared" si="11"/>
        <v>4851399</v>
      </c>
      <c r="Y24" s="188">
        <v>171105</v>
      </c>
      <c r="Z24" s="174">
        <v>6355537</v>
      </c>
      <c r="AA24" s="174">
        <v>161807</v>
      </c>
      <c r="AB24" s="174">
        <v>0</v>
      </c>
      <c r="AC24" s="178">
        <f t="shared" si="4"/>
        <v>6688449</v>
      </c>
      <c r="AD24" s="188">
        <v>156412</v>
      </c>
      <c r="AE24" s="174">
        <v>4388493</v>
      </c>
      <c r="AF24" s="174">
        <v>99224</v>
      </c>
      <c r="AG24" s="174">
        <v>1646</v>
      </c>
      <c r="AH24" s="178">
        <f t="shared" si="5"/>
        <v>4645775</v>
      </c>
      <c r="AI24" s="188">
        <v>149727</v>
      </c>
      <c r="AJ24" s="174">
        <v>4249963</v>
      </c>
      <c r="AK24" s="174">
        <v>295467</v>
      </c>
      <c r="AL24" s="174">
        <v>276</v>
      </c>
      <c r="AM24" s="178">
        <f t="shared" si="12"/>
        <v>4695433</v>
      </c>
      <c r="AN24" s="188">
        <f>156989-299493</f>
        <v>-142504</v>
      </c>
      <c r="AO24" s="174">
        <f>6758056-18200</f>
        <v>6739856</v>
      </c>
      <c r="AP24" s="174">
        <f>1478-13092</f>
        <v>-11614</v>
      </c>
      <c r="AQ24" s="174">
        <v>54</v>
      </c>
      <c r="AR24" s="178">
        <f t="shared" si="1"/>
        <v>6585792</v>
      </c>
      <c r="AS24" s="188">
        <v>191614</v>
      </c>
      <c r="AT24" s="174">
        <v>4263127</v>
      </c>
      <c r="AU24" s="174">
        <v>184012</v>
      </c>
      <c r="AV24" s="174">
        <v>0</v>
      </c>
      <c r="AW24" s="178">
        <f t="shared" si="14"/>
        <v>4638753</v>
      </c>
      <c r="AX24" s="188">
        <v>207672</v>
      </c>
      <c r="AY24" s="174">
        <v>4548172</v>
      </c>
      <c r="AZ24" s="174">
        <v>135451</v>
      </c>
      <c r="BA24" s="174">
        <v>82</v>
      </c>
      <c r="BB24" s="178">
        <f t="shared" si="6"/>
        <v>4891377</v>
      </c>
      <c r="BC24" s="188">
        <v>138957</v>
      </c>
      <c r="BD24" s="174">
        <v>6342581</v>
      </c>
      <c r="BE24" s="174">
        <v>113280</v>
      </c>
      <c r="BF24" s="174">
        <v>1</v>
      </c>
      <c r="BG24" s="178">
        <f t="shared" si="7"/>
        <v>6594819</v>
      </c>
      <c r="BH24" s="188">
        <v>0</v>
      </c>
      <c r="BI24" s="174">
        <v>0</v>
      </c>
      <c r="BJ24" s="174">
        <v>0</v>
      </c>
      <c r="BK24" s="174">
        <v>0</v>
      </c>
      <c r="BL24" s="178">
        <f t="shared" si="8"/>
        <v>0</v>
      </c>
      <c r="BM24" s="188">
        <v>0</v>
      </c>
      <c r="BN24" s="174">
        <v>0</v>
      </c>
      <c r="BO24" s="174">
        <v>0</v>
      </c>
      <c r="BP24" s="174">
        <v>0</v>
      </c>
      <c r="BQ24" s="178">
        <f t="shared" si="9"/>
        <v>0</v>
      </c>
      <c r="BR24" s="188">
        <f t="shared" si="15"/>
        <v>1756868</v>
      </c>
      <c r="BS24" s="39">
        <f t="shared" si="15"/>
        <v>52110366</v>
      </c>
      <c r="BT24" s="174">
        <f t="shared" si="15"/>
        <v>1309568</v>
      </c>
      <c r="BU24" s="174">
        <f t="shared" si="15"/>
        <v>2062</v>
      </c>
      <c r="BV24" s="275">
        <f t="shared" si="13"/>
        <v>55178864</v>
      </c>
      <c r="BW24" s="143"/>
      <c r="BX24" s="319"/>
    </row>
    <row r="25" spans="1:76" x14ac:dyDescent="0.3">
      <c r="A25" s="312">
        <v>19</v>
      </c>
      <c r="B25" s="313" t="s">
        <v>304</v>
      </c>
      <c r="D25" s="320"/>
      <c r="E25" s="315">
        <v>941173</v>
      </c>
      <c r="F25" s="20">
        <v>294268931</v>
      </c>
      <c r="G25" s="20">
        <v>15023</v>
      </c>
      <c r="H25" s="19">
        <v>0</v>
      </c>
      <c r="I25" s="178">
        <f t="shared" si="0"/>
        <v>295225127</v>
      </c>
      <c r="J25" s="188">
        <v>90349</v>
      </c>
      <c r="K25" s="174">
        <f>23320737+656410</f>
        <v>23977147</v>
      </c>
      <c r="L25" s="174">
        <v>-10435</v>
      </c>
      <c r="M25" s="174">
        <v>0</v>
      </c>
      <c r="N25" s="178">
        <f t="shared" si="10"/>
        <v>24057061</v>
      </c>
      <c r="O25" s="188">
        <v>79699</v>
      </c>
      <c r="P25" s="174">
        <v>24004270</v>
      </c>
      <c r="Q25" s="174">
        <v>12538</v>
      </c>
      <c r="R25" s="174">
        <v>0</v>
      </c>
      <c r="S25" s="178">
        <f t="shared" si="16"/>
        <v>24096507</v>
      </c>
      <c r="T25" s="188">
        <v>76397</v>
      </c>
      <c r="U25" s="174">
        <v>23890937</v>
      </c>
      <c r="V25" s="174">
        <v>154</v>
      </c>
      <c r="W25" s="174">
        <v>0</v>
      </c>
      <c r="X25" s="178">
        <f t="shared" si="11"/>
        <v>23967488</v>
      </c>
      <c r="Y25" s="188">
        <v>76924</v>
      </c>
      <c r="Z25" s="174">
        <v>23970255</v>
      </c>
      <c r="AA25" s="174">
        <v>99</v>
      </c>
      <c r="AB25" s="174">
        <v>0</v>
      </c>
      <c r="AC25" s="178">
        <f t="shared" si="4"/>
        <v>24047278</v>
      </c>
      <c r="AD25" s="188">
        <v>54022</v>
      </c>
      <c r="AE25" s="174">
        <v>24090877</v>
      </c>
      <c r="AF25" s="174">
        <v>159</v>
      </c>
      <c r="AG25" s="174">
        <v>0</v>
      </c>
      <c r="AH25" s="178">
        <f t="shared" si="5"/>
        <v>24145058</v>
      </c>
      <c r="AI25" s="188">
        <v>80797</v>
      </c>
      <c r="AJ25" s="174">
        <v>23972418</v>
      </c>
      <c r="AK25" s="174">
        <v>354</v>
      </c>
      <c r="AL25" s="174">
        <v>0</v>
      </c>
      <c r="AM25" s="178">
        <f t="shared" si="12"/>
        <v>24053569</v>
      </c>
      <c r="AN25" s="188">
        <v>75087</v>
      </c>
      <c r="AO25" s="174">
        <f>24378519-656410</f>
        <v>23722109</v>
      </c>
      <c r="AP25" s="174">
        <v>3353</v>
      </c>
      <c r="AQ25" s="174">
        <v>0</v>
      </c>
      <c r="AR25" s="178">
        <f t="shared" si="1"/>
        <v>23800549</v>
      </c>
      <c r="AS25" s="188">
        <v>65125</v>
      </c>
      <c r="AT25" s="174">
        <v>24948609</v>
      </c>
      <c r="AU25" s="174">
        <v>100</v>
      </c>
      <c r="AV25" s="174">
        <v>0</v>
      </c>
      <c r="AW25" s="178">
        <f t="shared" si="14"/>
        <v>25013834</v>
      </c>
      <c r="AX25" s="188">
        <v>93514</v>
      </c>
      <c r="AY25" s="174">
        <v>24987343</v>
      </c>
      <c r="AZ25" s="174">
        <v>1873</v>
      </c>
      <c r="BA25" s="174">
        <v>0</v>
      </c>
      <c r="BB25" s="178">
        <f t="shared" si="6"/>
        <v>25082730</v>
      </c>
      <c r="BC25" s="188">
        <v>60492</v>
      </c>
      <c r="BD25" s="174">
        <v>23692207</v>
      </c>
      <c r="BE25" s="174">
        <v>55</v>
      </c>
      <c r="BF25" s="174">
        <v>0</v>
      </c>
      <c r="BG25" s="178">
        <f t="shared" si="7"/>
        <v>23752754</v>
      </c>
      <c r="BH25" s="188">
        <v>0</v>
      </c>
      <c r="BI25" s="174">
        <v>0</v>
      </c>
      <c r="BJ25" s="174">
        <v>0</v>
      </c>
      <c r="BK25" s="174">
        <v>0</v>
      </c>
      <c r="BL25" s="178">
        <f t="shared" si="8"/>
        <v>0</v>
      </c>
      <c r="BM25" s="188">
        <v>0</v>
      </c>
      <c r="BN25" s="174">
        <v>0</v>
      </c>
      <c r="BO25" s="174">
        <v>0</v>
      </c>
      <c r="BP25" s="174">
        <v>0</v>
      </c>
      <c r="BQ25" s="178">
        <f t="shared" si="9"/>
        <v>0</v>
      </c>
      <c r="BR25" s="188">
        <f t="shared" si="15"/>
        <v>752406</v>
      </c>
      <c r="BS25" s="39">
        <f t="shared" si="15"/>
        <v>241256172</v>
      </c>
      <c r="BT25" s="174">
        <f t="shared" si="15"/>
        <v>8250</v>
      </c>
      <c r="BU25" s="174">
        <f t="shared" si="15"/>
        <v>0</v>
      </c>
      <c r="BV25" s="275">
        <f t="shared" si="13"/>
        <v>242016828</v>
      </c>
      <c r="BW25" s="143"/>
      <c r="BX25" s="319"/>
    </row>
    <row r="26" spans="1:76" x14ac:dyDescent="0.3">
      <c r="A26" s="312">
        <v>20</v>
      </c>
      <c r="B26" s="748" t="s">
        <v>305</v>
      </c>
      <c r="C26" s="748"/>
      <c r="D26" s="314"/>
      <c r="E26" s="315">
        <v>228368</v>
      </c>
      <c r="F26" s="20">
        <v>1124240</v>
      </c>
      <c r="G26" s="20">
        <v>9078</v>
      </c>
      <c r="H26" s="19">
        <v>0</v>
      </c>
      <c r="I26" s="178">
        <f t="shared" si="0"/>
        <v>1361686</v>
      </c>
      <c r="J26" s="188">
        <v>12679</v>
      </c>
      <c r="K26" s="174">
        <v>8122</v>
      </c>
      <c r="L26" s="174">
        <v>44</v>
      </c>
      <c r="M26" s="174">
        <v>0</v>
      </c>
      <c r="N26" s="178">
        <f t="shared" si="10"/>
        <v>20845</v>
      </c>
      <c r="O26" s="188">
        <v>15504</v>
      </c>
      <c r="P26" s="174">
        <v>315496</v>
      </c>
      <c r="Q26" s="174">
        <v>83</v>
      </c>
      <c r="R26" s="174">
        <v>0</v>
      </c>
      <c r="S26" s="178">
        <f t="shared" si="16"/>
        <v>331083</v>
      </c>
      <c r="T26" s="188">
        <v>17822</v>
      </c>
      <c r="U26" s="174">
        <v>8134</v>
      </c>
      <c r="V26" s="174">
        <v>-97</v>
      </c>
      <c r="W26" s="174">
        <v>0</v>
      </c>
      <c r="X26" s="178">
        <f t="shared" si="11"/>
        <v>25859</v>
      </c>
      <c r="Y26" s="188">
        <v>18603</v>
      </c>
      <c r="Z26" s="174">
        <v>8120</v>
      </c>
      <c r="AA26" s="174">
        <v>28</v>
      </c>
      <c r="AB26" s="174">
        <v>0</v>
      </c>
      <c r="AC26" s="178">
        <f t="shared" si="4"/>
        <v>26751</v>
      </c>
      <c r="AD26" s="188">
        <v>24820</v>
      </c>
      <c r="AE26" s="174">
        <v>213036</v>
      </c>
      <c r="AF26" s="174">
        <v>24</v>
      </c>
      <c r="AG26" s="174">
        <v>0</v>
      </c>
      <c r="AH26" s="178">
        <f t="shared" si="5"/>
        <v>237880</v>
      </c>
      <c r="AI26" s="188">
        <v>20640</v>
      </c>
      <c r="AJ26" s="174">
        <v>8126</v>
      </c>
      <c r="AK26" s="174">
        <v>86</v>
      </c>
      <c r="AL26" s="174">
        <v>0</v>
      </c>
      <c r="AM26" s="178">
        <f t="shared" si="12"/>
        <v>28852</v>
      </c>
      <c r="AN26" s="188">
        <v>30687</v>
      </c>
      <c r="AO26" s="174">
        <v>8124</v>
      </c>
      <c r="AP26" s="174">
        <v>0</v>
      </c>
      <c r="AQ26" s="174">
        <v>0</v>
      </c>
      <c r="AR26" s="178">
        <f t="shared" si="1"/>
        <v>38811</v>
      </c>
      <c r="AS26" s="188">
        <v>13078</v>
      </c>
      <c r="AT26" s="174">
        <v>419317</v>
      </c>
      <c r="AU26" s="174">
        <v>424</v>
      </c>
      <c r="AV26" s="174">
        <v>0</v>
      </c>
      <c r="AW26" s="178">
        <f t="shared" si="14"/>
        <v>432819</v>
      </c>
      <c r="AX26" s="188">
        <v>14278</v>
      </c>
      <c r="AY26" s="174">
        <v>8125</v>
      </c>
      <c r="AZ26" s="174">
        <v>397</v>
      </c>
      <c r="BA26" s="174">
        <v>0</v>
      </c>
      <c r="BB26" s="178">
        <f t="shared" si="6"/>
        <v>22800</v>
      </c>
      <c r="BC26" s="188">
        <v>13346</v>
      </c>
      <c r="BD26" s="174">
        <v>8293</v>
      </c>
      <c r="BE26" s="174">
        <v>2</v>
      </c>
      <c r="BF26" s="174">
        <v>0</v>
      </c>
      <c r="BG26" s="178">
        <f t="shared" si="7"/>
        <v>21641</v>
      </c>
      <c r="BH26" s="188">
        <v>0</v>
      </c>
      <c r="BI26" s="174">
        <v>0</v>
      </c>
      <c r="BJ26" s="174">
        <v>0</v>
      </c>
      <c r="BK26" s="174">
        <v>0</v>
      </c>
      <c r="BL26" s="178">
        <f t="shared" si="8"/>
        <v>0</v>
      </c>
      <c r="BM26" s="188">
        <v>0</v>
      </c>
      <c r="BN26" s="174">
        <v>0</v>
      </c>
      <c r="BO26" s="174">
        <v>0</v>
      </c>
      <c r="BP26" s="174">
        <v>0</v>
      </c>
      <c r="BQ26" s="178">
        <f t="shared" si="9"/>
        <v>0</v>
      </c>
      <c r="BR26" s="188">
        <f t="shared" si="15"/>
        <v>181457</v>
      </c>
      <c r="BS26" s="39">
        <f t="shared" si="15"/>
        <v>1004893</v>
      </c>
      <c r="BT26" s="174">
        <f t="shared" si="15"/>
        <v>991</v>
      </c>
      <c r="BU26" s="174">
        <f t="shared" si="15"/>
        <v>0</v>
      </c>
      <c r="BV26" s="275">
        <f t="shared" si="13"/>
        <v>1187341</v>
      </c>
      <c r="BW26" s="143"/>
      <c r="BX26" s="319"/>
    </row>
    <row r="27" spans="1:76" x14ac:dyDescent="0.3">
      <c r="A27" s="312">
        <v>21</v>
      </c>
      <c r="B27" s="323" t="s">
        <v>306</v>
      </c>
      <c r="C27" s="323"/>
      <c r="D27" s="314"/>
      <c r="E27" s="315">
        <v>163278</v>
      </c>
      <c r="F27" s="20">
        <v>242</v>
      </c>
      <c r="G27" s="20">
        <v>9079</v>
      </c>
      <c r="H27" s="19">
        <v>0</v>
      </c>
      <c r="I27" s="178">
        <f t="shared" si="0"/>
        <v>172599</v>
      </c>
      <c r="J27" s="188">
        <f>10630+136</f>
        <v>10766</v>
      </c>
      <c r="K27" s="174">
        <v>0</v>
      </c>
      <c r="L27" s="174">
        <f>34+3</f>
        <v>37</v>
      </c>
      <c r="M27" s="174">
        <v>0</v>
      </c>
      <c r="N27" s="178">
        <f t="shared" si="10"/>
        <v>10803</v>
      </c>
      <c r="O27" s="188">
        <v>13628</v>
      </c>
      <c r="P27" s="174">
        <v>3</v>
      </c>
      <c r="Q27" s="174">
        <v>173</v>
      </c>
      <c r="R27" s="174">
        <v>0</v>
      </c>
      <c r="S27" s="178">
        <f t="shared" si="16"/>
        <v>13804</v>
      </c>
      <c r="T27" s="188">
        <v>14220</v>
      </c>
      <c r="U27" s="174">
        <v>16</v>
      </c>
      <c r="V27" s="174">
        <v>1888</v>
      </c>
      <c r="W27" s="174">
        <v>0</v>
      </c>
      <c r="X27" s="178">
        <f t="shared" si="11"/>
        <v>16124</v>
      </c>
      <c r="Y27" s="188">
        <v>15531</v>
      </c>
      <c r="Z27" s="174">
        <v>31</v>
      </c>
      <c r="AA27" s="174">
        <v>46</v>
      </c>
      <c r="AB27" s="174">
        <v>0</v>
      </c>
      <c r="AC27" s="178">
        <f t="shared" si="4"/>
        <v>15608</v>
      </c>
      <c r="AD27" s="188">
        <v>12392</v>
      </c>
      <c r="AE27" s="174">
        <v>0</v>
      </c>
      <c r="AF27" s="174">
        <v>66</v>
      </c>
      <c r="AG27" s="174">
        <v>0</v>
      </c>
      <c r="AH27" s="178">
        <f t="shared" si="5"/>
        <v>12458</v>
      </c>
      <c r="AI27" s="188">
        <v>14147</v>
      </c>
      <c r="AJ27" s="174">
        <v>0</v>
      </c>
      <c r="AK27" s="174">
        <v>34</v>
      </c>
      <c r="AL27" s="174">
        <v>0</v>
      </c>
      <c r="AM27" s="178">
        <f t="shared" si="12"/>
        <v>14181</v>
      </c>
      <c r="AN27" s="188">
        <f>14526-136</f>
        <v>14390</v>
      </c>
      <c r="AO27" s="174">
        <v>0</v>
      </c>
      <c r="AP27" s="174">
        <f>57-3</f>
        <v>54</v>
      </c>
      <c r="AQ27" s="174">
        <v>0</v>
      </c>
      <c r="AR27" s="178">
        <f t="shared" si="1"/>
        <v>14444</v>
      </c>
      <c r="AS27" s="188">
        <v>14419</v>
      </c>
      <c r="AT27" s="174">
        <v>136</v>
      </c>
      <c r="AU27" s="174">
        <v>19</v>
      </c>
      <c r="AV27" s="174">
        <v>0</v>
      </c>
      <c r="AW27" s="178">
        <f t="shared" si="14"/>
        <v>14574</v>
      </c>
      <c r="AX27" s="188">
        <v>12625</v>
      </c>
      <c r="AY27" s="174">
        <v>2</v>
      </c>
      <c r="AZ27" s="174">
        <v>73</v>
      </c>
      <c r="BA27" s="174">
        <v>0</v>
      </c>
      <c r="BB27" s="178">
        <f t="shared" si="6"/>
        <v>12700</v>
      </c>
      <c r="BC27" s="188">
        <v>11968</v>
      </c>
      <c r="BD27" s="174">
        <v>0</v>
      </c>
      <c r="BE27" s="174">
        <v>1320</v>
      </c>
      <c r="BF27" s="174">
        <v>0</v>
      </c>
      <c r="BG27" s="178">
        <f t="shared" si="7"/>
        <v>13288</v>
      </c>
      <c r="BH27" s="188">
        <v>0</v>
      </c>
      <c r="BI27" s="174">
        <v>0</v>
      </c>
      <c r="BJ27" s="174">
        <v>0</v>
      </c>
      <c r="BK27" s="174">
        <v>0</v>
      </c>
      <c r="BL27" s="178">
        <f t="shared" si="8"/>
        <v>0</v>
      </c>
      <c r="BM27" s="188">
        <v>0</v>
      </c>
      <c r="BN27" s="174">
        <v>0</v>
      </c>
      <c r="BO27" s="174">
        <v>0</v>
      </c>
      <c r="BP27" s="174">
        <v>0</v>
      </c>
      <c r="BQ27" s="178">
        <f t="shared" si="9"/>
        <v>0</v>
      </c>
      <c r="BR27" s="188">
        <f t="shared" si="15"/>
        <v>134086</v>
      </c>
      <c r="BS27" s="39">
        <f t="shared" si="15"/>
        <v>188</v>
      </c>
      <c r="BT27" s="174">
        <f t="shared" si="15"/>
        <v>3710</v>
      </c>
      <c r="BU27" s="174">
        <f t="shared" si="15"/>
        <v>0</v>
      </c>
      <c r="BV27" s="275">
        <f t="shared" si="13"/>
        <v>137984</v>
      </c>
      <c r="BW27" s="143"/>
      <c r="BX27" s="319"/>
    </row>
    <row r="28" spans="1:76" x14ac:dyDescent="0.3">
      <c r="A28" s="312">
        <v>22</v>
      </c>
      <c r="B28" s="313" t="s">
        <v>307</v>
      </c>
      <c r="D28" s="322"/>
      <c r="E28" s="315">
        <v>28047387</v>
      </c>
      <c r="F28" s="20">
        <v>786244</v>
      </c>
      <c r="G28" s="20">
        <v>389573</v>
      </c>
      <c r="H28" s="19">
        <v>0</v>
      </c>
      <c r="I28" s="178">
        <f t="shared" si="0"/>
        <v>29223204</v>
      </c>
      <c r="J28" s="188">
        <f>2499239+43030+21809</f>
        <v>2564078</v>
      </c>
      <c r="K28" s="174">
        <f>22247+43716</f>
        <v>65963</v>
      </c>
      <c r="L28" s="174">
        <f>9941+95</f>
        <v>10036</v>
      </c>
      <c r="M28" s="174">
        <v>0</v>
      </c>
      <c r="N28" s="178">
        <f t="shared" si="10"/>
        <v>2640077</v>
      </c>
      <c r="O28" s="188">
        <f>2636229-43030</f>
        <v>2593199</v>
      </c>
      <c r="P28" s="174">
        <v>87241</v>
      </c>
      <c r="Q28" s="174">
        <v>174945</v>
      </c>
      <c r="R28" s="174">
        <v>0</v>
      </c>
      <c r="S28" s="178">
        <f t="shared" si="16"/>
        <v>2855385</v>
      </c>
      <c r="T28" s="188">
        <v>2284029</v>
      </c>
      <c r="U28" s="174">
        <v>67682</v>
      </c>
      <c r="V28" s="174">
        <v>18918</v>
      </c>
      <c r="W28" s="174">
        <v>0</v>
      </c>
      <c r="X28" s="178">
        <f t="shared" si="11"/>
        <v>2370629</v>
      </c>
      <c r="Y28" s="188">
        <v>2313007</v>
      </c>
      <c r="Z28" s="174">
        <v>68415</v>
      </c>
      <c r="AA28" s="174">
        <v>97627</v>
      </c>
      <c r="AB28" s="174">
        <v>0</v>
      </c>
      <c r="AC28" s="178">
        <f t="shared" si="4"/>
        <v>2479049</v>
      </c>
      <c r="AD28" s="188">
        <v>2562294</v>
      </c>
      <c r="AE28" s="174">
        <v>76853</v>
      </c>
      <c r="AF28" s="174">
        <v>23267</v>
      </c>
      <c r="AG28" s="174">
        <v>0</v>
      </c>
      <c r="AH28" s="178">
        <f t="shared" si="5"/>
        <v>2662414</v>
      </c>
      <c r="AI28" s="188">
        <v>2449253</v>
      </c>
      <c r="AJ28" s="174">
        <v>68459</v>
      </c>
      <c r="AK28" s="174">
        <v>8477</v>
      </c>
      <c r="AL28" s="174">
        <v>0</v>
      </c>
      <c r="AM28" s="178">
        <f t="shared" si="12"/>
        <v>2526189</v>
      </c>
      <c r="AN28" s="188">
        <f>2559599-21809</f>
        <v>2537790</v>
      </c>
      <c r="AO28" s="174">
        <f>66180-43716</f>
        <v>22464</v>
      </c>
      <c r="AP28" s="174">
        <f>14628-95</f>
        <v>14533</v>
      </c>
      <c r="AQ28" s="174">
        <v>0</v>
      </c>
      <c r="AR28" s="178">
        <f t="shared" si="1"/>
        <v>2574787</v>
      </c>
      <c r="AS28" s="188">
        <v>2314318</v>
      </c>
      <c r="AT28" s="174">
        <v>65911</v>
      </c>
      <c r="AU28" s="174">
        <v>37311</v>
      </c>
      <c r="AV28" s="174">
        <v>0</v>
      </c>
      <c r="AW28" s="178">
        <f t="shared" si="14"/>
        <v>2417540</v>
      </c>
      <c r="AX28" s="188">
        <v>2285434</v>
      </c>
      <c r="AY28" s="174">
        <v>66465</v>
      </c>
      <c r="AZ28" s="174">
        <v>35511</v>
      </c>
      <c r="BA28" s="174">
        <v>0</v>
      </c>
      <c r="BB28" s="178">
        <f t="shared" si="6"/>
        <v>2387410</v>
      </c>
      <c r="BC28" s="188">
        <v>2446427</v>
      </c>
      <c r="BD28" s="174">
        <v>112996</v>
      </c>
      <c r="BE28" s="174">
        <v>10587</v>
      </c>
      <c r="BF28" s="174">
        <v>0</v>
      </c>
      <c r="BG28" s="178">
        <f t="shared" si="7"/>
        <v>2570010</v>
      </c>
      <c r="BH28" s="188">
        <v>0</v>
      </c>
      <c r="BI28" s="174">
        <v>0</v>
      </c>
      <c r="BJ28" s="174">
        <v>0</v>
      </c>
      <c r="BK28" s="174">
        <v>0</v>
      </c>
      <c r="BL28" s="178">
        <f t="shared" si="8"/>
        <v>0</v>
      </c>
      <c r="BM28" s="188">
        <v>0</v>
      </c>
      <c r="BN28" s="174">
        <v>0</v>
      </c>
      <c r="BO28" s="174">
        <v>0</v>
      </c>
      <c r="BP28" s="174">
        <v>0</v>
      </c>
      <c r="BQ28" s="178">
        <f t="shared" si="9"/>
        <v>0</v>
      </c>
      <c r="BR28" s="188">
        <f t="shared" si="15"/>
        <v>24349829</v>
      </c>
      <c r="BS28" s="39">
        <f t="shared" si="15"/>
        <v>702449</v>
      </c>
      <c r="BT28" s="174">
        <f t="shared" si="15"/>
        <v>431212</v>
      </c>
      <c r="BU28" s="174">
        <f t="shared" si="15"/>
        <v>0</v>
      </c>
      <c r="BV28" s="275">
        <f t="shared" si="13"/>
        <v>25483490</v>
      </c>
      <c r="BW28" s="143"/>
      <c r="BX28" s="319"/>
    </row>
    <row r="29" spans="1:76" x14ac:dyDescent="0.3">
      <c r="A29" s="312">
        <v>23</v>
      </c>
      <c r="B29" s="313" t="s">
        <v>308</v>
      </c>
      <c r="D29" s="314"/>
      <c r="E29" s="315">
        <v>50563065</v>
      </c>
      <c r="F29" s="20">
        <v>7699506</v>
      </c>
      <c r="G29" s="20">
        <v>809619</v>
      </c>
      <c r="H29" s="19">
        <v>0</v>
      </c>
      <c r="I29" s="178">
        <f t="shared" si="0"/>
        <v>59072190</v>
      </c>
      <c r="J29" s="188">
        <v>3818207</v>
      </c>
      <c r="K29" s="174">
        <v>470067</v>
      </c>
      <c r="L29" s="174">
        <v>72000</v>
      </c>
      <c r="M29" s="174">
        <v>156</v>
      </c>
      <c r="N29" s="178">
        <f t="shared" si="10"/>
        <v>4360430</v>
      </c>
      <c r="O29" s="188">
        <v>4357455</v>
      </c>
      <c r="P29" s="174">
        <v>308516</v>
      </c>
      <c r="Q29" s="174">
        <v>42620</v>
      </c>
      <c r="R29" s="174">
        <v>0</v>
      </c>
      <c r="S29" s="178">
        <f t="shared" si="16"/>
        <v>4708591</v>
      </c>
      <c r="T29" s="188">
        <v>4595424</v>
      </c>
      <c r="U29" s="174">
        <v>270602</v>
      </c>
      <c r="V29" s="174">
        <v>44760</v>
      </c>
      <c r="W29" s="174">
        <v>0</v>
      </c>
      <c r="X29" s="178">
        <f t="shared" si="11"/>
        <v>4910786</v>
      </c>
      <c r="Y29" s="188">
        <v>4121365</v>
      </c>
      <c r="Z29" s="174">
        <v>709208</v>
      </c>
      <c r="AA29" s="174">
        <v>41173</v>
      </c>
      <c r="AB29" s="174">
        <v>0</v>
      </c>
      <c r="AC29" s="178">
        <f t="shared" si="4"/>
        <v>4871746</v>
      </c>
      <c r="AD29" s="188">
        <v>5034843</v>
      </c>
      <c r="AE29" s="174">
        <v>854463</v>
      </c>
      <c r="AF29" s="174">
        <v>50329</v>
      </c>
      <c r="AG29" s="174">
        <v>0</v>
      </c>
      <c r="AH29" s="178">
        <f t="shared" si="5"/>
        <v>5939635</v>
      </c>
      <c r="AI29" s="188">
        <v>5143693</v>
      </c>
      <c r="AJ29" s="174">
        <v>355533</v>
      </c>
      <c r="AK29" s="174">
        <v>104186</v>
      </c>
      <c r="AL29" s="174">
        <v>0</v>
      </c>
      <c r="AM29" s="178">
        <f t="shared" si="12"/>
        <v>5603412</v>
      </c>
      <c r="AN29" s="188">
        <v>4719619</v>
      </c>
      <c r="AO29" s="174">
        <v>712615</v>
      </c>
      <c r="AP29" s="174">
        <v>46391</v>
      </c>
      <c r="AQ29" s="174">
        <v>0</v>
      </c>
      <c r="AR29" s="178">
        <f t="shared" si="1"/>
        <v>5478625</v>
      </c>
      <c r="AS29" s="188">
        <v>4364935</v>
      </c>
      <c r="AT29" s="174">
        <v>380808</v>
      </c>
      <c r="AU29" s="174">
        <v>38967</v>
      </c>
      <c r="AV29" s="174">
        <v>0</v>
      </c>
      <c r="AW29" s="178">
        <f t="shared" si="14"/>
        <v>4784710</v>
      </c>
      <c r="AX29" s="188">
        <v>4515790</v>
      </c>
      <c r="AY29" s="174">
        <v>371025</v>
      </c>
      <c r="AZ29" s="174">
        <v>98371</v>
      </c>
      <c r="BA29" s="174">
        <v>0</v>
      </c>
      <c r="BB29" s="178">
        <f t="shared" si="6"/>
        <v>4985186</v>
      </c>
      <c r="BC29" s="188">
        <v>4152699</v>
      </c>
      <c r="BD29" s="174">
        <v>767337</v>
      </c>
      <c r="BE29" s="174">
        <v>62457</v>
      </c>
      <c r="BF29" s="174">
        <v>0</v>
      </c>
      <c r="BG29" s="178">
        <f t="shared" si="7"/>
        <v>4982493</v>
      </c>
      <c r="BH29" s="188">
        <v>0</v>
      </c>
      <c r="BI29" s="174">
        <v>0</v>
      </c>
      <c r="BJ29" s="174">
        <v>0</v>
      </c>
      <c r="BK29" s="174">
        <v>0</v>
      </c>
      <c r="BL29" s="178">
        <f t="shared" si="8"/>
        <v>0</v>
      </c>
      <c r="BM29" s="188">
        <v>0</v>
      </c>
      <c r="BN29" s="174">
        <v>0</v>
      </c>
      <c r="BO29" s="174">
        <v>0</v>
      </c>
      <c r="BP29" s="174">
        <v>0</v>
      </c>
      <c r="BQ29" s="178">
        <f>SUM(BM29:BP29)</f>
        <v>0</v>
      </c>
      <c r="BR29" s="188">
        <f t="shared" si="15"/>
        <v>44824030</v>
      </c>
      <c r="BS29" s="39">
        <f t="shared" si="15"/>
        <v>5200174</v>
      </c>
      <c r="BT29" s="174">
        <f t="shared" si="15"/>
        <v>601254</v>
      </c>
      <c r="BU29" s="174">
        <f t="shared" si="15"/>
        <v>156</v>
      </c>
      <c r="BV29" s="275">
        <f t="shared" si="13"/>
        <v>50625614</v>
      </c>
      <c r="BW29" s="143"/>
      <c r="BX29" s="319"/>
    </row>
    <row r="30" spans="1:76" x14ac:dyDescent="0.3">
      <c r="A30" s="312">
        <v>24</v>
      </c>
      <c r="B30" s="313" t="s">
        <v>309</v>
      </c>
      <c r="D30" s="110"/>
      <c r="E30" s="315">
        <v>415453</v>
      </c>
      <c r="F30" s="20">
        <v>1103</v>
      </c>
      <c r="G30" s="20">
        <v>11999</v>
      </c>
      <c r="H30" s="19">
        <v>1</v>
      </c>
      <c r="I30" s="178">
        <f t="shared" si="0"/>
        <v>428556</v>
      </c>
      <c r="J30" s="188">
        <v>28824</v>
      </c>
      <c r="K30" s="174">
        <v>4</v>
      </c>
      <c r="L30" s="174">
        <v>27</v>
      </c>
      <c r="M30" s="174">
        <v>0</v>
      </c>
      <c r="N30" s="178">
        <f t="shared" si="10"/>
        <v>28855</v>
      </c>
      <c r="O30" s="188">
        <v>30556</v>
      </c>
      <c r="P30" s="174">
        <v>18</v>
      </c>
      <c r="Q30" s="174">
        <v>251</v>
      </c>
      <c r="R30" s="174">
        <v>1</v>
      </c>
      <c r="S30" s="178">
        <f t="shared" si="16"/>
        <v>30826</v>
      </c>
      <c r="T30" s="188">
        <v>36022</v>
      </c>
      <c r="U30" s="174">
        <v>0</v>
      </c>
      <c r="V30" s="174">
        <v>272</v>
      </c>
      <c r="W30" s="174">
        <v>0</v>
      </c>
      <c r="X30" s="178">
        <f t="shared" si="11"/>
        <v>36294</v>
      </c>
      <c r="Y30" s="188">
        <v>34164</v>
      </c>
      <c r="Z30" s="174">
        <v>1</v>
      </c>
      <c r="AA30" s="174">
        <v>0</v>
      </c>
      <c r="AB30" s="174">
        <v>0</v>
      </c>
      <c r="AC30" s="178">
        <f t="shared" si="4"/>
        <v>34165</v>
      </c>
      <c r="AD30" s="188">
        <v>28642</v>
      </c>
      <c r="AE30" s="174">
        <v>901</v>
      </c>
      <c r="AF30" s="174">
        <v>0</v>
      </c>
      <c r="AG30" s="174">
        <v>0</v>
      </c>
      <c r="AH30" s="178">
        <f t="shared" si="5"/>
        <v>29543</v>
      </c>
      <c r="AI30" s="188">
        <v>35261</v>
      </c>
      <c r="AJ30" s="174">
        <v>14</v>
      </c>
      <c r="AK30" s="174">
        <v>1948</v>
      </c>
      <c r="AL30" s="174">
        <v>0</v>
      </c>
      <c r="AM30" s="178">
        <f t="shared" si="12"/>
        <v>37223</v>
      </c>
      <c r="AN30" s="188">
        <v>27806</v>
      </c>
      <c r="AO30" s="174">
        <v>12</v>
      </c>
      <c r="AP30" s="174">
        <v>0</v>
      </c>
      <c r="AQ30" s="174">
        <v>0</v>
      </c>
      <c r="AR30" s="178">
        <f t="shared" si="1"/>
        <v>27818</v>
      </c>
      <c r="AS30" s="188">
        <v>46123</v>
      </c>
      <c r="AT30" s="174">
        <v>4</v>
      </c>
      <c r="AU30" s="174">
        <v>572</v>
      </c>
      <c r="AV30" s="174">
        <v>0</v>
      </c>
      <c r="AW30" s="178">
        <f t="shared" si="14"/>
        <v>46699</v>
      </c>
      <c r="AX30" s="188">
        <v>31635</v>
      </c>
      <c r="AY30" s="174">
        <v>251</v>
      </c>
      <c r="AZ30" s="174">
        <v>78</v>
      </c>
      <c r="BA30" s="174">
        <v>0</v>
      </c>
      <c r="BB30" s="178">
        <f t="shared" si="6"/>
        <v>31964</v>
      </c>
      <c r="BC30" s="188">
        <v>35051</v>
      </c>
      <c r="BD30" s="174">
        <v>61</v>
      </c>
      <c r="BE30" s="174">
        <v>5128</v>
      </c>
      <c r="BF30" s="174">
        <v>0</v>
      </c>
      <c r="BG30" s="178">
        <f t="shared" si="7"/>
        <v>40240</v>
      </c>
      <c r="BH30" s="188">
        <v>0</v>
      </c>
      <c r="BI30" s="174">
        <v>0</v>
      </c>
      <c r="BJ30" s="174">
        <v>0</v>
      </c>
      <c r="BK30" s="174">
        <v>0</v>
      </c>
      <c r="BL30" s="178">
        <f t="shared" si="8"/>
        <v>0</v>
      </c>
      <c r="BM30" s="188">
        <v>0</v>
      </c>
      <c r="BN30" s="174">
        <v>0</v>
      </c>
      <c r="BO30" s="174">
        <v>0</v>
      </c>
      <c r="BP30" s="174">
        <v>0</v>
      </c>
      <c r="BQ30" s="178">
        <f t="shared" si="9"/>
        <v>0</v>
      </c>
      <c r="BR30" s="188">
        <f t="shared" si="15"/>
        <v>334084</v>
      </c>
      <c r="BS30" s="39">
        <f t="shared" si="15"/>
        <v>1266</v>
      </c>
      <c r="BT30" s="174">
        <f t="shared" si="15"/>
        <v>8276</v>
      </c>
      <c r="BU30" s="174">
        <f t="shared" si="15"/>
        <v>1</v>
      </c>
      <c r="BV30" s="275">
        <f t="shared" si="13"/>
        <v>343627</v>
      </c>
      <c r="BW30" s="143"/>
      <c r="BX30" s="319"/>
    </row>
    <row r="31" spans="1:76" x14ac:dyDescent="0.3">
      <c r="A31" s="312">
        <v>25</v>
      </c>
      <c r="B31" s="313" t="s">
        <v>310</v>
      </c>
      <c r="D31" s="314"/>
      <c r="E31" s="315">
        <v>18548030</v>
      </c>
      <c r="F31" s="20">
        <v>3518145</v>
      </c>
      <c r="G31" s="20">
        <v>879031</v>
      </c>
      <c r="H31" s="19">
        <v>0</v>
      </c>
      <c r="I31" s="178">
        <f t="shared" si="0"/>
        <v>22945206</v>
      </c>
      <c r="J31" s="188">
        <f>1833204+373+33916</f>
        <v>1867493</v>
      </c>
      <c r="K31" s="174">
        <f>276610+269924</f>
        <v>546534</v>
      </c>
      <c r="L31" s="174">
        <v>114595</v>
      </c>
      <c r="M31" s="174">
        <f>6</f>
        <v>6</v>
      </c>
      <c r="N31" s="178">
        <f t="shared" si="10"/>
        <v>2528628</v>
      </c>
      <c r="O31" s="188">
        <f>1477176+61-419</f>
        <v>1476818</v>
      </c>
      <c r="P31" s="174">
        <f>306272</f>
        <v>306272</v>
      </c>
      <c r="Q31" s="174">
        <v>11216</v>
      </c>
      <c r="R31" s="174">
        <v>0</v>
      </c>
      <c r="S31" s="178">
        <f t="shared" si="16"/>
        <v>1794306</v>
      </c>
      <c r="T31" s="188">
        <v>1591828</v>
      </c>
      <c r="U31" s="174">
        <v>288167</v>
      </c>
      <c r="V31" s="174">
        <v>38387</v>
      </c>
      <c r="W31" s="174">
        <v>-6</v>
      </c>
      <c r="X31" s="178">
        <f t="shared" si="11"/>
        <v>1918376</v>
      </c>
      <c r="Y31" s="188">
        <v>1696936</v>
      </c>
      <c r="Z31" s="174">
        <v>328303</v>
      </c>
      <c r="AA31" s="174">
        <v>41637</v>
      </c>
      <c r="AB31" s="174">
        <v>533</v>
      </c>
      <c r="AC31" s="178">
        <f t="shared" si="4"/>
        <v>2067409</v>
      </c>
      <c r="AD31" s="188">
        <v>1387549</v>
      </c>
      <c r="AE31" s="174">
        <v>293955</v>
      </c>
      <c r="AF31" s="174">
        <v>9773</v>
      </c>
      <c r="AG31" s="174">
        <v>281</v>
      </c>
      <c r="AH31" s="178">
        <f t="shared" si="5"/>
        <v>1691558</v>
      </c>
      <c r="AI31" s="188">
        <v>1490227</v>
      </c>
      <c r="AJ31" s="174">
        <v>288033</v>
      </c>
      <c r="AK31" s="174">
        <v>40338</v>
      </c>
      <c r="AL31" s="174">
        <v>0</v>
      </c>
      <c r="AM31" s="178">
        <f t="shared" si="12"/>
        <v>1818598</v>
      </c>
      <c r="AN31" s="188">
        <f>1684073-33916</f>
        <v>1650157</v>
      </c>
      <c r="AO31" s="174">
        <f>291894-269924</f>
        <v>21970</v>
      </c>
      <c r="AP31" s="174">
        <v>58176</v>
      </c>
      <c r="AQ31" s="174">
        <v>35</v>
      </c>
      <c r="AR31" s="178">
        <f t="shared" si="1"/>
        <v>1730338</v>
      </c>
      <c r="AS31" s="188">
        <v>1485078</v>
      </c>
      <c r="AT31" s="174">
        <v>289022</v>
      </c>
      <c r="AU31" s="174">
        <v>49691</v>
      </c>
      <c r="AV31" s="174">
        <v>0</v>
      </c>
      <c r="AW31" s="178">
        <f t="shared" si="14"/>
        <v>1823791</v>
      </c>
      <c r="AX31" s="188">
        <v>1620428</v>
      </c>
      <c r="AY31" s="174">
        <v>286149</v>
      </c>
      <c r="AZ31" s="174">
        <v>40439</v>
      </c>
      <c r="BA31" s="174">
        <v>13</v>
      </c>
      <c r="BB31" s="178">
        <f t="shared" si="6"/>
        <v>1947029</v>
      </c>
      <c r="BC31" s="188">
        <v>1539459</v>
      </c>
      <c r="BD31" s="174">
        <v>288575</v>
      </c>
      <c r="BE31" s="174">
        <v>60738</v>
      </c>
      <c r="BF31" s="174">
        <v>0</v>
      </c>
      <c r="BG31" s="178">
        <f t="shared" si="7"/>
        <v>1888772</v>
      </c>
      <c r="BH31" s="188">
        <v>0</v>
      </c>
      <c r="BI31" s="174">
        <v>0</v>
      </c>
      <c r="BJ31" s="174">
        <v>0</v>
      </c>
      <c r="BK31" s="174">
        <v>0</v>
      </c>
      <c r="BL31" s="178">
        <f t="shared" si="8"/>
        <v>0</v>
      </c>
      <c r="BM31" s="188">
        <v>0</v>
      </c>
      <c r="BN31" s="174">
        <v>0</v>
      </c>
      <c r="BO31" s="174">
        <v>0</v>
      </c>
      <c r="BP31" s="174">
        <v>0</v>
      </c>
      <c r="BQ31" s="178">
        <f t="shared" si="9"/>
        <v>0</v>
      </c>
      <c r="BR31" s="188">
        <f t="shared" si="15"/>
        <v>15805973</v>
      </c>
      <c r="BS31" s="39">
        <f t="shared" si="15"/>
        <v>2936980</v>
      </c>
      <c r="BT31" s="174">
        <f t="shared" si="15"/>
        <v>464990</v>
      </c>
      <c r="BU31" s="174">
        <f t="shared" si="15"/>
        <v>862</v>
      </c>
      <c r="BV31" s="275">
        <f t="shared" si="13"/>
        <v>19208805</v>
      </c>
      <c r="BW31" s="143"/>
      <c r="BX31" s="319"/>
    </row>
    <row r="32" spans="1:76" x14ac:dyDescent="0.3">
      <c r="A32" s="312">
        <v>26</v>
      </c>
      <c r="B32" s="313" t="s">
        <v>311</v>
      </c>
      <c r="D32" s="314"/>
      <c r="E32" s="315">
        <v>497824</v>
      </c>
      <c r="F32" s="20">
        <v>374298</v>
      </c>
      <c r="G32" s="20">
        <v>6419</v>
      </c>
      <c r="H32" s="19">
        <v>0</v>
      </c>
      <c r="I32" s="178">
        <f t="shared" si="0"/>
        <v>878541</v>
      </c>
      <c r="J32" s="188">
        <f>17021+995</f>
        <v>18016</v>
      </c>
      <c r="K32" s="174">
        <v>4436</v>
      </c>
      <c r="L32" s="174">
        <v>0</v>
      </c>
      <c r="M32" s="174">
        <v>0</v>
      </c>
      <c r="N32" s="178">
        <f>SUM(J32:M32)</f>
        <v>22452</v>
      </c>
      <c r="O32" s="188">
        <f>37896-995</f>
        <v>36901</v>
      </c>
      <c r="P32" s="174">
        <v>57776</v>
      </c>
      <c r="Q32" s="174">
        <v>0</v>
      </c>
      <c r="R32" s="174">
        <v>0</v>
      </c>
      <c r="S32" s="178">
        <f t="shared" si="16"/>
        <v>94677</v>
      </c>
      <c r="T32" s="188">
        <v>27475</v>
      </c>
      <c r="U32" s="174">
        <v>42025</v>
      </c>
      <c r="V32" s="174">
        <v>0</v>
      </c>
      <c r="W32" s="174">
        <v>0</v>
      </c>
      <c r="X32" s="178">
        <f t="shared" si="11"/>
        <v>69500</v>
      </c>
      <c r="Y32" s="188">
        <v>35267</v>
      </c>
      <c r="Z32" s="174">
        <v>32742</v>
      </c>
      <c r="AA32" s="174">
        <v>354</v>
      </c>
      <c r="AB32" s="174">
        <v>0</v>
      </c>
      <c r="AC32" s="178">
        <f t="shared" si="4"/>
        <v>68363</v>
      </c>
      <c r="AD32" s="188">
        <v>52946</v>
      </c>
      <c r="AE32" s="174">
        <v>6978</v>
      </c>
      <c r="AF32" s="174">
        <v>0</v>
      </c>
      <c r="AG32" s="174">
        <v>0</v>
      </c>
      <c r="AH32" s="178">
        <f t="shared" si="5"/>
        <v>59924</v>
      </c>
      <c r="AI32" s="188">
        <v>43534</v>
      </c>
      <c r="AJ32" s="174">
        <v>28848</v>
      </c>
      <c r="AK32" s="174">
        <v>7</v>
      </c>
      <c r="AL32" s="174">
        <v>0</v>
      </c>
      <c r="AM32" s="178">
        <f t="shared" si="12"/>
        <v>72389</v>
      </c>
      <c r="AN32" s="188">
        <f>39563+9</f>
        <v>39572</v>
      </c>
      <c r="AO32" s="174">
        <f>6253+23635</f>
        <v>29888</v>
      </c>
      <c r="AP32" s="174">
        <v>2049</v>
      </c>
      <c r="AQ32" s="174">
        <v>10</v>
      </c>
      <c r="AR32" s="178">
        <f t="shared" si="1"/>
        <v>71519</v>
      </c>
      <c r="AS32" s="188">
        <v>41734</v>
      </c>
      <c r="AT32" s="174">
        <v>51673</v>
      </c>
      <c r="AU32" s="174">
        <v>0</v>
      </c>
      <c r="AV32" s="174">
        <v>0</v>
      </c>
      <c r="AW32" s="178">
        <f t="shared" si="14"/>
        <v>93407</v>
      </c>
      <c r="AX32" s="188">
        <v>48043</v>
      </c>
      <c r="AY32" s="174">
        <v>9088</v>
      </c>
      <c r="AZ32" s="174">
        <v>42</v>
      </c>
      <c r="BA32" s="174">
        <v>0</v>
      </c>
      <c r="BB32" s="178">
        <f t="shared" si="6"/>
        <v>57173</v>
      </c>
      <c r="BC32" s="188">
        <v>24695</v>
      </c>
      <c r="BD32" s="174">
        <v>51009</v>
      </c>
      <c r="BE32" s="174">
        <v>-393</v>
      </c>
      <c r="BF32" s="174">
        <v>0</v>
      </c>
      <c r="BG32" s="178">
        <f t="shared" si="7"/>
        <v>75311</v>
      </c>
      <c r="BH32" s="188">
        <v>0</v>
      </c>
      <c r="BI32" s="174">
        <v>0</v>
      </c>
      <c r="BJ32" s="174">
        <v>0</v>
      </c>
      <c r="BK32" s="174">
        <v>0</v>
      </c>
      <c r="BL32" s="178">
        <f t="shared" si="8"/>
        <v>0</v>
      </c>
      <c r="BM32" s="188">
        <v>0</v>
      </c>
      <c r="BN32" s="174">
        <v>0</v>
      </c>
      <c r="BO32" s="174">
        <v>0</v>
      </c>
      <c r="BP32" s="174">
        <v>0</v>
      </c>
      <c r="BQ32" s="178">
        <f t="shared" si="9"/>
        <v>0</v>
      </c>
      <c r="BR32" s="188">
        <f t="shared" si="15"/>
        <v>368183</v>
      </c>
      <c r="BS32" s="39">
        <f t="shared" si="15"/>
        <v>314463</v>
      </c>
      <c r="BT32" s="174">
        <f t="shared" si="15"/>
        <v>2059</v>
      </c>
      <c r="BU32" s="174">
        <f t="shared" si="15"/>
        <v>10</v>
      </c>
      <c r="BV32" s="275">
        <f t="shared" si="13"/>
        <v>684715</v>
      </c>
      <c r="BW32" s="143"/>
      <c r="BX32" s="319"/>
    </row>
    <row r="33" spans="1:79" x14ac:dyDescent="0.3">
      <c r="A33" s="312">
        <v>27</v>
      </c>
      <c r="B33" s="88" t="s">
        <v>312</v>
      </c>
      <c r="D33" s="314"/>
      <c r="E33" s="315">
        <v>1447974</v>
      </c>
      <c r="F33" s="20">
        <v>1327</v>
      </c>
      <c r="G33" s="20">
        <v>170774</v>
      </c>
      <c r="H33" s="19">
        <v>0</v>
      </c>
      <c r="I33" s="178">
        <f t="shared" si="0"/>
        <v>1620075</v>
      </c>
      <c r="J33" s="188">
        <v>110121</v>
      </c>
      <c r="K33" s="174">
        <v>310</v>
      </c>
      <c r="L33" s="174">
        <v>8968</v>
      </c>
      <c r="M33" s="174">
        <v>0</v>
      </c>
      <c r="N33" s="178">
        <f t="shared" si="10"/>
        <v>119399</v>
      </c>
      <c r="O33" s="188">
        <v>153090</v>
      </c>
      <c r="P33" s="174">
        <v>88</v>
      </c>
      <c r="Q33" s="174">
        <v>9968</v>
      </c>
      <c r="R33" s="174">
        <v>0</v>
      </c>
      <c r="S33" s="178">
        <f t="shared" si="16"/>
        <v>163146</v>
      </c>
      <c r="T33" s="188">
        <v>111159</v>
      </c>
      <c r="U33" s="174">
        <v>34</v>
      </c>
      <c r="V33" s="174">
        <v>8750</v>
      </c>
      <c r="W33" s="174">
        <v>0</v>
      </c>
      <c r="X33" s="178">
        <f t="shared" si="11"/>
        <v>119943</v>
      </c>
      <c r="Y33" s="188">
        <v>125875</v>
      </c>
      <c r="Z33" s="174">
        <v>358</v>
      </c>
      <c r="AA33" s="174">
        <v>12498</v>
      </c>
      <c r="AB33" s="174">
        <v>0</v>
      </c>
      <c r="AC33" s="178">
        <f t="shared" si="4"/>
        <v>138731</v>
      </c>
      <c r="AD33" s="188">
        <v>118467</v>
      </c>
      <c r="AE33" s="174">
        <v>474</v>
      </c>
      <c r="AF33" s="174">
        <v>10169</v>
      </c>
      <c r="AG33" s="174">
        <v>0</v>
      </c>
      <c r="AH33" s="178">
        <f t="shared" si="5"/>
        <v>129110</v>
      </c>
      <c r="AI33" s="188">
        <v>110860</v>
      </c>
      <c r="AJ33" s="174">
        <v>88</v>
      </c>
      <c r="AK33" s="174">
        <v>14082</v>
      </c>
      <c r="AL33" s="174">
        <v>0</v>
      </c>
      <c r="AM33" s="178">
        <f t="shared" si="12"/>
        <v>125030</v>
      </c>
      <c r="AN33" s="188">
        <v>135156</v>
      </c>
      <c r="AO33" s="174">
        <v>474</v>
      </c>
      <c r="AP33" s="174">
        <v>16427</v>
      </c>
      <c r="AQ33" s="174">
        <v>0</v>
      </c>
      <c r="AR33" s="178">
        <f t="shared" si="1"/>
        <v>152057</v>
      </c>
      <c r="AS33" s="188">
        <v>116200</v>
      </c>
      <c r="AT33" s="174">
        <v>525</v>
      </c>
      <c r="AU33" s="174">
        <v>10690</v>
      </c>
      <c r="AV33" s="174">
        <v>0</v>
      </c>
      <c r="AW33" s="178">
        <f t="shared" si="14"/>
        <v>127415</v>
      </c>
      <c r="AX33" s="188">
        <v>121900</v>
      </c>
      <c r="AY33" s="174">
        <v>47</v>
      </c>
      <c r="AZ33" s="174">
        <v>14683</v>
      </c>
      <c r="BA33" s="174">
        <v>0</v>
      </c>
      <c r="BB33" s="178">
        <f t="shared" si="6"/>
        <v>136630</v>
      </c>
      <c r="BC33" s="188">
        <v>115213</v>
      </c>
      <c r="BD33" s="174">
        <v>49</v>
      </c>
      <c r="BE33" s="174">
        <v>11274</v>
      </c>
      <c r="BF33" s="174">
        <v>0</v>
      </c>
      <c r="BG33" s="178">
        <f t="shared" si="7"/>
        <v>126536</v>
      </c>
      <c r="BH33" s="188">
        <v>0</v>
      </c>
      <c r="BI33" s="174">
        <v>0</v>
      </c>
      <c r="BJ33" s="174">
        <v>0</v>
      </c>
      <c r="BK33" s="174">
        <v>0</v>
      </c>
      <c r="BL33" s="178">
        <f t="shared" si="8"/>
        <v>0</v>
      </c>
      <c r="BM33" s="188">
        <v>0</v>
      </c>
      <c r="BN33" s="174">
        <v>0</v>
      </c>
      <c r="BO33" s="174">
        <v>0</v>
      </c>
      <c r="BP33" s="174">
        <v>0</v>
      </c>
      <c r="BQ33" s="178">
        <f t="shared" si="9"/>
        <v>0</v>
      </c>
      <c r="BR33" s="188">
        <f t="shared" si="15"/>
        <v>1218041</v>
      </c>
      <c r="BS33" s="39">
        <f t="shared" si="15"/>
        <v>2447</v>
      </c>
      <c r="BT33" s="174">
        <f t="shared" si="15"/>
        <v>117509</v>
      </c>
      <c r="BU33" s="174">
        <f t="shared" si="15"/>
        <v>0</v>
      </c>
      <c r="BV33" s="275">
        <f t="shared" si="13"/>
        <v>1337997</v>
      </c>
      <c r="BW33" s="143"/>
      <c r="BX33" s="319"/>
    </row>
    <row r="34" spans="1:79" x14ac:dyDescent="0.3">
      <c r="A34" s="312">
        <v>28</v>
      </c>
      <c r="B34" s="313" t="s">
        <v>313</v>
      </c>
      <c r="D34" s="314"/>
      <c r="E34" s="315">
        <v>116633304</v>
      </c>
      <c r="F34" s="20">
        <v>1384387</v>
      </c>
      <c r="G34" s="20">
        <v>2872244</v>
      </c>
      <c r="H34" s="19">
        <v>0</v>
      </c>
      <c r="I34" s="178">
        <f t="shared" si="0"/>
        <v>120889935</v>
      </c>
      <c r="J34" s="188">
        <v>9256159</v>
      </c>
      <c r="K34" s="174">
        <v>196261</v>
      </c>
      <c r="L34" s="174">
        <v>196715</v>
      </c>
      <c r="M34" s="174">
        <v>6464</v>
      </c>
      <c r="N34" s="178">
        <f t="shared" si="10"/>
        <v>9655599</v>
      </c>
      <c r="O34" s="188">
        <v>9715286</v>
      </c>
      <c r="P34" s="174">
        <v>103419</v>
      </c>
      <c r="Q34" s="174">
        <v>52165</v>
      </c>
      <c r="R34" s="174">
        <v>4158</v>
      </c>
      <c r="S34" s="178">
        <f>SUM(O34:R34)</f>
        <v>9875028</v>
      </c>
      <c r="T34" s="188">
        <v>8986809</v>
      </c>
      <c r="U34" s="174">
        <v>169269</v>
      </c>
      <c r="V34" s="174">
        <v>60449</v>
      </c>
      <c r="W34" s="174">
        <v>910</v>
      </c>
      <c r="X34" s="178">
        <f t="shared" si="11"/>
        <v>9217437</v>
      </c>
      <c r="Y34" s="188">
        <v>9627135</v>
      </c>
      <c r="Z34" s="174">
        <v>145377</v>
      </c>
      <c r="AA34" s="174">
        <v>360804</v>
      </c>
      <c r="AB34" s="174">
        <v>3820</v>
      </c>
      <c r="AC34" s="178">
        <f t="shared" si="4"/>
        <v>10137136</v>
      </c>
      <c r="AD34" s="188">
        <v>9227964</v>
      </c>
      <c r="AE34" s="174">
        <v>116909</v>
      </c>
      <c r="AF34" s="174">
        <v>365223</v>
      </c>
      <c r="AG34" s="174">
        <v>2082</v>
      </c>
      <c r="AH34" s="178">
        <f t="shared" si="5"/>
        <v>9712178</v>
      </c>
      <c r="AI34" s="188">
        <v>8803394</v>
      </c>
      <c r="AJ34" s="174">
        <v>189051</v>
      </c>
      <c r="AK34" s="174">
        <v>281855</v>
      </c>
      <c r="AL34" s="174">
        <v>1810</v>
      </c>
      <c r="AM34" s="178">
        <f t="shared" si="12"/>
        <v>9276110</v>
      </c>
      <c r="AN34" s="188">
        <v>9060771</v>
      </c>
      <c r="AO34" s="174">
        <v>154323</v>
      </c>
      <c r="AP34" s="174">
        <v>301397</v>
      </c>
      <c r="AQ34" s="174">
        <v>1139</v>
      </c>
      <c r="AR34" s="178">
        <f t="shared" si="1"/>
        <v>9517630</v>
      </c>
      <c r="AS34" s="188">
        <v>10564859</v>
      </c>
      <c r="AT34" s="174">
        <v>140454</v>
      </c>
      <c r="AU34" s="174">
        <v>532326</v>
      </c>
      <c r="AV34" s="174">
        <v>1193</v>
      </c>
      <c r="AW34" s="178">
        <f t="shared" si="14"/>
        <v>11238832</v>
      </c>
      <c r="AX34" s="188">
        <v>8893989</v>
      </c>
      <c r="AY34" s="174">
        <v>188344</v>
      </c>
      <c r="AZ34" s="174">
        <v>240330</v>
      </c>
      <c r="BA34" s="174">
        <v>2881</v>
      </c>
      <c r="BB34" s="178">
        <f t="shared" si="6"/>
        <v>9325544</v>
      </c>
      <c r="BC34" s="188">
        <v>9382239</v>
      </c>
      <c r="BD34" s="174">
        <v>181281</v>
      </c>
      <c r="BE34" s="174">
        <v>219433</v>
      </c>
      <c r="BF34" s="174">
        <v>891</v>
      </c>
      <c r="BG34" s="178">
        <f t="shared" si="7"/>
        <v>9783844</v>
      </c>
      <c r="BH34" s="188">
        <v>0</v>
      </c>
      <c r="BI34" s="174">
        <v>0</v>
      </c>
      <c r="BJ34" s="174">
        <v>0</v>
      </c>
      <c r="BK34" s="174">
        <v>0</v>
      </c>
      <c r="BL34" s="178">
        <f t="shared" si="8"/>
        <v>0</v>
      </c>
      <c r="BM34" s="188">
        <v>0</v>
      </c>
      <c r="BN34" s="174">
        <v>0</v>
      </c>
      <c r="BO34" s="174">
        <v>0</v>
      </c>
      <c r="BP34" s="174">
        <v>0</v>
      </c>
      <c r="BQ34" s="178">
        <f t="shared" si="9"/>
        <v>0</v>
      </c>
      <c r="BR34" s="188">
        <f t="shared" si="15"/>
        <v>93518605</v>
      </c>
      <c r="BS34" s="39">
        <f t="shared" si="15"/>
        <v>1584688</v>
      </c>
      <c r="BT34" s="174">
        <f t="shared" si="15"/>
        <v>2610697</v>
      </c>
      <c r="BU34" s="174">
        <f>+M34+R34+W34+AB34+AG34+AL34+AQ34+AV34+BA34+BF34+BK34+BP34</f>
        <v>25348</v>
      </c>
      <c r="BV34" s="275">
        <f t="shared" si="13"/>
        <v>97739338</v>
      </c>
      <c r="BW34" s="143"/>
      <c r="BX34" s="319"/>
    </row>
    <row r="35" spans="1:79" x14ac:dyDescent="0.3">
      <c r="A35" s="312">
        <v>29</v>
      </c>
      <c r="B35" s="313" t="s">
        <v>314</v>
      </c>
      <c r="D35" s="314" t="s">
        <v>144</v>
      </c>
      <c r="E35" s="315">
        <v>3093822</v>
      </c>
      <c r="F35" s="20">
        <v>4748727</v>
      </c>
      <c r="G35" s="20">
        <v>103840</v>
      </c>
      <c r="H35" s="19">
        <v>0</v>
      </c>
      <c r="I35" s="178">
        <f t="shared" si="0"/>
        <v>7946389</v>
      </c>
      <c r="J35" s="188">
        <v>0</v>
      </c>
      <c r="K35" s="174">
        <v>0</v>
      </c>
      <c r="L35" s="174">
        <v>0</v>
      </c>
      <c r="M35" s="174">
        <v>0</v>
      </c>
      <c r="N35" s="178">
        <f t="shared" si="10"/>
        <v>0</v>
      </c>
      <c r="O35" s="188">
        <f>92526+4</f>
        <v>92530</v>
      </c>
      <c r="P35" s="174">
        <v>80632</v>
      </c>
      <c r="Q35" s="174">
        <v>4380</v>
      </c>
      <c r="R35" s="174">
        <v>0</v>
      </c>
      <c r="S35" s="178">
        <f>SUM(O35:R35)</f>
        <v>177542</v>
      </c>
      <c r="T35" s="188">
        <v>-12979</v>
      </c>
      <c r="U35" s="174">
        <v>8381</v>
      </c>
      <c r="V35" s="174">
        <v>4855</v>
      </c>
      <c r="W35" s="174">
        <v>0</v>
      </c>
      <c r="X35" s="188">
        <f t="shared" si="11"/>
        <v>257</v>
      </c>
      <c r="Y35" s="188">
        <v>78585</v>
      </c>
      <c r="Z35" s="174">
        <v>456231</v>
      </c>
      <c r="AA35" s="174">
        <v>1339</v>
      </c>
      <c r="AB35" s="174">
        <v>0</v>
      </c>
      <c r="AC35" s="178">
        <f t="shared" si="4"/>
        <v>536155</v>
      </c>
      <c r="AD35" s="188">
        <v>54743</v>
      </c>
      <c r="AE35" s="174">
        <v>1399521</v>
      </c>
      <c r="AF35" s="174">
        <v>1912</v>
      </c>
      <c r="AG35" s="174">
        <v>0</v>
      </c>
      <c r="AH35" s="178">
        <f t="shared" si="5"/>
        <v>1456176</v>
      </c>
      <c r="AI35" s="188">
        <v>315345</v>
      </c>
      <c r="AJ35" s="174">
        <v>34561</v>
      </c>
      <c r="AK35" s="174">
        <v>16646</v>
      </c>
      <c r="AL35" s="174">
        <v>0</v>
      </c>
      <c r="AM35" s="178">
        <f t="shared" si="12"/>
        <v>366552</v>
      </c>
      <c r="AN35" s="188">
        <v>185607</v>
      </c>
      <c r="AO35" s="174">
        <v>217351</v>
      </c>
      <c r="AP35" s="174">
        <v>8656</v>
      </c>
      <c r="AQ35" s="174">
        <v>0</v>
      </c>
      <c r="AR35" s="178">
        <f t="shared" si="1"/>
        <v>411614</v>
      </c>
      <c r="AS35" s="188">
        <v>286648</v>
      </c>
      <c r="AT35" s="174">
        <v>967040</v>
      </c>
      <c r="AU35" s="174">
        <v>9177</v>
      </c>
      <c r="AV35" s="174">
        <v>0</v>
      </c>
      <c r="AW35" s="178">
        <f t="shared" si="14"/>
        <v>1262865</v>
      </c>
      <c r="AX35" s="188">
        <v>157358</v>
      </c>
      <c r="AY35" s="174">
        <v>218846</v>
      </c>
      <c r="AZ35" s="174">
        <v>7258</v>
      </c>
      <c r="BA35" s="174">
        <v>0</v>
      </c>
      <c r="BB35" s="178">
        <f t="shared" si="6"/>
        <v>383462</v>
      </c>
      <c r="BC35" s="188">
        <v>179739</v>
      </c>
      <c r="BD35" s="174">
        <v>13461</v>
      </c>
      <c r="BE35" s="174">
        <v>499</v>
      </c>
      <c r="BF35" s="174">
        <v>0</v>
      </c>
      <c r="BG35" s="178">
        <f t="shared" si="7"/>
        <v>193699</v>
      </c>
      <c r="BH35" s="188">
        <v>0</v>
      </c>
      <c r="BI35" s="174">
        <v>0</v>
      </c>
      <c r="BJ35" s="174">
        <v>0</v>
      </c>
      <c r="BK35" s="174">
        <v>0</v>
      </c>
      <c r="BL35" s="178">
        <f t="shared" si="8"/>
        <v>0</v>
      </c>
      <c r="BM35" s="188">
        <v>0</v>
      </c>
      <c r="BN35" s="174">
        <v>0</v>
      </c>
      <c r="BO35" s="174">
        <v>0</v>
      </c>
      <c r="BP35" s="174">
        <v>0</v>
      </c>
      <c r="BQ35" s="178">
        <f t="shared" si="9"/>
        <v>0</v>
      </c>
      <c r="BR35" s="188">
        <f t="shared" si="15"/>
        <v>1337576</v>
      </c>
      <c r="BS35" s="39">
        <f t="shared" si="15"/>
        <v>3396024</v>
      </c>
      <c r="BT35" s="174">
        <f t="shared" si="15"/>
        <v>54722</v>
      </c>
      <c r="BU35" s="174">
        <f t="shared" si="15"/>
        <v>0</v>
      </c>
      <c r="BV35" s="275">
        <f t="shared" si="13"/>
        <v>4788322</v>
      </c>
      <c r="BW35" s="143"/>
      <c r="BX35" s="746"/>
      <c r="BY35" s="749"/>
    </row>
    <row r="36" spans="1:79" x14ac:dyDescent="0.3">
      <c r="A36" s="312">
        <v>30</v>
      </c>
      <c r="B36" s="313" t="s">
        <v>315</v>
      </c>
      <c r="D36" s="314"/>
      <c r="E36" s="315">
        <v>1752645</v>
      </c>
      <c r="F36" s="20">
        <v>1784552</v>
      </c>
      <c r="G36" s="20">
        <v>13216</v>
      </c>
      <c r="H36" s="19">
        <v>0</v>
      </c>
      <c r="I36" s="178">
        <f t="shared" si="0"/>
        <v>3550413</v>
      </c>
      <c r="J36" s="188">
        <v>41126</v>
      </c>
      <c r="K36" s="174">
        <v>314085</v>
      </c>
      <c r="L36" s="174">
        <v>1660</v>
      </c>
      <c r="M36" s="174">
        <v>0</v>
      </c>
      <c r="N36" s="178">
        <f t="shared" si="10"/>
        <v>356871</v>
      </c>
      <c r="O36" s="188">
        <v>36673</v>
      </c>
      <c r="P36" s="174">
        <v>615933</v>
      </c>
      <c r="Q36" s="174">
        <v>916</v>
      </c>
      <c r="R36" s="174">
        <v>0</v>
      </c>
      <c r="S36" s="178">
        <f>SUM(O36:R36)</f>
        <v>653522</v>
      </c>
      <c r="T36" s="188">
        <v>49251</v>
      </c>
      <c r="U36" s="174">
        <v>78</v>
      </c>
      <c r="V36" s="174">
        <v>0</v>
      </c>
      <c r="W36" s="174">
        <v>0</v>
      </c>
      <c r="X36" s="178">
        <f t="shared" si="11"/>
        <v>49329</v>
      </c>
      <c r="Y36" s="188">
        <v>38373</v>
      </c>
      <c r="Z36" s="174">
        <v>194618</v>
      </c>
      <c r="AA36" s="174">
        <v>6</v>
      </c>
      <c r="AB36" s="174">
        <v>0</v>
      </c>
      <c r="AC36" s="178">
        <f t="shared" si="4"/>
        <v>232997</v>
      </c>
      <c r="AD36" s="188">
        <v>77434</v>
      </c>
      <c r="AE36" s="174">
        <v>40380</v>
      </c>
      <c r="AF36" s="174">
        <v>0</v>
      </c>
      <c r="AG36" s="174">
        <v>0</v>
      </c>
      <c r="AH36" s="178">
        <f t="shared" si="5"/>
        <v>117814</v>
      </c>
      <c r="AI36" s="188">
        <v>90493</v>
      </c>
      <c r="AJ36" s="174">
        <v>78110</v>
      </c>
      <c r="AK36" s="174">
        <v>55</v>
      </c>
      <c r="AL36" s="174">
        <v>0</v>
      </c>
      <c r="AM36" s="178">
        <f t="shared" si="12"/>
        <v>168658</v>
      </c>
      <c r="AN36" s="188">
        <v>46879</v>
      </c>
      <c r="AO36" s="174">
        <v>276302</v>
      </c>
      <c r="AP36" s="174">
        <v>809</v>
      </c>
      <c r="AQ36" s="174">
        <v>0</v>
      </c>
      <c r="AR36" s="178">
        <f t="shared" si="1"/>
        <v>323990</v>
      </c>
      <c r="AS36" s="188">
        <v>59840</v>
      </c>
      <c r="AT36" s="174">
        <v>192</v>
      </c>
      <c r="AU36" s="174">
        <v>0</v>
      </c>
      <c r="AV36" s="174">
        <v>0</v>
      </c>
      <c r="AW36" s="178">
        <f t="shared" si="14"/>
        <v>60032</v>
      </c>
      <c r="AX36" s="188">
        <v>44646</v>
      </c>
      <c r="AY36" s="174">
        <v>1145</v>
      </c>
      <c r="AZ36" s="174">
        <v>4075</v>
      </c>
      <c r="BA36" s="174">
        <v>0</v>
      </c>
      <c r="BB36" s="178">
        <f t="shared" si="6"/>
        <v>49866</v>
      </c>
      <c r="BC36" s="188">
        <v>267322</v>
      </c>
      <c r="BD36" s="174">
        <v>320891</v>
      </c>
      <c r="BE36" s="174">
        <v>70</v>
      </c>
      <c r="BF36" s="174">
        <v>36</v>
      </c>
      <c r="BG36" s="178">
        <f t="shared" si="7"/>
        <v>588319</v>
      </c>
      <c r="BH36" s="188">
        <v>0</v>
      </c>
      <c r="BI36" s="174">
        <v>0</v>
      </c>
      <c r="BJ36" s="174">
        <v>0</v>
      </c>
      <c r="BK36" s="174">
        <v>0</v>
      </c>
      <c r="BL36" s="178">
        <f t="shared" si="8"/>
        <v>0</v>
      </c>
      <c r="BM36" s="188">
        <v>0</v>
      </c>
      <c r="BN36" s="174">
        <v>0</v>
      </c>
      <c r="BO36" s="174">
        <v>0</v>
      </c>
      <c r="BP36" s="174">
        <v>0</v>
      </c>
      <c r="BQ36" s="178">
        <f t="shared" si="9"/>
        <v>0</v>
      </c>
      <c r="BR36" s="188">
        <f t="shared" si="15"/>
        <v>752037</v>
      </c>
      <c r="BS36" s="39">
        <f t="shared" si="15"/>
        <v>1841734</v>
      </c>
      <c r="BT36" s="174">
        <f t="shared" si="15"/>
        <v>7591</v>
      </c>
      <c r="BU36" s="174">
        <f t="shared" si="15"/>
        <v>36</v>
      </c>
      <c r="BV36" s="275">
        <f t="shared" si="13"/>
        <v>2601398</v>
      </c>
      <c r="BW36" s="143"/>
      <c r="BX36" s="746"/>
      <c r="BY36" s="749"/>
    </row>
    <row r="37" spans="1:79" x14ac:dyDescent="0.3">
      <c r="A37" s="312">
        <v>31</v>
      </c>
      <c r="B37" s="313" t="s">
        <v>316</v>
      </c>
      <c r="D37" s="314"/>
      <c r="E37" s="315">
        <v>2273458</v>
      </c>
      <c r="F37" s="20">
        <v>1873070</v>
      </c>
      <c r="G37" s="20">
        <v>125638</v>
      </c>
      <c r="H37" s="19">
        <v>13000</v>
      </c>
      <c r="I37" s="178">
        <f t="shared" si="0"/>
        <v>4285166</v>
      </c>
      <c r="J37" s="188">
        <f>55012+24597</f>
        <v>79609</v>
      </c>
      <c r="K37" s="174">
        <v>306591</v>
      </c>
      <c r="L37" s="174">
        <v>1618</v>
      </c>
      <c r="M37" s="174">
        <v>11</v>
      </c>
      <c r="N37" s="178">
        <f t="shared" si="10"/>
        <v>387829</v>
      </c>
      <c r="O37" s="188">
        <f>86559-24589</f>
        <v>61970</v>
      </c>
      <c r="P37" s="174">
        <v>128996</v>
      </c>
      <c r="Q37" s="174">
        <v>10606</v>
      </c>
      <c r="R37" s="174">
        <v>0</v>
      </c>
      <c r="S37" s="178">
        <f>SUM(O37:R37)</f>
        <v>201572</v>
      </c>
      <c r="T37" s="188">
        <v>160792</v>
      </c>
      <c r="U37" s="174">
        <v>16792</v>
      </c>
      <c r="V37" s="174">
        <v>965</v>
      </c>
      <c r="W37" s="174">
        <v>0</v>
      </c>
      <c r="X37" s="178">
        <f t="shared" si="11"/>
        <v>178549</v>
      </c>
      <c r="Y37" s="188">
        <v>1111883</v>
      </c>
      <c r="Z37" s="174">
        <v>254086</v>
      </c>
      <c r="AA37" s="174">
        <v>3700</v>
      </c>
      <c r="AB37" s="174">
        <v>0</v>
      </c>
      <c r="AC37" s="178">
        <f t="shared" si="4"/>
        <v>1369669</v>
      </c>
      <c r="AD37" s="188">
        <v>172009</v>
      </c>
      <c r="AE37" s="174">
        <v>25888</v>
      </c>
      <c r="AF37" s="174">
        <v>6102</v>
      </c>
      <c r="AG37" s="174">
        <v>0</v>
      </c>
      <c r="AH37" s="178">
        <f t="shared" si="5"/>
        <v>203999</v>
      </c>
      <c r="AI37" s="188">
        <v>203010</v>
      </c>
      <c r="AJ37" s="174">
        <v>66637</v>
      </c>
      <c r="AK37" s="174">
        <v>548</v>
      </c>
      <c r="AL37" s="174">
        <v>11</v>
      </c>
      <c r="AM37" s="178">
        <f t="shared" si="12"/>
        <v>270206</v>
      </c>
      <c r="AN37" s="188">
        <f>168044-8-276324</f>
        <v>-108288</v>
      </c>
      <c r="AO37" s="174">
        <v>288244</v>
      </c>
      <c r="AP37" s="174">
        <f>14143</f>
        <v>14143</v>
      </c>
      <c r="AQ37" s="174">
        <v>-11</v>
      </c>
      <c r="AR37" s="178">
        <f t="shared" si="1"/>
        <v>194088</v>
      </c>
      <c r="AS37" s="188">
        <v>181794</v>
      </c>
      <c r="AT37" s="174">
        <v>44899</v>
      </c>
      <c r="AU37" s="174">
        <v>-8825</v>
      </c>
      <c r="AV37" s="174">
        <v>0</v>
      </c>
      <c r="AW37" s="178">
        <f t="shared" si="14"/>
        <v>217868</v>
      </c>
      <c r="AX37" s="188">
        <v>211384</v>
      </c>
      <c r="AY37" s="174">
        <v>121466</v>
      </c>
      <c r="AZ37" s="174">
        <v>959</v>
      </c>
      <c r="BA37" s="174">
        <v>0</v>
      </c>
      <c r="BB37" s="178">
        <f t="shared" si="6"/>
        <v>333809</v>
      </c>
      <c r="BC37" s="188">
        <v>159301</v>
      </c>
      <c r="BD37" s="174">
        <v>385184</v>
      </c>
      <c r="BE37" s="174">
        <v>1519</v>
      </c>
      <c r="BF37" s="174">
        <v>0</v>
      </c>
      <c r="BG37" s="178">
        <f t="shared" si="7"/>
        <v>546004</v>
      </c>
      <c r="BH37" s="188">
        <v>0</v>
      </c>
      <c r="BI37" s="174">
        <v>0</v>
      </c>
      <c r="BJ37" s="174">
        <v>0</v>
      </c>
      <c r="BK37" s="174">
        <v>0</v>
      </c>
      <c r="BL37" s="178">
        <f t="shared" si="8"/>
        <v>0</v>
      </c>
      <c r="BM37" s="188">
        <v>0</v>
      </c>
      <c r="BN37" s="174">
        <v>0</v>
      </c>
      <c r="BO37" s="174">
        <v>0</v>
      </c>
      <c r="BP37" s="174">
        <v>0</v>
      </c>
      <c r="BQ37" s="178">
        <f t="shared" si="9"/>
        <v>0</v>
      </c>
      <c r="BR37" s="188">
        <f t="shared" si="15"/>
        <v>2233464</v>
      </c>
      <c r="BS37" s="39">
        <f t="shared" si="15"/>
        <v>1638783</v>
      </c>
      <c r="BT37" s="174">
        <f t="shared" si="15"/>
        <v>31335</v>
      </c>
      <c r="BU37" s="174">
        <f t="shared" si="15"/>
        <v>11</v>
      </c>
      <c r="BV37" s="275">
        <f t="shared" si="13"/>
        <v>3903593</v>
      </c>
      <c r="BW37" s="143"/>
      <c r="BX37" s="746"/>
      <c r="BY37" s="749"/>
      <c r="CA37" s="324"/>
    </row>
    <row r="38" spans="1:79" ht="14.25" customHeight="1" x14ac:dyDescent="0.3">
      <c r="A38" s="312">
        <v>32</v>
      </c>
      <c r="B38" s="88" t="s">
        <v>317</v>
      </c>
      <c r="D38" s="314"/>
      <c r="E38" s="315">
        <v>6956738</v>
      </c>
      <c r="F38" s="20">
        <v>2007716</v>
      </c>
      <c r="G38" s="20">
        <v>179550</v>
      </c>
      <c r="H38" s="19">
        <v>0</v>
      </c>
      <c r="I38" s="178">
        <f t="shared" si="0"/>
        <v>9144004</v>
      </c>
      <c r="J38" s="188">
        <f>270405+862</f>
        <v>271267</v>
      </c>
      <c r="K38" s="174">
        <v>275607</v>
      </c>
      <c r="L38" s="174">
        <v>1267</v>
      </c>
      <c r="M38" s="174">
        <v>0</v>
      </c>
      <c r="N38" s="178">
        <f t="shared" si="10"/>
        <v>548141</v>
      </c>
      <c r="O38" s="188">
        <v>416832</v>
      </c>
      <c r="P38" s="174">
        <v>131757</v>
      </c>
      <c r="Q38" s="174">
        <v>8484</v>
      </c>
      <c r="R38" s="174">
        <v>32</v>
      </c>
      <c r="S38" s="178">
        <f>SUM(O38:R38)</f>
        <v>557105</v>
      </c>
      <c r="T38" s="188">
        <v>430191</v>
      </c>
      <c r="U38" s="174">
        <v>105120</v>
      </c>
      <c r="V38" s="174">
        <v>761</v>
      </c>
      <c r="W38" s="174">
        <v>32</v>
      </c>
      <c r="X38" s="178">
        <f t="shared" si="11"/>
        <v>536104</v>
      </c>
      <c r="Y38" s="188">
        <v>423871</v>
      </c>
      <c r="Z38" s="174">
        <v>175592</v>
      </c>
      <c r="AA38" s="174">
        <v>1478</v>
      </c>
      <c r="AB38" s="174">
        <v>91</v>
      </c>
      <c r="AC38" s="178">
        <f t="shared" si="4"/>
        <v>601032</v>
      </c>
      <c r="AD38" s="188">
        <v>378259</v>
      </c>
      <c r="AE38" s="174">
        <v>197608</v>
      </c>
      <c r="AF38" s="174">
        <v>1273</v>
      </c>
      <c r="AG38" s="174">
        <v>0</v>
      </c>
      <c r="AH38" s="178">
        <f>SUM(AD38:AG38)</f>
        <v>577140</v>
      </c>
      <c r="AI38" s="188">
        <v>527852</v>
      </c>
      <c r="AJ38" s="174">
        <v>64452</v>
      </c>
      <c r="AK38" s="174">
        <v>301</v>
      </c>
      <c r="AL38" s="174">
        <v>10</v>
      </c>
      <c r="AM38" s="178">
        <f t="shared" si="12"/>
        <v>592615</v>
      </c>
      <c r="AN38" s="188">
        <f>536319-862</f>
        <v>535457</v>
      </c>
      <c r="AO38" s="174">
        <v>201814</v>
      </c>
      <c r="AP38" s="174">
        <v>5261</v>
      </c>
      <c r="AQ38" s="174">
        <v>20</v>
      </c>
      <c r="AR38" s="178">
        <f t="shared" si="1"/>
        <v>742552</v>
      </c>
      <c r="AS38" s="188">
        <v>374262</v>
      </c>
      <c r="AT38" s="174">
        <v>477916</v>
      </c>
      <c r="AU38" s="174">
        <v>102099</v>
      </c>
      <c r="AV38" s="174">
        <v>0</v>
      </c>
      <c r="AW38" s="178">
        <f t="shared" si="14"/>
        <v>954277</v>
      </c>
      <c r="AX38" s="188">
        <v>436934</v>
      </c>
      <c r="AY38" s="174">
        <v>32020</v>
      </c>
      <c r="AZ38" s="174">
        <v>2749</v>
      </c>
      <c r="BA38" s="174">
        <v>9</v>
      </c>
      <c r="BB38" s="178">
        <f t="shared" si="6"/>
        <v>471712</v>
      </c>
      <c r="BC38" s="188">
        <v>371184</v>
      </c>
      <c r="BD38" s="174">
        <v>185443</v>
      </c>
      <c r="BE38" s="174">
        <v>2583</v>
      </c>
      <c r="BF38" s="174">
        <v>96</v>
      </c>
      <c r="BG38" s="178">
        <f t="shared" si="7"/>
        <v>559306</v>
      </c>
      <c r="BH38" s="188">
        <v>0</v>
      </c>
      <c r="BI38" s="174">
        <v>0</v>
      </c>
      <c r="BJ38" s="174">
        <v>0</v>
      </c>
      <c r="BK38" s="174">
        <v>0</v>
      </c>
      <c r="BL38" s="178">
        <f t="shared" si="8"/>
        <v>0</v>
      </c>
      <c r="BM38" s="188">
        <v>0</v>
      </c>
      <c r="BN38" s="174">
        <v>0</v>
      </c>
      <c r="BO38" s="174">
        <v>0</v>
      </c>
      <c r="BP38" s="174">
        <v>0</v>
      </c>
      <c r="BQ38" s="178">
        <f t="shared" si="9"/>
        <v>0</v>
      </c>
      <c r="BR38" s="188">
        <f t="shared" si="15"/>
        <v>4166109</v>
      </c>
      <c r="BS38" s="39">
        <f t="shared" si="15"/>
        <v>1847329</v>
      </c>
      <c r="BT38" s="174">
        <f t="shared" si="15"/>
        <v>126256</v>
      </c>
      <c r="BU38" s="174">
        <f t="shared" si="15"/>
        <v>290</v>
      </c>
      <c r="BV38" s="275">
        <f t="shared" si="13"/>
        <v>6139984</v>
      </c>
      <c r="BW38" s="143"/>
      <c r="BX38" s="746"/>
      <c r="BY38" s="749"/>
    </row>
    <row r="39" spans="1:79" ht="14.25" customHeight="1" x14ac:dyDescent="0.3">
      <c r="A39" s="312">
        <v>33</v>
      </c>
      <c r="B39" s="88" t="s">
        <v>318</v>
      </c>
      <c r="D39" s="320"/>
      <c r="E39" s="315">
        <v>1214128</v>
      </c>
      <c r="F39" s="20">
        <v>32528045</v>
      </c>
      <c r="G39" s="20">
        <v>1173025</v>
      </c>
      <c r="H39" s="19">
        <v>127</v>
      </c>
      <c r="I39" s="178">
        <f t="shared" si="0"/>
        <v>34915325</v>
      </c>
      <c r="J39" s="188">
        <f>41106+5102</f>
        <v>46208</v>
      </c>
      <c r="K39" s="174">
        <v>90</v>
      </c>
      <c r="L39" s="174">
        <v>32028</v>
      </c>
      <c r="M39" s="174">
        <v>0</v>
      </c>
      <c r="N39" s="178">
        <f t="shared" si="10"/>
        <v>78326</v>
      </c>
      <c r="O39" s="188">
        <v>61216</v>
      </c>
      <c r="P39" s="174">
        <v>4163520</v>
      </c>
      <c r="Q39" s="174">
        <v>22543</v>
      </c>
      <c r="R39" s="174">
        <v>0</v>
      </c>
      <c r="S39" s="178">
        <f t="shared" ref="S39:S48" si="17">SUM(O39:R39)</f>
        <v>4247279</v>
      </c>
      <c r="T39" s="188">
        <v>56585</v>
      </c>
      <c r="U39" s="174">
        <v>2229746</v>
      </c>
      <c r="V39" s="174">
        <v>45305</v>
      </c>
      <c r="W39" s="174">
        <v>0</v>
      </c>
      <c r="X39" s="178">
        <f t="shared" si="11"/>
        <v>2331636</v>
      </c>
      <c r="Y39" s="188">
        <v>68052</v>
      </c>
      <c r="Z39" s="174">
        <v>1466692</v>
      </c>
      <c r="AA39" s="174">
        <v>43731</v>
      </c>
      <c r="AB39" s="174">
        <v>60</v>
      </c>
      <c r="AC39" s="178">
        <f t="shared" si="4"/>
        <v>1578535</v>
      </c>
      <c r="AD39" s="188">
        <v>60331</v>
      </c>
      <c r="AE39" s="174">
        <v>5912716</v>
      </c>
      <c r="AF39" s="174">
        <v>43657</v>
      </c>
      <c r="AG39" s="174">
        <v>0</v>
      </c>
      <c r="AH39" s="178">
        <f t="shared" si="5"/>
        <v>6016704</v>
      </c>
      <c r="AI39" s="188">
        <v>59033</v>
      </c>
      <c r="AJ39" s="174">
        <v>1543082</v>
      </c>
      <c r="AK39" s="174">
        <v>16408</v>
      </c>
      <c r="AL39" s="174">
        <v>65</v>
      </c>
      <c r="AM39" s="178">
        <f t="shared" si="12"/>
        <v>1618588</v>
      </c>
      <c r="AN39" s="188">
        <f>61772-5102</f>
        <v>56670</v>
      </c>
      <c r="AO39" s="174">
        <v>1499996</v>
      </c>
      <c r="AP39" s="174">
        <v>23734</v>
      </c>
      <c r="AQ39" s="174">
        <v>0</v>
      </c>
      <c r="AR39" s="178">
        <f t="shared" si="1"/>
        <v>1580400</v>
      </c>
      <c r="AS39" s="188">
        <v>78056</v>
      </c>
      <c r="AT39" s="174">
        <v>6056468</v>
      </c>
      <c r="AU39" s="174">
        <v>45243</v>
      </c>
      <c r="AV39" s="174">
        <v>0</v>
      </c>
      <c r="AW39" s="178">
        <f t="shared" si="14"/>
        <v>6179767</v>
      </c>
      <c r="AX39" s="188">
        <v>67626</v>
      </c>
      <c r="AY39" s="174">
        <v>1260800</v>
      </c>
      <c r="AZ39" s="174">
        <v>27529</v>
      </c>
      <c r="BA39" s="174">
        <v>14</v>
      </c>
      <c r="BB39" s="178">
        <f t="shared" si="6"/>
        <v>1355969</v>
      </c>
      <c r="BC39" s="188">
        <v>54622</v>
      </c>
      <c r="BD39" s="174">
        <v>560277</v>
      </c>
      <c r="BE39" s="174">
        <v>16843</v>
      </c>
      <c r="BF39" s="174">
        <v>2</v>
      </c>
      <c r="BG39" s="178">
        <f t="shared" si="7"/>
        <v>631744</v>
      </c>
      <c r="BH39" s="188">
        <v>0</v>
      </c>
      <c r="BI39" s="174">
        <v>0</v>
      </c>
      <c r="BJ39" s="174">
        <v>0</v>
      </c>
      <c r="BK39" s="174">
        <v>0</v>
      </c>
      <c r="BL39" s="178">
        <f t="shared" si="8"/>
        <v>0</v>
      </c>
      <c r="BM39" s="188">
        <v>0</v>
      </c>
      <c r="BN39" s="174">
        <v>0</v>
      </c>
      <c r="BO39" s="174">
        <v>0</v>
      </c>
      <c r="BP39" s="174">
        <v>0</v>
      </c>
      <c r="BQ39" s="178">
        <f t="shared" si="9"/>
        <v>0</v>
      </c>
      <c r="BR39" s="188">
        <f t="shared" si="15"/>
        <v>608399</v>
      </c>
      <c r="BS39" s="39">
        <f t="shared" si="15"/>
        <v>24693387</v>
      </c>
      <c r="BT39" s="174">
        <f t="shared" si="15"/>
        <v>317021</v>
      </c>
      <c r="BU39" s="174">
        <f t="shared" si="15"/>
        <v>141</v>
      </c>
      <c r="BV39" s="275">
        <f t="shared" si="13"/>
        <v>25618948</v>
      </c>
      <c r="BW39" s="143"/>
      <c r="BX39" s="746"/>
      <c r="BY39" s="749"/>
    </row>
    <row r="40" spans="1:79" x14ac:dyDescent="0.3">
      <c r="A40" s="312">
        <v>34</v>
      </c>
      <c r="B40" s="313" t="s">
        <v>319</v>
      </c>
      <c r="D40" s="314"/>
      <c r="E40" s="315">
        <v>1565162</v>
      </c>
      <c r="F40" s="20">
        <v>1278462</v>
      </c>
      <c r="G40" s="20">
        <v>16976</v>
      </c>
      <c r="H40" s="19">
        <v>0</v>
      </c>
      <c r="I40" s="178">
        <f t="shared" si="0"/>
        <v>2860600</v>
      </c>
      <c r="J40" s="188">
        <f>78821+225</f>
        <v>79046</v>
      </c>
      <c r="K40" s="174">
        <v>357497</v>
      </c>
      <c r="L40" s="174">
        <v>0</v>
      </c>
      <c r="M40" s="174">
        <v>0</v>
      </c>
      <c r="N40" s="178">
        <f t="shared" si="10"/>
        <v>436543</v>
      </c>
      <c r="O40" s="188">
        <v>221705</v>
      </c>
      <c r="P40" s="174">
        <v>63615</v>
      </c>
      <c r="Q40" s="174">
        <v>2314</v>
      </c>
      <c r="R40" s="174">
        <v>0</v>
      </c>
      <c r="S40" s="178">
        <f t="shared" si="17"/>
        <v>287634</v>
      </c>
      <c r="T40" s="188">
        <v>135623</v>
      </c>
      <c r="U40" s="174">
        <v>63347</v>
      </c>
      <c r="V40" s="174">
        <v>0</v>
      </c>
      <c r="W40" s="174">
        <v>0</v>
      </c>
      <c r="X40" s="178">
        <f t="shared" si="11"/>
        <v>198970</v>
      </c>
      <c r="Y40" s="188">
        <v>141190</v>
      </c>
      <c r="Z40" s="174">
        <v>157681</v>
      </c>
      <c r="AA40" s="174">
        <v>10</v>
      </c>
      <c r="AB40" s="174">
        <v>0</v>
      </c>
      <c r="AC40" s="178">
        <f t="shared" si="4"/>
        <v>298881</v>
      </c>
      <c r="AD40" s="188">
        <v>103379</v>
      </c>
      <c r="AE40" s="174">
        <v>59247</v>
      </c>
      <c r="AF40" s="174">
        <v>10</v>
      </c>
      <c r="AG40" s="174">
        <v>0</v>
      </c>
      <c r="AH40" s="178">
        <f t="shared" si="5"/>
        <v>162636</v>
      </c>
      <c r="AI40" s="188">
        <v>94486</v>
      </c>
      <c r="AJ40" s="174">
        <v>138022</v>
      </c>
      <c r="AK40" s="174">
        <v>707</v>
      </c>
      <c r="AL40" s="174">
        <v>0</v>
      </c>
      <c r="AM40" s="178">
        <f t="shared" si="12"/>
        <v>233215</v>
      </c>
      <c r="AN40" s="188">
        <f>1164-225</f>
        <v>939</v>
      </c>
      <c r="AO40" s="174">
        <v>176453</v>
      </c>
      <c r="AP40" s="174">
        <v>328</v>
      </c>
      <c r="AQ40" s="174">
        <v>0</v>
      </c>
      <c r="AR40" s="178">
        <f t="shared" si="1"/>
        <v>177720</v>
      </c>
      <c r="AS40" s="188">
        <v>104132</v>
      </c>
      <c r="AT40" s="174">
        <v>55120</v>
      </c>
      <c r="AU40" s="174">
        <v>1019</v>
      </c>
      <c r="AV40" s="174">
        <v>0</v>
      </c>
      <c r="AW40" s="178">
        <f t="shared" si="14"/>
        <v>160271</v>
      </c>
      <c r="AX40" s="188">
        <v>270780</v>
      </c>
      <c r="AY40" s="174">
        <v>59659</v>
      </c>
      <c r="AZ40" s="174">
        <v>1441</v>
      </c>
      <c r="BA40" s="174">
        <v>29</v>
      </c>
      <c r="BB40" s="178">
        <f t="shared" si="6"/>
        <v>331909</v>
      </c>
      <c r="BC40" s="188">
        <v>97922</v>
      </c>
      <c r="BD40" s="174">
        <v>49496</v>
      </c>
      <c r="BE40" s="174">
        <v>0</v>
      </c>
      <c r="BF40" s="174">
        <v>3</v>
      </c>
      <c r="BG40" s="178">
        <f t="shared" si="7"/>
        <v>147421</v>
      </c>
      <c r="BH40" s="188">
        <v>0</v>
      </c>
      <c r="BI40" s="174">
        <v>0</v>
      </c>
      <c r="BJ40" s="174">
        <v>0</v>
      </c>
      <c r="BK40" s="174">
        <v>0</v>
      </c>
      <c r="BL40" s="178">
        <f t="shared" si="8"/>
        <v>0</v>
      </c>
      <c r="BM40" s="188">
        <v>0</v>
      </c>
      <c r="BN40" s="174">
        <v>0</v>
      </c>
      <c r="BO40" s="174">
        <v>0</v>
      </c>
      <c r="BP40" s="174">
        <v>0</v>
      </c>
      <c r="BQ40" s="178">
        <f t="shared" si="9"/>
        <v>0</v>
      </c>
      <c r="BR40" s="188">
        <f t="shared" si="15"/>
        <v>1249202</v>
      </c>
      <c r="BS40" s="39">
        <f t="shared" si="15"/>
        <v>1180137</v>
      </c>
      <c r="BT40" s="174">
        <f t="shared" si="15"/>
        <v>5829</v>
      </c>
      <c r="BU40" s="174">
        <f t="shared" si="15"/>
        <v>32</v>
      </c>
      <c r="BV40" s="275">
        <f t="shared" si="13"/>
        <v>2435200</v>
      </c>
      <c r="BW40" s="143"/>
      <c r="BX40" s="750"/>
    </row>
    <row r="41" spans="1:79" x14ac:dyDescent="0.3">
      <c r="A41" s="312">
        <v>35</v>
      </c>
      <c r="B41" s="313" t="s">
        <v>320</v>
      </c>
      <c r="D41" s="314"/>
      <c r="E41" s="315">
        <v>695466</v>
      </c>
      <c r="F41" s="20">
        <v>8681464</v>
      </c>
      <c r="G41" s="20">
        <v>20815</v>
      </c>
      <c r="H41" s="19">
        <v>0</v>
      </c>
      <c r="I41" s="178">
        <f t="shared" si="0"/>
        <v>9397745</v>
      </c>
      <c r="J41" s="188">
        <v>58127</v>
      </c>
      <c r="K41" s="174">
        <v>862153</v>
      </c>
      <c r="L41" s="174">
        <v>2005</v>
      </c>
      <c r="M41" s="174">
        <v>0</v>
      </c>
      <c r="N41" s="178">
        <f t="shared" si="10"/>
        <v>922285</v>
      </c>
      <c r="O41" s="188">
        <v>63738</v>
      </c>
      <c r="P41" s="174">
        <v>1073109</v>
      </c>
      <c r="Q41" s="174">
        <v>1428</v>
      </c>
      <c r="R41" s="174">
        <v>0</v>
      </c>
      <c r="S41" s="178">
        <f t="shared" si="17"/>
        <v>1138275</v>
      </c>
      <c r="T41" s="188">
        <v>62199</v>
      </c>
      <c r="U41" s="174">
        <v>-487449</v>
      </c>
      <c r="V41" s="174">
        <v>2911</v>
      </c>
      <c r="W41" s="174">
        <v>0</v>
      </c>
      <c r="X41" s="178">
        <f t="shared" si="11"/>
        <v>-422339</v>
      </c>
      <c r="Y41" s="188">
        <v>52865</v>
      </c>
      <c r="Z41" s="174">
        <v>211623</v>
      </c>
      <c r="AA41" s="174">
        <v>1208</v>
      </c>
      <c r="AB41" s="174">
        <v>0</v>
      </c>
      <c r="AC41" s="178">
        <f t="shared" si="4"/>
        <v>265696</v>
      </c>
      <c r="AD41" s="188">
        <v>62564</v>
      </c>
      <c r="AE41" s="174">
        <v>1076518</v>
      </c>
      <c r="AF41" s="174">
        <v>1177</v>
      </c>
      <c r="AG41" s="174">
        <v>0</v>
      </c>
      <c r="AH41" s="178">
        <f t="shared" si="5"/>
        <v>1140259</v>
      </c>
      <c r="AI41" s="188">
        <v>62394</v>
      </c>
      <c r="AJ41" s="174">
        <v>2204366</v>
      </c>
      <c r="AK41" s="174">
        <v>1288</v>
      </c>
      <c r="AL41" s="174">
        <v>0</v>
      </c>
      <c r="AM41" s="178">
        <f t="shared" si="12"/>
        <v>2268048</v>
      </c>
      <c r="AN41" s="188">
        <v>56613</v>
      </c>
      <c r="AO41" s="174">
        <v>1215336</v>
      </c>
      <c r="AP41" s="174">
        <v>2760</v>
      </c>
      <c r="AQ41" s="174">
        <v>0</v>
      </c>
      <c r="AR41" s="178">
        <f t="shared" si="1"/>
        <v>1274709</v>
      </c>
      <c r="AS41" s="188">
        <v>55599</v>
      </c>
      <c r="AT41" s="174">
        <v>421288</v>
      </c>
      <c r="AU41" s="174">
        <v>2041</v>
      </c>
      <c r="AV41" s="174">
        <v>0</v>
      </c>
      <c r="AW41" s="178">
        <f t="shared" si="14"/>
        <v>478928</v>
      </c>
      <c r="AX41" s="188">
        <v>59845</v>
      </c>
      <c r="AY41" s="174">
        <v>164652</v>
      </c>
      <c r="AZ41" s="174">
        <v>1241</v>
      </c>
      <c r="BA41" s="174">
        <v>0</v>
      </c>
      <c r="BB41" s="178">
        <f t="shared" si="6"/>
        <v>225738</v>
      </c>
      <c r="BC41" s="188">
        <v>44390</v>
      </c>
      <c r="BD41" s="174">
        <v>487677</v>
      </c>
      <c r="BE41" s="174">
        <v>2528</v>
      </c>
      <c r="BF41" s="174">
        <v>0</v>
      </c>
      <c r="BG41" s="178">
        <f t="shared" si="7"/>
        <v>534595</v>
      </c>
      <c r="BH41" s="188">
        <v>0</v>
      </c>
      <c r="BI41" s="174">
        <v>0</v>
      </c>
      <c r="BJ41" s="174">
        <v>0</v>
      </c>
      <c r="BK41" s="174">
        <v>0</v>
      </c>
      <c r="BL41" s="178">
        <f t="shared" si="8"/>
        <v>0</v>
      </c>
      <c r="BM41" s="188">
        <v>0</v>
      </c>
      <c r="BN41" s="174">
        <v>0</v>
      </c>
      <c r="BO41" s="174">
        <v>0</v>
      </c>
      <c r="BP41" s="174">
        <v>0</v>
      </c>
      <c r="BQ41" s="178">
        <f t="shared" si="9"/>
        <v>0</v>
      </c>
      <c r="BR41" s="188">
        <f t="shared" si="15"/>
        <v>578334</v>
      </c>
      <c r="BS41" s="39">
        <f t="shared" si="15"/>
        <v>7229273</v>
      </c>
      <c r="BT41" s="174">
        <f t="shared" si="15"/>
        <v>18587</v>
      </c>
      <c r="BU41" s="174">
        <f t="shared" si="15"/>
        <v>0</v>
      </c>
      <c r="BV41" s="275">
        <f t="shared" si="13"/>
        <v>7826194</v>
      </c>
      <c r="BW41" s="143"/>
      <c r="BX41" s="319"/>
    </row>
    <row r="42" spans="1:79" x14ac:dyDescent="0.3">
      <c r="A42" s="312">
        <v>36</v>
      </c>
      <c r="B42" s="88" t="s">
        <v>321</v>
      </c>
      <c r="D42" s="314"/>
      <c r="E42" s="315">
        <v>829360</v>
      </c>
      <c r="F42" s="20">
        <v>2080258</v>
      </c>
      <c r="G42" s="20">
        <v>8504</v>
      </c>
      <c r="H42" s="19">
        <v>0</v>
      </c>
      <c r="I42" s="178">
        <f t="shared" si="0"/>
        <v>2918122</v>
      </c>
      <c r="J42" s="188">
        <f>25668+405</f>
        <v>26073</v>
      </c>
      <c r="K42" s="174">
        <v>0</v>
      </c>
      <c r="L42" s="174">
        <v>138</v>
      </c>
      <c r="M42" s="174">
        <v>0</v>
      </c>
      <c r="N42" s="178">
        <f t="shared" si="10"/>
        <v>26211</v>
      </c>
      <c r="O42" s="188">
        <f>32578-405</f>
        <v>32173</v>
      </c>
      <c r="P42" s="174">
        <v>384936</v>
      </c>
      <c r="Q42" s="174">
        <v>303</v>
      </c>
      <c r="R42" s="174">
        <v>0</v>
      </c>
      <c r="S42" s="178">
        <f t="shared" si="17"/>
        <v>417412</v>
      </c>
      <c r="T42" s="188">
        <v>32859</v>
      </c>
      <c r="U42" s="174">
        <v>258725</v>
      </c>
      <c r="V42" s="174">
        <v>213</v>
      </c>
      <c r="W42" s="174">
        <v>0</v>
      </c>
      <c r="X42" s="178">
        <f t="shared" si="11"/>
        <v>291797</v>
      </c>
      <c r="Y42" s="188">
        <v>36601</v>
      </c>
      <c r="Z42" s="174">
        <v>190700</v>
      </c>
      <c r="AA42" s="174">
        <v>231</v>
      </c>
      <c r="AB42" s="174">
        <v>0</v>
      </c>
      <c r="AC42" s="178">
        <f t="shared" si="4"/>
        <v>227532</v>
      </c>
      <c r="AD42" s="188">
        <v>44164</v>
      </c>
      <c r="AE42" s="174">
        <v>203929</v>
      </c>
      <c r="AF42" s="174">
        <v>287</v>
      </c>
      <c r="AG42" s="174">
        <v>0</v>
      </c>
      <c r="AH42" s="178">
        <f>SUM(AD42:AG42)</f>
        <v>248380</v>
      </c>
      <c r="AI42" s="188">
        <v>29683</v>
      </c>
      <c r="AJ42" s="174">
        <v>94406</v>
      </c>
      <c r="AK42" s="174">
        <v>3019</v>
      </c>
      <c r="AL42" s="174">
        <v>0</v>
      </c>
      <c r="AM42" s="178">
        <f t="shared" si="12"/>
        <v>127108</v>
      </c>
      <c r="AN42" s="188">
        <v>31934</v>
      </c>
      <c r="AO42" s="174">
        <v>135125</v>
      </c>
      <c r="AP42" s="174">
        <v>141</v>
      </c>
      <c r="AQ42" s="174">
        <v>0</v>
      </c>
      <c r="AR42" s="178">
        <f t="shared" si="1"/>
        <v>167200</v>
      </c>
      <c r="AS42" s="188">
        <v>31802</v>
      </c>
      <c r="AT42" s="174">
        <v>131937</v>
      </c>
      <c r="AU42" s="174">
        <v>454</v>
      </c>
      <c r="AV42" s="174">
        <v>0</v>
      </c>
      <c r="AW42" s="178">
        <f t="shared" si="14"/>
        <v>164193</v>
      </c>
      <c r="AX42" s="188">
        <v>53781</v>
      </c>
      <c r="AY42" s="174">
        <v>172943</v>
      </c>
      <c r="AZ42" s="174">
        <v>245</v>
      </c>
      <c r="BA42" s="174">
        <v>0</v>
      </c>
      <c r="BB42" s="178">
        <f t="shared" si="6"/>
        <v>226969</v>
      </c>
      <c r="BC42" s="188">
        <v>39627</v>
      </c>
      <c r="BD42" s="174">
        <v>134928</v>
      </c>
      <c r="BE42" s="174">
        <v>212</v>
      </c>
      <c r="BF42" s="174">
        <v>0</v>
      </c>
      <c r="BG42" s="178">
        <f t="shared" si="7"/>
        <v>174767</v>
      </c>
      <c r="BH42" s="188">
        <v>0</v>
      </c>
      <c r="BI42" s="174">
        <v>0</v>
      </c>
      <c r="BJ42" s="174">
        <v>0</v>
      </c>
      <c r="BK42" s="174">
        <v>0</v>
      </c>
      <c r="BL42" s="178">
        <f t="shared" si="8"/>
        <v>0</v>
      </c>
      <c r="BM42" s="188">
        <v>0</v>
      </c>
      <c r="BN42" s="174">
        <v>0</v>
      </c>
      <c r="BO42" s="174">
        <v>0</v>
      </c>
      <c r="BP42" s="174">
        <v>0</v>
      </c>
      <c r="BQ42" s="178">
        <f t="shared" si="9"/>
        <v>0</v>
      </c>
      <c r="BR42" s="188">
        <f t="shared" si="15"/>
        <v>358697</v>
      </c>
      <c r="BS42" s="39">
        <f t="shared" si="15"/>
        <v>1707629</v>
      </c>
      <c r="BT42" s="174">
        <f t="shared" si="15"/>
        <v>5243</v>
      </c>
      <c r="BU42" s="174">
        <f t="shared" si="15"/>
        <v>0</v>
      </c>
      <c r="BV42" s="275">
        <f t="shared" si="13"/>
        <v>2071569</v>
      </c>
      <c r="BW42" s="143"/>
      <c r="BX42" s="746"/>
    </row>
    <row r="43" spans="1:79" x14ac:dyDescent="0.3">
      <c r="A43" s="312">
        <v>37</v>
      </c>
      <c r="B43" s="88" t="s">
        <v>322</v>
      </c>
      <c r="D43" s="110"/>
      <c r="E43" s="315">
        <v>1063768</v>
      </c>
      <c r="F43" s="20">
        <v>5106201</v>
      </c>
      <c r="G43" s="20">
        <v>139975</v>
      </c>
      <c r="H43" s="19">
        <v>0</v>
      </c>
      <c r="I43" s="178">
        <f>SUM(E43:H43)</f>
        <v>6309944</v>
      </c>
      <c r="J43" s="188">
        <v>63164</v>
      </c>
      <c r="K43" s="174">
        <v>1205514</v>
      </c>
      <c r="L43" s="174">
        <v>1017</v>
      </c>
      <c r="M43" s="174">
        <v>0</v>
      </c>
      <c r="N43" s="178">
        <f t="shared" si="10"/>
        <v>1269695</v>
      </c>
      <c r="O43" s="188">
        <v>93874</v>
      </c>
      <c r="P43" s="174">
        <v>-289735</v>
      </c>
      <c r="Q43" s="174">
        <v>165</v>
      </c>
      <c r="R43" s="174">
        <v>0</v>
      </c>
      <c r="S43" s="178">
        <f>SUM(O43:R43)</f>
        <v>-195696</v>
      </c>
      <c r="T43" s="188">
        <v>105509</v>
      </c>
      <c r="U43" s="174">
        <v>35545</v>
      </c>
      <c r="V43" s="174">
        <v>17</v>
      </c>
      <c r="W43" s="174">
        <v>0</v>
      </c>
      <c r="X43" s="178">
        <f t="shared" si="11"/>
        <v>141071</v>
      </c>
      <c r="Y43" s="188">
        <v>99358</v>
      </c>
      <c r="Z43" s="174">
        <v>1056537</v>
      </c>
      <c r="AA43" s="174">
        <v>8904</v>
      </c>
      <c r="AB43" s="174">
        <v>0</v>
      </c>
      <c r="AC43" s="178">
        <f t="shared" si="4"/>
        <v>1164799</v>
      </c>
      <c r="AD43" s="188">
        <v>80400</v>
      </c>
      <c r="AE43" s="174">
        <v>252571</v>
      </c>
      <c r="AF43" s="174">
        <v>1623</v>
      </c>
      <c r="AG43" s="174">
        <v>0</v>
      </c>
      <c r="AH43" s="178">
        <f t="shared" si="5"/>
        <v>334594</v>
      </c>
      <c r="AI43" s="188">
        <v>94294</v>
      </c>
      <c r="AJ43" s="174">
        <v>83653</v>
      </c>
      <c r="AK43" s="174">
        <v>105</v>
      </c>
      <c r="AL43" s="174">
        <v>0</v>
      </c>
      <c r="AM43" s="178">
        <f t="shared" si="12"/>
        <v>178052</v>
      </c>
      <c r="AN43" s="188">
        <v>89474</v>
      </c>
      <c r="AO43" s="174">
        <v>985654</v>
      </c>
      <c r="AP43" s="174">
        <v>113</v>
      </c>
      <c r="AQ43" s="174">
        <v>0</v>
      </c>
      <c r="AR43" s="178">
        <f t="shared" si="1"/>
        <v>1075241</v>
      </c>
      <c r="AS43" s="188">
        <v>81186</v>
      </c>
      <c r="AT43" s="174">
        <v>64690</v>
      </c>
      <c r="AU43" s="174">
        <v>1102</v>
      </c>
      <c r="AV43" s="174">
        <v>0</v>
      </c>
      <c r="AW43" s="178">
        <f t="shared" si="14"/>
        <v>146978</v>
      </c>
      <c r="AX43" s="188">
        <v>97210</v>
      </c>
      <c r="AY43" s="174">
        <v>358331</v>
      </c>
      <c r="AZ43" s="174">
        <v>0</v>
      </c>
      <c r="BA43" s="174">
        <v>0</v>
      </c>
      <c r="BB43" s="178">
        <f t="shared" si="6"/>
        <v>455541</v>
      </c>
      <c r="BC43" s="188">
        <v>59075</v>
      </c>
      <c r="BD43" s="174">
        <v>1015060</v>
      </c>
      <c r="BE43" s="174">
        <v>17</v>
      </c>
      <c r="BF43" s="174">
        <v>0</v>
      </c>
      <c r="BG43" s="178">
        <f t="shared" si="7"/>
        <v>1074152</v>
      </c>
      <c r="BH43" s="188">
        <v>0</v>
      </c>
      <c r="BI43" s="174">
        <v>0</v>
      </c>
      <c r="BJ43" s="174">
        <v>0</v>
      </c>
      <c r="BK43" s="174">
        <v>0</v>
      </c>
      <c r="BL43" s="178">
        <f t="shared" si="8"/>
        <v>0</v>
      </c>
      <c r="BM43" s="188">
        <v>0</v>
      </c>
      <c r="BN43" s="174">
        <v>0</v>
      </c>
      <c r="BO43" s="174">
        <v>0</v>
      </c>
      <c r="BP43" s="174">
        <v>0</v>
      </c>
      <c r="BQ43" s="178">
        <f t="shared" si="9"/>
        <v>0</v>
      </c>
      <c r="BR43" s="188">
        <f t="shared" si="15"/>
        <v>863544</v>
      </c>
      <c r="BS43" s="39">
        <f t="shared" si="15"/>
        <v>4767820</v>
      </c>
      <c r="BT43" s="174">
        <f t="shared" si="15"/>
        <v>13063</v>
      </c>
      <c r="BU43" s="174">
        <f t="shared" si="15"/>
        <v>0</v>
      </c>
      <c r="BV43" s="275">
        <f t="shared" si="13"/>
        <v>5644427</v>
      </c>
      <c r="BW43" s="143"/>
      <c r="BX43" s="319"/>
    </row>
    <row r="44" spans="1:79" x14ac:dyDescent="0.3">
      <c r="A44" s="312">
        <v>38</v>
      </c>
      <c r="B44" s="313" t="s">
        <v>323</v>
      </c>
      <c r="D44" s="314"/>
      <c r="E44" s="315">
        <v>835226</v>
      </c>
      <c r="F44" s="20">
        <v>1489297</v>
      </c>
      <c r="G44" s="20">
        <v>110369</v>
      </c>
      <c r="H44" s="19">
        <v>0</v>
      </c>
      <c r="I44" s="178">
        <f t="shared" si="0"/>
        <v>2434892</v>
      </c>
      <c r="J44" s="188">
        <f>41161+175</f>
        <v>41336</v>
      </c>
      <c r="K44" s="174">
        <v>705</v>
      </c>
      <c r="L44" s="174">
        <f>494</f>
        <v>494</v>
      </c>
      <c r="M44" s="174">
        <v>0</v>
      </c>
      <c r="N44" s="178">
        <f t="shared" si="10"/>
        <v>42535</v>
      </c>
      <c r="O44" s="188">
        <v>50942</v>
      </c>
      <c r="P44" s="174">
        <v>563290</v>
      </c>
      <c r="Q44" s="174">
        <v>916</v>
      </c>
      <c r="R44" s="174">
        <v>0</v>
      </c>
      <c r="S44" s="178">
        <f t="shared" si="17"/>
        <v>615148</v>
      </c>
      <c r="T44" s="188">
        <v>44729</v>
      </c>
      <c r="U44" s="174">
        <v>20325</v>
      </c>
      <c r="V44" s="174">
        <v>1157</v>
      </c>
      <c r="W44" s="174">
        <v>0</v>
      </c>
      <c r="X44" s="178">
        <f t="shared" si="11"/>
        <v>66211</v>
      </c>
      <c r="Y44" s="188">
        <v>59516</v>
      </c>
      <c r="Z44" s="174">
        <v>5480</v>
      </c>
      <c r="AA44" s="174">
        <v>204</v>
      </c>
      <c r="AB44" s="174">
        <v>0</v>
      </c>
      <c r="AC44" s="178">
        <f t="shared" si="4"/>
        <v>65200</v>
      </c>
      <c r="AD44" s="188">
        <v>47715</v>
      </c>
      <c r="AE44" s="174">
        <v>138</v>
      </c>
      <c r="AF44" s="174">
        <v>17234</v>
      </c>
      <c r="AG44" s="174">
        <v>0</v>
      </c>
      <c r="AH44" s="178">
        <f t="shared" si="5"/>
        <v>65087</v>
      </c>
      <c r="AI44" s="188">
        <v>54840</v>
      </c>
      <c r="AJ44" s="174">
        <v>403294</v>
      </c>
      <c r="AK44" s="174">
        <v>2122</v>
      </c>
      <c r="AL44" s="174">
        <v>0</v>
      </c>
      <c r="AM44" s="178">
        <f t="shared" si="12"/>
        <v>460256</v>
      </c>
      <c r="AN44" s="188">
        <f>52926-175</f>
        <v>52751</v>
      </c>
      <c r="AO44" s="174">
        <v>4181</v>
      </c>
      <c r="AP44" s="174">
        <v>435</v>
      </c>
      <c r="AQ44" s="174">
        <v>0</v>
      </c>
      <c r="AR44" s="178">
        <f t="shared" si="1"/>
        <v>57367</v>
      </c>
      <c r="AS44" s="188">
        <v>50886</v>
      </c>
      <c r="AT44" s="174">
        <v>7316</v>
      </c>
      <c r="AU44" s="174">
        <v>23104</v>
      </c>
      <c r="AV44" s="174">
        <v>18</v>
      </c>
      <c r="AW44" s="178">
        <f t="shared" si="14"/>
        <v>81324</v>
      </c>
      <c r="AX44" s="188">
        <v>50994</v>
      </c>
      <c r="AY44" s="174">
        <v>234145</v>
      </c>
      <c r="AZ44" s="174">
        <v>335</v>
      </c>
      <c r="BA44" s="174">
        <v>0</v>
      </c>
      <c r="BB44" s="178">
        <f t="shared" si="6"/>
        <v>285474</v>
      </c>
      <c r="BC44" s="188">
        <v>42036</v>
      </c>
      <c r="BD44" s="174">
        <v>104</v>
      </c>
      <c r="BE44" s="174">
        <v>20375</v>
      </c>
      <c r="BF44" s="174">
        <v>36</v>
      </c>
      <c r="BG44" s="178">
        <f t="shared" si="7"/>
        <v>62551</v>
      </c>
      <c r="BH44" s="188">
        <v>0</v>
      </c>
      <c r="BI44" s="174">
        <v>0</v>
      </c>
      <c r="BJ44" s="174">
        <v>0</v>
      </c>
      <c r="BK44" s="174">
        <v>0</v>
      </c>
      <c r="BL44" s="178">
        <f t="shared" si="8"/>
        <v>0</v>
      </c>
      <c r="BM44" s="188">
        <v>0</v>
      </c>
      <c r="BN44" s="174">
        <v>0</v>
      </c>
      <c r="BO44" s="174">
        <v>0</v>
      </c>
      <c r="BP44" s="174">
        <v>0</v>
      </c>
      <c r="BQ44" s="178">
        <f t="shared" si="9"/>
        <v>0</v>
      </c>
      <c r="BR44" s="188">
        <f t="shared" si="15"/>
        <v>495745</v>
      </c>
      <c r="BS44" s="39">
        <f t="shared" si="15"/>
        <v>1238978</v>
      </c>
      <c r="BT44" s="174">
        <f t="shared" si="15"/>
        <v>66376</v>
      </c>
      <c r="BU44" s="174">
        <f t="shared" si="15"/>
        <v>54</v>
      </c>
      <c r="BV44" s="275">
        <f t="shared" si="13"/>
        <v>1801153</v>
      </c>
      <c r="BW44" s="143"/>
      <c r="BX44" s="746"/>
    </row>
    <row r="45" spans="1:79" x14ac:dyDescent="0.3">
      <c r="A45" s="312">
        <v>39</v>
      </c>
      <c r="B45" s="313" t="s">
        <v>324</v>
      </c>
      <c r="D45" s="314"/>
      <c r="E45" s="315">
        <v>2079949</v>
      </c>
      <c r="F45" s="20">
        <v>9038843</v>
      </c>
      <c r="G45" s="20">
        <v>9857</v>
      </c>
      <c r="H45" s="19">
        <v>0</v>
      </c>
      <c r="I45" s="178">
        <f t="shared" si="0"/>
        <v>11128649</v>
      </c>
      <c r="J45" s="188">
        <v>130117</v>
      </c>
      <c r="K45" s="174">
        <v>458563</v>
      </c>
      <c r="L45" s="174">
        <v>21</v>
      </c>
      <c r="M45" s="174">
        <v>0</v>
      </c>
      <c r="N45" s="178">
        <f>SUM(J45:M45)</f>
        <v>588701</v>
      </c>
      <c r="O45" s="188">
        <v>133789</v>
      </c>
      <c r="P45" s="174">
        <v>1087999</v>
      </c>
      <c r="Q45" s="174">
        <v>112</v>
      </c>
      <c r="R45" s="174">
        <v>0</v>
      </c>
      <c r="S45" s="178">
        <f>SUM(O45:R45)</f>
        <v>1221900</v>
      </c>
      <c r="T45" s="188">
        <v>136040</v>
      </c>
      <c r="U45" s="174">
        <v>602385</v>
      </c>
      <c r="V45" s="174">
        <v>-17</v>
      </c>
      <c r="W45" s="174">
        <v>0</v>
      </c>
      <c r="X45" s="178">
        <f t="shared" si="11"/>
        <v>738408</v>
      </c>
      <c r="Y45" s="188">
        <v>153657</v>
      </c>
      <c r="Z45" s="174">
        <v>867514</v>
      </c>
      <c r="AA45" s="174">
        <v>45</v>
      </c>
      <c r="AB45" s="174">
        <v>0</v>
      </c>
      <c r="AC45" s="178">
        <f t="shared" si="4"/>
        <v>1021216</v>
      </c>
      <c r="AD45" s="188">
        <v>151610</v>
      </c>
      <c r="AE45" s="174">
        <v>294405</v>
      </c>
      <c r="AF45" s="174">
        <v>634</v>
      </c>
      <c r="AG45" s="174">
        <v>0</v>
      </c>
      <c r="AH45" s="178">
        <f>SUM(AD45:AG45)</f>
        <v>446649</v>
      </c>
      <c r="AI45" s="188">
        <v>141018</v>
      </c>
      <c r="AJ45" s="174">
        <v>1243199</v>
      </c>
      <c r="AK45" s="174">
        <v>-397</v>
      </c>
      <c r="AL45" s="174">
        <v>0</v>
      </c>
      <c r="AM45" s="178">
        <f t="shared" si="12"/>
        <v>1383820</v>
      </c>
      <c r="AN45" s="188">
        <v>153487</v>
      </c>
      <c r="AO45" s="174">
        <v>1118360</v>
      </c>
      <c r="AP45" s="174">
        <v>515</v>
      </c>
      <c r="AQ45" s="174">
        <v>0</v>
      </c>
      <c r="AR45" s="178">
        <f t="shared" si="1"/>
        <v>1272362</v>
      </c>
      <c r="AS45" s="188">
        <v>111338</v>
      </c>
      <c r="AT45" s="174">
        <v>245292</v>
      </c>
      <c r="AU45" s="174">
        <v>-15</v>
      </c>
      <c r="AV45" s="174">
        <v>0</v>
      </c>
      <c r="AW45" s="178">
        <f t="shared" si="14"/>
        <v>356615</v>
      </c>
      <c r="AX45" s="188">
        <v>167180</v>
      </c>
      <c r="AY45" s="174">
        <v>355138</v>
      </c>
      <c r="AZ45" s="174">
        <v>69</v>
      </c>
      <c r="BA45" s="174">
        <v>0</v>
      </c>
      <c r="BB45" s="178">
        <f t="shared" si="6"/>
        <v>522387</v>
      </c>
      <c r="BC45" s="188">
        <v>134549</v>
      </c>
      <c r="BD45" s="174">
        <v>303521</v>
      </c>
      <c r="BE45" s="174">
        <v>-25</v>
      </c>
      <c r="BF45" s="174">
        <v>0</v>
      </c>
      <c r="BG45" s="178">
        <f t="shared" si="7"/>
        <v>438045</v>
      </c>
      <c r="BH45" s="188">
        <v>0</v>
      </c>
      <c r="BI45" s="174">
        <v>0</v>
      </c>
      <c r="BJ45" s="174">
        <v>0</v>
      </c>
      <c r="BK45" s="174">
        <v>0</v>
      </c>
      <c r="BL45" s="178">
        <f t="shared" si="8"/>
        <v>0</v>
      </c>
      <c r="BM45" s="188">
        <v>0</v>
      </c>
      <c r="BN45" s="174">
        <v>0</v>
      </c>
      <c r="BO45" s="174">
        <v>0</v>
      </c>
      <c r="BP45" s="174">
        <v>0</v>
      </c>
      <c r="BQ45" s="178">
        <f t="shared" si="9"/>
        <v>0</v>
      </c>
      <c r="BR45" s="188">
        <f t="shared" si="15"/>
        <v>1412785</v>
      </c>
      <c r="BS45" s="39">
        <f t="shared" si="15"/>
        <v>6576376</v>
      </c>
      <c r="BT45" s="174">
        <f t="shared" si="15"/>
        <v>942</v>
      </c>
      <c r="BU45" s="174">
        <f t="shared" si="15"/>
        <v>0</v>
      </c>
      <c r="BV45" s="275">
        <f t="shared" si="13"/>
        <v>7990103</v>
      </c>
      <c r="BW45" s="143"/>
      <c r="BX45" s="746"/>
    </row>
    <row r="46" spans="1:79" x14ac:dyDescent="0.3">
      <c r="A46" s="312">
        <v>40</v>
      </c>
      <c r="B46" s="313" t="s">
        <v>325</v>
      </c>
      <c r="D46" s="314"/>
      <c r="E46" s="315">
        <v>1984590</v>
      </c>
      <c r="F46" s="20">
        <v>83245829</v>
      </c>
      <c r="G46" s="20">
        <v>7664</v>
      </c>
      <c r="H46" s="19">
        <v>6574187</v>
      </c>
      <c r="I46" s="178">
        <f t="shared" si="0"/>
        <v>91812270</v>
      </c>
      <c r="J46" s="188">
        <f>66607+1848+613+3311</f>
        <v>72379</v>
      </c>
      <c r="K46" s="174">
        <v>8135860</v>
      </c>
      <c r="L46" s="174">
        <f>5902-10</f>
        <v>5892</v>
      </c>
      <c r="M46" s="174">
        <v>0</v>
      </c>
      <c r="N46" s="178">
        <f t="shared" si="10"/>
        <v>8214131</v>
      </c>
      <c r="O46" s="188">
        <f>137786-5159</f>
        <v>132627</v>
      </c>
      <c r="P46" s="174">
        <v>12075923</v>
      </c>
      <c r="Q46" s="174">
        <v>-4915</v>
      </c>
      <c r="R46" s="174">
        <v>0</v>
      </c>
      <c r="S46" s="178">
        <f t="shared" si="17"/>
        <v>12203635</v>
      </c>
      <c r="T46" s="188">
        <v>130177</v>
      </c>
      <c r="U46" s="174">
        <v>4204336</v>
      </c>
      <c r="V46" s="174">
        <v>183</v>
      </c>
      <c r="W46" s="174">
        <v>144</v>
      </c>
      <c r="X46" s="178">
        <f t="shared" si="11"/>
        <v>4334840</v>
      </c>
      <c r="Y46" s="188">
        <v>242725</v>
      </c>
      <c r="Z46" s="174">
        <v>10248621</v>
      </c>
      <c r="AA46" s="174">
        <v>427</v>
      </c>
      <c r="AB46" s="174">
        <v>2170146</v>
      </c>
      <c r="AC46" s="178">
        <f t="shared" si="4"/>
        <v>12661919</v>
      </c>
      <c r="AD46" s="188">
        <v>102671</v>
      </c>
      <c r="AE46" s="174">
        <v>10596209</v>
      </c>
      <c r="AF46" s="174">
        <v>580</v>
      </c>
      <c r="AG46" s="174">
        <v>73979</v>
      </c>
      <c r="AH46" s="178">
        <f t="shared" si="5"/>
        <v>10773439</v>
      </c>
      <c r="AI46" s="188">
        <v>100812</v>
      </c>
      <c r="AJ46" s="174">
        <v>4875460</v>
      </c>
      <c r="AK46" s="174">
        <v>443</v>
      </c>
      <c r="AL46" s="174">
        <v>2170146</v>
      </c>
      <c r="AM46" s="178">
        <f t="shared" si="12"/>
        <v>7146861</v>
      </c>
      <c r="AN46" s="188">
        <f>122315-613</f>
        <v>121702</v>
      </c>
      <c r="AO46" s="174">
        <v>1082089</v>
      </c>
      <c r="AP46" s="174">
        <f>1433+10</f>
        <v>1443</v>
      </c>
      <c r="AQ46" s="174">
        <v>59</v>
      </c>
      <c r="AR46" s="178">
        <f t="shared" si="1"/>
        <v>1205293</v>
      </c>
      <c r="AS46" s="188">
        <v>136171</v>
      </c>
      <c r="AT46" s="174">
        <v>8769616</v>
      </c>
      <c r="AU46" s="174">
        <v>799</v>
      </c>
      <c r="AV46" s="174">
        <v>59</v>
      </c>
      <c r="AW46" s="178">
        <f>SUM(AS46:AV46)</f>
        <v>8906645</v>
      </c>
      <c r="AX46" s="188">
        <v>117479</v>
      </c>
      <c r="AY46" s="174">
        <v>5729853</v>
      </c>
      <c r="AZ46" s="174">
        <v>886</v>
      </c>
      <c r="BA46" s="174">
        <v>53056</v>
      </c>
      <c r="BB46" s="178">
        <f t="shared" si="6"/>
        <v>5901274</v>
      </c>
      <c r="BC46" s="188">
        <v>127545</v>
      </c>
      <c r="BD46" s="174">
        <v>820856</v>
      </c>
      <c r="BE46" s="174">
        <v>315</v>
      </c>
      <c r="BF46" s="174">
        <v>3</v>
      </c>
      <c r="BG46" s="178">
        <f t="shared" si="7"/>
        <v>948719</v>
      </c>
      <c r="BH46" s="188">
        <v>0</v>
      </c>
      <c r="BI46" s="174">
        <v>0</v>
      </c>
      <c r="BJ46" s="174">
        <v>0</v>
      </c>
      <c r="BK46" s="174">
        <v>0</v>
      </c>
      <c r="BL46" s="178">
        <f t="shared" si="8"/>
        <v>0</v>
      </c>
      <c r="BM46" s="188">
        <v>0</v>
      </c>
      <c r="BN46" s="174">
        <v>0</v>
      </c>
      <c r="BO46" s="174">
        <v>0</v>
      </c>
      <c r="BP46" s="174">
        <v>0</v>
      </c>
      <c r="BQ46" s="178">
        <f t="shared" si="9"/>
        <v>0</v>
      </c>
      <c r="BR46" s="188">
        <f t="shared" si="15"/>
        <v>1284288</v>
      </c>
      <c r="BS46" s="39">
        <f t="shared" si="15"/>
        <v>66538823</v>
      </c>
      <c r="BT46" s="174">
        <f t="shared" si="15"/>
        <v>6053</v>
      </c>
      <c r="BU46" s="174">
        <f t="shared" si="15"/>
        <v>4467592</v>
      </c>
      <c r="BV46" s="275">
        <f>SUM(BR46:BU46)</f>
        <v>72296756</v>
      </c>
      <c r="BW46" s="143"/>
      <c r="BX46" s="319"/>
    </row>
    <row r="47" spans="1:79" x14ac:dyDescent="0.3">
      <c r="A47" s="312">
        <v>41</v>
      </c>
      <c r="B47" s="313" t="s">
        <v>326</v>
      </c>
      <c r="D47" s="325"/>
      <c r="E47" s="315">
        <v>3891541</v>
      </c>
      <c r="F47" s="20">
        <v>14892790</v>
      </c>
      <c r="G47" s="20">
        <v>4598404</v>
      </c>
      <c r="H47" s="19">
        <v>0</v>
      </c>
      <c r="I47" s="178">
        <f t="shared" si="0"/>
        <v>23382735</v>
      </c>
      <c r="J47" s="188">
        <f>261415+252</f>
        <v>261667</v>
      </c>
      <c r="K47" s="174">
        <f>1312</f>
        <v>1312</v>
      </c>
      <c r="L47" s="174">
        <v>342143</v>
      </c>
      <c r="M47" s="174">
        <v>8909</v>
      </c>
      <c r="N47" s="178">
        <f t="shared" si="10"/>
        <v>614031</v>
      </c>
      <c r="O47" s="188">
        <v>357233</v>
      </c>
      <c r="P47" s="174">
        <v>684301</v>
      </c>
      <c r="Q47" s="174">
        <v>340295</v>
      </c>
      <c r="R47" s="174">
        <v>0</v>
      </c>
      <c r="S47" s="178">
        <f t="shared" si="17"/>
        <v>1381829</v>
      </c>
      <c r="T47" s="188">
        <v>313005</v>
      </c>
      <c r="U47" s="174">
        <v>3123747</v>
      </c>
      <c r="V47" s="174">
        <v>325197</v>
      </c>
      <c r="W47" s="174">
        <v>0</v>
      </c>
      <c r="X47" s="178">
        <f t="shared" si="11"/>
        <v>3761949</v>
      </c>
      <c r="Y47" s="188">
        <v>340784</v>
      </c>
      <c r="Z47" s="174">
        <v>1506303</v>
      </c>
      <c r="AA47" s="174">
        <v>365866</v>
      </c>
      <c r="AB47" s="174">
        <v>0</v>
      </c>
      <c r="AC47" s="178">
        <f t="shared" si="4"/>
        <v>2212953</v>
      </c>
      <c r="AD47" s="188">
        <v>284821</v>
      </c>
      <c r="AE47" s="174">
        <v>1541788</v>
      </c>
      <c r="AF47" s="174">
        <v>530829</v>
      </c>
      <c r="AG47" s="174">
        <v>0</v>
      </c>
      <c r="AH47" s="178">
        <f>SUM(AD47:AG47)</f>
        <v>2357438</v>
      </c>
      <c r="AI47" s="188">
        <v>335041</v>
      </c>
      <c r="AJ47" s="174">
        <v>1317219</v>
      </c>
      <c r="AK47" s="174">
        <v>381780</v>
      </c>
      <c r="AL47" s="174">
        <v>0</v>
      </c>
      <c r="AM47" s="178">
        <f t="shared" si="12"/>
        <v>2034040</v>
      </c>
      <c r="AN47" s="188">
        <f>347801-252</f>
        <v>347549</v>
      </c>
      <c r="AO47" s="174">
        <v>1568347</v>
      </c>
      <c r="AP47" s="174">
        <v>270485</v>
      </c>
      <c r="AQ47" s="174">
        <v>-8909</v>
      </c>
      <c r="AR47" s="178">
        <f>SUM(AN47:AQ47)</f>
        <v>2177472</v>
      </c>
      <c r="AS47" s="188">
        <v>381096</v>
      </c>
      <c r="AT47" s="174">
        <v>1337022</v>
      </c>
      <c r="AU47" s="174">
        <v>279161</v>
      </c>
      <c r="AV47" s="174">
        <v>0</v>
      </c>
      <c r="AW47" s="178">
        <f>SUM(AS47:AV47)</f>
        <v>1997279</v>
      </c>
      <c r="AX47" s="188">
        <v>308996</v>
      </c>
      <c r="AY47" s="174">
        <v>758491</v>
      </c>
      <c r="AZ47" s="174">
        <v>501664</v>
      </c>
      <c r="BA47" s="174">
        <v>0</v>
      </c>
      <c r="BB47" s="178">
        <f t="shared" si="6"/>
        <v>1569151</v>
      </c>
      <c r="BC47" s="188">
        <v>308990</v>
      </c>
      <c r="BD47" s="174">
        <v>313151</v>
      </c>
      <c r="BE47" s="174">
        <v>70349</v>
      </c>
      <c r="BF47" s="174">
        <v>0</v>
      </c>
      <c r="BG47" s="178">
        <f t="shared" si="7"/>
        <v>692490</v>
      </c>
      <c r="BH47" s="188">
        <v>0</v>
      </c>
      <c r="BI47" s="174">
        <v>0</v>
      </c>
      <c r="BJ47" s="174">
        <v>0</v>
      </c>
      <c r="BK47" s="174">
        <v>0</v>
      </c>
      <c r="BL47" s="178">
        <f t="shared" si="8"/>
        <v>0</v>
      </c>
      <c r="BM47" s="188">
        <v>0</v>
      </c>
      <c r="BN47" s="174">
        <v>0</v>
      </c>
      <c r="BO47" s="174">
        <v>0</v>
      </c>
      <c r="BP47" s="174">
        <v>0</v>
      </c>
      <c r="BQ47" s="178">
        <f t="shared" si="9"/>
        <v>0</v>
      </c>
      <c r="BR47" s="188">
        <f t="shared" si="15"/>
        <v>3239182</v>
      </c>
      <c r="BS47" s="39">
        <f t="shared" si="15"/>
        <v>12151681</v>
      </c>
      <c r="BT47" s="174">
        <f t="shared" si="15"/>
        <v>3407769</v>
      </c>
      <c r="BU47" s="174">
        <f t="shared" si="15"/>
        <v>0</v>
      </c>
      <c r="BV47" s="275">
        <f t="shared" si="13"/>
        <v>18798632</v>
      </c>
      <c r="BW47" s="143"/>
      <c r="BX47" s="319"/>
    </row>
    <row r="48" spans="1:79" x14ac:dyDescent="0.3">
      <c r="A48" s="326">
        <v>42</v>
      </c>
      <c r="B48" s="327" t="s">
        <v>327</v>
      </c>
      <c r="C48" s="328"/>
      <c r="D48" s="329"/>
      <c r="E48" s="315">
        <v>4774062</v>
      </c>
      <c r="F48" s="20">
        <v>4968565</v>
      </c>
      <c r="G48" s="20">
        <v>725444</v>
      </c>
      <c r="H48" s="19">
        <v>0</v>
      </c>
      <c r="I48" s="178">
        <f t="shared" si="0"/>
        <v>10468071</v>
      </c>
      <c r="J48" s="188">
        <f>19553+1994+163477+44798+28167+69075+29012+4</f>
        <v>356080</v>
      </c>
      <c r="K48" s="174">
        <f>4250+378+42113</f>
        <v>46741</v>
      </c>
      <c r="L48" s="174">
        <f>2954+56</f>
        <v>3010</v>
      </c>
      <c r="M48" s="174">
        <v>0</v>
      </c>
      <c r="N48" s="178">
        <f t="shared" si="10"/>
        <v>405831</v>
      </c>
      <c r="O48" s="188">
        <f>227634-4</f>
        <v>227630</v>
      </c>
      <c r="P48" s="174">
        <v>312941</v>
      </c>
      <c r="Q48" s="174">
        <v>144386</v>
      </c>
      <c r="R48" s="174">
        <v>0</v>
      </c>
      <c r="S48" s="178">
        <f t="shared" si="17"/>
        <v>684957</v>
      </c>
      <c r="T48" s="188">
        <v>1195881</v>
      </c>
      <c r="U48" s="174">
        <v>56329</v>
      </c>
      <c r="V48" s="174">
        <v>24800</v>
      </c>
      <c r="W48" s="174">
        <v>0</v>
      </c>
      <c r="X48" s="178">
        <f t="shared" si="11"/>
        <v>1277010</v>
      </c>
      <c r="Y48" s="188">
        <v>478922</v>
      </c>
      <c r="Z48" s="174">
        <v>338860</v>
      </c>
      <c r="AA48" s="174">
        <v>29496</v>
      </c>
      <c r="AB48" s="174">
        <v>0</v>
      </c>
      <c r="AC48" s="178">
        <f>SUM(Y48:AB48)</f>
        <v>847278</v>
      </c>
      <c r="AD48" s="188">
        <v>404645</v>
      </c>
      <c r="AE48" s="174">
        <v>197323</v>
      </c>
      <c r="AF48" s="174">
        <v>20671</v>
      </c>
      <c r="AG48" s="174">
        <v>0</v>
      </c>
      <c r="AH48" s="178">
        <f>SUM(AD48:AG48)</f>
        <v>622639</v>
      </c>
      <c r="AI48" s="188">
        <v>420421</v>
      </c>
      <c r="AJ48" s="174">
        <v>144316</v>
      </c>
      <c r="AK48" s="174">
        <v>41904</v>
      </c>
      <c r="AL48" s="174">
        <v>0</v>
      </c>
      <c r="AM48" s="178">
        <f t="shared" si="12"/>
        <v>606641</v>
      </c>
      <c r="AN48" s="188">
        <f>423488-1994-163477-44798-28167-69075-29012</f>
        <v>86965</v>
      </c>
      <c r="AO48" s="174">
        <f>68225-378-42113</f>
        <v>25734</v>
      </c>
      <c r="AP48" s="174">
        <f>159925-56</f>
        <v>159869</v>
      </c>
      <c r="AQ48" s="174">
        <v>2</v>
      </c>
      <c r="AR48" s="178">
        <f>SUM(AN48:AQ48)</f>
        <v>272570</v>
      </c>
      <c r="AS48" s="188">
        <v>423569</v>
      </c>
      <c r="AT48" s="174">
        <v>334143</v>
      </c>
      <c r="AU48" s="174">
        <v>51854</v>
      </c>
      <c r="AV48" s="174">
        <v>0</v>
      </c>
      <c r="AW48" s="178">
        <f>SUM(AS48:AV48)</f>
        <v>809566</v>
      </c>
      <c r="AX48" s="751">
        <v>-152374</v>
      </c>
      <c r="AY48" s="174">
        <v>103904</v>
      </c>
      <c r="AZ48" s="174">
        <v>21370</v>
      </c>
      <c r="BA48" s="174">
        <v>0</v>
      </c>
      <c r="BB48" s="178">
        <f t="shared" si="6"/>
        <v>-27100</v>
      </c>
      <c r="BC48" s="188">
        <v>341046</v>
      </c>
      <c r="BD48" s="174">
        <v>353197</v>
      </c>
      <c r="BE48" s="174">
        <v>-32012</v>
      </c>
      <c r="BF48" s="174">
        <v>0</v>
      </c>
      <c r="BG48" s="178">
        <f t="shared" si="7"/>
        <v>662231</v>
      </c>
      <c r="BH48" s="188">
        <v>0</v>
      </c>
      <c r="BI48" s="174">
        <v>0</v>
      </c>
      <c r="BJ48" s="174">
        <v>0</v>
      </c>
      <c r="BK48" s="174">
        <v>0</v>
      </c>
      <c r="BL48" s="178">
        <f>SUM(BL7:BL47)</f>
        <v>0</v>
      </c>
      <c r="BM48" s="188">
        <v>0</v>
      </c>
      <c r="BN48" s="174">
        <v>0</v>
      </c>
      <c r="BO48" s="174">
        <v>0</v>
      </c>
      <c r="BP48" s="174">
        <v>0</v>
      </c>
      <c r="BQ48" s="178">
        <f t="shared" si="9"/>
        <v>0</v>
      </c>
      <c r="BR48" s="188">
        <f t="shared" si="15"/>
        <v>3782785</v>
      </c>
      <c r="BS48" s="39">
        <f t="shared" si="15"/>
        <v>1913488</v>
      </c>
      <c r="BT48" s="174">
        <f t="shared" si="15"/>
        <v>465348</v>
      </c>
      <c r="BU48" s="174">
        <f>+M48+R48+W48+AB48+AG48+AL48+AQ48+AV48+BA48+BF48+BK48+BP48</f>
        <v>2</v>
      </c>
      <c r="BV48" s="275">
        <f>SUM(BR48:BU48)</f>
        <v>6161623</v>
      </c>
      <c r="BW48" s="143"/>
      <c r="BX48" s="746"/>
    </row>
    <row r="49" spans="1:85" s="135" customFormat="1" x14ac:dyDescent="0.3">
      <c r="A49" s="330" t="s">
        <v>328</v>
      </c>
      <c r="B49" s="331"/>
      <c r="D49" s="332"/>
      <c r="E49" s="333">
        <f t="shared" ref="E49:BP49" si="18">SUM(E7:E48)</f>
        <v>303441111</v>
      </c>
      <c r="F49" s="334">
        <f t="shared" si="18"/>
        <v>853571590</v>
      </c>
      <c r="G49" s="334">
        <f t="shared" si="18"/>
        <v>18664226</v>
      </c>
      <c r="H49" s="334">
        <f t="shared" si="18"/>
        <v>7382095</v>
      </c>
      <c r="I49" s="335">
        <f t="shared" si="18"/>
        <v>1183059022</v>
      </c>
      <c r="J49" s="333">
        <f>SUM(J7:J48)</f>
        <v>23217048</v>
      </c>
      <c r="K49" s="334">
        <f t="shared" si="18"/>
        <v>78271114</v>
      </c>
      <c r="L49" s="334">
        <f t="shared" si="18"/>
        <v>1132317</v>
      </c>
      <c r="M49" s="334">
        <f t="shared" si="18"/>
        <v>808827</v>
      </c>
      <c r="N49" s="335">
        <f t="shared" si="18"/>
        <v>103429306</v>
      </c>
      <c r="O49" s="333">
        <f>SUM(O7:O48)</f>
        <v>24933581</v>
      </c>
      <c r="P49" s="334">
        <f t="shared" si="18"/>
        <v>58600507</v>
      </c>
      <c r="Q49" s="334">
        <f>SUM(Q7:Q48)</f>
        <v>1033058</v>
      </c>
      <c r="R49" s="334">
        <f t="shared" si="18"/>
        <v>4201</v>
      </c>
      <c r="S49" s="335">
        <f t="shared" si="18"/>
        <v>84571347</v>
      </c>
      <c r="T49" s="333">
        <f t="shared" si="18"/>
        <v>24591550</v>
      </c>
      <c r="U49" s="334">
        <f t="shared" si="18"/>
        <v>52713416</v>
      </c>
      <c r="V49" s="334">
        <f t="shared" si="18"/>
        <v>938149</v>
      </c>
      <c r="W49" s="334">
        <f t="shared" si="18"/>
        <v>1713</v>
      </c>
      <c r="X49" s="335">
        <f t="shared" si="18"/>
        <v>78244828</v>
      </c>
      <c r="Y49" s="333">
        <f t="shared" si="18"/>
        <v>25237292</v>
      </c>
      <c r="Z49" s="334">
        <f t="shared" si="18"/>
        <v>113263145</v>
      </c>
      <c r="AA49" s="334">
        <f t="shared" si="18"/>
        <v>1527205</v>
      </c>
      <c r="AB49" s="334">
        <f t="shared" si="18"/>
        <v>2174771</v>
      </c>
      <c r="AC49" s="335">
        <f t="shared" si="18"/>
        <v>142202413</v>
      </c>
      <c r="AD49" s="333">
        <f t="shared" si="18"/>
        <v>24747872</v>
      </c>
      <c r="AE49" s="334">
        <f t="shared" si="18"/>
        <v>76456289</v>
      </c>
      <c r="AF49" s="334">
        <f t="shared" si="18"/>
        <v>1309126</v>
      </c>
      <c r="AG49" s="334">
        <f t="shared" si="18"/>
        <v>78139</v>
      </c>
      <c r="AH49" s="335">
        <f>SUM(AH7:AH48)</f>
        <v>102591426</v>
      </c>
      <c r="AI49" s="333">
        <f t="shared" si="18"/>
        <v>25010445</v>
      </c>
      <c r="AJ49" s="334">
        <f t="shared" si="18"/>
        <v>48740403</v>
      </c>
      <c r="AK49" s="334">
        <f t="shared" si="18"/>
        <v>1337152</v>
      </c>
      <c r="AL49" s="334">
        <f t="shared" si="18"/>
        <v>2172502</v>
      </c>
      <c r="AM49" s="335">
        <f t="shared" si="18"/>
        <v>77260502</v>
      </c>
      <c r="AN49" s="333">
        <f t="shared" si="18"/>
        <v>24241792</v>
      </c>
      <c r="AO49" s="334">
        <f t="shared" si="18"/>
        <v>65958180</v>
      </c>
      <c r="AP49" s="334">
        <f t="shared" si="18"/>
        <v>1138407</v>
      </c>
      <c r="AQ49" s="334">
        <f t="shared" si="18"/>
        <v>-7117</v>
      </c>
      <c r="AR49" s="335">
        <f t="shared" si="18"/>
        <v>91331262</v>
      </c>
      <c r="AS49" s="333">
        <f t="shared" si="18"/>
        <v>25426865</v>
      </c>
      <c r="AT49" s="334">
        <f t="shared" si="18"/>
        <v>66559900</v>
      </c>
      <c r="AU49" s="334">
        <f t="shared" si="18"/>
        <v>1566894</v>
      </c>
      <c r="AV49" s="334">
        <f t="shared" si="18"/>
        <v>1412</v>
      </c>
      <c r="AW49" s="335">
        <f t="shared" si="18"/>
        <v>93555071</v>
      </c>
      <c r="AX49" s="333">
        <f t="shared" si="18"/>
        <v>24132657</v>
      </c>
      <c r="AY49" s="334">
        <f t="shared" si="18"/>
        <v>82130149</v>
      </c>
      <c r="AZ49" s="334">
        <f>SUM(AZ7:AZ48)</f>
        <v>1269493</v>
      </c>
      <c r="BA49" s="334">
        <f t="shared" si="18"/>
        <v>56090</v>
      </c>
      <c r="BB49" s="335">
        <f t="shared" si="18"/>
        <v>107588389</v>
      </c>
      <c r="BC49" s="333">
        <f t="shared" si="18"/>
        <v>23612566</v>
      </c>
      <c r="BD49" s="334">
        <f t="shared" si="18"/>
        <v>58530769</v>
      </c>
      <c r="BE49" s="334">
        <f t="shared" si="18"/>
        <v>677814</v>
      </c>
      <c r="BF49" s="334">
        <f t="shared" si="18"/>
        <v>1327</v>
      </c>
      <c r="BG49" s="335">
        <f t="shared" si="18"/>
        <v>82822476</v>
      </c>
      <c r="BH49" s="333">
        <f t="shared" si="18"/>
        <v>0</v>
      </c>
      <c r="BI49" s="334">
        <f t="shared" si="18"/>
        <v>0</v>
      </c>
      <c r="BJ49" s="334">
        <f t="shared" si="18"/>
        <v>0</v>
      </c>
      <c r="BK49" s="334">
        <f t="shared" si="18"/>
        <v>0</v>
      </c>
      <c r="BL49" s="335">
        <f t="shared" si="18"/>
        <v>0</v>
      </c>
      <c r="BM49" s="333">
        <f t="shared" si="18"/>
        <v>0</v>
      </c>
      <c r="BN49" s="334">
        <f t="shared" si="18"/>
        <v>0</v>
      </c>
      <c r="BO49" s="334">
        <f t="shared" si="18"/>
        <v>0</v>
      </c>
      <c r="BP49" s="334">
        <f t="shared" si="18"/>
        <v>0</v>
      </c>
      <c r="BQ49" s="335">
        <f t="shared" ref="BQ49:BV49" si="19">SUM(BQ7:BQ48)</f>
        <v>0</v>
      </c>
      <c r="BR49" s="333">
        <f t="shared" si="19"/>
        <v>245151668</v>
      </c>
      <c r="BS49" s="334">
        <f t="shared" si="19"/>
        <v>701223872</v>
      </c>
      <c r="BT49" s="334">
        <f t="shared" si="19"/>
        <v>11929615</v>
      </c>
      <c r="BU49" s="334">
        <f t="shared" si="19"/>
        <v>5291865</v>
      </c>
      <c r="BV49" s="336">
        <f t="shared" si="19"/>
        <v>963597020</v>
      </c>
      <c r="BW49" s="143"/>
      <c r="BX49" s="319"/>
      <c r="BY49" s="88"/>
      <c r="BZ49" s="294"/>
      <c r="CA49" s="88"/>
      <c r="CB49" s="88"/>
      <c r="CC49" s="88"/>
      <c r="CD49" s="88"/>
      <c r="CE49" s="88"/>
      <c r="CF49" s="88"/>
      <c r="CG49" s="88"/>
    </row>
    <row r="50" spans="1:85" x14ac:dyDescent="0.3">
      <c r="A50" s="87" t="s">
        <v>329</v>
      </c>
      <c r="B50" s="313"/>
      <c r="D50" s="337"/>
      <c r="E50" s="315"/>
      <c r="F50" s="20"/>
      <c r="G50" s="20"/>
      <c r="H50" s="20"/>
      <c r="I50" s="231"/>
      <c r="J50" s="276"/>
      <c r="K50" s="212"/>
      <c r="L50" s="212"/>
      <c r="M50" s="212"/>
      <c r="N50" s="231"/>
      <c r="O50" s="276"/>
      <c r="P50" s="212"/>
      <c r="Q50" s="212"/>
      <c r="R50" s="212"/>
      <c r="S50" s="231"/>
      <c r="X50" s="231"/>
      <c r="AC50" s="231"/>
      <c r="AH50" s="231"/>
      <c r="AM50" s="231"/>
      <c r="AR50" s="231"/>
      <c r="AW50" s="231"/>
      <c r="BB50" s="231"/>
      <c r="BG50" s="231"/>
      <c r="BL50" s="231"/>
      <c r="BQ50" s="231"/>
      <c r="BR50" s="276"/>
      <c r="BS50" s="212"/>
      <c r="BT50" s="212"/>
      <c r="BU50" s="212"/>
      <c r="BV50" s="240"/>
      <c r="BW50" s="143"/>
      <c r="BX50" s="319"/>
    </row>
    <row r="51" spans="1:85" x14ac:dyDescent="0.3">
      <c r="A51" s="89" t="s">
        <v>23</v>
      </c>
      <c r="D51" s="325"/>
      <c r="E51" s="315"/>
      <c r="F51" s="20"/>
      <c r="G51" s="20"/>
      <c r="H51" s="20"/>
      <c r="I51" s="231"/>
      <c r="J51" s="338"/>
      <c r="K51" s="21"/>
      <c r="L51" s="21"/>
      <c r="M51" s="21"/>
      <c r="N51" s="231"/>
      <c r="O51" s="276"/>
      <c r="P51" s="212"/>
      <c r="Q51" s="212"/>
      <c r="R51" s="212"/>
      <c r="S51" s="276"/>
      <c r="T51" s="276"/>
      <c r="U51" s="212"/>
      <c r="V51" s="212"/>
      <c r="W51" s="212"/>
      <c r="X51" s="276"/>
      <c r="Y51" s="276"/>
      <c r="Z51" s="212"/>
      <c r="AA51" s="212"/>
      <c r="AB51" s="212"/>
      <c r="AC51" s="276"/>
      <c r="AD51" s="276"/>
      <c r="AE51" s="212"/>
      <c r="AF51" s="212"/>
      <c r="AG51" s="212"/>
      <c r="AH51" s="276"/>
      <c r="AI51" s="276"/>
      <c r="AJ51" s="212"/>
      <c r="AK51" s="212"/>
      <c r="AL51" s="212"/>
      <c r="AM51" s="276"/>
      <c r="AN51" s="276"/>
      <c r="AO51" s="212"/>
      <c r="AP51" s="212"/>
      <c r="AQ51" s="212"/>
      <c r="AR51" s="231"/>
      <c r="AS51" s="276"/>
      <c r="AT51" s="212"/>
      <c r="AU51" s="212"/>
      <c r="AV51" s="212"/>
      <c r="AW51" s="231"/>
      <c r="AX51" s="276"/>
      <c r="AY51" s="212"/>
      <c r="AZ51" s="212"/>
      <c r="BA51" s="212"/>
      <c r="BB51" s="231"/>
      <c r="BC51" s="276"/>
      <c r="BD51" s="212"/>
      <c r="BE51" s="212"/>
      <c r="BF51" s="212"/>
      <c r="BG51" s="231"/>
      <c r="BH51" s="276"/>
      <c r="BI51" s="212"/>
      <c r="BJ51" s="212"/>
      <c r="BK51" s="212"/>
      <c r="BL51" s="231"/>
      <c r="BM51" s="276"/>
      <c r="BN51" s="212"/>
      <c r="BO51" s="212"/>
      <c r="BP51" s="212"/>
      <c r="BQ51" s="231"/>
      <c r="BR51" s="338"/>
      <c r="BS51" s="21"/>
      <c r="BT51" s="21"/>
      <c r="BU51" s="21"/>
      <c r="BV51" s="240"/>
      <c r="BW51" s="339"/>
      <c r="BX51" s="319"/>
    </row>
    <row r="52" spans="1:85" x14ac:dyDescent="0.3">
      <c r="A52" s="312" t="s">
        <v>330</v>
      </c>
      <c r="B52" s="340"/>
      <c r="C52" s="340"/>
      <c r="D52" s="325"/>
      <c r="E52" s="315">
        <v>8098</v>
      </c>
      <c r="F52" s="20">
        <v>0</v>
      </c>
      <c r="G52" s="20">
        <v>0</v>
      </c>
      <c r="H52" s="20">
        <v>0</v>
      </c>
      <c r="I52" s="178">
        <f t="shared" ref="I52:I57" si="20">SUM(E52:H52)</f>
        <v>8098</v>
      </c>
      <c r="J52" s="341">
        <v>543</v>
      </c>
      <c r="K52" s="39">
        <v>0</v>
      </c>
      <c r="L52" s="39">
        <v>0</v>
      </c>
      <c r="M52" s="39">
        <v>0</v>
      </c>
      <c r="N52" s="178">
        <f>SUM(J52:M52)</f>
        <v>543</v>
      </c>
      <c r="O52" s="341">
        <f>928-543</f>
        <v>385</v>
      </c>
      <c r="P52" s="39"/>
      <c r="Q52" s="39"/>
      <c r="R52" s="39"/>
      <c r="S52" s="178">
        <f>SUM(O52:R52)</f>
        <v>385</v>
      </c>
      <c r="T52" s="341">
        <v>700</v>
      </c>
      <c r="U52" s="39">
        <v>0</v>
      </c>
      <c r="V52" s="39">
        <v>0</v>
      </c>
      <c r="W52" s="39">
        <v>0</v>
      </c>
      <c r="X52" s="178">
        <f>SUM(T52:W52)</f>
        <v>700</v>
      </c>
      <c r="Y52" s="341">
        <v>543</v>
      </c>
      <c r="Z52" s="39">
        <v>0</v>
      </c>
      <c r="AA52" s="39">
        <v>0</v>
      </c>
      <c r="AB52" s="39">
        <v>0</v>
      </c>
      <c r="AC52" s="178">
        <f>SUM(Y52:AB52)</f>
        <v>543</v>
      </c>
      <c r="AD52" s="341">
        <v>543</v>
      </c>
      <c r="AE52" s="39">
        <v>0</v>
      </c>
      <c r="AF52" s="39">
        <v>0</v>
      </c>
      <c r="AG52" s="39">
        <v>0</v>
      </c>
      <c r="AH52" s="178">
        <f>SUM(AD52:AG52)</f>
        <v>543</v>
      </c>
      <c r="AI52" s="341">
        <v>543</v>
      </c>
      <c r="AJ52" s="39">
        <v>0</v>
      </c>
      <c r="AK52" s="39">
        <v>0</v>
      </c>
      <c r="AL52" s="39">
        <v>0</v>
      </c>
      <c r="AM52" s="178">
        <f>SUM(AI52:AL52)</f>
        <v>543</v>
      </c>
      <c r="AN52" s="341">
        <v>543</v>
      </c>
      <c r="AO52" s="39">
        <v>0</v>
      </c>
      <c r="AP52" s="39">
        <v>0</v>
      </c>
      <c r="AQ52" s="39">
        <v>0</v>
      </c>
      <c r="AR52" s="178">
        <f>SUM(AN52:AQ52)</f>
        <v>543</v>
      </c>
      <c r="AS52" s="341">
        <v>543</v>
      </c>
      <c r="AT52" s="39">
        <v>0</v>
      </c>
      <c r="AU52" s="39">
        <v>0</v>
      </c>
      <c r="AV52" s="39">
        <v>0</v>
      </c>
      <c r="AW52" s="178">
        <f>SUM(AS52:AV52)</f>
        <v>543</v>
      </c>
      <c r="AX52" s="341">
        <v>543</v>
      </c>
      <c r="AY52" s="39">
        <v>0</v>
      </c>
      <c r="AZ52" s="39">
        <v>0</v>
      </c>
      <c r="BA52" s="39">
        <v>0</v>
      </c>
      <c r="BB52" s="178">
        <f>SUM(AX52:BA52)</f>
        <v>543</v>
      </c>
      <c r="BC52" s="341">
        <v>543</v>
      </c>
      <c r="BD52" s="39">
        <v>0</v>
      </c>
      <c r="BE52" s="39">
        <v>0</v>
      </c>
      <c r="BF52" s="39">
        <v>0</v>
      </c>
      <c r="BG52" s="178">
        <f>SUM(BC52:BF52)</f>
        <v>543</v>
      </c>
      <c r="BH52" s="341"/>
      <c r="BI52" s="39"/>
      <c r="BJ52" s="39"/>
      <c r="BK52" s="39"/>
      <c r="BL52" s="178">
        <f>SUM(BH52:BK52)</f>
        <v>0</v>
      </c>
      <c r="BM52" s="341"/>
      <c r="BN52" s="39"/>
      <c r="BO52" s="39"/>
      <c r="BP52" s="39"/>
      <c r="BQ52" s="188">
        <f t="shared" ref="BQ52:BQ57" si="21">SUM(BM52:BP52)</f>
        <v>0</v>
      </c>
      <c r="BR52" s="341">
        <f t="shared" ref="BR52:BU53" si="22">+J52+O52+T52+Y52+AD52+AI52+AN52+AS52+AX52+BC52+BH52+BM52</f>
        <v>5429</v>
      </c>
      <c r="BS52" s="39">
        <f t="shared" si="22"/>
        <v>0</v>
      </c>
      <c r="BT52" s="39">
        <f t="shared" si="22"/>
        <v>0</v>
      </c>
      <c r="BU52" s="39">
        <f t="shared" si="22"/>
        <v>0</v>
      </c>
      <c r="BV52" s="275">
        <f>SUM(BR52:BU52)</f>
        <v>5429</v>
      </c>
      <c r="BW52" s="143"/>
      <c r="BX52" s="319"/>
    </row>
    <row r="53" spans="1:85" x14ac:dyDescent="0.3">
      <c r="A53" s="312" t="s">
        <v>331</v>
      </c>
      <c r="B53" s="340"/>
      <c r="D53" s="337" t="s">
        <v>125</v>
      </c>
      <c r="E53" s="315">
        <v>553100</v>
      </c>
      <c r="F53" s="20">
        <v>0</v>
      </c>
      <c r="G53" s="20">
        <v>0</v>
      </c>
      <c r="H53" s="20">
        <v>0</v>
      </c>
      <c r="I53" s="178">
        <f t="shared" si="20"/>
        <v>553100</v>
      </c>
      <c r="J53" s="341">
        <v>43257</v>
      </c>
      <c r="K53" s="39">
        <v>0</v>
      </c>
      <c r="L53" s="39">
        <v>0</v>
      </c>
      <c r="M53" s="39">
        <v>0</v>
      </c>
      <c r="N53" s="178">
        <f>SUM(J53:M53)</f>
        <v>43257</v>
      </c>
      <c r="O53" s="341">
        <v>43257</v>
      </c>
      <c r="P53" s="39">
        <v>0</v>
      </c>
      <c r="Q53" s="39">
        <v>0</v>
      </c>
      <c r="R53" s="39">
        <v>0</v>
      </c>
      <c r="S53" s="178">
        <f>SUM(O53:R53)</f>
        <v>43257</v>
      </c>
      <c r="T53" s="341">
        <v>43257</v>
      </c>
      <c r="U53" s="39">
        <v>0</v>
      </c>
      <c r="V53" s="39">
        <v>0</v>
      </c>
      <c r="W53" s="39">
        <v>0</v>
      </c>
      <c r="X53" s="178">
        <f>SUM(T53:W53)</f>
        <v>43257</v>
      </c>
      <c r="Y53" s="341">
        <v>43257</v>
      </c>
      <c r="Z53" s="39">
        <v>0</v>
      </c>
      <c r="AA53" s="39">
        <v>0</v>
      </c>
      <c r="AB53" s="39">
        <v>0</v>
      </c>
      <c r="AC53" s="178">
        <f>SUM(Y53:AB53)</f>
        <v>43257</v>
      </c>
      <c r="AD53" s="341">
        <v>43257</v>
      </c>
      <c r="AE53" s="39">
        <v>0</v>
      </c>
      <c r="AF53" s="39">
        <v>0</v>
      </c>
      <c r="AG53" s="39">
        <v>0</v>
      </c>
      <c r="AH53" s="178">
        <f>SUM(AD53:AG53)</f>
        <v>43257</v>
      </c>
      <c r="AI53" s="341">
        <v>43257</v>
      </c>
      <c r="AJ53" s="39">
        <v>0</v>
      </c>
      <c r="AK53" s="39">
        <v>0</v>
      </c>
      <c r="AL53" s="39">
        <v>0</v>
      </c>
      <c r="AM53" s="178">
        <f>SUM(AI53:AL53)</f>
        <v>43257</v>
      </c>
      <c r="AN53" s="341">
        <v>43257</v>
      </c>
      <c r="AO53" s="39">
        <v>0</v>
      </c>
      <c r="AP53" s="39">
        <v>0</v>
      </c>
      <c r="AQ53" s="39">
        <v>0</v>
      </c>
      <c r="AR53" s="178">
        <f>SUM(AN53:AQ53)</f>
        <v>43257</v>
      </c>
      <c r="AS53" s="341">
        <v>43257</v>
      </c>
      <c r="AT53" s="39">
        <v>0</v>
      </c>
      <c r="AU53" s="39">
        <v>0</v>
      </c>
      <c r="AV53" s="39">
        <v>0</v>
      </c>
      <c r="AW53" s="178">
        <f>SUM(AS53:AV53)</f>
        <v>43257</v>
      </c>
      <c r="AX53" s="341">
        <v>43257</v>
      </c>
      <c r="AY53" s="39">
        <v>0</v>
      </c>
      <c r="AZ53" s="39">
        <v>0</v>
      </c>
      <c r="BA53" s="39">
        <v>0</v>
      </c>
      <c r="BB53" s="178">
        <f>SUM(AX53:BA53)</f>
        <v>43257</v>
      </c>
      <c r="BC53" s="341">
        <v>43257</v>
      </c>
      <c r="BD53" s="39">
        <v>0</v>
      </c>
      <c r="BE53" s="39">
        <v>0</v>
      </c>
      <c r="BF53" s="39">
        <v>0</v>
      </c>
      <c r="BG53" s="178">
        <f>SUM(BC53:BF53)</f>
        <v>43257</v>
      </c>
      <c r="BH53" s="341">
        <v>0</v>
      </c>
      <c r="BI53" s="39">
        <v>0</v>
      </c>
      <c r="BJ53" s="39">
        <v>0</v>
      </c>
      <c r="BK53" s="39">
        <v>0</v>
      </c>
      <c r="BL53" s="178">
        <f>SUM(BH53:BK53)</f>
        <v>0</v>
      </c>
      <c r="BM53" s="341">
        <v>0</v>
      </c>
      <c r="BN53" s="39">
        <v>0</v>
      </c>
      <c r="BO53" s="39">
        <v>0</v>
      </c>
      <c r="BP53" s="39">
        <v>0</v>
      </c>
      <c r="BQ53" s="188">
        <f t="shared" si="21"/>
        <v>0</v>
      </c>
      <c r="BR53" s="341">
        <f t="shared" si="22"/>
        <v>432570</v>
      </c>
      <c r="BS53" s="39">
        <f t="shared" si="22"/>
        <v>0</v>
      </c>
      <c r="BT53" s="39">
        <f t="shared" si="22"/>
        <v>0</v>
      </c>
      <c r="BU53" s="39">
        <f t="shared" si="22"/>
        <v>0</v>
      </c>
      <c r="BV53" s="275">
        <f>SUM(BR53:BU53)</f>
        <v>432570</v>
      </c>
      <c r="BW53" s="143"/>
      <c r="BX53" s="319"/>
    </row>
    <row r="54" spans="1:85" x14ac:dyDescent="0.3">
      <c r="A54" s="312" t="s">
        <v>332</v>
      </c>
      <c r="B54" s="340"/>
      <c r="D54" s="342"/>
      <c r="E54" s="315">
        <f>SUM(E55:E56)</f>
        <v>421528649</v>
      </c>
      <c r="F54" s="20">
        <v>0</v>
      </c>
      <c r="G54" s="20">
        <v>0</v>
      </c>
      <c r="H54" s="20">
        <v>0</v>
      </c>
      <c r="I54" s="178">
        <f>SUM(I55:I56)</f>
        <v>421528649</v>
      </c>
      <c r="J54" s="341">
        <f>SUM(J55:J56)</f>
        <v>9745897</v>
      </c>
      <c r="K54" s="39">
        <f>SUM(K55:K56)</f>
        <v>0</v>
      </c>
      <c r="L54" s="39">
        <f>SUM(L55:L56)</f>
        <v>0</v>
      </c>
      <c r="M54" s="38">
        <f>SUM(M55:M56)</f>
        <v>0</v>
      </c>
      <c r="N54" s="178">
        <f>SUM(J54:M54)</f>
        <v>9745897</v>
      </c>
      <c r="O54" s="341">
        <f>SUM(O55:O56)</f>
        <v>6389371</v>
      </c>
      <c r="P54" s="39">
        <f t="shared" ref="P54:BV54" si="23">SUM(P55:P56)</f>
        <v>0</v>
      </c>
      <c r="Q54" s="39">
        <f t="shared" si="23"/>
        <v>0</v>
      </c>
      <c r="R54" s="39">
        <f t="shared" si="23"/>
        <v>0</v>
      </c>
      <c r="S54" s="178">
        <f t="shared" si="23"/>
        <v>6389371</v>
      </c>
      <c r="T54" s="341">
        <f t="shared" si="23"/>
        <v>29564617</v>
      </c>
      <c r="U54" s="39">
        <f t="shared" si="23"/>
        <v>0</v>
      </c>
      <c r="V54" s="39">
        <f t="shared" si="23"/>
        <v>0</v>
      </c>
      <c r="W54" s="39">
        <f t="shared" si="23"/>
        <v>0</v>
      </c>
      <c r="X54" s="178">
        <f t="shared" si="23"/>
        <v>29564617</v>
      </c>
      <c r="Y54" s="341">
        <f t="shared" si="23"/>
        <v>62972910</v>
      </c>
      <c r="Z54" s="39">
        <f t="shared" si="23"/>
        <v>0</v>
      </c>
      <c r="AA54" s="39">
        <f t="shared" si="23"/>
        <v>0</v>
      </c>
      <c r="AB54" s="39">
        <f t="shared" si="23"/>
        <v>0</v>
      </c>
      <c r="AC54" s="178">
        <f t="shared" si="23"/>
        <v>62972910</v>
      </c>
      <c r="AD54" s="341">
        <f t="shared" si="23"/>
        <v>50397457</v>
      </c>
      <c r="AE54" s="39">
        <f t="shared" si="23"/>
        <v>0</v>
      </c>
      <c r="AF54" s="39">
        <f t="shared" si="23"/>
        <v>0</v>
      </c>
      <c r="AG54" s="39">
        <f t="shared" si="23"/>
        <v>0</v>
      </c>
      <c r="AH54" s="178">
        <f t="shared" si="23"/>
        <v>50397457</v>
      </c>
      <c r="AI54" s="341">
        <f t="shared" si="23"/>
        <v>47023575</v>
      </c>
      <c r="AJ54" s="39">
        <f t="shared" si="23"/>
        <v>0</v>
      </c>
      <c r="AK54" s="39">
        <f t="shared" si="23"/>
        <v>0</v>
      </c>
      <c r="AL54" s="39">
        <f t="shared" si="23"/>
        <v>0</v>
      </c>
      <c r="AM54" s="178">
        <f t="shared" si="23"/>
        <v>47023575</v>
      </c>
      <c r="AN54" s="341">
        <f t="shared" si="23"/>
        <v>9262320</v>
      </c>
      <c r="AO54" s="39">
        <f t="shared" si="23"/>
        <v>0</v>
      </c>
      <c r="AP54" s="39">
        <f t="shared" si="23"/>
        <v>0</v>
      </c>
      <c r="AQ54" s="39">
        <f t="shared" si="23"/>
        <v>0</v>
      </c>
      <c r="AR54" s="37">
        <f t="shared" si="23"/>
        <v>9262320</v>
      </c>
      <c r="AS54" s="341">
        <f t="shared" si="23"/>
        <v>5879228</v>
      </c>
      <c r="AT54" s="39">
        <f t="shared" si="23"/>
        <v>0</v>
      </c>
      <c r="AU54" s="39">
        <f t="shared" si="23"/>
        <v>0</v>
      </c>
      <c r="AV54" s="39">
        <f t="shared" si="23"/>
        <v>0</v>
      </c>
      <c r="AW54" s="37">
        <f t="shared" si="23"/>
        <v>5879228</v>
      </c>
      <c r="AX54" s="341">
        <f>SUM(AX55:AX56)</f>
        <v>29487186</v>
      </c>
      <c r="AY54" s="39">
        <f t="shared" si="23"/>
        <v>0</v>
      </c>
      <c r="AZ54" s="39">
        <f t="shared" si="23"/>
        <v>0</v>
      </c>
      <c r="BA54" s="39">
        <f t="shared" si="23"/>
        <v>0</v>
      </c>
      <c r="BB54" s="37">
        <f t="shared" si="23"/>
        <v>29487186</v>
      </c>
      <c r="BC54" s="341">
        <f t="shared" si="23"/>
        <v>64286054</v>
      </c>
      <c r="BD54" s="39">
        <f t="shared" si="23"/>
        <v>0</v>
      </c>
      <c r="BE54" s="39">
        <f t="shared" si="23"/>
        <v>0</v>
      </c>
      <c r="BF54" s="39">
        <f t="shared" si="23"/>
        <v>0</v>
      </c>
      <c r="BG54" s="37">
        <f t="shared" si="23"/>
        <v>64286054</v>
      </c>
      <c r="BH54" s="341">
        <v>0</v>
      </c>
      <c r="BI54" s="39">
        <v>0</v>
      </c>
      <c r="BJ54" s="39">
        <v>0</v>
      </c>
      <c r="BK54" s="39">
        <v>0</v>
      </c>
      <c r="BL54" s="37">
        <f t="shared" si="23"/>
        <v>0</v>
      </c>
      <c r="BM54" s="341">
        <v>0</v>
      </c>
      <c r="BN54" s="39">
        <v>0</v>
      </c>
      <c r="BO54" s="39">
        <v>0</v>
      </c>
      <c r="BP54" s="39">
        <v>0</v>
      </c>
      <c r="BQ54" s="341">
        <f t="shared" si="23"/>
        <v>0</v>
      </c>
      <c r="BR54" s="341">
        <f>SUM(BR55:BR56)</f>
        <v>315008615</v>
      </c>
      <c r="BS54" s="39">
        <f t="shared" si="23"/>
        <v>0</v>
      </c>
      <c r="BT54" s="39">
        <f t="shared" si="23"/>
        <v>0</v>
      </c>
      <c r="BU54" s="39">
        <f t="shared" si="23"/>
        <v>0</v>
      </c>
      <c r="BV54" s="275">
        <f t="shared" si="23"/>
        <v>315008615</v>
      </c>
      <c r="BW54" s="143"/>
      <c r="BX54" s="752"/>
    </row>
    <row r="55" spans="1:85" s="113" customFormat="1" x14ac:dyDescent="0.3">
      <c r="A55" s="119" t="s">
        <v>195</v>
      </c>
      <c r="D55" s="342"/>
      <c r="E55" s="343">
        <v>421308649</v>
      </c>
      <c r="F55" s="53">
        <v>0</v>
      </c>
      <c r="G55" s="53">
        <v>0</v>
      </c>
      <c r="H55" s="53">
        <v>0</v>
      </c>
      <c r="I55" s="194">
        <f>SUM(E55:H55)</f>
        <v>421308649</v>
      </c>
      <c r="J55" s="344">
        <f>9745784041.88/1000</f>
        <v>9745784</v>
      </c>
      <c r="K55" s="74">
        <v>0</v>
      </c>
      <c r="L55" s="74">
        <v>0</v>
      </c>
      <c r="M55" s="74">
        <v>0</v>
      </c>
      <c r="N55" s="194">
        <f>SUM(J55:M55)</f>
        <v>9745784</v>
      </c>
      <c r="O55" s="341">
        <v>6389278</v>
      </c>
      <c r="P55" s="39">
        <v>0</v>
      </c>
      <c r="Q55" s="39">
        <v>0</v>
      </c>
      <c r="R55" s="39">
        <v>0</v>
      </c>
      <c r="S55" s="194">
        <f t="shared" ref="S55:S66" si="24">SUM(O55:R55)</f>
        <v>6389278</v>
      </c>
      <c r="T55" s="341">
        <v>29562132</v>
      </c>
      <c r="U55" s="39">
        <v>0</v>
      </c>
      <c r="V55" s="39">
        <v>0</v>
      </c>
      <c r="W55" s="38">
        <v>0</v>
      </c>
      <c r="X55" s="194">
        <f>SUM(T55:W55)</f>
        <v>29562132</v>
      </c>
      <c r="Y55" s="344">
        <v>62905317</v>
      </c>
      <c r="Z55" s="39">
        <v>0</v>
      </c>
      <c r="AA55" s="39">
        <v>0</v>
      </c>
      <c r="AB55" s="38">
        <v>0</v>
      </c>
      <c r="AC55" s="194">
        <f>SUM(Y55:AB55)</f>
        <v>62905317</v>
      </c>
      <c r="AD55" s="344">
        <f>50350278356.43/1000</f>
        <v>50350278</v>
      </c>
      <c r="AE55" s="39">
        <v>0</v>
      </c>
      <c r="AF55" s="39">
        <v>0</v>
      </c>
      <c r="AG55" s="38">
        <v>0</v>
      </c>
      <c r="AH55" s="194">
        <f t="shared" ref="AH55:AH60" si="25">SUM(AD55:AG55)</f>
        <v>50350278</v>
      </c>
      <c r="AI55" s="341">
        <v>47023517</v>
      </c>
      <c r="AJ55" s="39">
        <v>0</v>
      </c>
      <c r="AK55" s="39">
        <v>0</v>
      </c>
      <c r="AL55" s="38">
        <v>0</v>
      </c>
      <c r="AM55" s="194">
        <f t="shared" ref="AM55:AM66" si="26">SUM(AI55:AL55)</f>
        <v>47023517</v>
      </c>
      <c r="AN55" s="344">
        <v>9262023</v>
      </c>
      <c r="AO55" s="74">
        <v>0</v>
      </c>
      <c r="AP55" s="74">
        <v>0</v>
      </c>
      <c r="AQ55" s="22">
        <v>0</v>
      </c>
      <c r="AR55" s="194">
        <f t="shared" ref="AR55:AR66" si="27">SUM(AN55:AQ55)</f>
        <v>9262023</v>
      </c>
      <c r="AS55" s="344">
        <v>5879184</v>
      </c>
      <c r="AT55" s="39">
        <v>0</v>
      </c>
      <c r="AU55" s="39">
        <v>0</v>
      </c>
      <c r="AV55" s="38">
        <v>0</v>
      </c>
      <c r="AW55" s="194">
        <f>SUM(AS55:AV55)</f>
        <v>5879184</v>
      </c>
      <c r="AX55" s="341">
        <v>29485550</v>
      </c>
      <c r="AY55" s="39">
        <v>0</v>
      </c>
      <c r="AZ55" s="39">
        <v>0</v>
      </c>
      <c r="BA55" s="39">
        <v>0</v>
      </c>
      <c r="BB55" s="194">
        <f t="shared" ref="BB55:BB66" si="28">SUM(AX55:BA55)</f>
        <v>29485550</v>
      </c>
      <c r="BC55" s="341">
        <v>64192019</v>
      </c>
      <c r="BD55" s="39">
        <v>0</v>
      </c>
      <c r="BE55" s="39">
        <v>0</v>
      </c>
      <c r="BF55" s="38">
        <v>0</v>
      </c>
      <c r="BG55" s="194">
        <f>SUM(BC55:BF55)</f>
        <v>64192019</v>
      </c>
      <c r="BH55" s="341">
        <f>SUM(BH56:BH57)</f>
        <v>0</v>
      </c>
      <c r="BI55" s="39">
        <f>SUM(BI56:BI57)</f>
        <v>0</v>
      </c>
      <c r="BJ55" s="39">
        <f>SUM(BJ56:BJ57)</f>
        <v>0</v>
      </c>
      <c r="BK55" s="38">
        <f>SUM(BK56:BK57)</f>
        <v>0</v>
      </c>
      <c r="BL55" s="194">
        <f t="shared" ref="BL55:BL66" si="29">SUM(BH55:BK55)</f>
        <v>0</v>
      </c>
      <c r="BM55" s="341">
        <f>SUM(BM56:BM57)</f>
        <v>0</v>
      </c>
      <c r="BN55" s="39">
        <f>SUM(BN56:BN57)</f>
        <v>0</v>
      </c>
      <c r="BO55" s="39">
        <f>SUM(BO56:BO57)</f>
        <v>0</v>
      </c>
      <c r="BP55" s="38">
        <f>SUM(BP56:BP57)</f>
        <v>0</v>
      </c>
      <c r="BQ55" s="245">
        <f>SUM(BM55:BP55)</f>
        <v>0</v>
      </c>
      <c r="BR55" s="344">
        <f t="shared" ref="BR55:BU66" si="30">+J55+O55+T55+Y55+AD55+AI55+AN55+AS55+AX55+BC55+BH55+BM55</f>
        <v>314795082</v>
      </c>
      <c r="BS55" s="74">
        <f t="shared" si="30"/>
        <v>0</v>
      </c>
      <c r="BT55" s="74">
        <f t="shared" si="30"/>
        <v>0</v>
      </c>
      <c r="BU55" s="74">
        <f t="shared" si="30"/>
        <v>0</v>
      </c>
      <c r="BV55" s="247">
        <f t="shared" ref="BV55:BV62" si="31">SUM(BR55:BU55)</f>
        <v>314795082</v>
      </c>
      <c r="BW55" s="167"/>
      <c r="BX55" s="345"/>
      <c r="BZ55" s="346"/>
    </row>
    <row r="56" spans="1:85" s="113" customFormat="1" x14ac:dyDescent="0.3">
      <c r="A56" s="119" t="s">
        <v>333</v>
      </c>
      <c r="D56" s="342"/>
      <c r="E56" s="343">
        <v>220000</v>
      </c>
      <c r="F56" s="53">
        <v>0</v>
      </c>
      <c r="G56" s="53">
        <v>0</v>
      </c>
      <c r="H56" s="53">
        <v>0</v>
      </c>
      <c r="I56" s="194">
        <f>SUM(E56:H56)</f>
        <v>220000</v>
      </c>
      <c r="J56" s="344">
        <f>112934.58/1000</f>
        <v>113</v>
      </c>
      <c r="K56" s="74">
        <v>0</v>
      </c>
      <c r="L56" s="74">
        <v>0</v>
      </c>
      <c r="M56" s="74">
        <v>0</v>
      </c>
      <c r="N56" s="194">
        <f t="shared" ref="N56:N66" si="32">SUM(J56:M56)</f>
        <v>113</v>
      </c>
      <c r="O56" s="344">
        <v>93</v>
      </c>
      <c r="P56" s="74">
        <v>0</v>
      </c>
      <c r="Q56" s="74">
        <v>0</v>
      </c>
      <c r="R56" s="74">
        <v>0</v>
      </c>
      <c r="S56" s="194">
        <f t="shared" si="24"/>
        <v>93</v>
      </c>
      <c r="T56" s="344">
        <v>2485</v>
      </c>
      <c r="U56" s="74">
        <v>0</v>
      </c>
      <c r="V56" s="74">
        <v>0</v>
      </c>
      <c r="W56" s="74">
        <v>0</v>
      </c>
      <c r="X56" s="194">
        <f t="shared" ref="X56:X65" si="33">SUM(T56:W56)</f>
        <v>2485</v>
      </c>
      <c r="Y56" s="344">
        <v>67593</v>
      </c>
      <c r="Z56" s="74">
        <v>0</v>
      </c>
      <c r="AA56" s="74">
        <v>0</v>
      </c>
      <c r="AB56" s="74">
        <v>0</v>
      </c>
      <c r="AC56" s="194">
        <f t="shared" ref="AC56:AC66" si="34">SUM(Y56:AB56)</f>
        <v>67593</v>
      </c>
      <c r="AD56" s="344">
        <f>47178596.9/1000</f>
        <v>47179</v>
      </c>
      <c r="AE56" s="74">
        <v>0</v>
      </c>
      <c r="AF56" s="74">
        <v>0</v>
      </c>
      <c r="AG56" s="74">
        <v>0</v>
      </c>
      <c r="AH56" s="194">
        <f t="shared" si="25"/>
        <v>47179</v>
      </c>
      <c r="AI56" s="344">
        <v>58</v>
      </c>
      <c r="AJ56" s="74">
        <v>0</v>
      </c>
      <c r="AK56" s="74">
        <v>0</v>
      </c>
      <c r="AL56" s="74">
        <v>0</v>
      </c>
      <c r="AM56" s="194">
        <f t="shared" si="26"/>
        <v>58</v>
      </c>
      <c r="AN56" s="344">
        <v>297</v>
      </c>
      <c r="AO56" s="74">
        <v>0</v>
      </c>
      <c r="AP56" s="74">
        <v>0</v>
      </c>
      <c r="AQ56" s="74">
        <v>0</v>
      </c>
      <c r="AR56" s="194">
        <f t="shared" si="27"/>
        <v>297</v>
      </c>
      <c r="AS56" s="344">
        <v>44</v>
      </c>
      <c r="AT56" s="74">
        <v>0</v>
      </c>
      <c r="AU56" s="74">
        <v>0</v>
      </c>
      <c r="AV56" s="74">
        <v>0</v>
      </c>
      <c r="AW56" s="194">
        <f t="shared" ref="AW56:AW66" si="35">SUM(AS56:AV56)</f>
        <v>44</v>
      </c>
      <c r="AX56" s="344">
        <v>1636</v>
      </c>
      <c r="AY56" s="74">
        <v>0</v>
      </c>
      <c r="AZ56" s="74">
        <v>0</v>
      </c>
      <c r="BA56" s="74">
        <v>0</v>
      </c>
      <c r="BB56" s="194">
        <f t="shared" si="28"/>
        <v>1636</v>
      </c>
      <c r="BC56" s="344">
        <v>94035</v>
      </c>
      <c r="BD56" s="74">
        <v>0</v>
      </c>
      <c r="BE56" s="74">
        <v>0</v>
      </c>
      <c r="BF56" s="74">
        <v>0</v>
      </c>
      <c r="BG56" s="194">
        <f t="shared" ref="BG56:BG66" si="36">SUM(BC56:BF56)</f>
        <v>94035</v>
      </c>
      <c r="BH56" s="344">
        <v>0</v>
      </c>
      <c r="BI56" s="74">
        <v>0</v>
      </c>
      <c r="BJ56" s="74">
        <v>0</v>
      </c>
      <c r="BK56" s="74">
        <v>0</v>
      </c>
      <c r="BL56" s="194">
        <f t="shared" si="29"/>
        <v>0</v>
      </c>
      <c r="BM56" s="344">
        <v>0</v>
      </c>
      <c r="BN56" s="74">
        <v>0</v>
      </c>
      <c r="BO56" s="74">
        <v>0</v>
      </c>
      <c r="BP56" s="74">
        <v>0</v>
      </c>
      <c r="BQ56" s="245">
        <f>SUM(BM56:BP56)</f>
        <v>0</v>
      </c>
      <c r="BR56" s="344">
        <f t="shared" si="30"/>
        <v>213533</v>
      </c>
      <c r="BS56" s="74">
        <f t="shared" si="30"/>
        <v>0</v>
      </c>
      <c r="BT56" s="74">
        <f t="shared" si="30"/>
        <v>0</v>
      </c>
      <c r="BU56" s="74">
        <f t="shared" si="30"/>
        <v>0</v>
      </c>
      <c r="BV56" s="247">
        <f t="shared" si="31"/>
        <v>213533</v>
      </c>
      <c r="BW56" s="167"/>
      <c r="BX56" s="345"/>
      <c r="BZ56" s="346"/>
    </row>
    <row r="57" spans="1:85" x14ac:dyDescent="0.3">
      <c r="A57" s="312" t="s">
        <v>334</v>
      </c>
      <c r="B57" s="340"/>
      <c r="D57" s="347"/>
      <c r="E57" s="315">
        <v>0</v>
      </c>
      <c r="F57" s="20">
        <v>647580811</v>
      </c>
      <c r="G57" s="20">
        <v>0</v>
      </c>
      <c r="H57" s="20">
        <v>0</v>
      </c>
      <c r="I57" s="178">
        <f t="shared" si="20"/>
        <v>647580811</v>
      </c>
      <c r="J57" s="341">
        <v>0</v>
      </c>
      <c r="K57" s="20">
        <v>52763829</v>
      </c>
      <c r="L57" s="39">
        <v>0</v>
      </c>
      <c r="M57" s="39">
        <v>0</v>
      </c>
      <c r="N57" s="178">
        <f t="shared" si="32"/>
        <v>52763829</v>
      </c>
      <c r="O57" s="341">
        <v>0</v>
      </c>
      <c r="P57" s="39">
        <v>52763829</v>
      </c>
      <c r="Q57" s="39">
        <v>0</v>
      </c>
      <c r="R57" s="39">
        <v>0</v>
      </c>
      <c r="S57" s="178">
        <f t="shared" si="24"/>
        <v>52763829</v>
      </c>
      <c r="T57" s="341">
        <v>0</v>
      </c>
      <c r="U57" s="39">
        <v>52763829</v>
      </c>
      <c r="V57" s="39">
        <v>0</v>
      </c>
      <c r="W57" s="39">
        <v>0</v>
      </c>
      <c r="X57" s="178">
        <f t="shared" si="33"/>
        <v>52763829</v>
      </c>
      <c r="Y57" s="344">
        <v>0</v>
      </c>
      <c r="Z57" s="39">
        <v>52763829</v>
      </c>
      <c r="AA57" s="74">
        <v>0</v>
      </c>
      <c r="AB57" s="74">
        <v>0</v>
      </c>
      <c r="AC57" s="178">
        <f t="shared" si="34"/>
        <v>52763829</v>
      </c>
      <c r="AD57" s="344">
        <v>0</v>
      </c>
      <c r="AE57" s="39">
        <v>52763829</v>
      </c>
      <c r="AF57" s="74">
        <v>0</v>
      </c>
      <c r="AG57" s="74">
        <v>0</v>
      </c>
      <c r="AH57" s="178">
        <f t="shared" si="25"/>
        <v>52763829</v>
      </c>
      <c r="AI57" s="341">
        <v>0</v>
      </c>
      <c r="AJ57" s="39">
        <v>52763829</v>
      </c>
      <c r="AK57" s="39">
        <v>0</v>
      </c>
      <c r="AL57" s="39">
        <v>0</v>
      </c>
      <c r="AM57" s="178">
        <f t="shared" si="26"/>
        <v>52763829</v>
      </c>
      <c r="AN57" s="341">
        <v>0</v>
      </c>
      <c r="AO57" s="39">
        <v>52763829</v>
      </c>
      <c r="AP57" s="39">
        <v>0</v>
      </c>
      <c r="AQ57" s="39">
        <v>0</v>
      </c>
      <c r="AR57" s="178">
        <f t="shared" si="27"/>
        <v>52763829</v>
      </c>
      <c r="AS57" s="341">
        <v>0</v>
      </c>
      <c r="AT57" s="39">
        <v>56013504</v>
      </c>
      <c r="AU57" s="39">
        <v>0</v>
      </c>
      <c r="AV57" s="39">
        <v>0</v>
      </c>
      <c r="AW57" s="178">
        <f t="shared" si="35"/>
        <v>56013504</v>
      </c>
      <c r="AX57" s="344">
        <v>0</v>
      </c>
      <c r="AY57" s="39">
        <v>54388667</v>
      </c>
      <c r="AZ57" s="74">
        <v>0</v>
      </c>
      <c r="BA57" s="74">
        <v>0</v>
      </c>
      <c r="BB57" s="178">
        <f t="shared" si="28"/>
        <v>54388667</v>
      </c>
      <c r="BC57" s="341">
        <v>0</v>
      </c>
      <c r="BD57" s="39">
        <v>59054489</v>
      </c>
      <c r="BE57" s="39">
        <v>0</v>
      </c>
      <c r="BF57" s="39">
        <v>0</v>
      </c>
      <c r="BG57" s="178">
        <f t="shared" si="36"/>
        <v>59054489</v>
      </c>
      <c r="BH57" s="344">
        <v>0</v>
      </c>
      <c r="BI57" s="74">
        <v>0</v>
      </c>
      <c r="BJ57" s="74">
        <v>0</v>
      </c>
      <c r="BK57" s="74">
        <v>0</v>
      </c>
      <c r="BL57" s="178">
        <f t="shared" si="29"/>
        <v>0</v>
      </c>
      <c r="BM57" s="344">
        <v>0</v>
      </c>
      <c r="BN57" s="74">
        <v>0</v>
      </c>
      <c r="BO57" s="74">
        <v>0</v>
      </c>
      <c r="BP57" s="74">
        <v>0</v>
      </c>
      <c r="BQ57" s="188">
        <f t="shared" si="21"/>
        <v>0</v>
      </c>
      <c r="BR57" s="341">
        <f t="shared" si="30"/>
        <v>0</v>
      </c>
      <c r="BS57" s="39">
        <f>+K57+P57+U57+Z57+AE57+AM57+AO57+AT57+AY57+BD57+BI57+BN57</f>
        <v>538803463</v>
      </c>
      <c r="BT57" s="39">
        <f t="shared" si="30"/>
        <v>0</v>
      </c>
      <c r="BU57" s="39">
        <f t="shared" si="30"/>
        <v>0</v>
      </c>
      <c r="BV57" s="275">
        <f>SUM(BR57:BU57)</f>
        <v>538803463</v>
      </c>
      <c r="BW57" s="143"/>
      <c r="BX57" s="319"/>
    </row>
    <row r="58" spans="1:85" ht="13.5" customHeight="1" x14ac:dyDescent="0.3">
      <c r="A58" s="312" t="s">
        <v>335</v>
      </c>
      <c r="B58" s="340"/>
      <c r="D58" s="325"/>
      <c r="E58" s="315">
        <v>0</v>
      </c>
      <c r="F58" s="20">
        <v>16849080</v>
      </c>
      <c r="G58" s="20">
        <v>0</v>
      </c>
      <c r="H58" s="20">
        <v>0</v>
      </c>
      <c r="I58" s="178">
        <f>SUM(E58:H58)</f>
        <v>16849080</v>
      </c>
      <c r="J58" s="341">
        <v>0</v>
      </c>
      <c r="K58" s="39">
        <v>0</v>
      </c>
      <c r="L58" s="39">
        <v>0</v>
      </c>
      <c r="M58" s="39">
        <v>0</v>
      </c>
      <c r="N58" s="178">
        <f t="shared" si="32"/>
        <v>0</v>
      </c>
      <c r="O58" s="341">
        <v>0</v>
      </c>
      <c r="P58" s="39">
        <v>0</v>
      </c>
      <c r="Q58" s="39">
        <v>0</v>
      </c>
      <c r="R58" s="39">
        <v>0</v>
      </c>
      <c r="S58" s="178">
        <f t="shared" si="24"/>
        <v>0</v>
      </c>
      <c r="T58" s="341">
        <v>0</v>
      </c>
      <c r="U58" s="39">
        <v>0</v>
      </c>
      <c r="V58" s="39">
        <v>0</v>
      </c>
      <c r="W58" s="39">
        <v>0</v>
      </c>
      <c r="X58" s="178">
        <f t="shared" si="33"/>
        <v>0</v>
      </c>
      <c r="Y58" s="341">
        <v>0</v>
      </c>
      <c r="Z58" s="39">
        <v>0</v>
      </c>
      <c r="AA58" s="39">
        <v>0</v>
      </c>
      <c r="AB58" s="39">
        <v>0</v>
      </c>
      <c r="AC58" s="178">
        <f t="shared" si="34"/>
        <v>0</v>
      </c>
      <c r="AD58" s="341">
        <v>0</v>
      </c>
      <c r="AE58" s="39">
        <v>5616360</v>
      </c>
      <c r="AF58" s="39">
        <v>0</v>
      </c>
      <c r="AG58" s="39">
        <v>0</v>
      </c>
      <c r="AH58" s="178">
        <f t="shared" si="25"/>
        <v>5616360</v>
      </c>
      <c r="AI58" s="341">
        <v>0</v>
      </c>
      <c r="AJ58" s="39">
        <v>0</v>
      </c>
      <c r="AK58" s="39">
        <v>0</v>
      </c>
      <c r="AL58" s="39">
        <v>0</v>
      </c>
      <c r="AM58" s="178">
        <f t="shared" si="26"/>
        <v>0</v>
      </c>
      <c r="AN58" s="341">
        <v>0</v>
      </c>
      <c r="AO58" s="39">
        <v>0</v>
      </c>
      <c r="AP58" s="39">
        <v>0</v>
      </c>
      <c r="AQ58" s="39">
        <v>0</v>
      </c>
      <c r="AR58" s="178">
        <f t="shared" si="27"/>
        <v>0</v>
      </c>
      <c r="AS58" s="341">
        <v>0</v>
      </c>
      <c r="AT58" s="39">
        <v>0</v>
      </c>
      <c r="AU58" s="39">
        <v>0</v>
      </c>
      <c r="AV58" s="39">
        <v>0</v>
      </c>
      <c r="AW58" s="178">
        <f t="shared" si="35"/>
        <v>0</v>
      </c>
      <c r="AX58" s="341">
        <v>0</v>
      </c>
      <c r="AY58" s="39">
        <v>5616360</v>
      </c>
      <c r="AZ58" s="39">
        <v>0</v>
      </c>
      <c r="BA58" s="39">
        <v>0</v>
      </c>
      <c r="BB58" s="178">
        <f t="shared" si="28"/>
        <v>5616360</v>
      </c>
      <c r="BC58" s="341">
        <v>0</v>
      </c>
      <c r="BD58" s="39">
        <v>0</v>
      </c>
      <c r="BE58" s="39">
        <v>0</v>
      </c>
      <c r="BF58" s="39">
        <v>0</v>
      </c>
      <c r="BG58" s="178">
        <f t="shared" si="36"/>
        <v>0</v>
      </c>
      <c r="BH58" s="341">
        <v>0</v>
      </c>
      <c r="BI58" s="39">
        <v>0</v>
      </c>
      <c r="BJ58" s="39">
        <v>0</v>
      </c>
      <c r="BK58" s="39">
        <v>0</v>
      </c>
      <c r="BL58" s="178">
        <f t="shared" si="29"/>
        <v>0</v>
      </c>
      <c r="BM58" s="341">
        <v>0</v>
      </c>
      <c r="BN58" s="39">
        <v>0</v>
      </c>
      <c r="BO58" s="39">
        <v>0</v>
      </c>
      <c r="BP58" s="39">
        <v>0</v>
      </c>
      <c r="BQ58" s="188">
        <f>SUM(BM58:BP58)</f>
        <v>0</v>
      </c>
      <c r="BR58" s="341">
        <f t="shared" si="30"/>
        <v>0</v>
      </c>
      <c r="BS58" s="39">
        <f>+K58+P58+U58+Z58+AE58+AM58+AO58+AT58+AY58+BD58+BI58+BN58</f>
        <v>11232720</v>
      </c>
      <c r="BT58" s="39">
        <f t="shared" si="30"/>
        <v>0</v>
      </c>
      <c r="BU58" s="39">
        <f t="shared" si="30"/>
        <v>0</v>
      </c>
      <c r="BV58" s="275">
        <f t="shared" si="31"/>
        <v>11232720</v>
      </c>
      <c r="BW58" s="143"/>
      <c r="BX58" s="319"/>
    </row>
    <row r="59" spans="1:85" ht="12.75" customHeight="1" x14ac:dyDescent="0.3">
      <c r="A59" s="312" t="s">
        <v>336</v>
      </c>
      <c r="B59" s="340"/>
      <c r="D59" s="337" t="s">
        <v>174</v>
      </c>
      <c r="E59" s="315">
        <v>0</v>
      </c>
      <c r="F59" s="20">
        <v>4749412</v>
      </c>
      <c r="G59" s="20">
        <v>0</v>
      </c>
      <c r="H59" s="20">
        <v>0</v>
      </c>
      <c r="I59" s="178">
        <f t="shared" ref="I59:I66" si="37">SUM(E59:H59)</f>
        <v>4749412</v>
      </c>
      <c r="J59" s="341">
        <v>0</v>
      </c>
      <c r="K59" s="39">
        <v>0</v>
      </c>
      <c r="L59" s="39">
        <v>0</v>
      </c>
      <c r="M59" s="39">
        <f>-[1]original!$G$42</f>
        <v>44209</v>
      </c>
      <c r="N59" s="178">
        <f t="shared" si="32"/>
        <v>44209</v>
      </c>
      <c r="O59" s="341">
        <v>0</v>
      </c>
      <c r="P59" s="39">
        <v>0</v>
      </c>
      <c r="Q59" s="39">
        <v>0</v>
      </c>
      <c r="R59" s="39">
        <f>-[2]original!$H$42</f>
        <v>128914</v>
      </c>
      <c r="S59" s="178">
        <f>SUM(O59:R59)</f>
        <v>128914</v>
      </c>
      <c r="T59" s="341">
        <v>0</v>
      </c>
      <c r="U59" s="39">
        <v>0</v>
      </c>
      <c r="V59" s="39">
        <v>0</v>
      </c>
      <c r="W59" s="39">
        <f>-[3]original!$I$42</f>
        <v>262696</v>
      </c>
      <c r="X59" s="178">
        <f t="shared" si="33"/>
        <v>262696</v>
      </c>
      <c r="Y59" s="341">
        <v>0</v>
      </c>
      <c r="Z59" s="39">
        <v>0</v>
      </c>
      <c r="AA59" s="39">
        <v>0</v>
      </c>
      <c r="AB59" s="39">
        <f>-[4]original!$J$43</f>
        <v>497936</v>
      </c>
      <c r="AC59" s="178">
        <f t="shared" si="34"/>
        <v>497936</v>
      </c>
      <c r="AD59" s="341">
        <v>0</v>
      </c>
      <c r="AE59" s="39">
        <v>0</v>
      </c>
      <c r="AF59" s="39">
        <v>0</v>
      </c>
      <c r="AG59" s="39">
        <f>-[5]original!$K$43</f>
        <v>1143022</v>
      </c>
      <c r="AH59" s="178">
        <f t="shared" si="25"/>
        <v>1143022</v>
      </c>
      <c r="AI59" s="341">
        <v>0</v>
      </c>
      <c r="AJ59" s="39">
        <v>0</v>
      </c>
      <c r="AK59" s="39">
        <v>0</v>
      </c>
      <c r="AL59" s="39">
        <f>-[6]original!$L$43</f>
        <v>2165635</v>
      </c>
      <c r="AM59" s="178">
        <f>SUM(AI59:AL59)</f>
        <v>2165635</v>
      </c>
      <c r="AN59" s="341">
        <v>0</v>
      </c>
      <c r="AO59" s="39">
        <v>0</v>
      </c>
      <c r="AP59" s="39">
        <v>0</v>
      </c>
      <c r="AQ59" s="39">
        <f>-[7]original!$M$43</f>
        <v>618391</v>
      </c>
      <c r="AR59" s="178">
        <f t="shared" si="27"/>
        <v>618391</v>
      </c>
      <c r="AS59" s="341">
        <v>0</v>
      </c>
      <c r="AT59" s="39">
        <v>0</v>
      </c>
      <c r="AU59" s="39">
        <v>0</v>
      </c>
      <c r="AV59" s="39">
        <f>-[8]original!$N$43</f>
        <v>524915</v>
      </c>
      <c r="AW59" s="178">
        <f t="shared" si="35"/>
        <v>524915</v>
      </c>
      <c r="AX59" s="341">
        <v>0</v>
      </c>
      <c r="AY59" s="39">
        <v>0</v>
      </c>
      <c r="AZ59" s="39">
        <v>0</v>
      </c>
      <c r="BA59" s="39">
        <f>-[9]original!$O$43</f>
        <v>90624</v>
      </c>
      <c r="BB59" s="178">
        <f t="shared" si="28"/>
        <v>90624</v>
      </c>
      <c r="BC59" s="341">
        <v>0</v>
      </c>
      <c r="BD59" s="39">
        <v>0</v>
      </c>
      <c r="BE59" s="39">
        <v>0</v>
      </c>
      <c r="BF59" s="39">
        <f>-[10]original!$P$43</f>
        <v>275448</v>
      </c>
      <c r="BG59" s="178">
        <f t="shared" si="36"/>
        <v>275448</v>
      </c>
      <c r="BH59" s="341">
        <v>0</v>
      </c>
      <c r="BI59" s="39">
        <v>0</v>
      </c>
      <c r="BJ59" s="39">
        <v>0</v>
      </c>
      <c r="BK59" s="39">
        <v>0</v>
      </c>
      <c r="BL59" s="178">
        <f t="shared" si="29"/>
        <v>0</v>
      </c>
      <c r="BM59" s="341">
        <v>0</v>
      </c>
      <c r="BN59" s="39">
        <v>0</v>
      </c>
      <c r="BO59" s="39">
        <v>0</v>
      </c>
      <c r="BP59" s="39">
        <v>0</v>
      </c>
      <c r="BQ59" s="188">
        <f t="shared" ref="BQ59:BQ66" si="38">SUM(BM59:BP59)</f>
        <v>0</v>
      </c>
      <c r="BR59" s="341">
        <f t="shared" si="30"/>
        <v>0</v>
      </c>
      <c r="BS59" s="39">
        <f t="shared" si="30"/>
        <v>0</v>
      </c>
      <c r="BT59" s="39">
        <f t="shared" si="30"/>
        <v>0</v>
      </c>
      <c r="BU59" s="39">
        <f>+M59+R59+W59+AB59+AG59+AL59+AQ59+AV59+BA59+BF59+BK59+BP59</f>
        <v>5751790</v>
      </c>
      <c r="BV59" s="275">
        <f t="shared" si="31"/>
        <v>5751790</v>
      </c>
      <c r="BW59" s="143"/>
      <c r="BX59" s="319"/>
    </row>
    <row r="60" spans="1:85" ht="13.25" customHeight="1" x14ac:dyDescent="0.3">
      <c r="A60" s="312" t="s">
        <v>337</v>
      </c>
      <c r="B60" s="340"/>
      <c r="D60" s="337"/>
      <c r="E60" s="20">
        <v>0</v>
      </c>
      <c r="F60" s="20">
        <v>134338</v>
      </c>
      <c r="G60" s="20">
        <v>0</v>
      </c>
      <c r="H60" s="20">
        <v>0</v>
      </c>
      <c r="I60" s="178">
        <f t="shared" si="37"/>
        <v>134338</v>
      </c>
      <c r="J60" s="341">
        <v>0</v>
      </c>
      <c r="K60" s="39">
        <v>0</v>
      </c>
      <c r="L60" s="39">
        <v>0</v>
      </c>
      <c r="M60" s="39">
        <v>0</v>
      </c>
      <c r="N60" s="178">
        <f t="shared" si="32"/>
        <v>0</v>
      </c>
      <c r="O60" s="341">
        <v>0</v>
      </c>
      <c r="P60" s="39">
        <v>75000</v>
      </c>
      <c r="Q60" s="39">
        <v>0</v>
      </c>
      <c r="R60" s="39">
        <v>0</v>
      </c>
      <c r="S60" s="178">
        <f t="shared" si="24"/>
        <v>75000</v>
      </c>
      <c r="T60" s="341">
        <v>0</v>
      </c>
      <c r="U60" s="39">
        <v>0</v>
      </c>
      <c r="V60" s="39">
        <v>0</v>
      </c>
      <c r="W60" s="39">
        <v>0</v>
      </c>
      <c r="X60" s="178">
        <f t="shared" si="33"/>
        <v>0</v>
      </c>
      <c r="Y60" s="341">
        <v>0</v>
      </c>
      <c r="Z60" s="39">
        <v>0</v>
      </c>
      <c r="AA60" s="39">
        <v>0</v>
      </c>
      <c r="AB60" s="39">
        <v>0</v>
      </c>
      <c r="AC60" s="178">
        <f t="shared" si="34"/>
        <v>0</v>
      </c>
      <c r="AD60" s="341">
        <v>0</v>
      </c>
      <c r="AE60" s="39">
        <v>59338</v>
      </c>
      <c r="AF60" s="39">
        <v>0</v>
      </c>
      <c r="AG60" s="39">
        <v>0</v>
      </c>
      <c r="AH60" s="178">
        <f t="shared" si="25"/>
        <v>59338</v>
      </c>
      <c r="AI60" s="341">
        <v>0</v>
      </c>
      <c r="AJ60" s="39">
        <v>0</v>
      </c>
      <c r="AK60" s="39">
        <v>0</v>
      </c>
      <c r="AL60" s="39">
        <v>0</v>
      </c>
      <c r="AM60" s="178">
        <f t="shared" si="26"/>
        <v>0</v>
      </c>
      <c r="AN60" s="341">
        <v>0</v>
      </c>
      <c r="AO60" s="39">
        <v>0</v>
      </c>
      <c r="AP60" s="39">
        <v>0</v>
      </c>
      <c r="AQ60" s="39">
        <v>0</v>
      </c>
      <c r="AR60" s="178">
        <f t="shared" si="27"/>
        <v>0</v>
      </c>
      <c r="AS60" s="341">
        <v>0</v>
      </c>
      <c r="AT60" s="39">
        <v>0</v>
      </c>
      <c r="AU60" s="39">
        <v>0</v>
      </c>
      <c r="AV60" s="39">
        <v>0</v>
      </c>
      <c r="AW60" s="178">
        <f t="shared" si="35"/>
        <v>0</v>
      </c>
      <c r="AX60" s="341">
        <v>0</v>
      </c>
      <c r="AY60" s="39">
        <v>0</v>
      </c>
      <c r="AZ60" s="39">
        <v>0</v>
      </c>
      <c r="BA60" s="39">
        <v>0</v>
      </c>
      <c r="BB60" s="178">
        <f t="shared" si="28"/>
        <v>0</v>
      </c>
      <c r="BC60" s="341">
        <v>0</v>
      </c>
      <c r="BD60" s="39">
        <v>0</v>
      </c>
      <c r="BE60" s="39">
        <v>0</v>
      </c>
      <c r="BF60" s="39">
        <v>0</v>
      </c>
      <c r="BG60" s="178">
        <f t="shared" si="36"/>
        <v>0</v>
      </c>
      <c r="BH60" s="341">
        <v>0</v>
      </c>
      <c r="BI60" s="39">
        <v>0</v>
      </c>
      <c r="BJ60" s="39">
        <v>0</v>
      </c>
      <c r="BK60" s="39">
        <v>0</v>
      </c>
      <c r="BL60" s="178">
        <f>SUM(BH60:BK60)</f>
        <v>0</v>
      </c>
      <c r="BM60" s="341">
        <v>0</v>
      </c>
      <c r="BN60" s="39">
        <v>0</v>
      </c>
      <c r="BO60" s="39">
        <v>0</v>
      </c>
      <c r="BP60" s="39">
        <v>0</v>
      </c>
      <c r="BQ60" s="188">
        <f t="shared" si="38"/>
        <v>0</v>
      </c>
      <c r="BR60" s="341">
        <f t="shared" si="30"/>
        <v>0</v>
      </c>
      <c r="BS60" s="39">
        <f t="shared" si="30"/>
        <v>134338</v>
      </c>
      <c r="BT60" s="39">
        <f t="shared" si="30"/>
        <v>0</v>
      </c>
      <c r="BU60" s="39">
        <f>+M60+R60+W60+AB60+AG60+AL60+AQ60+AV60+BA60+BF60+BK60+BP60</f>
        <v>0</v>
      </c>
      <c r="BV60" s="275">
        <f t="shared" si="31"/>
        <v>134338</v>
      </c>
      <c r="BW60" s="143"/>
      <c r="BX60" s="319"/>
    </row>
    <row r="61" spans="1:85" s="113" customFormat="1" ht="27.5" customHeight="1" x14ac:dyDescent="0.3">
      <c r="A61" s="753" t="s">
        <v>338</v>
      </c>
      <c r="B61" s="753"/>
      <c r="C61" s="753"/>
      <c r="D61" s="754"/>
      <c r="E61" s="53">
        <v>0</v>
      </c>
      <c r="F61" s="20">
        <v>8049084</v>
      </c>
      <c r="G61" s="53">
        <v>0</v>
      </c>
      <c r="H61" s="53">
        <v>0</v>
      </c>
      <c r="I61" s="178">
        <f t="shared" si="37"/>
        <v>8049084</v>
      </c>
      <c r="J61" s="344">
        <v>0</v>
      </c>
      <c r="K61" s="74">
        <v>624874</v>
      </c>
      <c r="L61" s="74">
        <v>0</v>
      </c>
      <c r="M61" s="74">
        <v>0</v>
      </c>
      <c r="N61" s="178">
        <f t="shared" si="32"/>
        <v>624874</v>
      </c>
      <c r="O61" s="341">
        <v>0</v>
      </c>
      <c r="P61" s="39">
        <v>665852</v>
      </c>
      <c r="Q61" s="39">
        <v>0</v>
      </c>
      <c r="R61" s="39">
        <v>0</v>
      </c>
      <c r="S61" s="178">
        <f t="shared" si="24"/>
        <v>665852</v>
      </c>
      <c r="T61" s="341">
        <v>0</v>
      </c>
      <c r="U61" s="39">
        <v>650315</v>
      </c>
      <c r="V61" s="39">
        <v>0</v>
      </c>
      <c r="W61" s="39">
        <v>0</v>
      </c>
      <c r="X61" s="178">
        <f t="shared" si="33"/>
        <v>650315</v>
      </c>
      <c r="Y61" s="344">
        <v>0</v>
      </c>
      <c r="Z61" s="39">
        <v>652201</v>
      </c>
      <c r="AA61" s="74">
        <v>0</v>
      </c>
      <c r="AB61" s="74">
        <v>0</v>
      </c>
      <c r="AC61" s="178">
        <f>SUM(Y61:AB61)</f>
        <v>652201</v>
      </c>
      <c r="AD61" s="344">
        <v>0</v>
      </c>
      <c r="AE61" s="39">
        <v>650655</v>
      </c>
      <c r="AF61" s="74">
        <v>0</v>
      </c>
      <c r="AG61" s="74">
        <v>0</v>
      </c>
      <c r="AH61" s="194">
        <f t="shared" ref="AH61:AH66" si="39">SUM(AD61:AG61)</f>
        <v>650655</v>
      </c>
      <c r="AI61" s="341">
        <v>0</v>
      </c>
      <c r="AJ61" s="39">
        <v>667148</v>
      </c>
      <c r="AK61" s="39">
        <v>0</v>
      </c>
      <c r="AL61" s="39">
        <v>0</v>
      </c>
      <c r="AM61" s="178">
        <f t="shared" si="26"/>
        <v>667148</v>
      </c>
      <c r="AN61" s="341">
        <v>0</v>
      </c>
      <c r="AO61" s="39">
        <v>667273</v>
      </c>
      <c r="AP61" s="39">
        <v>0</v>
      </c>
      <c r="AQ61" s="39">
        <v>0</v>
      </c>
      <c r="AR61" s="178">
        <f t="shared" si="27"/>
        <v>667273</v>
      </c>
      <c r="AS61" s="341">
        <v>0</v>
      </c>
      <c r="AT61" s="39">
        <v>674879</v>
      </c>
      <c r="AU61" s="39">
        <v>0</v>
      </c>
      <c r="AV61" s="39">
        <v>0</v>
      </c>
      <c r="AW61" s="178">
        <f t="shared" si="35"/>
        <v>674879</v>
      </c>
      <c r="AX61" s="344">
        <v>0</v>
      </c>
      <c r="AY61" s="39">
        <v>686741</v>
      </c>
      <c r="AZ61" s="74">
        <v>0</v>
      </c>
      <c r="BA61" s="74">
        <v>0</v>
      </c>
      <c r="BB61" s="178">
        <f t="shared" si="28"/>
        <v>686741</v>
      </c>
      <c r="BC61" s="341">
        <v>0</v>
      </c>
      <c r="BD61" s="39">
        <v>689307</v>
      </c>
      <c r="BE61" s="39">
        <v>0</v>
      </c>
      <c r="BF61" s="39">
        <v>0</v>
      </c>
      <c r="BG61" s="178">
        <f t="shared" si="36"/>
        <v>689307</v>
      </c>
      <c r="BH61" s="344">
        <v>0</v>
      </c>
      <c r="BI61" s="74">
        <v>0</v>
      </c>
      <c r="BJ61" s="74">
        <v>0</v>
      </c>
      <c r="BK61" s="74">
        <v>0</v>
      </c>
      <c r="BL61" s="194">
        <f>SUM(BH61:BK61)</f>
        <v>0</v>
      </c>
      <c r="BM61" s="344">
        <v>0</v>
      </c>
      <c r="BN61" s="74">
        <v>0</v>
      </c>
      <c r="BO61" s="74">
        <v>0</v>
      </c>
      <c r="BP61" s="74">
        <v>0</v>
      </c>
      <c r="BQ61" s="245">
        <f t="shared" si="38"/>
        <v>0</v>
      </c>
      <c r="BR61" s="341">
        <f t="shared" si="30"/>
        <v>0</v>
      </c>
      <c r="BS61" s="39">
        <f t="shared" si="30"/>
        <v>6629245</v>
      </c>
      <c r="BT61" s="39">
        <f t="shared" si="30"/>
        <v>0</v>
      </c>
      <c r="BU61" s="39">
        <f t="shared" si="30"/>
        <v>0</v>
      </c>
      <c r="BV61" s="275">
        <f t="shared" si="31"/>
        <v>6629245</v>
      </c>
      <c r="BW61" s="167"/>
      <c r="BX61" s="345"/>
      <c r="BZ61" s="346"/>
    </row>
    <row r="62" spans="1:85" s="113" customFormat="1" ht="27.5" customHeight="1" x14ac:dyDescent="0.3">
      <c r="A62" s="753" t="s">
        <v>339</v>
      </c>
      <c r="B62" s="753"/>
      <c r="C62" s="753"/>
      <c r="D62" s="754"/>
      <c r="E62" s="20">
        <v>0</v>
      </c>
      <c r="F62" s="20">
        <v>0</v>
      </c>
      <c r="G62" s="20">
        <v>0</v>
      </c>
      <c r="H62" s="20">
        <v>118590</v>
      </c>
      <c r="I62" s="178">
        <f>SUM(E62:H62)</f>
        <v>118590</v>
      </c>
      <c r="J62" s="344">
        <v>0</v>
      </c>
      <c r="K62" s="74">
        <v>0</v>
      </c>
      <c r="L62" s="74">
        <v>0</v>
      </c>
      <c r="M62" s="74">
        <v>0</v>
      </c>
      <c r="N62" s="178">
        <f>SUM(J62:M62)</f>
        <v>0</v>
      </c>
      <c r="O62" s="341"/>
      <c r="P62" s="39"/>
      <c r="Q62" s="39"/>
      <c r="R62" s="39"/>
      <c r="S62" s="178"/>
      <c r="T62" s="341"/>
      <c r="U62" s="39"/>
      <c r="V62" s="39"/>
      <c r="W62" s="39"/>
      <c r="X62" s="178"/>
      <c r="Y62" s="344"/>
      <c r="Z62" s="39"/>
      <c r="AA62" s="74"/>
      <c r="AB62" s="74"/>
      <c r="AC62" s="178"/>
      <c r="AD62" s="344"/>
      <c r="AE62" s="39"/>
      <c r="AF62" s="74"/>
      <c r="AG62" s="74"/>
      <c r="AH62" s="194"/>
      <c r="AI62" s="341"/>
      <c r="AJ62" s="39"/>
      <c r="AK62" s="39"/>
      <c r="AL62" s="39"/>
      <c r="AM62" s="178"/>
      <c r="AN62" s="341">
        <v>0</v>
      </c>
      <c r="AO62" s="39">
        <v>0</v>
      </c>
      <c r="AP62" s="39">
        <v>0</v>
      </c>
      <c r="AQ62" s="39">
        <v>0</v>
      </c>
      <c r="AR62" s="178">
        <f>SUM(AN62:AQ62)</f>
        <v>0</v>
      </c>
      <c r="AS62" s="344"/>
      <c r="AT62" s="74"/>
      <c r="AU62" s="74"/>
      <c r="AV62" s="74"/>
      <c r="AW62" s="194"/>
      <c r="AX62" s="344"/>
      <c r="AY62" s="74"/>
      <c r="AZ62" s="74"/>
      <c r="BA62" s="74"/>
      <c r="BB62" s="194"/>
      <c r="BC62" s="344">
        <v>0</v>
      </c>
      <c r="BD62" s="74">
        <v>0</v>
      </c>
      <c r="BE62" s="74">
        <v>0</v>
      </c>
      <c r="BF62" s="74">
        <v>0</v>
      </c>
      <c r="BG62" s="194">
        <f t="shared" si="36"/>
        <v>0</v>
      </c>
      <c r="BH62" s="344"/>
      <c r="BI62" s="74"/>
      <c r="BJ62" s="74"/>
      <c r="BK62" s="74"/>
      <c r="BL62" s="194"/>
      <c r="BM62" s="344"/>
      <c r="BN62" s="74"/>
      <c r="BO62" s="74"/>
      <c r="BP62" s="74"/>
      <c r="BQ62" s="245"/>
      <c r="BR62" s="341">
        <f t="shared" si="30"/>
        <v>0</v>
      </c>
      <c r="BS62" s="39">
        <f>+K62+P62+U62+Z62+AE62+AJ62+AO62+AT62+AY62+BD62+BI62+BN62</f>
        <v>0</v>
      </c>
      <c r="BT62" s="39">
        <f t="shared" si="30"/>
        <v>0</v>
      </c>
      <c r="BU62" s="39">
        <f t="shared" si="30"/>
        <v>0</v>
      </c>
      <c r="BV62" s="275">
        <f t="shared" si="31"/>
        <v>0</v>
      </c>
      <c r="BW62" s="167"/>
      <c r="BX62" s="345"/>
      <c r="BZ62" s="346"/>
    </row>
    <row r="63" spans="1:85" x14ac:dyDescent="0.3">
      <c r="A63" s="312" t="s">
        <v>340</v>
      </c>
      <c r="B63" s="340"/>
      <c r="C63" s="340"/>
      <c r="D63" s="342"/>
      <c r="E63" s="20">
        <v>0</v>
      </c>
      <c r="F63" s="20">
        <v>25978559</v>
      </c>
      <c r="G63" s="20">
        <v>0</v>
      </c>
      <c r="H63" s="20">
        <v>0</v>
      </c>
      <c r="I63" s="178">
        <f>SUM(E63:H63)</f>
        <v>25978559</v>
      </c>
      <c r="J63" s="315">
        <v>0</v>
      </c>
      <c r="K63" s="20">
        <v>2133704</v>
      </c>
      <c r="L63" s="39">
        <v>0</v>
      </c>
      <c r="M63" s="39">
        <v>0</v>
      </c>
      <c r="N63" s="178">
        <f t="shared" si="32"/>
        <v>2133704</v>
      </c>
      <c r="O63" s="344">
        <v>0</v>
      </c>
      <c r="P63" s="74">
        <v>2115627</v>
      </c>
      <c r="Q63" s="74">
        <v>0</v>
      </c>
      <c r="R63" s="74">
        <v>0</v>
      </c>
      <c r="S63" s="178">
        <f t="shared" si="24"/>
        <v>2115627</v>
      </c>
      <c r="T63" s="344">
        <v>0</v>
      </c>
      <c r="U63" s="74">
        <v>2075937</v>
      </c>
      <c r="V63" s="74">
        <v>0</v>
      </c>
      <c r="W63" s="74">
        <v>0</v>
      </c>
      <c r="X63" s="178">
        <f>SUM(T63:W63)</f>
        <v>2075937</v>
      </c>
      <c r="Y63" s="344">
        <v>0</v>
      </c>
      <c r="Z63" s="39">
        <v>2037764</v>
      </c>
      <c r="AA63" s="74">
        <v>0</v>
      </c>
      <c r="AB63" s="74">
        <v>0</v>
      </c>
      <c r="AC63" s="178">
        <f t="shared" si="34"/>
        <v>2037764</v>
      </c>
      <c r="AD63" s="344">
        <v>0</v>
      </c>
      <c r="AE63" s="39">
        <v>2090281</v>
      </c>
      <c r="AF63" s="74">
        <v>0</v>
      </c>
      <c r="AG63" s="74">
        <v>0</v>
      </c>
      <c r="AH63" s="178">
        <f t="shared" si="39"/>
        <v>2090281</v>
      </c>
      <c r="AI63" s="341">
        <v>0</v>
      </c>
      <c r="AJ63" s="39">
        <v>2041171</v>
      </c>
      <c r="AK63" s="39">
        <v>0</v>
      </c>
      <c r="AL63" s="39">
        <v>0</v>
      </c>
      <c r="AM63" s="178">
        <f t="shared" si="26"/>
        <v>2041171</v>
      </c>
      <c r="AN63" s="341">
        <v>0</v>
      </c>
      <c r="AO63" s="39">
        <v>2036183</v>
      </c>
      <c r="AP63" s="39">
        <v>0</v>
      </c>
      <c r="AQ63" s="39">
        <v>0</v>
      </c>
      <c r="AR63" s="178">
        <f t="shared" si="27"/>
        <v>2036183</v>
      </c>
      <c r="AS63" s="341">
        <v>0</v>
      </c>
      <c r="AT63" s="39">
        <v>2134178</v>
      </c>
      <c r="AU63" s="39">
        <v>0</v>
      </c>
      <c r="AV63" s="39">
        <v>0</v>
      </c>
      <c r="AW63" s="178">
        <f t="shared" si="35"/>
        <v>2134178</v>
      </c>
      <c r="AX63" s="344">
        <v>0</v>
      </c>
      <c r="AY63" s="39">
        <v>2162518</v>
      </c>
      <c r="AZ63" s="74">
        <v>0</v>
      </c>
      <c r="BA63" s="74">
        <v>0</v>
      </c>
      <c r="BB63" s="178">
        <f t="shared" si="28"/>
        <v>2162518</v>
      </c>
      <c r="BC63" s="341">
        <v>0</v>
      </c>
      <c r="BD63" s="39">
        <v>2360497</v>
      </c>
      <c r="BE63" s="39">
        <v>0</v>
      </c>
      <c r="BF63" s="39">
        <v>0</v>
      </c>
      <c r="BG63" s="178">
        <f t="shared" si="36"/>
        <v>2360497</v>
      </c>
      <c r="BH63" s="344">
        <v>0</v>
      </c>
      <c r="BI63" s="74">
        <v>0</v>
      </c>
      <c r="BJ63" s="74">
        <v>0</v>
      </c>
      <c r="BK63" s="74">
        <v>0</v>
      </c>
      <c r="BL63" s="178">
        <f t="shared" si="29"/>
        <v>0</v>
      </c>
      <c r="BM63" s="344">
        <v>0</v>
      </c>
      <c r="BN63" s="74">
        <v>0</v>
      </c>
      <c r="BO63" s="74">
        <v>0</v>
      </c>
      <c r="BP63" s="74">
        <v>0</v>
      </c>
      <c r="BQ63" s="188">
        <f>SUM(BM63:BP63)</f>
        <v>0</v>
      </c>
      <c r="BR63" s="341">
        <f t="shared" si="30"/>
        <v>0</v>
      </c>
      <c r="BS63" s="39">
        <f t="shared" si="30"/>
        <v>21187860</v>
      </c>
      <c r="BT63" s="39">
        <f t="shared" si="30"/>
        <v>0</v>
      </c>
      <c r="BU63" s="39">
        <f>+M63+R63+W63+AB63+AG63+AL63+AQ63+AV63+BA63+BF63+BK63+BP63</f>
        <v>0</v>
      </c>
      <c r="BV63" s="275">
        <f>SUM(BR63:BU63)</f>
        <v>21187860</v>
      </c>
      <c r="BW63" s="143"/>
      <c r="BX63" s="319"/>
    </row>
    <row r="64" spans="1:85" x14ac:dyDescent="0.3">
      <c r="A64" s="312" t="s">
        <v>341</v>
      </c>
      <c r="B64" s="340"/>
      <c r="D64" s="325"/>
      <c r="E64" s="315">
        <v>2583053</v>
      </c>
      <c r="F64" s="20">
        <v>47226</v>
      </c>
      <c r="G64" s="20">
        <v>0</v>
      </c>
      <c r="H64" s="20">
        <v>0</v>
      </c>
      <c r="I64" s="178">
        <f t="shared" si="37"/>
        <v>2630279</v>
      </c>
      <c r="J64" s="315">
        <v>207674</v>
      </c>
      <c r="K64" s="20">
        <v>1591</v>
      </c>
      <c r="L64" s="39">
        <v>0</v>
      </c>
      <c r="M64" s="39">
        <v>0</v>
      </c>
      <c r="N64" s="178">
        <f t="shared" si="32"/>
        <v>209265</v>
      </c>
      <c r="O64" s="341">
        <v>206215</v>
      </c>
      <c r="P64" s="39">
        <v>689</v>
      </c>
      <c r="Q64" s="39">
        <v>0</v>
      </c>
      <c r="R64" s="39">
        <v>0</v>
      </c>
      <c r="S64" s="178">
        <f t="shared" si="24"/>
        <v>206904</v>
      </c>
      <c r="T64" s="341">
        <v>206097</v>
      </c>
      <c r="U64" s="39">
        <v>6767</v>
      </c>
      <c r="V64" s="39">
        <v>0</v>
      </c>
      <c r="W64" s="39">
        <v>0</v>
      </c>
      <c r="X64" s="178">
        <f t="shared" si="33"/>
        <v>212864</v>
      </c>
      <c r="Y64" s="341">
        <v>202515</v>
      </c>
      <c r="Z64" s="39">
        <v>3632</v>
      </c>
      <c r="AA64" s="39">
        <v>0</v>
      </c>
      <c r="AB64" s="39">
        <v>0</v>
      </c>
      <c r="AC64" s="178">
        <f t="shared" si="34"/>
        <v>206147</v>
      </c>
      <c r="AD64" s="341">
        <v>202225</v>
      </c>
      <c r="AE64" s="39">
        <v>1178</v>
      </c>
      <c r="AF64" s="39">
        <v>0</v>
      </c>
      <c r="AG64" s="39">
        <v>0</v>
      </c>
      <c r="AH64" s="178">
        <f t="shared" si="39"/>
        <v>203403</v>
      </c>
      <c r="AI64" s="341">
        <v>204027</v>
      </c>
      <c r="AJ64" s="39">
        <v>2403</v>
      </c>
      <c r="AK64" s="39">
        <v>0</v>
      </c>
      <c r="AL64" s="39">
        <v>0</v>
      </c>
      <c r="AM64" s="178">
        <f t="shared" si="26"/>
        <v>206430</v>
      </c>
      <c r="AN64" s="341">
        <v>204040</v>
      </c>
      <c r="AO64" s="39">
        <v>3173</v>
      </c>
      <c r="AP64" s="39">
        <v>0</v>
      </c>
      <c r="AQ64" s="39">
        <v>0</v>
      </c>
      <c r="AR64" s="178">
        <f t="shared" si="27"/>
        <v>207213</v>
      </c>
      <c r="AS64" s="341">
        <v>204162</v>
      </c>
      <c r="AT64" s="39">
        <v>4414</v>
      </c>
      <c r="AU64" s="39">
        <v>0</v>
      </c>
      <c r="AV64" s="39">
        <v>0</v>
      </c>
      <c r="AW64" s="178">
        <f t="shared" si="35"/>
        <v>208576</v>
      </c>
      <c r="AX64" s="341">
        <v>202764</v>
      </c>
      <c r="AY64" s="39">
        <v>0</v>
      </c>
      <c r="AZ64" s="39">
        <v>0</v>
      </c>
      <c r="BA64" s="39">
        <v>1684</v>
      </c>
      <c r="BB64" s="178">
        <f t="shared" si="28"/>
        <v>204448</v>
      </c>
      <c r="BC64" s="341">
        <v>197416</v>
      </c>
      <c r="BD64" s="39">
        <v>2538</v>
      </c>
      <c r="BE64" s="39">
        <v>0</v>
      </c>
      <c r="BF64" s="39">
        <v>0</v>
      </c>
      <c r="BG64" s="178">
        <f t="shared" si="36"/>
        <v>199954</v>
      </c>
      <c r="BH64" s="341">
        <v>0</v>
      </c>
      <c r="BI64" s="39">
        <v>0</v>
      </c>
      <c r="BJ64" s="39">
        <v>0</v>
      </c>
      <c r="BK64" s="39">
        <v>0</v>
      </c>
      <c r="BL64" s="178">
        <f t="shared" si="29"/>
        <v>0</v>
      </c>
      <c r="BM64" s="341">
        <v>0</v>
      </c>
      <c r="BN64" s="39">
        <v>0</v>
      </c>
      <c r="BO64" s="39">
        <v>0</v>
      </c>
      <c r="BP64" s="39">
        <v>0</v>
      </c>
      <c r="BQ64" s="188">
        <f t="shared" si="38"/>
        <v>0</v>
      </c>
      <c r="BR64" s="341">
        <f t="shared" si="30"/>
        <v>2037135</v>
      </c>
      <c r="BS64" s="39">
        <f t="shared" si="30"/>
        <v>26385</v>
      </c>
      <c r="BT64" s="39">
        <f t="shared" si="30"/>
        <v>0</v>
      </c>
      <c r="BU64" s="39">
        <f>+M64+R64+W64+AB64+AG64+AL64+AQ64+AV64+BA64+BF64+BK64+BP64</f>
        <v>1684</v>
      </c>
      <c r="BV64" s="275">
        <f>SUM(BR64:BU64)</f>
        <v>2065204</v>
      </c>
      <c r="BW64" s="143"/>
      <c r="BX64" s="319"/>
    </row>
    <row r="65" spans="1:153" x14ac:dyDescent="0.3">
      <c r="A65" s="312" t="s">
        <v>342</v>
      </c>
      <c r="B65" s="340"/>
      <c r="D65" s="325"/>
      <c r="E65" s="315">
        <v>1136498</v>
      </c>
      <c r="F65" s="20">
        <v>196312</v>
      </c>
      <c r="G65" s="20">
        <v>0</v>
      </c>
      <c r="H65" s="20">
        <v>0</v>
      </c>
      <c r="I65" s="178">
        <f t="shared" si="37"/>
        <v>1332810</v>
      </c>
      <c r="J65" s="315">
        <v>97121</v>
      </c>
      <c r="K65" s="20">
        <v>10613</v>
      </c>
      <c r="L65" s="39">
        <v>0</v>
      </c>
      <c r="M65" s="39">
        <v>0</v>
      </c>
      <c r="N65" s="178">
        <f t="shared" si="32"/>
        <v>107734</v>
      </c>
      <c r="O65" s="341">
        <v>105376</v>
      </c>
      <c r="P65" s="39">
        <v>6387</v>
      </c>
      <c r="Q65" s="39">
        <v>0</v>
      </c>
      <c r="R65" s="39">
        <v>0</v>
      </c>
      <c r="S65" s="178">
        <f t="shared" si="24"/>
        <v>111763</v>
      </c>
      <c r="T65" s="341">
        <v>102597</v>
      </c>
      <c r="U65" s="39">
        <v>16111</v>
      </c>
      <c r="V65" s="39">
        <v>0</v>
      </c>
      <c r="W65" s="39">
        <v>0</v>
      </c>
      <c r="X65" s="178">
        <f t="shared" si="33"/>
        <v>118708</v>
      </c>
      <c r="Y65" s="341">
        <v>98050</v>
      </c>
      <c r="Z65" s="39">
        <v>5033</v>
      </c>
      <c r="AA65" s="39">
        <v>0</v>
      </c>
      <c r="AB65" s="39">
        <v>0</v>
      </c>
      <c r="AC65" s="178">
        <f t="shared" si="34"/>
        <v>103083</v>
      </c>
      <c r="AD65" s="341">
        <v>105525</v>
      </c>
      <c r="AE65" s="39">
        <v>3986</v>
      </c>
      <c r="AF65" s="39">
        <v>0</v>
      </c>
      <c r="AG65" s="39">
        <v>0</v>
      </c>
      <c r="AH65" s="178">
        <f t="shared" si="39"/>
        <v>109511</v>
      </c>
      <c r="AI65" s="341">
        <v>103761</v>
      </c>
      <c r="AJ65" s="39">
        <v>469</v>
      </c>
      <c r="AK65" s="39">
        <v>0</v>
      </c>
      <c r="AL65" s="39">
        <v>0</v>
      </c>
      <c r="AM65" s="178">
        <f>SUM(AI65:AL65)</f>
        <v>104230</v>
      </c>
      <c r="AN65" s="341">
        <v>104960</v>
      </c>
      <c r="AO65" s="39">
        <v>7231</v>
      </c>
      <c r="AP65" s="39">
        <v>0</v>
      </c>
      <c r="AQ65" s="39">
        <v>0</v>
      </c>
      <c r="AR65" s="178">
        <f t="shared" si="27"/>
        <v>112191</v>
      </c>
      <c r="AS65" s="341">
        <v>106928</v>
      </c>
      <c r="AT65" s="39">
        <v>4552</v>
      </c>
      <c r="AU65" s="39">
        <v>0</v>
      </c>
      <c r="AV65" s="39">
        <v>0</v>
      </c>
      <c r="AW65" s="178">
        <f t="shared" si="35"/>
        <v>111480</v>
      </c>
      <c r="AX65" s="341">
        <v>96392</v>
      </c>
      <c r="AY65" s="39">
        <v>0</v>
      </c>
      <c r="AZ65" s="39">
        <v>0</v>
      </c>
      <c r="BA65" s="39">
        <v>12737</v>
      </c>
      <c r="BB65" s="178">
        <f t="shared" si="28"/>
        <v>109129</v>
      </c>
      <c r="BC65" s="341">
        <v>99343</v>
      </c>
      <c r="BD65" s="39">
        <v>312</v>
      </c>
      <c r="BE65" s="39">
        <v>0</v>
      </c>
      <c r="BF65" s="39">
        <v>0</v>
      </c>
      <c r="BG65" s="178">
        <f t="shared" si="36"/>
        <v>99655</v>
      </c>
      <c r="BH65" s="341">
        <v>0</v>
      </c>
      <c r="BI65" s="39">
        <v>0</v>
      </c>
      <c r="BJ65" s="39">
        <v>0</v>
      </c>
      <c r="BK65" s="39">
        <v>0</v>
      </c>
      <c r="BL65" s="178">
        <f t="shared" si="29"/>
        <v>0</v>
      </c>
      <c r="BM65" s="341">
        <v>0</v>
      </c>
      <c r="BN65" s="39">
        <v>0</v>
      </c>
      <c r="BO65" s="39">
        <v>0</v>
      </c>
      <c r="BP65" s="39">
        <v>0</v>
      </c>
      <c r="BQ65" s="188">
        <f t="shared" si="38"/>
        <v>0</v>
      </c>
      <c r="BR65" s="341">
        <f t="shared" si="30"/>
        <v>1020053</v>
      </c>
      <c r="BS65" s="39">
        <f>+K65+P65+U65+Z65+AE65+AJ65+AO65+AT65+AY65+BD65+BI65+BN65</f>
        <v>54694</v>
      </c>
      <c r="BT65" s="39">
        <f t="shared" si="30"/>
        <v>0</v>
      </c>
      <c r="BU65" s="39">
        <f>+M65+R65+W65+AB65+AG65+AL65+AQ65+AV65+BA65+BF65+BK65+BP65</f>
        <v>12737</v>
      </c>
      <c r="BV65" s="275">
        <f>SUM(BR65:BU65)</f>
        <v>1087484</v>
      </c>
      <c r="BW65" s="143"/>
      <c r="BX65" s="319"/>
    </row>
    <row r="66" spans="1:153" x14ac:dyDescent="0.3">
      <c r="A66" s="326" t="s">
        <v>343</v>
      </c>
      <c r="B66" s="313"/>
      <c r="D66" s="325"/>
      <c r="E66" s="188">
        <v>0</v>
      </c>
      <c r="F66" s="20">
        <v>13716</v>
      </c>
      <c r="G66" s="6">
        <v>0</v>
      </c>
      <c r="H66" s="5">
        <v>0</v>
      </c>
      <c r="I66" s="178">
        <f t="shared" si="37"/>
        <v>13716</v>
      </c>
      <c r="J66" s="188">
        <v>0</v>
      </c>
      <c r="K66" s="174">
        <v>0</v>
      </c>
      <c r="L66" s="174">
        <v>0</v>
      </c>
      <c r="M66" s="174">
        <v>0</v>
      </c>
      <c r="N66" s="178">
        <f t="shared" si="32"/>
        <v>0</v>
      </c>
      <c r="O66" s="341">
        <v>0</v>
      </c>
      <c r="P66" s="39">
        <v>0</v>
      </c>
      <c r="Q66" s="39">
        <v>0</v>
      </c>
      <c r="R66" s="39">
        <v>0</v>
      </c>
      <c r="S66" s="178">
        <f t="shared" si="24"/>
        <v>0</v>
      </c>
      <c r="T66" s="341">
        <v>0</v>
      </c>
      <c r="U66" s="39">
        <v>0</v>
      </c>
      <c r="V66" s="39">
        <v>0</v>
      </c>
      <c r="W66" s="39">
        <v>0</v>
      </c>
      <c r="X66" s="178">
        <f>SUM(T66:W66)</f>
        <v>0</v>
      </c>
      <c r="Y66" s="341">
        <v>0</v>
      </c>
      <c r="Z66" s="39">
        <v>0</v>
      </c>
      <c r="AA66" s="39">
        <v>0</v>
      </c>
      <c r="AB66" s="39">
        <v>0</v>
      </c>
      <c r="AC66" s="178">
        <f t="shared" si="34"/>
        <v>0</v>
      </c>
      <c r="AD66" s="341">
        <v>0</v>
      </c>
      <c r="AE66" s="39">
        <v>0</v>
      </c>
      <c r="AF66" s="39">
        <v>0</v>
      </c>
      <c r="AG66" s="39">
        <v>0</v>
      </c>
      <c r="AH66" s="178">
        <f t="shared" si="39"/>
        <v>0</v>
      </c>
      <c r="AI66" s="341">
        <v>0</v>
      </c>
      <c r="AJ66" s="39">
        <v>0</v>
      </c>
      <c r="AK66" s="39">
        <v>0</v>
      </c>
      <c r="AL66" s="39">
        <v>0</v>
      </c>
      <c r="AM66" s="178">
        <f t="shared" si="26"/>
        <v>0</v>
      </c>
      <c r="AN66" s="341">
        <v>0</v>
      </c>
      <c r="AO66" s="39">
        <v>0</v>
      </c>
      <c r="AP66" s="39">
        <v>0</v>
      </c>
      <c r="AQ66" s="39">
        <v>0</v>
      </c>
      <c r="AR66" s="178">
        <f t="shared" si="27"/>
        <v>0</v>
      </c>
      <c r="AS66" s="341">
        <v>0</v>
      </c>
      <c r="AT66" s="39">
        <v>0</v>
      </c>
      <c r="AU66" s="39">
        <v>0</v>
      </c>
      <c r="AV66" s="39">
        <v>0</v>
      </c>
      <c r="AW66" s="178">
        <f t="shared" si="35"/>
        <v>0</v>
      </c>
      <c r="AX66" s="341">
        <v>0</v>
      </c>
      <c r="AY66" s="39">
        <v>0</v>
      </c>
      <c r="AZ66" s="39">
        <v>0</v>
      </c>
      <c r="BA66" s="39">
        <v>4956</v>
      </c>
      <c r="BB66" s="178">
        <f t="shared" si="28"/>
        <v>4956</v>
      </c>
      <c r="BC66" s="341">
        <v>0</v>
      </c>
      <c r="BD66" s="39">
        <v>0</v>
      </c>
      <c r="BE66" s="39">
        <v>0</v>
      </c>
      <c r="BF66" s="39">
        <v>0</v>
      </c>
      <c r="BG66" s="178">
        <f t="shared" si="36"/>
        <v>0</v>
      </c>
      <c r="BH66" s="341">
        <v>0</v>
      </c>
      <c r="BI66" s="39">
        <v>0</v>
      </c>
      <c r="BJ66" s="39">
        <v>0</v>
      </c>
      <c r="BK66" s="39">
        <v>0</v>
      </c>
      <c r="BL66" s="178">
        <f t="shared" si="29"/>
        <v>0</v>
      </c>
      <c r="BM66" s="341">
        <v>0</v>
      </c>
      <c r="BN66" s="39">
        <v>0</v>
      </c>
      <c r="BO66" s="39">
        <v>0</v>
      </c>
      <c r="BP66" s="39">
        <v>0</v>
      </c>
      <c r="BQ66" s="188">
        <f t="shared" si="38"/>
        <v>0</v>
      </c>
      <c r="BR66" s="188">
        <f t="shared" si="30"/>
        <v>0</v>
      </c>
      <c r="BS66" s="39">
        <f t="shared" si="30"/>
        <v>0</v>
      </c>
      <c r="BT66" s="174">
        <f>+L66+Q66+V66+AA66+AF66+AK66+AP66+AU66+AZ66+BE66+BJ66+BO66</f>
        <v>0</v>
      </c>
      <c r="BU66" s="174">
        <f>+M66+R66+W66+AB66+AG66+AL66+AQ66+AV66+BA66+BF66+BK66+BP66</f>
        <v>4956</v>
      </c>
      <c r="BV66" s="275">
        <f>SUM(BR66:BU66)</f>
        <v>4956</v>
      </c>
      <c r="BW66" s="143"/>
      <c r="BX66" s="319"/>
    </row>
    <row r="67" spans="1:153" s="349" customFormat="1" x14ac:dyDescent="0.3">
      <c r="A67" s="348" t="s">
        <v>344</v>
      </c>
      <c r="E67" s="350">
        <f t="shared" ref="E67:M67" si="40">SUM(E52:E66)-E54</f>
        <v>425809398</v>
      </c>
      <c r="F67" s="351">
        <f>SUM(F52:F66)-F54</f>
        <v>703598538</v>
      </c>
      <c r="G67" s="351">
        <f t="shared" si="40"/>
        <v>0</v>
      </c>
      <c r="H67" s="352">
        <f t="shared" si="40"/>
        <v>118590</v>
      </c>
      <c r="I67" s="59">
        <f>SUM(I52:I66)-I54</f>
        <v>1129526526</v>
      </c>
      <c r="J67" s="353">
        <f t="shared" si="40"/>
        <v>10094492</v>
      </c>
      <c r="K67" s="348">
        <f t="shared" si="40"/>
        <v>55534611</v>
      </c>
      <c r="L67" s="348">
        <f t="shared" si="40"/>
        <v>0</v>
      </c>
      <c r="M67" s="354">
        <f t="shared" si="40"/>
        <v>44209</v>
      </c>
      <c r="N67" s="355">
        <f>SUM(N52:N66)-N54</f>
        <v>65673312</v>
      </c>
      <c r="O67" s="350">
        <f t="shared" ref="O67:BQ67" si="41">SUM(O52:O66)-O54</f>
        <v>6744604</v>
      </c>
      <c r="P67" s="351">
        <f>SUM(P52:P66)-P54</f>
        <v>55627384</v>
      </c>
      <c r="Q67" s="351">
        <f>SUM(Q52:Q66)-Q54</f>
        <v>0</v>
      </c>
      <c r="R67" s="352">
        <f t="shared" si="41"/>
        <v>128914</v>
      </c>
      <c r="S67" s="59">
        <f t="shared" si="41"/>
        <v>62500902</v>
      </c>
      <c r="T67" s="350">
        <f>SUM(T52:T66)-T54</f>
        <v>29917268</v>
      </c>
      <c r="U67" s="351">
        <f>SUM(U52:U66)-U54</f>
        <v>55512959</v>
      </c>
      <c r="V67" s="351">
        <f>SUM(V52:V66)-V54</f>
        <v>0</v>
      </c>
      <c r="W67" s="352">
        <f>SUM(W52:W66)-W54</f>
        <v>262696</v>
      </c>
      <c r="X67" s="59">
        <f t="shared" si="41"/>
        <v>85692923</v>
      </c>
      <c r="Y67" s="350">
        <f t="shared" si="41"/>
        <v>63317275</v>
      </c>
      <c r="Z67" s="351">
        <f t="shared" si="41"/>
        <v>55462459</v>
      </c>
      <c r="AA67" s="351">
        <f>SUM(AA52:AA66)-AA54</f>
        <v>0</v>
      </c>
      <c r="AB67" s="352">
        <f t="shared" si="41"/>
        <v>497936</v>
      </c>
      <c r="AC67" s="59">
        <f t="shared" si="41"/>
        <v>119277670</v>
      </c>
      <c r="AD67" s="350">
        <f t="shared" si="41"/>
        <v>50749007</v>
      </c>
      <c r="AE67" s="351">
        <f t="shared" si="41"/>
        <v>61185627</v>
      </c>
      <c r="AF67" s="351">
        <f t="shared" si="41"/>
        <v>0</v>
      </c>
      <c r="AG67" s="352">
        <f t="shared" si="41"/>
        <v>1143022</v>
      </c>
      <c r="AH67" s="59">
        <f>SUM(AH52:AH66)-AH54</f>
        <v>113077656</v>
      </c>
      <c r="AI67" s="350">
        <f t="shared" si="41"/>
        <v>47375163</v>
      </c>
      <c r="AJ67" s="351">
        <f t="shared" si="41"/>
        <v>55475020</v>
      </c>
      <c r="AK67" s="351">
        <f t="shared" si="41"/>
        <v>0</v>
      </c>
      <c r="AL67" s="352">
        <f t="shared" si="41"/>
        <v>2165635</v>
      </c>
      <c r="AM67" s="59">
        <f>SUM(AM52:AM66)-AM54</f>
        <v>105015818</v>
      </c>
      <c r="AN67" s="350">
        <f>SUM(AN52:AN66)-AN54</f>
        <v>9615120</v>
      </c>
      <c r="AO67" s="351">
        <f>SUM(AO52:AO66)-AO54</f>
        <v>55477689</v>
      </c>
      <c r="AP67" s="351">
        <f t="shared" si="41"/>
        <v>0</v>
      </c>
      <c r="AQ67" s="352">
        <f>SUM(AQ52:AQ66)-AQ54</f>
        <v>618391</v>
      </c>
      <c r="AR67" s="59">
        <f>SUM(AR52:AR66)-AR54</f>
        <v>65711200</v>
      </c>
      <c r="AS67" s="350">
        <f>SUM(AS52:AS66)-AS54</f>
        <v>6234118</v>
      </c>
      <c r="AT67" s="351">
        <f>SUM(AT52:AT66)-AT54</f>
        <v>58831527</v>
      </c>
      <c r="AU67" s="351">
        <f t="shared" si="41"/>
        <v>0</v>
      </c>
      <c r="AV67" s="352">
        <f>SUM(AV52:AV66)-AV54</f>
        <v>524915</v>
      </c>
      <c r="AW67" s="59">
        <f t="shared" si="41"/>
        <v>65590560</v>
      </c>
      <c r="AX67" s="350">
        <f>SUM(AX52:AX66)-AX54</f>
        <v>29830142</v>
      </c>
      <c r="AY67" s="351">
        <f t="shared" si="41"/>
        <v>62854286</v>
      </c>
      <c r="AZ67" s="351">
        <f t="shared" si="41"/>
        <v>0</v>
      </c>
      <c r="BA67" s="352">
        <f t="shared" si="41"/>
        <v>110001</v>
      </c>
      <c r="BB67" s="59">
        <f>SUM(BB52:BB66)-BB54</f>
        <v>92794429</v>
      </c>
      <c r="BC67" s="350">
        <f>SUM(BC52:BC66)-BC54</f>
        <v>64626613</v>
      </c>
      <c r="BD67" s="351">
        <f t="shared" si="41"/>
        <v>62107143</v>
      </c>
      <c r="BE67" s="351">
        <f t="shared" si="41"/>
        <v>0</v>
      </c>
      <c r="BF67" s="352">
        <f t="shared" si="41"/>
        <v>275448</v>
      </c>
      <c r="BG67" s="59">
        <f t="shared" si="41"/>
        <v>127009204</v>
      </c>
      <c r="BH67" s="350">
        <f t="shared" si="41"/>
        <v>0</v>
      </c>
      <c r="BI67" s="351">
        <f t="shared" si="41"/>
        <v>0</v>
      </c>
      <c r="BJ67" s="351">
        <f t="shared" si="41"/>
        <v>0</v>
      </c>
      <c r="BK67" s="352">
        <f t="shared" si="41"/>
        <v>0</v>
      </c>
      <c r="BL67" s="59">
        <f t="shared" si="41"/>
        <v>0</v>
      </c>
      <c r="BM67" s="350">
        <f t="shared" si="41"/>
        <v>0</v>
      </c>
      <c r="BN67" s="351">
        <f t="shared" si="41"/>
        <v>0</v>
      </c>
      <c r="BO67" s="351">
        <f t="shared" si="41"/>
        <v>0</v>
      </c>
      <c r="BP67" s="352">
        <f t="shared" si="41"/>
        <v>0</v>
      </c>
      <c r="BQ67" s="59">
        <f t="shared" si="41"/>
        <v>0</v>
      </c>
      <c r="BR67" s="353">
        <f>SUM(BR52:BR66)-BR54</f>
        <v>318503802</v>
      </c>
      <c r="BS67" s="348">
        <f>SUM(BS52:BS66)-BS54</f>
        <v>578068705</v>
      </c>
      <c r="BT67" s="348">
        <f>SUM(BT52:BT66)-BT54</f>
        <v>0</v>
      </c>
      <c r="BU67" s="348">
        <f>SUM(BU52:BU66)-BU54</f>
        <v>5771167</v>
      </c>
      <c r="BV67" s="356">
        <f>SUM(BV52:BV66)-BV54</f>
        <v>902343674</v>
      </c>
      <c r="BW67" s="357"/>
      <c r="BX67" s="319"/>
      <c r="BY67" s="357"/>
      <c r="BZ67" s="358"/>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row>
    <row r="68" spans="1:153" s="349" customFormat="1" ht="13" x14ac:dyDescent="0.3">
      <c r="A68" s="348" t="s">
        <v>280</v>
      </c>
      <c r="B68" s="348"/>
      <c r="C68" s="348"/>
      <c r="D68" s="348"/>
      <c r="E68" s="350">
        <f>E49+E67</f>
        <v>729250509</v>
      </c>
      <c r="F68" s="351">
        <f t="shared" ref="F68:R68" si="42">F49+F67</f>
        <v>1557170128</v>
      </c>
      <c r="G68" s="351">
        <f t="shared" si="42"/>
        <v>18664226</v>
      </c>
      <c r="H68" s="351">
        <f t="shared" si="42"/>
        <v>7500685</v>
      </c>
      <c r="I68" s="59">
        <f>I49+I67</f>
        <v>2312585548</v>
      </c>
      <c r="J68" s="351">
        <f t="shared" si="42"/>
        <v>33311540</v>
      </c>
      <c r="K68" s="351">
        <f t="shared" si="42"/>
        <v>133805725</v>
      </c>
      <c r="L68" s="351">
        <f t="shared" si="42"/>
        <v>1132317</v>
      </c>
      <c r="M68" s="351">
        <f t="shared" si="42"/>
        <v>853036</v>
      </c>
      <c r="N68" s="355">
        <f t="shared" si="42"/>
        <v>169102618</v>
      </c>
      <c r="O68" s="350">
        <f t="shared" si="42"/>
        <v>31678185</v>
      </c>
      <c r="P68" s="351">
        <f t="shared" si="42"/>
        <v>114227891</v>
      </c>
      <c r="Q68" s="351">
        <f t="shared" si="42"/>
        <v>1033058</v>
      </c>
      <c r="R68" s="351">
        <f t="shared" si="42"/>
        <v>133115</v>
      </c>
      <c r="S68" s="59">
        <f>S49+S67</f>
        <v>147072249</v>
      </c>
      <c r="T68" s="350">
        <f>T49+T67</f>
        <v>54508818</v>
      </c>
      <c r="U68" s="351">
        <f>U49+U67</f>
        <v>108226375</v>
      </c>
      <c r="V68" s="351">
        <f>V49+V67</f>
        <v>938149</v>
      </c>
      <c r="W68" s="351">
        <f>W49+W67</f>
        <v>264409</v>
      </c>
      <c r="X68" s="59">
        <f t="shared" ref="X68:AC68" si="43">X49+X67</f>
        <v>163937751</v>
      </c>
      <c r="Y68" s="350">
        <f t="shared" si="43"/>
        <v>88554567</v>
      </c>
      <c r="Z68" s="351">
        <f t="shared" si="43"/>
        <v>168725604</v>
      </c>
      <c r="AA68" s="351">
        <f t="shared" si="43"/>
        <v>1527205</v>
      </c>
      <c r="AB68" s="351">
        <f t="shared" si="43"/>
        <v>2672707</v>
      </c>
      <c r="AC68" s="59">
        <f t="shared" si="43"/>
        <v>261480083</v>
      </c>
      <c r="AD68" s="350">
        <f>AD49+AD67</f>
        <v>75496879</v>
      </c>
      <c r="AE68" s="351">
        <f>AE49+AE67</f>
        <v>137641916</v>
      </c>
      <c r="AF68" s="351">
        <f>AF49+AF67</f>
        <v>1309126</v>
      </c>
      <c r="AG68" s="351">
        <f>AG49+AG67</f>
        <v>1221161</v>
      </c>
      <c r="AH68" s="59">
        <f>AH49+AH67</f>
        <v>215669082</v>
      </c>
      <c r="AI68" s="350">
        <f t="shared" ref="AI68:AR68" si="44">AI49+AI67</f>
        <v>72385608</v>
      </c>
      <c r="AJ68" s="351">
        <f t="shared" si="44"/>
        <v>104215423</v>
      </c>
      <c r="AK68" s="351">
        <f t="shared" si="44"/>
        <v>1337152</v>
      </c>
      <c r="AL68" s="351">
        <f t="shared" si="44"/>
        <v>4338137</v>
      </c>
      <c r="AM68" s="59">
        <f t="shared" si="44"/>
        <v>182276320</v>
      </c>
      <c r="AN68" s="350">
        <f t="shared" si="44"/>
        <v>33856912</v>
      </c>
      <c r="AO68" s="351">
        <f t="shared" si="44"/>
        <v>121435869</v>
      </c>
      <c r="AP68" s="351">
        <f t="shared" si="44"/>
        <v>1138407</v>
      </c>
      <c r="AQ68" s="352">
        <f t="shared" si="44"/>
        <v>611274</v>
      </c>
      <c r="AR68" s="59">
        <f t="shared" si="44"/>
        <v>157042462</v>
      </c>
      <c r="AS68" s="350">
        <f>AS49+AS67</f>
        <v>31660983</v>
      </c>
      <c r="AT68" s="351">
        <f t="shared" ref="AT68:BB68" si="45">AT49+AT67</f>
        <v>125391427</v>
      </c>
      <c r="AU68" s="351">
        <f t="shared" si="45"/>
        <v>1566894</v>
      </c>
      <c r="AV68" s="351">
        <f t="shared" si="45"/>
        <v>526327</v>
      </c>
      <c r="AW68" s="59">
        <f t="shared" si="45"/>
        <v>159145631</v>
      </c>
      <c r="AX68" s="350">
        <f t="shared" si="45"/>
        <v>53962799</v>
      </c>
      <c r="AY68" s="351">
        <f t="shared" si="45"/>
        <v>144984435</v>
      </c>
      <c r="AZ68" s="351">
        <f t="shared" si="45"/>
        <v>1269493</v>
      </c>
      <c r="BA68" s="351">
        <f t="shared" si="45"/>
        <v>166091</v>
      </c>
      <c r="BB68" s="59">
        <f t="shared" si="45"/>
        <v>200382818</v>
      </c>
      <c r="BC68" s="350">
        <f>BC49+BC67</f>
        <v>88239179</v>
      </c>
      <c r="BD68" s="351">
        <f>BD49+BD67</f>
        <v>120637912</v>
      </c>
      <c r="BE68" s="351">
        <f t="shared" ref="BE68:BT68" si="46">BE49+BE67</f>
        <v>677814</v>
      </c>
      <c r="BF68" s="351">
        <f t="shared" si="46"/>
        <v>276775</v>
      </c>
      <c r="BG68" s="59">
        <f t="shared" si="46"/>
        <v>209831680</v>
      </c>
      <c r="BH68" s="350">
        <f t="shared" si="46"/>
        <v>0</v>
      </c>
      <c r="BI68" s="351">
        <f t="shared" si="46"/>
        <v>0</v>
      </c>
      <c r="BJ68" s="351">
        <f t="shared" si="46"/>
        <v>0</v>
      </c>
      <c r="BK68" s="351">
        <f t="shared" si="46"/>
        <v>0</v>
      </c>
      <c r="BL68" s="59">
        <f t="shared" si="46"/>
        <v>0</v>
      </c>
      <c r="BM68" s="350">
        <f t="shared" si="46"/>
        <v>0</v>
      </c>
      <c r="BN68" s="351">
        <f t="shared" si="46"/>
        <v>0</v>
      </c>
      <c r="BO68" s="351">
        <f t="shared" si="46"/>
        <v>0</v>
      </c>
      <c r="BP68" s="351">
        <f t="shared" si="46"/>
        <v>0</v>
      </c>
      <c r="BQ68" s="59">
        <f t="shared" si="46"/>
        <v>0</v>
      </c>
      <c r="BR68" s="351">
        <f t="shared" si="46"/>
        <v>563655470</v>
      </c>
      <c r="BS68" s="351">
        <f t="shared" si="46"/>
        <v>1279292577</v>
      </c>
      <c r="BT68" s="351">
        <f t="shared" si="46"/>
        <v>11929615</v>
      </c>
      <c r="BU68" s="351">
        <f>BU49+BU67</f>
        <v>11063032</v>
      </c>
      <c r="BV68" s="356">
        <f>BV49+BV67</f>
        <v>1865940694</v>
      </c>
      <c r="BW68" s="357"/>
      <c r="BX68" s="359"/>
      <c r="BY68" s="357"/>
      <c r="BZ68" s="358"/>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row>
    <row r="69" spans="1:153" s="363" customFormat="1" ht="13" hidden="1" x14ac:dyDescent="0.3">
      <c r="A69" s="359" t="s">
        <v>79</v>
      </c>
      <c r="B69" s="359"/>
      <c r="C69" s="359"/>
      <c r="D69" s="359"/>
      <c r="E69" s="315">
        <v>0</v>
      </c>
      <c r="F69" s="20"/>
      <c r="G69" s="20"/>
      <c r="H69" s="20"/>
      <c r="I69" s="8">
        <f>SUM(E69:H69)</f>
        <v>0</v>
      </c>
      <c r="J69" s="20"/>
      <c r="K69" s="20"/>
      <c r="L69" s="20"/>
      <c r="M69" s="20"/>
      <c r="N69" s="360"/>
      <c r="O69" s="315"/>
      <c r="P69" s="20"/>
      <c r="Q69" s="20"/>
      <c r="R69" s="20"/>
      <c r="S69" s="8"/>
      <c r="T69" s="315"/>
      <c r="U69" s="20"/>
      <c r="V69" s="20"/>
      <c r="W69" s="20"/>
      <c r="X69" s="8"/>
      <c r="Y69" s="315"/>
      <c r="Z69" s="20"/>
      <c r="AA69" s="20"/>
      <c r="AB69" s="20"/>
      <c r="AC69" s="8"/>
      <c r="AD69" s="315"/>
      <c r="AE69" s="20"/>
      <c r="AF69" s="20"/>
      <c r="AG69" s="20"/>
      <c r="AH69" s="8"/>
      <c r="AI69" s="315"/>
      <c r="AJ69" s="20"/>
      <c r="AK69" s="20"/>
      <c r="AL69" s="20"/>
      <c r="AM69" s="8"/>
      <c r="AN69" s="315">
        <v>0</v>
      </c>
      <c r="AO69" s="20">
        <v>0</v>
      </c>
      <c r="AP69" s="20">
        <v>0</v>
      </c>
      <c r="AQ69" s="20">
        <v>0</v>
      </c>
      <c r="AR69" s="8">
        <v>0</v>
      </c>
      <c r="AS69" s="315"/>
      <c r="AT69" s="20"/>
      <c r="AU69" s="20"/>
      <c r="AV69" s="20"/>
      <c r="AW69" s="8"/>
      <c r="AX69" s="315"/>
      <c r="AY69" s="20"/>
      <c r="AZ69" s="20"/>
      <c r="BA69" s="20"/>
      <c r="BB69" s="8"/>
      <c r="BC69" s="315">
        <v>0</v>
      </c>
      <c r="BD69" s="20">
        <v>0</v>
      </c>
      <c r="BE69" s="20">
        <v>0</v>
      </c>
      <c r="BF69" s="20">
        <v>0</v>
      </c>
      <c r="BG69" s="8">
        <v>0</v>
      </c>
      <c r="BH69" s="315"/>
      <c r="BI69" s="20"/>
      <c r="BJ69" s="20"/>
      <c r="BK69" s="20"/>
      <c r="BL69" s="8"/>
      <c r="BM69" s="315"/>
      <c r="BN69" s="20"/>
      <c r="BO69" s="20"/>
      <c r="BP69" s="20"/>
      <c r="BQ69" s="8"/>
      <c r="BR69" s="20">
        <v>0</v>
      </c>
      <c r="BS69" s="20">
        <v>0</v>
      </c>
      <c r="BT69" s="20">
        <v>0</v>
      </c>
      <c r="BU69" s="20">
        <v>0</v>
      </c>
      <c r="BV69" s="361">
        <v>0</v>
      </c>
      <c r="BW69" s="359"/>
      <c r="BX69" s="359"/>
      <c r="BY69" s="359"/>
      <c r="BZ69" s="362"/>
      <c r="CA69" s="359"/>
      <c r="CB69" s="359"/>
      <c r="CC69" s="359"/>
      <c r="CD69" s="359"/>
      <c r="CE69" s="359"/>
      <c r="CF69" s="359"/>
      <c r="CG69" s="359"/>
      <c r="CH69" s="359"/>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c r="DI69" s="359"/>
      <c r="DJ69" s="359"/>
      <c r="DK69" s="359"/>
      <c r="DL69" s="359"/>
      <c r="DM69" s="359"/>
      <c r="DN69" s="359"/>
      <c r="DO69" s="359"/>
      <c r="DP69" s="359"/>
      <c r="DQ69" s="359"/>
      <c r="DR69" s="359"/>
      <c r="DS69" s="359"/>
      <c r="DT69" s="359"/>
      <c r="DU69" s="359"/>
      <c r="DV69" s="359"/>
      <c r="DW69" s="359"/>
      <c r="DX69" s="359"/>
      <c r="DY69" s="359"/>
      <c r="DZ69" s="359"/>
      <c r="EA69" s="359"/>
      <c r="EB69" s="359"/>
      <c r="EC69" s="359"/>
      <c r="ED69" s="359"/>
      <c r="EE69" s="359"/>
      <c r="EF69" s="359"/>
      <c r="EG69" s="359"/>
      <c r="EH69" s="359"/>
      <c r="EI69" s="359"/>
      <c r="EJ69" s="359"/>
      <c r="EK69" s="359"/>
      <c r="EL69" s="359"/>
      <c r="EM69" s="359"/>
      <c r="EN69" s="359"/>
      <c r="EO69" s="359"/>
      <c r="EP69" s="359"/>
      <c r="EQ69" s="359"/>
      <c r="ER69" s="359"/>
      <c r="ES69" s="359"/>
      <c r="ET69" s="359"/>
      <c r="EU69" s="359"/>
      <c r="EV69" s="359"/>
      <c r="EW69" s="359"/>
    </row>
    <row r="70" spans="1:153" s="363" customFormat="1" ht="13" customHeight="1" x14ac:dyDescent="0.3">
      <c r="A70" s="88" t="s">
        <v>345</v>
      </c>
      <c r="B70" s="359"/>
      <c r="C70" s="359"/>
      <c r="D70" s="359"/>
      <c r="E70" s="315">
        <v>1760922</v>
      </c>
      <c r="F70" s="20">
        <v>0</v>
      </c>
      <c r="G70" s="20">
        <v>0</v>
      </c>
      <c r="H70" s="20">
        <v>0</v>
      </c>
      <c r="I70" s="178">
        <f>SUM(E70:H70)</f>
        <v>1760922</v>
      </c>
      <c r="J70" s="359">
        <v>0</v>
      </c>
      <c r="K70" s="359">
        <v>0</v>
      </c>
      <c r="L70" s="359">
        <v>0</v>
      </c>
      <c r="M70" s="359">
        <v>0</v>
      </c>
      <c r="N70" s="360">
        <v>0</v>
      </c>
      <c r="O70" s="315">
        <v>0</v>
      </c>
      <c r="P70" s="20">
        <v>0</v>
      </c>
      <c r="Q70" s="20">
        <v>0</v>
      </c>
      <c r="R70" s="20">
        <v>0</v>
      </c>
      <c r="S70" s="178">
        <v>0</v>
      </c>
      <c r="T70" s="315">
        <v>0</v>
      </c>
      <c r="U70" s="20">
        <v>0</v>
      </c>
      <c r="V70" s="20">
        <v>0</v>
      </c>
      <c r="W70" s="20">
        <v>0</v>
      </c>
      <c r="X70" s="178">
        <v>0</v>
      </c>
      <c r="Y70" s="315">
        <v>0</v>
      </c>
      <c r="Z70" s="20">
        <v>0</v>
      </c>
      <c r="AA70" s="20">
        <v>0</v>
      </c>
      <c r="AB70" s="20">
        <v>0</v>
      </c>
      <c r="AC70" s="178">
        <v>0</v>
      </c>
      <c r="AD70" s="315">
        <v>0</v>
      </c>
      <c r="AE70" s="20">
        <v>0</v>
      </c>
      <c r="AF70" s="20">
        <v>0</v>
      </c>
      <c r="AG70" s="20">
        <v>0</v>
      </c>
      <c r="AH70" s="178">
        <v>0</v>
      </c>
      <c r="AI70" s="315">
        <v>0</v>
      </c>
      <c r="AJ70" s="20">
        <v>0</v>
      </c>
      <c r="AK70" s="20">
        <v>0</v>
      </c>
      <c r="AL70" s="20">
        <v>0</v>
      </c>
      <c r="AM70" s="178">
        <v>0</v>
      </c>
      <c r="AN70" s="315">
        <v>0</v>
      </c>
      <c r="AO70" s="20">
        <v>0</v>
      </c>
      <c r="AP70" s="20">
        <v>0</v>
      </c>
      <c r="AQ70" s="20">
        <v>0</v>
      </c>
      <c r="AR70" s="178">
        <v>0</v>
      </c>
      <c r="AS70" s="315">
        <v>0</v>
      </c>
      <c r="AT70" s="20">
        <v>0</v>
      </c>
      <c r="AU70" s="20">
        <v>0</v>
      </c>
      <c r="AV70" s="20">
        <v>0</v>
      </c>
      <c r="AW70" s="178">
        <v>0</v>
      </c>
      <c r="AX70" s="315">
        <v>0</v>
      </c>
      <c r="AY70" s="20">
        <v>0</v>
      </c>
      <c r="AZ70" s="20">
        <v>0</v>
      </c>
      <c r="BA70" s="20">
        <v>0</v>
      </c>
      <c r="BB70" s="178">
        <v>0</v>
      </c>
      <c r="BC70" s="315">
        <v>0</v>
      </c>
      <c r="BD70" s="20">
        <v>0</v>
      </c>
      <c r="BE70" s="20">
        <v>0</v>
      </c>
      <c r="BF70" s="20">
        <v>0</v>
      </c>
      <c r="BG70" s="178">
        <v>0</v>
      </c>
      <c r="BH70" s="315">
        <v>0</v>
      </c>
      <c r="BI70" s="20">
        <v>0</v>
      </c>
      <c r="BJ70" s="20">
        <v>0</v>
      </c>
      <c r="BK70" s="20">
        <v>0</v>
      </c>
      <c r="BL70" s="178">
        <v>0</v>
      </c>
      <c r="BM70" s="315">
        <v>0</v>
      </c>
      <c r="BN70" s="20">
        <v>0</v>
      </c>
      <c r="BO70" s="20">
        <v>0</v>
      </c>
      <c r="BP70" s="20">
        <v>0</v>
      </c>
      <c r="BQ70" s="178">
        <v>0</v>
      </c>
      <c r="BR70" s="359">
        <v>0</v>
      </c>
      <c r="BS70" s="359">
        <v>0</v>
      </c>
      <c r="BT70" s="359">
        <v>0</v>
      </c>
      <c r="BU70" s="359">
        <v>0</v>
      </c>
      <c r="BV70" s="361">
        <v>0</v>
      </c>
      <c r="BW70" s="359"/>
      <c r="BX70" s="359"/>
      <c r="BY70" s="359"/>
      <c r="BZ70" s="362"/>
      <c r="CA70" s="359"/>
      <c r="CB70" s="359"/>
      <c r="CC70" s="359"/>
      <c r="CD70" s="359"/>
      <c r="CE70" s="359"/>
      <c r="CF70" s="359"/>
      <c r="CG70" s="359"/>
      <c r="CH70" s="359"/>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c r="DI70" s="359"/>
      <c r="DJ70" s="359"/>
      <c r="DK70" s="359"/>
      <c r="DL70" s="359"/>
      <c r="DM70" s="359"/>
      <c r="DN70" s="359"/>
      <c r="DO70" s="359"/>
      <c r="DP70" s="359"/>
      <c r="DQ70" s="359"/>
      <c r="DR70" s="359"/>
      <c r="DS70" s="359"/>
      <c r="DT70" s="359"/>
      <c r="DU70" s="359"/>
      <c r="DV70" s="359"/>
      <c r="DW70" s="359"/>
      <c r="DX70" s="359"/>
      <c r="DY70" s="359"/>
      <c r="DZ70" s="359"/>
      <c r="EA70" s="359"/>
      <c r="EB70" s="359"/>
      <c r="EC70" s="359"/>
      <c r="ED70" s="359"/>
      <c r="EE70" s="359"/>
      <c r="EF70" s="359"/>
      <c r="EG70" s="359"/>
      <c r="EH70" s="359"/>
      <c r="EI70" s="359"/>
      <c r="EJ70" s="359"/>
      <c r="EK70" s="359"/>
      <c r="EL70" s="359"/>
      <c r="EM70" s="359"/>
      <c r="EN70" s="359"/>
      <c r="EO70" s="359"/>
      <c r="EP70" s="359"/>
      <c r="EQ70" s="359"/>
      <c r="ER70" s="359"/>
      <c r="ES70" s="359"/>
      <c r="ET70" s="359"/>
      <c r="EU70" s="359"/>
      <c r="EV70" s="359"/>
      <c r="EW70" s="359"/>
    </row>
    <row r="71" spans="1:153" ht="13.5" customHeight="1" x14ac:dyDescent="0.3">
      <c r="A71" s="87" t="s">
        <v>346</v>
      </c>
      <c r="B71" s="87"/>
      <c r="D71" s="314"/>
      <c r="E71" s="188">
        <v>13519265</v>
      </c>
      <c r="F71" s="174">
        <v>0</v>
      </c>
      <c r="G71" s="174">
        <v>0</v>
      </c>
      <c r="H71" s="174">
        <v>0</v>
      </c>
      <c r="I71" s="178">
        <f>SUM(E71:H71)</f>
        <v>13519265</v>
      </c>
      <c r="J71" s="188">
        <v>0</v>
      </c>
      <c r="K71" s="174">
        <v>0</v>
      </c>
      <c r="L71" s="174">
        <v>0</v>
      </c>
      <c r="M71" s="174">
        <v>0</v>
      </c>
      <c r="N71" s="178">
        <v>0</v>
      </c>
      <c r="O71" s="188">
        <v>0</v>
      </c>
      <c r="P71" s="174">
        <v>0</v>
      </c>
      <c r="Q71" s="174">
        <v>0</v>
      </c>
      <c r="R71" s="174">
        <v>0</v>
      </c>
      <c r="S71" s="178">
        <v>0</v>
      </c>
      <c r="T71" s="188">
        <v>0</v>
      </c>
      <c r="U71" s="174">
        <v>0</v>
      </c>
      <c r="V71" s="174">
        <v>0</v>
      </c>
      <c r="W71" s="174">
        <v>0</v>
      </c>
      <c r="X71" s="178">
        <v>0</v>
      </c>
      <c r="Y71" s="188">
        <v>0</v>
      </c>
      <c r="Z71" s="174">
        <v>0</v>
      </c>
      <c r="AA71" s="174">
        <v>0</v>
      </c>
      <c r="AB71" s="174">
        <v>0</v>
      </c>
      <c r="AC71" s="178">
        <v>0</v>
      </c>
      <c r="AD71" s="188">
        <v>0</v>
      </c>
      <c r="AE71" s="174">
        <v>0</v>
      </c>
      <c r="AF71" s="174">
        <v>0</v>
      </c>
      <c r="AG71" s="174">
        <v>0</v>
      </c>
      <c r="AH71" s="178">
        <v>0</v>
      </c>
      <c r="AI71" s="188">
        <v>0</v>
      </c>
      <c r="AJ71" s="174">
        <v>0</v>
      </c>
      <c r="AK71" s="174">
        <v>0</v>
      </c>
      <c r="AL71" s="174">
        <v>0</v>
      </c>
      <c r="AM71" s="178">
        <v>0</v>
      </c>
      <c r="AN71" s="188">
        <v>0</v>
      </c>
      <c r="AO71" s="174">
        <v>0</v>
      </c>
      <c r="AP71" s="174">
        <v>0</v>
      </c>
      <c r="AQ71" s="174">
        <v>0</v>
      </c>
      <c r="AR71" s="178">
        <v>0</v>
      </c>
      <c r="AS71" s="188">
        <v>0</v>
      </c>
      <c r="AT71" s="174">
        <v>0</v>
      </c>
      <c r="AU71" s="174">
        <v>0</v>
      </c>
      <c r="AV71" s="174">
        <v>0</v>
      </c>
      <c r="AW71" s="178">
        <v>0</v>
      </c>
      <c r="AX71" s="188">
        <v>0</v>
      </c>
      <c r="AY71" s="174">
        <v>0</v>
      </c>
      <c r="AZ71" s="174">
        <v>0</v>
      </c>
      <c r="BA71" s="174">
        <v>0</v>
      </c>
      <c r="BB71" s="178">
        <v>0</v>
      </c>
      <c r="BC71" s="188">
        <v>0</v>
      </c>
      <c r="BD71" s="174">
        <v>0</v>
      </c>
      <c r="BE71" s="174">
        <v>0</v>
      </c>
      <c r="BF71" s="174">
        <v>0</v>
      </c>
      <c r="BG71" s="178">
        <v>0</v>
      </c>
      <c r="BH71" s="188">
        <v>0</v>
      </c>
      <c r="BI71" s="174">
        <v>0</v>
      </c>
      <c r="BJ71" s="174">
        <v>0</v>
      </c>
      <c r="BK71" s="174">
        <v>0</v>
      </c>
      <c r="BL71" s="178">
        <v>0</v>
      </c>
      <c r="BM71" s="188">
        <v>0</v>
      </c>
      <c r="BN71" s="174">
        <v>0</v>
      </c>
      <c r="BO71" s="174">
        <v>0</v>
      </c>
      <c r="BP71" s="174">
        <v>0</v>
      </c>
      <c r="BQ71" s="178">
        <v>0</v>
      </c>
      <c r="BR71" s="188">
        <f>+J71+O71+T71+Y71+AD71+AI71+AN71+AS71+AX71+BC71+BH71+BM71</f>
        <v>0</v>
      </c>
      <c r="BS71" s="174">
        <f>+K71+P71+U71+Z71+AE71+AJ71+AO71+AT71+AY71+BD71+BI71+BN71</f>
        <v>0</v>
      </c>
      <c r="BT71" s="174">
        <f>+L71+Q71+V71+AA71+AF71+AK71+AP71+AU71+AZ71+BE71+BJ71+BO71</f>
        <v>0</v>
      </c>
      <c r="BU71" s="174">
        <f>+M71+R71+W71+AB71+AG71+AL71+AQ71+AV71+BA71+BF71+BK71+BP71</f>
        <v>0</v>
      </c>
      <c r="BV71" s="275">
        <f>SUM(BR71:BU71)</f>
        <v>0</v>
      </c>
      <c r="BW71" s="143"/>
      <c r="BX71" s="319"/>
    </row>
    <row r="72" spans="1:153" ht="13.5" customHeight="1" x14ac:dyDescent="0.3">
      <c r="A72" s="87" t="s">
        <v>89</v>
      </c>
      <c r="D72" s="314"/>
      <c r="E72" s="188">
        <v>-5129752</v>
      </c>
      <c r="F72" s="174">
        <v>0</v>
      </c>
      <c r="G72" s="174">
        <v>0</v>
      </c>
      <c r="H72" s="174">
        <v>0</v>
      </c>
      <c r="I72" s="178">
        <f>SUM(E72:H72)</f>
        <v>-5129752</v>
      </c>
      <c r="J72" s="174"/>
      <c r="K72" s="174"/>
      <c r="L72" s="174"/>
      <c r="M72" s="174"/>
      <c r="N72" s="178">
        <v>0</v>
      </c>
      <c r="O72" s="178">
        <v>0</v>
      </c>
      <c r="P72" s="178">
        <v>0</v>
      </c>
      <c r="Q72" s="178">
        <v>0</v>
      </c>
      <c r="R72" s="178">
        <v>0</v>
      </c>
      <c r="S72" s="178">
        <v>0</v>
      </c>
      <c r="T72" s="178">
        <v>0</v>
      </c>
      <c r="U72" s="178">
        <v>0</v>
      </c>
      <c r="V72" s="178">
        <v>0</v>
      </c>
      <c r="W72" s="178">
        <v>0</v>
      </c>
      <c r="X72" s="178">
        <v>0</v>
      </c>
      <c r="Y72" s="178">
        <v>0</v>
      </c>
      <c r="Z72" s="178">
        <v>0</v>
      </c>
      <c r="AA72" s="178">
        <v>0</v>
      </c>
      <c r="AB72" s="178">
        <v>0</v>
      </c>
      <c r="AC72" s="178">
        <v>0</v>
      </c>
      <c r="AD72" s="178">
        <v>0</v>
      </c>
      <c r="AE72" s="178">
        <v>0</v>
      </c>
      <c r="AF72" s="178">
        <v>0</v>
      </c>
      <c r="AG72" s="178">
        <v>0</v>
      </c>
      <c r="AH72" s="178">
        <v>0</v>
      </c>
      <c r="AI72" s="178">
        <v>0</v>
      </c>
      <c r="AJ72" s="178">
        <v>0</v>
      </c>
      <c r="AK72" s="178">
        <v>0</v>
      </c>
      <c r="AL72" s="178">
        <v>0</v>
      </c>
      <c r="AM72" s="178">
        <v>0</v>
      </c>
      <c r="AN72" s="178">
        <v>0</v>
      </c>
      <c r="AO72" s="178">
        <v>0</v>
      </c>
      <c r="AP72" s="178">
        <v>0</v>
      </c>
      <c r="AQ72" s="178">
        <v>0</v>
      </c>
      <c r="AR72" s="178">
        <v>0</v>
      </c>
      <c r="AS72" s="188">
        <v>0</v>
      </c>
      <c r="AT72" s="174">
        <v>0</v>
      </c>
      <c r="AU72" s="174">
        <v>0</v>
      </c>
      <c r="AV72" s="174">
        <v>0</v>
      </c>
      <c r="AW72" s="178">
        <v>0</v>
      </c>
      <c r="AX72" s="188">
        <v>0</v>
      </c>
      <c r="AY72" s="174">
        <v>0</v>
      </c>
      <c r="AZ72" s="174">
        <v>0</v>
      </c>
      <c r="BA72" s="174">
        <v>0</v>
      </c>
      <c r="BB72" s="178">
        <v>0</v>
      </c>
      <c r="BC72" s="188">
        <v>0</v>
      </c>
      <c r="BD72" s="174">
        <v>0</v>
      </c>
      <c r="BE72" s="174">
        <v>0</v>
      </c>
      <c r="BF72" s="174">
        <v>0</v>
      </c>
      <c r="BG72" s="178">
        <v>0</v>
      </c>
      <c r="BH72" s="188"/>
      <c r="BI72" s="174"/>
      <c r="BJ72" s="174"/>
      <c r="BK72" s="174"/>
      <c r="BL72" s="178"/>
      <c r="BM72" s="188"/>
      <c r="BN72" s="174"/>
      <c r="BO72" s="174"/>
      <c r="BP72" s="174"/>
      <c r="BQ72" s="178"/>
      <c r="BR72" s="188">
        <f t="shared" ref="BR72:BT73" si="47">+J72+O72+T72+Y72+AD72+AI72+AN72+AS72+AX72+BC72+BH72+BM72</f>
        <v>0</v>
      </c>
      <c r="BS72" s="174">
        <f t="shared" si="47"/>
        <v>0</v>
      </c>
      <c r="BT72" s="174">
        <f>+L72+Q72+V72+AA72+AF72+AK72+AP72+AU72+AZ72+BE72+BJ72+BO72</f>
        <v>0</v>
      </c>
      <c r="BU72" s="174">
        <f>+M72+R72+W72+AB72+AG72+AL72+AQ72+AV72+BA72+BF72+BK72+BP72</f>
        <v>0</v>
      </c>
      <c r="BV72" s="275">
        <f>SUM(BR72:BU72)</f>
        <v>0</v>
      </c>
      <c r="BW72" s="143"/>
      <c r="BX72" s="319"/>
    </row>
    <row r="73" spans="1:153" ht="13.5" customHeight="1" x14ac:dyDescent="0.3">
      <c r="A73" s="87" t="s">
        <v>90</v>
      </c>
      <c r="D73" s="314"/>
      <c r="E73" s="188">
        <v>-1000000</v>
      </c>
      <c r="F73" s="174">
        <v>0</v>
      </c>
      <c r="G73" s="174">
        <v>0</v>
      </c>
      <c r="H73" s="174">
        <v>0</v>
      </c>
      <c r="I73" s="178">
        <f>SUM(E73:H73)</f>
        <v>-1000000</v>
      </c>
      <c r="J73" s="174"/>
      <c r="K73" s="174"/>
      <c r="L73" s="174"/>
      <c r="M73" s="174"/>
      <c r="N73" s="178">
        <v>0</v>
      </c>
      <c r="O73" s="178">
        <v>0</v>
      </c>
      <c r="P73" s="178">
        <v>0</v>
      </c>
      <c r="Q73" s="178">
        <v>0</v>
      </c>
      <c r="R73" s="178">
        <v>0</v>
      </c>
      <c r="S73" s="178">
        <v>0</v>
      </c>
      <c r="T73" s="178">
        <v>0</v>
      </c>
      <c r="U73" s="178">
        <v>0</v>
      </c>
      <c r="V73" s="178">
        <v>0</v>
      </c>
      <c r="W73" s="178">
        <v>0</v>
      </c>
      <c r="X73" s="178">
        <v>0</v>
      </c>
      <c r="Y73" s="178">
        <v>0</v>
      </c>
      <c r="Z73" s="178">
        <v>0</v>
      </c>
      <c r="AA73" s="178">
        <v>0</v>
      </c>
      <c r="AB73" s="178">
        <v>0</v>
      </c>
      <c r="AC73" s="178">
        <v>0</v>
      </c>
      <c r="AD73" s="178">
        <v>0</v>
      </c>
      <c r="AE73" s="178">
        <v>0</v>
      </c>
      <c r="AF73" s="178">
        <v>0</v>
      </c>
      <c r="AG73" s="178">
        <v>0</v>
      </c>
      <c r="AH73" s="178">
        <v>0</v>
      </c>
      <c r="AI73" s="178">
        <v>0</v>
      </c>
      <c r="AJ73" s="178">
        <v>0</v>
      </c>
      <c r="AK73" s="178">
        <v>0</v>
      </c>
      <c r="AL73" s="178">
        <v>0</v>
      </c>
      <c r="AM73" s="178">
        <v>0</v>
      </c>
      <c r="AN73" s="178">
        <v>0</v>
      </c>
      <c r="AO73" s="178">
        <v>0</v>
      </c>
      <c r="AP73" s="178">
        <v>0</v>
      </c>
      <c r="AQ73" s="178">
        <v>0</v>
      </c>
      <c r="AR73" s="178">
        <v>0</v>
      </c>
      <c r="AS73" s="188">
        <v>0</v>
      </c>
      <c r="AT73" s="174">
        <v>0</v>
      </c>
      <c r="AU73" s="174">
        <v>0</v>
      </c>
      <c r="AV73" s="174">
        <v>0</v>
      </c>
      <c r="AW73" s="178">
        <v>0</v>
      </c>
      <c r="AX73" s="188">
        <v>0</v>
      </c>
      <c r="AY73" s="174">
        <v>0</v>
      </c>
      <c r="AZ73" s="174">
        <v>0</v>
      </c>
      <c r="BA73" s="174">
        <v>0</v>
      </c>
      <c r="BB73" s="178">
        <v>0</v>
      </c>
      <c r="BC73" s="188">
        <v>0</v>
      </c>
      <c r="BD73" s="174">
        <v>0</v>
      </c>
      <c r="BE73" s="174">
        <v>0</v>
      </c>
      <c r="BF73" s="174">
        <v>0</v>
      </c>
      <c r="BG73" s="178">
        <v>0</v>
      </c>
      <c r="BH73" s="188"/>
      <c r="BI73" s="174"/>
      <c r="BJ73" s="174"/>
      <c r="BK73" s="174"/>
      <c r="BL73" s="178"/>
      <c r="BM73" s="188"/>
      <c r="BN73" s="174"/>
      <c r="BO73" s="174"/>
      <c r="BP73" s="174"/>
      <c r="BQ73" s="178"/>
      <c r="BR73" s="188">
        <f t="shared" si="47"/>
        <v>0</v>
      </c>
      <c r="BS73" s="174">
        <f t="shared" si="47"/>
        <v>0</v>
      </c>
      <c r="BT73" s="174">
        <f t="shared" si="47"/>
        <v>0</v>
      </c>
      <c r="BU73" s="174">
        <f>+M73+R73+W73+AB73+AG73+AL73+AQ73+AV73+BA73+BF73+BK73+BP73</f>
        <v>0</v>
      </c>
      <c r="BV73" s="275">
        <f>SUM(BR73:BU73)</f>
        <v>0</v>
      </c>
      <c r="BW73" s="143"/>
      <c r="BX73" s="319"/>
    </row>
    <row r="74" spans="1:153" x14ac:dyDescent="0.3">
      <c r="A74" s="364" t="s">
        <v>347</v>
      </c>
      <c r="B74" s="365"/>
      <c r="C74" s="366"/>
      <c r="D74" s="367"/>
      <c r="E74" s="368">
        <f>E68+E70+E71+E72+E73</f>
        <v>738400944</v>
      </c>
      <c r="F74" s="369">
        <f t="shared" ref="F74:BQ74" si="48">F68+F70+F71+F72+F73</f>
        <v>1557170128</v>
      </c>
      <c r="G74" s="369">
        <f t="shared" si="48"/>
        <v>18664226</v>
      </c>
      <c r="H74" s="369">
        <f t="shared" si="48"/>
        <v>7500685</v>
      </c>
      <c r="I74" s="370">
        <f>I68+I69+I70+I71+I72+I73</f>
        <v>2321735983</v>
      </c>
      <c r="J74" s="369">
        <f t="shared" si="48"/>
        <v>33311540</v>
      </c>
      <c r="K74" s="369">
        <f t="shared" si="48"/>
        <v>133805725</v>
      </c>
      <c r="L74" s="369">
        <f t="shared" si="48"/>
        <v>1132317</v>
      </c>
      <c r="M74" s="369">
        <f t="shared" si="48"/>
        <v>853036</v>
      </c>
      <c r="N74" s="370">
        <f t="shared" si="48"/>
        <v>169102618</v>
      </c>
      <c r="O74" s="368">
        <f t="shared" si="48"/>
        <v>31678185</v>
      </c>
      <c r="P74" s="369">
        <f t="shared" si="48"/>
        <v>114227891</v>
      </c>
      <c r="Q74" s="369">
        <f t="shared" si="48"/>
        <v>1033058</v>
      </c>
      <c r="R74" s="369">
        <f t="shared" si="48"/>
        <v>133115</v>
      </c>
      <c r="S74" s="370">
        <f t="shared" si="48"/>
        <v>147072249</v>
      </c>
      <c r="T74" s="368">
        <f t="shared" si="48"/>
        <v>54508818</v>
      </c>
      <c r="U74" s="369">
        <f t="shared" si="48"/>
        <v>108226375</v>
      </c>
      <c r="V74" s="369">
        <f t="shared" si="48"/>
        <v>938149</v>
      </c>
      <c r="W74" s="369">
        <f t="shared" si="48"/>
        <v>264409</v>
      </c>
      <c r="X74" s="370">
        <f t="shared" si="48"/>
        <v>163937751</v>
      </c>
      <c r="Y74" s="368">
        <f t="shared" si="48"/>
        <v>88554567</v>
      </c>
      <c r="Z74" s="369">
        <f t="shared" si="48"/>
        <v>168725604</v>
      </c>
      <c r="AA74" s="369">
        <f t="shared" si="48"/>
        <v>1527205</v>
      </c>
      <c r="AB74" s="369">
        <f t="shared" si="48"/>
        <v>2672707</v>
      </c>
      <c r="AC74" s="370">
        <f t="shared" si="48"/>
        <v>261480083</v>
      </c>
      <c r="AD74" s="368">
        <f t="shared" si="48"/>
        <v>75496879</v>
      </c>
      <c r="AE74" s="369">
        <f t="shared" si="48"/>
        <v>137641916</v>
      </c>
      <c r="AF74" s="369">
        <f t="shared" si="48"/>
        <v>1309126</v>
      </c>
      <c r="AG74" s="369">
        <f t="shared" si="48"/>
        <v>1221161</v>
      </c>
      <c r="AH74" s="370">
        <f t="shared" si="48"/>
        <v>215669082</v>
      </c>
      <c r="AI74" s="368">
        <f t="shared" si="48"/>
        <v>72385608</v>
      </c>
      <c r="AJ74" s="369">
        <f t="shared" si="48"/>
        <v>104215423</v>
      </c>
      <c r="AK74" s="369">
        <f t="shared" si="48"/>
        <v>1337152</v>
      </c>
      <c r="AL74" s="369">
        <f t="shared" si="48"/>
        <v>4338137</v>
      </c>
      <c r="AM74" s="370">
        <f t="shared" si="48"/>
        <v>182276320</v>
      </c>
      <c r="AN74" s="368">
        <f t="shared" si="48"/>
        <v>33856912</v>
      </c>
      <c r="AO74" s="369">
        <f t="shared" si="48"/>
        <v>121435869</v>
      </c>
      <c r="AP74" s="369">
        <f t="shared" si="48"/>
        <v>1138407</v>
      </c>
      <c r="AQ74" s="369">
        <f t="shared" si="48"/>
        <v>611274</v>
      </c>
      <c r="AR74" s="370">
        <f>AR68+AR69+AR70+AR71+AR72+AR73</f>
        <v>157042462</v>
      </c>
      <c r="AS74" s="368">
        <f>AS68+AS70+AS71+AS72+AS73</f>
        <v>31660983</v>
      </c>
      <c r="AT74" s="369">
        <f>AT68+AT70+AT71+AT72+AT73</f>
        <v>125391427</v>
      </c>
      <c r="AU74" s="369">
        <f>AU68+AU70+AU71+AU72+AU73</f>
        <v>1566894</v>
      </c>
      <c r="AV74" s="369">
        <f>AV68+AV70+AV71+AV72+AV73</f>
        <v>526327</v>
      </c>
      <c r="AW74" s="370">
        <f>AW68+AW69+AW70+AW71+AW72+AW73</f>
        <v>159145631</v>
      </c>
      <c r="AX74" s="368">
        <f t="shared" si="48"/>
        <v>53962799</v>
      </c>
      <c r="AY74" s="369">
        <f t="shared" si="48"/>
        <v>144984435</v>
      </c>
      <c r="AZ74" s="369">
        <f t="shared" si="48"/>
        <v>1269493</v>
      </c>
      <c r="BA74" s="369">
        <f t="shared" si="48"/>
        <v>166091</v>
      </c>
      <c r="BB74" s="370">
        <f t="shared" si="48"/>
        <v>200382818</v>
      </c>
      <c r="BC74" s="368">
        <f>BC68+BC70+BC71+BC72+BC73</f>
        <v>88239179</v>
      </c>
      <c r="BD74" s="369">
        <f>BD68+BD70+BD71+BD72+BD73</f>
        <v>120637912</v>
      </c>
      <c r="BE74" s="369">
        <f>BE68+BE70+BE71+BE72+BE73</f>
        <v>677814</v>
      </c>
      <c r="BF74" s="369">
        <f t="shared" si="48"/>
        <v>276775</v>
      </c>
      <c r="BG74" s="370">
        <f t="shared" si="48"/>
        <v>209831680</v>
      </c>
      <c r="BH74" s="368">
        <f t="shared" si="48"/>
        <v>0</v>
      </c>
      <c r="BI74" s="369">
        <f t="shared" si="48"/>
        <v>0</v>
      </c>
      <c r="BJ74" s="369">
        <f t="shared" si="48"/>
        <v>0</v>
      </c>
      <c r="BK74" s="369">
        <f t="shared" si="48"/>
        <v>0</v>
      </c>
      <c r="BL74" s="370">
        <f t="shared" si="48"/>
        <v>0</v>
      </c>
      <c r="BM74" s="368">
        <f t="shared" si="48"/>
        <v>0</v>
      </c>
      <c r="BN74" s="369">
        <f t="shared" si="48"/>
        <v>0</v>
      </c>
      <c r="BO74" s="369">
        <f t="shared" si="48"/>
        <v>0</v>
      </c>
      <c r="BP74" s="369">
        <f t="shared" si="48"/>
        <v>0</v>
      </c>
      <c r="BQ74" s="370">
        <f t="shared" si="48"/>
        <v>0</v>
      </c>
      <c r="BR74" s="369">
        <f>BR68+BR70+BR71+BR72+BR73</f>
        <v>563655470</v>
      </c>
      <c r="BS74" s="369">
        <f>BS68+BS70+BS71+BS72+BS73</f>
        <v>1279292577</v>
      </c>
      <c r="BT74" s="369">
        <f>BT68+BT70+BT71+BT72+BT73</f>
        <v>11929615</v>
      </c>
      <c r="BU74" s="369">
        <f>BU68+BU70+BU71+BU72+BU73</f>
        <v>11063032</v>
      </c>
      <c r="BV74" s="371">
        <f>BV68+BV69+BV70+BV71+BV72+BV73</f>
        <v>1865940694</v>
      </c>
      <c r="BW74" s="143"/>
      <c r="BX74" s="319"/>
    </row>
    <row r="75" spans="1:153" x14ac:dyDescent="0.3">
      <c r="A75" s="113" t="s">
        <v>348</v>
      </c>
      <c r="B75" s="113"/>
      <c r="C75" s="113"/>
      <c r="D75" s="113"/>
      <c r="E75" s="113"/>
      <c r="F75" s="113"/>
      <c r="G75" s="113"/>
      <c r="H75" s="113"/>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K75" s="318"/>
      <c r="AL75" s="318"/>
      <c r="AM75" s="318"/>
      <c r="AN75" s="318"/>
      <c r="AO75" s="318"/>
      <c r="AP75" s="318"/>
      <c r="AQ75" s="318"/>
      <c r="AR75" s="318"/>
      <c r="AS75" s="318"/>
      <c r="AT75" s="318"/>
      <c r="AU75" s="318"/>
      <c r="AV75" s="318"/>
      <c r="AW75" s="318"/>
      <c r="AX75" s="318"/>
      <c r="AY75" s="318"/>
      <c r="AZ75" s="318"/>
      <c r="BA75" s="318"/>
      <c r="BB75" s="318"/>
      <c r="BC75" s="318"/>
      <c r="BD75" s="318"/>
      <c r="BE75" s="318"/>
      <c r="BF75" s="318"/>
      <c r="BG75" s="318"/>
      <c r="BH75" s="318"/>
      <c r="BI75" s="318"/>
      <c r="BJ75" s="318"/>
      <c r="BK75" s="318"/>
      <c r="BL75" s="318"/>
      <c r="BM75" s="318"/>
      <c r="BN75" s="318"/>
      <c r="BO75" s="318"/>
      <c r="BP75" s="318"/>
      <c r="BQ75" s="318"/>
      <c r="BR75" s="318"/>
      <c r="BS75" s="318"/>
      <c r="BT75" s="318"/>
      <c r="BU75" s="318"/>
      <c r="BV75" s="318"/>
      <c r="BX75" s="319"/>
    </row>
    <row r="76" spans="1:153" x14ac:dyDescent="0.3">
      <c r="A76" s="113" t="s">
        <v>349</v>
      </c>
      <c r="B76" s="113"/>
      <c r="C76" s="113"/>
      <c r="D76" s="113"/>
      <c r="E76" s="113"/>
      <c r="F76" s="113"/>
      <c r="G76" s="113"/>
      <c r="H76" s="113"/>
      <c r="I76" s="167"/>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K76" s="318"/>
      <c r="AL76" s="318"/>
      <c r="AM76" s="318"/>
      <c r="AN76" s="318"/>
      <c r="AO76" s="318"/>
      <c r="AP76" s="318"/>
      <c r="AQ76" s="318"/>
      <c r="AR76" s="318"/>
      <c r="AS76" s="318"/>
      <c r="AT76" s="318"/>
      <c r="AU76" s="318"/>
      <c r="AV76" s="318"/>
      <c r="AW76" s="318"/>
      <c r="AX76" s="318"/>
      <c r="AY76" s="318"/>
      <c r="AZ76" s="318"/>
      <c r="BA76" s="318"/>
      <c r="BB76" s="318"/>
      <c r="BC76" s="318"/>
      <c r="BD76" s="318"/>
      <c r="BE76" s="318"/>
      <c r="BF76" s="318"/>
      <c r="BG76" s="318"/>
      <c r="BH76" s="318"/>
      <c r="BI76" s="318"/>
      <c r="BJ76" s="318"/>
      <c r="BK76" s="318"/>
      <c r="BL76" s="318"/>
      <c r="BM76" s="318"/>
      <c r="BN76" s="318"/>
      <c r="BO76" s="318"/>
      <c r="BP76" s="318"/>
      <c r="BQ76" s="318"/>
      <c r="BR76" s="318"/>
      <c r="BS76" s="318"/>
      <c r="BT76" s="318"/>
      <c r="BU76" s="318"/>
      <c r="BV76" s="318"/>
      <c r="BX76" s="319"/>
    </row>
    <row r="77" spans="1:153" x14ac:dyDescent="0.3">
      <c r="A77" s="113" t="s">
        <v>350</v>
      </c>
      <c r="B77" s="113"/>
      <c r="C77" s="113"/>
      <c r="D77" s="113"/>
      <c r="E77" s="113"/>
      <c r="F77" s="113"/>
      <c r="G77" s="113"/>
      <c r="H77" s="113"/>
      <c r="I77" s="167"/>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c r="AI77" s="318"/>
      <c r="AK77" s="318"/>
      <c r="AL77" s="318"/>
      <c r="AM77" s="318"/>
      <c r="AN77" s="318"/>
      <c r="AO77" s="318"/>
      <c r="AP77" s="318"/>
      <c r="AQ77" s="318"/>
      <c r="AR77" s="318"/>
      <c r="AS77" s="318"/>
      <c r="AT77" s="318"/>
      <c r="AU77" s="318"/>
      <c r="AV77" s="318"/>
      <c r="AW77" s="318"/>
      <c r="AX77" s="318"/>
      <c r="AY77" s="318"/>
      <c r="AZ77" s="318"/>
      <c r="BA77" s="318"/>
      <c r="BB77" s="318"/>
      <c r="BC77" s="318"/>
      <c r="BD77" s="318"/>
      <c r="BE77" s="318"/>
      <c r="BF77" s="318"/>
      <c r="BG77" s="318"/>
      <c r="BH77" s="318"/>
      <c r="BI77" s="318"/>
      <c r="BJ77" s="318"/>
      <c r="BK77" s="318"/>
      <c r="BL77" s="318"/>
      <c r="BM77" s="318"/>
      <c r="BN77" s="318"/>
      <c r="BO77" s="318"/>
      <c r="BP77" s="318"/>
      <c r="BQ77" s="318"/>
      <c r="BR77" s="318"/>
      <c r="BS77" s="318"/>
      <c r="BT77" s="318"/>
      <c r="BU77" s="318"/>
      <c r="BV77" s="318"/>
      <c r="BX77" s="319"/>
    </row>
    <row r="78" spans="1:153" ht="12.65" customHeight="1" x14ac:dyDescent="0.3">
      <c r="A78" s="113" t="s">
        <v>351</v>
      </c>
      <c r="B78" s="113"/>
      <c r="C78" s="113"/>
      <c r="D78" s="113"/>
      <c r="E78" s="113"/>
      <c r="F78" s="113"/>
      <c r="G78" s="113"/>
      <c r="H78" s="113"/>
      <c r="I78" s="167"/>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c r="AI78" s="318"/>
      <c r="AK78" s="318"/>
      <c r="AL78" s="318"/>
      <c r="AM78" s="318"/>
      <c r="AN78" s="318"/>
      <c r="AO78" s="318"/>
      <c r="AP78" s="318"/>
      <c r="AQ78" s="318"/>
      <c r="AR78" s="318"/>
      <c r="AS78" s="318"/>
      <c r="AT78" s="318"/>
      <c r="AU78" s="318"/>
      <c r="AV78" s="318"/>
      <c r="AW78" s="318"/>
      <c r="AX78" s="318"/>
      <c r="AY78" s="318"/>
      <c r="AZ78" s="318"/>
      <c r="BA78" s="318"/>
      <c r="BB78" s="318"/>
      <c r="BC78" s="318"/>
      <c r="BD78" s="318"/>
      <c r="BE78" s="318"/>
      <c r="BF78" s="318"/>
      <c r="BG78" s="318"/>
      <c r="BH78" s="318"/>
      <c r="BI78" s="318"/>
      <c r="BJ78" s="318"/>
      <c r="BK78" s="318"/>
      <c r="BL78" s="318"/>
      <c r="BM78" s="318"/>
      <c r="BN78" s="318"/>
      <c r="BO78" s="318"/>
      <c r="BP78" s="318"/>
      <c r="BQ78" s="318"/>
      <c r="BR78" s="318"/>
      <c r="BS78" s="318"/>
      <c r="BT78" s="318"/>
      <c r="BU78" s="318"/>
      <c r="BV78" s="318"/>
      <c r="BX78" s="319"/>
    </row>
    <row r="79" spans="1:153" x14ac:dyDescent="0.3">
      <c r="A79" s="113" t="s">
        <v>352</v>
      </c>
      <c r="B79" s="113"/>
      <c r="C79" s="113"/>
      <c r="D79" s="113"/>
      <c r="E79" s="113"/>
      <c r="F79" s="113"/>
      <c r="G79" s="113"/>
      <c r="H79" s="113"/>
      <c r="I79" s="167"/>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K79" s="318"/>
      <c r="AL79" s="318"/>
      <c r="AM79" s="318"/>
      <c r="AN79" s="318"/>
      <c r="AO79" s="318"/>
      <c r="AP79" s="318"/>
      <c r="AQ79" s="318"/>
      <c r="AR79" s="318"/>
      <c r="AS79" s="318"/>
      <c r="AT79" s="318"/>
      <c r="AU79" s="318"/>
      <c r="AV79" s="318"/>
      <c r="AW79" s="318"/>
      <c r="AX79" s="318"/>
      <c r="AY79" s="318"/>
      <c r="AZ79" s="318"/>
      <c r="BA79" s="318"/>
      <c r="BB79" s="318"/>
      <c r="BC79" s="318"/>
      <c r="BD79" s="318"/>
      <c r="BE79" s="318"/>
      <c r="BF79" s="318"/>
      <c r="BG79" s="318"/>
      <c r="BH79" s="318"/>
      <c r="BI79" s="318"/>
      <c r="BJ79" s="318"/>
      <c r="BK79" s="318"/>
      <c r="BL79" s="318"/>
      <c r="BM79" s="318"/>
      <c r="BN79" s="318"/>
      <c r="BO79" s="318"/>
      <c r="BP79" s="318"/>
      <c r="BQ79" s="318"/>
      <c r="BR79" s="318"/>
      <c r="BS79" s="318"/>
      <c r="BT79" s="318"/>
      <c r="BU79" s="318"/>
      <c r="BV79" s="318"/>
      <c r="BX79" s="319"/>
    </row>
    <row r="80" spans="1:153" x14ac:dyDescent="0.3">
      <c r="A80" s="113" t="s">
        <v>353</v>
      </c>
      <c r="B80" s="113"/>
      <c r="C80" s="113"/>
      <c r="D80" s="113"/>
      <c r="E80" s="113"/>
      <c r="F80" s="113"/>
      <c r="G80" s="113"/>
      <c r="H80" s="113"/>
      <c r="I80" s="143"/>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318"/>
      <c r="BU80" s="318"/>
      <c r="BV80" s="318"/>
      <c r="BX80" s="319"/>
    </row>
    <row r="81" spans="1:76" x14ac:dyDescent="0.3">
      <c r="A81" s="113"/>
      <c r="B81" s="113"/>
      <c r="C81" s="113"/>
      <c r="D81" s="113"/>
      <c r="E81" s="113"/>
      <c r="F81" s="113"/>
      <c r="G81" s="113"/>
      <c r="H81" s="113"/>
      <c r="I81" s="167"/>
      <c r="J81" s="318"/>
      <c r="K81" s="318"/>
      <c r="L81" s="318"/>
      <c r="M81" s="212"/>
      <c r="N81" s="318"/>
      <c r="O81" s="318"/>
      <c r="P81" s="318"/>
      <c r="Q81" s="318"/>
      <c r="R81" s="318"/>
      <c r="S81" s="318"/>
      <c r="T81" s="318"/>
      <c r="U81" s="318"/>
      <c r="V81" s="318"/>
      <c r="W81" s="318"/>
      <c r="X81" s="318"/>
      <c r="Y81" s="318"/>
      <c r="Z81" s="318"/>
      <c r="AA81" s="318"/>
      <c r="AB81" s="318"/>
      <c r="AC81" s="318"/>
      <c r="AD81" s="318"/>
      <c r="AE81" s="318"/>
      <c r="AF81" s="318"/>
      <c r="AG81" s="318"/>
      <c r="AH81" s="318"/>
      <c r="AI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318"/>
      <c r="BU81" s="318"/>
      <c r="BV81" s="318"/>
      <c r="BX81" s="319"/>
    </row>
    <row r="82" spans="1:76" x14ac:dyDescent="0.3">
      <c r="I82" s="212"/>
      <c r="J82" s="143"/>
      <c r="K82" s="143"/>
      <c r="L82" s="143"/>
      <c r="M82" s="372"/>
      <c r="N82" s="318"/>
      <c r="AS82" s="143"/>
      <c r="BX82" s="319"/>
    </row>
    <row r="83" spans="1:76" x14ac:dyDescent="0.3">
      <c r="I83" s="143"/>
      <c r="BX83" s="319"/>
    </row>
    <row r="84" spans="1:76" x14ac:dyDescent="0.3">
      <c r="C84" s="313"/>
      <c r="D84" s="313"/>
      <c r="E84" s="318"/>
      <c r="F84" s="318"/>
      <c r="G84" s="318"/>
      <c r="H84" s="318"/>
      <c r="I84" s="318"/>
      <c r="J84" s="318"/>
      <c r="K84" s="318"/>
      <c r="L84" s="318"/>
      <c r="M84" s="318"/>
      <c r="N84" s="318"/>
      <c r="O84" s="318"/>
      <c r="P84" s="318"/>
      <c r="Q84" s="318"/>
      <c r="R84" s="318"/>
      <c r="S84" s="318"/>
      <c r="T84" s="318"/>
      <c r="U84" s="318"/>
      <c r="V84" s="318"/>
      <c r="W84" s="318"/>
      <c r="X84" s="318"/>
      <c r="Y84" s="318"/>
      <c r="Z84" s="373"/>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74"/>
      <c r="BX84" s="319"/>
    </row>
    <row r="85" spans="1:76" x14ac:dyDescent="0.3">
      <c r="C85" s="313"/>
      <c r="D85" s="313"/>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74"/>
      <c r="BX85" s="319"/>
    </row>
    <row r="86" spans="1:76" x14ac:dyDescent="0.3">
      <c r="C86" s="313"/>
      <c r="D86" s="313"/>
      <c r="E86" s="318"/>
      <c r="F86" s="318"/>
      <c r="G86" s="318"/>
      <c r="H86" s="318"/>
      <c r="I86" s="318"/>
      <c r="J86" s="318"/>
      <c r="K86" s="318"/>
      <c r="L86" s="318"/>
      <c r="M86" s="318"/>
      <c r="O86" s="318"/>
      <c r="P86" s="318"/>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8"/>
      <c r="BQ86" s="318"/>
      <c r="BR86" s="318"/>
      <c r="BS86" s="318"/>
      <c r="BT86" s="318"/>
      <c r="BU86" s="318"/>
      <c r="BV86" s="318"/>
      <c r="BX86" s="319"/>
    </row>
    <row r="87" spans="1:76" x14ac:dyDescent="0.3">
      <c r="C87" s="313"/>
      <c r="D87" s="313"/>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c r="BR87" s="318"/>
      <c r="BS87" s="318"/>
      <c r="BT87" s="318"/>
      <c r="BU87" s="318"/>
      <c r="BV87" s="318"/>
      <c r="BX87" s="319"/>
    </row>
    <row r="88" spans="1:76" x14ac:dyDescent="0.3">
      <c r="C88" s="313"/>
      <c r="D88" s="313"/>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8"/>
      <c r="BQ88" s="318"/>
      <c r="BR88" s="318"/>
      <c r="BS88" s="318"/>
      <c r="BT88" s="318"/>
      <c r="BU88" s="318"/>
      <c r="BV88" s="318"/>
      <c r="BX88" s="319"/>
    </row>
    <row r="89" spans="1:76" x14ac:dyDescent="0.3">
      <c r="C89" s="313"/>
      <c r="D89" s="313"/>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c r="BR89" s="318"/>
      <c r="BS89" s="318"/>
      <c r="BT89" s="318"/>
      <c r="BU89" s="318"/>
      <c r="BV89" s="318"/>
      <c r="BX89" s="319"/>
    </row>
    <row r="90" spans="1:76" x14ac:dyDescent="0.3">
      <c r="C90" s="313"/>
      <c r="D90" s="313"/>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8"/>
      <c r="BX90" s="319"/>
    </row>
    <row r="91" spans="1:76" x14ac:dyDescent="0.3">
      <c r="C91" s="313"/>
      <c r="D91" s="313"/>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8"/>
      <c r="BX91" s="319"/>
    </row>
    <row r="92" spans="1:76" x14ac:dyDescent="0.3">
      <c r="C92" s="313"/>
      <c r="D92" s="313"/>
      <c r="E92" s="318"/>
      <c r="F92" s="318"/>
      <c r="G92" s="318"/>
      <c r="H92" s="318"/>
      <c r="I92" s="318"/>
      <c r="J92" s="318"/>
      <c r="K92" s="318"/>
      <c r="L92" s="318"/>
      <c r="M92" s="318"/>
      <c r="N92" s="318"/>
      <c r="O92" s="318"/>
      <c r="P92" s="318"/>
      <c r="Q92" s="318"/>
      <c r="R92" s="318"/>
      <c r="S92" s="318"/>
      <c r="T92" s="318"/>
      <c r="U92" s="318"/>
      <c r="V92" s="318"/>
      <c r="W92" s="318"/>
      <c r="X92" s="318"/>
      <c r="Y92" s="318"/>
      <c r="Z92" s="373"/>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8"/>
      <c r="BX92" s="319"/>
    </row>
    <row r="93" spans="1:76" x14ac:dyDescent="0.3">
      <c r="C93" s="313"/>
      <c r="D93" s="313"/>
      <c r="E93" s="318"/>
      <c r="F93" s="318"/>
      <c r="G93" s="318"/>
      <c r="H93" s="318"/>
      <c r="I93" s="318"/>
      <c r="J93" s="318"/>
      <c r="K93" s="318"/>
      <c r="L93" s="318"/>
      <c r="M93" s="318"/>
      <c r="N93" s="318"/>
      <c r="O93" s="318"/>
      <c r="P93" s="318"/>
      <c r="Q93" s="318"/>
      <c r="R93" s="318"/>
      <c r="S93" s="318"/>
      <c r="T93" s="318"/>
      <c r="U93" s="318"/>
      <c r="V93" s="318"/>
      <c r="W93" s="318"/>
      <c r="X93" s="318"/>
      <c r="Y93" s="318"/>
      <c r="Z93" s="373"/>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8"/>
      <c r="BQ93" s="318"/>
      <c r="BR93" s="318"/>
      <c r="BS93" s="318"/>
      <c r="BT93" s="318"/>
      <c r="BU93" s="318"/>
      <c r="BV93" s="318"/>
      <c r="BX93" s="319"/>
    </row>
    <row r="94" spans="1:76" x14ac:dyDescent="0.3">
      <c r="C94" s="313"/>
      <c r="D94" s="313"/>
      <c r="E94" s="318"/>
      <c r="F94" s="318"/>
      <c r="G94" s="318"/>
      <c r="H94" s="318"/>
      <c r="I94" s="318"/>
      <c r="J94" s="318"/>
      <c r="K94" s="318"/>
      <c r="L94" s="318"/>
      <c r="M94" s="318"/>
      <c r="N94" s="318"/>
      <c r="O94" s="318"/>
      <c r="P94" s="318"/>
      <c r="Q94" s="318"/>
      <c r="R94" s="318"/>
      <c r="S94" s="318"/>
      <c r="T94" s="318"/>
      <c r="U94" s="318"/>
      <c r="V94" s="318"/>
      <c r="W94" s="318"/>
      <c r="X94" s="318"/>
      <c r="Y94" s="318"/>
      <c r="Z94" s="373"/>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X94" s="319"/>
    </row>
    <row r="95" spans="1:76" x14ac:dyDescent="0.3">
      <c r="C95" s="313"/>
      <c r="D95" s="313"/>
      <c r="E95" s="318"/>
      <c r="F95" s="318"/>
      <c r="G95" s="318"/>
      <c r="H95" s="318"/>
      <c r="I95" s="318"/>
      <c r="J95" s="318"/>
      <c r="K95" s="318"/>
      <c r="L95" s="318"/>
      <c r="M95" s="318"/>
      <c r="N95" s="318"/>
      <c r="O95" s="318"/>
      <c r="P95" s="318"/>
      <c r="Q95" s="318"/>
      <c r="R95" s="318"/>
      <c r="S95" s="318"/>
      <c r="T95" s="318"/>
      <c r="U95" s="318"/>
      <c r="V95" s="318"/>
      <c r="W95" s="318"/>
      <c r="X95" s="318"/>
      <c r="Y95" s="318"/>
      <c r="Z95" s="373"/>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8"/>
      <c r="BA95" s="318"/>
      <c r="BB95" s="318"/>
      <c r="BC95" s="318"/>
      <c r="BD95" s="318"/>
      <c r="BE95" s="318"/>
      <c r="BF95" s="318"/>
      <c r="BG95" s="318"/>
      <c r="BH95" s="318"/>
      <c r="BI95" s="318"/>
      <c r="BJ95" s="318"/>
      <c r="BK95" s="318"/>
      <c r="BL95" s="318"/>
      <c r="BM95" s="318"/>
      <c r="BN95" s="318"/>
      <c r="BO95" s="318"/>
      <c r="BP95" s="318"/>
      <c r="BQ95" s="318"/>
      <c r="BR95" s="318"/>
      <c r="BS95" s="318"/>
      <c r="BT95" s="318"/>
      <c r="BU95" s="318"/>
      <c r="BV95" s="318"/>
      <c r="BX95" s="319"/>
    </row>
    <row r="96" spans="1:76" x14ac:dyDescent="0.3">
      <c r="C96" s="313"/>
      <c r="D96" s="313"/>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8"/>
      <c r="BQ96" s="318"/>
      <c r="BR96" s="318"/>
      <c r="BS96" s="318"/>
      <c r="BT96" s="318"/>
      <c r="BU96" s="318"/>
      <c r="BV96" s="318"/>
      <c r="BX96" s="319"/>
    </row>
    <row r="97" spans="3:76" x14ac:dyDescent="0.3">
      <c r="C97" s="313"/>
      <c r="D97" s="313"/>
      <c r="E97" s="318"/>
      <c r="F97" s="318"/>
      <c r="G97" s="318"/>
      <c r="H97" s="318"/>
      <c r="I97" s="318"/>
      <c r="J97" s="318"/>
      <c r="K97" s="318"/>
      <c r="L97" s="318"/>
      <c r="M97" s="318"/>
      <c r="N97" s="318"/>
      <c r="O97" s="318"/>
      <c r="P97" s="318"/>
      <c r="Q97" s="318"/>
      <c r="R97" s="318"/>
      <c r="S97" s="318"/>
      <c r="T97" s="318"/>
      <c r="U97" s="318"/>
      <c r="V97" s="318"/>
      <c r="W97" s="318"/>
      <c r="X97" s="318"/>
      <c r="Y97" s="318"/>
      <c r="Z97" s="373"/>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318"/>
      <c r="BB97" s="318"/>
      <c r="BC97" s="318"/>
      <c r="BD97" s="318"/>
      <c r="BE97" s="318"/>
      <c r="BF97" s="318"/>
      <c r="BG97" s="318"/>
      <c r="BH97" s="318"/>
      <c r="BI97" s="318"/>
      <c r="BJ97" s="318"/>
      <c r="BK97" s="318"/>
      <c r="BL97" s="318"/>
      <c r="BM97" s="318"/>
      <c r="BN97" s="318"/>
      <c r="BO97" s="318"/>
      <c r="BP97" s="318"/>
      <c r="BQ97" s="318"/>
      <c r="BR97" s="318"/>
      <c r="BS97" s="318"/>
      <c r="BT97" s="318"/>
      <c r="BU97" s="318"/>
      <c r="BV97" s="318"/>
      <c r="BX97" s="319"/>
    </row>
    <row r="98" spans="3:76" x14ac:dyDescent="0.3">
      <c r="C98" s="313"/>
      <c r="D98" s="313"/>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8"/>
      <c r="BX98" s="319"/>
    </row>
    <row r="99" spans="3:76" x14ac:dyDescent="0.3">
      <c r="C99" s="313"/>
      <c r="D99" s="313"/>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8"/>
      <c r="BX99" s="319"/>
    </row>
    <row r="100" spans="3:76" x14ac:dyDescent="0.3">
      <c r="C100" s="313"/>
      <c r="D100" s="313"/>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c r="BN100" s="318"/>
      <c r="BO100" s="318"/>
      <c r="BP100" s="318"/>
      <c r="BQ100" s="318"/>
      <c r="BR100" s="318"/>
      <c r="BS100" s="318"/>
      <c r="BT100" s="318"/>
      <c r="BU100" s="318"/>
      <c r="BV100" s="318"/>
      <c r="BX100" s="319"/>
    </row>
    <row r="101" spans="3:76" x14ac:dyDescent="0.3">
      <c r="C101" s="313"/>
      <c r="D101" s="313"/>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c r="BN101" s="318"/>
      <c r="BO101" s="318"/>
      <c r="BP101" s="318"/>
      <c r="BQ101" s="318"/>
      <c r="BR101" s="318"/>
      <c r="BS101" s="318"/>
      <c r="BT101" s="318"/>
      <c r="BU101" s="318"/>
      <c r="BV101" s="318"/>
      <c r="BX101" s="319"/>
    </row>
    <row r="102" spans="3:76" x14ac:dyDescent="0.3">
      <c r="C102" s="313"/>
      <c r="D102" s="313"/>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8"/>
      <c r="BQ102" s="318"/>
      <c r="BR102" s="318"/>
      <c r="BS102" s="318"/>
      <c r="BT102" s="318"/>
      <c r="BU102" s="318"/>
      <c r="BV102" s="318"/>
      <c r="BX102" s="319"/>
    </row>
    <row r="103" spans="3:76" x14ac:dyDescent="0.3">
      <c r="C103" s="313"/>
      <c r="D103" s="313"/>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18"/>
      <c r="BM103" s="318"/>
      <c r="BN103" s="318"/>
      <c r="BO103" s="318"/>
      <c r="BP103" s="318"/>
      <c r="BQ103" s="318"/>
      <c r="BR103" s="318"/>
      <c r="BS103" s="318"/>
      <c r="BT103" s="318"/>
      <c r="BU103" s="318"/>
      <c r="BV103" s="318"/>
      <c r="BX103" s="319"/>
    </row>
    <row r="104" spans="3:76" x14ac:dyDescent="0.3">
      <c r="C104" s="313"/>
      <c r="D104" s="313"/>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318"/>
      <c r="BH104" s="318"/>
      <c r="BI104" s="318"/>
      <c r="BJ104" s="318"/>
      <c r="BK104" s="318"/>
      <c r="BL104" s="318"/>
      <c r="BM104" s="318"/>
      <c r="BN104" s="318"/>
      <c r="BO104" s="318"/>
      <c r="BP104" s="318"/>
      <c r="BQ104" s="318"/>
      <c r="BR104" s="318"/>
      <c r="BS104" s="318"/>
      <c r="BT104" s="318"/>
      <c r="BU104" s="318"/>
      <c r="BV104" s="318"/>
      <c r="BX104" s="319"/>
    </row>
    <row r="105" spans="3:76" x14ac:dyDescent="0.3">
      <c r="C105" s="313"/>
      <c r="D105" s="313"/>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8"/>
      <c r="AZ105" s="318"/>
      <c r="BA105" s="318"/>
      <c r="BB105" s="318"/>
      <c r="BC105" s="318"/>
      <c r="BD105" s="318"/>
      <c r="BE105" s="318"/>
      <c r="BF105" s="318"/>
      <c r="BG105" s="318"/>
      <c r="BH105" s="318"/>
      <c r="BI105" s="318"/>
      <c r="BJ105" s="318"/>
      <c r="BK105" s="318"/>
      <c r="BL105" s="318"/>
      <c r="BM105" s="318"/>
      <c r="BN105" s="318"/>
      <c r="BO105" s="318"/>
      <c r="BP105" s="318"/>
      <c r="BQ105" s="318"/>
      <c r="BR105" s="318"/>
      <c r="BS105" s="318"/>
      <c r="BT105" s="318"/>
      <c r="BU105" s="318"/>
      <c r="BV105" s="318"/>
      <c r="BX105" s="319"/>
    </row>
    <row r="106" spans="3:76" x14ac:dyDescent="0.3">
      <c r="C106" s="313"/>
      <c r="D106" s="313"/>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318"/>
      <c r="BI106" s="318"/>
      <c r="BJ106" s="318"/>
      <c r="BK106" s="318"/>
      <c r="BL106" s="318"/>
      <c r="BM106" s="318"/>
      <c r="BN106" s="318"/>
      <c r="BO106" s="318"/>
      <c r="BP106" s="318"/>
      <c r="BQ106" s="318"/>
      <c r="BR106" s="318"/>
      <c r="BS106" s="318"/>
      <c r="BT106" s="318"/>
      <c r="BU106" s="318"/>
      <c r="BV106" s="318"/>
      <c r="BX106" s="319"/>
    </row>
    <row r="107" spans="3:76" x14ac:dyDescent="0.3">
      <c r="C107" s="313"/>
      <c r="D107" s="313"/>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c r="BD107" s="318"/>
      <c r="BE107" s="318"/>
      <c r="BF107" s="318"/>
      <c r="BG107" s="318"/>
      <c r="BH107" s="318"/>
      <c r="BI107" s="318"/>
      <c r="BJ107" s="318"/>
      <c r="BK107" s="318"/>
      <c r="BL107" s="318"/>
      <c r="BM107" s="318"/>
      <c r="BN107" s="318"/>
      <c r="BO107" s="318"/>
      <c r="BP107" s="318"/>
      <c r="BQ107" s="318"/>
      <c r="BR107" s="318"/>
      <c r="BS107" s="318"/>
      <c r="BT107" s="318"/>
      <c r="BU107" s="318"/>
      <c r="BV107" s="318"/>
      <c r="BX107" s="319"/>
    </row>
    <row r="108" spans="3:76" x14ac:dyDescent="0.3">
      <c r="C108" s="313"/>
      <c r="D108" s="313"/>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c r="AM108" s="318"/>
      <c r="AN108" s="318"/>
      <c r="AO108" s="318"/>
      <c r="AP108" s="318"/>
      <c r="AQ108" s="318"/>
      <c r="AR108" s="318"/>
      <c r="AS108" s="318"/>
      <c r="AT108" s="318"/>
      <c r="AU108" s="318"/>
      <c r="AV108" s="318"/>
      <c r="AW108" s="318"/>
      <c r="AX108" s="318"/>
      <c r="AY108" s="318"/>
      <c r="AZ108" s="318"/>
      <c r="BA108" s="318"/>
      <c r="BB108" s="318"/>
      <c r="BC108" s="318"/>
      <c r="BD108" s="318"/>
      <c r="BE108" s="318"/>
      <c r="BF108" s="318"/>
      <c r="BG108" s="318"/>
      <c r="BH108" s="318"/>
      <c r="BI108" s="318"/>
      <c r="BJ108" s="318"/>
      <c r="BK108" s="318"/>
      <c r="BL108" s="318"/>
      <c r="BM108" s="318"/>
      <c r="BN108" s="318"/>
      <c r="BO108" s="318"/>
      <c r="BP108" s="318"/>
      <c r="BQ108" s="318"/>
      <c r="BR108" s="318"/>
      <c r="BS108" s="318"/>
      <c r="BT108" s="318"/>
      <c r="BU108" s="318"/>
      <c r="BV108" s="318"/>
      <c r="BX108" s="319"/>
    </row>
    <row r="109" spans="3:76" x14ac:dyDescent="0.3">
      <c r="C109" s="313"/>
      <c r="D109" s="313"/>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c r="BD109" s="318"/>
      <c r="BE109" s="318"/>
      <c r="BF109" s="318"/>
      <c r="BG109" s="318"/>
      <c r="BH109" s="318"/>
      <c r="BI109" s="318"/>
      <c r="BJ109" s="318"/>
      <c r="BK109" s="318"/>
      <c r="BL109" s="318"/>
      <c r="BM109" s="318"/>
      <c r="BN109" s="318"/>
      <c r="BO109" s="318"/>
      <c r="BP109" s="318"/>
      <c r="BQ109" s="318"/>
      <c r="BR109" s="318"/>
      <c r="BS109" s="318"/>
      <c r="BT109" s="318"/>
      <c r="BU109" s="318"/>
      <c r="BV109" s="318"/>
      <c r="BX109" s="319"/>
    </row>
    <row r="110" spans="3:76" x14ac:dyDescent="0.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143"/>
      <c r="AP110" s="143"/>
      <c r="AQ110" s="143"/>
      <c r="AR110" s="143"/>
      <c r="AS110" s="143"/>
      <c r="AT110" s="143"/>
      <c r="AU110" s="143"/>
      <c r="AV110" s="143"/>
      <c r="AW110" s="143"/>
      <c r="AX110" s="143"/>
      <c r="AY110" s="143"/>
      <c r="AZ110" s="143"/>
      <c r="BA110" s="143"/>
      <c r="BB110" s="143"/>
      <c r="BC110" s="143"/>
      <c r="BD110" s="143"/>
      <c r="BE110" s="143"/>
      <c r="BF110" s="143"/>
      <c r="BG110" s="143"/>
      <c r="BH110" s="143"/>
      <c r="BI110" s="143"/>
      <c r="BJ110" s="143"/>
      <c r="BK110" s="143"/>
      <c r="BL110" s="143"/>
      <c r="BM110" s="143"/>
      <c r="BN110" s="143"/>
      <c r="BO110" s="143"/>
      <c r="BP110" s="143"/>
      <c r="BQ110" s="143"/>
      <c r="BR110" s="143"/>
      <c r="BS110" s="143"/>
      <c r="BT110" s="143"/>
      <c r="BU110" s="143"/>
      <c r="BV110" s="143"/>
      <c r="BX110" s="319"/>
    </row>
    <row r="111" spans="3:76" x14ac:dyDescent="0.3">
      <c r="BX111" s="319"/>
    </row>
    <row r="112" spans="3:76" x14ac:dyDescent="0.3">
      <c r="BX112" s="319"/>
    </row>
    <row r="113" spans="3:76" x14ac:dyDescent="0.3">
      <c r="BX113" s="319"/>
    </row>
    <row r="114" spans="3:76" x14ac:dyDescent="0.3">
      <c r="BX114" s="319"/>
    </row>
    <row r="115" spans="3:76" x14ac:dyDescent="0.3">
      <c r="BX115" s="319"/>
    </row>
    <row r="116" spans="3:76" x14ac:dyDescent="0.3">
      <c r="BX116" s="319"/>
    </row>
    <row r="117" spans="3:76" x14ac:dyDescent="0.3">
      <c r="BX117" s="319"/>
    </row>
    <row r="118" spans="3:76" x14ac:dyDescent="0.3">
      <c r="BX118" s="319"/>
    </row>
    <row r="119" spans="3:76" x14ac:dyDescent="0.3">
      <c r="BX119" s="319"/>
    </row>
    <row r="120" spans="3:76" x14ac:dyDescent="0.3">
      <c r="BX120" s="319"/>
    </row>
    <row r="121" spans="3:76" x14ac:dyDescent="0.3">
      <c r="BX121" s="319"/>
    </row>
    <row r="122" spans="3:76" x14ac:dyDescent="0.3">
      <c r="BX122" s="319"/>
    </row>
    <row r="123" spans="3:76" x14ac:dyDescent="0.3">
      <c r="BX123" s="319"/>
    </row>
    <row r="124" spans="3:76" x14ac:dyDescent="0.3">
      <c r="E124" s="375"/>
      <c r="F124" s="375"/>
      <c r="G124" s="375"/>
      <c r="H124" s="375"/>
      <c r="I124" s="375"/>
      <c r="J124" s="375"/>
      <c r="K124" s="375"/>
      <c r="L124" s="375"/>
      <c r="M124" s="375"/>
      <c r="N124" s="375"/>
      <c r="O124" s="375"/>
      <c r="P124" s="375"/>
      <c r="Q124" s="375"/>
      <c r="R124" s="375"/>
      <c r="S124" s="375"/>
      <c r="T124" s="375"/>
      <c r="U124" s="375"/>
      <c r="V124" s="375"/>
      <c r="W124" s="375"/>
      <c r="X124" s="375"/>
      <c r="Y124" s="375"/>
      <c r="Z124" s="375"/>
      <c r="AA124" s="375"/>
      <c r="AB124" s="375"/>
      <c r="AC124" s="375"/>
      <c r="AD124" s="375"/>
      <c r="AE124" s="375"/>
      <c r="AF124" s="375"/>
      <c r="AG124" s="375"/>
      <c r="AH124" s="375"/>
      <c r="AI124" s="375"/>
      <c r="AJ124" s="375"/>
      <c r="AK124" s="375"/>
      <c r="AL124" s="375"/>
      <c r="AM124" s="375"/>
      <c r="AN124" s="375"/>
      <c r="AO124" s="375"/>
      <c r="AP124" s="375"/>
      <c r="AQ124" s="375"/>
      <c r="AR124" s="375"/>
      <c r="AS124" s="375"/>
      <c r="AT124" s="375"/>
      <c r="AU124" s="375"/>
      <c r="AV124" s="375"/>
      <c r="AW124" s="375"/>
      <c r="AX124" s="375"/>
      <c r="AY124" s="375"/>
      <c r="AZ124" s="375"/>
      <c r="BA124" s="375"/>
      <c r="BB124" s="375"/>
      <c r="BC124" s="375"/>
      <c r="BD124" s="375"/>
      <c r="BE124" s="375"/>
      <c r="BF124" s="375"/>
      <c r="BG124" s="375"/>
      <c r="BH124" s="375"/>
      <c r="BI124" s="375"/>
      <c r="BJ124" s="375"/>
      <c r="BK124" s="375"/>
      <c r="BL124" s="375"/>
      <c r="BM124" s="375"/>
      <c r="BN124" s="375"/>
      <c r="BO124" s="375"/>
      <c r="BP124" s="375"/>
      <c r="BQ124" s="375"/>
      <c r="BR124" s="375"/>
      <c r="BS124" s="375"/>
      <c r="BT124" s="375"/>
      <c r="BU124" s="375"/>
      <c r="BV124" s="375"/>
      <c r="BX124" s="319"/>
    </row>
    <row r="125" spans="3:76" x14ac:dyDescent="0.3">
      <c r="E125" s="375"/>
      <c r="F125" s="375"/>
      <c r="G125" s="375"/>
      <c r="H125" s="375"/>
      <c r="I125" s="375"/>
      <c r="J125" s="375"/>
      <c r="K125" s="375"/>
      <c r="L125" s="375"/>
      <c r="M125" s="375"/>
      <c r="N125" s="375"/>
      <c r="O125" s="375"/>
      <c r="P125" s="375"/>
      <c r="Q125" s="375"/>
      <c r="R125" s="375"/>
      <c r="S125" s="375"/>
      <c r="T125" s="375"/>
      <c r="U125" s="375"/>
      <c r="V125" s="375"/>
      <c r="W125" s="375"/>
      <c r="X125" s="375"/>
      <c r="Y125" s="375"/>
      <c r="Z125" s="375"/>
      <c r="AA125" s="375"/>
      <c r="AB125" s="375"/>
      <c r="AC125" s="375"/>
      <c r="AD125" s="375"/>
      <c r="AE125" s="375"/>
      <c r="AF125" s="375"/>
      <c r="AG125" s="375"/>
      <c r="AH125" s="375"/>
      <c r="AI125" s="375"/>
      <c r="AJ125" s="375"/>
      <c r="AK125" s="375"/>
      <c r="AL125" s="375"/>
      <c r="AM125" s="375"/>
      <c r="AN125" s="375"/>
      <c r="AO125" s="375"/>
      <c r="AP125" s="375"/>
      <c r="AQ125" s="375"/>
      <c r="AR125" s="375"/>
      <c r="AS125" s="375"/>
      <c r="AT125" s="375"/>
      <c r="AU125" s="375"/>
      <c r="AV125" s="375"/>
      <c r="AW125" s="375"/>
      <c r="AX125" s="375"/>
      <c r="AY125" s="375"/>
      <c r="AZ125" s="375"/>
      <c r="BA125" s="375"/>
      <c r="BB125" s="375"/>
      <c r="BC125" s="375"/>
      <c r="BD125" s="375"/>
      <c r="BE125" s="375"/>
      <c r="BF125" s="375"/>
      <c r="BG125" s="375"/>
      <c r="BH125" s="375"/>
      <c r="BI125" s="375"/>
      <c r="BJ125" s="375"/>
      <c r="BK125" s="375"/>
      <c r="BL125" s="375"/>
      <c r="BM125" s="375"/>
      <c r="BN125" s="375"/>
      <c r="BO125" s="375"/>
      <c r="BP125" s="375"/>
      <c r="BQ125" s="375"/>
      <c r="BR125" s="375"/>
      <c r="BS125" s="375"/>
      <c r="BT125" s="375"/>
      <c r="BU125" s="375"/>
      <c r="BV125" s="375"/>
      <c r="BX125" s="319"/>
    </row>
    <row r="126" spans="3:76" x14ac:dyDescent="0.3">
      <c r="C126" s="313"/>
      <c r="D126" s="313"/>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X126" s="319"/>
    </row>
    <row r="127" spans="3:76" x14ac:dyDescent="0.3">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c r="BR127" s="318"/>
      <c r="BS127" s="318"/>
      <c r="BT127" s="318"/>
      <c r="BU127" s="318"/>
      <c r="BV127" s="318"/>
      <c r="BX127" s="319"/>
    </row>
    <row r="128" spans="3:76" x14ac:dyDescent="0.3">
      <c r="C128" s="313"/>
      <c r="D128" s="313"/>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8"/>
      <c r="BQ128" s="318"/>
      <c r="BR128" s="318"/>
      <c r="BS128" s="318"/>
      <c r="BT128" s="318"/>
      <c r="BU128" s="318"/>
      <c r="BV128" s="318"/>
      <c r="BX128" s="319"/>
    </row>
    <row r="129" spans="3:76" x14ac:dyDescent="0.3">
      <c r="C129" s="313"/>
      <c r="D129" s="313"/>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8"/>
      <c r="BQ129" s="318"/>
      <c r="BR129" s="318"/>
      <c r="BS129" s="318"/>
      <c r="BT129" s="318"/>
      <c r="BU129" s="318"/>
      <c r="BV129" s="318"/>
      <c r="BX129" s="319"/>
    </row>
    <row r="130" spans="3:76" x14ac:dyDescent="0.3">
      <c r="C130" s="313"/>
      <c r="D130" s="313"/>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c r="BD130" s="318"/>
      <c r="BE130" s="318"/>
      <c r="BF130" s="318"/>
      <c r="BG130" s="318"/>
      <c r="BH130" s="318"/>
      <c r="BI130" s="318"/>
      <c r="BJ130" s="318"/>
      <c r="BK130" s="318"/>
      <c r="BL130" s="318"/>
      <c r="BM130" s="318"/>
      <c r="BN130" s="318"/>
      <c r="BO130" s="318"/>
      <c r="BP130" s="318"/>
      <c r="BQ130" s="318"/>
      <c r="BR130" s="318"/>
      <c r="BS130" s="318"/>
      <c r="BT130" s="318"/>
      <c r="BU130" s="318"/>
      <c r="BV130" s="318"/>
      <c r="BX130" s="319"/>
    </row>
    <row r="131" spans="3:76" x14ac:dyDescent="0.3">
      <c r="C131" s="313"/>
      <c r="D131" s="313"/>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18"/>
      <c r="BM131" s="318"/>
      <c r="BN131" s="318"/>
      <c r="BO131" s="318"/>
      <c r="BP131" s="318"/>
      <c r="BQ131" s="318"/>
      <c r="BR131" s="318"/>
      <c r="BS131" s="318"/>
      <c r="BT131" s="318"/>
      <c r="BU131" s="318"/>
      <c r="BV131" s="318"/>
      <c r="BX131" s="319"/>
    </row>
    <row r="132" spans="3:76" x14ac:dyDescent="0.3">
      <c r="C132" s="313"/>
      <c r="D132" s="313"/>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18"/>
      <c r="BM132" s="318"/>
      <c r="BN132" s="318"/>
      <c r="BO132" s="318"/>
      <c r="BP132" s="318"/>
      <c r="BQ132" s="318"/>
      <c r="BR132" s="318"/>
      <c r="BS132" s="318"/>
      <c r="BT132" s="318"/>
      <c r="BU132" s="318"/>
      <c r="BV132" s="318"/>
      <c r="BX132" s="319"/>
    </row>
    <row r="133" spans="3:76" x14ac:dyDescent="0.3">
      <c r="C133" s="313"/>
      <c r="D133" s="313"/>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c r="AI133" s="318"/>
      <c r="AJ133" s="318"/>
      <c r="AK133" s="318"/>
      <c r="AL133" s="318"/>
      <c r="AM133" s="318"/>
      <c r="AN133" s="318"/>
      <c r="AO133" s="318"/>
      <c r="AP133" s="318"/>
      <c r="AQ133" s="318"/>
      <c r="AR133" s="318"/>
      <c r="AS133" s="318"/>
      <c r="AT133" s="318"/>
      <c r="AU133" s="318"/>
      <c r="AV133" s="318"/>
      <c r="AW133" s="318"/>
      <c r="AX133" s="318"/>
      <c r="AY133" s="318"/>
      <c r="AZ133" s="318"/>
      <c r="BA133" s="318"/>
      <c r="BB133" s="318"/>
      <c r="BC133" s="318"/>
      <c r="BD133" s="318"/>
      <c r="BE133" s="318"/>
      <c r="BF133" s="318"/>
      <c r="BG133" s="318"/>
      <c r="BH133" s="318"/>
      <c r="BI133" s="318"/>
      <c r="BJ133" s="318"/>
      <c r="BK133" s="318"/>
      <c r="BL133" s="318"/>
      <c r="BM133" s="318"/>
      <c r="BN133" s="318"/>
      <c r="BO133" s="318"/>
      <c r="BP133" s="318"/>
      <c r="BQ133" s="318"/>
      <c r="BR133" s="318"/>
      <c r="BS133" s="318"/>
      <c r="BT133" s="318"/>
      <c r="BU133" s="318"/>
      <c r="BV133" s="318"/>
      <c r="BX133" s="319"/>
    </row>
    <row r="134" spans="3:76" x14ac:dyDescent="0.3">
      <c r="C134" s="313"/>
      <c r="D134" s="313"/>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c r="AJ134" s="318"/>
      <c r="AK134" s="318"/>
      <c r="AL134" s="318"/>
      <c r="AM134" s="318"/>
      <c r="AN134" s="318"/>
      <c r="AO134" s="318"/>
      <c r="AP134" s="318"/>
      <c r="AQ134" s="318"/>
      <c r="AR134" s="318"/>
      <c r="AS134" s="318"/>
      <c r="AT134" s="318"/>
      <c r="AU134" s="318"/>
      <c r="AV134" s="318"/>
      <c r="AW134" s="318"/>
      <c r="AX134" s="318"/>
      <c r="AY134" s="318"/>
      <c r="AZ134" s="318"/>
      <c r="BA134" s="318"/>
      <c r="BB134" s="318"/>
      <c r="BC134" s="318"/>
      <c r="BD134" s="318"/>
      <c r="BE134" s="318"/>
      <c r="BF134" s="318"/>
      <c r="BG134" s="318"/>
      <c r="BH134" s="318"/>
      <c r="BI134" s="318"/>
      <c r="BJ134" s="318"/>
      <c r="BK134" s="318"/>
      <c r="BL134" s="318"/>
      <c r="BM134" s="318"/>
      <c r="BN134" s="318"/>
      <c r="BO134" s="318"/>
      <c r="BP134" s="318"/>
      <c r="BQ134" s="318"/>
      <c r="BR134" s="318"/>
      <c r="BS134" s="318"/>
      <c r="BT134" s="318"/>
      <c r="BU134" s="318"/>
      <c r="BV134" s="318"/>
      <c r="BX134" s="319"/>
    </row>
    <row r="135" spans="3:76" x14ac:dyDescent="0.3">
      <c r="C135" s="313"/>
      <c r="D135" s="313"/>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c r="AL135" s="318"/>
      <c r="AM135" s="318"/>
      <c r="AN135" s="318"/>
      <c r="AO135" s="318"/>
      <c r="AP135" s="318"/>
      <c r="AQ135" s="318"/>
      <c r="AR135" s="318"/>
      <c r="AS135" s="318"/>
      <c r="AT135" s="318"/>
      <c r="AU135" s="318"/>
      <c r="AV135" s="318"/>
      <c r="AW135" s="318"/>
      <c r="AX135" s="318"/>
      <c r="AY135" s="318"/>
      <c r="AZ135" s="318"/>
      <c r="BA135" s="318"/>
      <c r="BB135" s="318"/>
      <c r="BC135" s="318"/>
      <c r="BD135" s="318"/>
      <c r="BE135" s="318"/>
      <c r="BF135" s="318"/>
      <c r="BG135" s="318"/>
      <c r="BH135" s="318"/>
      <c r="BI135" s="318"/>
      <c r="BJ135" s="318"/>
      <c r="BK135" s="318"/>
      <c r="BL135" s="318"/>
      <c r="BM135" s="318"/>
      <c r="BN135" s="318"/>
      <c r="BO135" s="318"/>
      <c r="BP135" s="318"/>
      <c r="BQ135" s="318"/>
      <c r="BR135" s="318"/>
      <c r="BS135" s="318"/>
      <c r="BT135" s="318"/>
      <c r="BU135" s="318"/>
      <c r="BV135" s="318"/>
      <c r="BX135" s="319"/>
    </row>
    <row r="136" spans="3:76" x14ac:dyDescent="0.3">
      <c r="C136" s="313"/>
      <c r="D136" s="313"/>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c r="AI136" s="318"/>
      <c r="AJ136" s="318"/>
      <c r="AK136" s="318"/>
      <c r="AL136" s="318"/>
      <c r="AM136" s="318"/>
      <c r="AN136" s="318"/>
      <c r="AO136" s="318"/>
      <c r="AP136" s="318"/>
      <c r="AQ136" s="318"/>
      <c r="AR136" s="318"/>
      <c r="AS136" s="318"/>
      <c r="AT136" s="318"/>
      <c r="AU136" s="318"/>
      <c r="AV136" s="318"/>
      <c r="AW136" s="318"/>
      <c r="AX136" s="318"/>
      <c r="AY136" s="318"/>
      <c r="AZ136" s="318"/>
      <c r="BA136" s="318"/>
      <c r="BB136" s="318"/>
      <c r="BC136" s="318"/>
      <c r="BD136" s="318"/>
      <c r="BE136" s="318"/>
      <c r="BF136" s="318"/>
      <c r="BG136" s="318"/>
      <c r="BH136" s="318"/>
      <c r="BI136" s="318"/>
      <c r="BJ136" s="318"/>
      <c r="BK136" s="318"/>
      <c r="BL136" s="318"/>
      <c r="BM136" s="318"/>
      <c r="BN136" s="318"/>
      <c r="BO136" s="318"/>
      <c r="BP136" s="318"/>
      <c r="BQ136" s="318"/>
      <c r="BR136" s="318"/>
      <c r="BS136" s="318"/>
      <c r="BT136" s="318"/>
      <c r="BU136" s="318"/>
      <c r="BV136" s="318"/>
      <c r="BX136" s="319"/>
    </row>
    <row r="137" spans="3:76" x14ac:dyDescent="0.3">
      <c r="C137" s="313"/>
      <c r="D137" s="313"/>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c r="AI137" s="318"/>
      <c r="AJ137" s="318"/>
      <c r="AK137" s="318"/>
      <c r="AL137" s="318"/>
      <c r="AM137" s="318"/>
      <c r="AN137" s="318"/>
      <c r="AO137" s="318"/>
      <c r="AP137" s="318"/>
      <c r="AQ137" s="318"/>
      <c r="AR137" s="318"/>
      <c r="AS137" s="318"/>
      <c r="AT137" s="318"/>
      <c r="AU137" s="318"/>
      <c r="AV137" s="318"/>
      <c r="AW137" s="318"/>
      <c r="AX137" s="318"/>
      <c r="AY137" s="318"/>
      <c r="AZ137" s="318"/>
      <c r="BA137" s="318"/>
      <c r="BB137" s="318"/>
      <c r="BC137" s="318"/>
      <c r="BD137" s="318"/>
      <c r="BE137" s="318"/>
      <c r="BF137" s="318"/>
      <c r="BG137" s="318"/>
      <c r="BH137" s="318"/>
      <c r="BI137" s="318"/>
      <c r="BJ137" s="318"/>
      <c r="BK137" s="318"/>
      <c r="BL137" s="318"/>
      <c r="BM137" s="318"/>
      <c r="BN137" s="318"/>
      <c r="BO137" s="318"/>
      <c r="BP137" s="318"/>
      <c r="BQ137" s="318"/>
      <c r="BR137" s="318"/>
      <c r="BS137" s="318"/>
      <c r="BT137" s="318"/>
      <c r="BU137" s="318"/>
      <c r="BV137" s="318"/>
      <c r="BX137" s="319"/>
    </row>
    <row r="138" spans="3:76" x14ac:dyDescent="0.3">
      <c r="C138" s="313"/>
      <c r="D138" s="313"/>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c r="AI138" s="318"/>
      <c r="AJ138" s="318"/>
      <c r="AK138" s="318"/>
      <c r="AL138" s="318"/>
      <c r="AM138" s="318"/>
      <c r="AN138" s="318"/>
      <c r="AO138" s="318"/>
      <c r="AP138" s="318"/>
      <c r="AQ138" s="318"/>
      <c r="AR138" s="318"/>
      <c r="AS138" s="318"/>
      <c r="AT138" s="318"/>
      <c r="AU138" s="318"/>
      <c r="AV138" s="318"/>
      <c r="AW138" s="318"/>
      <c r="AX138" s="318"/>
      <c r="AY138" s="318"/>
      <c r="AZ138" s="318"/>
      <c r="BA138" s="318"/>
      <c r="BB138" s="318"/>
      <c r="BC138" s="318"/>
      <c r="BD138" s="318"/>
      <c r="BE138" s="318"/>
      <c r="BF138" s="318"/>
      <c r="BG138" s="318"/>
      <c r="BH138" s="318"/>
      <c r="BI138" s="318"/>
      <c r="BJ138" s="318"/>
      <c r="BK138" s="318"/>
      <c r="BL138" s="318"/>
      <c r="BM138" s="318"/>
      <c r="BN138" s="318"/>
      <c r="BO138" s="318"/>
      <c r="BP138" s="318"/>
      <c r="BQ138" s="318"/>
      <c r="BR138" s="318"/>
      <c r="BS138" s="318"/>
      <c r="BT138" s="318"/>
      <c r="BU138" s="318"/>
      <c r="BV138" s="318"/>
      <c r="BX138" s="319"/>
    </row>
    <row r="139" spans="3:76" x14ac:dyDescent="0.3">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18"/>
      <c r="AK139" s="318"/>
      <c r="AL139" s="318"/>
      <c r="AM139" s="318"/>
      <c r="AN139" s="318"/>
      <c r="AO139" s="318"/>
      <c r="AP139" s="318"/>
      <c r="AQ139" s="318"/>
      <c r="AR139" s="318"/>
      <c r="AS139" s="318"/>
      <c r="AT139" s="318"/>
      <c r="AU139" s="318"/>
      <c r="AV139" s="318"/>
      <c r="AW139" s="318"/>
      <c r="AX139" s="318"/>
      <c r="AY139" s="318"/>
      <c r="AZ139" s="318"/>
      <c r="BA139" s="318"/>
      <c r="BB139" s="318"/>
      <c r="BC139" s="318"/>
      <c r="BD139" s="318"/>
      <c r="BE139" s="318"/>
      <c r="BF139" s="318"/>
      <c r="BG139" s="318"/>
      <c r="BH139" s="318"/>
      <c r="BI139" s="318"/>
      <c r="BJ139" s="318"/>
      <c r="BK139" s="318"/>
      <c r="BL139" s="318"/>
      <c r="BM139" s="318"/>
      <c r="BN139" s="318"/>
      <c r="BO139" s="318"/>
      <c r="BP139" s="318"/>
      <c r="BQ139" s="318"/>
      <c r="BR139" s="318"/>
      <c r="BS139" s="318"/>
      <c r="BT139" s="318"/>
      <c r="BU139" s="318"/>
      <c r="BV139" s="318"/>
      <c r="BX139" s="319"/>
    </row>
    <row r="140" spans="3:76" x14ac:dyDescent="0.3">
      <c r="C140" s="313"/>
      <c r="D140" s="313"/>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c r="BD140" s="318"/>
      <c r="BE140" s="318"/>
      <c r="BF140" s="318"/>
      <c r="BG140" s="318"/>
      <c r="BH140" s="318"/>
      <c r="BI140" s="318"/>
      <c r="BJ140" s="318"/>
      <c r="BK140" s="318"/>
      <c r="BL140" s="318"/>
      <c r="BM140" s="318"/>
      <c r="BN140" s="318"/>
      <c r="BO140" s="318"/>
      <c r="BP140" s="318"/>
      <c r="BQ140" s="318"/>
      <c r="BR140" s="318"/>
      <c r="BS140" s="318"/>
      <c r="BT140" s="318"/>
      <c r="BU140" s="318"/>
      <c r="BV140" s="318"/>
      <c r="BX140" s="319"/>
    </row>
    <row r="141" spans="3:76" x14ac:dyDescent="0.3">
      <c r="C141" s="313"/>
      <c r="D141" s="313"/>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c r="AI141" s="318"/>
      <c r="AJ141" s="318"/>
      <c r="AK141" s="318"/>
      <c r="AL141" s="318"/>
      <c r="AM141" s="318"/>
      <c r="AN141" s="318"/>
      <c r="AO141" s="318"/>
      <c r="AP141" s="318"/>
      <c r="AQ141" s="318"/>
      <c r="AR141" s="318"/>
      <c r="AS141" s="318"/>
      <c r="AT141" s="318"/>
      <c r="AU141" s="318"/>
      <c r="AV141" s="318"/>
      <c r="AW141" s="318"/>
      <c r="AX141" s="318"/>
      <c r="AY141" s="318"/>
      <c r="AZ141" s="318"/>
      <c r="BA141" s="318"/>
      <c r="BB141" s="318"/>
      <c r="BC141" s="318"/>
      <c r="BD141" s="318"/>
      <c r="BE141" s="318"/>
      <c r="BF141" s="318"/>
      <c r="BG141" s="318"/>
      <c r="BH141" s="318"/>
      <c r="BI141" s="318"/>
      <c r="BJ141" s="318"/>
      <c r="BK141" s="318"/>
      <c r="BL141" s="318"/>
      <c r="BM141" s="318"/>
      <c r="BN141" s="318"/>
      <c r="BO141" s="318"/>
      <c r="BP141" s="318"/>
      <c r="BQ141" s="318"/>
      <c r="BR141" s="318"/>
      <c r="BS141" s="318"/>
      <c r="BT141" s="318"/>
      <c r="BU141" s="318"/>
      <c r="BV141" s="318"/>
      <c r="BX141" s="319"/>
    </row>
    <row r="142" spans="3:76" x14ac:dyDescent="0.3">
      <c r="C142" s="313"/>
      <c r="D142" s="313"/>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c r="BD142" s="318"/>
      <c r="BE142" s="318"/>
      <c r="BF142" s="318"/>
      <c r="BG142" s="318"/>
      <c r="BH142" s="318"/>
      <c r="BI142" s="318"/>
      <c r="BJ142" s="318"/>
      <c r="BK142" s="318"/>
      <c r="BL142" s="318"/>
      <c r="BM142" s="318"/>
      <c r="BN142" s="318"/>
      <c r="BO142" s="318"/>
      <c r="BP142" s="318"/>
      <c r="BQ142" s="318"/>
      <c r="BR142" s="318"/>
      <c r="BS142" s="318"/>
      <c r="BT142" s="318"/>
      <c r="BU142" s="318"/>
      <c r="BV142" s="318"/>
      <c r="BX142" s="319"/>
    </row>
    <row r="143" spans="3:76" x14ac:dyDescent="0.3">
      <c r="C143" s="313"/>
      <c r="D143" s="313"/>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X143" s="319"/>
    </row>
    <row r="144" spans="3:76" x14ac:dyDescent="0.3">
      <c r="C144" s="313"/>
      <c r="D144" s="313"/>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c r="AM144" s="318"/>
      <c r="AN144" s="318"/>
      <c r="AO144" s="318"/>
      <c r="AP144" s="318"/>
      <c r="AQ144" s="318"/>
      <c r="AR144" s="318"/>
      <c r="AS144" s="318"/>
      <c r="AT144" s="318"/>
      <c r="AU144" s="318"/>
      <c r="AV144" s="318"/>
      <c r="AW144" s="318"/>
      <c r="AX144" s="318"/>
      <c r="AY144" s="318"/>
      <c r="AZ144" s="318"/>
      <c r="BA144" s="318"/>
      <c r="BB144" s="318"/>
      <c r="BC144" s="318"/>
      <c r="BD144" s="318"/>
      <c r="BE144" s="318"/>
      <c r="BF144" s="318"/>
      <c r="BG144" s="318"/>
      <c r="BH144" s="318"/>
      <c r="BI144" s="318"/>
      <c r="BJ144" s="318"/>
      <c r="BK144" s="318"/>
      <c r="BL144" s="318"/>
      <c r="BM144" s="318"/>
      <c r="BN144" s="318"/>
      <c r="BO144" s="318"/>
      <c r="BP144" s="318"/>
      <c r="BQ144" s="318"/>
      <c r="BR144" s="318"/>
      <c r="BS144" s="318"/>
      <c r="BT144" s="318"/>
      <c r="BU144" s="318"/>
      <c r="BV144" s="318"/>
      <c r="BX144" s="319"/>
    </row>
    <row r="145" spans="3:76" x14ac:dyDescent="0.3">
      <c r="C145" s="313"/>
      <c r="D145" s="313"/>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c r="BD145" s="318"/>
      <c r="BE145" s="318"/>
      <c r="BF145" s="318"/>
      <c r="BG145" s="318"/>
      <c r="BH145" s="318"/>
      <c r="BI145" s="318"/>
      <c r="BJ145" s="318"/>
      <c r="BK145" s="318"/>
      <c r="BL145" s="318"/>
      <c r="BM145" s="318"/>
      <c r="BN145" s="318"/>
      <c r="BO145" s="318"/>
      <c r="BP145" s="318"/>
      <c r="BQ145" s="318"/>
      <c r="BR145" s="318"/>
      <c r="BS145" s="318"/>
      <c r="BT145" s="318"/>
      <c r="BU145" s="318"/>
      <c r="BV145" s="318"/>
      <c r="BX145" s="319"/>
    </row>
    <row r="146" spans="3:76" x14ac:dyDescent="0.3">
      <c r="C146" s="313"/>
      <c r="D146" s="313"/>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c r="AI146" s="318"/>
      <c r="AJ146" s="318"/>
      <c r="AK146" s="318"/>
      <c r="AL146" s="318"/>
      <c r="AM146" s="318"/>
      <c r="AN146" s="318"/>
      <c r="AO146" s="318"/>
      <c r="AP146" s="318"/>
      <c r="AQ146" s="318"/>
      <c r="AR146" s="318"/>
      <c r="AS146" s="318"/>
      <c r="AT146" s="318"/>
      <c r="AU146" s="318"/>
      <c r="AV146" s="318"/>
      <c r="AW146" s="318"/>
      <c r="AX146" s="318"/>
      <c r="AY146" s="318"/>
      <c r="AZ146" s="318"/>
      <c r="BA146" s="318"/>
      <c r="BB146" s="318"/>
      <c r="BC146" s="318"/>
      <c r="BD146" s="318"/>
      <c r="BE146" s="318"/>
      <c r="BF146" s="318"/>
      <c r="BG146" s="318"/>
      <c r="BH146" s="318"/>
      <c r="BI146" s="318"/>
      <c r="BJ146" s="318"/>
      <c r="BK146" s="318"/>
      <c r="BL146" s="318"/>
      <c r="BM146" s="318"/>
      <c r="BN146" s="318"/>
      <c r="BO146" s="318"/>
      <c r="BP146" s="318"/>
      <c r="BQ146" s="318"/>
      <c r="BR146" s="318"/>
      <c r="BS146" s="318"/>
      <c r="BT146" s="318"/>
      <c r="BU146" s="318"/>
      <c r="BV146" s="318"/>
      <c r="BX146" s="319"/>
    </row>
    <row r="147" spans="3:76" x14ac:dyDescent="0.3">
      <c r="C147" s="313"/>
      <c r="D147" s="313"/>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c r="AI147" s="318"/>
      <c r="AJ147" s="318"/>
      <c r="AK147" s="318"/>
      <c r="AL147" s="318"/>
      <c r="AM147" s="318"/>
      <c r="AN147" s="318"/>
      <c r="AO147" s="318"/>
      <c r="AP147" s="318"/>
      <c r="AQ147" s="318"/>
      <c r="AR147" s="318"/>
      <c r="AS147" s="318"/>
      <c r="AT147" s="318"/>
      <c r="AU147" s="318"/>
      <c r="AV147" s="318"/>
      <c r="AW147" s="318"/>
      <c r="AX147" s="318"/>
      <c r="AY147" s="318"/>
      <c r="AZ147" s="318"/>
      <c r="BA147" s="318"/>
      <c r="BB147" s="318"/>
      <c r="BC147" s="318"/>
      <c r="BD147" s="318"/>
      <c r="BE147" s="318"/>
      <c r="BF147" s="318"/>
      <c r="BG147" s="318"/>
      <c r="BH147" s="318"/>
      <c r="BI147" s="318"/>
      <c r="BJ147" s="318"/>
      <c r="BK147" s="318"/>
      <c r="BL147" s="318"/>
      <c r="BM147" s="318"/>
      <c r="BN147" s="318"/>
      <c r="BO147" s="318"/>
      <c r="BP147" s="318"/>
      <c r="BQ147" s="318"/>
      <c r="BR147" s="318"/>
      <c r="BS147" s="318"/>
      <c r="BT147" s="318"/>
      <c r="BU147" s="318"/>
      <c r="BV147" s="318"/>
      <c r="BX147" s="319"/>
    </row>
    <row r="148" spans="3:76" x14ac:dyDescent="0.3">
      <c r="C148" s="313"/>
      <c r="D148" s="313"/>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c r="BC148" s="318"/>
      <c r="BD148" s="318"/>
      <c r="BE148" s="318"/>
      <c r="BF148" s="318"/>
      <c r="BG148" s="318"/>
      <c r="BH148" s="318"/>
      <c r="BI148" s="318"/>
      <c r="BJ148" s="318"/>
      <c r="BK148" s="318"/>
      <c r="BL148" s="318"/>
      <c r="BM148" s="318"/>
      <c r="BN148" s="318"/>
      <c r="BO148" s="318"/>
      <c r="BP148" s="318"/>
      <c r="BQ148" s="318"/>
      <c r="BR148" s="318"/>
      <c r="BS148" s="318"/>
      <c r="BT148" s="318"/>
      <c r="BU148" s="318"/>
      <c r="BV148" s="318"/>
      <c r="BX148" s="319"/>
    </row>
    <row r="149" spans="3:76" x14ac:dyDescent="0.3">
      <c r="C149" s="313"/>
      <c r="D149" s="313"/>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c r="AI149" s="318"/>
      <c r="AJ149" s="318"/>
      <c r="AK149" s="318"/>
      <c r="AL149" s="318"/>
      <c r="AM149" s="318"/>
      <c r="AN149" s="318"/>
      <c r="AO149" s="318"/>
      <c r="AP149" s="318"/>
      <c r="AQ149" s="318"/>
      <c r="AR149" s="318"/>
      <c r="AS149" s="318"/>
      <c r="AT149" s="318"/>
      <c r="AU149" s="318"/>
      <c r="AV149" s="318"/>
      <c r="AW149" s="318"/>
      <c r="AX149" s="318"/>
      <c r="AY149" s="318"/>
      <c r="AZ149" s="318"/>
      <c r="BA149" s="318"/>
      <c r="BB149" s="318"/>
      <c r="BC149" s="318"/>
      <c r="BD149" s="318"/>
      <c r="BE149" s="318"/>
      <c r="BF149" s="318"/>
      <c r="BG149" s="318"/>
      <c r="BH149" s="318"/>
      <c r="BI149" s="318"/>
      <c r="BJ149" s="318"/>
      <c r="BK149" s="318"/>
      <c r="BL149" s="318"/>
      <c r="BM149" s="318"/>
      <c r="BN149" s="318"/>
      <c r="BO149" s="318"/>
      <c r="BP149" s="318"/>
      <c r="BQ149" s="318"/>
      <c r="BR149" s="318"/>
      <c r="BS149" s="318"/>
      <c r="BT149" s="318"/>
      <c r="BU149" s="318"/>
      <c r="BV149" s="318"/>
      <c r="BX149" s="319"/>
    </row>
    <row r="150" spans="3:76" x14ac:dyDescent="0.3">
      <c r="C150" s="313"/>
      <c r="D150" s="313"/>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c r="AH150" s="318"/>
      <c r="AI150" s="318"/>
      <c r="AJ150" s="318"/>
      <c r="AK150" s="318"/>
      <c r="AL150" s="318"/>
      <c r="AM150" s="318"/>
      <c r="AN150" s="318"/>
      <c r="AO150" s="318"/>
      <c r="AP150" s="318"/>
      <c r="AQ150" s="318"/>
      <c r="AR150" s="318"/>
      <c r="AS150" s="318"/>
      <c r="AT150" s="318"/>
      <c r="AU150" s="318"/>
      <c r="AV150" s="318"/>
      <c r="AW150" s="318"/>
      <c r="AX150" s="318"/>
      <c r="AY150" s="318"/>
      <c r="AZ150" s="318"/>
      <c r="BA150" s="318"/>
      <c r="BB150" s="318"/>
      <c r="BC150" s="318"/>
      <c r="BD150" s="318"/>
      <c r="BE150" s="318"/>
      <c r="BF150" s="318"/>
      <c r="BG150" s="318"/>
      <c r="BH150" s="318"/>
      <c r="BI150" s="318"/>
      <c r="BJ150" s="318"/>
      <c r="BK150" s="318"/>
      <c r="BL150" s="318"/>
      <c r="BM150" s="318"/>
      <c r="BN150" s="318"/>
      <c r="BO150" s="318"/>
      <c r="BP150" s="318"/>
      <c r="BQ150" s="318"/>
      <c r="BR150" s="318"/>
      <c r="BS150" s="318"/>
      <c r="BT150" s="318"/>
      <c r="BU150" s="318"/>
      <c r="BV150" s="318"/>
      <c r="BX150" s="319"/>
    </row>
    <row r="151" spans="3:76" x14ac:dyDescent="0.3">
      <c r="C151" s="313"/>
      <c r="D151" s="313"/>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X151" s="319"/>
    </row>
    <row r="152" spans="3:76" x14ac:dyDescent="0.3">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c r="AI152" s="318"/>
      <c r="AJ152" s="318"/>
      <c r="AK152" s="318"/>
      <c r="AL152" s="318"/>
      <c r="AM152" s="318"/>
      <c r="AN152" s="318"/>
      <c r="AO152" s="318"/>
      <c r="AP152" s="318"/>
      <c r="AQ152" s="318"/>
      <c r="AR152" s="318"/>
      <c r="AS152" s="318"/>
      <c r="AT152" s="318"/>
      <c r="AU152" s="318"/>
      <c r="AV152" s="318"/>
      <c r="AW152" s="318"/>
      <c r="AX152" s="318"/>
      <c r="AY152" s="318"/>
      <c r="AZ152" s="318"/>
      <c r="BA152" s="318"/>
      <c r="BB152" s="318"/>
      <c r="BC152" s="318"/>
      <c r="BD152" s="318"/>
      <c r="BE152" s="318"/>
      <c r="BF152" s="318"/>
      <c r="BG152" s="318"/>
      <c r="BH152" s="318"/>
      <c r="BI152" s="318"/>
      <c r="BJ152" s="318"/>
      <c r="BK152" s="318"/>
      <c r="BL152" s="318"/>
      <c r="BM152" s="318"/>
      <c r="BN152" s="318"/>
      <c r="BO152" s="318"/>
      <c r="BP152" s="318"/>
      <c r="BQ152" s="318"/>
      <c r="BR152" s="318"/>
      <c r="BS152" s="318"/>
      <c r="BT152" s="318"/>
      <c r="BU152" s="318"/>
      <c r="BV152" s="318"/>
      <c r="BX152" s="319"/>
    </row>
    <row r="153" spans="3:76" x14ac:dyDescent="0.3">
      <c r="C153" s="313"/>
      <c r="D153" s="313"/>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c r="AI153" s="318"/>
      <c r="AJ153" s="318"/>
      <c r="AK153" s="318"/>
      <c r="AL153" s="318"/>
      <c r="AM153" s="318"/>
      <c r="AN153" s="318"/>
      <c r="AO153" s="318"/>
      <c r="AP153" s="318"/>
      <c r="AQ153" s="318"/>
      <c r="AR153" s="318"/>
      <c r="AS153" s="318"/>
      <c r="AT153" s="318"/>
      <c r="AU153" s="318"/>
      <c r="AV153" s="318"/>
      <c r="AW153" s="318"/>
      <c r="AX153" s="318"/>
      <c r="AY153" s="318"/>
      <c r="AZ153" s="318"/>
      <c r="BA153" s="318"/>
      <c r="BB153" s="318"/>
      <c r="BC153" s="318"/>
      <c r="BD153" s="318"/>
      <c r="BE153" s="318"/>
      <c r="BF153" s="318"/>
      <c r="BG153" s="318"/>
      <c r="BH153" s="318"/>
      <c r="BI153" s="318"/>
      <c r="BJ153" s="318"/>
      <c r="BK153" s="318"/>
      <c r="BL153" s="318"/>
      <c r="BM153" s="318"/>
      <c r="BN153" s="318"/>
      <c r="BO153" s="318"/>
      <c r="BP153" s="318"/>
      <c r="BQ153" s="318"/>
      <c r="BR153" s="318"/>
      <c r="BS153" s="318"/>
      <c r="BT153" s="318"/>
      <c r="BU153" s="318"/>
      <c r="BV153" s="318"/>
      <c r="BX153" s="319"/>
    </row>
    <row r="154" spans="3:76" x14ac:dyDescent="0.3">
      <c r="C154" s="313"/>
      <c r="D154" s="313"/>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c r="AI154" s="318"/>
      <c r="AJ154" s="318"/>
      <c r="AK154" s="318"/>
      <c r="AL154" s="318"/>
      <c r="AM154" s="318"/>
      <c r="AN154" s="318"/>
      <c r="AO154" s="318"/>
      <c r="AP154" s="318"/>
      <c r="AQ154" s="318"/>
      <c r="AR154" s="318"/>
      <c r="AS154" s="318"/>
      <c r="AT154" s="318"/>
      <c r="AU154" s="318"/>
      <c r="AV154" s="318"/>
      <c r="AW154" s="318"/>
      <c r="AX154" s="318"/>
      <c r="AY154" s="318"/>
      <c r="AZ154" s="318"/>
      <c r="BA154" s="318"/>
      <c r="BB154" s="318"/>
      <c r="BC154" s="318"/>
      <c r="BD154" s="318"/>
      <c r="BE154" s="318"/>
      <c r="BF154" s="318"/>
      <c r="BG154" s="318"/>
      <c r="BH154" s="318"/>
      <c r="BI154" s="318"/>
      <c r="BJ154" s="318"/>
      <c r="BK154" s="318"/>
      <c r="BL154" s="318"/>
      <c r="BM154" s="318"/>
      <c r="BN154" s="318"/>
      <c r="BO154" s="318"/>
      <c r="BP154" s="318"/>
      <c r="BQ154" s="318"/>
      <c r="BR154" s="318"/>
      <c r="BS154" s="318"/>
      <c r="BT154" s="318"/>
      <c r="BU154" s="318"/>
      <c r="BV154" s="318"/>
      <c r="BX154" s="319"/>
    </row>
    <row r="155" spans="3:76" x14ac:dyDescent="0.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c r="AG155" s="143"/>
      <c r="AH155" s="143"/>
      <c r="AI155" s="143"/>
      <c r="AJ155" s="143"/>
      <c r="AK155" s="143"/>
      <c r="AL155" s="143"/>
      <c r="AM155" s="143"/>
      <c r="AN155" s="143"/>
      <c r="AO155" s="143"/>
      <c r="AP155" s="143"/>
      <c r="AQ155" s="143"/>
      <c r="AR155" s="143"/>
      <c r="AS155" s="143"/>
      <c r="AT155" s="143"/>
      <c r="AU155" s="143"/>
      <c r="AV155" s="143"/>
      <c r="AW155" s="143"/>
      <c r="AX155" s="143"/>
      <c r="AY155" s="143"/>
      <c r="AZ155" s="143"/>
      <c r="BA155" s="143"/>
      <c r="BB155" s="143"/>
      <c r="BC155" s="143"/>
      <c r="BD155" s="143"/>
      <c r="BE155" s="143"/>
      <c r="BF155" s="143"/>
      <c r="BG155" s="143"/>
      <c r="BH155" s="143"/>
      <c r="BI155" s="143"/>
      <c r="BJ155" s="143"/>
      <c r="BK155" s="143"/>
      <c r="BL155" s="143"/>
      <c r="BM155" s="143"/>
      <c r="BN155" s="143"/>
      <c r="BO155" s="143"/>
      <c r="BP155" s="143"/>
      <c r="BQ155" s="143"/>
      <c r="BR155" s="143"/>
      <c r="BS155" s="143"/>
      <c r="BT155" s="143"/>
      <c r="BU155" s="143"/>
      <c r="BV155" s="143"/>
      <c r="BX155" s="319"/>
    </row>
    <row r="156" spans="3:76" x14ac:dyDescent="0.3">
      <c r="C156" s="313"/>
      <c r="D156" s="313"/>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c r="AI156" s="318"/>
      <c r="AJ156" s="318"/>
      <c r="AK156" s="318"/>
      <c r="AL156" s="318"/>
      <c r="AM156" s="318"/>
      <c r="AN156" s="318"/>
      <c r="AO156" s="318"/>
      <c r="AP156" s="318"/>
      <c r="AQ156" s="318"/>
      <c r="AR156" s="318"/>
      <c r="AS156" s="318"/>
      <c r="AT156" s="318"/>
      <c r="AU156" s="318"/>
      <c r="AV156" s="318"/>
      <c r="AW156" s="318"/>
      <c r="AX156" s="318"/>
      <c r="AY156" s="318"/>
      <c r="AZ156" s="318"/>
      <c r="BA156" s="318"/>
      <c r="BB156" s="318"/>
      <c r="BC156" s="318"/>
      <c r="BD156" s="318"/>
      <c r="BE156" s="318"/>
      <c r="BF156" s="318"/>
      <c r="BG156" s="318"/>
      <c r="BH156" s="318"/>
      <c r="BI156" s="318"/>
      <c r="BJ156" s="318"/>
      <c r="BK156" s="318"/>
      <c r="BL156" s="318"/>
      <c r="BM156" s="318"/>
      <c r="BN156" s="318"/>
      <c r="BO156" s="318"/>
      <c r="BP156" s="318"/>
      <c r="BQ156" s="318"/>
      <c r="BR156" s="318"/>
      <c r="BS156" s="318"/>
      <c r="BT156" s="318"/>
      <c r="BU156" s="318"/>
      <c r="BV156" s="318"/>
      <c r="BX156" s="319"/>
    </row>
    <row r="157" spans="3:76" x14ac:dyDescent="0.3">
      <c r="C157" s="313"/>
      <c r="D157" s="313"/>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c r="AI157" s="318"/>
      <c r="AJ157" s="318"/>
      <c r="AK157" s="318"/>
      <c r="AL157" s="318"/>
      <c r="AM157" s="318"/>
      <c r="AN157" s="318"/>
      <c r="AO157" s="318"/>
      <c r="AP157" s="318"/>
      <c r="AQ157" s="318"/>
      <c r="AR157" s="318"/>
      <c r="AS157" s="318"/>
      <c r="AT157" s="318"/>
      <c r="AU157" s="318"/>
      <c r="AV157" s="318"/>
      <c r="AW157" s="318"/>
      <c r="AX157" s="318"/>
      <c r="AY157" s="318"/>
      <c r="AZ157" s="318"/>
      <c r="BA157" s="318"/>
      <c r="BB157" s="318"/>
      <c r="BC157" s="318"/>
      <c r="BD157" s="318"/>
      <c r="BE157" s="318"/>
      <c r="BF157" s="318"/>
      <c r="BG157" s="318"/>
      <c r="BH157" s="318"/>
      <c r="BI157" s="318"/>
      <c r="BJ157" s="318"/>
      <c r="BK157" s="318"/>
      <c r="BL157" s="318"/>
      <c r="BM157" s="318"/>
      <c r="BN157" s="318"/>
      <c r="BO157" s="318"/>
      <c r="BP157" s="318"/>
      <c r="BQ157" s="318"/>
      <c r="BR157" s="318"/>
      <c r="BS157" s="318"/>
      <c r="BT157" s="318"/>
      <c r="BU157" s="318"/>
      <c r="BV157" s="318"/>
      <c r="BX157" s="319"/>
    </row>
    <row r="158" spans="3:76" x14ac:dyDescent="0.3">
      <c r="C158" s="313"/>
      <c r="D158" s="313"/>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c r="AM158" s="318"/>
      <c r="AN158" s="318"/>
      <c r="AO158" s="318"/>
      <c r="AP158" s="318"/>
      <c r="AQ158" s="318"/>
      <c r="AR158" s="318"/>
      <c r="AS158" s="318"/>
      <c r="AT158" s="318"/>
      <c r="AU158" s="318"/>
      <c r="AV158" s="318"/>
      <c r="AW158" s="318"/>
      <c r="AX158" s="318"/>
      <c r="AY158" s="318"/>
      <c r="AZ158" s="318"/>
      <c r="BA158" s="318"/>
      <c r="BB158" s="318"/>
      <c r="BC158" s="318"/>
      <c r="BD158" s="318"/>
      <c r="BE158" s="318"/>
      <c r="BF158" s="318"/>
      <c r="BG158" s="318"/>
      <c r="BH158" s="318"/>
      <c r="BI158" s="318"/>
      <c r="BJ158" s="318"/>
      <c r="BK158" s="318"/>
      <c r="BL158" s="318"/>
      <c r="BM158" s="318"/>
      <c r="BN158" s="318"/>
      <c r="BO158" s="318"/>
      <c r="BP158" s="318"/>
      <c r="BQ158" s="318"/>
      <c r="BR158" s="318"/>
      <c r="BS158" s="318"/>
      <c r="BT158" s="318"/>
      <c r="BU158" s="318"/>
      <c r="BV158" s="318"/>
      <c r="BX158" s="319"/>
    </row>
    <row r="159" spans="3:76" x14ac:dyDescent="0.3">
      <c r="C159" s="313"/>
      <c r="D159" s="313"/>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c r="AI159" s="318"/>
      <c r="AJ159" s="318"/>
      <c r="AK159" s="318"/>
      <c r="AL159" s="318"/>
      <c r="AM159" s="318"/>
      <c r="AN159" s="318"/>
      <c r="AO159" s="318"/>
      <c r="AP159" s="318"/>
      <c r="AQ159" s="318"/>
      <c r="AR159" s="318"/>
      <c r="AS159" s="318"/>
      <c r="AT159" s="318"/>
      <c r="AU159" s="318"/>
      <c r="AV159" s="318"/>
      <c r="AW159" s="318"/>
      <c r="AX159" s="318"/>
      <c r="AY159" s="318"/>
      <c r="AZ159" s="318"/>
      <c r="BA159" s="318"/>
      <c r="BB159" s="318"/>
      <c r="BC159" s="318"/>
      <c r="BD159" s="318"/>
      <c r="BE159" s="318"/>
      <c r="BF159" s="318"/>
      <c r="BG159" s="318"/>
      <c r="BH159" s="318"/>
      <c r="BI159" s="318"/>
      <c r="BJ159" s="318"/>
      <c r="BK159" s="318"/>
      <c r="BL159" s="318"/>
      <c r="BM159" s="318"/>
      <c r="BN159" s="318"/>
      <c r="BO159" s="318"/>
      <c r="BP159" s="318"/>
      <c r="BQ159" s="318"/>
      <c r="BR159" s="318"/>
      <c r="BS159" s="318"/>
      <c r="BT159" s="318"/>
      <c r="BU159" s="318"/>
      <c r="BV159" s="318"/>
      <c r="BX159" s="319"/>
    </row>
    <row r="160" spans="3:76" x14ac:dyDescent="0.3">
      <c r="C160" s="313"/>
      <c r="D160" s="313"/>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c r="AI160" s="318"/>
      <c r="AJ160" s="318"/>
      <c r="AK160" s="318"/>
      <c r="AL160" s="318"/>
      <c r="AM160" s="318"/>
      <c r="AN160" s="318"/>
      <c r="AO160" s="318"/>
      <c r="AP160" s="318"/>
      <c r="AQ160" s="318"/>
      <c r="AR160" s="318"/>
      <c r="AS160" s="318"/>
      <c r="AT160" s="318"/>
      <c r="AU160" s="318"/>
      <c r="AV160" s="318"/>
      <c r="AW160" s="318"/>
      <c r="AX160" s="318"/>
      <c r="AY160" s="318"/>
      <c r="AZ160" s="318"/>
      <c r="BA160" s="318"/>
      <c r="BB160" s="318"/>
      <c r="BC160" s="318"/>
      <c r="BD160" s="318"/>
      <c r="BE160" s="318"/>
      <c r="BF160" s="318"/>
      <c r="BG160" s="318"/>
      <c r="BH160" s="318"/>
      <c r="BI160" s="318"/>
      <c r="BJ160" s="318"/>
      <c r="BK160" s="318"/>
      <c r="BL160" s="318"/>
      <c r="BM160" s="318"/>
      <c r="BN160" s="318"/>
      <c r="BO160" s="318"/>
      <c r="BP160" s="318"/>
      <c r="BQ160" s="318"/>
      <c r="BR160" s="318"/>
      <c r="BS160" s="318"/>
      <c r="BT160" s="318"/>
      <c r="BU160" s="318"/>
      <c r="BV160" s="318"/>
      <c r="BX160" s="319"/>
    </row>
    <row r="161" spans="3:76" x14ac:dyDescent="0.3">
      <c r="C161" s="313"/>
      <c r="D161" s="313"/>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c r="AI161" s="318"/>
      <c r="AJ161" s="318"/>
      <c r="AK161" s="318"/>
      <c r="AL161" s="318"/>
      <c r="AM161" s="318"/>
      <c r="AN161" s="318"/>
      <c r="AO161" s="318"/>
      <c r="AP161" s="318"/>
      <c r="AQ161" s="318"/>
      <c r="AR161" s="318"/>
      <c r="AS161" s="318"/>
      <c r="AT161" s="318"/>
      <c r="AU161" s="318"/>
      <c r="AV161" s="318"/>
      <c r="AW161" s="318"/>
      <c r="AX161" s="318"/>
      <c r="AY161" s="318"/>
      <c r="AZ161" s="318"/>
      <c r="BA161" s="318"/>
      <c r="BB161" s="318"/>
      <c r="BC161" s="318"/>
      <c r="BD161" s="318"/>
      <c r="BE161" s="318"/>
      <c r="BF161" s="318"/>
      <c r="BG161" s="318"/>
      <c r="BH161" s="318"/>
      <c r="BI161" s="318"/>
      <c r="BJ161" s="318"/>
      <c r="BK161" s="318"/>
      <c r="BL161" s="318"/>
      <c r="BM161" s="318"/>
      <c r="BN161" s="318"/>
      <c r="BO161" s="318"/>
      <c r="BP161" s="318"/>
      <c r="BQ161" s="318"/>
      <c r="BR161" s="318"/>
      <c r="BS161" s="318"/>
      <c r="BT161" s="318"/>
      <c r="BU161" s="318"/>
      <c r="BV161" s="318"/>
      <c r="BX161" s="319"/>
    </row>
    <row r="162" spans="3:76" x14ac:dyDescent="0.3">
      <c r="C162" s="313"/>
      <c r="D162" s="313"/>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c r="AI162" s="318"/>
      <c r="AJ162" s="318"/>
      <c r="AK162" s="318"/>
      <c r="AL162" s="318"/>
      <c r="AM162" s="318"/>
      <c r="AN162" s="318"/>
      <c r="AO162" s="318"/>
      <c r="AP162" s="318"/>
      <c r="AQ162" s="318"/>
      <c r="AR162" s="318"/>
      <c r="AS162" s="318"/>
      <c r="AT162" s="318"/>
      <c r="AU162" s="318"/>
      <c r="AV162" s="318"/>
      <c r="AW162" s="318"/>
      <c r="AX162" s="318"/>
      <c r="AY162" s="318"/>
      <c r="AZ162" s="318"/>
      <c r="BA162" s="318"/>
      <c r="BB162" s="318"/>
      <c r="BC162" s="318"/>
      <c r="BD162" s="318"/>
      <c r="BE162" s="318"/>
      <c r="BF162" s="318"/>
      <c r="BG162" s="318"/>
      <c r="BH162" s="318"/>
      <c r="BI162" s="318"/>
      <c r="BJ162" s="318"/>
      <c r="BK162" s="318"/>
      <c r="BL162" s="318"/>
      <c r="BM162" s="318"/>
      <c r="BN162" s="318"/>
      <c r="BO162" s="318"/>
      <c r="BP162" s="318"/>
      <c r="BQ162" s="318"/>
      <c r="BR162" s="318"/>
      <c r="BS162" s="318"/>
      <c r="BT162" s="318"/>
      <c r="BU162" s="318"/>
      <c r="BV162" s="318"/>
      <c r="BX162" s="319"/>
    </row>
    <row r="163" spans="3:76" x14ac:dyDescent="0.3">
      <c r="C163" s="313"/>
      <c r="D163" s="313"/>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c r="AI163" s="318"/>
      <c r="AJ163" s="318"/>
      <c r="AK163" s="318"/>
      <c r="AL163" s="318"/>
      <c r="AM163" s="318"/>
      <c r="AN163" s="318"/>
      <c r="AO163" s="318"/>
      <c r="AP163" s="318"/>
      <c r="AQ163" s="318"/>
      <c r="AR163" s="318"/>
      <c r="AS163" s="318"/>
      <c r="AT163" s="318"/>
      <c r="AU163" s="318"/>
      <c r="AV163" s="318"/>
      <c r="AW163" s="318"/>
      <c r="AX163" s="318"/>
      <c r="AY163" s="318"/>
      <c r="AZ163" s="318"/>
      <c r="BA163" s="318"/>
      <c r="BB163" s="318"/>
      <c r="BC163" s="318"/>
      <c r="BD163" s="318"/>
      <c r="BE163" s="318"/>
      <c r="BF163" s="318"/>
      <c r="BG163" s="318"/>
      <c r="BH163" s="318"/>
      <c r="BI163" s="318"/>
      <c r="BJ163" s="318"/>
      <c r="BK163" s="318"/>
      <c r="BL163" s="318"/>
      <c r="BM163" s="318"/>
      <c r="BN163" s="318"/>
      <c r="BO163" s="318"/>
      <c r="BP163" s="318"/>
      <c r="BQ163" s="318"/>
      <c r="BR163" s="318"/>
      <c r="BS163" s="318"/>
      <c r="BT163" s="318"/>
      <c r="BU163" s="318"/>
      <c r="BV163" s="318"/>
      <c r="BX163" s="319"/>
    </row>
    <row r="164" spans="3:76" x14ac:dyDescent="0.3">
      <c r="C164" s="313"/>
      <c r="D164" s="313"/>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c r="AI164" s="318"/>
      <c r="AJ164" s="318"/>
      <c r="AK164" s="318"/>
      <c r="AL164" s="318"/>
      <c r="AM164" s="318"/>
      <c r="AN164" s="318"/>
      <c r="AO164" s="318"/>
      <c r="AP164" s="318"/>
      <c r="AQ164" s="318"/>
      <c r="AR164" s="318"/>
      <c r="AS164" s="318"/>
      <c r="AT164" s="318"/>
      <c r="AU164" s="318"/>
      <c r="AV164" s="318"/>
      <c r="AW164" s="318"/>
      <c r="AX164" s="318"/>
      <c r="AY164" s="318"/>
      <c r="AZ164" s="318"/>
      <c r="BA164" s="318"/>
      <c r="BB164" s="318"/>
      <c r="BC164" s="318"/>
      <c r="BD164" s="318"/>
      <c r="BE164" s="318"/>
      <c r="BF164" s="318"/>
      <c r="BG164" s="318"/>
      <c r="BH164" s="318"/>
      <c r="BI164" s="318"/>
      <c r="BJ164" s="318"/>
      <c r="BK164" s="318"/>
      <c r="BL164" s="318"/>
      <c r="BM164" s="318"/>
      <c r="BN164" s="318"/>
      <c r="BO164" s="318"/>
      <c r="BP164" s="318"/>
      <c r="BQ164" s="318"/>
      <c r="BR164" s="318"/>
      <c r="BS164" s="318"/>
      <c r="BT164" s="318"/>
      <c r="BU164" s="318"/>
      <c r="BV164" s="318"/>
      <c r="BX164" s="319"/>
    </row>
    <row r="165" spans="3:76" x14ac:dyDescent="0.3">
      <c r="C165" s="313"/>
      <c r="D165" s="313"/>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c r="AI165" s="318"/>
      <c r="AJ165" s="318"/>
      <c r="AK165" s="318"/>
      <c r="AL165" s="318"/>
      <c r="AM165" s="318"/>
      <c r="AN165" s="318"/>
      <c r="AO165" s="318"/>
      <c r="AP165" s="318"/>
      <c r="AQ165" s="318"/>
      <c r="AR165" s="318"/>
      <c r="AS165" s="318"/>
      <c r="AT165" s="318"/>
      <c r="AU165" s="318"/>
      <c r="AV165" s="318"/>
      <c r="AW165" s="318"/>
      <c r="AX165" s="318"/>
      <c r="AY165" s="318"/>
      <c r="AZ165" s="318"/>
      <c r="BA165" s="318"/>
      <c r="BB165" s="318"/>
      <c r="BC165" s="318"/>
      <c r="BD165" s="318"/>
      <c r="BE165" s="318"/>
      <c r="BF165" s="318"/>
      <c r="BG165" s="318"/>
      <c r="BH165" s="318"/>
      <c r="BI165" s="318"/>
      <c r="BJ165" s="318"/>
      <c r="BK165" s="318"/>
      <c r="BL165" s="318"/>
      <c r="BM165" s="318"/>
      <c r="BN165" s="318"/>
      <c r="BO165" s="318"/>
      <c r="BP165" s="318"/>
      <c r="BQ165" s="318"/>
      <c r="BR165" s="318"/>
      <c r="BS165" s="318"/>
      <c r="BT165" s="318"/>
      <c r="BU165" s="318"/>
      <c r="BV165" s="318"/>
      <c r="BX165" s="319"/>
    </row>
    <row r="166" spans="3:76" x14ac:dyDescent="0.3">
      <c r="C166" s="313"/>
      <c r="D166" s="313"/>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c r="AI166" s="318"/>
      <c r="AJ166" s="318"/>
      <c r="AK166" s="318"/>
      <c r="AL166" s="318"/>
      <c r="AM166" s="318"/>
      <c r="AN166" s="318"/>
      <c r="AO166" s="318"/>
      <c r="AP166" s="318"/>
      <c r="AQ166" s="318"/>
      <c r="AR166" s="318"/>
      <c r="AS166" s="318"/>
      <c r="AT166" s="318"/>
      <c r="AU166" s="318"/>
      <c r="AV166" s="318"/>
      <c r="AW166" s="318"/>
      <c r="AX166" s="318"/>
      <c r="AY166" s="318"/>
      <c r="AZ166" s="318"/>
      <c r="BA166" s="318"/>
      <c r="BB166" s="318"/>
      <c r="BC166" s="318"/>
      <c r="BD166" s="318"/>
      <c r="BE166" s="318"/>
      <c r="BF166" s="318"/>
      <c r="BG166" s="318"/>
      <c r="BH166" s="318"/>
      <c r="BI166" s="318"/>
      <c r="BJ166" s="318"/>
      <c r="BK166" s="318"/>
      <c r="BL166" s="318"/>
      <c r="BM166" s="318"/>
      <c r="BN166" s="318"/>
      <c r="BO166" s="318"/>
      <c r="BP166" s="318"/>
      <c r="BQ166" s="318"/>
      <c r="BR166" s="318"/>
      <c r="BS166" s="318"/>
      <c r="BT166" s="318"/>
      <c r="BU166" s="318"/>
      <c r="BV166" s="318"/>
      <c r="BX166" s="319"/>
    </row>
    <row r="167" spans="3:76" x14ac:dyDescent="0.3">
      <c r="C167" s="313"/>
      <c r="D167" s="313"/>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c r="AM167" s="318"/>
      <c r="AN167" s="318"/>
      <c r="AO167" s="318"/>
      <c r="AP167" s="318"/>
      <c r="AQ167" s="318"/>
      <c r="AR167" s="318"/>
      <c r="AS167" s="318"/>
      <c r="AT167" s="318"/>
      <c r="AU167" s="318"/>
      <c r="AV167" s="318"/>
      <c r="AW167" s="318"/>
      <c r="AX167" s="318"/>
      <c r="AY167" s="318"/>
      <c r="AZ167" s="318"/>
      <c r="BA167" s="318"/>
      <c r="BB167" s="318"/>
      <c r="BC167" s="318"/>
      <c r="BD167" s="318"/>
      <c r="BE167" s="318"/>
      <c r="BF167" s="318"/>
      <c r="BG167" s="318"/>
      <c r="BH167" s="318"/>
      <c r="BI167" s="318"/>
      <c r="BJ167" s="318"/>
      <c r="BK167" s="318"/>
      <c r="BL167" s="318"/>
      <c r="BM167" s="318"/>
      <c r="BN167" s="318"/>
      <c r="BO167" s="318"/>
      <c r="BP167" s="318"/>
      <c r="BQ167" s="318"/>
      <c r="BR167" s="318"/>
      <c r="BS167" s="318"/>
      <c r="BT167" s="318"/>
      <c r="BU167" s="318"/>
      <c r="BV167" s="318"/>
      <c r="BX167" s="319"/>
    </row>
    <row r="168" spans="3:76" x14ac:dyDescent="0.3">
      <c r="C168" s="313"/>
      <c r="D168" s="313"/>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c r="AI168" s="318"/>
      <c r="AJ168" s="318"/>
      <c r="AK168" s="318"/>
      <c r="AL168" s="318"/>
      <c r="AM168" s="318"/>
      <c r="AN168" s="318"/>
      <c r="AO168" s="318"/>
      <c r="AP168" s="318"/>
      <c r="AQ168" s="318"/>
      <c r="AR168" s="318"/>
      <c r="AS168" s="318"/>
      <c r="AT168" s="318"/>
      <c r="AU168" s="318"/>
      <c r="AV168" s="318"/>
      <c r="AW168" s="318"/>
      <c r="AX168" s="318"/>
      <c r="AY168" s="318"/>
      <c r="AZ168" s="318"/>
      <c r="BA168" s="318"/>
      <c r="BB168" s="318"/>
      <c r="BC168" s="318"/>
      <c r="BD168" s="318"/>
      <c r="BE168" s="318"/>
      <c r="BF168" s="318"/>
      <c r="BG168" s="318"/>
      <c r="BH168" s="318"/>
      <c r="BI168" s="318"/>
      <c r="BJ168" s="318"/>
      <c r="BK168" s="318"/>
      <c r="BL168" s="318"/>
      <c r="BM168" s="318"/>
      <c r="BN168" s="318"/>
      <c r="BO168" s="318"/>
      <c r="BP168" s="318"/>
      <c r="BQ168" s="318"/>
      <c r="BR168" s="318"/>
      <c r="BS168" s="318"/>
      <c r="BT168" s="318"/>
      <c r="BU168" s="318"/>
      <c r="BV168" s="318"/>
      <c r="BX168" s="319"/>
    </row>
    <row r="169" spans="3:76" x14ac:dyDescent="0.3">
      <c r="C169" s="313"/>
      <c r="D169" s="313"/>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318"/>
      <c r="BD169" s="318"/>
      <c r="BE169" s="318"/>
      <c r="BF169" s="318"/>
      <c r="BG169" s="318"/>
      <c r="BH169" s="318"/>
      <c r="BI169" s="318"/>
      <c r="BJ169" s="318"/>
      <c r="BK169" s="318"/>
      <c r="BL169" s="318"/>
      <c r="BM169" s="318"/>
      <c r="BN169" s="318"/>
      <c r="BO169" s="318"/>
      <c r="BP169" s="318"/>
      <c r="BQ169" s="318"/>
      <c r="BR169" s="318"/>
      <c r="BS169" s="318"/>
      <c r="BT169" s="318"/>
      <c r="BU169" s="318"/>
      <c r="BV169" s="318"/>
    </row>
    <row r="170" spans="3:76" x14ac:dyDescent="0.3">
      <c r="C170" s="313"/>
      <c r="D170" s="313"/>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c r="AI170" s="318"/>
      <c r="AJ170" s="318"/>
      <c r="AK170" s="318"/>
      <c r="AL170" s="318"/>
      <c r="AM170" s="318"/>
      <c r="AN170" s="318"/>
      <c r="AO170" s="318"/>
      <c r="AP170" s="318"/>
      <c r="AQ170" s="318"/>
      <c r="AR170" s="318"/>
      <c r="AS170" s="318"/>
      <c r="AT170" s="318"/>
      <c r="AU170" s="318"/>
      <c r="AV170" s="318"/>
      <c r="AW170" s="318"/>
      <c r="AX170" s="318"/>
      <c r="AY170" s="318"/>
      <c r="AZ170" s="318"/>
      <c r="BA170" s="318"/>
      <c r="BB170" s="318"/>
      <c r="BC170" s="318"/>
      <c r="BD170" s="318"/>
      <c r="BE170" s="318"/>
      <c r="BF170" s="318"/>
      <c r="BG170" s="318"/>
      <c r="BH170" s="318"/>
      <c r="BI170" s="318"/>
      <c r="BJ170" s="318"/>
      <c r="BK170" s="318"/>
      <c r="BL170" s="318"/>
      <c r="BM170" s="318"/>
      <c r="BN170" s="318"/>
      <c r="BO170" s="318"/>
      <c r="BP170" s="318"/>
      <c r="BQ170" s="318"/>
      <c r="BR170" s="318"/>
      <c r="BS170" s="318"/>
      <c r="BT170" s="318"/>
      <c r="BU170" s="318"/>
      <c r="BV170" s="318"/>
    </row>
    <row r="171" spans="3:76" x14ac:dyDescent="0.3">
      <c r="C171" s="313"/>
      <c r="D171" s="313"/>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c r="BH171" s="318"/>
      <c r="BI171" s="318"/>
      <c r="BJ171" s="318"/>
      <c r="BK171" s="318"/>
      <c r="BL171" s="318"/>
      <c r="BM171" s="318"/>
      <c r="BN171" s="318"/>
      <c r="BO171" s="318"/>
      <c r="BP171" s="318"/>
      <c r="BQ171" s="318"/>
      <c r="BR171" s="318"/>
      <c r="BS171" s="318"/>
      <c r="BT171" s="318"/>
      <c r="BU171" s="318"/>
      <c r="BV171" s="318"/>
    </row>
    <row r="172" spans="3:76" x14ac:dyDescent="0.3">
      <c r="C172" s="313"/>
      <c r="D172" s="313"/>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c r="AI172" s="318"/>
      <c r="AJ172" s="318"/>
      <c r="AK172" s="318"/>
      <c r="AL172" s="318"/>
      <c r="AM172" s="318"/>
      <c r="AN172" s="318"/>
      <c r="AO172" s="318"/>
      <c r="AP172" s="318"/>
      <c r="AQ172" s="318"/>
      <c r="AR172" s="318"/>
      <c r="AS172" s="318"/>
      <c r="AT172" s="318"/>
      <c r="AU172" s="318"/>
      <c r="AV172" s="318"/>
      <c r="AW172" s="318"/>
      <c r="AX172" s="318"/>
      <c r="AY172" s="318"/>
      <c r="AZ172" s="318"/>
      <c r="BA172" s="318"/>
      <c r="BB172" s="318"/>
      <c r="BC172" s="318"/>
      <c r="BD172" s="318"/>
      <c r="BE172" s="318"/>
      <c r="BF172" s="318"/>
      <c r="BG172" s="318"/>
      <c r="BH172" s="318"/>
      <c r="BI172" s="318"/>
      <c r="BJ172" s="318"/>
      <c r="BK172" s="318"/>
      <c r="BL172" s="318"/>
      <c r="BM172" s="318"/>
      <c r="BN172" s="318"/>
      <c r="BO172" s="318"/>
      <c r="BP172" s="318"/>
      <c r="BQ172" s="318"/>
      <c r="BR172" s="318"/>
      <c r="BS172" s="318"/>
      <c r="BT172" s="318"/>
      <c r="BU172" s="318"/>
      <c r="BV172" s="318"/>
    </row>
    <row r="173" spans="3:76" x14ac:dyDescent="0.3">
      <c r="C173" s="313"/>
      <c r="D173" s="313"/>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c r="BH173" s="318"/>
      <c r="BI173" s="318"/>
      <c r="BJ173" s="318"/>
      <c r="BK173" s="318"/>
      <c r="BL173" s="318"/>
      <c r="BM173" s="318"/>
      <c r="BN173" s="318"/>
      <c r="BO173" s="318"/>
      <c r="BP173" s="318"/>
      <c r="BQ173" s="318"/>
      <c r="BR173" s="318"/>
      <c r="BS173" s="318"/>
      <c r="BT173" s="318"/>
      <c r="BU173" s="318"/>
      <c r="BV173" s="318"/>
    </row>
    <row r="174" spans="3:76" x14ac:dyDescent="0.3">
      <c r="C174" s="313"/>
      <c r="D174" s="313"/>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row>
    <row r="175" spans="3:76" x14ac:dyDescent="0.3">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c r="BH175" s="318"/>
      <c r="BI175" s="318"/>
      <c r="BJ175" s="318"/>
      <c r="BK175" s="318"/>
      <c r="BL175" s="318"/>
      <c r="BM175" s="318"/>
      <c r="BN175" s="318"/>
      <c r="BO175" s="318"/>
      <c r="BP175" s="318"/>
      <c r="BQ175" s="318"/>
      <c r="BR175" s="318"/>
      <c r="BS175" s="318"/>
      <c r="BT175" s="318"/>
      <c r="BU175" s="318"/>
      <c r="BV175" s="318"/>
    </row>
    <row r="176" spans="3:76" x14ac:dyDescent="0.3">
      <c r="C176" s="313"/>
      <c r="D176" s="313"/>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c r="AH176" s="318"/>
      <c r="AI176" s="318"/>
      <c r="AJ176" s="318"/>
      <c r="AK176" s="318"/>
      <c r="AL176" s="318"/>
      <c r="AM176" s="318"/>
      <c r="AN176" s="318"/>
      <c r="AO176" s="318"/>
      <c r="AP176" s="318"/>
      <c r="AQ176" s="318"/>
      <c r="AR176" s="318"/>
      <c r="AS176" s="318"/>
      <c r="AT176" s="318"/>
      <c r="AU176" s="318"/>
      <c r="AV176" s="318"/>
      <c r="AW176" s="318"/>
      <c r="AX176" s="318"/>
      <c r="AY176" s="318"/>
      <c r="AZ176" s="318"/>
      <c r="BA176" s="318"/>
      <c r="BB176" s="318"/>
      <c r="BC176" s="318"/>
      <c r="BD176" s="318"/>
      <c r="BE176" s="318"/>
      <c r="BF176" s="318"/>
      <c r="BG176" s="318"/>
      <c r="BH176" s="318"/>
      <c r="BI176" s="318"/>
      <c r="BJ176" s="318"/>
      <c r="BK176" s="318"/>
      <c r="BL176" s="318"/>
      <c r="BM176" s="318"/>
      <c r="BN176" s="318"/>
      <c r="BO176" s="318"/>
      <c r="BP176" s="318"/>
      <c r="BQ176" s="318"/>
      <c r="BR176" s="318"/>
      <c r="BS176" s="318"/>
      <c r="BT176" s="318"/>
      <c r="BU176" s="318"/>
      <c r="BV176" s="318"/>
    </row>
    <row r="177" spans="3:74" x14ac:dyDescent="0.3">
      <c r="C177" s="313"/>
      <c r="D177" s="313"/>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c r="AI177" s="318"/>
      <c r="AJ177" s="318"/>
      <c r="AK177" s="318"/>
      <c r="AL177" s="318"/>
      <c r="AM177" s="318"/>
      <c r="AN177" s="318"/>
      <c r="AO177" s="318"/>
      <c r="AP177" s="318"/>
      <c r="AQ177" s="318"/>
      <c r="AR177" s="318"/>
      <c r="AS177" s="318"/>
      <c r="AT177" s="318"/>
      <c r="AU177" s="318"/>
      <c r="AV177" s="318"/>
      <c r="AW177" s="318"/>
      <c r="AX177" s="318"/>
      <c r="AY177" s="318"/>
      <c r="AZ177" s="318"/>
      <c r="BA177" s="318"/>
      <c r="BB177" s="318"/>
      <c r="BC177" s="318"/>
      <c r="BD177" s="318"/>
      <c r="BE177" s="318"/>
      <c r="BF177" s="318"/>
      <c r="BG177" s="318"/>
      <c r="BH177" s="318"/>
      <c r="BI177" s="318"/>
      <c r="BJ177" s="318"/>
      <c r="BK177" s="318"/>
      <c r="BL177" s="318"/>
      <c r="BM177" s="318"/>
      <c r="BN177" s="318"/>
      <c r="BO177" s="318"/>
      <c r="BP177" s="318"/>
      <c r="BQ177" s="318"/>
      <c r="BR177" s="318"/>
      <c r="BS177" s="318"/>
      <c r="BT177" s="318"/>
      <c r="BU177" s="318"/>
      <c r="BV177" s="318"/>
    </row>
    <row r="178" spans="3:74" x14ac:dyDescent="0.3">
      <c r="C178" s="313"/>
      <c r="D178" s="313"/>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8"/>
      <c r="AZ178" s="318"/>
      <c r="BA178" s="318"/>
      <c r="BB178" s="318"/>
      <c r="BC178" s="318"/>
      <c r="BD178" s="318"/>
      <c r="BE178" s="318"/>
      <c r="BF178" s="318"/>
      <c r="BG178" s="318"/>
      <c r="BH178" s="318"/>
      <c r="BI178" s="318"/>
      <c r="BJ178" s="318"/>
      <c r="BK178" s="318"/>
      <c r="BL178" s="318"/>
      <c r="BM178" s="318"/>
      <c r="BN178" s="318"/>
      <c r="BO178" s="318"/>
      <c r="BP178" s="318"/>
      <c r="BQ178" s="318"/>
      <c r="BR178" s="318"/>
      <c r="BS178" s="318"/>
      <c r="BT178" s="318"/>
      <c r="BU178" s="318"/>
      <c r="BV178" s="318"/>
    </row>
    <row r="179" spans="3:74" x14ac:dyDescent="0.3">
      <c r="C179" s="313"/>
      <c r="D179" s="313"/>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c r="AI179" s="318"/>
      <c r="AJ179" s="318"/>
      <c r="AK179" s="318"/>
      <c r="AL179" s="318"/>
      <c r="AM179" s="318"/>
      <c r="AN179" s="318"/>
      <c r="AO179" s="318"/>
      <c r="AP179" s="318"/>
      <c r="AQ179" s="318"/>
      <c r="AR179" s="318"/>
      <c r="AS179" s="318"/>
      <c r="AT179" s="318"/>
      <c r="AU179" s="318"/>
      <c r="AV179" s="318"/>
      <c r="AW179" s="318"/>
      <c r="AX179" s="318"/>
      <c r="AY179" s="318"/>
      <c r="AZ179" s="318"/>
      <c r="BA179" s="318"/>
      <c r="BB179" s="318"/>
      <c r="BC179" s="318"/>
      <c r="BD179" s="318"/>
      <c r="BE179" s="318"/>
      <c r="BF179" s="318"/>
      <c r="BG179" s="318"/>
      <c r="BH179" s="318"/>
      <c r="BI179" s="318"/>
      <c r="BJ179" s="318"/>
      <c r="BK179" s="318"/>
      <c r="BL179" s="318"/>
      <c r="BM179" s="318"/>
      <c r="BN179" s="318"/>
      <c r="BO179" s="318"/>
      <c r="BP179" s="318"/>
      <c r="BQ179" s="318"/>
      <c r="BR179" s="318"/>
      <c r="BS179" s="318"/>
      <c r="BT179" s="318"/>
      <c r="BU179" s="318"/>
      <c r="BV179" s="318"/>
    </row>
    <row r="180" spans="3:74" x14ac:dyDescent="0.3">
      <c r="C180" s="313"/>
      <c r="D180" s="313"/>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c r="AI180" s="318"/>
      <c r="AJ180" s="318"/>
      <c r="AK180" s="318"/>
      <c r="AL180" s="318"/>
      <c r="AM180" s="318"/>
      <c r="AN180" s="318"/>
      <c r="AO180" s="318"/>
      <c r="AP180" s="318"/>
      <c r="AQ180" s="318"/>
      <c r="AR180" s="318"/>
      <c r="AS180" s="318"/>
      <c r="AT180" s="318"/>
      <c r="AU180" s="318"/>
      <c r="AV180" s="318"/>
      <c r="AW180" s="318"/>
      <c r="AX180" s="318"/>
      <c r="AY180" s="318"/>
      <c r="AZ180" s="318"/>
      <c r="BA180" s="318"/>
      <c r="BB180" s="318"/>
      <c r="BC180" s="318"/>
      <c r="BD180" s="318"/>
      <c r="BE180" s="318"/>
      <c r="BF180" s="318"/>
      <c r="BG180" s="318"/>
      <c r="BH180" s="318"/>
      <c r="BI180" s="318"/>
      <c r="BJ180" s="318"/>
      <c r="BK180" s="318"/>
      <c r="BL180" s="318"/>
      <c r="BM180" s="318"/>
      <c r="BN180" s="318"/>
      <c r="BO180" s="318"/>
      <c r="BP180" s="318"/>
      <c r="BQ180" s="318"/>
      <c r="BR180" s="318"/>
      <c r="BS180" s="318"/>
      <c r="BT180" s="318"/>
      <c r="BU180" s="318"/>
      <c r="BV180" s="318"/>
    </row>
    <row r="181" spans="3:74" x14ac:dyDescent="0.3">
      <c r="C181" s="313"/>
      <c r="D181" s="313"/>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c r="AI181" s="318"/>
      <c r="AJ181" s="318"/>
      <c r="AK181" s="318"/>
      <c r="AL181" s="318"/>
      <c r="AM181" s="318"/>
      <c r="AN181" s="318"/>
      <c r="AO181" s="318"/>
      <c r="AP181" s="318"/>
      <c r="AQ181" s="318"/>
      <c r="AR181" s="318"/>
      <c r="AS181" s="318"/>
      <c r="AT181" s="318"/>
      <c r="AU181" s="318"/>
      <c r="AV181" s="318"/>
      <c r="AW181" s="318"/>
      <c r="AX181" s="318"/>
      <c r="AY181" s="318"/>
      <c r="AZ181" s="318"/>
      <c r="BA181" s="318"/>
      <c r="BB181" s="318"/>
      <c r="BC181" s="318"/>
      <c r="BD181" s="318"/>
      <c r="BE181" s="318"/>
      <c r="BF181" s="318"/>
      <c r="BG181" s="318"/>
      <c r="BH181" s="318"/>
      <c r="BI181" s="318"/>
      <c r="BJ181" s="318"/>
      <c r="BK181" s="318"/>
      <c r="BL181" s="318"/>
      <c r="BM181" s="318"/>
      <c r="BN181" s="318"/>
      <c r="BO181" s="318"/>
      <c r="BP181" s="318"/>
      <c r="BQ181" s="318"/>
      <c r="BR181" s="318"/>
      <c r="BS181" s="318"/>
      <c r="BT181" s="318"/>
      <c r="BU181" s="318"/>
      <c r="BV181" s="318"/>
    </row>
    <row r="182" spans="3:74" x14ac:dyDescent="0.3">
      <c r="C182" s="313"/>
      <c r="D182" s="313"/>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318"/>
      <c r="AL182" s="318"/>
      <c r="AM182" s="318"/>
      <c r="AN182" s="318"/>
      <c r="AO182" s="318"/>
      <c r="AP182" s="318"/>
      <c r="AQ182" s="318"/>
      <c r="AR182" s="318"/>
      <c r="AS182" s="318"/>
      <c r="AT182" s="318"/>
      <c r="AU182" s="318"/>
      <c r="AV182" s="318"/>
      <c r="AW182" s="318"/>
      <c r="AX182" s="318"/>
      <c r="AY182" s="318"/>
      <c r="AZ182" s="318"/>
      <c r="BA182" s="318"/>
      <c r="BB182" s="318"/>
      <c r="BC182" s="318"/>
      <c r="BD182" s="318"/>
      <c r="BE182" s="318"/>
      <c r="BF182" s="318"/>
      <c r="BG182" s="318"/>
      <c r="BH182" s="318"/>
      <c r="BI182" s="318"/>
      <c r="BJ182" s="318"/>
      <c r="BK182" s="318"/>
      <c r="BL182" s="318"/>
      <c r="BM182" s="318"/>
      <c r="BN182" s="318"/>
      <c r="BO182" s="318"/>
      <c r="BP182" s="318"/>
      <c r="BQ182" s="318"/>
      <c r="BR182" s="318"/>
      <c r="BS182" s="318"/>
      <c r="BT182" s="318"/>
      <c r="BU182" s="318"/>
      <c r="BV182" s="318"/>
    </row>
    <row r="183" spans="3:74" x14ac:dyDescent="0.3">
      <c r="C183" s="313"/>
      <c r="D183" s="313"/>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318"/>
      <c r="AL183" s="318"/>
      <c r="AM183" s="318"/>
      <c r="AN183" s="318"/>
      <c r="AO183" s="318"/>
      <c r="AP183" s="318"/>
      <c r="AQ183" s="318"/>
      <c r="AR183" s="318"/>
      <c r="AS183" s="318"/>
      <c r="AT183" s="318"/>
      <c r="AU183" s="318"/>
      <c r="AV183" s="318"/>
      <c r="AW183" s="318"/>
      <c r="AX183" s="318"/>
      <c r="AY183" s="318"/>
      <c r="AZ183" s="318"/>
      <c r="BA183" s="318"/>
      <c r="BB183" s="318"/>
      <c r="BC183" s="318"/>
      <c r="BD183" s="318"/>
      <c r="BE183" s="318"/>
      <c r="BF183" s="318"/>
      <c r="BG183" s="318"/>
      <c r="BH183" s="318"/>
      <c r="BI183" s="318"/>
      <c r="BJ183" s="318"/>
      <c r="BK183" s="318"/>
      <c r="BL183" s="318"/>
      <c r="BM183" s="318"/>
      <c r="BN183" s="318"/>
      <c r="BO183" s="318"/>
      <c r="BP183" s="318"/>
      <c r="BQ183" s="318"/>
      <c r="BR183" s="318"/>
      <c r="BS183" s="318"/>
      <c r="BT183" s="318"/>
      <c r="BU183" s="318"/>
      <c r="BV183" s="318"/>
    </row>
    <row r="184" spans="3:74" x14ac:dyDescent="0.3">
      <c r="C184" s="313"/>
      <c r="D184" s="313"/>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row>
    <row r="185" spans="3:74" x14ac:dyDescent="0.3">
      <c r="C185" s="313"/>
      <c r="D185" s="313"/>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318"/>
      <c r="AL185" s="318"/>
      <c r="AM185" s="318"/>
      <c r="AN185" s="318"/>
      <c r="AO185" s="318"/>
      <c r="AP185" s="318"/>
      <c r="AQ185" s="318"/>
      <c r="AR185" s="318"/>
      <c r="AS185" s="318"/>
      <c r="AT185" s="318"/>
      <c r="AU185" s="318"/>
      <c r="AV185" s="318"/>
      <c r="AW185" s="318"/>
      <c r="AX185" s="318"/>
      <c r="AY185" s="318"/>
      <c r="AZ185" s="318"/>
      <c r="BA185" s="318"/>
      <c r="BB185" s="318"/>
      <c r="BC185" s="318"/>
      <c r="BD185" s="318"/>
      <c r="BE185" s="318"/>
      <c r="BF185" s="318"/>
      <c r="BG185" s="318"/>
      <c r="BH185" s="318"/>
      <c r="BI185" s="318"/>
      <c r="BJ185" s="318"/>
      <c r="BK185" s="318"/>
      <c r="BL185" s="318"/>
      <c r="BM185" s="318"/>
      <c r="BN185" s="318"/>
      <c r="BO185" s="318"/>
      <c r="BP185" s="318"/>
      <c r="BQ185" s="318"/>
      <c r="BR185" s="318"/>
      <c r="BS185" s="318"/>
      <c r="BT185" s="318"/>
      <c r="BU185" s="318"/>
      <c r="BV185" s="318"/>
    </row>
    <row r="186" spans="3:74" x14ac:dyDescent="0.3">
      <c r="C186" s="313"/>
      <c r="D186" s="313"/>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318"/>
      <c r="AL186" s="318"/>
      <c r="AM186" s="318"/>
      <c r="AN186" s="318"/>
      <c r="AO186" s="318"/>
      <c r="AP186" s="318"/>
      <c r="AQ186" s="318"/>
      <c r="AR186" s="318"/>
      <c r="AS186" s="318"/>
      <c r="AT186" s="318"/>
      <c r="AU186" s="318"/>
      <c r="AV186" s="318"/>
      <c r="AW186" s="318"/>
      <c r="AX186" s="318"/>
      <c r="AY186" s="318"/>
      <c r="AZ186" s="318"/>
      <c r="BA186" s="318"/>
      <c r="BB186" s="318"/>
      <c r="BC186" s="318"/>
      <c r="BD186" s="318"/>
      <c r="BE186" s="318"/>
      <c r="BF186" s="318"/>
      <c r="BG186" s="318"/>
      <c r="BH186" s="318"/>
      <c r="BI186" s="318"/>
      <c r="BJ186" s="318"/>
      <c r="BK186" s="318"/>
      <c r="BL186" s="318"/>
      <c r="BM186" s="318"/>
      <c r="BN186" s="318"/>
      <c r="BO186" s="318"/>
      <c r="BP186" s="318"/>
      <c r="BQ186" s="318"/>
      <c r="BR186" s="318"/>
      <c r="BS186" s="318"/>
      <c r="BT186" s="318"/>
      <c r="BU186" s="318"/>
      <c r="BV186" s="318"/>
    </row>
    <row r="187" spans="3:74" x14ac:dyDescent="0.3">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c r="AI187" s="318"/>
      <c r="AJ187" s="318"/>
      <c r="AK187" s="318"/>
      <c r="AL187" s="318"/>
      <c r="AM187" s="318"/>
      <c r="AN187" s="318"/>
      <c r="AO187" s="318"/>
      <c r="AP187" s="318"/>
      <c r="AQ187" s="318"/>
      <c r="AR187" s="318"/>
      <c r="AS187" s="318"/>
      <c r="AT187" s="318"/>
      <c r="AU187" s="318"/>
      <c r="AV187" s="318"/>
      <c r="AW187" s="318"/>
      <c r="AX187" s="318"/>
      <c r="AY187" s="318"/>
      <c r="AZ187" s="318"/>
      <c r="BA187" s="318"/>
      <c r="BB187" s="318"/>
      <c r="BC187" s="318"/>
      <c r="BD187" s="318"/>
      <c r="BE187" s="318"/>
      <c r="BF187" s="318"/>
      <c r="BG187" s="318"/>
      <c r="BH187" s="318"/>
      <c r="BI187" s="318"/>
      <c r="BJ187" s="318"/>
      <c r="BK187" s="318"/>
      <c r="BL187" s="318"/>
      <c r="BM187" s="318"/>
      <c r="BN187" s="318"/>
      <c r="BO187" s="318"/>
      <c r="BP187" s="318"/>
      <c r="BQ187" s="318"/>
      <c r="BR187" s="318"/>
      <c r="BS187" s="318"/>
      <c r="BT187" s="318"/>
      <c r="BU187" s="318"/>
      <c r="BV187" s="318"/>
    </row>
    <row r="188" spans="3:74" x14ac:dyDescent="0.3">
      <c r="C188" s="313"/>
      <c r="D188" s="313"/>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c r="AI188" s="318"/>
      <c r="AJ188" s="318"/>
      <c r="AK188" s="318"/>
      <c r="AL188" s="318"/>
      <c r="AM188" s="318"/>
      <c r="AN188" s="318"/>
      <c r="AO188" s="318"/>
      <c r="AP188" s="318"/>
      <c r="AQ188" s="318"/>
      <c r="AR188" s="318"/>
      <c r="AS188" s="318"/>
      <c r="AT188" s="318"/>
      <c r="AU188" s="318"/>
      <c r="AV188" s="318"/>
      <c r="AW188" s="318"/>
      <c r="AX188" s="318"/>
      <c r="AY188" s="318"/>
      <c r="AZ188" s="318"/>
      <c r="BA188" s="318"/>
      <c r="BB188" s="318"/>
      <c r="BC188" s="318"/>
      <c r="BD188" s="318"/>
      <c r="BE188" s="318"/>
      <c r="BF188" s="318"/>
      <c r="BG188" s="318"/>
      <c r="BH188" s="318"/>
      <c r="BI188" s="318"/>
      <c r="BJ188" s="318"/>
      <c r="BK188" s="318"/>
      <c r="BL188" s="318"/>
      <c r="BM188" s="318"/>
      <c r="BN188" s="318"/>
      <c r="BO188" s="318"/>
      <c r="BP188" s="318"/>
      <c r="BQ188" s="318"/>
      <c r="BR188" s="318"/>
      <c r="BS188" s="318"/>
      <c r="BT188" s="318"/>
      <c r="BU188" s="318"/>
      <c r="BV188" s="318"/>
    </row>
    <row r="189" spans="3:74" x14ac:dyDescent="0.3">
      <c r="C189" s="313"/>
      <c r="D189" s="313"/>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c r="AI189" s="318"/>
      <c r="AJ189" s="318"/>
      <c r="AK189" s="318"/>
      <c r="AL189" s="318"/>
      <c r="AM189" s="318"/>
      <c r="AN189" s="318"/>
      <c r="AO189" s="318"/>
      <c r="AP189" s="318"/>
      <c r="AQ189" s="318"/>
      <c r="AR189" s="318"/>
      <c r="AS189" s="318"/>
      <c r="AT189" s="318"/>
      <c r="AU189" s="318"/>
      <c r="AV189" s="318"/>
      <c r="AW189" s="318"/>
      <c r="AX189" s="318"/>
      <c r="AY189" s="318"/>
      <c r="AZ189" s="318"/>
      <c r="BA189" s="318"/>
      <c r="BB189" s="318"/>
      <c r="BC189" s="318"/>
      <c r="BD189" s="318"/>
      <c r="BE189" s="318"/>
      <c r="BF189" s="318"/>
      <c r="BG189" s="318"/>
      <c r="BH189" s="318"/>
      <c r="BI189" s="318"/>
      <c r="BJ189" s="318"/>
      <c r="BK189" s="318"/>
      <c r="BL189" s="318"/>
      <c r="BM189" s="318"/>
      <c r="BN189" s="318"/>
      <c r="BO189" s="318"/>
      <c r="BP189" s="318"/>
      <c r="BQ189" s="318"/>
      <c r="BR189" s="318"/>
      <c r="BS189" s="318"/>
      <c r="BT189" s="318"/>
      <c r="BU189" s="318"/>
      <c r="BV189" s="318"/>
    </row>
    <row r="190" spans="3:74" x14ac:dyDescent="0.3">
      <c r="C190" s="313"/>
      <c r="D190" s="313"/>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c r="AL190" s="318"/>
      <c r="AM190" s="318"/>
      <c r="AN190" s="318"/>
      <c r="AO190" s="318"/>
      <c r="AP190" s="318"/>
      <c r="AQ190" s="318"/>
      <c r="AR190" s="318"/>
      <c r="AS190" s="318"/>
      <c r="AT190" s="318"/>
      <c r="AU190" s="318"/>
      <c r="AV190" s="318"/>
      <c r="AW190" s="318"/>
      <c r="AX190" s="318"/>
      <c r="AY190" s="318"/>
      <c r="AZ190" s="318"/>
      <c r="BA190" s="318"/>
      <c r="BB190" s="318"/>
      <c r="BC190" s="318"/>
      <c r="BD190" s="318"/>
      <c r="BE190" s="318"/>
      <c r="BF190" s="318"/>
      <c r="BG190" s="318"/>
      <c r="BH190" s="318"/>
      <c r="BI190" s="318"/>
      <c r="BJ190" s="318"/>
      <c r="BK190" s="318"/>
      <c r="BL190" s="318"/>
      <c r="BM190" s="318"/>
      <c r="BN190" s="318"/>
      <c r="BO190" s="318"/>
      <c r="BP190" s="318"/>
      <c r="BQ190" s="318"/>
      <c r="BR190" s="318"/>
      <c r="BS190" s="318"/>
      <c r="BT190" s="318"/>
      <c r="BU190" s="318"/>
      <c r="BV190" s="318"/>
    </row>
    <row r="191" spans="3:74" x14ac:dyDescent="0.3">
      <c r="C191" s="313"/>
      <c r="D191" s="313"/>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c r="AI191" s="318"/>
      <c r="AJ191" s="318"/>
      <c r="AK191" s="318"/>
      <c r="AL191" s="318"/>
      <c r="AM191" s="318"/>
      <c r="AN191" s="318"/>
      <c r="AO191" s="318"/>
      <c r="AP191" s="318"/>
      <c r="AQ191" s="318"/>
      <c r="AR191" s="318"/>
      <c r="AS191" s="318"/>
      <c r="AT191" s="318"/>
      <c r="AU191" s="318"/>
      <c r="AV191" s="318"/>
      <c r="AW191" s="318"/>
      <c r="AX191" s="318"/>
      <c r="AY191" s="318"/>
      <c r="AZ191" s="318"/>
      <c r="BA191" s="318"/>
      <c r="BB191" s="318"/>
      <c r="BC191" s="318"/>
      <c r="BD191" s="318"/>
      <c r="BE191" s="318"/>
      <c r="BF191" s="318"/>
      <c r="BG191" s="318"/>
      <c r="BH191" s="318"/>
      <c r="BI191" s="318"/>
      <c r="BJ191" s="318"/>
      <c r="BK191" s="318"/>
      <c r="BL191" s="318"/>
      <c r="BM191" s="318"/>
      <c r="BN191" s="318"/>
      <c r="BO191" s="318"/>
      <c r="BP191" s="318"/>
      <c r="BQ191" s="318"/>
      <c r="BR191" s="318"/>
      <c r="BS191" s="318"/>
      <c r="BT191" s="318"/>
      <c r="BU191" s="318"/>
      <c r="BV191" s="318"/>
    </row>
    <row r="192" spans="3:74" x14ac:dyDescent="0.3">
      <c r="C192" s="313"/>
      <c r="D192" s="313"/>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c r="AI192" s="318"/>
      <c r="AJ192" s="318"/>
      <c r="AK192" s="318"/>
      <c r="AL192" s="318"/>
      <c r="AM192" s="318"/>
      <c r="AN192" s="318"/>
      <c r="AO192" s="318"/>
      <c r="AP192" s="318"/>
      <c r="AQ192" s="318"/>
      <c r="AR192" s="318"/>
      <c r="AS192" s="318"/>
      <c r="AT192" s="318"/>
      <c r="AU192" s="318"/>
      <c r="AV192" s="318"/>
      <c r="AW192" s="318"/>
      <c r="AX192" s="318"/>
      <c r="AY192" s="318"/>
      <c r="AZ192" s="318"/>
      <c r="BA192" s="318"/>
      <c r="BB192" s="318"/>
      <c r="BC192" s="318"/>
      <c r="BD192" s="318"/>
      <c r="BE192" s="318"/>
      <c r="BF192" s="318"/>
      <c r="BG192" s="318"/>
      <c r="BH192" s="318"/>
      <c r="BI192" s="318"/>
      <c r="BJ192" s="318"/>
      <c r="BK192" s="318"/>
      <c r="BL192" s="318"/>
      <c r="BM192" s="318"/>
      <c r="BN192" s="318"/>
      <c r="BO192" s="318"/>
      <c r="BP192" s="318"/>
      <c r="BQ192" s="318"/>
      <c r="BR192" s="318"/>
      <c r="BS192" s="318"/>
      <c r="BT192" s="318"/>
      <c r="BU192" s="318"/>
      <c r="BV192" s="318"/>
    </row>
    <row r="193" spans="3:74" x14ac:dyDescent="0.3">
      <c r="C193" s="313"/>
      <c r="D193" s="313"/>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c r="AI193" s="318"/>
      <c r="AJ193" s="318"/>
      <c r="AK193" s="318"/>
      <c r="AL193" s="318"/>
      <c r="AM193" s="318"/>
      <c r="AN193" s="318"/>
      <c r="AO193" s="318"/>
      <c r="AP193" s="318"/>
      <c r="AQ193" s="318"/>
      <c r="AR193" s="318"/>
      <c r="AS193" s="318"/>
      <c r="AT193" s="318"/>
      <c r="AU193" s="318"/>
      <c r="AV193" s="318"/>
      <c r="AW193" s="318"/>
      <c r="AX193" s="318"/>
      <c r="AY193" s="318"/>
      <c r="AZ193" s="318"/>
      <c r="BA193" s="318"/>
      <c r="BB193" s="318"/>
      <c r="BC193" s="318"/>
      <c r="BD193" s="318"/>
      <c r="BE193" s="318"/>
      <c r="BF193" s="318"/>
      <c r="BG193" s="318"/>
      <c r="BH193" s="318"/>
      <c r="BI193" s="318"/>
      <c r="BJ193" s="318"/>
      <c r="BK193" s="318"/>
      <c r="BL193" s="318"/>
      <c r="BM193" s="318"/>
      <c r="BN193" s="318"/>
      <c r="BO193" s="318"/>
      <c r="BP193" s="318"/>
      <c r="BQ193" s="318"/>
      <c r="BR193" s="318"/>
      <c r="BS193" s="318"/>
      <c r="BT193" s="318"/>
      <c r="BU193" s="318"/>
      <c r="BV193" s="318"/>
    </row>
    <row r="194" spans="3:74" x14ac:dyDescent="0.3">
      <c r="C194" s="313"/>
      <c r="D194" s="313"/>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18"/>
      <c r="AN194" s="318"/>
      <c r="AO194" s="318"/>
      <c r="AP194" s="318"/>
      <c r="AQ194" s="318"/>
      <c r="AR194" s="318"/>
      <c r="AS194" s="318"/>
      <c r="AT194" s="318"/>
      <c r="AU194" s="318"/>
      <c r="AV194" s="318"/>
      <c r="AW194" s="318"/>
      <c r="AX194" s="318"/>
      <c r="AY194" s="318"/>
      <c r="AZ194" s="318"/>
      <c r="BA194" s="318"/>
      <c r="BB194" s="318"/>
      <c r="BC194" s="318"/>
      <c r="BD194" s="318"/>
      <c r="BE194" s="318"/>
      <c r="BF194" s="318"/>
      <c r="BG194" s="318"/>
      <c r="BH194" s="318"/>
      <c r="BI194" s="318"/>
      <c r="BJ194" s="318"/>
      <c r="BK194" s="318"/>
      <c r="BL194" s="318"/>
      <c r="BM194" s="318"/>
      <c r="BN194" s="318"/>
      <c r="BO194" s="318"/>
      <c r="BP194" s="318"/>
      <c r="BQ194" s="318"/>
      <c r="BR194" s="318"/>
      <c r="BS194" s="318"/>
      <c r="BT194" s="318"/>
      <c r="BU194" s="318"/>
      <c r="BV194" s="318"/>
    </row>
    <row r="195" spans="3:74" x14ac:dyDescent="0.3">
      <c r="C195" s="313"/>
      <c r="D195" s="313"/>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c r="BN195" s="318"/>
      <c r="BO195" s="318"/>
      <c r="BP195" s="318"/>
      <c r="BQ195" s="318"/>
      <c r="BR195" s="318"/>
      <c r="BS195" s="318"/>
      <c r="BT195" s="318"/>
      <c r="BU195" s="318"/>
      <c r="BV195" s="318"/>
    </row>
    <row r="196" spans="3:74" x14ac:dyDescent="0.3">
      <c r="C196" s="313"/>
      <c r="D196" s="313"/>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c r="AL196" s="318"/>
      <c r="AM196" s="318"/>
      <c r="AN196" s="318"/>
      <c r="AO196" s="318"/>
      <c r="AP196" s="318"/>
      <c r="AQ196" s="318"/>
      <c r="AR196" s="318"/>
      <c r="AS196" s="318"/>
      <c r="AT196" s="318"/>
      <c r="AU196" s="318"/>
      <c r="AV196" s="318"/>
      <c r="AW196" s="318"/>
      <c r="AX196" s="318"/>
      <c r="AY196" s="318"/>
      <c r="AZ196" s="318"/>
      <c r="BA196" s="318"/>
      <c r="BB196" s="318"/>
      <c r="BC196" s="318"/>
      <c r="BD196" s="318"/>
      <c r="BE196" s="318"/>
      <c r="BF196" s="318"/>
      <c r="BG196" s="318"/>
      <c r="BH196" s="318"/>
      <c r="BI196" s="318"/>
      <c r="BJ196" s="318"/>
      <c r="BK196" s="318"/>
      <c r="BL196" s="318"/>
      <c r="BM196" s="318"/>
      <c r="BN196" s="318"/>
      <c r="BO196" s="318"/>
      <c r="BP196" s="318"/>
      <c r="BQ196" s="318"/>
      <c r="BR196" s="318"/>
      <c r="BS196" s="318"/>
      <c r="BT196" s="318"/>
      <c r="BU196" s="318"/>
      <c r="BV196" s="318"/>
    </row>
    <row r="197" spans="3:74" x14ac:dyDescent="0.3">
      <c r="C197" s="313"/>
      <c r="D197" s="313"/>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c r="AI197" s="318"/>
      <c r="AJ197" s="318"/>
      <c r="AK197" s="318"/>
      <c r="AL197" s="318"/>
      <c r="AM197" s="318"/>
      <c r="AN197" s="318"/>
      <c r="AO197" s="318"/>
      <c r="AP197" s="318"/>
      <c r="AQ197" s="318"/>
      <c r="AR197" s="318"/>
      <c r="AS197" s="318"/>
      <c r="AT197" s="318"/>
      <c r="AU197" s="318"/>
      <c r="AV197" s="318"/>
      <c r="AW197" s="318"/>
      <c r="AX197" s="318"/>
      <c r="AY197" s="318"/>
      <c r="AZ197" s="318"/>
      <c r="BA197" s="318"/>
      <c r="BB197" s="318"/>
      <c r="BC197" s="318"/>
      <c r="BD197" s="318"/>
      <c r="BE197" s="318"/>
      <c r="BF197" s="318"/>
      <c r="BG197" s="318"/>
      <c r="BH197" s="318"/>
      <c r="BI197" s="318"/>
      <c r="BJ197" s="318"/>
      <c r="BK197" s="318"/>
      <c r="BL197" s="318"/>
      <c r="BM197" s="318"/>
      <c r="BN197" s="318"/>
      <c r="BO197" s="318"/>
      <c r="BP197" s="318"/>
      <c r="BQ197" s="318"/>
      <c r="BR197" s="318"/>
      <c r="BS197" s="318"/>
      <c r="BT197" s="318"/>
      <c r="BU197" s="318"/>
      <c r="BV197" s="318"/>
    </row>
    <row r="198" spans="3:74" x14ac:dyDescent="0.3">
      <c r="C198" s="313"/>
      <c r="D198" s="313"/>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c r="AI198" s="318"/>
      <c r="AJ198" s="318"/>
      <c r="AK198" s="318"/>
      <c r="AL198" s="318"/>
      <c r="AM198" s="318"/>
      <c r="AN198" s="318"/>
      <c r="AO198" s="318"/>
      <c r="AP198" s="318"/>
      <c r="AQ198" s="318"/>
      <c r="AR198" s="318"/>
      <c r="AS198" s="318"/>
      <c r="AT198" s="318"/>
      <c r="AU198" s="318"/>
      <c r="AV198" s="318"/>
      <c r="AW198" s="318"/>
      <c r="AX198" s="318"/>
      <c r="AY198" s="318"/>
      <c r="AZ198" s="318"/>
      <c r="BA198" s="318"/>
      <c r="BB198" s="318"/>
      <c r="BC198" s="318"/>
      <c r="BD198" s="318"/>
      <c r="BE198" s="318"/>
      <c r="BF198" s="318"/>
      <c r="BG198" s="318"/>
      <c r="BH198" s="318"/>
      <c r="BI198" s="318"/>
      <c r="BJ198" s="318"/>
      <c r="BK198" s="318"/>
      <c r="BL198" s="318"/>
      <c r="BM198" s="318"/>
      <c r="BN198" s="318"/>
      <c r="BO198" s="318"/>
      <c r="BP198" s="318"/>
      <c r="BQ198" s="318"/>
      <c r="BR198" s="318"/>
      <c r="BS198" s="318"/>
      <c r="BT198" s="318"/>
      <c r="BU198" s="318"/>
      <c r="BV198" s="318"/>
    </row>
    <row r="199" spans="3:74" x14ac:dyDescent="0.3">
      <c r="C199" s="313"/>
      <c r="D199" s="313"/>
      <c r="E199" s="318"/>
      <c r="F199" s="318"/>
      <c r="G199" s="318"/>
      <c r="H199" s="318"/>
      <c r="I199" s="318"/>
      <c r="J199" s="318"/>
      <c r="K199" s="318"/>
      <c r="L199" s="318"/>
      <c r="M199" s="318"/>
      <c r="N199" s="318"/>
      <c r="O199" s="318"/>
      <c r="P199" s="318"/>
      <c r="Q199" s="318"/>
      <c r="R199" s="318"/>
      <c r="S199" s="318"/>
      <c r="T199" s="318"/>
      <c r="U199" s="318"/>
      <c r="V199" s="318"/>
      <c r="W199" s="318"/>
      <c r="X199" s="318"/>
      <c r="Y199" s="318"/>
      <c r="Z199" s="318"/>
      <c r="AA199" s="318"/>
      <c r="AB199" s="318"/>
      <c r="AC199" s="318"/>
      <c r="AD199" s="318"/>
      <c r="AE199" s="318"/>
      <c r="AF199" s="318"/>
      <c r="AG199" s="318"/>
      <c r="AH199" s="318"/>
      <c r="AI199" s="318"/>
      <c r="AJ199" s="318"/>
      <c r="AK199" s="318"/>
      <c r="AL199" s="318"/>
      <c r="AM199" s="318"/>
      <c r="AN199" s="318"/>
      <c r="AO199" s="318"/>
      <c r="AP199" s="318"/>
      <c r="AQ199" s="318"/>
      <c r="AR199" s="318"/>
      <c r="AS199" s="318"/>
      <c r="AT199" s="318"/>
      <c r="AU199" s="318"/>
      <c r="AV199" s="318"/>
      <c r="AW199" s="318"/>
      <c r="AX199" s="318"/>
      <c r="AY199" s="318"/>
      <c r="AZ199" s="318"/>
      <c r="BA199" s="318"/>
      <c r="BB199" s="318"/>
      <c r="BC199" s="318"/>
      <c r="BD199" s="318"/>
      <c r="BE199" s="318"/>
      <c r="BF199" s="318"/>
      <c r="BG199" s="318"/>
      <c r="BH199" s="318"/>
      <c r="BI199" s="318"/>
      <c r="BJ199" s="318"/>
      <c r="BK199" s="318"/>
      <c r="BL199" s="318"/>
      <c r="BM199" s="318"/>
      <c r="BN199" s="318"/>
      <c r="BO199" s="318"/>
      <c r="BP199" s="318"/>
      <c r="BQ199" s="318"/>
      <c r="BR199" s="318"/>
      <c r="BS199" s="318"/>
      <c r="BT199" s="318"/>
      <c r="BU199" s="318"/>
      <c r="BV199" s="318"/>
    </row>
    <row r="200" spans="3:74" x14ac:dyDescent="0.3">
      <c r="E200" s="318"/>
      <c r="F200" s="318"/>
      <c r="G200" s="318"/>
      <c r="H200" s="318"/>
      <c r="I200" s="318"/>
      <c r="J200" s="318"/>
      <c r="K200" s="318"/>
      <c r="L200" s="318"/>
      <c r="M200" s="318"/>
      <c r="N200" s="318"/>
      <c r="O200" s="318"/>
      <c r="P200" s="318"/>
      <c r="Q200" s="318"/>
      <c r="R200" s="318"/>
      <c r="S200" s="318"/>
      <c r="T200" s="318"/>
      <c r="U200" s="318"/>
      <c r="V200" s="318"/>
      <c r="W200" s="318"/>
      <c r="X200" s="318"/>
      <c r="Y200" s="318"/>
      <c r="Z200" s="318"/>
      <c r="AA200" s="318"/>
      <c r="AB200" s="318"/>
      <c r="AC200" s="318"/>
      <c r="AD200" s="318"/>
      <c r="AE200" s="318"/>
      <c r="AF200" s="318"/>
      <c r="AG200" s="318"/>
      <c r="AH200" s="318"/>
      <c r="AI200" s="318"/>
      <c r="AJ200" s="318"/>
      <c r="AK200" s="318"/>
      <c r="AL200" s="318"/>
      <c r="AM200" s="318"/>
      <c r="AN200" s="318"/>
      <c r="AO200" s="318"/>
      <c r="AP200" s="318"/>
      <c r="AQ200" s="318"/>
      <c r="AR200" s="318"/>
      <c r="AS200" s="318"/>
      <c r="AT200" s="318"/>
      <c r="AU200" s="318"/>
      <c r="AV200" s="318"/>
      <c r="AW200" s="318"/>
      <c r="AX200" s="318"/>
      <c r="AY200" s="318"/>
      <c r="AZ200" s="318"/>
      <c r="BA200" s="318"/>
      <c r="BB200" s="318"/>
      <c r="BC200" s="318"/>
      <c r="BD200" s="318"/>
      <c r="BE200" s="318"/>
      <c r="BF200" s="318"/>
      <c r="BG200" s="318"/>
      <c r="BH200" s="318"/>
      <c r="BI200" s="318"/>
      <c r="BJ200" s="318"/>
      <c r="BK200" s="318"/>
      <c r="BL200" s="318"/>
      <c r="BM200" s="318"/>
      <c r="BN200" s="318"/>
      <c r="BO200" s="318"/>
      <c r="BP200" s="318"/>
      <c r="BQ200" s="318"/>
      <c r="BR200" s="318"/>
      <c r="BS200" s="318"/>
      <c r="BT200" s="318"/>
      <c r="BU200" s="318"/>
      <c r="BV200" s="318"/>
    </row>
    <row r="201" spans="3:74" x14ac:dyDescent="0.3">
      <c r="E201" s="318"/>
      <c r="F201" s="318"/>
      <c r="G201" s="318"/>
      <c r="H201" s="318"/>
      <c r="I201" s="318"/>
      <c r="J201" s="318"/>
      <c r="K201" s="318"/>
      <c r="L201" s="318"/>
      <c r="M201" s="318"/>
      <c r="N201" s="318"/>
      <c r="O201" s="318"/>
      <c r="P201" s="318"/>
      <c r="Q201" s="318"/>
      <c r="R201" s="318"/>
      <c r="S201" s="318"/>
      <c r="T201" s="318"/>
      <c r="U201" s="318"/>
      <c r="V201" s="318"/>
      <c r="W201" s="318"/>
      <c r="X201" s="318"/>
      <c r="Y201" s="318"/>
      <c r="Z201" s="318"/>
      <c r="AA201" s="318"/>
      <c r="AB201" s="318"/>
      <c r="AC201" s="318"/>
      <c r="AD201" s="318"/>
      <c r="AE201" s="318"/>
      <c r="AF201" s="318"/>
      <c r="AG201" s="318"/>
      <c r="AH201" s="318"/>
      <c r="AI201" s="318"/>
      <c r="AJ201" s="318"/>
      <c r="AK201" s="318"/>
      <c r="AL201" s="318"/>
      <c r="AM201" s="318"/>
      <c r="AN201" s="318"/>
      <c r="AO201" s="318"/>
      <c r="AP201" s="318"/>
      <c r="AQ201" s="318"/>
      <c r="AR201" s="318"/>
      <c r="AS201" s="318"/>
      <c r="AT201" s="318"/>
      <c r="AU201" s="318"/>
      <c r="AV201" s="318"/>
      <c r="AW201" s="318"/>
      <c r="AX201" s="318"/>
      <c r="AY201" s="318"/>
      <c r="AZ201" s="318"/>
      <c r="BA201" s="318"/>
      <c r="BB201" s="318"/>
      <c r="BC201" s="318"/>
      <c r="BD201" s="318"/>
      <c r="BE201" s="318"/>
      <c r="BF201" s="318"/>
      <c r="BG201" s="318"/>
      <c r="BH201" s="318"/>
      <c r="BI201" s="318"/>
      <c r="BJ201" s="318"/>
      <c r="BK201" s="318"/>
      <c r="BL201" s="318"/>
      <c r="BM201" s="318"/>
      <c r="BN201" s="318"/>
      <c r="BO201" s="318"/>
      <c r="BP201" s="318"/>
      <c r="BQ201" s="318"/>
      <c r="BR201" s="318"/>
      <c r="BS201" s="318"/>
      <c r="BT201" s="318"/>
      <c r="BU201" s="318"/>
      <c r="BV201" s="318"/>
    </row>
    <row r="202" spans="3:74" x14ac:dyDescent="0.3">
      <c r="C202" s="313"/>
      <c r="D202" s="313"/>
      <c r="E202" s="318"/>
      <c r="F202" s="318"/>
      <c r="G202" s="318"/>
      <c r="H202" s="318"/>
      <c r="I202" s="318"/>
      <c r="J202" s="318"/>
      <c r="K202" s="318"/>
      <c r="L202" s="318"/>
      <c r="M202" s="318"/>
      <c r="N202" s="318"/>
      <c r="O202" s="318"/>
      <c r="P202" s="318"/>
      <c r="Q202" s="318"/>
      <c r="R202" s="318"/>
      <c r="S202" s="318"/>
      <c r="T202" s="318"/>
      <c r="U202" s="318"/>
      <c r="V202" s="318"/>
      <c r="W202" s="318"/>
      <c r="X202" s="318"/>
      <c r="Y202" s="318"/>
      <c r="Z202" s="318"/>
      <c r="AA202" s="318"/>
      <c r="AB202" s="318"/>
      <c r="AC202" s="318"/>
      <c r="AD202" s="318"/>
      <c r="AE202" s="318"/>
      <c r="AF202" s="318"/>
      <c r="AG202" s="318"/>
      <c r="AH202" s="318"/>
      <c r="AI202" s="318"/>
      <c r="AJ202" s="318"/>
      <c r="AK202" s="318"/>
      <c r="AL202" s="318"/>
      <c r="AM202" s="318"/>
      <c r="AN202" s="318"/>
      <c r="AO202" s="318"/>
      <c r="AP202" s="318"/>
      <c r="AQ202" s="318"/>
      <c r="AR202" s="318"/>
      <c r="AS202" s="318"/>
      <c r="AT202" s="318"/>
      <c r="AU202" s="318"/>
      <c r="AV202" s="318"/>
      <c r="AW202" s="318"/>
      <c r="AX202" s="318"/>
      <c r="AY202" s="318"/>
      <c r="AZ202" s="318"/>
      <c r="BA202" s="318"/>
      <c r="BB202" s="318"/>
      <c r="BC202" s="318"/>
      <c r="BD202" s="318"/>
      <c r="BE202" s="318"/>
      <c r="BF202" s="318"/>
      <c r="BG202" s="318"/>
      <c r="BH202" s="318"/>
      <c r="BI202" s="318"/>
      <c r="BJ202" s="318"/>
      <c r="BK202" s="318"/>
      <c r="BL202" s="318"/>
      <c r="BM202" s="318"/>
      <c r="BN202" s="318"/>
      <c r="BO202" s="318"/>
      <c r="BP202" s="318"/>
      <c r="BQ202" s="318"/>
      <c r="BR202" s="318"/>
      <c r="BS202" s="318"/>
      <c r="BT202" s="318"/>
      <c r="BU202" s="318"/>
      <c r="BV202" s="318"/>
    </row>
    <row r="203" spans="3:74" x14ac:dyDescent="0.3">
      <c r="C203" s="313"/>
      <c r="D203" s="313"/>
      <c r="E203" s="318"/>
      <c r="F203" s="318"/>
      <c r="G203" s="318"/>
      <c r="H203" s="318"/>
      <c r="I203" s="318"/>
      <c r="J203" s="318"/>
      <c r="K203" s="318"/>
      <c r="L203" s="318"/>
      <c r="M203" s="318"/>
      <c r="N203" s="318"/>
      <c r="O203" s="318"/>
      <c r="P203" s="318"/>
      <c r="Q203" s="318"/>
      <c r="R203" s="318"/>
      <c r="S203" s="318"/>
      <c r="T203" s="318"/>
      <c r="U203" s="318"/>
      <c r="V203" s="318"/>
      <c r="W203" s="318"/>
      <c r="X203" s="318"/>
      <c r="Y203" s="318"/>
      <c r="Z203" s="318"/>
      <c r="AA203" s="318"/>
      <c r="AB203" s="318"/>
      <c r="AC203" s="318"/>
      <c r="AD203" s="318"/>
      <c r="AE203" s="318"/>
      <c r="AF203" s="318"/>
      <c r="AG203" s="318"/>
      <c r="AH203" s="318"/>
      <c r="AI203" s="318"/>
      <c r="AJ203" s="318"/>
      <c r="AK203" s="318"/>
      <c r="AL203" s="318"/>
      <c r="AM203" s="318"/>
      <c r="AN203" s="318"/>
      <c r="AO203" s="318"/>
      <c r="AP203" s="318"/>
      <c r="AQ203" s="318"/>
      <c r="AR203" s="318"/>
      <c r="AS203" s="318"/>
      <c r="AT203" s="318"/>
      <c r="AU203" s="318"/>
      <c r="AV203" s="318"/>
      <c r="AW203" s="318"/>
      <c r="AX203" s="318"/>
      <c r="AY203" s="318"/>
      <c r="AZ203" s="318"/>
      <c r="BA203" s="318"/>
      <c r="BB203" s="318"/>
      <c r="BC203" s="318"/>
      <c r="BD203" s="318"/>
      <c r="BE203" s="318"/>
      <c r="BF203" s="318"/>
      <c r="BG203" s="318"/>
      <c r="BH203" s="318"/>
      <c r="BI203" s="318"/>
      <c r="BJ203" s="318"/>
      <c r="BK203" s="318"/>
      <c r="BL203" s="318"/>
      <c r="BM203" s="318"/>
      <c r="BN203" s="318"/>
      <c r="BO203" s="318"/>
      <c r="BP203" s="318"/>
      <c r="BQ203" s="318"/>
      <c r="BR203" s="318"/>
      <c r="BS203" s="318"/>
      <c r="BT203" s="318"/>
      <c r="BU203" s="318"/>
      <c r="BV203" s="318"/>
    </row>
    <row r="204" spans="3:74" x14ac:dyDescent="0.3">
      <c r="C204" s="313"/>
      <c r="D204" s="313"/>
      <c r="E204" s="318"/>
      <c r="F204" s="318"/>
      <c r="G204" s="318"/>
      <c r="H204" s="318"/>
      <c r="I204" s="318"/>
      <c r="J204" s="318"/>
      <c r="K204" s="318"/>
      <c r="L204" s="318"/>
      <c r="M204" s="318"/>
      <c r="N204" s="318"/>
      <c r="O204" s="318"/>
      <c r="P204" s="318"/>
      <c r="Q204" s="318"/>
      <c r="R204" s="318"/>
      <c r="S204" s="318"/>
      <c r="T204" s="318"/>
      <c r="U204" s="318"/>
      <c r="V204" s="318"/>
      <c r="W204" s="318"/>
      <c r="X204" s="318"/>
      <c r="Y204" s="318"/>
      <c r="Z204" s="318"/>
      <c r="AA204" s="318"/>
      <c r="AB204" s="318"/>
      <c r="AC204" s="318"/>
      <c r="AD204" s="318"/>
      <c r="AE204" s="318"/>
      <c r="AF204" s="318"/>
      <c r="AG204" s="318"/>
      <c r="AH204" s="318"/>
      <c r="AI204" s="318"/>
      <c r="AJ204" s="318"/>
      <c r="AK204" s="318"/>
      <c r="AL204" s="318"/>
      <c r="AM204" s="318"/>
      <c r="AN204" s="318"/>
      <c r="AO204" s="318"/>
      <c r="AP204" s="318"/>
      <c r="AQ204" s="318"/>
      <c r="AR204" s="318"/>
      <c r="AS204" s="318"/>
      <c r="AT204" s="318"/>
      <c r="AU204" s="318"/>
      <c r="AV204" s="318"/>
      <c r="AW204" s="318"/>
      <c r="AX204" s="318"/>
      <c r="AY204" s="318"/>
      <c r="AZ204" s="318"/>
      <c r="BA204" s="318"/>
      <c r="BB204" s="318"/>
      <c r="BC204" s="318"/>
      <c r="BD204" s="318"/>
      <c r="BE204" s="318"/>
      <c r="BF204" s="318"/>
      <c r="BG204" s="318"/>
      <c r="BH204" s="318"/>
      <c r="BI204" s="318"/>
      <c r="BJ204" s="318"/>
      <c r="BK204" s="318"/>
      <c r="BL204" s="318"/>
      <c r="BM204" s="318"/>
      <c r="BN204" s="318"/>
      <c r="BO204" s="318"/>
      <c r="BP204" s="318"/>
      <c r="BQ204" s="318"/>
      <c r="BR204" s="318"/>
      <c r="BS204" s="318"/>
      <c r="BT204" s="318"/>
      <c r="BU204" s="318"/>
      <c r="BV204" s="318"/>
    </row>
    <row r="220" spans="3:74" x14ac:dyDescent="0.3">
      <c r="E220" s="375"/>
      <c r="F220" s="375"/>
      <c r="G220" s="375"/>
      <c r="H220" s="375"/>
      <c r="I220" s="375"/>
      <c r="J220" s="375"/>
      <c r="K220" s="375"/>
      <c r="L220" s="375"/>
      <c r="M220" s="375"/>
      <c r="N220" s="375"/>
      <c r="O220" s="375"/>
      <c r="P220" s="375"/>
      <c r="Q220" s="375"/>
      <c r="R220" s="375"/>
      <c r="S220" s="375"/>
      <c r="T220" s="375"/>
      <c r="U220" s="375"/>
      <c r="V220" s="375"/>
      <c r="W220" s="375"/>
      <c r="X220" s="375"/>
      <c r="Y220" s="375"/>
      <c r="Z220" s="375"/>
      <c r="AA220" s="375"/>
      <c r="AB220" s="375"/>
      <c r="AC220" s="375"/>
      <c r="AD220" s="375"/>
      <c r="AE220" s="375"/>
      <c r="AF220" s="375"/>
      <c r="AG220" s="375"/>
      <c r="AH220" s="375"/>
      <c r="AI220" s="375"/>
      <c r="AJ220" s="375"/>
      <c r="AK220" s="375"/>
      <c r="AL220" s="375"/>
      <c r="AM220" s="375"/>
      <c r="AN220" s="375"/>
      <c r="AO220" s="375"/>
      <c r="AP220" s="375"/>
      <c r="AQ220" s="375"/>
      <c r="AR220" s="375"/>
      <c r="AS220" s="375"/>
      <c r="AT220" s="375"/>
      <c r="AU220" s="375"/>
      <c r="AV220" s="375"/>
      <c r="AW220" s="375"/>
      <c r="AX220" s="375"/>
      <c r="AY220" s="375"/>
      <c r="AZ220" s="375"/>
      <c r="BA220" s="375"/>
      <c r="BB220" s="375"/>
      <c r="BC220" s="375"/>
      <c r="BD220" s="375"/>
      <c r="BE220" s="375"/>
      <c r="BF220" s="375"/>
      <c r="BG220" s="375"/>
      <c r="BH220" s="375"/>
      <c r="BI220" s="375"/>
      <c r="BJ220" s="375"/>
      <c r="BK220" s="375"/>
      <c r="BL220" s="375"/>
      <c r="BM220" s="375"/>
      <c r="BN220" s="375"/>
      <c r="BO220" s="375"/>
      <c r="BP220" s="375"/>
      <c r="BQ220" s="375"/>
      <c r="BR220" s="375"/>
      <c r="BS220" s="375"/>
      <c r="BT220" s="375"/>
      <c r="BU220" s="375"/>
      <c r="BV220" s="375"/>
    </row>
    <row r="221" spans="3:74" x14ac:dyDescent="0.3">
      <c r="C221" s="313"/>
      <c r="D221" s="313"/>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c r="AI221" s="318"/>
      <c r="AJ221" s="318"/>
      <c r="AK221" s="318"/>
      <c r="AL221" s="318"/>
      <c r="AM221" s="318"/>
      <c r="AN221" s="318"/>
      <c r="AO221" s="318"/>
      <c r="AP221" s="318"/>
      <c r="AQ221" s="318"/>
      <c r="AR221" s="318"/>
      <c r="AS221" s="318"/>
      <c r="AT221" s="318"/>
      <c r="AU221" s="318"/>
      <c r="AV221" s="318"/>
      <c r="AW221" s="318"/>
      <c r="AX221" s="318"/>
      <c r="AY221" s="318"/>
      <c r="AZ221" s="318"/>
      <c r="BA221" s="318"/>
      <c r="BB221" s="318"/>
      <c r="BC221" s="318"/>
      <c r="BD221" s="318"/>
      <c r="BE221" s="318"/>
      <c r="BF221" s="318"/>
      <c r="BG221" s="318"/>
      <c r="BH221" s="318"/>
      <c r="BI221" s="318"/>
      <c r="BJ221" s="318"/>
      <c r="BK221" s="318"/>
      <c r="BL221" s="318"/>
      <c r="BM221" s="318"/>
      <c r="BN221" s="318"/>
      <c r="BO221" s="318"/>
      <c r="BP221" s="318"/>
      <c r="BQ221" s="318"/>
      <c r="BR221" s="318"/>
      <c r="BS221" s="318"/>
      <c r="BT221" s="318"/>
      <c r="BU221" s="318"/>
      <c r="BV221" s="318"/>
    </row>
    <row r="222" spans="3:74" x14ac:dyDescent="0.3">
      <c r="C222" s="313"/>
      <c r="D222" s="313"/>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318"/>
      <c r="AS222" s="318"/>
      <c r="AT222" s="318"/>
      <c r="AU222" s="318"/>
      <c r="AV222" s="318"/>
      <c r="AW222" s="318"/>
      <c r="AX222" s="318"/>
      <c r="AY222" s="318"/>
      <c r="AZ222" s="318"/>
      <c r="BA222" s="318"/>
      <c r="BB222" s="318"/>
      <c r="BC222" s="318"/>
      <c r="BD222" s="318"/>
      <c r="BE222" s="318"/>
      <c r="BF222" s="318"/>
      <c r="BG222" s="318"/>
      <c r="BH222" s="318"/>
      <c r="BI222" s="318"/>
      <c r="BJ222" s="318"/>
      <c r="BK222" s="318"/>
      <c r="BL222" s="318"/>
      <c r="BM222" s="318"/>
      <c r="BN222" s="318"/>
      <c r="BO222" s="318"/>
      <c r="BP222" s="318"/>
      <c r="BQ222" s="318"/>
      <c r="BR222" s="318"/>
      <c r="BS222" s="318"/>
      <c r="BT222" s="318"/>
      <c r="BU222" s="318"/>
      <c r="BV222" s="318"/>
    </row>
    <row r="223" spans="3:74" x14ac:dyDescent="0.3">
      <c r="C223" s="313"/>
      <c r="D223" s="313"/>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row>
    <row r="224" spans="3:74" x14ac:dyDescent="0.3">
      <c r="C224" s="313"/>
      <c r="D224" s="313"/>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c r="AI224" s="318"/>
      <c r="AJ224" s="318"/>
      <c r="AK224" s="318"/>
      <c r="AL224" s="318"/>
      <c r="AM224" s="318"/>
      <c r="AN224" s="318"/>
      <c r="AO224" s="318"/>
      <c r="AP224" s="318"/>
      <c r="AQ224" s="318"/>
      <c r="AR224" s="318"/>
      <c r="AS224" s="318"/>
      <c r="AT224" s="318"/>
      <c r="AU224" s="318"/>
      <c r="AV224" s="318"/>
      <c r="AW224" s="318"/>
      <c r="AX224" s="318"/>
      <c r="AY224" s="318"/>
      <c r="AZ224" s="318"/>
      <c r="BA224" s="318"/>
      <c r="BB224" s="318"/>
      <c r="BC224" s="318"/>
      <c r="BD224" s="318"/>
      <c r="BE224" s="318"/>
      <c r="BF224" s="318"/>
      <c r="BG224" s="318"/>
      <c r="BH224" s="318"/>
      <c r="BI224" s="318"/>
      <c r="BJ224" s="318"/>
      <c r="BK224" s="318"/>
      <c r="BL224" s="318"/>
      <c r="BM224" s="318"/>
      <c r="BN224" s="318"/>
      <c r="BO224" s="318"/>
      <c r="BP224" s="318"/>
      <c r="BQ224" s="318"/>
      <c r="BR224" s="318"/>
      <c r="BS224" s="318"/>
      <c r="BT224" s="318"/>
      <c r="BU224" s="318"/>
      <c r="BV224" s="318"/>
    </row>
    <row r="225" spans="3:74" x14ac:dyDescent="0.3">
      <c r="C225" s="313"/>
      <c r="D225" s="313"/>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c r="AI225" s="318"/>
      <c r="AJ225" s="318"/>
      <c r="AK225" s="318"/>
      <c r="AL225" s="318"/>
      <c r="AM225" s="318"/>
      <c r="AN225" s="318"/>
      <c r="AO225" s="318"/>
      <c r="AP225" s="318"/>
      <c r="AQ225" s="318"/>
      <c r="AR225" s="318"/>
      <c r="AS225" s="318"/>
      <c r="AT225" s="318"/>
      <c r="AU225" s="318"/>
      <c r="AV225" s="318"/>
      <c r="AW225" s="318"/>
      <c r="AX225" s="318"/>
      <c r="AY225" s="318"/>
      <c r="AZ225" s="318"/>
      <c r="BA225" s="318"/>
      <c r="BB225" s="318"/>
      <c r="BC225" s="318"/>
      <c r="BD225" s="318"/>
      <c r="BE225" s="318"/>
      <c r="BF225" s="318"/>
      <c r="BG225" s="318"/>
      <c r="BH225" s="318"/>
      <c r="BI225" s="318"/>
      <c r="BJ225" s="318"/>
      <c r="BK225" s="318"/>
      <c r="BL225" s="318"/>
      <c r="BM225" s="318"/>
      <c r="BN225" s="318"/>
      <c r="BO225" s="318"/>
      <c r="BP225" s="318"/>
      <c r="BQ225" s="318"/>
      <c r="BR225" s="318"/>
      <c r="BS225" s="318"/>
      <c r="BT225" s="318"/>
      <c r="BU225" s="318"/>
      <c r="BV225" s="318"/>
    </row>
    <row r="226" spans="3:74" x14ac:dyDescent="0.3">
      <c r="C226" s="313"/>
      <c r="D226" s="313"/>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c r="AI226" s="318"/>
      <c r="AJ226" s="318"/>
      <c r="AK226" s="318"/>
      <c r="AL226" s="318"/>
      <c r="AM226" s="318"/>
      <c r="AN226" s="318"/>
      <c r="AO226" s="318"/>
      <c r="AP226" s="318"/>
      <c r="AQ226" s="318"/>
      <c r="AR226" s="318"/>
      <c r="AS226" s="318"/>
      <c r="AT226" s="318"/>
      <c r="AU226" s="318"/>
      <c r="AV226" s="318"/>
      <c r="AW226" s="318"/>
      <c r="AX226" s="318"/>
      <c r="AY226" s="318"/>
      <c r="AZ226" s="318"/>
      <c r="BA226" s="318"/>
      <c r="BB226" s="318"/>
      <c r="BC226" s="318"/>
      <c r="BD226" s="318"/>
      <c r="BE226" s="318"/>
      <c r="BF226" s="318"/>
      <c r="BG226" s="318"/>
      <c r="BH226" s="318"/>
      <c r="BI226" s="318"/>
      <c r="BJ226" s="318"/>
      <c r="BK226" s="318"/>
      <c r="BL226" s="318"/>
      <c r="BM226" s="318"/>
      <c r="BN226" s="318"/>
      <c r="BO226" s="318"/>
      <c r="BP226" s="318"/>
      <c r="BQ226" s="318"/>
      <c r="BR226" s="318"/>
      <c r="BS226" s="318"/>
      <c r="BT226" s="318"/>
      <c r="BU226" s="318"/>
      <c r="BV226" s="318"/>
    </row>
    <row r="227" spans="3:74" x14ac:dyDescent="0.3">
      <c r="C227" s="313"/>
      <c r="D227" s="313"/>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c r="AI227" s="318"/>
      <c r="AJ227" s="318"/>
      <c r="AK227" s="318"/>
      <c r="AL227" s="318"/>
      <c r="AM227" s="318"/>
      <c r="AN227" s="318"/>
      <c r="AO227" s="318"/>
      <c r="AP227" s="318"/>
      <c r="AQ227" s="318"/>
      <c r="AR227" s="318"/>
      <c r="AS227" s="318"/>
      <c r="AT227" s="318"/>
      <c r="AU227" s="318"/>
      <c r="AV227" s="318"/>
      <c r="AW227" s="318"/>
      <c r="AX227" s="318"/>
      <c r="AY227" s="318"/>
      <c r="AZ227" s="318"/>
      <c r="BA227" s="318"/>
      <c r="BB227" s="318"/>
      <c r="BC227" s="318"/>
      <c r="BD227" s="318"/>
      <c r="BE227" s="318"/>
      <c r="BF227" s="318"/>
      <c r="BG227" s="318"/>
      <c r="BH227" s="318"/>
      <c r="BI227" s="318"/>
      <c r="BJ227" s="318"/>
      <c r="BK227" s="318"/>
      <c r="BL227" s="318"/>
      <c r="BM227" s="318"/>
      <c r="BN227" s="318"/>
      <c r="BO227" s="318"/>
      <c r="BP227" s="318"/>
      <c r="BQ227" s="318"/>
      <c r="BR227" s="318"/>
      <c r="BS227" s="318"/>
      <c r="BT227" s="318"/>
      <c r="BU227" s="318"/>
      <c r="BV227" s="318"/>
    </row>
    <row r="228" spans="3:74" x14ac:dyDescent="0.3">
      <c r="C228" s="313"/>
      <c r="D228" s="313"/>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c r="AI228" s="318"/>
      <c r="AJ228" s="318"/>
      <c r="AK228" s="318"/>
      <c r="AL228" s="318"/>
      <c r="AM228" s="318"/>
      <c r="AN228" s="318"/>
      <c r="AO228" s="318"/>
      <c r="AP228" s="318"/>
      <c r="AQ228" s="318"/>
      <c r="AR228" s="318"/>
      <c r="AS228" s="318"/>
      <c r="AT228" s="318"/>
      <c r="AU228" s="318"/>
      <c r="AV228" s="318"/>
      <c r="AW228" s="318"/>
      <c r="AX228" s="318"/>
      <c r="AY228" s="318"/>
      <c r="AZ228" s="318"/>
      <c r="BA228" s="318"/>
      <c r="BB228" s="318"/>
      <c r="BC228" s="318"/>
      <c r="BD228" s="318"/>
      <c r="BE228" s="318"/>
      <c r="BF228" s="318"/>
      <c r="BG228" s="318"/>
      <c r="BH228" s="318"/>
      <c r="BI228" s="318"/>
      <c r="BJ228" s="318"/>
      <c r="BK228" s="318"/>
      <c r="BL228" s="318"/>
      <c r="BM228" s="318"/>
      <c r="BN228" s="318"/>
      <c r="BO228" s="318"/>
      <c r="BP228" s="318"/>
      <c r="BQ228" s="318"/>
      <c r="BR228" s="318"/>
      <c r="BS228" s="318"/>
      <c r="BT228" s="318"/>
      <c r="BU228" s="318"/>
      <c r="BV228" s="318"/>
    </row>
    <row r="229" spans="3:74" x14ac:dyDescent="0.3">
      <c r="C229" s="313"/>
      <c r="D229" s="313"/>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c r="AI229" s="318"/>
      <c r="AJ229" s="318"/>
      <c r="AK229" s="318"/>
      <c r="AL229" s="318"/>
      <c r="AM229" s="318"/>
      <c r="AN229" s="318"/>
      <c r="AO229" s="318"/>
      <c r="AP229" s="318"/>
      <c r="AQ229" s="318"/>
      <c r="AR229" s="318"/>
      <c r="AS229" s="318"/>
      <c r="AT229" s="318"/>
      <c r="AU229" s="318"/>
      <c r="AV229" s="318"/>
      <c r="AW229" s="318"/>
      <c r="AX229" s="318"/>
      <c r="AY229" s="318"/>
      <c r="AZ229" s="318"/>
      <c r="BA229" s="318"/>
      <c r="BB229" s="318"/>
      <c r="BC229" s="318"/>
      <c r="BD229" s="318"/>
      <c r="BE229" s="318"/>
      <c r="BF229" s="318"/>
      <c r="BG229" s="318"/>
      <c r="BH229" s="318"/>
      <c r="BI229" s="318"/>
      <c r="BJ229" s="318"/>
      <c r="BK229" s="318"/>
      <c r="BL229" s="318"/>
      <c r="BM229" s="318"/>
      <c r="BN229" s="318"/>
      <c r="BO229" s="318"/>
      <c r="BP229" s="318"/>
      <c r="BQ229" s="318"/>
      <c r="BR229" s="318"/>
      <c r="BS229" s="318"/>
      <c r="BT229" s="318"/>
      <c r="BU229" s="318"/>
      <c r="BV229" s="318"/>
    </row>
    <row r="230" spans="3:74" x14ac:dyDescent="0.3">
      <c r="C230" s="313"/>
      <c r="D230" s="313"/>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8"/>
      <c r="BD230" s="318"/>
      <c r="BE230" s="318"/>
      <c r="BF230" s="318"/>
      <c r="BG230" s="318"/>
      <c r="BH230" s="318"/>
      <c r="BI230" s="318"/>
      <c r="BJ230" s="318"/>
      <c r="BK230" s="318"/>
      <c r="BL230" s="318"/>
      <c r="BM230" s="318"/>
      <c r="BN230" s="318"/>
      <c r="BO230" s="318"/>
      <c r="BP230" s="318"/>
      <c r="BQ230" s="318"/>
      <c r="BR230" s="318"/>
      <c r="BS230" s="318"/>
      <c r="BT230" s="318"/>
      <c r="BU230" s="318"/>
      <c r="BV230" s="318"/>
    </row>
    <row r="231" spans="3:74" x14ac:dyDescent="0.3">
      <c r="C231" s="313"/>
      <c r="D231" s="313"/>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c r="AI231" s="318"/>
      <c r="AJ231" s="318"/>
      <c r="AK231" s="318"/>
      <c r="AL231" s="318"/>
      <c r="AM231" s="318"/>
      <c r="AN231" s="318"/>
      <c r="AO231" s="318"/>
      <c r="AP231" s="318"/>
      <c r="AQ231" s="318"/>
      <c r="AR231" s="318"/>
      <c r="AS231" s="318"/>
      <c r="AT231" s="318"/>
      <c r="AU231" s="318"/>
      <c r="AV231" s="318"/>
      <c r="AW231" s="318"/>
      <c r="AX231" s="318"/>
      <c r="AY231" s="318"/>
      <c r="AZ231" s="318"/>
      <c r="BA231" s="318"/>
      <c r="BB231" s="318"/>
      <c r="BC231" s="318"/>
      <c r="BD231" s="318"/>
      <c r="BE231" s="318"/>
      <c r="BF231" s="318"/>
      <c r="BG231" s="318"/>
      <c r="BH231" s="318"/>
      <c r="BI231" s="318"/>
      <c r="BJ231" s="318"/>
      <c r="BK231" s="318"/>
      <c r="BL231" s="318"/>
      <c r="BM231" s="318"/>
      <c r="BN231" s="318"/>
      <c r="BO231" s="318"/>
      <c r="BP231" s="318"/>
      <c r="BQ231" s="318"/>
      <c r="BR231" s="318"/>
      <c r="BS231" s="318"/>
      <c r="BT231" s="318"/>
      <c r="BU231" s="318"/>
      <c r="BV231" s="318"/>
    </row>
    <row r="232" spans="3:74" x14ac:dyDescent="0.3">
      <c r="C232" s="313"/>
      <c r="D232" s="313"/>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c r="AI232" s="318"/>
      <c r="AJ232" s="318"/>
      <c r="AK232" s="318"/>
      <c r="AL232" s="318"/>
      <c r="AM232" s="318"/>
      <c r="AN232" s="318"/>
      <c r="AO232" s="318"/>
      <c r="AP232" s="318"/>
      <c r="AQ232" s="318"/>
      <c r="AR232" s="318"/>
      <c r="AS232" s="318"/>
      <c r="AT232" s="318"/>
      <c r="AU232" s="318"/>
      <c r="AV232" s="318"/>
      <c r="AW232" s="318"/>
      <c r="AX232" s="318"/>
      <c r="AY232" s="318"/>
      <c r="AZ232" s="318"/>
      <c r="BA232" s="318"/>
      <c r="BB232" s="318"/>
      <c r="BC232" s="318"/>
      <c r="BD232" s="318"/>
      <c r="BE232" s="318"/>
      <c r="BF232" s="318"/>
      <c r="BG232" s="318"/>
      <c r="BH232" s="318"/>
      <c r="BI232" s="318"/>
      <c r="BJ232" s="318"/>
      <c r="BK232" s="318"/>
      <c r="BL232" s="318"/>
      <c r="BM232" s="318"/>
      <c r="BN232" s="318"/>
      <c r="BO232" s="318"/>
      <c r="BP232" s="318"/>
      <c r="BQ232" s="318"/>
      <c r="BR232" s="318"/>
      <c r="BS232" s="318"/>
      <c r="BT232" s="318"/>
      <c r="BU232" s="318"/>
      <c r="BV232" s="318"/>
    </row>
    <row r="233" spans="3:74" x14ac:dyDescent="0.3">
      <c r="C233" s="313"/>
      <c r="D233" s="313"/>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c r="AP233" s="318"/>
      <c r="AQ233" s="318"/>
      <c r="AR233" s="318"/>
      <c r="AS233" s="318"/>
      <c r="AT233" s="318"/>
      <c r="AU233" s="318"/>
      <c r="AV233" s="318"/>
      <c r="AW233" s="318"/>
      <c r="AX233" s="318"/>
      <c r="AY233" s="318"/>
      <c r="AZ233" s="318"/>
      <c r="BA233" s="318"/>
      <c r="BB233" s="318"/>
      <c r="BC233" s="318"/>
      <c r="BD233" s="318"/>
      <c r="BE233" s="318"/>
      <c r="BF233" s="318"/>
      <c r="BG233" s="318"/>
      <c r="BH233" s="318"/>
      <c r="BI233" s="318"/>
      <c r="BJ233" s="318"/>
      <c r="BK233" s="318"/>
      <c r="BL233" s="318"/>
      <c r="BM233" s="318"/>
      <c r="BN233" s="318"/>
      <c r="BO233" s="318"/>
      <c r="BP233" s="318"/>
      <c r="BQ233" s="318"/>
      <c r="BR233" s="318"/>
      <c r="BS233" s="318"/>
      <c r="BT233" s="318"/>
      <c r="BU233" s="318"/>
      <c r="BV233" s="318"/>
    </row>
    <row r="234" spans="3:74" x14ac:dyDescent="0.3">
      <c r="C234" s="313"/>
      <c r="D234" s="313"/>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c r="AP234" s="318"/>
      <c r="AQ234" s="318"/>
      <c r="AR234" s="318"/>
      <c r="AS234" s="318"/>
      <c r="AT234" s="318"/>
      <c r="AU234" s="318"/>
      <c r="AV234" s="318"/>
      <c r="AW234" s="318"/>
      <c r="AX234" s="318"/>
      <c r="AY234" s="318"/>
      <c r="AZ234" s="318"/>
      <c r="BA234" s="318"/>
      <c r="BB234" s="318"/>
      <c r="BC234" s="318"/>
      <c r="BD234" s="318"/>
      <c r="BE234" s="318"/>
      <c r="BF234" s="318"/>
      <c r="BG234" s="318"/>
      <c r="BH234" s="318"/>
      <c r="BI234" s="318"/>
      <c r="BJ234" s="318"/>
      <c r="BK234" s="318"/>
      <c r="BL234" s="318"/>
      <c r="BM234" s="318"/>
      <c r="BN234" s="318"/>
      <c r="BO234" s="318"/>
      <c r="BP234" s="318"/>
      <c r="BQ234" s="318"/>
      <c r="BR234" s="318"/>
      <c r="BS234" s="318"/>
      <c r="BT234" s="318"/>
      <c r="BU234" s="318"/>
      <c r="BV234" s="318"/>
    </row>
    <row r="235" spans="3:74" x14ac:dyDescent="0.3">
      <c r="C235" s="313"/>
      <c r="D235" s="313"/>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c r="AI235" s="318"/>
      <c r="AJ235" s="318"/>
      <c r="AK235" s="318"/>
      <c r="AL235" s="318"/>
      <c r="AM235" s="318"/>
      <c r="AN235" s="318"/>
      <c r="AO235" s="318"/>
      <c r="AP235" s="318"/>
      <c r="AQ235" s="318"/>
      <c r="AR235" s="318"/>
      <c r="AS235" s="318"/>
      <c r="AT235" s="318"/>
      <c r="AU235" s="318"/>
      <c r="AV235" s="318"/>
      <c r="AW235" s="318"/>
      <c r="AX235" s="318"/>
      <c r="AY235" s="318"/>
      <c r="AZ235" s="318"/>
      <c r="BA235" s="318"/>
      <c r="BB235" s="318"/>
      <c r="BC235" s="318"/>
      <c r="BD235" s="318"/>
      <c r="BE235" s="318"/>
      <c r="BF235" s="318"/>
      <c r="BG235" s="318"/>
      <c r="BH235" s="318"/>
      <c r="BI235" s="318"/>
      <c r="BJ235" s="318"/>
      <c r="BK235" s="318"/>
      <c r="BL235" s="318"/>
      <c r="BM235" s="318"/>
      <c r="BN235" s="318"/>
      <c r="BO235" s="318"/>
      <c r="BP235" s="318"/>
      <c r="BQ235" s="318"/>
      <c r="BR235" s="318"/>
      <c r="BS235" s="318"/>
      <c r="BT235" s="318"/>
      <c r="BU235" s="318"/>
      <c r="BV235" s="318"/>
    </row>
    <row r="236" spans="3:74" x14ac:dyDescent="0.3">
      <c r="C236" s="313"/>
      <c r="D236" s="313"/>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c r="AI236" s="318"/>
      <c r="AJ236" s="318"/>
      <c r="AK236" s="318"/>
      <c r="AL236" s="318"/>
      <c r="AM236" s="318"/>
      <c r="AN236" s="318"/>
      <c r="AO236" s="318"/>
      <c r="AP236" s="318"/>
      <c r="AQ236" s="318"/>
      <c r="AR236" s="318"/>
      <c r="AS236" s="318"/>
      <c r="AT236" s="318"/>
      <c r="AU236" s="318"/>
      <c r="AV236" s="318"/>
      <c r="AW236" s="318"/>
      <c r="AX236" s="318"/>
      <c r="AY236" s="318"/>
      <c r="AZ236" s="318"/>
      <c r="BA236" s="318"/>
      <c r="BB236" s="318"/>
      <c r="BC236" s="318"/>
      <c r="BD236" s="318"/>
      <c r="BE236" s="318"/>
      <c r="BF236" s="318"/>
      <c r="BG236" s="318"/>
      <c r="BH236" s="318"/>
      <c r="BI236" s="318"/>
      <c r="BJ236" s="318"/>
      <c r="BK236" s="318"/>
      <c r="BL236" s="318"/>
      <c r="BM236" s="318"/>
      <c r="BN236" s="318"/>
      <c r="BO236" s="318"/>
      <c r="BP236" s="318"/>
      <c r="BQ236" s="318"/>
      <c r="BR236" s="318"/>
      <c r="BS236" s="318"/>
      <c r="BT236" s="318"/>
      <c r="BU236" s="318"/>
      <c r="BV236" s="318"/>
    </row>
    <row r="237" spans="3:74" x14ac:dyDescent="0.3">
      <c r="C237" s="313"/>
      <c r="D237" s="313"/>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c r="AP237" s="318"/>
      <c r="AQ237" s="318"/>
      <c r="AR237" s="318"/>
      <c r="AS237" s="318"/>
      <c r="AT237" s="318"/>
      <c r="AU237" s="318"/>
      <c r="AV237" s="318"/>
      <c r="AW237" s="318"/>
      <c r="AX237" s="318"/>
      <c r="AY237" s="318"/>
      <c r="AZ237" s="318"/>
      <c r="BA237" s="318"/>
      <c r="BB237" s="318"/>
      <c r="BC237" s="318"/>
      <c r="BD237" s="318"/>
      <c r="BE237" s="318"/>
      <c r="BF237" s="318"/>
      <c r="BG237" s="318"/>
      <c r="BH237" s="318"/>
      <c r="BI237" s="318"/>
      <c r="BJ237" s="318"/>
      <c r="BK237" s="318"/>
      <c r="BL237" s="318"/>
      <c r="BM237" s="318"/>
      <c r="BN237" s="318"/>
      <c r="BO237" s="318"/>
      <c r="BP237" s="318"/>
      <c r="BQ237" s="318"/>
      <c r="BR237" s="318"/>
      <c r="BS237" s="318"/>
      <c r="BT237" s="318"/>
      <c r="BU237" s="318"/>
      <c r="BV237" s="318"/>
    </row>
    <row r="238" spans="3:74" x14ac:dyDescent="0.3">
      <c r="C238" s="313"/>
      <c r="D238" s="313"/>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c r="BR238" s="318"/>
      <c r="BS238" s="318"/>
      <c r="BT238" s="318"/>
      <c r="BU238" s="318"/>
      <c r="BV238" s="318"/>
    </row>
    <row r="239" spans="3:74" x14ac:dyDescent="0.3">
      <c r="C239" s="313"/>
      <c r="D239" s="313"/>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c r="AI239" s="318"/>
      <c r="AJ239" s="318"/>
      <c r="AK239" s="318"/>
      <c r="AL239" s="318"/>
      <c r="AM239" s="318"/>
      <c r="AN239" s="318"/>
      <c r="AO239" s="318"/>
      <c r="AP239" s="318"/>
      <c r="AQ239" s="318"/>
      <c r="AR239" s="318"/>
      <c r="AS239" s="318"/>
      <c r="AT239" s="318"/>
      <c r="AU239" s="318"/>
      <c r="AV239" s="318"/>
      <c r="AW239" s="318"/>
      <c r="AX239" s="318"/>
      <c r="AY239" s="318"/>
      <c r="AZ239" s="318"/>
      <c r="BA239" s="318"/>
      <c r="BB239" s="318"/>
      <c r="BC239" s="318"/>
      <c r="BD239" s="318"/>
      <c r="BE239" s="318"/>
      <c r="BF239" s="318"/>
      <c r="BG239" s="318"/>
      <c r="BH239" s="318"/>
      <c r="BI239" s="318"/>
      <c r="BJ239" s="318"/>
      <c r="BK239" s="318"/>
      <c r="BL239" s="318"/>
      <c r="BM239" s="318"/>
      <c r="BN239" s="318"/>
      <c r="BO239" s="318"/>
      <c r="BP239" s="318"/>
      <c r="BQ239" s="318"/>
      <c r="BR239" s="318"/>
      <c r="BS239" s="318"/>
      <c r="BT239" s="318"/>
      <c r="BU239" s="318"/>
      <c r="BV239" s="318"/>
    </row>
    <row r="240" spans="3:74" x14ac:dyDescent="0.3">
      <c r="C240" s="313"/>
      <c r="D240" s="313"/>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c r="AI240" s="318"/>
      <c r="AJ240" s="318"/>
      <c r="AK240" s="318"/>
      <c r="AL240" s="318"/>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c r="BN240" s="318"/>
      <c r="BO240" s="318"/>
      <c r="BP240" s="318"/>
      <c r="BQ240" s="318"/>
      <c r="BR240" s="318"/>
      <c r="BS240" s="318"/>
      <c r="BT240" s="318"/>
      <c r="BU240" s="318"/>
      <c r="BV240" s="318"/>
    </row>
    <row r="241" spans="3:74" x14ac:dyDescent="0.3">
      <c r="C241" s="313"/>
      <c r="D241" s="313"/>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c r="BR241" s="318"/>
      <c r="BS241" s="318"/>
      <c r="BT241" s="318"/>
      <c r="BU241" s="318"/>
      <c r="BV241" s="318"/>
    </row>
    <row r="242" spans="3:74" x14ac:dyDescent="0.3">
      <c r="C242" s="313"/>
      <c r="D242" s="313"/>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c r="AP242" s="318"/>
      <c r="AQ242" s="318"/>
      <c r="AR242" s="318"/>
      <c r="AS242" s="318"/>
      <c r="AT242" s="318"/>
      <c r="AU242" s="318"/>
      <c r="AV242" s="318"/>
      <c r="AW242" s="318"/>
      <c r="AX242" s="318"/>
      <c r="AY242" s="318"/>
      <c r="AZ242" s="318"/>
      <c r="BA242" s="318"/>
      <c r="BB242" s="318"/>
      <c r="BC242" s="318"/>
      <c r="BD242" s="318"/>
      <c r="BE242" s="318"/>
      <c r="BF242" s="318"/>
      <c r="BG242" s="318"/>
      <c r="BH242" s="318"/>
      <c r="BI242" s="318"/>
      <c r="BJ242" s="318"/>
      <c r="BK242" s="318"/>
      <c r="BL242" s="318"/>
      <c r="BM242" s="318"/>
      <c r="BN242" s="318"/>
      <c r="BO242" s="318"/>
      <c r="BP242" s="318"/>
      <c r="BQ242" s="318"/>
      <c r="BR242" s="318"/>
      <c r="BS242" s="318"/>
      <c r="BT242" s="318"/>
      <c r="BU242" s="318"/>
      <c r="BV242" s="318"/>
    </row>
    <row r="243" spans="3:74" x14ac:dyDescent="0.3">
      <c r="C243" s="313"/>
      <c r="D243" s="313"/>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c r="AI243" s="318"/>
      <c r="AJ243" s="318"/>
      <c r="AK243" s="318"/>
      <c r="AL243" s="318"/>
      <c r="AM243" s="318"/>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c r="BN243" s="318"/>
      <c r="BO243" s="318"/>
      <c r="BP243" s="318"/>
      <c r="BQ243" s="318"/>
      <c r="BR243" s="318"/>
      <c r="BS243" s="318"/>
      <c r="BT243" s="318"/>
      <c r="BU243" s="318"/>
      <c r="BV243" s="318"/>
    </row>
    <row r="244" spans="3:74" x14ac:dyDescent="0.3">
      <c r="C244" s="313"/>
      <c r="D244" s="313"/>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c r="AP244" s="318"/>
      <c r="AQ244" s="318"/>
      <c r="AR244" s="318"/>
      <c r="AS244" s="318"/>
      <c r="AT244" s="318"/>
      <c r="AU244" s="318"/>
      <c r="AV244" s="318"/>
      <c r="AW244" s="318"/>
      <c r="AX244" s="318"/>
      <c r="AY244" s="318"/>
      <c r="AZ244" s="318"/>
      <c r="BA244" s="318"/>
      <c r="BB244" s="318"/>
      <c r="BC244" s="318"/>
      <c r="BD244" s="318"/>
      <c r="BE244" s="318"/>
      <c r="BF244" s="318"/>
      <c r="BG244" s="318"/>
      <c r="BH244" s="318"/>
      <c r="BI244" s="318"/>
      <c r="BJ244" s="318"/>
      <c r="BK244" s="318"/>
      <c r="BL244" s="318"/>
      <c r="BM244" s="318"/>
      <c r="BN244" s="318"/>
      <c r="BO244" s="318"/>
      <c r="BP244" s="318"/>
      <c r="BQ244" s="318"/>
      <c r="BR244" s="318"/>
      <c r="BS244" s="318"/>
      <c r="BT244" s="318"/>
      <c r="BU244" s="318"/>
      <c r="BV244" s="318"/>
    </row>
    <row r="245" spans="3:74" x14ac:dyDescent="0.3">
      <c r="C245" s="313"/>
      <c r="D245" s="313"/>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18"/>
      <c r="BM245" s="318"/>
      <c r="BN245" s="318"/>
      <c r="BO245" s="318"/>
      <c r="BP245" s="318"/>
      <c r="BQ245" s="318"/>
      <c r="BR245" s="318"/>
      <c r="BS245" s="318"/>
      <c r="BT245" s="318"/>
      <c r="BU245" s="318"/>
      <c r="BV245" s="318"/>
    </row>
    <row r="246" spans="3:74" x14ac:dyDescent="0.3">
      <c r="C246" s="313"/>
      <c r="D246" s="313"/>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c r="AP246" s="318"/>
      <c r="AQ246" s="318"/>
      <c r="AR246" s="318"/>
      <c r="AS246" s="318"/>
      <c r="AT246" s="318"/>
      <c r="AU246" s="318"/>
      <c r="AV246" s="318"/>
      <c r="AW246" s="318"/>
      <c r="AX246" s="318"/>
      <c r="AY246" s="318"/>
      <c r="AZ246" s="318"/>
      <c r="BA246" s="318"/>
      <c r="BB246" s="318"/>
      <c r="BC246" s="318"/>
      <c r="BD246" s="318"/>
      <c r="BE246" s="318"/>
      <c r="BF246" s="318"/>
      <c r="BG246" s="318"/>
      <c r="BH246" s="318"/>
      <c r="BI246" s="318"/>
      <c r="BJ246" s="318"/>
      <c r="BK246" s="318"/>
      <c r="BL246" s="318"/>
      <c r="BM246" s="318"/>
      <c r="BN246" s="318"/>
      <c r="BO246" s="318"/>
      <c r="BP246" s="318"/>
      <c r="BQ246" s="318"/>
      <c r="BR246" s="318"/>
      <c r="BS246" s="318"/>
      <c r="BT246" s="318"/>
      <c r="BU246" s="318"/>
      <c r="BV246" s="318"/>
    </row>
    <row r="247" spans="3:74" x14ac:dyDescent="0.3">
      <c r="C247" s="313"/>
      <c r="D247" s="313"/>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c r="AI247" s="318"/>
      <c r="AJ247" s="318"/>
      <c r="AK247" s="318"/>
      <c r="AL247" s="318"/>
      <c r="AM247" s="318"/>
      <c r="AN247" s="318"/>
      <c r="AO247" s="318"/>
      <c r="AP247" s="318"/>
      <c r="AQ247" s="318"/>
      <c r="AR247" s="318"/>
      <c r="AS247" s="318"/>
      <c r="AT247" s="318"/>
      <c r="AU247" s="318"/>
      <c r="AV247" s="318"/>
      <c r="AW247" s="318"/>
      <c r="AX247" s="318"/>
      <c r="AY247" s="318"/>
      <c r="AZ247" s="318"/>
      <c r="BA247" s="318"/>
      <c r="BB247" s="318"/>
      <c r="BC247" s="318"/>
      <c r="BD247" s="318"/>
      <c r="BE247" s="318"/>
      <c r="BF247" s="318"/>
      <c r="BG247" s="318"/>
      <c r="BH247" s="318"/>
      <c r="BI247" s="318"/>
      <c r="BJ247" s="318"/>
      <c r="BK247" s="318"/>
      <c r="BL247" s="318"/>
      <c r="BM247" s="318"/>
      <c r="BN247" s="318"/>
      <c r="BO247" s="318"/>
      <c r="BP247" s="318"/>
      <c r="BQ247" s="318"/>
      <c r="BR247" s="318"/>
      <c r="BS247" s="318"/>
      <c r="BT247" s="318"/>
      <c r="BU247" s="318"/>
      <c r="BV247" s="318"/>
    </row>
    <row r="248" spans="3:74" x14ac:dyDescent="0.3">
      <c r="C248" s="313"/>
      <c r="D248" s="313"/>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c r="AP248" s="318"/>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8"/>
      <c r="BQ248" s="318"/>
      <c r="BR248" s="318"/>
      <c r="BS248" s="318"/>
      <c r="BT248" s="318"/>
      <c r="BU248" s="318"/>
      <c r="BV248" s="318"/>
    </row>
    <row r="249" spans="3:74" x14ac:dyDescent="0.3">
      <c r="C249" s="313"/>
      <c r="D249" s="313"/>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18"/>
      <c r="BM249" s="318"/>
      <c r="BN249" s="318"/>
      <c r="BO249" s="318"/>
      <c r="BP249" s="318"/>
      <c r="BQ249" s="318"/>
      <c r="BR249" s="318"/>
      <c r="BS249" s="318"/>
      <c r="BT249" s="318"/>
      <c r="BU249" s="318"/>
      <c r="BV249" s="318"/>
    </row>
    <row r="250" spans="3:74" x14ac:dyDescent="0.3">
      <c r="C250" s="313"/>
      <c r="D250" s="313"/>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18"/>
      <c r="BM250" s="318"/>
      <c r="BN250" s="318"/>
      <c r="BO250" s="318"/>
      <c r="BP250" s="318"/>
      <c r="BQ250" s="318"/>
      <c r="BR250" s="318"/>
      <c r="BS250" s="318"/>
      <c r="BT250" s="318"/>
      <c r="BU250" s="318"/>
      <c r="BV250" s="318"/>
    </row>
    <row r="251" spans="3:74" x14ac:dyDescent="0.3">
      <c r="C251" s="313"/>
      <c r="D251" s="313"/>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c r="AI251" s="318"/>
      <c r="AJ251" s="318"/>
      <c r="AK251" s="318"/>
      <c r="AL251" s="318"/>
      <c r="AM251" s="318"/>
      <c r="AN251" s="318"/>
      <c r="AO251" s="318"/>
      <c r="AP251" s="318"/>
      <c r="AQ251" s="318"/>
      <c r="AR251" s="318"/>
      <c r="AS251" s="318"/>
      <c r="AT251" s="318"/>
      <c r="AU251" s="318"/>
      <c r="AV251" s="318"/>
      <c r="AW251" s="318"/>
      <c r="AX251" s="318"/>
      <c r="AY251" s="318"/>
      <c r="AZ251" s="318"/>
      <c r="BA251" s="318"/>
      <c r="BB251" s="318"/>
      <c r="BC251" s="318"/>
      <c r="BD251" s="318"/>
      <c r="BE251" s="318"/>
      <c r="BF251" s="318"/>
      <c r="BG251" s="318"/>
      <c r="BH251" s="318"/>
      <c r="BI251" s="318"/>
      <c r="BJ251" s="318"/>
      <c r="BK251" s="318"/>
      <c r="BL251" s="318"/>
      <c r="BM251" s="318"/>
      <c r="BN251" s="318"/>
      <c r="BO251" s="318"/>
      <c r="BP251" s="318"/>
      <c r="BQ251" s="318"/>
      <c r="BR251" s="318"/>
      <c r="BS251" s="318"/>
      <c r="BT251" s="318"/>
      <c r="BU251" s="318"/>
      <c r="BV251" s="318"/>
    </row>
    <row r="252" spans="3:74" x14ac:dyDescent="0.3">
      <c r="C252" s="313"/>
      <c r="D252" s="313"/>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c r="AP252" s="318"/>
      <c r="AQ252" s="318"/>
      <c r="AR252" s="318"/>
      <c r="AS252" s="318"/>
      <c r="AT252" s="318"/>
      <c r="AU252" s="318"/>
      <c r="AV252" s="318"/>
      <c r="AW252" s="318"/>
      <c r="AX252" s="318"/>
      <c r="AY252" s="318"/>
      <c r="AZ252" s="318"/>
      <c r="BA252" s="318"/>
      <c r="BB252" s="318"/>
      <c r="BC252" s="318"/>
      <c r="BD252" s="318"/>
      <c r="BE252" s="318"/>
      <c r="BF252" s="318"/>
      <c r="BG252" s="318"/>
      <c r="BH252" s="318"/>
      <c r="BI252" s="318"/>
      <c r="BJ252" s="318"/>
      <c r="BK252" s="318"/>
      <c r="BL252" s="318"/>
      <c r="BM252" s="318"/>
      <c r="BN252" s="318"/>
      <c r="BO252" s="318"/>
      <c r="BP252" s="318"/>
      <c r="BQ252" s="318"/>
      <c r="BR252" s="318"/>
      <c r="BS252" s="318"/>
      <c r="BT252" s="318"/>
      <c r="BU252" s="318"/>
      <c r="BV252" s="318"/>
    </row>
    <row r="253" spans="3:74" x14ac:dyDescent="0.3">
      <c r="C253" s="313"/>
      <c r="D253" s="313"/>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c r="BR253" s="318"/>
      <c r="BS253" s="318"/>
      <c r="BT253" s="318"/>
      <c r="BU253" s="318"/>
      <c r="BV253" s="318"/>
    </row>
    <row r="254" spans="3:74" x14ac:dyDescent="0.3">
      <c r="C254" s="313"/>
      <c r="D254" s="313"/>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c r="BH254" s="318"/>
      <c r="BI254" s="318"/>
      <c r="BJ254" s="318"/>
      <c r="BK254" s="318"/>
      <c r="BL254" s="318"/>
      <c r="BM254" s="318"/>
      <c r="BN254" s="318"/>
      <c r="BO254" s="318"/>
      <c r="BP254" s="318"/>
      <c r="BQ254" s="318"/>
      <c r="BR254" s="318"/>
      <c r="BS254" s="318"/>
      <c r="BT254" s="318"/>
      <c r="BU254" s="318"/>
      <c r="BV254" s="318"/>
    </row>
    <row r="255" spans="3:74" x14ac:dyDescent="0.3">
      <c r="C255" s="313"/>
      <c r="D255" s="313"/>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8"/>
      <c r="BQ255" s="318"/>
      <c r="BR255" s="318"/>
      <c r="BS255" s="318"/>
      <c r="BT255" s="318"/>
      <c r="BU255" s="318"/>
      <c r="BV255" s="318"/>
    </row>
    <row r="256" spans="3:74" x14ac:dyDescent="0.3">
      <c r="C256" s="313"/>
      <c r="D256" s="313"/>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c r="BH256" s="318"/>
      <c r="BI256" s="318"/>
      <c r="BJ256" s="318"/>
      <c r="BK256" s="318"/>
      <c r="BL256" s="318"/>
      <c r="BM256" s="318"/>
      <c r="BN256" s="318"/>
      <c r="BO256" s="318"/>
      <c r="BP256" s="318"/>
      <c r="BQ256" s="318"/>
      <c r="BR256" s="318"/>
      <c r="BS256" s="318"/>
      <c r="BT256" s="318"/>
      <c r="BU256" s="318"/>
      <c r="BV256" s="318"/>
    </row>
    <row r="257" spans="3:74" x14ac:dyDescent="0.3">
      <c r="C257" s="313"/>
      <c r="D257" s="313"/>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18"/>
      <c r="BM257" s="318"/>
      <c r="BN257" s="318"/>
      <c r="BO257" s="318"/>
      <c r="BP257" s="318"/>
      <c r="BQ257" s="318"/>
      <c r="BR257" s="318"/>
      <c r="BS257" s="318"/>
      <c r="BT257" s="318"/>
      <c r="BU257" s="318"/>
      <c r="BV257" s="318"/>
    </row>
    <row r="258" spans="3:74" x14ac:dyDescent="0.3">
      <c r="C258" s="313"/>
      <c r="D258" s="313"/>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c r="BH258" s="318"/>
      <c r="BI258" s="318"/>
      <c r="BJ258" s="318"/>
      <c r="BK258" s="318"/>
      <c r="BL258" s="318"/>
      <c r="BM258" s="318"/>
      <c r="BN258" s="318"/>
      <c r="BO258" s="318"/>
      <c r="BP258" s="318"/>
      <c r="BQ258" s="318"/>
      <c r="BR258" s="318"/>
      <c r="BS258" s="318"/>
      <c r="BT258" s="318"/>
      <c r="BU258" s="318"/>
      <c r="BV258" s="318"/>
    </row>
    <row r="259" spans="3:74" x14ac:dyDescent="0.3">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c r="BH259" s="318"/>
      <c r="BI259" s="318"/>
      <c r="BJ259" s="318"/>
      <c r="BK259" s="318"/>
      <c r="BL259" s="318"/>
      <c r="BM259" s="318"/>
      <c r="BN259" s="318"/>
      <c r="BO259" s="318"/>
      <c r="BP259" s="318"/>
      <c r="BQ259" s="318"/>
      <c r="BR259" s="318"/>
      <c r="BS259" s="318"/>
      <c r="BT259" s="318"/>
      <c r="BU259" s="318"/>
      <c r="BV259" s="318"/>
    </row>
    <row r="260" spans="3:74" x14ac:dyDescent="0.3">
      <c r="C260" s="313"/>
      <c r="D260" s="313"/>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c r="BH260" s="318"/>
      <c r="BI260" s="318"/>
      <c r="BJ260" s="318"/>
      <c r="BK260" s="318"/>
      <c r="BL260" s="318"/>
      <c r="BM260" s="318"/>
      <c r="BN260" s="318"/>
      <c r="BO260" s="318"/>
      <c r="BP260" s="318"/>
      <c r="BQ260" s="318"/>
      <c r="BR260" s="318"/>
      <c r="BS260" s="318"/>
      <c r="BT260" s="318"/>
      <c r="BU260" s="318"/>
      <c r="BV260" s="318"/>
    </row>
    <row r="261" spans="3:74" x14ac:dyDescent="0.3">
      <c r="C261" s="313"/>
      <c r="D261" s="313"/>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18"/>
      <c r="AK261" s="318"/>
      <c r="AL261" s="318"/>
      <c r="AM261" s="318"/>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18"/>
      <c r="BM261" s="318"/>
      <c r="BN261" s="318"/>
      <c r="BO261" s="318"/>
      <c r="BP261" s="318"/>
      <c r="BQ261" s="318"/>
      <c r="BR261" s="318"/>
      <c r="BS261" s="318"/>
      <c r="BT261" s="318"/>
      <c r="BU261" s="318"/>
      <c r="BV261" s="318"/>
    </row>
    <row r="262" spans="3:74" x14ac:dyDescent="0.3">
      <c r="C262" s="313"/>
      <c r="D262" s="313"/>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8"/>
      <c r="BQ262" s="318"/>
      <c r="BR262" s="318"/>
      <c r="BS262" s="318"/>
      <c r="BT262" s="318"/>
      <c r="BU262" s="318"/>
      <c r="BV262" s="318"/>
    </row>
    <row r="263" spans="3:74" x14ac:dyDescent="0.3">
      <c r="C263" s="313"/>
      <c r="D263" s="313"/>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c r="AM263" s="318"/>
      <c r="AN263" s="318"/>
      <c r="AO263" s="318"/>
      <c r="AP263" s="318"/>
      <c r="AQ263" s="318"/>
      <c r="AR263" s="318"/>
      <c r="AS263" s="318"/>
      <c r="AT263" s="318"/>
      <c r="AU263" s="318"/>
      <c r="AV263" s="318"/>
      <c r="AW263" s="318"/>
      <c r="AX263" s="318"/>
      <c r="AY263" s="318"/>
      <c r="AZ263" s="318"/>
      <c r="BA263" s="318"/>
      <c r="BB263" s="318"/>
      <c r="BC263" s="318"/>
      <c r="BD263" s="318"/>
      <c r="BE263" s="318"/>
      <c r="BF263" s="318"/>
      <c r="BG263" s="318"/>
      <c r="BH263" s="318"/>
      <c r="BI263" s="318"/>
      <c r="BJ263" s="318"/>
      <c r="BK263" s="318"/>
      <c r="BL263" s="318"/>
      <c r="BM263" s="318"/>
      <c r="BN263" s="318"/>
      <c r="BO263" s="318"/>
      <c r="BP263" s="318"/>
      <c r="BQ263" s="318"/>
      <c r="BR263" s="318"/>
      <c r="BS263" s="318"/>
      <c r="BT263" s="318"/>
      <c r="BU263" s="318"/>
      <c r="BV263" s="318"/>
    </row>
    <row r="264" spans="3:74" x14ac:dyDescent="0.3">
      <c r="C264" s="313"/>
      <c r="D264" s="313"/>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c r="AI264" s="318"/>
      <c r="AJ264" s="318"/>
      <c r="AK264" s="318"/>
      <c r="AL264" s="318"/>
      <c r="AM264" s="318"/>
      <c r="AN264" s="318"/>
      <c r="AO264" s="318"/>
      <c r="AP264" s="318"/>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8"/>
      <c r="BQ264" s="318"/>
      <c r="BR264" s="318"/>
      <c r="BS264" s="318"/>
      <c r="BT264" s="318"/>
      <c r="BU264" s="318"/>
      <c r="BV264" s="318"/>
    </row>
    <row r="265" spans="3:74" x14ac:dyDescent="0.3">
      <c r="C265" s="313"/>
      <c r="D265" s="313"/>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c r="AM265" s="318"/>
      <c r="AN265" s="318"/>
      <c r="AO265" s="318"/>
      <c r="AP265" s="318"/>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18"/>
      <c r="BM265" s="318"/>
      <c r="BN265" s="318"/>
      <c r="BO265" s="318"/>
      <c r="BP265" s="318"/>
      <c r="BQ265" s="318"/>
      <c r="BR265" s="318"/>
      <c r="BS265" s="318"/>
      <c r="BT265" s="318"/>
      <c r="BU265" s="318"/>
      <c r="BV265" s="318"/>
    </row>
    <row r="266" spans="3:74" x14ac:dyDescent="0.3">
      <c r="C266" s="313"/>
      <c r="D266" s="313"/>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18"/>
      <c r="AK266" s="318"/>
      <c r="AL266" s="318"/>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8"/>
      <c r="BQ266" s="318"/>
      <c r="BR266" s="318"/>
      <c r="BS266" s="318"/>
      <c r="BT266" s="318"/>
      <c r="BU266" s="318"/>
      <c r="BV266" s="318"/>
    </row>
    <row r="267" spans="3:74" x14ac:dyDescent="0.3">
      <c r="C267" s="313"/>
      <c r="D267" s="313"/>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c r="AI267" s="318"/>
      <c r="AJ267" s="318"/>
      <c r="AK267" s="318"/>
      <c r="AL267" s="318"/>
      <c r="AM267" s="318"/>
      <c r="AN267" s="318"/>
      <c r="AO267" s="318"/>
      <c r="AP267" s="318"/>
      <c r="AQ267" s="318"/>
      <c r="AR267" s="318"/>
      <c r="AS267" s="318"/>
      <c r="AT267" s="318"/>
      <c r="AU267" s="318"/>
      <c r="AV267" s="318"/>
      <c r="AW267" s="318"/>
      <c r="AX267" s="318"/>
      <c r="AY267" s="318"/>
      <c r="AZ267" s="318"/>
      <c r="BA267" s="318"/>
      <c r="BB267" s="318"/>
      <c r="BC267" s="318"/>
      <c r="BD267" s="318"/>
      <c r="BE267" s="318"/>
      <c r="BF267" s="318"/>
      <c r="BG267" s="318"/>
      <c r="BH267" s="318"/>
      <c r="BI267" s="318"/>
      <c r="BJ267" s="318"/>
      <c r="BK267" s="318"/>
      <c r="BL267" s="318"/>
      <c r="BM267" s="318"/>
      <c r="BN267" s="318"/>
      <c r="BO267" s="318"/>
      <c r="BP267" s="318"/>
      <c r="BQ267" s="318"/>
      <c r="BR267" s="318"/>
      <c r="BS267" s="318"/>
      <c r="BT267" s="318"/>
      <c r="BU267" s="318"/>
      <c r="BV267" s="318"/>
    </row>
    <row r="268" spans="3:74" x14ac:dyDescent="0.3">
      <c r="C268" s="313"/>
      <c r="D268" s="313"/>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c r="AI268" s="318"/>
      <c r="AJ268" s="318"/>
      <c r="AK268" s="318"/>
      <c r="AL268" s="318"/>
      <c r="AM268" s="318"/>
      <c r="AN268" s="318"/>
      <c r="AO268" s="318"/>
      <c r="AP268" s="318"/>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8"/>
      <c r="BQ268" s="318"/>
      <c r="BR268" s="318"/>
      <c r="BS268" s="318"/>
      <c r="BT268" s="318"/>
      <c r="BU268" s="318"/>
      <c r="BV268" s="318"/>
    </row>
    <row r="269" spans="3:74" x14ac:dyDescent="0.3">
      <c r="C269" s="313"/>
      <c r="D269" s="313"/>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18"/>
      <c r="AK269" s="318"/>
      <c r="AL269" s="318"/>
      <c r="AM269" s="318"/>
      <c r="AN269" s="318"/>
      <c r="AO269" s="318"/>
      <c r="AP269" s="318"/>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8"/>
      <c r="BQ269" s="318"/>
      <c r="BR269" s="318"/>
      <c r="BS269" s="318"/>
      <c r="BT269" s="318"/>
      <c r="BU269" s="318"/>
      <c r="BV269" s="318"/>
    </row>
    <row r="270" spans="3:74" x14ac:dyDescent="0.3">
      <c r="C270" s="313"/>
      <c r="D270" s="313"/>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8"/>
      <c r="AJ270" s="318"/>
      <c r="AK270" s="318"/>
      <c r="AL270" s="318"/>
      <c r="AM270" s="318"/>
      <c r="AN270" s="318"/>
      <c r="AO270" s="318"/>
      <c r="AP270" s="318"/>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18"/>
      <c r="BM270" s="318"/>
      <c r="BN270" s="318"/>
      <c r="BO270" s="318"/>
      <c r="BP270" s="318"/>
      <c r="BQ270" s="318"/>
      <c r="BR270" s="318"/>
      <c r="BS270" s="318"/>
      <c r="BT270" s="318"/>
      <c r="BU270" s="318"/>
      <c r="BV270" s="318"/>
    </row>
    <row r="271" spans="3:74" x14ac:dyDescent="0.3">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c r="AI271" s="318"/>
      <c r="AJ271" s="318"/>
      <c r="AK271" s="318"/>
      <c r="AL271" s="318"/>
      <c r="AM271" s="318"/>
      <c r="AN271" s="318"/>
      <c r="AO271" s="318"/>
      <c r="AP271" s="318"/>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8"/>
      <c r="BQ271" s="318"/>
      <c r="BR271" s="318"/>
      <c r="BS271" s="318"/>
      <c r="BT271" s="318"/>
      <c r="BU271" s="318"/>
      <c r="BV271" s="318"/>
    </row>
    <row r="272" spans="3:74" x14ac:dyDescent="0.3">
      <c r="C272" s="313"/>
      <c r="D272" s="313"/>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c r="AI272" s="318"/>
      <c r="AJ272" s="318"/>
      <c r="AK272" s="318"/>
      <c r="AL272" s="318"/>
      <c r="AM272" s="318"/>
      <c r="AN272" s="318"/>
      <c r="AO272" s="318"/>
      <c r="AP272" s="318"/>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8"/>
      <c r="BQ272" s="318"/>
      <c r="BR272" s="318"/>
      <c r="BS272" s="318"/>
      <c r="BT272" s="318"/>
      <c r="BU272" s="318"/>
      <c r="BV272" s="318"/>
    </row>
    <row r="273" spans="3:74" x14ac:dyDescent="0.3">
      <c r="C273" s="313"/>
      <c r="D273" s="313"/>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8"/>
      <c r="BQ273" s="318"/>
      <c r="BR273" s="318"/>
      <c r="BS273" s="318"/>
      <c r="BT273" s="318"/>
      <c r="BU273" s="318"/>
      <c r="BV273" s="318"/>
    </row>
    <row r="274" spans="3:74" x14ac:dyDescent="0.3">
      <c r="C274" s="313"/>
      <c r="D274" s="313"/>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18"/>
      <c r="BM274" s="318"/>
      <c r="BN274" s="318"/>
      <c r="BO274" s="318"/>
      <c r="BP274" s="318"/>
      <c r="BQ274" s="318"/>
      <c r="BR274" s="318"/>
      <c r="BS274" s="318"/>
      <c r="BT274" s="318"/>
      <c r="BU274" s="318"/>
      <c r="BV274" s="318"/>
    </row>
    <row r="275" spans="3:74" x14ac:dyDescent="0.3">
      <c r="C275" s="313"/>
      <c r="D275" s="313"/>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c r="AI275" s="318"/>
      <c r="AJ275" s="318"/>
      <c r="AK275" s="318"/>
      <c r="AL275" s="318"/>
      <c r="AM275" s="318"/>
      <c r="AN275" s="318"/>
      <c r="AO275" s="318"/>
      <c r="AP275" s="318"/>
      <c r="AQ275" s="318"/>
      <c r="AR275" s="318"/>
      <c r="AS275" s="318"/>
      <c r="AT275" s="318"/>
      <c r="AU275" s="318"/>
      <c r="AV275" s="318"/>
      <c r="AW275" s="318"/>
      <c r="AX275" s="318"/>
      <c r="AY275" s="318"/>
      <c r="AZ275" s="318"/>
      <c r="BA275" s="318"/>
      <c r="BB275" s="318"/>
      <c r="BC275" s="318"/>
      <c r="BD275" s="318"/>
      <c r="BE275" s="318"/>
      <c r="BF275" s="318"/>
      <c r="BG275" s="318"/>
      <c r="BH275" s="318"/>
      <c r="BI275" s="318"/>
      <c r="BJ275" s="318"/>
      <c r="BK275" s="318"/>
      <c r="BL275" s="318"/>
      <c r="BM275" s="318"/>
      <c r="BN275" s="318"/>
      <c r="BO275" s="318"/>
      <c r="BP275" s="318"/>
      <c r="BQ275" s="318"/>
      <c r="BR275" s="318"/>
      <c r="BS275" s="318"/>
      <c r="BT275" s="318"/>
      <c r="BU275" s="318"/>
      <c r="BV275" s="318"/>
    </row>
    <row r="276" spans="3:74" x14ac:dyDescent="0.3">
      <c r="C276" s="313"/>
      <c r="D276" s="313"/>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c r="AI276" s="318"/>
      <c r="AJ276" s="318"/>
      <c r="AK276" s="318"/>
      <c r="AL276" s="318"/>
      <c r="AM276" s="318"/>
      <c r="AN276" s="318"/>
      <c r="AO276" s="318"/>
      <c r="AP276" s="318"/>
      <c r="AQ276" s="318"/>
      <c r="AR276" s="318"/>
      <c r="AS276" s="318"/>
      <c r="AT276" s="318"/>
      <c r="AU276" s="318"/>
      <c r="AV276" s="318"/>
      <c r="AW276" s="318"/>
      <c r="AX276" s="318"/>
      <c r="AY276" s="318"/>
      <c r="AZ276" s="318"/>
      <c r="BA276" s="318"/>
      <c r="BB276" s="318"/>
      <c r="BC276" s="318"/>
      <c r="BD276" s="318"/>
      <c r="BE276" s="318"/>
      <c r="BF276" s="318"/>
      <c r="BG276" s="318"/>
      <c r="BH276" s="318"/>
      <c r="BI276" s="318"/>
      <c r="BJ276" s="318"/>
      <c r="BK276" s="318"/>
      <c r="BL276" s="318"/>
      <c r="BM276" s="318"/>
      <c r="BN276" s="318"/>
      <c r="BO276" s="318"/>
      <c r="BP276" s="318"/>
      <c r="BQ276" s="318"/>
      <c r="BR276" s="318"/>
      <c r="BS276" s="318"/>
      <c r="BT276" s="318"/>
      <c r="BU276" s="318"/>
      <c r="BV276" s="318"/>
    </row>
    <row r="277" spans="3:74" x14ac:dyDescent="0.3">
      <c r="C277" s="313"/>
      <c r="D277" s="313"/>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8"/>
      <c r="BB277" s="318"/>
      <c r="BC277" s="318"/>
      <c r="BD277" s="318"/>
      <c r="BE277" s="318"/>
      <c r="BF277" s="318"/>
      <c r="BG277" s="318"/>
      <c r="BH277" s="318"/>
      <c r="BI277" s="318"/>
      <c r="BJ277" s="318"/>
      <c r="BK277" s="318"/>
      <c r="BL277" s="318"/>
      <c r="BM277" s="318"/>
      <c r="BN277" s="318"/>
      <c r="BO277" s="318"/>
      <c r="BP277" s="318"/>
      <c r="BQ277" s="318"/>
      <c r="BR277" s="318"/>
      <c r="BS277" s="318"/>
      <c r="BT277" s="318"/>
      <c r="BU277" s="318"/>
      <c r="BV277" s="318"/>
    </row>
    <row r="278" spans="3:74" x14ac:dyDescent="0.3">
      <c r="C278" s="313"/>
      <c r="D278" s="313"/>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c r="BR278" s="318"/>
      <c r="BS278" s="318"/>
      <c r="BT278" s="318"/>
      <c r="BU278" s="318"/>
      <c r="BV278" s="318"/>
    </row>
    <row r="279" spans="3:74" x14ac:dyDescent="0.3">
      <c r="C279" s="313"/>
      <c r="D279" s="313"/>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c r="AI279" s="318"/>
      <c r="AJ279" s="318"/>
      <c r="AK279" s="318"/>
      <c r="AL279" s="318"/>
      <c r="AM279" s="318"/>
      <c r="AN279" s="318"/>
      <c r="AO279" s="318"/>
      <c r="AP279" s="318"/>
      <c r="AQ279" s="318"/>
      <c r="AR279" s="318"/>
      <c r="AS279" s="318"/>
      <c r="AT279" s="318"/>
      <c r="AU279" s="318"/>
      <c r="AV279" s="318"/>
      <c r="AW279" s="318"/>
      <c r="AX279" s="318"/>
      <c r="AY279" s="318"/>
      <c r="AZ279" s="318"/>
      <c r="BA279" s="318"/>
      <c r="BB279" s="318"/>
      <c r="BC279" s="318"/>
      <c r="BD279" s="318"/>
      <c r="BE279" s="318"/>
      <c r="BF279" s="318"/>
      <c r="BG279" s="318"/>
      <c r="BH279" s="318"/>
      <c r="BI279" s="318"/>
      <c r="BJ279" s="318"/>
      <c r="BK279" s="318"/>
      <c r="BL279" s="318"/>
      <c r="BM279" s="318"/>
      <c r="BN279" s="318"/>
      <c r="BO279" s="318"/>
      <c r="BP279" s="318"/>
      <c r="BQ279" s="318"/>
      <c r="BR279" s="318"/>
      <c r="BS279" s="318"/>
      <c r="BT279" s="318"/>
      <c r="BU279" s="318"/>
      <c r="BV279" s="318"/>
    </row>
    <row r="280" spans="3:74" x14ac:dyDescent="0.3">
      <c r="C280" s="313"/>
      <c r="D280" s="313"/>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c r="AI280" s="318"/>
      <c r="AJ280" s="318"/>
      <c r="AK280" s="318"/>
      <c r="AL280" s="318"/>
      <c r="AM280" s="318"/>
      <c r="AN280" s="318"/>
      <c r="AO280" s="318"/>
      <c r="AP280" s="318"/>
      <c r="AQ280" s="318"/>
      <c r="AR280" s="318"/>
      <c r="AS280" s="318"/>
      <c r="AT280" s="318"/>
      <c r="AU280" s="318"/>
      <c r="AV280" s="318"/>
      <c r="AW280" s="318"/>
      <c r="AX280" s="318"/>
      <c r="AY280" s="318"/>
      <c r="AZ280" s="318"/>
      <c r="BA280" s="318"/>
      <c r="BB280" s="318"/>
      <c r="BC280" s="318"/>
      <c r="BD280" s="318"/>
      <c r="BE280" s="318"/>
      <c r="BF280" s="318"/>
      <c r="BG280" s="318"/>
      <c r="BH280" s="318"/>
      <c r="BI280" s="318"/>
      <c r="BJ280" s="318"/>
      <c r="BK280" s="318"/>
      <c r="BL280" s="318"/>
      <c r="BM280" s="318"/>
      <c r="BN280" s="318"/>
      <c r="BO280" s="318"/>
      <c r="BP280" s="318"/>
      <c r="BQ280" s="318"/>
      <c r="BR280" s="318"/>
      <c r="BS280" s="318"/>
      <c r="BT280" s="318"/>
      <c r="BU280" s="318"/>
      <c r="BV280" s="318"/>
    </row>
    <row r="281" spans="3:74" x14ac:dyDescent="0.3">
      <c r="C281" s="313"/>
      <c r="D281" s="313"/>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c r="BR281" s="318"/>
      <c r="BS281" s="318"/>
      <c r="BT281" s="318"/>
      <c r="BU281" s="318"/>
      <c r="BV281" s="318"/>
    </row>
    <row r="282" spans="3:74" x14ac:dyDescent="0.3">
      <c r="C282" s="313"/>
      <c r="D282" s="313"/>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c r="AI282" s="318"/>
      <c r="AJ282" s="318"/>
      <c r="AK282" s="318"/>
      <c r="AL282" s="318"/>
      <c r="AM282" s="318"/>
      <c r="AN282" s="318"/>
      <c r="AO282" s="318"/>
      <c r="AP282" s="318"/>
      <c r="AQ282" s="318"/>
      <c r="AR282" s="318"/>
      <c r="AS282" s="318"/>
      <c r="AT282" s="318"/>
      <c r="AU282" s="318"/>
      <c r="AV282" s="318"/>
      <c r="AW282" s="318"/>
      <c r="AX282" s="318"/>
      <c r="AY282" s="318"/>
      <c r="AZ282" s="318"/>
      <c r="BA282" s="318"/>
      <c r="BB282" s="318"/>
      <c r="BC282" s="318"/>
      <c r="BD282" s="318"/>
      <c r="BE282" s="318"/>
      <c r="BF282" s="318"/>
      <c r="BG282" s="318"/>
      <c r="BH282" s="318"/>
      <c r="BI282" s="318"/>
      <c r="BJ282" s="318"/>
      <c r="BK282" s="318"/>
      <c r="BL282" s="318"/>
      <c r="BM282" s="318"/>
      <c r="BN282" s="318"/>
      <c r="BO282" s="318"/>
      <c r="BP282" s="318"/>
      <c r="BQ282" s="318"/>
      <c r="BR282" s="318"/>
      <c r="BS282" s="318"/>
      <c r="BT282" s="318"/>
      <c r="BU282" s="318"/>
      <c r="BV282" s="318"/>
    </row>
    <row r="283" spans="3:74" x14ac:dyDescent="0.3">
      <c r="C283" s="313"/>
      <c r="D283" s="313"/>
      <c r="E283" s="318"/>
      <c r="F283" s="318"/>
      <c r="G283" s="318"/>
      <c r="H283" s="318"/>
      <c r="I283" s="318"/>
      <c r="J283" s="318"/>
      <c r="K283" s="318"/>
      <c r="L283" s="318"/>
      <c r="M283" s="318"/>
      <c r="N283" s="318"/>
      <c r="O283" s="318"/>
      <c r="P283" s="318"/>
      <c r="Q283" s="318"/>
      <c r="R283" s="318"/>
      <c r="S283" s="318"/>
      <c r="T283" s="318"/>
      <c r="U283" s="318"/>
      <c r="V283" s="318"/>
      <c r="W283" s="318"/>
      <c r="X283" s="318"/>
      <c r="Y283" s="318"/>
      <c r="Z283" s="318"/>
      <c r="AA283" s="318"/>
      <c r="AB283" s="318"/>
      <c r="AC283" s="318"/>
      <c r="AD283" s="318"/>
      <c r="AE283" s="318"/>
      <c r="AF283" s="318"/>
      <c r="AG283" s="318"/>
      <c r="AH283" s="318"/>
      <c r="AI283" s="318"/>
      <c r="AJ283" s="318"/>
      <c r="AK283" s="318"/>
      <c r="AL283" s="318"/>
      <c r="AM283" s="318"/>
      <c r="AN283" s="318"/>
      <c r="AO283" s="318"/>
      <c r="AP283" s="318"/>
      <c r="AQ283" s="318"/>
      <c r="AR283" s="318"/>
      <c r="AS283" s="318"/>
      <c r="AT283" s="318"/>
      <c r="AU283" s="318"/>
      <c r="AV283" s="318"/>
      <c r="AW283" s="318"/>
      <c r="AX283" s="318"/>
      <c r="AY283" s="318"/>
      <c r="AZ283" s="318"/>
      <c r="BA283" s="318"/>
      <c r="BB283" s="318"/>
      <c r="BC283" s="318"/>
      <c r="BD283" s="318"/>
      <c r="BE283" s="318"/>
      <c r="BF283" s="318"/>
      <c r="BG283" s="318"/>
      <c r="BH283" s="318"/>
      <c r="BI283" s="318"/>
      <c r="BJ283" s="318"/>
      <c r="BK283" s="318"/>
      <c r="BL283" s="318"/>
      <c r="BM283" s="318"/>
      <c r="BN283" s="318"/>
      <c r="BO283" s="318"/>
      <c r="BP283" s="318"/>
      <c r="BQ283" s="318"/>
      <c r="BR283" s="318"/>
      <c r="BS283" s="318"/>
      <c r="BT283" s="318"/>
      <c r="BU283" s="318"/>
      <c r="BV283" s="318"/>
    </row>
    <row r="284" spans="3:74" x14ac:dyDescent="0.3">
      <c r="E284" s="318"/>
      <c r="F284" s="318"/>
      <c r="G284" s="318"/>
      <c r="H284" s="318"/>
      <c r="I284" s="318"/>
      <c r="J284" s="318"/>
      <c r="K284" s="318"/>
      <c r="L284" s="318"/>
      <c r="M284" s="318"/>
      <c r="N284" s="318"/>
      <c r="O284" s="318"/>
      <c r="P284" s="318"/>
      <c r="Q284" s="318"/>
      <c r="R284" s="318"/>
      <c r="S284" s="318"/>
      <c r="T284" s="318"/>
      <c r="U284" s="318"/>
      <c r="V284" s="318"/>
      <c r="W284" s="318"/>
      <c r="X284" s="318"/>
      <c r="Y284" s="318"/>
      <c r="Z284" s="318"/>
      <c r="AA284" s="318"/>
      <c r="AB284" s="318"/>
      <c r="AC284" s="318"/>
      <c r="AD284" s="318"/>
      <c r="AE284" s="318"/>
      <c r="AF284" s="318"/>
      <c r="AG284" s="318"/>
      <c r="AH284" s="318"/>
      <c r="AI284" s="318"/>
      <c r="AJ284" s="318"/>
      <c r="AK284" s="318"/>
      <c r="AL284" s="318"/>
      <c r="AM284" s="318"/>
      <c r="AN284" s="318"/>
      <c r="AO284" s="318"/>
      <c r="AP284" s="318"/>
      <c r="AQ284" s="318"/>
      <c r="AR284" s="318"/>
      <c r="AS284" s="318"/>
      <c r="AT284" s="318"/>
      <c r="AU284" s="318"/>
      <c r="AV284" s="318"/>
      <c r="AW284" s="318"/>
      <c r="AX284" s="318"/>
      <c r="AY284" s="318"/>
      <c r="AZ284" s="318"/>
      <c r="BA284" s="318"/>
      <c r="BB284" s="318"/>
      <c r="BC284" s="318"/>
      <c r="BD284" s="318"/>
      <c r="BE284" s="318"/>
      <c r="BF284" s="318"/>
      <c r="BG284" s="318"/>
      <c r="BH284" s="318"/>
      <c r="BI284" s="318"/>
      <c r="BJ284" s="318"/>
      <c r="BK284" s="318"/>
      <c r="BL284" s="318"/>
      <c r="BM284" s="318"/>
      <c r="BN284" s="318"/>
      <c r="BO284" s="318"/>
      <c r="BP284" s="318"/>
      <c r="BQ284" s="318"/>
      <c r="BR284" s="318"/>
      <c r="BS284" s="318"/>
      <c r="BT284" s="318"/>
      <c r="BU284" s="318"/>
      <c r="BV284" s="318"/>
    </row>
    <row r="285" spans="3:74" x14ac:dyDescent="0.3">
      <c r="E285" s="318"/>
      <c r="F285" s="318"/>
      <c r="G285" s="318"/>
      <c r="H285" s="318"/>
      <c r="I285" s="318"/>
      <c r="J285" s="318"/>
      <c r="K285" s="318"/>
      <c r="L285" s="318"/>
      <c r="M285" s="318"/>
      <c r="N285" s="318"/>
      <c r="O285" s="318"/>
      <c r="P285" s="318"/>
      <c r="Q285" s="318"/>
      <c r="R285" s="318"/>
      <c r="S285" s="318"/>
      <c r="T285" s="318"/>
      <c r="U285" s="318"/>
      <c r="V285" s="318"/>
      <c r="W285" s="318"/>
      <c r="X285" s="318"/>
      <c r="Y285" s="318"/>
      <c r="Z285" s="318"/>
      <c r="AA285" s="318"/>
      <c r="AB285" s="318"/>
      <c r="AC285" s="318"/>
      <c r="AD285" s="318"/>
      <c r="AE285" s="318"/>
      <c r="AF285" s="318"/>
      <c r="AG285" s="318"/>
      <c r="AH285" s="318"/>
      <c r="AI285" s="318"/>
      <c r="AJ285" s="318"/>
      <c r="AK285" s="318"/>
      <c r="AL285" s="318"/>
      <c r="AM285" s="318"/>
      <c r="AN285" s="318"/>
      <c r="AO285" s="318"/>
      <c r="AP285" s="318"/>
      <c r="AQ285" s="318"/>
      <c r="AR285" s="318"/>
      <c r="AS285" s="318"/>
      <c r="AT285" s="318"/>
      <c r="AU285" s="318"/>
      <c r="AV285" s="318"/>
      <c r="AW285" s="318"/>
      <c r="AX285" s="318"/>
      <c r="AY285" s="318"/>
      <c r="AZ285" s="318"/>
      <c r="BA285" s="318"/>
      <c r="BB285" s="318"/>
      <c r="BC285" s="318"/>
      <c r="BD285" s="318"/>
      <c r="BE285" s="318"/>
      <c r="BF285" s="318"/>
      <c r="BG285" s="318"/>
      <c r="BH285" s="318"/>
      <c r="BI285" s="318"/>
      <c r="BJ285" s="318"/>
      <c r="BK285" s="318"/>
      <c r="BL285" s="318"/>
      <c r="BM285" s="318"/>
      <c r="BN285" s="318"/>
      <c r="BO285" s="318"/>
      <c r="BP285" s="318"/>
      <c r="BQ285" s="318"/>
      <c r="BR285" s="318"/>
      <c r="BS285" s="318"/>
      <c r="BT285" s="318"/>
      <c r="BU285" s="318"/>
      <c r="BV285" s="318"/>
    </row>
    <row r="286" spans="3:74" x14ac:dyDescent="0.3">
      <c r="C286" s="313"/>
      <c r="D286" s="313"/>
      <c r="E286" s="318"/>
      <c r="F286" s="318"/>
      <c r="G286" s="318"/>
      <c r="H286" s="318"/>
      <c r="I286" s="318"/>
      <c r="J286" s="318"/>
      <c r="K286" s="318"/>
      <c r="L286" s="318"/>
      <c r="M286" s="318"/>
      <c r="N286" s="318"/>
      <c r="O286" s="318"/>
      <c r="P286" s="318"/>
      <c r="Q286" s="318"/>
      <c r="R286" s="318"/>
      <c r="S286" s="318"/>
      <c r="T286" s="318"/>
      <c r="U286" s="318"/>
      <c r="V286" s="318"/>
      <c r="W286" s="318"/>
      <c r="X286" s="318"/>
      <c r="Y286" s="318"/>
      <c r="Z286" s="318"/>
      <c r="AA286" s="318"/>
      <c r="AB286" s="318"/>
      <c r="AC286" s="318"/>
      <c r="AD286" s="318"/>
      <c r="AE286" s="318"/>
      <c r="AF286" s="318"/>
      <c r="AG286" s="318"/>
      <c r="AH286" s="318"/>
      <c r="AI286" s="318"/>
      <c r="AJ286" s="318"/>
      <c r="AK286" s="318"/>
      <c r="AL286" s="318"/>
      <c r="AM286" s="318"/>
      <c r="AN286" s="318"/>
      <c r="AO286" s="318"/>
      <c r="AP286" s="318"/>
      <c r="AQ286" s="318"/>
      <c r="AR286" s="318"/>
      <c r="AS286" s="318"/>
      <c r="AT286" s="318"/>
      <c r="AU286" s="318"/>
      <c r="AV286" s="318"/>
      <c r="AW286" s="318"/>
      <c r="AX286" s="318"/>
      <c r="AY286" s="318"/>
      <c r="AZ286" s="318"/>
      <c r="BA286" s="318"/>
      <c r="BB286" s="318"/>
      <c r="BC286" s="318"/>
      <c r="BD286" s="318"/>
      <c r="BE286" s="318"/>
      <c r="BF286" s="318"/>
      <c r="BG286" s="318"/>
      <c r="BH286" s="318"/>
      <c r="BI286" s="318"/>
      <c r="BJ286" s="318"/>
      <c r="BK286" s="318"/>
      <c r="BL286" s="318"/>
      <c r="BM286" s="318"/>
      <c r="BN286" s="318"/>
      <c r="BO286" s="318"/>
      <c r="BP286" s="318"/>
      <c r="BQ286" s="318"/>
      <c r="BR286" s="318"/>
      <c r="BS286" s="318"/>
      <c r="BT286" s="318"/>
      <c r="BU286" s="318"/>
      <c r="BV286" s="318"/>
    </row>
    <row r="287" spans="3:74" x14ac:dyDescent="0.3">
      <c r="C287" s="313"/>
      <c r="D287" s="313"/>
      <c r="E287" s="318"/>
      <c r="F287" s="318"/>
      <c r="G287" s="318"/>
      <c r="H287" s="318"/>
      <c r="I287" s="318"/>
      <c r="J287" s="318"/>
      <c r="K287" s="318"/>
      <c r="L287" s="318"/>
      <c r="M287" s="318"/>
      <c r="N287" s="318"/>
      <c r="O287" s="318"/>
      <c r="P287" s="318"/>
      <c r="Q287" s="318"/>
      <c r="R287" s="318"/>
      <c r="S287" s="318"/>
      <c r="T287" s="318"/>
      <c r="U287" s="318"/>
      <c r="V287" s="318"/>
      <c r="W287" s="318"/>
      <c r="X287" s="318"/>
      <c r="Y287" s="318"/>
      <c r="Z287" s="318"/>
      <c r="AA287" s="318"/>
      <c r="AB287" s="318"/>
      <c r="AC287" s="318"/>
      <c r="AD287" s="318"/>
      <c r="AE287" s="318"/>
      <c r="AF287" s="318"/>
      <c r="AG287" s="318"/>
      <c r="AH287" s="318"/>
      <c r="AI287" s="318"/>
      <c r="AJ287" s="318"/>
      <c r="AK287" s="318"/>
      <c r="AL287" s="318"/>
      <c r="AM287" s="318"/>
      <c r="AN287" s="318"/>
      <c r="AO287" s="318"/>
      <c r="AP287" s="318"/>
      <c r="AQ287" s="318"/>
      <c r="AR287" s="318"/>
      <c r="AS287" s="318"/>
      <c r="AT287" s="318"/>
      <c r="AU287" s="318"/>
      <c r="AV287" s="318"/>
      <c r="AW287" s="318"/>
      <c r="AX287" s="318"/>
      <c r="AY287" s="318"/>
      <c r="AZ287" s="318"/>
      <c r="BA287" s="318"/>
      <c r="BB287" s="318"/>
      <c r="BC287" s="318"/>
      <c r="BD287" s="318"/>
      <c r="BE287" s="318"/>
      <c r="BF287" s="318"/>
      <c r="BG287" s="318"/>
      <c r="BH287" s="318"/>
      <c r="BI287" s="318"/>
      <c r="BJ287" s="318"/>
      <c r="BK287" s="318"/>
      <c r="BL287" s="318"/>
      <c r="BM287" s="318"/>
      <c r="BN287" s="318"/>
      <c r="BO287" s="318"/>
      <c r="BP287" s="318"/>
      <c r="BQ287" s="318"/>
      <c r="BR287" s="318"/>
      <c r="BS287" s="318"/>
      <c r="BT287" s="318"/>
      <c r="BU287" s="318"/>
      <c r="BV287" s="318"/>
    </row>
    <row r="288" spans="3:74" x14ac:dyDescent="0.3">
      <c r="C288" s="313"/>
      <c r="D288" s="313"/>
      <c r="E288" s="318"/>
      <c r="F288" s="318"/>
      <c r="G288" s="318"/>
      <c r="H288" s="318"/>
      <c r="I288" s="318"/>
      <c r="J288" s="318"/>
      <c r="K288" s="318"/>
      <c r="L288" s="318"/>
      <c r="M288" s="318"/>
      <c r="N288" s="318"/>
      <c r="O288" s="318"/>
      <c r="P288" s="318"/>
      <c r="Q288" s="318"/>
      <c r="R288" s="318"/>
      <c r="S288" s="318"/>
      <c r="T288" s="318"/>
      <c r="U288" s="318"/>
      <c r="V288" s="318"/>
      <c r="W288" s="318"/>
      <c r="X288" s="318"/>
      <c r="Y288" s="318"/>
      <c r="Z288" s="318"/>
      <c r="AA288" s="318"/>
      <c r="AB288" s="318"/>
      <c r="AC288" s="318"/>
      <c r="AD288" s="318"/>
      <c r="AE288" s="318"/>
      <c r="AF288" s="318"/>
      <c r="AG288" s="318"/>
      <c r="AH288" s="318"/>
      <c r="AI288" s="318"/>
      <c r="AJ288" s="318"/>
      <c r="AK288" s="318"/>
      <c r="AL288" s="318"/>
      <c r="AM288" s="318"/>
      <c r="AN288" s="318"/>
      <c r="AO288" s="318"/>
      <c r="AP288" s="318"/>
      <c r="AQ288" s="318"/>
      <c r="AR288" s="318"/>
      <c r="AS288" s="318"/>
      <c r="AT288" s="318"/>
      <c r="AU288" s="318"/>
      <c r="AV288" s="318"/>
      <c r="AW288" s="318"/>
      <c r="AX288" s="318"/>
      <c r="AY288" s="318"/>
      <c r="AZ288" s="318"/>
      <c r="BA288" s="318"/>
      <c r="BB288" s="318"/>
      <c r="BC288" s="318"/>
      <c r="BD288" s="318"/>
      <c r="BE288" s="318"/>
      <c r="BF288" s="318"/>
      <c r="BG288" s="318"/>
      <c r="BH288" s="318"/>
      <c r="BI288" s="318"/>
      <c r="BJ288" s="318"/>
      <c r="BK288" s="318"/>
      <c r="BL288" s="318"/>
      <c r="BM288" s="318"/>
      <c r="BN288" s="318"/>
      <c r="BO288" s="318"/>
      <c r="BP288" s="318"/>
      <c r="BQ288" s="318"/>
      <c r="BR288" s="318"/>
      <c r="BS288" s="318"/>
      <c r="BT288" s="318"/>
      <c r="BU288" s="318"/>
      <c r="BV288" s="318"/>
    </row>
  </sheetData>
  <mergeCells count="18">
    <mergeCell ref="E2:BV2"/>
    <mergeCell ref="E3:I3"/>
    <mergeCell ref="J3:N3"/>
    <mergeCell ref="O3:S3"/>
    <mergeCell ref="T3:X3"/>
    <mergeCell ref="Y3:AC3"/>
    <mergeCell ref="AD3:AH3"/>
    <mergeCell ref="AI3:AM3"/>
    <mergeCell ref="BM3:BQ3"/>
    <mergeCell ref="AN3:AR3"/>
    <mergeCell ref="AS3:AW3"/>
    <mergeCell ref="BR3:BV3"/>
    <mergeCell ref="BH3:BL3"/>
    <mergeCell ref="B26:C26"/>
    <mergeCell ref="A61:D61"/>
    <mergeCell ref="A62:D62"/>
    <mergeCell ref="AX3:BB3"/>
    <mergeCell ref="BC3:BG3"/>
  </mergeCells>
  <pageMargins left="0.70866141732283472" right="0.70866141732283472" top="0.74803149606299213" bottom="0.74803149606299213" header="0.31496062992125984" footer="0.31496062992125984"/>
  <pageSetup scale="45"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7A814-07D5-4A0A-BBA8-A00E8B6F19EA}">
  <sheetPr>
    <pageSetUpPr fitToPage="1"/>
  </sheetPr>
  <dimension ref="A1:CG282"/>
  <sheetViews>
    <sheetView view="pageBreakPreview" zoomScaleNormal="100" zoomScaleSheetLayoutView="100" workbookViewId="0">
      <selection activeCell="G16" sqref="G16"/>
    </sheetView>
  </sheetViews>
  <sheetFormatPr defaultColWidth="9.08984375" defaultRowHeight="14" x14ac:dyDescent="0.3"/>
  <cols>
    <col min="1" max="1" width="2.81640625" style="88" customWidth="1"/>
    <col min="2" max="2" width="3.453125" style="88" customWidth="1"/>
    <col min="3" max="3" width="52.08984375" style="88" customWidth="1"/>
    <col min="4" max="4" width="2.7265625" style="88" bestFit="1" customWidth="1"/>
    <col min="5" max="5" width="10.7265625" style="88" customWidth="1"/>
    <col min="6" max="8" width="13.54296875" style="88" customWidth="1"/>
    <col min="9" max="9" width="14" style="88" customWidth="1"/>
    <col min="10" max="14" width="13.54296875" style="88" hidden="1" customWidth="1"/>
    <col min="15" max="15" width="12.54296875" style="88" hidden="1" customWidth="1"/>
    <col min="16" max="16" width="12.81640625" style="88" hidden="1" customWidth="1"/>
    <col min="17" max="17" width="11.453125" style="88" hidden="1" customWidth="1"/>
    <col min="18" max="18" width="12.54296875" style="88" hidden="1" customWidth="1"/>
    <col min="19" max="19" width="13.08984375" style="88" hidden="1" customWidth="1"/>
    <col min="20" max="20" width="12.08984375" style="88" hidden="1" customWidth="1"/>
    <col min="21" max="21" width="12.81640625" style="88" hidden="1" customWidth="1"/>
    <col min="22" max="22" width="11.453125" style="88" hidden="1" customWidth="1"/>
    <col min="23" max="23" width="13.453125" style="88" hidden="1" customWidth="1"/>
    <col min="24" max="24" width="12.54296875" style="88" hidden="1" customWidth="1"/>
    <col min="25" max="25" width="13.54296875" style="88" hidden="1" customWidth="1"/>
    <col min="26" max="26" width="14.453125" style="88" hidden="1" customWidth="1"/>
    <col min="27" max="27" width="12.08984375" style="88" hidden="1" customWidth="1"/>
    <col min="28" max="28" width="15.453125" style="88" hidden="1" customWidth="1"/>
    <col min="29" max="29" width="12.54296875" style="88" hidden="1" customWidth="1"/>
    <col min="30" max="30" width="12.453125" style="88" hidden="1" customWidth="1"/>
    <col min="31" max="31" width="13.08984375" style="88" hidden="1" customWidth="1"/>
    <col min="32" max="32" width="11.453125" style="88" hidden="1" customWidth="1"/>
    <col min="33" max="33" width="12.54296875" style="88" hidden="1" customWidth="1"/>
    <col min="34" max="54" width="15.453125" style="88" hidden="1" customWidth="1"/>
    <col min="55" max="59" width="15.453125" style="88" customWidth="1"/>
    <col min="60" max="63" width="15.453125" style="88" hidden="1" customWidth="1"/>
    <col min="64" max="64" width="14.26953125" style="88" hidden="1" customWidth="1"/>
    <col min="65" max="69" width="15.453125" style="88" hidden="1" customWidth="1"/>
    <col min="70" max="70" width="15.453125" style="88" customWidth="1"/>
    <col min="71" max="71" width="13.08984375" style="88" customWidth="1"/>
    <col min="72" max="72" width="11.453125" style="88" customWidth="1"/>
    <col min="73" max="73" width="12.54296875" style="88" customWidth="1"/>
    <col min="74" max="74" width="14.54296875" style="88" customWidth="1"/>
    <col min="75" max="75" width="3.453125" style="88" customWidth="1"/>
    <col min="76" max="76" width="13.54296875" style="293" customWidth="1"/>
    <col min="77" max="77" width="0.453125" style="88" customWidth="1"/>
    <col min="78" max="16384" width="9.08984375" style="88"/>
  </cols>
  <sheetData>
    <row r="1" spans="1:76" ht="15.5" x14ac:dyDescent="0.35">
      <c r="A1" s="80" t="s">
        <v>273</v>
      </c>
      <c r="B1" s="291"/>
      <c r="C1" s="135"/>
      <c r="D1" s="81"/>
      <c r="E1" s="292"/>
      <c r="F1" s="135"/>
      <c r="G1" s="135"/>
      <c r="H1" s="135"/>
      <c r="I1" s="135"/>
      <c r="J1" s="135"/>
      <c r="K1" s="135"/>
      <c r="L1" s="135"/>
      <c r="M1" s="135"/>
      <c r="N1" s="135"/>
      <c r="O1" s="135"/>
      <c r="P1" s="135"/>
      <c r="Q1" s="135"/>
      <c r="R1" s="135"/>
      <c r="S1" s="135"/>
      <c r="T1" s="135"/>
      <c r="U1" s="135"/>
      <c r="V1" s="135"/>
      <c r="W1" s="135"/>
      <c r="X1" s="14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row>
    <row r="2" spans="1:76" x14ac:dyDescent="0.3">
      <c r="A2" s="83"/>
      <c r="B2" s="81"/>
      <c r="D2" s="295"/>
      <c r="E2" s="737" t="s">
        <v>32</v>
      </c>
      <c r="F2" s="718"/>
      <c r="G2" s="718"/>
      <c r="H2" s="718"/>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c r="AP2" s="718"/>
      <c r="AQ2" s="718"/>
      <c r="AR2" s="718"/>
      <c r="AS2" s="718"/>
      <c r="AT2" s="718"/>
      <c r="AU2" s="718"/>
      <c r="AV2" s="718"/>
      <c r="AW2" s="718"/>
      <c r="AX2" s="718"/>
      <c r="AY2" s="718"/>
      <c r="AZ2" s="718"/>
      <c r="BA2" s="718"/>
      <c r="BB2" s="718"/>
      <c r="BC2" s="718"/>
      <c r="BD2" s="718"/>
      <c r="BE2" s="718"/>
      <c r="BF2" s="718"/>
      <c r="BG2" s="718"/>
      <c r="BH2" s="718"/>
      <c r="BI2" s="718"/>
      <c r="BJ2" s="718"/>
      <c r="BK2" s="718"/>
      <c r="BL2" s="718"/>
      <c r="BM2" s="718"/>
      <c r="BN2" s="718"/>
      <c r="BO2" s="718"/>
      <c r="BP2" s="718"/>
      <c r="BQ2" s="718"/>
      <c r="BR2" s="718"/>
      <c r="BS2" s="718"/>
      <c r="BT2" s="718"/>
      <c r="BU2" s="718"/>
      <c r="BV2" s="720"/>
      <c r="BW2" s="106"/>
      <c r="BX2" s="738"/>
    </row>
    <row r="3" spans="1:76" x14ac:dyDescent="0.3">
      <c r="A3" s="89"/>
      <c r="B3" s="81"/>
      <c r="C3" s="88" t="s">
        <v>274</v>
      </c>
      <c r="D3" s="296"/>
      <c r="E3" s="739" t="s">
        <v>354</v>
      </c>
      <c r="F3" s="740"/>
      <c r="G3" s="740"/>
      <c r="H3" s="740"/>
      <c r="I3" s="741"/>
      <c r="J3" s="739" t="s">
        <v>0</v>
      </c>
      <c r="K3" s="740"/>
      <c r="L3" s="740"/>
      <c r="M3" s="740"/>
      <c r="N3" s="741"/>
      <c r="O3" s="739" t="s">
        <v>6</v>
      </c>
      <c r="P3" s="740"/>
      <c r="Q3" s="740"/>
      <c r="R3" s="740"/>
      <c r="S3" s="741"/>
      <c r="T3" s="739" t="s">
        <v>7</v>
      </c>
      <c r="U3" s="742"/>
      <c r="V3" s="742"/>
      <c r="W3" s="742"/>
      <c r="X3" s="743"/>
      <c r="Y3" s="739" t="s">
        <v>8</v>
      </c>
      <c r="Z3" s="740"/>
      <c r="AA3" s="740"/>
      <c r="AB3" s="740"/>
      <c r="AC3" s="741"/>
      <c r="AD3" s="739" t="s">
        <v>9</v>
      </c>
      <c r="AE3" s="740"/>
      <c r="AF3" s="740"/>
      <c r="AG3" s="740"/>
      <c r="AH3" s="741"/>
      <c r="AI3" s="739" t="s">
        <v>10</v>
      </c>
      <c r="AJ3" s="740"/>
      <c r="AK3" s="740"/>
      <c r="AL3" s="740"/>
      <c r="AM3" s="741"/>
      <c r="AN3" s="739" t="s">
        <v>11</v>
      </c>
      <c r="AO3" s="740"/>
      <c r="AP3" s="740"/>
      <c r="AQ3" s="740"/>
      <c r="AR3" s="741"/>
      <c r="AS3" s="739" t="s">
        <v>16</v>
      </c>
      <c r="AT3" s="742"/>
      <c r="AU3" s="742"/>
      <c r="AV3" s="742"/>
      <c r="AW3" s="744"/>
      <c r="AX3" s="739" t="s">
        <v>12</v>
      </c>
      <c r="AY3" s="740"/>
      <c r="AZ3" s="740"/>
      <c r="BA3" s="740"/>
      <c r="BB3" s="741"/>
      <c r="BC3" s="739" t="s">
        <v>13</v>
      </c>
      <c r="BD3" s="742"/>
      <c r="BE3" s="742"/>
      <c r="BF3" s="742"/>
      <c r="BG3" s="744"/>
      <c r="BH3" s="297" t="s">
        <v>14</v>
      </c>
      <c r="BI3" s="298"/>
      <c r="BJ3" s="298"/>
      <c r="BK3" s="298"/>
      <c r="BL3" s="299"/>
      <c r="BM3" s="297" t="s">
        <v>15</v>
      </c>
      <c r="BN3" s="298"/>
      <c r="BO3" s="298"/>
      <c r="BP3" s="298"/>
      <c r="BQ3" s="299"/>
      <c r="BR3" s="739" t="s">
        <v>2</v>
      </c>
      <c r="BS3" s="742"/>
      <c r="BT3" s="742"/>
      <c r="BU3" s="742"/>
      <c r="BV3" s="744"/>
    </row>
    <row r="4" spans="1:76" x14ac:dyDescent="0.3">
      <c r="A4" s="89"/>
      <c r="B4" s="81"/>
      <c r="D4" s="296"/>
      <c r="E4" s="300" t="s">
        <v>276</v>
      </c>
      <c r="F4" s="108" t="s">
        <v>277</v>
      </c>
      <c r="G4" s="108" t="s">
        <v>278</v>
      </c>
      <c r="H4" s="108" t="s">
        <v>279</v>
      </c>
      <c r="I4" s="91" t="s">
        <v>280</v>
      </c>
      <c r="J4" s="300" t="s">
        <v>276</v>
      </c>
      <c r="K4" s="108" t="s">
        <v>277</v>
      </c>
      <c r="L4" s="108" t="s">
        <v>278</v>
      </c>
      <c r="M4" s="108" t="s">
        <v>279</v>
      </c>
      <c r="N4" s="301" t="s">
        <v>280</v>
      </c>
      <c r="O4" s="108" t="s">
        <v>276</v>
      </c>
      <c r="P4" s="108" t="s">
        <v>277</v>
      </c>
      <c r="Q4" s="108" t="s">
        <v>278</v>
      </c>
      <c r="R4" s="108" t="s">
        <v>279</v>
      </c>
      <c r="S4" s="301" t="s">
        <v>280</v>
      </c>
      <c r="T4" s="300" t="s">
        <v>276</v>
      </c>
      <c r="U4" s="108" t="s">
        <v>277</v>
      </c>
      <c r="V4" s="108" t="s">
        <v>278</v>
      </c>
      <c r="W4" s="108" t="s">
        <v>279</v>
      </c>
      <c r="X4" s="301" t="s">
        <v>280</v>
      </c>
      <c r="Y4" s="300" t="s">
        <v>276</v>
      </c>
      <c r="Z4" s="108" t="s">
        <v>277</v>
      </c>
      <c r="AA4" s="108" t="s">
        <v>278</v>
      </c>
      <c r="AB4" s="108" t="s">
        <v>279</v>
      </c>
      <c r="AC4" s="301" t="s">
        <v>280</v>
      </c>
      <c r="AD4" s="300" t="s">
        <v>276</v>
      </c>
      <c r="AE4" s="108" t="s">
        <v>277</v>
      </c>
      <c r="AF4" s="108" t="s">
        <v>278</v>
      </c>
      <c r="AG4" s="108" t="s">
        <v>279</v>
      </c>
      <c r="AH4" s="301" t="s">
        <v>280</v>
      </c>
      <c r="AI4" s="300" t="s">
        <v>276</v>
      </c>
      <c r="AJ4" s="108" t="s">
        <v>277</v>
      </c>
      <c r="AK4" s="108" t="s">
        <v>278</v>
      </c>
      <c r="AL4" s="108" t="s">
        <v>279</v>
      </c>
      <c r="AM4" s="301" t="s">
        <v>280</v>
      </c>
      <c r="AN4" s="300" t="s">
        <v>276</v>
      </c>
      <c r="AO4" s="108" t="s">
        <v>277</v>
      </c>
      <c r="AP4" s="108" t="s">
        <v>278</v>
      </c>
      <c r="AQ4" s="108" t="s">
        <v>279</v>
      </c>
      <c r="AR4" s="301" t="s">
        <v>280</v>
      </c>
      <c r="AS4" s="300" t="s">
        <v>276</v>
      </c>
      <c r="AT4" s="108" t="s">
        <v>277</v>
      </c>
      <c r="AU4" s="108" t="s">
        <v>278</v>
      </c>
      <c r="AV4" s="108" t="s">
        <v>279</v>
      </c>
      <c r="AW4" s="301" t="s">
        <v>280</v>
      </c>
      <c r="AX4" s="300" t="s">
        <v>276</v>
      </c>
      <c r="AY4" s="108" t="s">
        <v>277</v>
      </c>
      <c r="AZ4" s="108" t="s">
        <v>278</v>
      </c>
      <c r="BA4" s="108" t="s">
        <v>279</v>
      </c>
      <c r="BB4" s="301" t="s">
        <v>280</v>
      </c>
      <c r="BC4" s="300" t="s">
        <v>276</v>
      </c>
      <c r="BD4" s="108" t="s">
        <v>277</v>
      </c>
      <c r="BE4" s="108" t="s">
        <v>278</v>
      </c>
      <c r="BF4" s="108" t="s">
        <v>279</v>
      </c>
      <c r="BG4" s="301" t="s">
        <v>280</v>
      </c>
      <c r="BH4" s="300" t="s">
        <v>276</v>
      </c>
      <c r="BI4" s="108" t="s">
        <v>277</v>
      </c>
      <c r="BJ4" s="108" t="s">
        <v>278</v>
      </c>
      <c r="BK4" s="108" t="s">
        <v>281</v>
      </c>
      <c r="BL4" s="301" t="s">
        <v>280</v>
      </c>
      <c r="BM4" s="300" t="s">
        <v>276</v>
      </c>
      <c r="BN4" s="108" t="s">
        <v>277</v>
      </c>
      <c r="BO4" s="108" t="s">
        <v>278</v>
      </c>
      <c r="BP4" s="108" t="s">
        <v>279</v>
      </c>
      <c r="BQ4" s="301" t="s">
        <v>280</v>
      </c>
      <c r="BR4" s="300" t="s">
        <v>276</v>
      </c>
      <c r="BS4" s="108" t="s">
        <v>277</v>
      </c>
      <c r="BT4" s="108" t="s">
        <v>278</v>
      </c>
      <c r="BU4" s="108" t="s">
        <v>279</v>
      </c>
      <c r="BV4" s="302" t="s">
        <v>280</v>
      </c>
      <c r="BW4" s="106"/>
    </row>
    <row r="5" spans="1:76" x14ac:dyDescent="0.3">
      <c r="A5" s="92" t="s">
        <v>17</v>
      </c>
      <c r="B5" s="93"/>
      <c r="C5" s="93"/>
      <c r="D5" s="303"/>
      <c r="E5" s="304" t="s">
        <v>282</v>
      </c>
      <c r="F5" s="95" t="s">
        <v>283</v>
      </c>
      <c r="G5" s="95" t="s">
        <v>284</v>
      </c>
      <c r="H5" s="95" t="s">
        <v>285</v>
      </c>
      <c r="I5" s="96"/>
      <c r="J5" s="304" t="s">
        <v>282</v>
      </c>
      <c r="K5" s="95" t="s">
        <v>283</v>
      </c>
      <c r="L5" s="95" t="s">
        <v>284</v>
      </c>
      <c r="M5" s="95" t="s">
        <v>285</v>
      </c>
      <c r="N5" s="96"/>
      <c r="O5" s="95" t="s">
        <v>282</v>
      </c>
      <c r="P5" s="95" t="s">
        <v>283</v>
      </c>
      <c r="Q5" s="95" t="s">
        <v>284</v>
      </c>
      <c r="R5" s="95" t="s">
        <v>285</v>
      </c>
      <c r="S5" s="96"/>
      <c r="T5" s="304" t="s">
        <v>282</v>
      </c>
      <c r="U5" s="95" t="s">
        <v>283</v>
      </c>
      <c r="V5" s="95" t="s">
        <v>284</v>
      </c>
      <c r="W5" s="95" t="s">
        <v>285</v>
      </c>
      <c r="X5" s="96"/>
      <c r="Y5" s="304" t="s">
        <v>282</v>
      </c>
      <c r="Z5" s="95" t="s">
        <v>283</v>
      </c>
      <c r="AA5" s="95" t="s">
        <v>284</v>
      </c>
      <c r="AB5" s="95" t="s">
        <v>285</v>
      </c>
      <c r="AC5" s="96"/>
      <c r="AD5" s="304" t="s">
        <v>282</v>
      </c>
      <c r="AE5" s="95" t="s">
        <v>283</v>
      </c>
      <c r="AF5" s="95" t="s">
        <v>284</v>
      </c>
      <c r="AG5" s="95" t="s">
        <v>285</v>
      </c>
      <c r="AH5" s="96"/>
      <c r="AI5" s="304" t="s">
        <v>282</v>
      </c>
      <c r="AJ5" s="95" t="s">
        <v>283</v>
      </c>
      <c r="AK5" s="95" t="s">
        <v>284</v>
      </c>
      <c r="AL5" s="95" t="s">
        <v>285</v>
      </c>
      <c r="AM5" s="96"/>
      <c r="AN5" s="304" t="s">
        <v>282</v>
      </c>
      <c r="AO5" s="95" t="s">
        <v>283</v>
      </c>
      <c r="AP5" s="95" t="s">
        <v>284</v>
      </c>
      <c r="AQ5" s="95" t="s">
        <v>285</v>
      </c>
      <c r="AR5" s="96"/>
      <c r="AS5" s="304" t="s">
        <v>282</v>
      </c>
      <c r="AT5" s="95" t="s">
        <v>283</v>
      </c>
      <c r="AU5" s="95" t="s">
        <v>284</v>
      </c>
      <c r="AV5" s="95" t="s">
        <v>285</v>
      </c>
      <c r="AW5" s="96"/>
      <c r="AX5" s="304" t="s">
        <v>282</v>
      </c>
      <c r="AY5" s="95" t="s">
        <v>283</v>
      </c>
      <c r="AZ5" s="95" t="s">
        <v>284</v>
      </c>
      <c r="BA5" s="95" t="s">
        <v>285</v>
      </c>
      <c r="BB5" s="96"/>
      <c r="BC5" s="304" t="s">
        <v>282</v>
      </c>
      <c r="BD5" s="95" t="s">
        <v>283</v>
      </c>
      <c r="BE5" s="95" t="s">
        <v>284</v>
      </c>
      <c r="BF5" s="95" t="s">
        <v>285</v>
      </c>
      <c r="BG5" s="96"/>
      <c r="BH5" s="304" t="s">
        <v>282</v>
      </c>
      <c r="BI5" s="95" t="s">
        <v>283</v>
      </c>
      <c r="BJ5" s="95" t="s">
        <v>284</v>
      </c>
      <c r="BK5" s="95" t="s">
        <v>285</v>
      </c>
      <c r="BL5" s="96"/>
      <c r="BM5" s="304" t="s">
        <v>282</v>
      </c>
      <c r="BN5" s="95" t="s">
        <v>283</v>
      </c>
      <c r="BO5" s="95" t="s">
        <v>284</v>
      </c>
      <c r="BP5" s="95" t="s">
        <v>285</v>
      </c>
      <c r="BQ5" s="96"/>
      <c r="BR5" s="304" t="s">
        <v>282</v>
      </c>
      <c r="BS5" s="95" t="s">
        <v>283</v>
      </c>
      <c r="BT5" s="95" t="s">
        <v>284</v>
      </c>
      <c r="BU5" s="95" t="s">
        <v>285</v>
      </c>
      <c r="BV5" s="97"/>
      <c r="BW5" s="106"/>
      <c r="BX5" s="306"/>
    </row>
    <row r="6" spans="1:76" x14ac:dyDescent="0.3">
      <c r="A6" s="89"/>
      <c r="B6" s="81"/>
      <c r="D6" s="108"/>
      <c r="E6" s="307"/>
      <c r="F6" s="308"/>
      <c r="G6" s="308"/>
      <c r="H6" s="309"/>
      <c r="I6" s="310"/>
      <c r="J6" s="300"/>
      <c r="K6" s="108"/>
      <c r="L6" s="108"/>
      <c r="M6" s="108"/>
      <c r="N6" s="310"/>
      <c r="O6" s="108"/>
      <c r="P6" s="108"/>
      <c r="Q6" s="108"/>
      <c r="R6" s="108"/>
      <c r="S6" s="310"/>
      <c r="T6" s="300"/>
      <c r="U6" s="108"/>
      <c r="V6" s="108"/>
      <c r="W6" s="108"/>
      <c r="X6" s="310"/>
      <c r="Y6" s="300"/>
      <c r="Z6" s="108"/>
      <c r="AA6" s="108"/>
      <c r="AB6" s="108"/>
      <c r="AC6" s="310"/>
      <c r="AD6" s="300"/>
      <c r="AE6" s="108"/>
      <c r="AF6" s="108"/>
      <c r="AG6" s="108"/>
      <c r="AH6" s="310"/>
      <c r="AI6" s="300"/>
      <c r="AJ6" s="108"/>
      <c r="AK6" s="108"/>
      <c r="AL6" s="108"/>
      <c r="AM6" s="310"/>
      <c r="AN6" s="300"/>
      <c r="AO6" s="108"/>
      <c r="AP6" s="108"/>
      <c r="AQ6" s="108"/>
      <c r="AR6" s="310"/>
      <c r="AS6" s="300"/>
      <c r="AT6" s="108"/>
      <c r="AU6" s="108"/>
      <c r="AV6" s="108"/>
      <c r="AW6" s="310"/>
      <c r="AX6" s="300"/>
      <c r="AY6" s="108"/>
      <c r="AZ6" s="108"/>
      <c r="BA6" s="108"/>
      <c r="BB6" s="310"/>
      <c r="BC6" s="300"/>
      <c r="BD6" s="108"/>
      <c r="BE6" s="108"/>
      <c r="BF6" s="108"/>
      <c r="BG6" s="310"/>
      <c r="BH6" s="300"/>
      <c r="BI6" s="108"/>
      <c r="BJ6" s="108"/>
      <c r="BK6" s="108"/>
      <c r="BL6" s="310"/>
      <c r="BM6" s="300"/>
      <c r="BN6" s="108"/>
      <c r="BO6" s="108"/>
      <c r="BP6" s="108"/>
      <c r="BQ6" s="310"/>
      <c r="BR6" s="300"/>
      <c r="BS6" s="108"/>
      <c r="BT6" s="108"/>
      <c r="BU6" s="108"/>
      <c r="BV6" s="311"/>
      <c r="BW6" s="106"/>
    </row>
    <row r="7" spans="1:76" ht="13.5" customHeight="1" x14ac:dyDescent="0.3">
      <c r="A7" s="312">
        <v>1</v>
      </c>
      <c r="B7" s="313" t="s">
        <v>286</v>
      </c>
      <c r="D7" s="314"/>
      <c r="E7" s="315">
        <v>616215</v>
      </c>
      <c r="F7" s="20">
        <v>2231</v>
      </c>
      <c r="G7" s="20">
        <v>24696</v>
      </c>
      <c r="H7" s="19">
        <v>0</v>
      </c>
      <c r="I7" s="178">
        <v>643142</v>
      </c>
      <c r="J7" s="188">
        <v>45422</v>
      </c>
      <c r="K7" s="174">
        <v>34</v>
      </c>
      <c r="L7" s="174">
        <v>933</v>
      </c>
      <c r="M7" s="174">
        <v>0</v>
      </c>
      <c r="N7" s="178">
        <v>46389</v>
      </c>
      <c r="O7" s="188">
        <v>45385</v>
      </c>
      <c r="P7" s="174">
        <v>153</v>
      </c>
      <c r="Q7" s="174">
        <v>16699</v>
      </c>
      <c r="R7" s="174">
        <v>0</v>
      </c>
      <c r="S7" s="178">
        <v>62237</v>
      </c>
      <c r="T7" s="188">
        <v>51703</v>
      </c>
      <c r="U7" s="174">
        <v>6</v>
      </c>
      <c r="V7" s="174">
        <v>947</v>
      </c>
      <c r="W7" s="174">
        <v>0</v>
      </c>
      <c r="X7" s="178">
        <v>52656</v>
      </c>
      <c r="Y7" s="188">
        <v>56418</v>
      </c>
      <c r="Z7" s="174">
        <v>35</v>
      </c>
      <c r="AA7" s="174">
        <v>898</v>
      </c>
      <c r="AB7" s="174">
        <v>0</v>
      </c>
      <c r="AC7" s="178">
        <v>57351</v>
      </c>
      <c r="AD7" s="188">
        <v>53316</v>
      </c>
      <c r="AE7" s="174">
        <v>597</v>
      </c>
      <c r="AF7" s="174">
        <v>2728</v>
      </c>
      <c r="AG7" s="174">
        <v>0</v>
      </c>
      <c r="AH7" s="178">
        <v>56641</v>
      </c>
      <c r="AI7" s="188">
        <v>46672</v>
      </c>
      <c r="AJ7" s="174">
        <v>193</v>
      </c>
      <c r="AK7" s="174">
        <v>1232</v>
      </c>
      <c r="AL7" s="174">
        <v>0</v>
      </c>
      <c r="AM7" s="178">
        <v>48097</v>
      </c>
      <c r="AN7" s="188">
        <v>50277</v>
      </c>
      <c r="AO7" s="174">
        <v>765</v>
      </c>
      <c r="AP7" s="174">
        <v>389</v>
      </c>
      <c r="AQ7" s="174">
        <v>0</v>
      </c>
      <c r="AR7" s="178">
        <v>51431</v>
      </c>
      <c r="AS7" s="188">
        <v>54856</v>
      </c>
      <c r="AT7" s="174">
        <v>202</v>
      </c>
      <c r="AU7" s="174">
        <v>-3351</v>
      </c>
      <c r="AV7" s="174">
        <v>0</v>
      </c>
      <c r="AW7" s="178">
        <v>51707</v>
      </c>
      <c r="AX7" s="188">
        <v>51422</v>
      </c>
      <c r="AY7" s="174">
        <v>10</v>
      </c>
      <c r="AZ7" s="174">
        <v>1299</v>
      </c>
      <c r="BA7" s="174">
        <v>0</v>
      </c>
      <c r="BB7" s="178">
        <v>52731</v>
      </c>
      <c r="BC7" s="188">
        <v>47979</v>
      </c>
      <c r="BD7" s="174">
        <v>8</v>
      </c>
      <c r="BE7" s="174">
        <v>134</v>
      </c>
      <c r="BF7" s="174">
        <v>0</v>
      </c>
      <c r="BG7" s="178">
        <v>48121</v>
      </c>
      <c r="BH7" s="188">
        <v>0</v>
      </c>
      <c r="BI7" s="174">
        <v>0</v>
      </c>
      <c r="BJ7" s="174">
        <v>0</v>
      </c>
      <c r="BK7" s="174">
        <v>0</v>
      </c>
      <c r="BL7" s="178">
        <v>0</v>
      </c>
      <c r="BM7" s="188">
        <v>0</v>
      </c>
      <c r="BN7" s="174">
        <v>0</v>
      </c>
      <c r="BO7" s="174">
        <v>0</v>
      </c>
      <c r="BP7" s="174">
        <v>0</v>
      </c>
      <c r="BQ7" s="178">
        <v>0</v>
      </c>
      <c r="BR7" s="188">
        <v>503450</v>
      </c>
      <c r="BS7" s="39">
        <v>2003</v>
      </c>
      <c r="BT7" s="174">
        <v>21908</v>
      </c>
      <c r="BU7" s="174">
        <v>0</v>
      </c>
      <c r="BV7" s="275">
        <v>527361</v>
      </c>
      <c r="BW7" s="318"/>
      <c r="BX7" s="319"/>
    </row>
    <row r="8" spans="1:76" x14ac:dyDescent="0.3">
      <c r="A8" s="312">
        <v>2</v>
      </c>
      <c r="B8" s="313" t="s">
        <v>287</v>
      </c>
      <c r="D8" s="320" t="s">
        <v>125</v>
      </c>
      <c r="E8" s="315">
        <v>1548694</v>
      </c>
      <c r="F8" s="20">
        <v>712509</v>
      </c>
      <c r="G8" s="20">
        <v>509760</v>
      </c>
      <c r="H8" s="19">
        <v>0</v>
      </c>
      <c r="I8" s="178">
        <v>2770963</v>
      </c>
      <c r="J8" s="188">
        <v>140789</v>
      </c>
      <c r="K8" s="376">
        <v>142930</v>
      </c>
      <c r="L8" s="174">
        <v>125813</v>
      </c>
      <c r="M8" s="174">
        <v>0</v>
      </c>
      <c r="N8" s="178">
        <v>409532</v>
      </c>
      <c r="O8" s="188">
        <v>140789</v>
      </c>
      <c r="P8" s="174">
        <v>0</v>
      </c>
      <c r="Q8" s="174">
        <v>813</v>
      </c>
      <c r="R8" s="174">
        <v>0</v>
      </c>
      <c r="S8" s="178">
        <v>141602</v>
      </c>
      <c r="T8" s="188">
        <v>140789</v>
      </c>
      <c r="U8" s="174">
        <v>0</v>
      </c>
      <c r="V8" s="174">
        <v>813</v>
      </c>
      <c r="W8" s="174">
        <v>0</v>
      </c>
      <c r="X8" s="178">
        <v>141602</v>
      </c>
      <c r="Y8" s="188">
        <v>140789</v>
      </c>
      <c r="Z8" s="174">
        <v>142930</v>
      </c>
      <c r="AA8" s="174">
        <v>125813</v>
      </c>
      <c r="AB8" s="174">
        <v>0</v>
      </c>
      <c r="AC8" s="178">
        <v>409532</v>
      </c>
      <c r="AD8" s="188">
        <v>140789</v>
      </c>
      <c r="AE8" s="174">
        <v>0</v>
      </c>
      <c r="AF8" s="174">
        <v>813</v>
      </c>
      <c r="AG8" s="174">
        <v>0</v>
      </c>
      <c r="AH8" s="178">
        <v>141602</v>
      </c>
      <c r="AI8" s="188">
        <v>0</v>
      </c>
      <c r="AJ8" s="174">
        <v>140789</v>
      </c>
      <c r="AK8" s="174">
        <v>813</v>
      </c>
      <c r="AL8" s="174">
        <v>0</v>
      </c>
      <c r="AM8" s="178">
        <v>141602</v>
      </c>
      <c r="AN8" s="188">
        <v>140789</v>
      </c>
      <c r="AO8" s="174">
        <v>142930</v>
      </c>
      <c r="AP8" s="174">
        <v>125813</v>
      </c>
      <c r="AQ8" s="174">
        <v>0</v>
      </c>
      <c r="AR8" s="178">
        <v>409532</v>
      </c>
      <c r="AS8" s="188">
        <v>140789</v>
      </c>
      <c r="AT8" s="174">
        <v>142930</v>
      </c>
      <c r="AU8" s="174">
        <v>125813</v>
      </c>
      <c r="AV8" s="174">
        <v>0</v>
      </c>
      <c r="AW8" s="178">
        <v>409532</v>
      </c>
      <c r="AX8" s="188">
        <v>140789</v>
      </c>
      <c r="AY8" s="174">
        <v>0</v>
      </c>
      <c r="AZ8" s="174">
        <v>813</v>
      </c>
      <c r="BA8" s="174">
        <v>0</v>
      </c>
      <c r="BB8" s="178">
        <v>141602</v>
      </c>
      <c r="BC8" s="188">
        <v>140789</v>
      </c>
      <c r="BD8" s="174">
        <v>0</v>
      </c>
      <c r="BE8" s="174">
        <v>818</v>
      </c>
      <c r="BF8" s="174">
        <v>0</v>
      </c>
      <c r="BG8" s="178">
        <v>141607</v>
      </c>
      <c r="BH8" s="188">
        <v>0</v>
      </c>
      <c r="BI8" s="174">
        <v>0</v>
      </c>
      <c r="BJ8" s="174">
        <v>0</v>
      </c>
      <c r="BK8" s="174">
        <v>0</v>
      </c>
      <c r="BL8" s="178">
        <v>0</v>
      </c>
      <c r="BM8" s="188">
        <v>0</v>
      </c>
      <c r="BN8" s="174">
        <v>0</v>
      </c>
      <c r="BO8" s="174">
        <v>0</v>
      </c>
      <c r="BP8" s="174">
        <v>0</v>
      </c>
      <c r="BQ8" s="178">
        <v>0</v>
      </c>
      <c r="BR8" s="188">
        <v>1267101</v>
      </c>
      <c r="BS8" s="39">
        <v>712509</v>
      </c>
      <c r="BT8" s="174">
        <v>508135</v>
      </c>
      <c r="BU8" s="174">
        <v>0</v>
      </c>
      <c r="BV8" s="275">
        <v>2487745</v>
      </c>
      <c r="BW8" s="143"/>
      <c r="BX8" s="319"/>
    </row>
    <row r="9" spans="1:76" x14ac:dyDescent="0.3">
      <c r="A9" s="312">
        <v>3</v>
      </c>
      <c r="B9" s="313" t="s">
        <v>288</v>
      </c>
      <c r="D9" s="320"/>
      <c r="E9" s="315">
        <v>4069774</v>
      </c>
      <c r="F9" s="20">
        <v>120187795</v>
      </c>
      <c r="G9" s="20">
        <v>64357</v>
      </c>
      <c r="H9" s="19">
        <v>2691</v>
      </c>
      <c r="I9" s="178">
        <v>124324617</v>
      </c>
      <c r="J9" s="188">
        <v>327014</v>
      </c>
      <c r="K9" s="174">
        <v>1564</v>
      </c>
      <c r="L9" s="174">
        <v>20</v>
      </c>
      <c r="M9" s="174">
        <v>0</v>
      </c>
      <c r="N9" s="178">
        <v>328598</v>
      </c>
      <c r="O9" s="188">
        <v>365103</v>
      </c>
      <c r="P9" s="174">
        <v>31501</v>
      </c>
      <c r="Q9" s="174">
        <v>64</v>
      </c>
      <c r="R9" s="174">
        <v>0</v>
      </c>
      <c r="S9" s="178">
        <v>396668</v>
      </c>
      <c r="T9" s="188">
        <v>325733</v>
      </c>
      <c r="U9" s="174">
        <v>170551</v>
      </c>
      <c r="V9" s="174">
        <v>395</v>
      </c>
      <c r="W9" s="174">
        <v>0</v>
      </c>
      <c r="X9" s="178">
        <v>496679</v>
      </c>
      <c r="Y9" s="188">
        <v>360100</v>
      </c>
      <c r="Z9" s="174">
        <v>47399979</v>
      </c>
      <c r="AA9" s="174">
        <v>1902</v>
      </c>
      <c r="AB9" s="174">
        <v>0</v>
      </c>
      <c r="AC9" s="178">
        <v>47761981</v>
      </c>
      <c r="AD9" s="188">
        <v>351628</v>
      </c>
      <c r="AE9" s="174">
        <v>312760</v>
      </c>
      <c r="AF9" s="174">
        <v>308</v>
      </c>
      <c r="AG9" s="174">
        <v>0</v>
      </c>
      <c r="AH9" s="178">
        <v>664696</v>
      </c>
      <c r="AI9" s="188">
        <v>334037</v>
      </c>
      <c r="AJ9" s="174">
        <v>1838494</v>
      </c>
      <c r="AK9" s="174">
        <v>3176</v>
      </c>
      <c r="AL9" s="174">
        <v>0</v>
      </c>
      <c r="AM9" s="178">
        <v>2175707</v>
      </c>
      <c r="AN9" s="188">
        <v>301527</v>
      </c>
      <c r="AO9" s="174">
        <v>1592125</v>
      </c>
      <c r="AP9" s="174">
        <v>15913</v>
      </c>
      <c r="AQ9" s="174">
        <v>0</v>
      </c>
      <c r="AR9" s="178">
        <v>1909565</v>
      </c>
      <c r="AS9" s="188">
        <v>394968</v>
      </c>
      <c r="AT9" s="174">
        <v>850551</v>
      </c>
      <c r="AU9" s="174">
        <v>5405</v>
      </c>
      <c r="AV9" s="174">
        <v>0</v>
      </c>
      <c r="AW9" s="178">
        <v>1250924</v>
      </c>
      <c r="AX9" s="188">
        <v>392681</v>
      </c>
      <c r="AY9" s="174">
        <v>36209802</v>
      </c>
      <c r="AZ9" s="174">
        <v>4874</v>
      </c>
      <c r="BA9" s="174">
        <v>0</v>
      </c>
      <c r="BB9" s="178">
        <v>36607357</v>
      </c>
      <c r="BC9" s="188">
        <v>304824</v>
      </c>
      <c r="BD9" s="174">
        <v>46187</v>
      </c>
      <c r="BE9" s="174">
        <v>20309</v>
      </c>
      <c r="BF9" s="174">
        <v>53</v>
      </c>
      <c r="BG9" s="178">
        <v>371373</v>
      </c>
      <c r="BH9" s="188">
        <v>0</v>
      </c>
      <c r="BI9" s="174">
        <v>0</v>
      </c>
      <c r="BJ9" s="174">
        <v>0</v>
      </c>
      <c r="BK9" s="174">
        <v>0</v>
      </c>
      <c r="BL9" s="178">
        <v>0</v>
      </c>
      <c r="BM9" s="188">
        <v>0</v>
      </c>
      <c r="BN9" s="174">
        <v>0</v>
      </c>
      <c r="BO9" s="174">
        <v>0</v>
      </c>
      <c r="BP9" s="174">
        <v>0</v>
      </c>
      <c r="BQ9" s="178">
        <v>0</v>
      </c>
      <c r="BR9" s="188">
        <v>3457615</v>
      </c>
      <c r="BS9" s="39">
        <v>88453514</v>
      </c>
      <c r="BT9" s="174">
        <v>52366</v>
      </c>
      <c r="BU9" s="174">
        <v>53</v>
      </c>
      <c r="BV9" s="275">
        <v>91963548</v>
      </c>
      <c r="BW9" s="143"/>
      <c r="BX9" s="745"/>
    </row>
    <row r="10" spans="1:76" x14ac:dyDescent="0.3">
      <c r="A10" s="312">
        <v>4</v>
      </c>
      <c r="B10" s="313" t="s">
        <v>289</v>
      </c>
      <c r="D10" s="320"/>
      <c r="E10" s="315">
        <v>511693</v>
      </c>
      <c r="F10" s="20">
        <v>225844</v>
      </c>
      <c r="G10" s="20">
        <v>6295</v>
      </c>
      <c r="H10" s="19">
        <v>183</v>
      </c>
      <c r="I10" s="178">
        <v>744015</v>
      </c>
      <c r="J10" s="188">
        <v>36699</v>
      </c>
      <c r="K10" s="174">
        <v>56321</v>
      </c>
      <c r="L10" s="174">
        <v>29</v>
      </c>
      <c r="M10" s="174">
        <v>8</v>
      </c>
      <c r="N10" s="178">
        <v>93057</v>
      </c>
      <c r="O10" s="188">
        <v>34823</v>
      </c>
      <c r="P10" s="174">
        <v>308</v>
      </c>
      <c r="Q10" s="174">
        <v>0</v>
      </c>
      <c r="R10" s="174">
        <v>82</v>
      </c>
      <c r="S10" s="178">
        <v>35213</v>
      </c>
      <c r="T10" s="188">
        <v>39205</v>
      </c>
      <c r="U10" s="174">
        <v>4</v>
      </c>
      <c r="V10" s="174">
        <v>305</v>
      </c>
      <c r="W10" s="174">
        <v>45</v>
      </c>
      <c r="X10" s="178">
        <v>39559</v>
      </c>
      <c r="Y10" s="188">
        <v>40591</v>
      </c>
      <c r="Z10" s="174">
        <v>56451</v>
      </c>
      <c r="AA10" s="174">
        <v>30</v>
      </c>
      <c r="AB10" s="174">
        <v>7</v>
      </c>
      <c r="AC10" s="178">
        <v>97079</v>
      </c>
      <c r="AD10" s="188">
        <v>38452</v>
      </c>
      <c r="AE10" s="174">
        <v>0</v>
      </c>
      <c r="AF10" s="174">
        <v>752</v>
      </c>
      <c r="AG10" s="174">
        <v>11</v>
      </c>
      <c r="AH10" s="178">
        <v>39215</v>
      </c>
      <c r="AI10" s="188">
        <v>43397</v>
      </c>
      <c r="AJ10" s="174">
        <v>0</v>
      </c>
      <c r="AK10" s="174">
        <v>2533</v>
      </c>
      <c r="AL10" s="174">
        <v>0</v>
      </c>
      <c r="AM10" s="178">
        <v>45930</v>
      </c>
      <c r="AN10" s="188">
        <v>41837</v>
      </c>
      <c r="AO10" s="174">
        <v>56321</v>
      </c>
      <c r="AP10" s="174">
        <v>71</v>
      </c>
      <c r="AQ10" s="174">
        <v>0</v>
      </c>
      <c r="AR10" s="178">
        <v>98229</v>
      </c>
      <c r="AS10" s="188">
        <v>39184</v>
      </c>
      <c r="AT10" s="174">
        <v>82</v>
      </c>
      <c r="AU10" s="174">
        <v>876</v>
      </c>
      <c r="AV10" s="174">
        <v>0</v>
      </c>
      <c r="AW10" s="178">
        <v>40142</v>
      </c>
      <c r="AX10" s="188">
        <v>45583</v>
      </c>
      <c r="AY10" s="174">
        <v>0</v>
      </c>
      <c r="AZ10" s="174">
        <v>16</v>
      </c>
      <c r="BA10" s="174">
        <v>0</v>
      </c>
      <c r="BB10" s="178">
        <v>45599</v>
      </c>
      <c r="BC10" s="188">
        <v>50778</v>
      </c>
      <c r="BD10" s="174">
        <v>56321</v>
      </c>
      <c r="BE10" s="174">
        <v>1049</v>
      </c>
      <c r="BF10" s="174">
        <v>1</v>
      </c>
      <c r="BG10" s="178">
        <v>108149</v>
      </c>
      <c r="BH10" s="188">
        <v>0</v>
      </c>
      <c r="BI10" s="174">
        <v>0</v>
      </c>
      <c r="BJ10" s="174">
        <v>0</v>
      </c>
      <c r="BK10" s="174">
        <v>0</v>
      </c>
      <c r="BL10" s="178">
        <v>0</v>
      </c>
      <c r="BM10" s="188">
        <v>0</v>
      </c>
      <c r="BN10" s="174">
        <v>0</v>
      </c>
      <c r="BO10" s="174">
        <v>0</v>
      </c>
      <c r="BP10" s="174">
        <v>0</v>
      </c>
      <c r="BQ10" s="178">
        <v>0</v>
      </c>
      <c r="BR10" s="188">
        <v>410549</v>
      </c>
      <c r="BS10" s="39">
        <v>225808</v>
      </c>
      <c r="BT10" s="174">
        <v>5661</v>
      </c>
      <c r="BU10" s="174">
        <v>154</v>
      </c>
      <c r="BV10" s="275">
        <v>642172</v>
      </c>
      <c r="BW10" s="143"/>
      <c r="BX10" s="319"/>
    </row>
    <row r="11" spans="1:76" x14ac:dyDescent="0.3">
      <c r="A11" s="312">
        <v>5</v>
      </c>
      <c r="B11" s="313" t="s">
        <v>290</v>
      </c>
      <c r="D11" s="320"/>
      <c r="E11" s="315">
        <v>7365204</v>
      </c>
      <c r="F11" s="20">
        <v>4052195</v>
      </c>
      <c r="G11" s="20">
        <v>413213</v>
      </c>
      <c r="H11" s="19">
        <v>1241</v>
      </c>
      <c r="I11" s="178">
        <v>11831853</v>
      </c>
      <c r="J11" s="188">
        <v>902306</v>
      </c>
      <c r="K11" s="174">
        <v>509721</v>
      </c>
      <c r="L11" s="174">
        <v>70944</v>
      </c>
      <c r="M11" s="174">
        <v>0</v>
      </c>
      <c r="N11" s="178">
        <v>1482971</v>
      </c>
      <c r="O11" s="188">
        <v>699487</v>
      </c>
      <c r="P11" s="174">
        <v>507247</v>
      </c>
      <c r="Q11" s="174">
        <v>23854</v>
      </c>
      <c r="R11" s="174">
        <v>0</v>
      </c>
      <c r="S11" s="178">
        <v>1230588</v>
      </c>
      <c r="T11" s="188">
        <v>583504</v>
      </c>
      <c r="U11" s="174">
        <v>747142</v>
      </c>
      <c r="V11" s="174">
        <v>25313</v>
      </c>
      <c r="W11" s="174">
        <v>0</v>
      </c>
      <c r="X11" s="178">
        <v>1355959</v>
      </c>
      <c r="Y11" s="188">
        <v>707872</v>
      </c>
      <c r="Z11" s="174">
        <v>408418</v>
      </c>
      <c r="AA11" s="174">
        <v>12234</v>
      </c>
      <c r="AB11" s="174">
        <v>0</v>
      </c>
      <c r="AC11" s="178">
        <v>1128524</v>
      </c>
      <c r="AD11" s="188">
        <v>726040</v>
      </c>
      <c r="AE11" s="174">
        <v>197213</v>
      </c>
      <c r="AF11" s="174">
        <v>53205</v>
      </c>
      <c r="AG11" s="174">
        <v>0</v>
      </c>
      <c r="AH11" s="178">
        <v>976458</v>
      </c>
      <c r="AI11" s="188">
        <v>488482</v>
      </c>
      <c r="AJ11" s="174">
        <v>196833</v>
      </c>
      <c r="AK11" s="174">
        <v>63215</v>
      </c>
      <c r="AL11" s="174">
        <v>0</v>
      </c>
      <c r="AM11" s="178">
        <v>748530</v>
      </c>
      <c r="AN11" s="188">
        <v>547271</v>
      </c>
      <c r="AO11" s="174">
        <v>300505</v>
      </c>
      <c r="AP11" s="174">
        <v>19611</v>
      </c>
      <c r="AQ11" s="174">
        <v>0</v>
      </c>
      <c r="AR11" s="178">
        <v>867387</v>
      </c>
      <c r="AS11" s="188">
        <v>676307</v>
      </c>
      <c r="AT11" s="174">
        <v>220295</v>
      </c>
      <c r="AU11" s="174">
        <v>40273</v>
      </c>
      <c r="AV11" s="174">
        <v>0</v>
      </c>
      <c r="AW11" s="178">
        <v>936875</v>
      </c>
      <c r="AX11" s="188">
        <v>546688</v>
      </c>
      <c r="AY11" s="174">
        <v>220654</v>
      </c>
      <c r="AZ11" s="174">
        <v>38159</v>
      </c>
      <c r="BA11" s="174">
        <v>0</v>
      </c>
      <c r="BB11" s="178">
        <v>805501</v>
      </c>
      <c r="BC11" s="188">
        <v>618865</v>
      </c>
      <c r="BD11" s="174">
        <v>302518</v>
      </c>
      <c r="BE11" s="174">
        <v>28831</v>
      </c>
      <c r="BF11" s="174">
        <v>0</v>
      </c>
      <c r="BG11" s="178">
        <v>950214</v>
      </c>
      <c r="BH11" s="188">
        <v>0</v>
      </c>
      <c r="BI11" s="174">
        <v>0</v>
      </c>
      <c r="BJ11" s="174">
        <v>0</v>
      </c>
      <c r="BK11" s="174">
        <v>0</v>
      </c>
      <c r="BL11" s="178">
        <v>0</v>
      </c>
      <c r="BM11" s="188">
        <v>0</v>
      </c>
      <c r="BN11" s="174">
        <v>0</v>
      </c>
      <c r="BO11" s="174">
        <v>0</v>
      </c>
      <c r="BP11" s="174">
        <v>0</v>
      </c>
      <c r="BQ11" s="178">
        <v>0</v>
      </c>
      <c r="BR11" s="188">
        <v>6496822</v>
      </c>
      <c r="BS11" s="39">
        <v>3610546</v>
      </c>
      <c r="BT11" s="174">
        <v>375639</v>
      </c>
      <c r="BU11" s="174">
        <v>0</v>
      </c>
      <c r="BV11" s="275">
        <v>10483007</v>
      </c>
      <c r="BW11" s="143"/>
      <c r="BX11" s="319"/>
    </row>
    <row r="12" spans="1:76" x14ac:dyDescent="0.3">
      <c r="A12" s="312">
        <v>6</v>
      </c>
      <c r="B12" s="313" t="s">
        <v>291</v>
      </c>
      <c r="D12" s="314"/>
      <c r="E12" s="315">
        <v>6042293</v>
      </c>
      <c r="F12" s="20">
        <v>890594</v>
      </c>
      <c r="G12" s="20">
        <v>48891</v>
      </c>
      <c r="H12" s="19">
        <v>29363</v>
      </c>
      <c r="I12" s="178">
        <v>7011141</v>
      </c>
      <c r="J12" s="188">
        <v>425281</v>
      </c>
      <c r="K12" s="174">
        <v>365376</v>
      </c>
      <c r="L12" s="174">
        <v>30282</v>
      </c>
      <c r="M12" s="174">
        <v>-88</v>
      </c>
      <c r="N12" s="178">
        <v>820851</v>
      </c>
      <c r="O12" s="188">
        <v>608194</v>
      </c>
      <c r="P12" s="174">
        <v>11043</v>
      </c>
      <c r="Q12" s="174">
        <v>16775</v>
      </c>
      <c r="R12" s="174">
        <v>128</v>
      </c>
      <c r="S12" s="178">
        <v>636140</v>
      </c>
      <c r="T12" s="188">
        <v>210688</v>
      </c>
      <c r="U12" s="174">
        <v>159934</v>
      </c>
      <c r="V12" s="174">
        <v>-35665</v>
      </c>
      <c r="W12" s="174">
        <v>0</v>
      </c>
      <c r="X12" s="178">
        <v>334957</v>
      </c>
      <c r="Y12" s="188">
        <v>837388</v>
      </c>
      <c r="Z12" s="174">
        <v>16771</v>
      </c>
      <c r="AA12" s="174">
        <v>14426</v>
      </c>
      <c r="AB12" s="174">
        <v>6</v>
      </c>
      <c r="AC12" s="178">
        <v>868591</v>
      </c>
      <c r="AD12" s="188">
        <v>487307</v>
      </c>
      <c r="AE12" s="174">
        <v>3769</v>
      </c>
      <c r="AF12" s="174">
        <v>3660</v>
      </c>
      <c r="AG12" s="174">
        <v>627</v>
      </c>
      <c r="AH12" s="178">
        <v>495363</v>
      </c>
      <c r="AI12" s="188">
        <v>472004</v>
      </c>
      <c r="AJ12" s="174">
        <v>2154</v>
      </c>
      <c r="AK12" s="174">
        <v>-1751</v>
      </c>
      <c r="AL12" s="174">
        <v>1020</v>
      </c>
      <c r="AM12" s="178">
        <v>473427</v>
      </c>
      <c r="AN12" s="188">
        <v>513179</v>
      </c>
      <c r="AO12" s="174">
        <v>15476</v>
      </c>
      <c r="AP12" s="174">
        <v>24436</v>
      </c>
      <c r="AQ12" s="174">
        <v>2</v>
      </c>
      <c r="AR12" s="178">
        <v>553093</v>
      </c>
      <c r="AS12" s="188">
        <v>494669</v>
      </c>
      <c r="AT12" s="174">
        <v>2461</v>
      </c>
      <c r="AU12" s="174">
        <v>1699</v>
      </c>
      <c r="AV12" s="174">
        <v>346</v>
      </c>
      <c r="AW12" s="178">
        <v>499175</v>
      </c>
      <c r="AX12" s="188">
        <v>498474</v>
      </c>
      <c r="AY12" s="174">
        <v>3862</v>
      </c>
      <c r="AZ12" s="174">
        <v>18153</v>
      </c>
      <c r="BA12" s="174">
        <v>10</v>
      </c>
      <c r="BB12" s="178">
        <v>520499</v>
      </c>
      <c r="BC12" s="188">
        <v>474872</v>
      </c>
      <c r="BD12" s="174">
        <v>15683</v>
      </c>
      <c r="BE12" s="174">
        <v>10800</v>
      </c>
      <c r="BF12" s="174">
        <v>7</v>
      </c>
      <c r="BG12" s="178">
        <v>501362</v>
      </c>
      <c r="BH12" s="188">
        <v>0</v>
      </c>
      <c r="BI12" s="174">
        <v>0</v>
      </c>
      <c r="BJ12" s="174">
        <v>0</v>
      </c>
      <c r="BK12" s="174">
        <v>0</v>
      </c>
      <c r="BL12" s="178">
        <v>0</v>
      </c>
      <c r="BM12" s="188">
        <v>0</v>
      </c>
      <c r="BN12" s="174">
        <v>0</v>
      </c>
      <c r="BO12" s="174">
        <v>0</v>
      </c>
      <c r="BP12" s="174">
        <v>0</v>
      </c>
      <c r="BQ12" s="178">
        <v>0</v>
      </c>
      <c r="BR12" s="188">
        <v>5022056</v>
      </c>
      <c r="BS12" s="39">
        <v>596529</v>
      </c>
      <c r="BT12" s="174">
        <v>82815</v>
      </c>
      <c r="BU12" s="174">
        <v>2058</v>
      </c>
      <c r="BV12" s="275">
        <v>5703458</v>
      </c>
      <c r="BW12" s="143"/>
      <c r="BX12" s="319"/>
    </row>
    <row r="13" spans="1:76" x14ac:dyDescent="0.3">
      <c r="A13" s="312">
        <v>7</v>
      </c>
      <c r="B13" s="313" t="s">
        <v>292</v>
      </c>
      <c r="D13" s="314"/>
      <c r="E13" s="315">
        <v>105196</v>
      </c>
      <c r="F13" s="20">
        <v>108087</v>
      </c>
      <c r="G13" s="20">
        <v>2740</v>
      </c>
      <c r="H13" s="19">
        <v>0</v>
      </c>
      <c r="I13" s="178">
        <v>216023</v>
      </c>
      <c r="J13" s="188">
        <v>7096</v>
      </c>
      <c r="K13" s="174">
        <v>7557</v>
      </c>
      <c r="L13" s="174">
        <v>0</v>
      </c>
      <c r="M13" s="174">
        <v>0</v>
      </c>
      <c r="N13" s="178">
        <v>14653</v>
      </c>
      <c r="O13" s="188">
        <v>8942</v>
      </c>
      <c r="P13" s="174">
        <v>8637</v>
      </c>
      <c r="Q13" s="174">
        <v>43</v>
      </c>
      <c r="R13" s="174">
        <v>0</v>
      </c>
      <c r="S13" s="178">
        <v>17622</v>
      </c>
      <c r="T13" s="188">
        <v>9207</v>
      </c>
      <c r="U13" s="174">
        <v>9175</v>
      </c>
      <c r="V13" s="174">
        <v>2</v>
      </c>
      <c r="W13" s="174">
        <v>0</v>
      </c>
      <c r="X13" s="178">
        <v>18384</v>
      </c>
      <c r="Y13" s="188">
        <v>10698</v>
      </c>
      <c r="Z13" s="174">
        <v>9175</v>
      </c>
      <c r="AA13" s="174">
        <v>114</v>
      </c>
      <c r="AB13" s="174">
        <v>0</v>
      </c>
      <c r="AC13" s="178">
        <v>19987</v>
      </c>
      <c r="AD13" s="188">
        <v>11423</v>
      </c>
      <c r="AE13" s="174">
        <v>4588</v>
      </c>
      <c r="AF13" s="174">
        <v>0</v>
      </c>
      <c r="AG13" s="174">
        <v>0</v>
      </c>
      <c r="AH13" s="178">
        <v>16011</v>
      </c>
      <c r="AI13" s="188">
        <v>9255</v>
      </c>
      <c r="AJ13" s="174">
        <v>13763</v>
      </c>
      <c r="AK13" s="174">
        <v>614</v>
      </c>
      <c r="AL13" s="174">
        <v>0</v>
      </c>
      <c r="AM13" s="178">
        <v>23632</v>
      </c>
      <c r="AN13" s="188">
        <v>7828</v>
      </c>
      <c r="AO13" s="174">
        <v>9179</v>
      </c>
      <c r="AP13" s="174">
        <v>-492</v>
      </c>
      <c r="AQ13" s="174">
        <v>0</v>
      </c>
      <c r="AR13" s="178">
        <v>16515</v>
      </c>
      <c r="AS13" s="188">
        <v>8101</v>
      </c>
      <c r="AT13" s="174">
        <v>9175</v>
      </c>
      <c r="AU13" s="174">
        <v>28</v>
      </c>
      <c r="AV13" s="174">
        <v>0</v>
      </c>
      <c r="AW13" s="178">
        <v>17304</v>
      </c>
      <c r="AX13" s="188">
        <v>10169</v>
      </c>
      <c r="AY13" s="174">
        <v>4588</v>
      </c>
      <c r="AZ13" s="174">
        <v>31</v>
      </c>
      <c r="BA13" s="174">
        <v>0</v>
      </c>
      <c r="BB13" s="178">
        <v>14788</v>
      </c>
      <c r="BC13" s="188">
        <v>6329</v>
      </c>
      <c r="BD13" s="174">
        <v>13901</v>
      </c>
      <c r="BE13" s="174">
        <v>300</v>
      </c>
      <c r="BF13" s="174">
        <v>0</v>
      </c>
      <c r="BG13" s="178">
        <v>20530</v>
      </c>
      <c r="BH13" s="188">
        <v>0</v>
      </c>
      <c r="BI13" s="174">
        <v>0</v>
      </c>
      <c r="BJ13" s="174">
        <v>0</v>
      </c>
      <c r="BK13" s="174">
        <v>0</v>
      </c>
      <c r="BL13" s="178">
        <v>0</v>
      </c>
      <c r="BM13" s="188">
        <v>0</v>
      </c>
      <c r="BN13" s="174">
        <v>0</v>
      </c>
      <c r="BO13" s="174">
        <v>0</v>
      </c>
      <c r="BP13" s="174">
        <v>0</v>
      </c>
      <c r="BQ13" s="178">
        <v>0</v>
      </c>
      <c r="BR13" s="188">
        <v>89048</v>
      </c>
      <c r="BS13" s="39">
        <v>89738</v>
      </c>
      <c r="BT13" s="174">
        <v>640</v>
      </c>
      <c r="BU13" s="174">
        <v>0</v>
      </c>
      <c r="BV13" s="275">
        <v>179426</v>
      </c>
      <c r="BW13" s="143"/>
      <c r="BX13" s="319"/>
    </row>
    <row r="14" spans="1:76" x14ac:dyDescent="0.3">
      <c r="A14" s="312">
        <v>8</v>
      </c>
      <c r="B14" s="313" t="s">
        <v>293</v>
      </c>
      <c r="D14" s="314"/>
      <c r="E14" s="315">
        <v>2635471</v>
      </c>
      <c r="F14" s="20">
        <v>29045283</v>
      </c>
      <c r="G14" s="20">
        <v>123368</v>
      </c>
      <c r="H14" s="19">
        <v>817190</v>
      </c>
      <c r="I14" s="178">
        <v>32621312</v>
      </c>
      <c r="J14" s="188">
        <v>193508</v>
      </c>
      <c r="K14" s="174">
        <v>2115462</v>
      </c>
      <c r="L14" s="174">
        <v>24</v>
      </c>
      <c r="M14" s="174">
        <v>816931</v>
      </c>
      <c r="N14" s="178">
        <v>3125925</v>
      </c>
      <c r="O14" s="188">
        <v>207681</v>
      </c>
      <c r="P14" s="174">
        <v>2280661</v>
      </c>
      <c r="Q14" s="174">
        <v>1171</v>
      </c>
      <c r="R14" s="174">
        <v>0</v>
      </c>
      <c r="S14" s="178">
        <v>2489513</v>
      </c>
      <c r="T14" s="188">
        <v>165169</v>
      </c>
      <c r="U14" s="174">
        <v>2045112</v>
      </c>
      <c r="V14" s="174">
        <v>59722</v>
      </c>
      <c r="W14" s="174">
        <v>0</v>
      </c>
      <c r="X14" s="178">
        <v>2270003</v>
      </c>
      <c r="Y14" s="188">
        <v>187704</v>
      </c>
      <c r="Z14" s="174">
        <v>2856085</v>
      </c>
      <c r="AA14" s="174">
        <v>193</v>
      </c>
      <c r="AB14" s="174">
        <v>0</v>
      </c>
      <c r="AC14" s="178">
        <v>3043982</v>
      </c>
      <c r="AD14" s="188">
        <v>172660</v>
      </c>
      <c r="AE14" s="174">
        <v>2639447</v>
      </c>
      <c r="AF14" s="174">
        <v>33759</v>
      </c>
      <c r="AG14" s="174">
        <v>0</v>
      </c>
      <c r="AH14" s="178">
        <v>2845866</v>
      </c>
      <c r="AI14" s="188">
        <v>162899</v>
      </c>
      <c r="AJ14" s="174">
        <v>2094920</v>
      </c>
      <c r="AK14" s="174">
        <v>1199</v>
      </c>
      <c r="AL14" s="174">
        <v>118</v>
      </c>
      <c r="AM14" s="178">
        <v>2259136</v>
      </c>
      <c r="AN14" s="188">
        <v>183793</v>
      </c>
      <c r="AO14" s="174">
        <v>2836885</v>
      </c>
      <c r="AP14" s="174">
        <v>5900</v>
      </c>
      <c r="AQ14" s="174">
        <v>0</v>
      </c>
      <c r="AR14" s="178">
        <v>3026578</v>
      </c>
      <c r="AS14" s="188">
        <v>220707</v>
      </c>
      <c r="AT14" s="174">
        <v>2107054</v>
      </c>
      <c r="AU14" s="174">
        <v>293</v>
      </c>
      <c r="AV14" s="174">
        <v>93</v>
      </c>
      <c r="AW14" s="178">
        <v>2328147</v>
      </c>
      <c r="AX14" s="188">
        <v>181416</v>
      </c>
      <c r="AY14" s="174">
        <v>2076769</v>
      </c>
      <c r="AZ14" s="174">
        <v>20</v>
      </c>
      <c r="BA14" s="174">
        <v>0</v>
      </c>
      <c r="BB14" s="178">
        <v>2258205</v>
      </c>
      <c r="BC14" s="188">
        <v>319030</v>
      </c>
      <c r="BD14" s="174">
        <v>2314248</v>
      </c>
      <c r="BE14" s="174">
        <v>-194</v>
      </c>
      <c r="BF14" s="174">
        <v>47</v>
      </c>
      <c r="BG14" s="178">
        <v>2633131</v>
      </c>
      <c r="BH14" s="188">
        <v>0</v>
      </c>
      <c r="BI14" s="174">
        <v>0</v>
      </c>
      <c r="BJ14" s="174">
        <v>0</v>
      </c>
      <c r="BK14" s="174">
        <v>0</v>
      </c>
      <c r="BL14" s="178">
        <v>0</v>
      </c>
      <c r="BM14" s="188">
        <v>0</v>
      </c>
      <c r="BN14" s="174">
        <v>0</v>
      </c>
      <c r="BO14" s="174">
        <v>0</v>
      </c>
      <c r="BP14" s="174">
        <v>0</v>
      </c>
      <c r="BQ14" s="178">
        <v>0</v>
      </c>
      <c r="BR14" s="188">
        <v>1994567</v>
      </c>
      <c r="BS14" s="39">
        <v>23366643</v>
      </c>
      <c r="BT14" s="174">
        <v>102087</v>
      </c>
      <c r="BU14" s="174">
        <v>817189</v>
      </c>
      <c r="BV14" s="275">
        <v>26280486</v>
      </c>
      <c r="BW14" s="143"/>
      <c r="BX14" s="319"/>
    </row>
    <row r="15" spans="1:76" x14ac:dyDescent="0.3">
      <c r="A15" s="312">
        <v>9</v>
      </c>
      <c r="B15" s="313" t="s">
        <v>294</v>
      </c>
      <c r="D15" s="321"/>
      <c r="E15" s="315">
        <v>426071</v>
      </c>
      <c r="F15" s="20">
        <v>1213</v>
      </c>
      <c r="G15" s="20">
        <v>1360</v>
      </c>
      <c r="H15" s="19">
        <v>1245</v>
      </c>
      <c r="I15" s="178">
        <v>429889</v>
      </c>
      <c r="J15" s="188">
        <v>30121</v>
      </c>
      <c r="K15" s="174">
        <v>162</v>
      </c>
      <c r="L15" s="174">
        <v>28</v>
      </c>
      <c r="M15" s="174">
        <v>0</v>
      </c>
      <c r="N15" s="178">
        <v>30311</v>
      </c>
      <c r="O15" s="188">
        <v>34079</v>
      </c>
      <c r="P15" s="174">
        <v>67</v>
      </c>
      <c r="Q15" s="174">
        <v>49</v>
      </c>
      <c r="R15" s="174">
        <v>229</v>
      </c>
      <c r="S15" s="178">
        <v>34424</v>
      </c>
      <c r="T15" s="188">
        <v>30468</v>
      </c>
      <c r="U15" s="174">
        <v>181</v>
      </c>
      <c r="V15" s="174">
        <v>29</v>
      </c>
      <c r="W15" s="174">
        <v>0</v>
      </c>
      <c r="X15" s="178">
        <v>30678</v>
      </c>
      <c r="Y15" s="188">
        <v>33256</v>
      </c>
      <c r="Z15" s="174">
        <v>120</v>
      </c>
      <c r="AA15" s="174">
        <v>35</v>
      </c>
      <c r="AB15" s="174">
        <v>0</v>
      </c>
      <c r="AC15" s="178">
        <v>33411</v>
      </c>
      <c r="AD15" s="188">
        <v>33255</v>
      </c>
      <c r="AE15" s="174">
        <v>270</v>
      </c>
      <c r="AF15" s="174">
        <v>102</v>
      </c>
      <c r="AG15" s="174">
        <v>30</v>
      </c>
      <c r="AH15" s="178">
        <v>33657</v>
      </c>
      <c r="AI15" s="188">
        <v>31954</v>
      </c>
      <c r="AJ15" s="174">
        <v>97</v>
      </c>
      <c r="AK15" s="174">
        <v>49</v>
      </c>
      <c r="AL15" s="174">
        <v>6</v>
      </c>
      <c r="AM15" s="178">
        <v>32106</v>
      </c>
      <c r="AN15" s="188">
        <v>33119</v>
      </c>
      <c r="AO15" s="174">
        <v>2</v>
      </c>
      <c r="AP15" s="174">
        <v>51</v>
      </c>
      <c r="AQ15" s="174">
        <v>0</v>
      </c>
      <c r="AR15" s="178">
        <v>33172</v>
      </c>
      <c r="AS15" s="188">
        <v>43506</v>
      </c>
      <c r="AT15" s="174">
        <v>14</v>
      </c>
      <c r="AU15" s="174">
        <v>52</v>
      </c>
      <c r="AV15" s="174">
        <v>0</v>
      </c>
      <c r="AW15" s="178">
        <v>43572</v>
      </c>
      <c r="AX15" s="188">
        <v>36874</v>
      </c>
      <c r="AY15" s="174">
        <v>97</v>
      </c>
      <c r="AZ15" s="174">
        <v>114</v>
      </c>
      <c r="BA15" s="174">
        <v>0</v>
      </c>
      <c r="BB15" s="178">
        <v>37085</v>
      </c>
      <c r="BC15" s="188">
        <v>30807</v>
      </c>
      <c r="BD15" s="174">
        <v>96</v>
      </c>
      <c r="BE15" s="174">
        <v>91</v>
      </c>
      <c r="BF15" s="174">
        <v>0</v>
      </c>
      <c r="BG15" s="178">
        <v>30994</v>
      </c>
      <c r="BH15" s="188">
        <v>0</v>
      </c>
      <c r="BI15" s="174">
        <v>0</v>
      </c>
      <c r="BJ15" s="174">
        <v>0</v>
      </c>
      <c r="BK15" s="174">
        <v>0</v>
      </c>
      <c r="BL15" s="178">
        <v>0</v>
      </c>
      <c r="BM15" s="188">
        <v>0</v>
      </c>
      <c r="BN15" s="174">
        <v>0</v>
      </c>
      <c r="BO15" s="174">
        <v>0</v>
      </c>
      <c r="BP15" s="174">
        <v>0</v>
      </c>
      <c r="BQ15" s="178">
        <v>0</v>
      </c>
      <c r="BR15" s="188">
        <v>337439</v>
      </c>
      <c r="BS15" s="39">
        <v>1106</v>
      </c>
      <c r="BT15" s="174">
        <v>600</v>
      </c>
      <c r="BU15" s="174">
        <v>265</v>
      </c>
      <c r="BV15" s="275">
        <v>339410</v>
      </c>
      <c r="BW15" s="143"/>
      <c r="BX15" s="745"/>
    </row>
    <row r="16" spans="1:76" x14ac:dyDescent="0.3">
      <c r="A16" s="312">
        <v>10</v>
      </c>
      <c r="B16" s="88" t="s">
        <v>355</v>
      </c>
      <c r="D16" s="321"/>
      <c r="E16" s="315">
        <v>201010</v>
      </c>
      <c r="F16" s="20">
        <v>4621</v>
      </c>
      <c r="G16" s="20">
        <v>0</v>
      </c>
      <c r="H16" s="19">
        <v>614</v>
      </c>
      <c r="I16" s="178">
        <v>206245</v>
      </c>
      <c r="J16" s="188">
        <v>23526</v>
      </c>
      <c r="K16" s="174">
        <v>0</v>
      </c>
      <c r="L16" s="174">
        <v>0</v>
      </c>
      <c r="M16" s="174">
        <v>0</v>
      </c>
      <c r="N16" s="178">
        <v>23526</v>
      </c>
      <c r="O16" s="188">
        <v>22016</v>
      </c>
      <c r="P16" s="174">
        <v>33</v>
      </c>
      <c r="Q16" s="174">
        <v>0</v>
      </c>
      <c r="R16" s="174">
        <v>0</v>
      </c>
      <c r="S16" s="178">
        <v>22049</v>
      </c>
      <c r="T16" s="188">
        <v>17013</v>
      </c>
      <c r="U16" s="174">
        <v>33</v>
      </c>
      <c r="V16" s="174">
        <v>0</v>
      </c>
      <c r="W16" s="174">
        <v>0</v>
      </c>
      <c r="X16" s="178">
        <v>17046</v>
      </c>
      <c r="Y16" s="188">
        <v>18832</v>
      </c>
      <c r="Z16" s="174">
        <v>1496</v>
      </c>
      <c r="AA16" s="174">
        <v>0</v>
      </c>
      <c r="AB16" s="174">
        <v>63</v>
      </c>
      <c r="AC16" s="178">
        <v>20391</v>
      </c>
      <c r="AD16" s="188">
        <v>16185</v>
      </c>
      <c r="AE16" s="174">
        <v>1854</v>
      </c>
      <c r="AF16" s="174">
        <v>0</v>
      </c>
      <c r="AG16" s="174">
        <v>0</v>
      </c>
      <c r="AH16" s="178">
        <v>18039</v>
      </c>
      <c r="AI16" s="188">
        <v>14456</v>
      </c>
      <c r="AJ16" s="174">
        <v>42</v>
      </c>
      <c r="AK16" s="174">
        <v>0</v>
      </c>
      <c r="AL16" s="174">
        <v>23</v>
      </c>
      <c r="AM16" s="178">
        <v>14521</v>
      </c>
      <c r="AN16" s="188">
        <v>14463</v>
      </c>
      <c r="AO16" s="174">
        <v>118</v>
      </c>
      <c r="AP16" s="174">
        <v>0</v>
      </c>
      <c r="AQ16" s="174">
        <v>0</v>
      </c>
      <c r="AR16" s="178">
        <v>14581</v>
      </c>
      <c r="AS16" s="188">
        <v>13065</v>
      </c>
      <c r="AT16" s="174">
        <v>0</v>
      </c>
      <c r="AU16" s="174">
        <v>0</v>
      </c>
      <c r="AV16" s="174">
        <v>0</v>
      </c>
      <c r="AW16" s="178">
        <v>13065</v>
      </c>
      <c r="AX16" s="188">
        <v>15447</v>
      </c>
      <c r="AY16" s="174">
        <v>0</v>
      </c>
      <c r="AZ16" s="174">
        <v>0</v>
      </c>
      <c r="BA16" s="174">
        <v>0</v>
      </c>
      <c r="BB16" s="178">
        <v>15447</v>
      </c>
      <c r="BC16" s="188">
        <v>16178</v>
      </c>
      <c r="BD16" s="174">
        <v>0</v>
      </c>
      <c r="BE16" s="174">
        <v>0</v>
      </c>
      <c r="BF16" s="174">
        <v>448</v>
      </c>
      <c r="BG16" s="178">
        <v>16626</v>
      </c>
      <c r="BH16" s="188">
        <v>0</v>
      </c>
      <c r="BI16" s="174">
        <v>0</v>
      </c>
      <c r="BJ16" s="174">
        <v>0</v>
      </c>
      <c r="BK16" s="174">
        <v>0</v>
      </c>
      <c r="BL16" s="178">
        <v>0</v>
      </c>
      <c r="BM16" s="188">
        <v>0</v>
      </c>
      <c r="BN16" s="174">
        <v>0</v>
      </c>
      <c r="BO16" s="174">
        <v>0</v>
      </c>
      <c r="BP16" s="174">
        <v>0</v>
      </c>
      <c r="BQ16" s="178">
        <v>0</v>
      </c>
      <c r="BR16" s="188">
        <v>171181</v>
      </c>
      <c r="BS16" s="39">
        <v>3576</v>
      </c>
      <c r="BT16" s="174">
        <v>0</v>
      </c>
      <c r="BU16" s="174">
        <v>534</v>
      </c>
      <c r="BV16" s="275">
        <v>175291</v>
      </c>
      <c r="BW16" s="143"/>
      <c r="BX16" s="745"/>
    </row>
    <row r="17" spans="1:76" x14ac:dyDescent="0.3">
      <c r="A17" s="312">
        <v>11</v>
      </c>
      <c r="B17" s="313" t="s">
        <v>296</v>
      </c>
      <c r="D17" s="320"/>
      <c r="E17" s="315">
        <v>444595</v>
      </c>
      <c r="F17" s="20">
        <v>59905</v>
      </c>
      <c r="G17" s="20">
        <v>5119</v>
      </c>
      <c r="H17" s="19">
        <v>223</v>
      </c>
      <c r="I17" s="178">
        <v>509842</v>
      </c>
      <c r="J17" s="188">
        <v>43096</v>
      </c>
      <c r="K17" s="174">
        <v>5398</v>
      </c>
      <c r="L17" s="174">
        <v>105</v>
      </c>
      <c r="M17" s="174">
        <v>0</v>
      </c>
      <c r="N17" s="178">
        <v>48599</v>
      </c>
      <c r="O17" s="188">
        <v>32104</v>
      </c>
      <c r="P17" s="174">
        <v>3648</v>
      </c>
      <c r="Q17" s="174">
        <v>269</v>
      </c>
      <c r="R17" s="174">
        <v>0</v>
      </c>
      <c r="S17" s="178">
        <v>36021</v>
      </c>
      <c r="T17" s="188">
        <v>30973</v>
      </c>
      <c r="U17" s="174">
        <v>3671</v>
      </c>
      <c r="V17" s="174">
        <v>427</v>
      </c>
      <c r="W17" s="174">
        <v>0</v>
      </c>
      <c r="X17" s="178">
        <v>35071</v>
      </c>
      <c r="Y17" s="188">
        <v>44744</v>
      </c>
      <c r="Z17" s="174">
        <v>8808</v>
      </c>
      <c r="AA17" s="174">
        <v>238</v>
      </c>
      <c r="AB17" s="174">
        <v>0</v>
      </c>
      <c r="AC17" s="178">
        <v>53790</v>
      </c>
      <c r="AD17" s="188">
        <v>33794</v>
      </c>
      <c r="AE17" s="174">
        <v>5611</v>
      </c>
      <c r="AF17" s="174">
        <v>1044</v>
      </c>
      <c r="AG17" s="174">
        <v>0</v>
      </c>
      <c r="AH17" s="178">
        <v>40449</v>
      </c>
      <c r="AI17" s="188">
        <v>29285</v>
      </c>
      <c r="AJ17" s="174">
        <v>163</v>
      </c>
      <c r="AK17" s="174">
        <v>123</v>
      </c>
      <c r="AL17" s="174">
        <v>0</v>
      </c>
      <c r="AM17" s="178">
        <v>29571</v>
      </c>
      <c r="AN17" s="188">
        <v>47348</v>
      </c>
      <c r="AO17" s="174">
        <v>9661</v>
      </c>
      <c r="AP17" s="174">
        <v>612</v>
      </c>
      <c r="AQ17" s="174">
        <v>0</v>
      </c>
      <c r="AR17" s="178">
        <v>57621</v>
      </c>
      <c r="AS17" s="188">
        <v>32005</v>
      </c>
      <c r="AT17" s="174">
        <v>6361</v>
      </c>
      <c r="AU17" s="174">
        <v>331</v>
      </c>
      <c r="AV17" s="174">
        <v>0</v>
      </c>
      <c r="AW17" s="178">
        <v>38697</v>
      </c>
      <c r="AX17" s="188">
        <v>31152</v>
      </c>
      <c r="AY17" s="174">
        <v>4242</v>
      </c>
      <c r="AZ17" s="174">
        <v>1114</v>
      </c>
      <c r="BA17" s="174">
        <v>155</v>
      </c>
      <c r="BB17" s="178">
        <v>36663</v>
      </c>
      <c r="BC17" s="188">
        <v>44472</v>
      </c>
      <c r="BD17" s="174">
        <v>4207</v>
      </c>
      <c r="BE17" s="174">
        <v>160</v>
      </c>
      <c r="BF17" s="174">
        <v>11</v>
      </c>
      <c r="BG17" s="178">
        <v>48850</v>
      </c>
      <c r="BH17" s="188">
        <v>0</v>
      </c>
      <c r="BI17" s="174">
        <v>0</v>
      </c>
      <c r="BJ17" s="174">
        <v>0</v>
      </c>
      <c r="BK17" s="174">
        <v>0</v>
      </c>
      <c r="BL17" s="178">
        <v>0</v>
      </c>
      <c r="BM17" s="188">
        <v>0</v>
      </c>
      <c r="BN17" s="174">
        <v>0</v>
      </c>
      <c r="BO17" s="174">
        <v>0</v>
      </c>
      <c r="BP17" s="174">
        <v>0</v>
      </c>
      <c r="BQ17" s="178">
        <v>0</v>
      </c>
      <c r="BR17" s="188">
        <v>368973</v>
      </c>
      <c r="BS17" s="39">
        <v>51770</v>
      </c>
      <c r="BT17" s="174">
        <v>4423</v>
      </c>
      <c r="BU17" s="174">
        <v>166</v>
      </c>
      <c r="BV17" s="275">
        <v>425332</v>
      </c>
      <c r="BW17" s="143"/>
      <c r="BX17" s="745"/>
    </row>
    <row r="18" spans="1:76" x14ac:dyDescent="0.3">
      <c r="A18" s="312">
        <v>12</v>
      </c>
      <c r="B18" s="88" t="s">
        <v>297</v>
      </c>
      <c r="D18" s="314"/>
      <c r="E18" s="315">
        <v>286482</v>
      </c>
      <c r="F18" s="20">
        <v>1320</v>
      </c>
      <c r="G18" s="20">
        <v>678</v>
      </c>
      <c r="H18" s="19">
        <v>3</v>
      </c>
      <c r="I18" s="178">
        <v>288483</v>
      </c>
      <c r="J18" s="188">
        <v>26145</v>
      </c>
      <c r="K18" s="174">
        <v>0</v>
      </c>
      <c r="L18" s="174">
        <v>9</v>
      </c>
      <c r="M18" s="174">
        <v>0</v>
      </c>
      <c r="N18" s="178">
        <v>26154</v>
      </c>
      <c r="O18" s="188">
        <v>22897</v>
      </c>
      <c r="P18" s="174">
        <v>136</v>
      </c>
      <c r="Q18" s="174">
        <v>11</v>
      </c>
      <c r="R18" s="174">
        <v>0</v>
      </c>
      <c r="S18" s="178">
        <v>23044</v>
      </c>
      <c r="T18" s="188">
        <v>25304</v>
      </c>
      <c r="U18" s="174">
        <v>0</v>
      </c>
      <c r="V18" s="174">
        <v>5</v>
      </c>
      <c r="W18" s="174">
        <v>0</v>
      </c>
      <c r="X18" s="178">
        <v>25309</v>
      </c>
      <c r="Y18" s="188">
        <v>22907</v>
      </c>
      <c r="Z18" s="174">
        <v>325</v>
      </c>
      <c r="AA18" s="174">
        <v>5</v>
      </c>
      <c r="AB18" s="174">
        <v>0</v>
      </c>
      <c r="AC18" s="178">
        <v>23237</v>
      </c>
      <c r="AD18" s="188">
        <v>24886</v>
      </c>
      <c r="AE18" s="174">
        <v>131</v>
      </c>
      <c r="AF18" s="174">
        <v>68</v>
      </c>
      <c r="AG18" s="174">
        <v>0</v>
      </c>
      <c r="AH18" s="178">
        <v>25085</v>
      </c>
      <c r="AI18" s="188">
        <v>26589</v>
      </c>
      <c r="AJ18" s="174">
        <v>142</v>
      </c>
      <c r="AK18" s="174">
        <v>15</v>
      </c>
      <c r="AL18" s="174">
        <v>0</v>
      </c>
      <c r="AM18" s="178">
        <v>26746</v>
      </c>
      <c r="AN18" s="188">
        <v>24112</v>
      </c>
      <c r="AO18" s="174">
        <v>167</v>
      </c>
      <c r="AP18" s="174">
        <v>30</v>
      </c>
      <c r="AQ18" s="174">
        <v>0</v>
      </c>
      <c r="AR18" s="178">
        <v>24309</v>
      </c>
      <c r="AS18" s="188">
        <v>21903</v>
      </c>
      <c r="AT18" s="174">
        <v>130</v>
      </c>
      <c r="AU18" s="174">
        <v>32</v>
      </c>
      <c r="AV18" s="174">
        <v>0</v>
      </c>
      <c r="AW18" s="178">
        <v>22065</v>
      </c>
      <c r="AX18" s="188">
        <v>25937</v>
      </c>
      <c r="AY18" s="174">
        <v>24</v>
      </c>
      <c r="AZ18" s="174">
        <v>19</v>
      </c>
      <c r="BA18" s="174">
        <v>0</v>
      </c>
      <c r="BB18" s="178">
        <v>25980</v>
      </c>
      <c r="BC18" s="188">
        <v>18390</v>
      </c>
      <c r="BD18" s="174">
        <v>41</v>
      </c>
      <c r="BE18" s="174">
        <v>14</v>
      </c>
      <c r="BF18" s="174">
        <v>0</v>
      </c>
      <c r="BG18" s="178">
        <v>18445</v>
      </c>
      <c r="BH18" s="188">
        <v>0</v>
      </c>
      <c r="BI18" s="174">
        <v>0</v>
      </c>
      <c r="BJ18" s="174">
        <v>0</v>
      </c>
      <c r="BK18" s="174">
        <v>0</v>
      </c>
      <c r="BL18" s="178">
        <v>0</v>
      </c>
      <c r="BM18" s="188">
        <v>0</v>
      </c>
      <c r="BN18" s="174">
        <v>0</v>
      </c>
      <c r="BO18" s="174">
        <v>0</v>
      </c>
      <c r="BP18" s="174">
        <v>0</v>
      </c>
      <c r="BQ18" s="178">
        <v>0</v>
      </c>
      <c r="BR18" s="188">
        <v>239070</v>
      </c>
      <c r="BS18" s="39">
        <v>1096</v>
      </c>
      <c r="BT18" s="174">
        <v>208</v>
      </c>
      <c r="BU18" s="174">
        <v>0</v>
      </c>
      <c r="BV18" s="275">
        <v>240374</v>
      </c>
      <c r="BW18" s="143"/>
      <c r="BX18" s="319"/>
    </row>
    <row r="19" spans="1:76" x14ac:dyDescent="0.3">
      <c r="A19" s="312">
        <v>13</v>
      </c>
      <c r="B19" s="88" t="s">
        <v>298</v>
      </c>
      <c r="D19" s="314"/>
      <c r="E19" s="315">
        <v>1086062</v>
      </c>
      <c r="F19" s="20">
        <v>6473135</v>
      </c>
      <c r="G19" s="20">
        <v>10565</v>
      </c>
      <c r="H19" s="19">
        <v>647</v>
      </c>
      <c r="I19" s="178">
        <v>7570409</v>
      </c>
      <c r="J19" s="188">
        <v>69877</v>
      </c>
      <c r="K19" s="174">
        <v>1397180</v>
      </c>
      <c r="L19" s="174">
        <v>858</v>
      </c>
      <c r="M19" s="174">
        <v>0</v>
      </c>
      <c r="N19" s="178">
        <v>1467915</v>
      </c>
      <c r="O19" s="188">
        <v>74565</v>
      </c>
      <c r="P19" s="174">
        <v>106799</v>
      </c>
      <c r="Q19" s="174">
        <v>834</v>
      </c>
      <c r="R19" s="174">
        <v>0</v>
      </c>
      <c r="S19" s="178">
        <v>182198</v>
      </c>
      <c r="T19" s="188">
        <v>90072</v>
      </c>
      <c r="U19" s="174">
        <v>234749</v>
      </c>
      <c r="V19" s="174">
        <v>823</v>
      </c>
      <c r="W19" s="174">
        <v>0</v>
      </c>
      <c r="X19" s="178">
        <v>325644</v>
      </c>
      <c r="Y19" s="188">
        <v>91863</v>
      </c>
      <c r="Z19" s="174">
        <v>1552375</v>
      </c>
      <c r="AA19" s="174">
        <v>1187</v>
      </c>
      <c r="AB19" s="174">
        <v>0</v>
      </c>
      <c r="AC19" s="178">
        <v>1645425</v>
      </c>
      <c r="AD19" s="188">
        <v>106627</v>
      </c>
      <c r="AE19" s="174">
        <v>242790</v>
      </c>
      <c r="AF19" s="174">
        <v>339</v>
      </c>
      <c r="AG19" s="174">
        <v>0</v>
      </c>
      <c r="AH19" s="178">
        <v>349756</v>
      </c>
      <c r="AI19" s="188">
        <v>62252</v>
      </c>
      <c r="AJ19" s="174">
        <v>233704</v>
      </c>
      <c r="AK19" s="174">
        <v>1672</v>
      </c>
      <c r="AL19" s="174">
        <v>0</v>
      </c>
      <c r="AM19" s="178">
        <v>297628</v>
      </c>
      <c r="AN19" s="188">
        <v>93551</v>
      </c>
      <c r="AO19" s="174">
        <v>498585</v>
      </c>
      <c r="AP19" s="174">
        <v>1292</v>
      </c>
      <c r="AQ19" s="174">
        <v>0</v>
      </c>
      <c r="AR19" s="178">
        <v>593428</v>
      </c>
      <c r="AS19" s="188">
        <v>82459</v>
      </c>
      <c r="AT19" s="174">
        <v>269866</v>
      </c>
      <c r="AU19" s="174">
        <v>1617</v>
      </c>
      <c r="AV19" s="174">
        <v>0</v>
      </c>
      <c r="AW19" s="178">
        <v>353942</v>
      </c>
      <c r="AX19" s="188">
        <v>71649</v>
      </c>
      <c r="AY19" s="174">
        <v>337348</v>
      </c>
      <c r="AZ19" s="174">
        <v>895</v>
      </c>
      <c r="BA19" s="174">
        <v>0</v>
      </c>
      <c r="BB19" s="178">
        <v>409892</v>
      </c>
      <c r="BC19" s="188">
        <v>91155</v>
      </c>
      <c r="BD19" s="174">
        <v>555100</v>
      </c>
      <c r="BE19" s="174">
        <v>419</v>
      </c>
      <c r="BF19" s="174">
        <v>0</v>
      </c>
      <c r="BG19" s="178">
        <v>646674</v>
      </c>
      <c r="BH19" s="188">
        <v>0</v>
      </c>
      <c r="BI19" s="174">
        <v>0</v>
      </c>
      <c r="BJ19" s="174">
        <v>0</v>
      </c>
      <c r="BK19" s="174">
        <v>0</v>
      </c>
      <c r="BL19" s="178">
        <v>0</v>
      </c>
      <c r="BM19" s="188">
        <v>0</v>
      </c>
      <c r="BN19" s="174">
        <v>0</v>
      </c>
      <c r="BO19" s="174">
        <v>0</v>
      </c>
      <c r="BP19" s="174">
        <v>0</v>
      </c>
      <c r="BQ19" s="178">
        <v>0</v>
      </c>
      <c r="BR19" s="188">
        <v>834070</v>
      </c>
      <c r="BS19" s="39">
        <v>5428496</v>
      </c>
      <c r="BT19" s="174">
        <v>9936</v>
      </c>
      <c r="BU19" s="174">
        <v>0</v>
      </c>
      <c r="BV19" s="275">
        <v>6272502</v>
      </c>
      <c r="BW19" s="143"/>
      <c r="BX19" s="319"/>
    </row>
    <row r="20" spans="1:76" x14ac:dyDescent="0.3">
      <c r="A20" s="312">
        <v>14</v>
      </c>
      <c r="B20" s="313" t="s">
        <v>299</v>
      </c>
      <c r="D20" s="320"/>
      <c r="E20" s="315">
        <v>2257008</v>
      </c>
      <c r="F20" s="20">
        <v>6923</v>
      </c>
      <c r="G20" s="20">
        <v>346072</v>
      </c>
      <c r="H20" s="19">
        <v>7622</v>
      </c>
      <c r="I20" s="178">
        <v>2617625</v>
      </c>
      <c r="J20" s="188">
        <v>218122</v>
      </c>
      <c r="K20" s="174">
        <v>788</v>
      </c>
      <c r="L20" s="174">
        <v>28186</v>
      </c>
      <c r="M20" s="174">
        <v>0</v>
      </c>
      <c r="N20" s="178">
        <v>247096</v>
      </c>
      <c r="O20" s="188">
        <v>210453</v>
      </c>
      <c r="P20" s="174">
        <v>223</v>
      </c>
      <c r="Q20" s="174">
        <v>27750</v>
      </c>
      <c r="R20" s="174">
        <v>0</v>
      </c>
      <c r="S20" s="178">
        <v>238426</v>
      </c>
      <c r="T20" s="188">
        <v>179515</v>
      </c>
      <c r="U20" s="174">
        <v>601</v>
      </c>
      <c r="V20" s="174">
        <v>54466</v>
      </c>
      <c r="W20" s="174">
        <v>0</v>
      </c>
      <c r="X20" s="178">
        <v>234582</v>
      </c>
      <c r="Y20" s="188">
        <v>184822</v>
      </c>
      <c r="Z20" s="174">
        <v>896</v>
      </c>
      <c r="AA20" s="174">
        <v>323</v>
      </c>
      <c r="AB20" s="174">
        <v>0</v>
      </c>
      <c r="AC20" s="178">
        <v>186041</v>
      </c>
      <c r="AD20" s="188">
        <v>173052</v>
      </c>
      <c r="AE20" s="174">
        <v>36</v>
      </c>
      <c r="AF20" s="174">
        <v>28261</v>
      </c>
      <c r="AG20" s="174">
        <v>0</v>
      </c>
      <c r="AH20" s="178">
        <v>201349</v>
      </c>
      <c r="AI20" s="188">
        <v>182806</v>
      </c>
      <c r="AJ20" s="174">
        <v>791</v>
      </c>
      <c r="AK20" s="174">
        <v>26526</v>
      </c>
      <c r="AL20" s="174">
        <v>0</v>
      </c>
      <c r="AM20" s="178">
        <v>210123</v>
      </c>
      <c r="AN20" s="188">
        <v>178408</v>
      </c>
      <c r="AO20" s="174">
        <v>2390</v>
      </c>
      <c r="AP20" s="174">
        <v>27582</v>
      </c>
      <c r="AQ20" s="174">
        <v>0</v>
      </c>
      <c r="AR20" s="178">
        <v>208380</v>
      </c>
      <c r="AS20" s="188">
        <v>181435</v>
      </c>
      <c r="AT20" s="174">
        <v>203</v>
      </c>
      <c r="AU20" s="174">
        <v>27762</v>
      </c>
      <c r="AV20" s="174">
        <v>0</v>
      </c>
      <c r="AW20" s="178">
        <v>209400</v>
      </c>
      <c r="AX20" s="188">
        <v>190776</v>
      </c>
      <c r="AY20" s="174">
        <v>170</v>
      </c>
      <c r="AZ20" s="174">
        <v>27877</v>
      </c>
      <c r="BA20" s="174">
        <v>0</v>
      </c>
      <c r="BB20" s="178">
        <v>218823</v>
      </c>
      <c r="BC20" s="188">
        <v>162135</v>
      </c>
      <c r="BD20" s="174">
        <v>95</v>
      </c>
      <c r="BE20" s="174">
        <v>27891</v>
      </c>
      <c r="BF20" s="174">
        <v>0</v>
      </c>
      <c r="BG20" s="178">
        <v>190121</v>
      </c>
      <c r="BH20" s="188">
        <v>0</v>
      </c>
      <c r="BI20" s="174">
        <v>0</v>
      </c>
      <c r="BJ20" s="174">
        <v>0</v>
      </c>
      <c r="BK20" s="174">
        <v>0</v>
      </c>
      <c r="BL20" s="178">
        <v>0</v>
      </c>
      <c r="BM20" s="188">
        <v>0</v>
      </c>
      <c r="BN20" s="174">
        <v>0</v>
      </c>
      <c r="BO20" s="174">
        <v>0</v>
      </c>
      <c r="BP20" s="174">
        <v>0</v>
      </c>
      <c r="BQ20" s="178">
        <v>0</v>
      </c>
      <c r="BR20" s="188">
        <v>1861524</v>
      </c>
      <c r="BS20" s="39">
        <v>6193</v>
      </c>
      <c r="BT20" s="174">
        <v>276624</v>
      </c>
      <c r="BU20" s="174">
        <v>0</v>
      </c>
      <c r="BV20" s="275">
        <v>2144341</v>
      </c>
      <c r="BW20" s="143"/>
      <c r="BX20" s="319"/>
    </row>
    <row r="21" spans="1:76" x14ac:dyDescent="0.3">
      <c r="A21" s="312">
        <v>15</v>
      </c>
      <c r="B21" s="313" t="s">
        <v>300</v>
      </c>
      <c r="D21" s="320"/>
      <c r="E21" s="315">
        <v>132627</v>
      </c>
      <c r="F21" s="20">
        <v>47018</v>
      </c>
      <c r="G21" s="20">
        <v>1636</v>
      </c>
      <c r="H21" s="19">
        <v>0</v>
      </c>
      <c r="I21" s="178">
        <v>181281</v>
      </c>
      <c r="J21" s="188">
        <v>12240</v>
      </c>
      <c r="K21" s="174">
        <v>11462</v>
      </c>
      <c r="L21" s="174">
        <v>191</v>
      </c>
      <c r="M21" s="174">
        <v>0</v>
      </c>
      <c r="N21" s="178">
        <v>23893</v>
      </c>
      <c r="O21" s="188">
        <v>10587</v>
      </c>
      <c r="P21" s="174">
        <v>482</v>
      </c>
      <c r="Q21" s="174">
        <v>98</v>
      </c>
      <c r="R21" s="174">
        <v>0</v>
      </c>
      <c r="S21" s="178">
        <v>11167</v>
      </c>
      <c r="T21" s="188">
        <v>9652</v>
      </c>
      <c r="U21" s="174">
        <v>0</v>
      </c>
      <c r="V21" s="174">
        <v>98</v>
      </c>
      <c r="W21" s="174">
        <v>0</v>
      </c>
      <c r="X21" s="178">
        <v>9750</v>
      </c>
      <c r="Y21" s="188">
        <v>11756</v>
      </c>
      <c r="Z21" s="174">
        <v>0</v>
      </c>
      <c r="AA21" s="174">
        <v>98</v>
      </c>
      <c r="AB21" s="174">
        <v>0</v>
      </c>
      <c r="AC21" s="178">
        <v>11854</v>
      </c>
      <c r="AD21" s="188">
        <v>13019</v>
      </c>
      <c r="AE21" s="174">
        <v>11675</v>
      </c>
      <c r="AF21" s="174">
        <v>98</v>
      </c>
      <c r="AG21" s="174">
        <v>0</v>
      </c>
      <c r="AH21" s="178">
        <v>24792</v>
      </c>
      <c r="AI21" s="188">
        <v>10037</v>
      </c>
      <c r="AJ21" s="174">
        <v>7</v>
      </c>
      <c r="AK21" s="174">
        <v>-1</v>
      </c>
      <c r="AL21" s="174">
        <v>0</v>
      </c>
      <c r="AM21" s="178">
        <v>10043</v>
      </c>
      <c r="AN21" s="188">
        <v>10891</v>
      </c>
      <c r="AO21" s="174">
        <v>11418</v>
      </c>
      <c r="AP21" s="174">
        <v>196</v>
      </c>
      <c r="AQ21" s="174">
        <v>0</v>
      </c>
      <c r="AR21" s="178">
        <v>22505</v>
      </c>
      <c r="AS21" s="188">
        <v>11773</v>
      </c>
      <c r="AT21" s="174">
        <v>0</v>
      </c>
      <c r="AU21" s="174">
        <v>96</v>
      </c>
      <c r="AV21" s="174">
        <v>0</v>
      </c>
      <c r="AW21" s="178">
        <v>11869</v>
      </c>
      <c r="AX21" s="188">
        <v>10209</v>
      </c>
      <c r="AY21" s="174">
        <v>12</v>
      </c>
      <c r="AZ21" s="174">
        <v>94</v>
      </c>
      <c r="BA21" s="174">
        <v>0</v>
      </c>
      <c r="BB21" s="178">
        <v>10315</v>
      </c>
      <c r="BC21" s="188">
        <v>10351</v>
      </c>
      <c r="BD21" s="174">
        <v>0</v>
      </c>
      <c r="BE21" s="174">
        <v>94</v>
      </c>
      <c r="BF21" s="174">
        <v>0</v>
      </c>
      <c r="BG21" s="178">
        <v>10445</v>
      </c>
      <c r="BH21" s="188">
        <v>0</v>
      </c>
      <c r="BI21" s="174">
        <v>0</v>
      </c>
      <c r="BJ21" s="174">
        <v>0</v>
      </c>
      <c r="BK21" s="174">
        <v>0</v>
      </c>
      <c r="BL21" s="178">
        <v>0</v>
      </c>
      <c r="BM21" s="188">
        <v>0</v>
      </c>
      <c r="BN21" s="174">
        <v>0</v>
      </c>
      <c r="BO21" s="174">
        <v>0</v>
      </c>
      <c r="BP21" s="174">
        <v>0</v>
      </c>
      <c r="BQ21" s="178">
        <v>0</v>
      </c>
      <c r="BR21" s="188">
        <v>110515</v>
      </c>
      <c r="BS21" s="39">
        <v>35056</v>
      </c>
      <c r="BT21" s="174">
        <v>1062</v>
      </c>
      <c r="BU21" s="174">
        <v>0</v>
      </c>
      <c r="BV21" s="275">
        <v>146633</v>
      </c>
      <c r="BW21" s="143"/>
      <c r="BX21" s="319"/>
    </row>
    <row r="22" spans="1:76" x14ac:dyDescent="0.3">
      <c r="A22" s="312">
        <v>16</v>
      </c>
      <c r="B22" s="313" t="s">
        <v>301</v>
      </c>
      <c r="D22" s="314"/>
      <c r="E22" s="315">
        <v>3156616</v>
      </c>
      <c r="F22" s="20">
        <v>27956265</v>
      </c>
      <c r="G22" s="20">
        <v>1426783</v>
      </c>
      <c r="H22" s="19">
        <v>4833</v>
      </c>
      <c r="I22" s="178">
        <v>32544497</v>
      </c>
      <c r="J22" s="188">
        <v>281881</v>
      </c>
      <c r="K22" s="174">
        <v>5115990</v>
      </c>
      <c r="L22" s="174">
        <v>244156</v>
      </c>
      <c r="M22" s="174">
        <v>51</v>
      </c>
      <c r="N22" s="178">
        <v>5642078</v>
      </c>
      <c r="O22" s="188">
        <v>236980</v>
      </c>
      <c r="P22" s="174">
        <v>2786524</v>
      </c>
      <c r="Q22" s="174">
        <v>91951</v>
      </c>
      <c r="R22" s="174">
        <v>0</v>
      </c>
      <c r="S22" s="178">
        <v>3115455</v>
      </c>
      <c r="T22" s="188">
        <v>133274</v>
      </c>
      <c r="U22" s="174">
        <v>823388</v>
      </c>
      <c r="V22" s="174">
        <v>166886</v>
      </c>
      <c r="W22" s="174">
        <v>138</v>
      </c>
      <c r="X22" s="178">
        <v>1123686</v>
      </c>
      <c r="Y22" s="188">
        <v>147608</v>
      </c>
      <c r="Z22" s="174">
        <v>2210465</v>
      </c>
      <c r="AA22" s="174">
        <v>193614</v>
      </c>
      <c r="AB22" s="174">
        <v>0</v>
      </c>
      <c r="AC22" s="178">
        <v>2551687</v>
      </c>
      <c r="AD22" s="188">
        <v>147036</v>
      </c>
      <c r="AE22" s="174">
        <v>4873097</v>
      </c>
      <c r="AF22" s="174">
        <v>157122</v>
      </c>
      <c r="AG22" s="174">
        <v>99</v>
      </c>
      <c r="AH22" s="178">
        <v>5177354</v>
      </c>
      <c r="AI22" s="188">
        <v>644389</v>
      </c>
      <c r="AJ22" s="174">
        <v>804181</v>
      </c>
      <c r="AK22" s="174">
        <v>115878</v>
      </c>
      <c r="AL22" s="174">
        <v>17</v>
      </c>
      <c r="AM22" s="178">
        <v>1564465</v>
      </c>
      <c r="AN22" s="188">
        <v>237171</v>
      </c>
      <c r="AO22" s="174">
        <v>2484891</v>
      </c>
      <c r="AP22" s="174">
        <v>84929</v>
      </c>
      <c r="AQ22" s="174">
        <v>98</v>
      </c>
      <c r="AR22" s="178">
        <v>2807089</v>
      </c>
      <c r="AS22" s="188">
        <v>237460</v>
      </c>
      <c r="AT22" s="174">
        <v>3790280</v>
      </c>
      <c r="AU22" s="174">
        <v>73958</v>
      </c>
      <c r="AV22" s="174">
        <v>63</v>
      </c>
      <c r="AW22" s="178">
        <v>4101761</v>
      </c>
      <c r="AX22" s="188">
        <v>425284</v>
      </c>
      <c r="AY22" s="174">
        <v>814230</v>
      </c>
      <c r="AZ22" s="174">
        <v>41470</v>
      </c>
      <c r="BA22" s="174">
        <v>0</v>
      </c>
      <c r="BB22" s="178">
        <v>1280984</v>
      </c>
      <c r="BC22" s="188">
        <v>140505</v>
      </c>
      <c r="BD22" s="174">
        <v>4018352</v>
      </c>
      <c r="BE22" s="174">
        <v>98753</v>
      </c>
      <c r="BF22" s="174">
        <v>41</v>
      </c>
      <c r="BG22" s="178">
        <v>4257651</v>
      </c>
      <c r="BH22" s="188">
        <v>0</v>
      </c>
      <c r="BI22" s="174">
        <v>0</v>
      </c>
      <c r="BJ22" s="174">
        <v>0</v>
      </c>
      <c r="BK22" s="174">
        <v>0</v>
      </c>
      <c r="BL22" s="178">
        <v>0</v>
      </c>
      <c r="BM22" s="188">
        <v>0</v>
      </c>
      <c r="BN22" s="174">
        <v>0</v>
      </c>
      <c r="BO22" s="174">
        <v>0</v>
      </c>
      <c r="BP22" s="174">
        <v>0</v>
      </c>
      <c r="BQ22" s="178">
        <v>0</v>
      </c>
      <c r="BR22" s="188">
        <v>2631588</v>
      </c>
      <c r="BS22" s="39">
        <v>27721398</v>
      </c>
      <c r="BT22" s="174">
        <v>1268717</v>
      </c>
      <c r="BU22" s="174">
        <v>507</v>
      </c>
      <c r="BV22" s="275">
        <v>31622210</v>
      </c>
      <c r="BW22" s="143"/>
      <c r="BX22" s="746"/>
    </row>
    <row r="23" spans="1:76" x14ac:dyDescent="0.3">
      <c r="A23" s="312">
        <v>17</v>
      </c>
      <c r="B23" s="313" t="s">
        <v>302</v>
      </c>
      <c r="D23" s="314"/>
      <c r="E23" s="315">
        <v>12384637</v>
      </c>
      <c r="F23" s="20">
        <v>100167142</v>
      </c>
      <c r="G23" s="20">
        <v>77216</v>
      </c>
      <c r="H23" s="19">
        <v>4775</v>
      </c>
      <c r="I23" s="178">
        <v>112633770</v>
      </c>
      <c r="J23" s="188">
        <v>957904</v>
      </c>
      <c r="K23" s="174">
        <v>23191306</v>
      </c>
      <c r="L23" s="174">
        <v>688</v>
      </c>
      <c r="M23" s="174">
        <v>0</v>
      </c>
      <c r="N23" s="178">
        <v>24149898</v>
      </c>
      <c r="O23" s="188">
        <v>976883</v>
      </c>
      <c r="P23" s="174">
        <v>10547785</v>
      </c>
      <c r="Q23" s="174">
        <v>667</v>
      </c>
      <c r="R23" s="174">
        <v>0</v>
      </c>
      <c r="S23" s="178">
        <v>11525335</v>
      </c>
      <c r="T23" s="188">
        <v>993152</v>
      </c>
      <c r="U23" s="174">
        <v>16582273</v>
      </c>
      <c r="V23" s="174">
        <v>15753</v>
      </c>
      <c r="W23" s="174">
        <v>0</v>
      </c>
      <c r="X23" s="178">
        <v>17591178</v>
      </c>
      <c r="Y23" s="188">
        <v>986192</v>
      </c>
      <c r="Z23" s="174">
        <v>4179726</v>
      </c>
      <c r="AA23" s="174">
        <v>1195</v>
      </c>
      <c r="AB23" s="174">
        <v>0</v>
      </c>
      <c r="AC23" s="178">
        <v>5167113</v>
      </c>
      <c r="AD23" s="188">
        <v>1098609</v>
      </c>
      <c r="AE23" s="174">
        <v>16042442</v>
      </c>
      <c r="AF23" s="174">
        <v>3742</v>
      </c>
      <c r="AG23" s="174">
        <v>0</v>
      </c>
      <c r="AH23" s="178">
        <v>17144793</v>
      </c>
      <c r="AI23" s="188">
        <v>970734</v>
      </c>
      <c r="AJ23" s="174">
        <v>3146784</v>
      </c>
      <c r="AK23" s="174">
        <v>-1464</v>
      </c>
      <c r="AL23" s="174">
        <v>0</v>
      </c>
      <c r="AM23" s="178">
        <v>4116054</v>
      </c>
      <c r="AN23" s="188">
        <v>1023432</v>
      </c>
      <c r="AO23" s="174">
        <v>16172946</v>
      </c>
      <c r="AP23" s="174">
        <v>3493</v>
      </c>
      <c r="AQ23" s="174">
        <v>0</v>
      </c>
      <c r="AR23" s="178">
        <v>17199871</v>
      </c>
      <c r="AS23" s="188">
        <v>959717</v>
      </c>
      <c r="AT23" s="174">
        <v>3366381</v>
      </c>
      <c r="AU23" s="174">
        <v>867</v>
      </c>
      <c r="AV23" s="174">
        <v>0</v>
      </c>
      <c r="AW23" s="178">
        <v>4326965</v>
      </c>
      <c r="AX23" s="188">
        <v>1074910</v>
      </c>
      <c r="AY23" s="174">
        <v>2047949</v>
      </c>
      <c r="AZ23" s="174">
        <v>13175</v>
      </c>
      <c r="BA23" s="174">
        <v>0</v>
      </c>
      <c r="BB23" s="178">
        <v>3136034</v>
      </c>
      <c r="BC23" s="188">
        <v>1003856</v>
      </c>
      <c r="BD23" s="174">
        <v>135899</v>
      </c>
      <c r="BE23" s="174">
        <v>13368</v>
      </c>
      <c r="BF23" s="174">
        <v>0</v>
      </c>
      <c r="BG23" s="178">
        <v>1153123</v>
      </c>
      <c r="BH23" s="188">
        <v>0</v>
      </c>
      <c r="BI23" s="174">
        <v>0</v>
      </c>
      <c r="BJ23" s="174">
        <v>0</v>
      </c>
      <c r="BK23" s="174">
        <v>0</v>
      </c>
      <c r="BL23" s="178">
        <v>0</v>
      </c>
      <c r="BM23" s="188">
        <v>0</v>
      </c>
      <c r="BN23" s="174">
        <v>0</v>
      </c>
      <c r="BO23" s="174">
        <v>0</v>
      </c>
      <c r="BP23" s="174">
        <v>0</v>
      </c>
      <c r="BQ23" s="178">
        <v>0</v>
      </c>
      <c r="BR23" s="188">
        <v>10045389</v>
      </c>
      <c r="BS23" s="39">
        <v>95413491</v>
      </c>
      <c r="BT23" s="174">
        <v>51484</v>
      </c>
      <c r="BU23" s="174">
        <v>0</v>
      </c>
      <c r="BV23" s="275">
        <v>105510364</v>
      </c>
      <c r="BW23" s="143"/>
      <c r="BX23" s="747"/>
    </row>
    <row r="24" spans="1:76" x14ac:dyDescent="0.3">
      <c r="A24" s="312">
        <v>18</v>
      </c>
      <c r="B24" s="313" t="s">
        <v>303</v>
      </c>
      <c r="D24" s="321"/>
      <c r="E24" s="315">
        <v>2054024</v>
      </c>
      <c r="F24" s="20">
        <v>58390300</v>
      </c>
      <c r="G24" s="20">
        <v>1400588</v>
      </c>
      <c r="H24" s="19">
        <v>36909</v>
      </c>
      <c r="I24" s="178">
        <v>61881821</v>
      </c>
      <c r="J24" s="188">
        <v>99299</v>
      </c>
      <c r="K24" s="174">
        <v>6312816</v>
      </c>
      <c r="L24" s="174">
        <v>8333</v>
      </c>
      <c r="M24" s="174">
        <v>971</v>
      </c>
      <c r="N24" s="178">
        <v>6421419</v>
      </c>
      <c r="O24" s="188">
        <v>163263</v>
      </c>
      <c r="P24" s="174">
        <v>4069188</v>
      </c>
      <c r="Q24" s="174">
        <v>123132</v>
      </c>
      <c r="R24" s="174">
        <v>66</v>
      </c>
      <c r="S24" s="178">
        <v>4355649</v>
      </c>
      <c r="T24" s="188">
        <v>137516</v>
      </c>
      <c r="U24" s="174">
        <v>4134139</v>
      </c>
      <c r="V24" s="174">
        <v>124197</v>
      </c>
      <c r="W24" s="174">
        <v>0</v>
      </c>
      <c r="X24" s="178">
        <v>4395852</v>
      </c>
      <c r="Y24" s="188">
        <v>143998</v>
      </c>
      <c r="Z24" s="174">
        <v>6624282</v>
      </c>
      <c r="AA24" s="174">
        <v>64135</v>
      </c>
      <c r="AB24" s="174">
        <v>66</v>
      </c>
      <c r="AC24" s="178">
        <v>6832481</v>
      </c>
      <c r="AD24" s="188">
        <v>211118</v>
      </c>
      <c r="AE24" s="174">
        <v>4127233</v>
      </c>
      <c r="AF24" s="174">
        <v>135925</v>
      </c>
      <c r="AG24" s="174">
        <v>5</v>
      </c>
      <c r="AH24" s="178">
        <v>4474281</v>
      </c>
      <c r="AI24" s="188">
        <v>92639</v>
      </c>
      <c r="AJ24" s="174">
        <v>4033744</v>
      </c>
      <c r="AK24" s="174">
        <v>112018</v>
      </c>
      <c r="AL24" s="174">
        <v>68</v>
      </c>
      <c r="AM24" s="178">
        <v>4238469</v>
      </c>
      <c r="AN24" s="188">
        <v>62598</v>
      </c>
      <c r="AO24" s="174">
        <v>6453192</v>
      </c>
      <c r="AP24" s="174">
        <v>78898</v>
      </c>
      <c r="AQ24" s="174">
        <v>106</v>
      </c>
      <c r="AR24" s="178">
        <v>6594794</v>
      </c>
      <c r="AS24" s="188">
        <v>272909</v>
      </c>
      <c r="AT24" s="174">
        <v>4020039</v>
      </c>
      <c r="AU24" s="174">
        <v>122974</v>
      </c>
      <c r="AV24" s="174">
        <v>128</v>
      </c>
      <c r="AW24" s="178">
        <v>4416050</v>
      </c>
      <c r="AX24" s="188">
        <v>172387</v>
      </c>
      <c r="AY24" s="174">
        <v>4083758</v>
      </c>
      <c r="AZ24" s="174">
        <v>138849</v>
      </c>
      <c r="BA24" s="174">
        <v>403</v>
      </c>
      <c r="BB24" s="178">
        <v>4395397</v>
      </c>
      <c r="BC24" s="188">
        <v>137220</v>
      </c>
      <c r="BD24" s="174">
        <v>6289755</v>
      </c>
      <c r="BE24" s="174">
        <v>120740</v>
      </c>
      <c r="BF24" s="174">
        <v>0</v>
      </c>
      <c r="BG24" s="178">
        <v>6547715</v>
      </c>
      <c r="BH24" s="188">
        <v>0</v>
      </c>
      <c r="BI24" s="174">
        <v>0</v>
      </c>
      <c r="BJ24" s="174">
        <v>0</v>
      </c>
      <c r="BK24" s="174">
        <v>0</v>
      </c>
      <c r="BL24" s="178">
        <v>0</v>
      </c>
      <c r="BM24" s="188">
        <v>0</v>
      </c>
      <c r="BN24" s="174">
        <v>0</v>
      </c>
      <c r="BO24" s="174">
        <v>0</v>
      </c>
      <c r="BP24" s="174">
        <v>0</v>
      </c>
      <c r="BQ24" s="178">
        <v>0</v>
      </c>
      <c r="BR24" s="188">
        <v>1492947</v>
      </c>
      <c r="BS24" s="39">
        <v>50148146</v>
      </c>
      <c r="BT24" s="174">
        <v>1029201</v>
      </c>
      <c r="BU24" s="174">
        <v>1813</v>
      </c>
      <c r="BV24" s="275">
        <v>52672107</v>
      </c>
      <c r="BW24" s="143"/>
      <c r="BX24" s="319"/>
    </row>
    <row r="25" spans="1:76" x14ac:dyDescent="0.3">
      <c r="A25" s="312">
        <v>19</v>
      </c>
      <c r="B25" s="313" t="s">
        <v>304</v>
      </c>
      <c r="D25" s="320"/>
      <c r="E25" s="315">
        <v>882718</v>
      </c>
      <c r="F25" s="20">
        <v>274731523</v>
      </c>
      <c r="G25" s="20">
        <v>13728</v>
      </c>
      <c r="H25" s="19">
        <v>0</v>
      </c>
      <c r="I25" s="178">
        <v>275627969</v>
      </c>
      <c r="J25" s="188">
        <v>73068</v>
      </c>
      <c r="K25" s="174">
        <v>24640534</v>
      </c>
      <c r="L25" s="174">
        <v>643</v>
      </c>
      <c r="M25" s="174">
        <v>0</v>
      </c>
      <c r="N25" s="178">
        <v>24714245</v>
      </c>
      <c r="O25" s="188">
        <v>62023</v>
      </c>
      <c r="P25" s="174">
        <v>22366524</v>
      </c>
      <c r="Q25" s="174">
        <v>1361</v>
      </c>
      <c r="R25" s="174">
        <v>0</v>
      </c>
      <c r="S25" s="178">
        <v>22429908</v>
      </c>
      <c r="T25" s="188">
        <v>65925</v>
      </c>
      <c r="U25" s="174">
        <v>22779796</v>
      </c>
      <c r="V25" s="174">
        <v>1836</v>
      </c>
      <c r="W25" s="174">
        <v>0</v>
      </c>
      <c r="X25" s="178">
        <v>22847557</v>
      </c>
      <c r="Y25" s="188">
        <v>79169</v>
      </c>
      <c r="Z25" s="174">
        <v>22714056</v>
      </c>
      <c r="AA25" s="174">
        <v>2740</v>
      </c>
      <c r="AB25" s="174">
        <v>0</v>
      </c>
      <c r="AC25" s="178">
        <v>22795965</v>
      </c>
      <c r="AD25" s="188">
        <v>74868</v>
      </c>
      <c r="AE25" s="174">
        <v>22957852</v>
      </c>
      <c r="AF25" s="174">
        <v>590</v>
      </c>
      <c r="AG25" s="174">
        <v>0</v>
      </c>
      <c r="AH25" s="178">
        <v>23033310</v>
      </c>
      <c r="AI25" s="188">
        <v>67802</v>
      </c>
      <c r="AJ25" s="174">
        <v>22758767</v>
      </c>
      <c r="AK25" s="174">
        <v>281</v>
      </c>
      <c r="AL25" s="174">
        <v>0</v>
      </c>
      <c r="AM25" s="178">
        <v>22826850</v>
      </c>
      <c r="AN25" s="188">
        <v>74760</v>
      </c>
      <c r="AO25" s="174">
        <v>22783218</v>
      </c>
      <c r="AP25" s="174">
        <v>518</v>
      </c>
      <c r="AQ25" s="174">
        <v>0</v>
      </c>
      <c r="AR25" s="178">
        <v>22858496</v>
      </c>
      <c r="AS25" s="188">
        <v>84119</v>
      </c>
      <c r="AT25" s="174">
        <v>21277504</v>
      </c>
      <c r="AU25" s="174">
        <v>-668</v>
      </c>
      <c r="AV25" s="174">
        <v>0</v>
      </c>
      <c r="AW25" s="178">
        <v>21360955</v>
      </c>
      <c r="AX25" s="188">
        <v>85585</v>
      </c>
      <c r="AY25" s="174">
        <v>24287945</v>
      </c>
      <c r="AZ25" s="174">
        <v>1009</v>
      </c>
      <c r="BA25" s="174">
        <v>0</v>
      </c>
      <c r="BB25" s="178">
        <v>24374539</v>
      </c>
      <c r="BC25" s="188">
        <v>73871</v>
      </c>
      <c r="BD25" s="174">
        <v>22609920</v>
      </c>
      <c r="BE25" s="174">
        <v>1834</v>
      </c>
      <c r="BF25" s="174">
        <v>0</v>
      </c>
      <c r="BG25" s="178">
        <v>22685625</v>
      </c>
      <c r="BH25" s="188">
        <v>0</v>
      </c>
      <c r="BI25" s="174">
        <v>0</v>
      </c>
      <c r="BJ25" s="174">
        <v>0</v>
      </c>
      <c r="BK25" s="174">
        <v>0</v>
      </c>
      <c r="BL25" s="178">
        <v>0</v>
      </c>
      <c r="BM25" s="188">
        <v>0</v>
      </c>
      <c r="BN25" s="174">
        <v>0</v>
      </c>
      <c r="BO25" s="174">
        <v>0</v>
      </c>
      <c r="BP25" s="174">
        <v>0</v>
      </c>
      <c r="BQ25" s="178">
        <v>0</v>
      </c>
      <c r="BR25" s="188">
        <v>741190</v>
      </c>
      <c r="BS25" s="39">
        <v>229176116</v>
      </c>
      <c r="BT25" s="174">
        <v>10144</v>
      </c>
      <c r="BU25" s="174">
        <v>0</v>
      </c>
      <c r="BV25" s="275">
        <v>229927450</v>
      </c>
      <c r="BW25" s="143"/>
      <c r="BX25" s="319"/>
    </row>
    <row r="26" spans="1:76" x14ac:dyDescent="0.3">
      <c r="A26" s="312">
        <v>20</v>
      </c>
      <c r="B26" s="323" t="s">
        <v>305</v>
      </c>
      <c r="C26" s="323"/>
      <c r="D26" s="314"/>
      <c r="E26" s="315">
        <v>199824</v>
      </c>
      <c r="F26" s="20">
        <v>805902</v>
      </c>
      <c r="G26" s="20">
        <v>5293</v>
      </c>
      <c r="H26" s="19">
        <v>0</v>
      </c>
      <c r="I26" s="178">
        <v>1011019</v>
      </c>
      <c r="J26" s="188">
        <v>19176</v>
      </c>
      <c r="K26" s="174">
        <v>7880</v>
      </c>
      <c r="L26" s="174">
        <v>140</v>
      </c>
      <c r="M26" s="174">
        <v>0</v>
      </c>
      <c r="N26" s="178">
        <v>27196</v>
      </c>
      <c r="O26" s="188">
        <v>14095</v>
      </c>
      <c r="P26" s="174">
        <v>324737</v>
      </c>
      <c r="Q26" s="174">
        <v>884</v>
      </c>
      <c r="R26" s="174">
        <v>0</v>
      </c>
      <c r="S26" s="178">
        <v>339716</v>
      </c>
      <c r="T26" s="188">
        <v>17734</v>
      </c>
      <c r="U26" s="174">
        <v>8067</v>
      </c>
      <c r="V26" s="174">
        <v>68</v>
      </c>
      <c r="W26" s="174">
        <v>0</v>
      </c>
      <c r="X26" s="178">
        <v>25869</v>
      </c>
      <c r="Y26" s="188">
        <v>14499</v>
      </c>
      <c r="Z26" s="174">
        <v>8549</v>
      </c>
      <c r="AA26" s="174">
        <v>508</v>
      </c>
      <c r="AB26" s="174">
        <v>0</v>
      </c>
      <c r="AC26" s="178">
        <v>23556</v>
      </c>
      <c r="AD26" s="188">
        <v>15706</v>
      </c>
      <c r="AE26" s="174">
        <v>7797</v>
      </c>
      <c r="AF26" s="174">
        <v>42</v>
      </c>
      <c r="AG26" s="174">
        <v>0</v>
      </c>
      <c r="AH26" s="178">
        <v>23545</v>
      </c>
      <c r="AI26" s="188">
        <v>8977</v>
      </c>
      <c r="AJ26" s="174">
        <v>220426</v>
      </c>
      <c r="AK26" s="174">
        <v>24</v>
      </c>
      <c r="AL26" s="174">
        <v>0</v>
      </c>
      <c r="AM26" s="178">
        <v>229427</v>
      </c>
      <c r="AN26" s="188">
        <v>16693</v>
      </c>
      <c r="AO26" s="174">
        <v>7797</v>
      </c>
      <c r="AP26" s="174">
        <v>622</v>
      </c>
      <c r="AQ26" s="174">
        <v>0</v>
      </c>
      <c r="AR26" s="178">
        <v>25112</v>
      </c>
      <c r="AS26" s="188">
        <v>16023</v>
      </c>
      <c r="AT26" s="174">
        <v>7798</v>
      </c>
      <c r="AU26" s="174">
        <v>332</v>
      </c>
      <c r="AV26" s="174">
        <v>0</v>
      </c>
      <c r="AW26" s="178">
        <v>24153</v>
      </c>
      <c r="AX26" s="188">
        <v>15474</v>
      </c>
      <c r="AY26" s="174">
        <v>149139</v>
      </c>
      <c r="AZ26" s="174">
        <v>44</v>
      </c>
      <c r="BA26" s="174">
        <v>0</v>
      </c>
      <c r="BB26" s="178">
        <v>164657</v>
      </c>
      <c r="BC26" s="188">
        <v>12750</v>
      </c>
      <c r="BD26" s="174">
        <v>12798</v>
      </c>
      <c r="BE26" s="174">
        <v>1370</v>
      </c>
      <c r="BF26" s="174">
        <v>0</v>
      </c>
      <c r="BG26" s="178">
        <v>26918</v>
      </c>
      <c r="BH26" s="188">
        <v>0</v>
      </c>
      <c r="BI26" s="174">
        <v>0</v>
      </c>
      <c r="BJ26" s="174">
        <v>0</v>
      </c>
      <c r="BK26" s="174">
        <v>0</v>
      </c>
      <c r="BL26" s="178">
        <v>0</v>
      </c>
      <c r="BM26" s="188">
        <v>0</v>
      </c>
      <c r="BN26" s="174">
        <v>0</v>
      </c>
      <c r="BO26" s="174">
        <v>0</v>
      </c>
      <c r="BP26" s="174">
        <v>0</v>
      </c>
      <c r="BQ26" s="178">
        <v>0</v>
      </c>
      <c r="BR26" s="188">
        <v>151127</v>
      </c>
      <c r="BS26" s="39">
        <v>754988</v>
      </c>
      <c r="BT26" s="174">
        <v>4034</v>
      </c>
      <c r="BU26" s="174">
        <v>0</v>
      </c>
      <c r="BV26" s="275">
        <v>910149</v>
      </c>
      <c r="BW26" s="143"/>
      <c r="BX26" s="319"/>
    </row>
    <row r="27" spans="1:76" x14ac:dyDescent="0.3">
      <c r="A27" s="312">
        <v>21</v>
      </c>
      <c r="B27" s="323" t="s">
        <v>306</v>
      </c>
      <c r="C27" s="323"/>
      <c r="D27" s="314"/>
      <c r="E27" s="315">
        <v>153296</v>
      </c>
      <c r="F27" s="20">
        <v>498</v>
      </c>
      <c r="G27" s="20">
        <v>1655</v>
      </c>
      <c r="H27" s="19">
        <v>0</v>
      </c>
      <c r="I27" s="178">
        <v>155449</v>
      </c>
      <c r="J27" s="188">
        <v>10997</v>
      </c>
      <c r="K27" s="174">
        <v>80</v>
      </c>
      <c r="L27" s="174">
        <v>52</v>
      </c>
      <c r="M27" s="174">
        <v>0</v>
      </c>
      <c r="N27" s="178">
        <v>11129</v>
      </c>
      <c r="O27" s="188">
        <v>12810</v>
      </c>
      <c r="P27" s="174">
        <v>8</v>
      </c>
      <c r="Q27" s="174">
        <v>86</v>
      </c>
      <c r="R27" s="174">
        <v>0</v>
      </c>
      <c r="S27" s="178">
        <v>12904</v>
      </c>
      <c r="T27" s="188">
        <v>13203</v>
      </c>
      <c r="U27" s="174">
        <v>14</v>
      </c>
      <c r="V27" s="174">
        <v>113</v>
      </c>
      <c r="W27" s="174">
        <v>0</v>
      </c>
      <c r="X27" s="178">
        <v>13330</v>
      </c>
      <c r="Y27" s="188">
        <v>12511</v>
      </c>
      <c r="Z27" s="174">
        <v>0</v>
      </c>
      <c r="AA27" s="174">
        <v>37</v>
      </c>
      <c r="AB27" s="174">
        <v>0</v>
      </c>
      <c r="AC27" s="178">
        <v>12548</v>
      </c>
      <c r="AD27" s="188">
        <v>13468</v>
      </c>
      <c r="AE27" s="174">
        <v>230</v>
      </c>
      <c r="AF27" s="174">
        <v>109</v>
      </c>
      <c r="AG27" s="174">
        <v>0</v>
      </c>
      <c r="AH27" s="178">
        <v>13807</v>
      </c>
      <c r="AI27" s="188">
        <v>13436</v>
      </c>
      <c r="AJ27" s="174">
        <v>0</v>
      </c>
      <c r="AK27" s="174">
        <v>54</v>
      </c>
      <c r="AL27" s="174">
        <v>0</v>
      </c>
      <c r="AM27" s="178">
        <v>13490</v>
      </c>
      <c r="AN27" s="188">
        <v>13028</v>
      </c>
      <c r="AO27" s="174">
        <v>142</v>
      </c>
      <c r="AP27" s="174">
        <v>49</v>
      </c>
      <c r="AQ27" s="174">
        <v>0</v>
      </c>
      <c r="AR27" s="178">
        <v>13219</v>
      </c>
      <c r="AS27" s="188">
        <v>13510</v>
      </c>
      <c r="AT27" s="174">
        <v>0</v>
      </c>
      <c r="AU27" s="174">
        <v>427</v>
      </c>
      <c r="AV27" s="174">
        <v>0</v>
      </c>
      <c r="AW27" s="178">
        <v>13937</v>
      </c>
      <c r="AX27" s="188">
        <v>12836</v>
      </c>
      <c r="AY27" s="174">
        <v>0</v>
      </c>
      <c r="AZ27" s="174">
        <v>30</v>
      </c>
      <c r="BA27" s="174">
        <v>0</v>
      </c>
      <c r="BB27" s="178">
        <v>12866</v>
      </c>
      <c r="BC27" s="188">
        <v>11329</v>
      </c>
      <c r="BD27" s="174">
        <v>0</v>
      </c>
      <c r="BE27" s="174">
        <v>22</v>
      </c>
      <c r="BF27" s="174">
        <v>0</v>
      </c>
      <c r="BG27" s="178">
        <v>11351</v>
      </c>
      <c r="BH27" s="188">
        <v>0</v>
      </c>
      <c r="BI27" s="174">
        <v>0</v>
      </c>
      <c r="BJ27" s="174">
        <v>0</v>
      </c>
      <c r="BK27" s="174">
        <v>0</v>
      </c>
      <c r="BL27" s="178">
        <v>0</v>
      </c>
      <c r="BM27" s="188">
        <v>0</v>
      </c>
      <c r="BN27" s="174">
        <v>0</v>
      </c>
      <c r="BO27" s="174">
        <v>0</v>
      </c>
      <c r="BP27" s="174">
        <v>0</v>
      </c>
      <c r="BQ27" s="178">
        <v>0</v>
      </c>
      <c r="BR27" s="188">
        <v>127128</v>
      </c>
      <c r="BS27" s="39">
        <v>474</v>
      </c>
      <c r="BT27" s="174">
        <v>979</v>
      </c>
      <c r="BU27" s="174">
        <v>0</v>
      </c>
      <c r="BV27" s="275">
        <v>128581</v>
      </c>
      <c r="BW27" s="143"/>
      <c r="BX27" s="319"/>
    </row>
    <row r="28" spans="1:76" x14ac:dyDescent="0.3">
      <c r="A28" s="312">
        <v>22</v>
      </c>
      <c r="B28" s="313" t="s">
        <v>307</v>
      </c>
      <c r="D28" s="322"/>
      <c r="E28" s="315">
        <v>27214886</v>
      </c>
      <c r="F28" s="20">
        <v>773073</v>
      </c>
      <c r="G28" s="20">
        <v>448136</v>
      </c>
      <c r="H28" s="19">
        <v>0</v>
      </c>
      <c r="I28" s="178">
        <v>28436095</v>
      </c>
      <c r="J28" s="188">
        <v>2681352</v>
      </c>
      <c r="K28" s="174">
        <v>56525</v>
      </c>
      <c r="L28" s="174">
        <v>81113</v>
      </c>
      <c r="M28" s="174">
        <v>0</v>
      </c>
      <c r="N28" s="178">
        <v>2818990</v>
      </c>
      <c r="O28" s="188">
        <v>2382817</v>
      </c>
      <c r="P28" s="174">
        <v>56346</v>
      </c>
      <c r="Q28" s="174">
        <v>19481</v>
      </c>
      <c r="R28" s="174">
        <v>0</v>
      </c>
      <c r="S28" s="178">
        <v>2458644</v>
      </c>
      <c r="T28" s="188">
        <v>2212888</v>
      </c>
      <c r="U28" s="174">
        <v>52068</v>
      </c>
      <c r="V28" s="174">
        <v>15138</v>
      </c>
      <c r="W28" s="174">
        <v>0</v>
      </c>
      <c r="X28" s="178">
        <v>2280094</v>
      </c>
      <c r="Y28" s="188">
        <v>2194769</v>
      </c>
      <c r="Z28" s="174">
        <v>61926</v>
      </c>
      <c r="AA28" s="174">
        <v>49653</v>
      </c>
      <c r="AB28" s="174">
        <v>0</v>
      </c>
      <c r="AC28" s="178">
        <v>2306348</v>
      </c>
      <c r="AD28" s="188">
        <v>2388428</v>
      </c>
      <c r="AE28" s="174">
        <v>54649</v>
      </c>
      <c r="AF28" s="174">
        <v>44641</v>
      </c>
      <c r="AG28" s="174">
        <v>0</v>
      </c>
      <c r="AH28" s="178">
        <v>2487718</v>
      </c>
      <c r="AI28" s="188">
        <v>2222979</v>
      </c>
      <c r="AJ28" s="174">
        <v>60128</v>
      </c>
      <c r="AK28" s="174">
        <v>15174</v>
      </c>
      <c r="AL28" s="174">
        <v>0</v>
      </c>
      <c r="AM28" s="178">
        <v>2298281</v>
      </c>
      <c r="AN28" s="188">
        <v>2221158</v>
      </c>
      <c r="AO28" s="174">
        <v>54569</v>
      </c>
      <c r="AP28" s="174">
        <v>79417</v>
      </c>
      <c r="AQ28" s="174">
        <v>-2</v>
      </c>
      <c r="AR28" s="178">
        <v>2355142</v>
      </c>
      <c r="AS28" s="188">
        <v>2335888</v>
      </c>
      <c r="AT28" s="174">
        <v>51972</v>
      </c>
      <c r="AU28" s="174">
        <v>12740</v>
      </c>
      <c r="AV28" s="174">
        <v>2</v>
      </c>
      <c r="AW28" s="178">
        <v>2400602</v>
      </c>
      <c r="AX28" s="188">
        <v>2088868</v>
      </c>
      <c r="AY28" s="174">
        <v>58339</v>
      </c>
      <c r="AZ28" s="174">
        <v>73006</v>
      </c>
      <c r="BA28" s="174">
        <v>0</v>
      </c>
      <c r="BB28" s="178">
        <v>2220213</v>
      </c>
      <c r="BC28" s="188">
        <v>2030077</v>
      </c>
      <c r="BD28" s="174">
        <v>55705</v>
      </c>
      <c r="BE28" s="174">
        <v>17367</v>
      </c>
      <c r="BF28" s="174">
        <v>0</v>
      </c>
      <c r="BG28" s="178">
        <v>2103149</v>
      </c>
      <c r="BH28" s="188">
        <v>0</v>
      </c>
      <c r="BI28" s="174">
        <v>0</v>
      </c>
      <c r="BJ28" s="174">
        <v>0</v>
      </c>
      <c r="BK28" s="174">
        <v>0</v>
      </c>
      <c r="BL28" s="178">
        <v>0</v>
      </c>
      <c r="BM28" s="188">
        <v>0</v>
      </c>
      <c r="BN28" s="174">
        <v>0</v>
      </c>
      <c r="BO28" s="174">
        <v>0</v>
      </c>
      <c r="BP28" s="174">
        <v>0</v>
      </c>
      <c r="BQ28" s="178">
        <v>0</v>
      </c>
      <c r="BR28" s="188">
        <v>22759224</v>
      </c>
      <c r="BS28" s="39">
        <v>562227</v>
      </c>
      <c r="BT28" s="174">
        <v>407730</v>
      </c>
      <c r="BU28" s="174">
        <v>0</v>
      </c>
      <c r="BV28" s="275">
        <v>23729181</v>
      </c>
      <c r="BW28" s="143"/>
      <c r="BX28" s="319"/>
    </row>
    <row r="29" spans="1:76" x14ac:dyDescent="0.3">
      <c r="A29" s="312">
        <v>23</v>
      </c>
      <c r="B29" s="313" t="s">
        <v>308</v>
      </c>
      <c r="D29" s="314"/>
      <c r="E29" s="315">
        <v>51207276</v>
      </c>
      <c r="F29" s="20">
        <v>5781779</v>
      </c>
      <c r="G29" s="20">
        <v>979777</v>
      </c>
      <c r="H29" s="19">
        <v>9623</v>
      </c>
      <c r="I29" s="178">
        <v>57978455</v>
      </c>
      <c r="J29" s="188">
        <v>3370249</v>
      </c>
      <c r="K29" s="174">
        <v>573919</v>
      </c>
      <c r="L29" s="174">
        <v>32639</v>
      </c>
      <c r="M29" s="174">
        <v>0</v>
      </c>
      <c r="N29" s="178">
        <v>3976807</v>
      </c>
      <c r="O29" s="188">
        <v>4114700</v>
      </c>
      <c r="P29" s="174">
        <v>452199</v>
      </c>
      <c r="Q29" s="174">
        <v>23832</v>
      </c>
      <c r="R29" s="174">
        <v>0</v>
      </c>
      <c r="S29" s="178">
        <v>4590731</v>
      </c>
      <c r="T29" s="188">
        <v>3812626</v>
      </c>
      <c r="U29" s="174">
        <v>360381</v>
      </c>
      <c r="V29" s="174">
        <v>19621</v>
      </c>
      <c r="W29" s="174">
        <v>0</v>
      </c>
      <c r="X29" s="178">
        <v>4192628</v>
      </c>
      <c r="Y29" s="188">
        <v>4485830</v>
      </c>
      <c r="Z29" s="174">
        <v>630921</v>
      </c>
      <c r="AA29" s="174">
        <v>48583</v>
      </c>
      <c r="AB29" s="174">
        <v>0</v>
      </c>
      <c r="AC29" s="178">
        <v>5165334</v>
      </c>
      <c r="AD29" s="188">
        <v>4259521</v>
      </c>
      <c r="AE29" s="174">
        <v>307994</v>
      </c>
      <c r="AF29" s="174">
        <v>38967</v>
      </c>
      <c r="AG29" s="174">
        <v>0</v>
      </c>
      <c r="AH29" s="178">
        <v>4606482</v>
      </c>
      <c r="AI29" s="188">
        <v>4411620</v>
      </c>
      <c r="AJ29" s="174">
        <v>252487</v>
      </c>
      <c r="AK29" s="174">
        <v>36210</v>
      </c>
      <c r="AL29" s="174">
        <v>0</v>
      </c>
      <c r="AM29" s="178">
        <v>4700317</v>
      </c>
      <c r="AN29" s="188">
        <v>4515854</v>
      </c>
      <c r="AO29" s="174">
        <v>594817</v>
      </c>
      <c r="AP29" s="174">
        <v>29825</v>
      </c>
      <c r="AQ29" s="174">
        <v>0</v>
      </c>
      <c r="AR29" s="178">
        <v>5140496</v>
      </c>
      <c r="AS29" s="188">
        <v>4255032</v>
      </c>
      <c r="AT29" s="174">
        <v>282312</v>
      </c>
      <c r="AU29" s="174">
        <v>144009</v>
      </c>
      <c r="AV29" s="174">
        <v>0</v>
      </c>
      <c r="AW29" s="178">
        <v>4681353</v>
      </c>
      <c r="AX29" s="188">
        <v>3884515</v>
      </c>
      <c r="AY29" s="174">
        <v>298188</v>
      </c>
      <c r="AZ29" s="174">
        <v>69284</v>
      </c>
      <c r="BA29" s="174">
        <v>0</v>
      </c>
      <c r="BB29" s="178">
        <v>4251987</v>
      </c>
      <c r="BC29" s="188">
        <v>4145765</v>
      </c>
      <c r="BD29" s="174">
        <v>1073822</v>
      </c>
      <c r="BE29" s="174">
        <v>45419</v>
      </c>
      <c r="BF29" s="174">
        <v>0</v>
      </c>
      <c r="BG29" s="178">
        <v>5265006</v>
      </c>
      <c r="BH29" s="188">
        <v>0</v>
      </c>
      <c r="BI29" s="174">
        <v>0</v>
      </c>
      <c r="BJ29" s="174">
        <v>0</v>
      </c>
      <c r="BK29" s="174">
        <v>0</v>
      </c>
      <c r="BL29" s="178">
        <v>0</v>
      </c>
      <c r="BM29" s="188">
        <v>0</v>
      </c>
      <c r="BN29" s="174">
        <v>0</v>
      </c>
      <c r="BO29" s="174">
        <v>0</v>
      </c>
      <c r="BP29" s="174">
        <v>0</v>
      </c>
      <c r="BQ29" s="178">
        <v>0</v>
      </c>
      <c r="BR29" s="188">
        <v>41255712</v>
      </c>
      <c r="BS29" s="39">
        <v>4827040</v>
      </c>
      <c r="BT29" s="174">
        <v>488389</v>
      </c>
      <c r="BU29" s="174">
        <v>0</v>
      </c>
      <c r="BV29" s="275">
        <v>46571141</v>
      </c>
      <c r="BW29" s="143"/>
      <c r="BX29" s="319"/>
    </row>
    <row r="30" spans="1:76" x14ac:dyDescent="0.3">
      <c r="A30" s="312">
        <v>24</v>
      </c>
      <c r="B30" s="313" t="s">
        <v>309</v>
      </c>
      <c r="D30" s="110"/>
      <c r="E30" s="315">
        <v>365306</v>
      </c>
      <c r="F30" s="20">
        <v>1765</v>
      </c>
      <c r="G30" s="20">
        <v>3243</v>
      </c>
      <c r="H30" s="19">
        <v>92</v>
      </c>
      <c r="I30" s="178">
        <v>370406</v>
      </c>
      <c r="J30" s="188">
        <v>27271</v>
      </c>
      <c r="K30" s="174">
        <v>52</v>
      </c>
      <c r="L30" s="174">
        <v>218</v>
      </c>
      <c r="M30" s="174">
        <v>0</v>
      </c>
      <c r="N30" s="178">
        <v>27541</v>
      </c>
      <c r="O30" s="188">
        <v>32200</v>
      </c>
      <c r="P30" s="174">
        <v>25</v>
      </c>
      <c r="Q30" s="174">
        <v>44</v>
      </c>
      <c r="R30" s="174">
        <v>0</v>
      </c>
      <c r="S30" s="178">
        <v>32269</v>
      </c>
      <c r="T30" s="188">
        <v>30406</v>
      </c>
      <c r="U30" s="174">
        <v>53</v>
      </c>
      <c r="V30" s="174">
        <v>103</v>
      </c>
      <c r="W30" s="174">
        <v>0</v>
      </c>
      <c r="X30" s="178">
        <v>30562</v>
      </c>
      <c r="Y30" s="188">
        <v>31023</v>
      </c>
      <c r="Z30" s="174">
        <v>67</v>
      </c>
      <c r="AA30" s="174">
        <v>52</v>
      </c>
      <c r="AB30" s="174">
        <v>0</v>
      </c>
      <c r="AC30" s="178">
        <v>31142</v>
      </c>
      <c r="AD30" s="188">
        <v>29369</v>
      </c>
      <c r="AE30" s="174">
        <v>783</v>
      </c>
      <c r="AF30" s="174">
        <v>278</v>
      </c>
      <c r="AG30" s="174">
        <v>0</v>
      </c>
      <c r="AH30" s="178">
        <v>30430</v>
      </c>
      <c r="AI30" s="188">
        <v>29805</v>
      </c>
      <c r="AJ30" s="174">
        <v>9</v>
      </c>
      <c r="AK30" s="174">
        <v>-28</v>
      </c>
      <c r="AL30" s="174">
        <v>0</v>
      </c>
      <c r="AM30" s="178">
        <v>29786</v>
      </c>
      <c r="AN30" s="188">
        <v>35924</v>
      </c>
      <c r="AO30" s="174">
        <v>120</v>
      </c>
      <c r="AP30" s="174">
        <v>144</v>
      </c>
      <c r="AQ30" s="174">
        <v>0</v>
      </c>
      <c r="AR30" s="178">
        <v>36188</v>
      </c>
      <c r="AS30" s="188">
        <v>30830</v>
      </c>
      <c r="AT30" s="174">
        <v>440</v>
      </c>
      <c r="AU30" s="174">
        <v>1124</v>
      </c>
      <c r="AV30" s="174">
        <v>0</v>
      </c>
      <c r="AW30" s="178">
        <v>32394</v>
      </c>
      <c r="AX30" s="188">
        <v>29274</v>
      </c>
      <c r="AY30" s="174">
        <v>35</v>
      </c>
      <c r="AZ30" s="174">
        <v>0</v>
      </c>
      <c r="BA30" s="174">
        <v>0</v>
      </c>
      <c r="BB30" s="178">
        <v>29309</v>
      </c>
      <c r="BC30" s="188">
        <v>28470</v>
      </c>
      <c r="BD30" s="174">
        <v>39</v>
      </c>
      <c r="BE30" s="174">
        <v>38</v>
      </c>
      <c r="BF30" s="174">
        <v>0</v>
      </c>
      <c r="BG30" s="178">
        <v>28547</v>
      </c>
      <c r="BH30" s="188">
        <v>0</v>
      </c>
      <c r="BI30" s="174">
        <v>0</v>
      </c>
      <c r="BJ30" s="174">
        <v>0</v>
      </c>
      <c r="BK30" s="174">
        <v>0</v>
      </c>
      <c r="BL30" s="178">
        <v>0</v>
      </c>
      <c r="BM30" s="188">
        <v>0</v>
      </c>
      <c r="BN30" s="174">
        <v>0</v>
      </c>
      <c r="BO30" s="174">
        <v>0</v>
      </c>
      <c r="BP30" s="174">
        <v>0</v>
      </c>
      <c r="BQ30" s="178">
        <v>0</v>
      </c>
      <c r="BR30" s="188">
        <v>304572</v>
      </c>
      <c r="BS30" s="39">
        <v>1623</v>
      </c>
      <c r="BT30" s="174">
        <v>1973</v>
      </c>
      <c r="BU30" s="174">
        <v>0</v>
      </c>
      <c r="BV30" s="275">
        <v>308168</v>
      </c>
      <c r="BW30" s="143"/>
      <c r="BX30" s="319"/>
    </row>
    <row r="31" spans="1:76" x14ac:dyDescent="0.3">
      <c r="A31" s="312">
        <v>25</v>
      </c>
      <c r="B31" s="313" t="s">
        <v>310</v>
      </c>
      <c r="D31" s="314"/>
      <c r="E31" s="315">
        <v>17555912</v>
      </c>
      <c r="F31" s="20">
        <v>3239762</v>
      </c>
      <c r="G31" s="20">
        <v>822332</v>
      </c>
      <c r="H31" s="19">
        <v>340</v>
      </c>
      <c r="I31" s="178">
        <v>21618346</v>
      </c>
      <c r="J31" s="188">
        <v>1540369</v>
      </c>
      <c r="K31" s="174">
        <v>264604</v>
      </c>
      <c r="L31" s="174">
        <v>186246</v>
      </c>
      <c r="M31" s="174">
        <v>3</v>
      </c>
      <c r="N31" s="178">
        <v>1991222</v>
      </c>
      <c r="O31" s="188">
        <v>1550983</v>
      </c>
      <c r="P31" s="174">
        <v>261873</v>
      </c>
      <c r="Q31" s="174">
        <v>4843</v>
      </c>
      <c r="R31" s="174">
        <v>60</v>
      </c>
      <c r="S31" s="178">
        <v>1817759</v>
      </c>
      <c r="T31" s="188">
        <v>1270183</v>
      </c>
      <c r="U31" s="174">
        <v>267417</v>
      </c>
      <c r="V31" s="174">
        <v>49931</v>
      </c>
      <c r="W31" s="174">
        <v>4</v>
      </c>
      <c r="X31" s="178">
        <v>1587535</v>
      </c>
      <c r="Y31" s="188">
        <v>1422098</v>
      </c>
      <c r="Z31" s="174">
        <v>306226</v>
      </c>
      <c r="AA31" s="174">
        <v>52828</v>
      </c>
      <c r="AB31" s="174">
        <v>0</v>
      </c>
      <c r="AC31" s="178">
        <v>1781152</v>
      </c>
      <c r="AD31" s="188">
        <v>1535520</v>
      </c>
      <c r="AE31" s="174">
        <v>265531</v>
      </c>
      <c r="AF31" s="174">
        <v>97763</v>
      </c>
      <c r="AG31" s="174">
        <v>0</v>
      </c>
      <c r="AH31" s="178">
        <v>1898814</v>
      </c>
      <c r="AI31" s="188">
        <v>1394850</v>
      </c>
      <c r="AJ31" s="174">
        <v>265352</v>
      </c>
      <c r="AK31" s="174">
        <v>18313</v>
      </c>
      <c r="AL31" s="174">
        <v>2</v>
      </c>
      <c r="AM31" s="178">
        <v>1678517</v>
      </c>
      <c r="AN31" s="188">
        <v>1640824</v>
      </c>
      <c r="AO31" s="174">
        <v>265465</v>
      </c>
      <c r="AP31" s="174">
        <v>95292</v>
      </c>
      <c r="AQ31" s="174">
        <v>12</v>
      </c>
      <c r="AR31" s="178">
        <v>2001593</v>
      </c>
      <c r="AS31" s="188">
        <v>1298913</v>
      </c>
      <c r="AT31" s="174">
        <v>261825</v>
      </c>
      <c r="AU31" s="174">
        <v>72335</v>
      </c>
      <c r="AV31" s="174">
        <v>0</v>
      </c>
      <c r="AW31" s="178">
        <v>1633073</v>
      </c>
      <c r="AX31" s="188">
        <v>1421163</v>
      </c>
      <c r="AY31" s="174">
        <v>262741</v>
      </c>
      <c r="AZ31" s="174">
        <v>24550</v>
      </c>
      <c r="BA31" s="174">
        <v>0</v>
      </c>
      <c r="BB31" s="178">
        <v>1708454</v>
      </c>
      <c r="BC31" s="188">
        <v>1428349</v>
      </c>
      <c r="BD31" s="174">
        <v>264942</v>
      </c>
      <c r="BE31" s="174">
        <v>41341</v>
      </c>
      <c r="BF31" s="174">
        <v>10</v>
      </c>
      <c r="BG31" s="178">
        <v>1734642</v>
      </c>
      <c r="BH31" s="188">
        <v>0</v>
      </c>
      <c r="BI31" s="174">
        <v>0</v>
      </c>
      <c r="BJ31" s="174">
        <v>0</v>
      </c>
      <c r="BK31" s="174">
        <v>0</v>
      </c>
      <c r="BL31" s="178">
        <v>0</v>
      </c>
      <c r="BM31" s="188">
        <v>0</v>
      </c>
      <c r="BN31" s="174">
        <v>0</v>
      </c>
      <c r="BO31" s="174">
        <v>0</v>
      </c>
      <c r="BP31" s="174">
        <v>0</v>
      </c>
      <c r="BQ31" s="178">
        <v>0</v>
      </c>
      <c r="BR31" s="188">
        <v>14503252</v>
      </c>
      <c r="BS31" s="39">
        <v>2685976</v>
      </c>
      <c r="BT31" s="174">
        <v>643442</v>
      </c>
      <c r="BU31" s="174">
        <v>91</v>
      </c>
      <c r="BV31" s="275">
        <v>17832761</v>
      </c>
      <c r="BW31" s="143"/>
      <c r="BX31" s="319"/>
    </row>
    <row r="32" spans="1:76" x14ac:dyDescent="0.3">
      <c r="A32" s="312">
        <v>26</v>
      </c>
      <c r="B32" s="313" t="s">
        <v>311</v>
      </c>
      <c r="D32" s="314"/>
      <c r="E32" s="315">
        <v>421020</v>
      </c>
      <c r="F32" s="20">
        <v>330908</v>
      </c>
      <c r="G32" s="20">
        <v>5877</v>
      </c>
      <c r="H32" s="19">
        <v>0</v>
      </c>
      <c r="I32" s="178">
        <v>757805</v>
      </c>
      <c r="J32" s="188">
        <v>19383</v>
      </c>
      <c r="K32" s="174">
        <v>8076</v>
      </c>
      <c r="L32" s="174">
        <v>24</v>
      </c>
      <c r="M32" s="174">
        <v>0</v>
      </c>
      <c r="N32" s="178">
        <v>27483</v>
      </c>
      <c r="O32" s="188">
        <v>34769</v>
      </c>
      <c r="P32" s="174">
        <v>10323</v>
      </c>
      <c r="Q32" s="174">
        <v>0</v>
      </c>
      <c r="R32" s="174">
        <v>0</v>
      </c>
      <c r="S32" s="178">
        <v>45092</v>
      </c>
      <c r="T32" s="188">
        <v>27424</v>
      </c>
      <c r="U32" s="174">
        <v>27638</v>
      </c>
      <c r="V32" s="174">
        <v>181</v>
      </c>
      <c r="W32" s="174">
        <v>0</v>
      </c>
      <c r="X32" s="178">
        <v>55243</v>
      </c>
      <c r="Y32" s="188">
        <v>31643</v>
      </c>
      <c r="Z32" s="174">
        <v>20175</v>
      </c>
      <c r="AA32" s="174">
        <v>150</v>
      </c>
      <c r="AB32" s="174">
        <v>0</v>
      </c>
      <c r="AC32" s="178">
        <v>51968</v>
      </c>
      <c r="AD32" s="188">
        <v>28475</v>
      </c>
      <c r="AE32" s="174">
        <v>20215</v>
      </c>
      <c r="AF32" s="174">
        <v>0</v>
      </c>
      <c r="AG32" s="174">
        <v>0</v>
      </c>
      <c r="AH32" s="178">
        <v>48690</v>
      </c>
      <c r="AI32" s="188">
        <v>26442</v>
      </c>
      <c r="AJ32" s="174">
        <v>22779</v>
      </c>
      <c r="AK32" s="174">
        <v>96</v>
      </c>
      <c r="AL32" s="174">
        <v>0</v>
      </c>
      <c r="AM32" s="178">
        <v>49317</v>
      </c>
      <c r="AN32" s="188">
        <v>42945</v>
      </c>
      <c r="AO32" s="174">
        <v>7413</v>
      </c>
      <c r="AP32" s="174">
        <v>82</v>
      </c>
      <c r="AQ32" s="174">
        <v>0</v>
      </c>
      <c r="AR32" s="178">
        <v>50440</v>
      </c>
      <c r="AS32" s="188">
        <v>37254</v>
      </c>
      <c r="AT32" s="174">
        <v>24294</v>
      </c>
      <c r="AU32" s="174">
        <v>0</v>
      </c>
      <c r="AV32" s="174">
        <v>0</v>
      </c>
      <c r="AW32" s="178">
        <v>61548</v>
      </c>
      <c r="AX32" s="188">
        <v>29972</v>
      </c>
      <c r="AY32" s="174">
        <v>55840</v>
      </c>
      <c r="AZ32" s="174">
        <v>29</v>
      </c>
      <c r="BA32" s="174">
        <v>0</v>
      </c>
      <c r="BB32" s="178">
        <v>85841</v>
      </c>
      <c r="BC32" s="188">
        <v>47026</v>
      </c>
      <c r="BD32" s="174">
        <v>31731</v>
      </c>
      <c r="BE32" s="174">
        <v>25</v>
      </c>
      <c r="BF32" s="174">
        <v>0</v>
      </c>
      <c r="BG32" s="178">
        <v>78782</v>
      </c>
      <c r="BH32" s="188">
        <v>0</v>
      </c>
      <c r="BI32" s="174">
        <v>0</v>
      </c>
      <c r="BJ32" s="174">
        <v>0</v>
      </c>
      <c r="BK32" s="174">
        <v>0</v>
      </c>
      <c r="BL32" s="178">
        <v>0</v>
      </c>
      <c r="BM32" s="188">
        <v>0</v>
      </c>
      <c r="BN32" s="174">
        <v>0</v>
      </c>
      <c r="BO32" s="174">
        <v>0</v>
      </c>
      <c r="BP32" s="174">
        <v>0</v>
      </c>
      <c r="BQ32" s="178">
        <v>0</v>
      </c>
      <c r="BR32" s="188">
        <v>325333</v>
      </c>
      <c r="BS32" s="39">
        <v>228484</v>
      </c>
      <c r="BT32" s="174">
        <v>587</v>
      </c>
      <c r="BU32" s="174">
        <v>0</v>
      </c>
      <c r="BV32" s="275">
        <v>554404</v>
      </c>
      <c r="BW32" s="143"/>
      <c r="BX32" s="745"/>
    </row>
    <row r="33" spans="1:85" x14ac:dyDescent="0.3">
      <c r="A33" s="312">
        <v>27</v>
      </c>
      <c r="B33" s="88" t="s">
        <v>312</v>
      </c>
      <c r="D33" s="314"/>
      <c r="E33" s="315">
        <v>1376276</v>
      </c>
      <c r="F33" s="20">
        <v>5929</v>
      </c>
      <c r="G33" s="20">
        <v>130338</v>
      </c>
      <c r="H33" s="19">
        <v>37</v>
      </c>
      <c r="I33" s="178">
        <v>1512580</v>
      </c>
      <c r="J33" s="188">
        <v>134846</v>
      </c>
      <c r="K33" s="174">
        <v>324</v>
      </c>
      <c r="L33" s="174">
        <v>18846</v>
      </c>
      <c r="M33" s="174">
        <v>0</v>
      </c>
      <c r="N33" s="178">
        <v>154016</v>
      </c>
      <c r="O33" s="188">
        <v>106571</v>
      </c>
      <c r="P33" s="174">
        <v>471</v>
      </c>
      <c r="Q33" s="174">
        <v>10158</v>
      </c>
      <c r="R33" s="174">
        <v>0</v>
      </c>
      <c r="S33" s="178">
        <v>117200</v>
      </c>
      <c r="T33" s="188">
        <v>156563</v>
      </c>
      <c r="U33" s="174">
        <v>265</v>
      </c>
      <c r="V33" s="174">
        <v>8575</v>
      </c>
      <c r="W33" s="174">
        <v>0</v>
      </c>
      <c r="X33" s="178">
        <v>165403</v>
      </c>
      <c r="Y33" s="188">
        <v>107607</v>
      </c>
      <c r="Z33" s="174">
        <v>920</v>
      </c>
      <c r="AA33" s="174">
        <v>8441</v>
      </c>
      <c r="AB33" s="174">
        <v>37</v>
      </c>
      <c r="AC33" s="178">
        <v>117005</v>
      </c>
      <c r="AD33" s="188">
        <v>106385</v>
      </c>
      <c r="AE33" s="174">
        <v>467</v>
      </c>
      <c r="AF33" s="174">
        <v>4241</v>
      </c>
      <c r="AG33" s="174">
        <v>0</v>
      </c>
      <c r="AH33" s="178">
        <v>111093</v>
      </c>
      <c r="AI33" s="188">
        <v>98336</v>
      </c>
      <c r="AJ33" s="174">
        <v>245</v>
      </c>
      <c r="AK33" s="174">
        <v>10792</v>
      </c>
      <c r="AL33" s="174">
        <v>0</v>
      </c>
      <c r="AM33" s="178">
        <v>109373</v>
      </c>
      <c r="AN33" s="188">
        <v>119896</v>
      </c>
      <c r="AO33" s="174">
        <v>672</v>
      </c>
      <c r="AP33" s="174">
        <v>10837</v>
      </c>
      <c r="AQ33" s="174">
        <v>0</v>
      </c>
      <c r="AR33" s="178">
        <v>131405</v>
      </c>
      <c r="AS33" s="188">
        <v>112258</v>
      </c>
      <c r="AT33" s="174">
        <v>227</v>
      </c>
      <c r="AU33" s="174">
        <v>13063</v>
      </c>
      <c r="AV33" s="174">
        <v>0</v>
      </c>
      <c r="AW33" s="178">
        <v>125548</v>
      </c>
      <c r="AX33" s="188">
        <v>115294</v>
      </c>
      <c r="AY33" s="174">
        <v>45</v>
      </c>
      <c r="AZ33" s="174">
        <v>11683</v>
      </c>
      <c r="BA33" s="174">
        <v>0</v>
      </c>
      <c r="BB33" s="178">
        <v>127022</v>
      </c>
      <c r="BC33" s="188">
        <v>105222</v>
      </c>
      <c r="BD33" s="174">
        <v>447</v>
      </c>
      <c r="BE33" s="174">
        <v>9071</v>
      </c>
      <c r="BF33" s="174">
        <v>0</v>
      </c>
      <c r="BG33" s="178">
        <v>114740</v>
      </c>
      <c r="BH33" s="188">
        <v>0</v>
      </c>
      <c r="BI33" s="174">
        <v>0</v>
      </c>
      <c r="BJ33" s="174">
        <v>0</v>
      </c>
      <c r="BK33" s="174">
        <v>0</v>
      </c>
      <c r="BL33" s="178">
        <v>0</v>
      </c>
      <c r="BM33" s="188">
        <v>0</v>
      </c>
      <c r="BN33" s="174">
        <v>0</v>
      </c>
      <c r="BO33" s="174">
        <v>0</v>
      </c>
      <c r="BP33" s="174">
        <v>0</v>
      </c>
      <c r="BQ33" s="178">
        <v>0</v>
      </c>
      <c r="BR33" s="188">
        <v>1162978</v>
      </c>
      <c r="BS33" s="39">
        <v>4083</v>
      </c>
      <c r="BT33" s="174">
        <v>105707</v>
      </c>
      <c r="BU33" s="174">
        <v>37</v>
      </c>
      <c r="BV33" s="275">
        <v>1272805</v>
      </c>
      <c r="BW33" s="143"/>
      <c r="BX33" s="746"/>
    </row>
    <row r="34" spans="1:85" x14ac:dyDescent="0.3">
      <c r="A34" s="312">
        <v>28</v>
      </c>
      <c r="B34" s="313" t="s">
        <v>313</v>
      </c>
      <c r="D34" s="314"/>
      <c r="E34" s="315">
        <v>108361413</v>
      </c>
      <c r="F34" s="20">
        <v>1880589</v>
      </c>
      <c r="G34" s="20">
        <v>3352048</v>
      </c>
      <c r="H34" s="19">
        <v>29475</v>
      </c>
      <c r="I34" s="178">
        <v>113623525</v>
      </c>
      <c r="J34" s="188">
        <v>9806827</v>
      </c>
      <c r="K34" s="174">
        <v>258435</v>
      </c>
      <c r="L34" s="174">
        <v>378240</v>
      </c>
      <c r="M34" s="174">
        <v>608</v>
      </c>
      <c r="N34" s="178">
        <v>10444110</v>
      </c>
      <c r="O34" s="188">
        <v>9225875</v>
      </c>
      <c r="P34" s="174">
        <v>114941</v>
      </c>
      <c r="Q34" s="174">
        <v>125789</v>
      </c>
      <c r="R34" s="174">
        <v>10580</v>
      </c>
      <c r="S34" s="178">
        <v>9477185</v>
      </c>
      <c r="T34" s="188">
        <v>9284135</v>
      </c>
      <c r="U34" s="174">
        <v>89317</v>
      </c>
      <c r="V34" s="174">
        <v>111561</v>
      </c>
      <c r="W34" s="174">
        <v>8978</v>
      </c>
      <c r="X34" s="178">
        <v>9493991</v>
      </c>
      <c r="Y34" s="188">
        <v>8897453</v>
      </c>
      <c r="Z34" s="174">
        <v>217673</v>
      </c>
      <c r="AA34" s="174">
        <v>263703</v>
      </c>
      <c r="AB34" s="174">
        <v>2404</v>
      </c>
      <c r="AC34" s="178">
        <v>9381233</v>
      </c>
      <c r="AD34" s="188">
        <v>8886380</v>
      </c>
      <c r="AE34" s="174">
        <v>152351</v>
      </c>
      <c r="AF34" s="174">
        <v>230671</v>
      </c>
      <c r="AG34" s="174">
        <v>3548</v>
      </c>
      <c r="AH34" s="178">
        <v>9272950</v>
      </c>
      <c r="AI34" s="188">
        <v>8851125</v>
      </c>
      <c r="AJ34" s="174">
        <v>171824</v>
      </c>
      <c r="AK34" s="174">
        <v>244455</v>
      </c>
      <c r="AL34" s="174">
        <v>1026</v>
      </c>
      <c r="AM34" s="178">
        <v>9268430</v>
      </c>
      <c r="AN34" s="188">
        <v>9104135</v>
      </c>
      <c r="AO34" s="174">
        <v>199029</v>
      </c>
      <c r="AP34" s="174">
        <v>417619</v>
      </c>
      <c r="AQ34" s="174">
        <v>1684</v>
      </c>
      <c r="AR34" s="178">
        <v>9722467</v>
      </c>
      <c r="AS34" s="188">
        <v>8909358</v>
      </c>
      <c r="AT34" s="174">
        <v>131388</v>
      </c>
      <c r="AU34" s="174">
        <v>263870</v>
      </c>
      <c r="AV34" s="174">
        <v>654</v>
      </c>
      <c r="AW34" s="178">
        <v>9305270</v>
      </c>
      <c r="AX34" s="188">
        <v>8857832</v>
      </c>
      <c r="AY34" s="174">
        <v>129515</v>
      </c>
      <c r="AZ34" s="174">
        <v>323310</v>
      </c>
      <c r="BA34" s="174">
        <v>3</v>
      </c>
      <c r="BB34" s="178">
        <v>9310660</v>
      </c>
      <c r="BC34" s="188">
        <v>8625648</v>
      </c>
      <c r="BD34" s="174">
        <v>135727</v>
      </c>
      <c r="BE34" s="174">
        <v>272952</v>
      </c>
      <c r="BF34" s="174">
        <v>0</v>
      </c>
      <c r="BG34" s="178">
        <v>9034327</v>
      </c>
      <c r="BH34" s="188">
        <v>0</v>
      </c>
      <c r="BI34" s="174">
        <v>0</v>
      </c>
      <c r="BJ34" s="174">
        <v>0</v>
      </c>
      <c r="BK34" s="174">
        <v>0</v>
      </c>
      <c r="BL34" s="178">
        <v>0</v>
      </c>
      <c r="BM34" s="188">
        <v>0</v>
      </c>
      <c r="BN34" s="174">
        <v>0</v>
      </c>
      <c r="BO34" s="174">
        <v>0</v>
      </c>
      <c r="BP34" s="174">
        <v>0</v>
      </c>
      <c r="BQ34" s="178">
        <v>0</v>
      </c>
      <c r="BR34" s="188">
        <v>90448768</v>
      </c>
      <c r="BS34" s="39">
        <v>1600200</v>
      </c>
      <c r="BT34" s="174">
        <v>2632170</v>
      </c>
      <c r="BU34" s="174">
        <v>29485</v>
      </c>
      <c r="BV34" s="275">
        <v>94710623</v>
      </c>
      <c r="BW34" s="143"/>
      <c r="BX34" s="319"/>
    </row>
    <row r="35" spans="1:85" x14ac:dyDescent="0.3">
      <c r="A35" s="312">
        <v>29</v>
      </c>
      <c r="B35" s="313" t="s">
        <v>356</v>
      </c>
      <c r="D35" s="314"/>
      <c r="E35" s="315">
        <v>7822954</v>
      </c>
      <c r="F35" s="20">
        <v>7054305</v>
      </c>
      <c r="G35" s="20">
        <v>1160687</v>
      </c>
      <c r="H35" s="19">
        <v>7217</v>
      </c>
      <c r="I35" s="178">
        <v>16045163</v>
      </c>
      <c r="J35" s="188">
        <v>456497</v>
      </c>
      <c r="K35" s="174">
        <v>307529</v>
      </c>
      <c r="L35" s="174">
        <v>350251</v>
      </c>
      <c r="M35" s="174">
        <v>0</v>
      </c>
      <c r="N35" s="178">
        <v>1114277</v>
      </c>
      <c r="O35" s="188">
        <v>653633</v>
      </c>
      <c r="P35" s="174">
        <v>372059</v>
      </c>
      <c r="Q35" s="174">
        <v>24246</v>
      </c>
      <c r="R35" s="174">
        <v>0</v>
      </c>
      <c r="S35" s="178">
        <v>1049938</v>
      </c>
      <c r="T35" s="188">
        <v>592548</v>
      </c>
      <c r="U35" s="174">
        <v>750662</v>
      </c>
      <c r="V35" s="174">
        <v>84483</v>
      </c>
      <c r="W35" s="174">
        <v>0</v>
      </c>
      <c r="X35" s="188">
        <v>1427693</v>
      </c>
      <c r="Y35" s="188">
        <v>534509</v>
      </c>
      <c r="Z35" s="174">
        <v>1027286</v>
      </c>
      <c r="AA35" s="174">
        <v>26192</v>
      </c>
      <c r="AB35" s="174">
        <v>0</v>
      </c>
      <c r="AC35" s="178">
        <v>1587987</v>
      </c>
      <c r="AD35" s="188">
        <v>591946</v>
      </c>
      <c r="AE35" s="174">
        <v>826513</v>
      </c>
      <c r="AF35" s="174">
        <v>45399</v>
      </c>
      <c r="AG35" s="174">
        <v>0</v>
      </c>
      <c r="AH35" s="178">
        <v>1463858</v>
      </c>
      <c r="AI35" s="188">
        <v>532584</v>
      </c>
      <c r="AJ35" s="174">
        <v>36847</v>
      </c>
      <c r="AK35" s="174">
        <v>71202</v>
      </c>
      <c r="AL35" s="174">
        <v>0</v>
      </c>
      <c r="AM35" s="178">
        <v>640633</v>
      </c>
      <c r="AN35" s="188">
        <v>596238</v>
      </c>
      <c r="AO35" s="174">
        <v>774862</v>
      </c>
      <c r="AP35" s="174">
        <v>57991</v>
      </c>
      <c r="AQ35" s="174">
        <v>0</v>
      </c>
      <c r="AR35" s="178">
        <v>1429091</v>
      </c>
      <c r="AS35" s="188">
        <v>634637</v>
      </c>
      <c r="AT35" s="174">
        <v>768431</v>
      </c>
      <c r="AU35" s="174">
        <v>31712</v>
      </c>
      <c r="AV35" s="174">
        <v>0</v>
      </c>
      <c r="AW35" s="178">
        <v>1434780</v>
      </c>
      <c r="AX35" s="188">
        <v>551758</v>
      </c>
      <c r="AY35" s="174">
        <v>50424</v>
      </c>
      <c r="AZ35" s="174">
        <v>77663</v>
      </c>
      <c r="BA35" s="174">
        <v>0</v>
      </c>
      <c r="BB35" s="178">
        <v>679845</v>
      </c>
      <c r="BC35" s="188">
        <v>452780</v>
      </c>
      <c r="BD35" s="174">
        <v>248897</v>
      </c>
      <c r="BE35" s="174">
        <v>20395</v>
      </c>
      <c r="BF35" s="174">
        <v>427</v>
      </c>
      <c r="BG35" s="178">
        <v>722499</v>
      </c>
      <c r="BH35" s="188">
        <v>0</v>
      </c>
      <c r="BI35" s="174">
        <v>0</v>
      </c>
      <c r="BJ35" s="174">
        <v>0</v>
      </c>
      <c r="BK35" s="174">
        <v>0</v>
      </c>
      <c r="BL35" s="178">
        <v>0</v>
      </c>
      <c r="BM35" s="188">
        <v>0</v>
      </c>
      <c r="BN35" s="174">
        <v>0</v>
      </c>
      <c r="BO35" s="174">
        <v>0</v>
      </c>
      <c r="BP35" s="174">
        <v>0</v>
      </c>
      <c r="BQ35" s="178">
        <v>0</v>
      </c>
      <c r="BR35" s="188">
        <v>5597130</v>
      </c>
      <c r="BS35" s="39">
        <v>5163510</v>
      </c>
      <c r="BT35" s="174">
        <v>789534</v>
      </c>
      <c r="BU35" s="174">
        <v>427</v>
      </c>
      <c r="BV35" s="275">
        <v>11550601</v>
      </c>
      <c r="BW35" s="143"/>
      <c r="BX35" s="745"/>
    </row>
    <row r="36" spans="1:85" x14ac:dyDescent="0.3">
      <c r="A36" s="312">
        <v>30</v>
      </c>
      <c r="B36" s="313" t="s">
        <v>315</v>
      </c>
      <c r="D36" s="314"/>
      <c r="E36" s="315">
        <v>1149475</v>
      </c>
      <c r="F36" s="20">
        <v>1761500</v>
      </c>
      <c r="G36" s="20">
        <v>2324</v>
      </c>
      <c r="H36" s="19">
        <v>1864</v>
      </c>
      <c r="I36" s="178">
        <v>2915163</v>
      </c>
      <c r="J36" s="188">
        <v>35638</v>
      </c>
      <c r="K36" s="174">
        <v>4215</v>
      </c>
      <c r="L36" s="174">
        <v>0</v>
      </c>
      <c r="M36" s="174">
        <v>0</v>
      </c>
      <c r="N36" s="178">
        <v>39853</v>
      </c>
      <c r="O36" s="188">
        <v>32504</v>
      </c>
      <c r="P36" s="174">
        <v>840301</v>
      </c>
      <c r="Q36" s="174">
        <v>0</v>
      </c>
      <c r="R36" s="174">
        <v>1759</v>
      </c>
      <c r="S36" s="178">
        <v>874564</v>
      </c>
      <c r="T36" s="188">
        <v>48086</v>
      </c>
      <c r="U36" s="174">
        <v>14011</v>
      </c>
      <c r="V36" s="174">
        <v>0</v>
      </c>
      <c r="W36" s="174">
        <v>-1759</v>
      </c>
      <c r="X36" s="178">
        <v>60338</v>
      </c>
      <c r="Y36" s="188">
        <v>78219</v>
      </c>
      <c r="Z36" s="174">
        <v>266469</v>
      </c>
      <c r="AA36" s="174">
        <v>70</v>
      </c>
      <c r="AB36" s="174">
        <v>0</v>
      </c>
      <c r="AC36" s="178">
        <v>344758</v>
      </c>
      <c r="AD36" s="188">
        <v>40999</v>
      </c>
      <c r="AE36" s="174">
        <v>306</v>
      </c>
      <c r="AF36" s="174">
        <v>0</v>
      </c>
      <c r="AG36" s="174">
        <v>105</v>
      </c>
      <c r="AH36" s="178">
        <v>41410</v>
      </c>
      <c r="AI36" s="188">
        <v>32689</v>
      </c>
      <c r="AJ36" s="174">
        <v>109</v>
      </c>
      <c r="AK36" s="174">
        <v>0</v>
      </c>
      <c r="AL36" s="174">
        <v>1</v>
      </c>
      <c r="AM36" s="178">
        <v>32799</v>
      </c>
      <c r="AN36" s="188">
        <v>67143</v>
      </c>
      <c r="AO36" s="174">
        <v>251267</v>
      </c>
      <c r="AP36" s="174">
        <v>8</v>
      </c>
      <c r="AQ36" s="174">
        <v>2</v>
      </c>
      <c r="AR36" s="178">
        <v>318420</v>
      </c>
      <c r="AS36" s="188">
        <v>36754</v>
      </c>
      <c r="AT36" s="174">
        <v>2677</v>
      </c>
      <c r="AU36" s="174">
        <v>485</v>
      </c>
      <c r="AV36" s="174">
        <v>0</v>
      </c>
      <c r="AW36" s="178">
        <v>39916</v>
      </c>
      <c r="AX36" s="188">
        <v>66936</v>
      </c>
      <c r="AY36" s="174">
        <v>72</v>
      </c>
      <c r="AZ36" s="174">
        <v>0</v>
      </c>
      <c r="BA36" s="174">
        <v>0</v>
      </c>
      <c r="BB36" s="178">
        <v>67008</v>
      </c>
      <c r="BC36" s="188">
        <v>34565</v>
      </c>
      <c r="BD36" s="174">
        <v>231542</v>
      </c>
      <c r="BE36" s="174">
        <v>54</v>
      </c>
      <c r="BF36" s="174">
        <v>0</v>
      </c>
      <c r="BG36" s="178">
        <v>266161</v>
      </c>
      <c r="BH36" s="188">
        <v>0</v>
      </c>
      <c r="BI36" s="174">
        <v>0</v>
      </c>
      <c r="BJ36" s="174">
        <v>0</v>
      </c>
      <c r="BK36" s="174">
        <v>0</v>
      </c>
      <c r="BL36" s="178">
        <v>0</v>
      </c>
      <c r="BM36" s="188">
        <v>0</v>
      </c>
      <c r="BN36" s="174">
        <v>0</v>
      </c>
      <c r="BO36" s="174">
        <v>0</v>
      </c>
      <c r="BP36" s="174">
        <v>0</v>
      </c>
      <c r="BQ36" s="178">
        <v>0</v>
      </c>
      <c r="BR36" s="188">
        <v>473533</v>
      </c>
      <c r="BS36" s="39">
        <v>1610969</v>
      </c>
      <c r="BT36" s="174">
        <v>617</v>
      </c>
      <c r="BU36" s="174">
        <v>108</v>
      </c>
      <c r="BV36" s="275">
        <v>2085227</v>
      </c>
      <c r="BW36" s="143"/>
      <c r="BX36" s="745"/>
    </row>
    <row r="37" spans="1:85" x14ac:dyDescent="0.3">
      <c r="A37" s="312">
        <v>31</v>
      </c>
      <c r="B37" s="313" t="s">
        <v>316</v>
      </c>
      <c r="D37" s="314"/>
      <c r="E37" s="315">
        <v>2086292</v>
      </c>
      <c r="F37" s="20">
        <v>1629402</v>
      </c>
      <c r="G37" s="20">
        <v>77648</v>
      </c>
      <c r="H37" s="19">
        <v>9034</v>
      </c>
      <c r="I37" s="178">
        <v>3802376</v>
      </c>
      <c r="J37" s="188">
        <v>195068</v>
      </c>
      <c r="K37" s="174">
        <v>411634</v>
      </c>
      <c r="L37" s="174">
        <v>1113</v>
      </c>
      <c r="M37" s="174">
        <v>0</v>
      </c>
      <c r="N37" s="178">
        <v>607815</v>
      </c>
      <c r="O37" s="188">
        <v>168231</v>
      </c>
      <c r="P37" s="174">
        <v>543</v>
      </c>
      <c r="Q37" s="174">
        <v>1100</v>
      </c>
      <c r="R37" s="174">
        <v>0</v>
      </c>
      <c r="S37" s="178">
        <v>169874</v>
      </c>
      <c r="T37" s="188">
        <v>192255</v>
      </c>
      <c r="U37" s="174">
        <v>9288</v>
      </c>
      <c r="V37" s="174">
        <v>2099</v>
      </c>
      <c r="W37" s="174">
        <v>0</v>
      </c>
      <c r="X37" s="178">
        <v>203642</v>
      </c>
      <c r="Y37" s="188">
        <v>154606</v>
      </c>
      <c r="Z37" s="174">
        <v>252608</v>
      </c>
      <c r="AA37" s="174">
        <v>2859</v>
      </c>
      <c r="AB37" s="174">
        <v>0</v>
      </c>
      <c r="AC37" s="178">
        <v>410073</v>
      </c>
      <c r="AD37" s="188">
        <v>155278</v>
      </c>
      <c r="AE37" s="174">
        <v>24548</v>
      </c>
      <c r="AF37" s="174">
        <v>9950</v>
      </c>
      <c r="AG37" s="174">
        <v>22</v>
      </c>
      <c r="AH37" s="178">
        <v>189798</v>
      </c>
      <c r="AI37" s="188">
        <v>164041</v>
      </c>
      <c r="AJ37" s="174">
        <v>69903</v>
      </c>
      <c r="AK37" s="174">
        <v>1462</v>
      </c>
      <c r="AL37" s="174">
        <v>0</v>
      </c>
      <c r="AM37" s="178">
        <v>235406</v>
      </c>
      <c r="AN37" s="188">
        <v>164658</v>
      </c>
      <c r="AO37" s="174">
        <v>309919</v>
      </c>
      <c r="AP37" s="174">
        <v>8509</v>
      </c>
      <c r="AQ37" s="174">
        <v>0</v>
      </c>
      <c r="AR37" s="178">
        <v>483086</v>
      </c>
      <c r="AS37" s="188">
        <v>174884</v>
      </c>
      <c r="AT37" s="174">
        <v>202758</v>
      </c>
      <c r="AU37" s="174">
        <v>1518</v>
      </c>
      <c r="AV37" s="174">
        <v>0</v>
      </c>
      <c r="AW37" s="178">
        <v>379160</v>
      </c>
      <c r="AX37" s="188">
        <v>205831</v>
      </c>
      <c r="AY37" s="174">
        <v>1527</v>
      </c>
      <c r="AZ37" s="174">
        <v>740</v>
      </c>
      <c r="BA37" s="174">
        <v>0</v>
      </c>
      <c r="BB37" s="178">
        <v>208098</v>
      </c>
      <c r="BC37" s="188">
        <v>163072</v>
      </c>
      <c r="BD37" s="174">
        <v>248973</v>
      </c>
      <c r="BE37" s="174">
        <v>941</v>
      </c>
      <c r="BF37" s="174">
        <v>0</v>
      </c>
      <c r="BG37" s="178">
        <v>412986</v>
      </c>
      <c r="BH37" s="188">
        <v>0</v>
      </c>
      <c r="BI37" s="174">
        <v>0</v>
      </c>
      <c r="BJ37" s="174">
        <v>0</v>
      </c>
      <c r="BK37" s="174">
        <v>0</v>
      </c>
      <c r="BL37" s="178">
        <v>0</v>
      </c>
      <c r="BM37" s="188">
        <v>0</v>
      </c>
      <c r="BN37" s="174">
        <v>0</v>
      </c>
      <c r="BO37" s="174">
        <v>0</v>
      </c>
      <c r="BP37" s="174">
        <v>0</v>
      </c>
      <c r="BQ37" s="178">
        <v>0</v>
      </c>
      <c r="BR37" s="188">
        <v>1737924</v>
      </c>
      <c r="BS37" s="39">
        <v>1531701</v>
      </c>
      <c r="BT37" s="174">
        <v>30291</v>
      </c>
      <c r="BU37" s="174">
        <v>22</v>
      </c>
      <c r="BV37" s="275">
        <v>3299938</v>
      </c>
      <c r="BW37" s="143"/>
      <c r="BX37" s="319"/>
    </row>
    <row r="38" spans="1:85" ht="14.25" customHeight="1" x14ac:dyDescent="0.3">
      <c r="A38" s="312">
        <v>32</v>
      </c>
      <c r="B38" s="88" t="s">
        <v>317</v>
      </c>
      <c r="D38" s="314"/>
      <c r="E38" s="315">
        <v>6037979</v>
      </c>
      <c r="F38" s="20">
        <v>2454004</v>
      </c>
      <c r="G38" s="20">
        <v>126481</v>
      </c>
      <c r="H38" s="19">
        <v>425</v>
      </c>
      <c r="I38" s="178">
        <v>8618889</v>
      </c>
      <c r="J38" s="188">
        <v>553974</v>
      </c>
      <c r="K38" s="174">
        <v>231147</v>
      </c>
      <c r="L38" s="174">
        <v>19468</v>
      </c>
      <c r="M38" s="174">
        <v>0</v>
      </c>
      <c r="N38" s="178">
        <v>804589</v>
      </c>
      <c r="O38" s="188">
        <v>642562</v>
      </c>
      <c r="P38" s="174">
        <v>72852</v>
      </c>
      <c r="Q38" s="174">
        <v>-13715</v>
      </c>
      <c r="R38" s="174">
        <v>36</v>
      </c>
      <c r="S38" s="178">
        <v>701735</v>
      </c>
      <c r="T38" s="188">
        <v>584988</v>
      </c>
      <c r="U38" s="174">
        <v>107615</v>
      </c>
      <c r="V38" s="174">
        <v>2416</v>
      </c>
      <c r="W38" s="174">
        <v>2</v>
      </c>
      <c r="X38" s="178">
        <v>695021</v>
      </c>
      <c r="Y38" s="188">
        <v>522760</v>
      </c>
      <c r="Z38" s="174">
        <v>258070</v>
      </c>
      <c r="AA38" s="174">
        <v>2443</v>
      </c>
      <c r="AB38" s="174">
        <v>34</v>
      </c>
      <c r="AC38" s="178">
        <v>783307</v>
      </c>
      <c r="AD38" s="188">
        <v>559825</v>
      </c>
      <c r="AE38" s="174">
        <v>190819</v>
      </c>
      <c r="AF38" s="174">
        <v>2245</v>
      </c>
      <c r="AG38" s="174">
        <v>1</v>
      </c>
      <c r="AH38" s="178">
        <v>752890</v>
      </c>
      <c r="AI38" s="188">
        <v>479806</v>
      </c>
      <c r="AJ38" s="174">
        <v>184603</v>
      </c>
      <c r="AK38" s="174">
        <v>12868</v>
      </c>
      <c r="AL38" s="174">
        <v>0</v>
      </c>
      <c r="AM38" s="178">
        <v>677277</v>
      </c>
      <c r="AN38" s="188">
        <v>425887</v>
      </c>
      <c r="AO38" s="174">
        <v>380724</v>
      </c>
      <c r="AP38" s="174">
        <v>62775</v>
      </c>
      <c r="AQ38" s="174">
        <v>57</v>
      </c>
      <c r="AR38" s="178">
        <v>869443</v>
      </c>
      <c r="AS38" s="188">
        <v>465294</v>
      </c>
      <c r="AT38" s="174">
        <v>143810</v>
      </c>
      <c r="AU38" s="174">
        <v>3617</v>
      </c>
      <c r="AV38" s="174">
        <v>111</v>
      </c>
      <c r="AW38" s="178">
        <v>612832</v>
      </c>
      <c r="AX38" s="188">
        <v>539241</v>
      </c>
      <c r="AY38" s="174">
        <v>221741</v>
      </c>
      <c r="AZ38" s="174">
        <v>17902</v>
      </c>
      <c r="BA38" s="174">
        <v>11</v>
      </c>
      <c r="BB38" s="178">
        <v>778895</v>
      </c>
      <c r="BC38" s="188">
        <v>323744</v>
      </c>
      <c r="BD38" s="174">
        <v>217403</v>
      </c>
      <c r="BE38" s="174">
        <v>10728</v>
      </c>
      <c r="BF38" s="174">
        <v>19</v>
      </c>
      <c r="BG38" s="178">
        <v>551894</v>
      </c>
      <c r="BH38" s="188">
        <v>0</v>
      </c>
      <c r="BI38" s="174">
        <v>0</v>
      </c>
      <c r="BJ38" s="174">
        <v>0</v>
      </c>
      <c r="BK38" s="174">
        <v>0</v>
      </c>
      <c r="BL38" s="178">
        <v>0</v>
      </c>
      <c r="BM38" s="188">
        <v>0</v>
      </c>
      <c r="BN38" s="174">
        <v>0</v>
      </c>
      <c r="BO38" s="174">
        <v>0</v>
      </c>
      <c r="BP38" s="174">
        <v>0</v>
      </c>
      <c r="BQ38" s="178">
        <v>0</v>
      </c>
      <c r="BR38" s="188">
        <v>5098081</v>
      </c>
      <c r="BS38" s="39">
        <v>2008784</v>
      </c>
      <c r="BT38" s="174">
        <v>120747</v>
      </c>
      <c r="BU38" s="174">
        <v>271</v>
      </c>
      <c r="BV38" s="275">
        <v>7227883</v>
      </c>
      <c r="BW38" s="143"/>
      <c r="BX38" s="319"/>
    </row>
    <row r="39" spans="1:85" ht="14.25" customHeight="1" x14ac:dyDescent="0.3">
      <c r="A39" s="312">
        <v>33</v>
      </c>
      <c r="B39" s="88" t="s">
        <v>318</v>
      </c>
      <c r="D39" s="320"/>
      <c r="E39" s="315">
        <v>831433</v>
      </c>
      <c r="F39" s="20">
        <v>31699430</v>
      </c>
      <c r="G39" s="20">
        <v>318586</v>
      </c>
      <c r="H39" s="19">
        <v>137</v>
      </c>
      <c r="I39" s="178">
        <v>32849586</v>
      </c>
      <c r="J39" s="188">
        <v>71841</v>
      </c>
      <c r="K39" s="174">
        <v>730253</v>
      </c>
      <c r="L39" s="174">
        <v>12792</v>
      </c>
      <c r="M39" s="174">
        <v>0</v>
      </c>
      <c r="N39" s="178">
        <v>814886</v>
      </c>
      <c r="O39" s="188">
        <v>63637</v>
      </c>
      <c r="P39" s="174">
        <v>1565543</v>
      </c>
      <c r="Q39" s="174">
        <v>14500</v>
      </c>
      <c r="R39" s="174">
        <v>0</v>
      </c>
      <c r="S39" s="178">
        <v>1643680</v>
      </c>
      <c r="T39" s="188">
        <v>68069</v>
      </c>
      <c r="U39" s="174">
        <v>2624295</v>
      </c>
      <c r="V39" s="174">
        <v>11838</v>
      </c>
      <c r="W39" s="174">
        <v>0</v>
      </c>
      <c r="X39" s="178">
        <v>2704202</v>
      </c>
      <c r="Y39" s="188">
        <v>69519</v>
      </c>
      <c r="Z39" s="174">
        <v>5407072</v>
      </c>
      <c r="AA39" s="174">
        <v>21542</v>
      </c>
      <c r="AB39" s="174">
        <v>0</v>
      </c>
      <c r="AC39" s="178">
        <v>5498133</v>
      </c>
      <c r="AD39" s="188">
        <v>68702</v>
      </c>
      <c r="AE39" s="174">
        <v>2043407</v>
      </c>
      <c r="AF39" s="174">
        <v>23021</v>
      </c>
      <c r="AG39" s="174">
        <v>0</v>
      </c>
      <c r="AH39" s="178">
        <v>2135130</v>
      </c>
      <c r="AI39" s="188">
        <v>51044</v>
      </c>
      <c r="AJ39" s="174">
        <v>1645549</v>
      </c>
      <c r="AK39" s="174">
        <v>12514</v>
      </c>
      <c r="AL39" s="174">
        <v>0</v>
      </c>
      <c r="AM39" s="178">
        <v>1709107</v>
      </c>
      <c r="AN39" s="188">
        <v>55044</v>
      </c>
      <c r="AO39" s="174">
        <v>1362340</v>
      </c>
      <c r="AP39" s="174">
        <v>40731</v>
      </c>
      <c r="AQ39" s="174">
        <v>0</v>
      </c>
      <c r="AR39" s="178">
        <v>1458115</v>
      </c>
      <c r="AS39" s="188">
        <v>67154</v>
      </c>
      <c r="AT39" s="174">
        <v>5635330</v>
      </c>
      <c r="AU39" s="174">
        <v>17341</v>
      </c>
      <c r="AV39" s="174">
        <v>16</v>
      </c>
      <c r="AW39" s="178">
        <v>5719841</v>
      </c>
      <c r="AX39" s="188">
        <v>63949</v>
      </c>
      <c r="AY39" s="174">
        <v>879265</v>
      </c>
      <c r="AZ39" s="174">
        <v>53944</v>
      </c>
      <c r="BA39" s="174">
        <v>0</v>
      </c>
      <c r="BB39" s="178">
        <v>997158</v>
      </c>
      <c r="BC39" s="188">
        <v>46403</v>
      </c>
      <c r="BD39" s="174">
        <v>1059855</v>
      </c>
      <c r="BE39" s="174">
        <v>16574</v>
      </c>
      <c r="BF39" s="174">
        <v>0</v>
      </c>
      <c r="BG39" s="178">
        <v>1122832</v>
      </c>
      <c r="BH39" s="188">
        <v>0</v>
      </c>
      <c r="BI39" s="174">
        <v>0</v>
      </c>
      <c r="BJ39" s="174">
        <v>0</v>
      </c>
      <c r="BK39" s="174">
        <v>0</v>
      </c>
      <c r="BL39" s="178">
        <v>0</v>
      </c>
      <c r="BM39" s="188">
        <v>0</v>
      </c>
      <c r="BN39" s="174">
        <v>0</v>
      </c>
      <c r="BO39" s="174">
        <v>0</v>
      </c>
      <c r="BP39" s="174">
        <v>0</v>
      </c>
      <c r="BQ39" s="178">
        <v>0</v>
      </c>
      <c r="BR39" s="188">
        <v>625362</v>
      </c>
      <c r="BS39" s="39">
        <v>22952909</v>
      </c>
      <c r="BT39" s="174">
        <v>224797</v>
      </c>
      <c r="BU39" s="174">
        <v>16</v>
      </c>
      <c r="BV39" s="275">
        <v>23803084</v>
      </c>
      <c r="BW39" s="143"/>
      <c r="BX39" s="745"/>
    </row>
    <row r="40" spans="1:85" x14ac:dyDescent="0.3">
      <c r="A40" s="312">
        <v>34</v>
      </c>
      <c r="B40" s="313" t="s">
        <v>357</v>
      </c>
      <c r="D40" s="314"/>
      <c r="E40" s="315">
        <v>2274164</v>
      </c>
      <c r="F40" s="20">
        <v>6521189</v>
      </c>
      <c r="G40" s="20">
        <v>31176</v>
      </c>
      <c r="H40" s="19">
        <v>61</v>
      </c>
      <c r="I40" s="178">
        <v>8826590</v>
      </c>
      <c r="J40" s="188">
        <v>145316</v>
      </c>
      <c r="K40" s="174">
        <v>697373</v>
      </c>
      <c r="L40" s="174">
        <v>688</v>
      </c>
      <c r="M40" s="174">
        <v>0</v>
      </c>
      <c r="N40" s="178">
        <v>843377</v>
      </c>
      <c r="O40" s="188">
        <v>220784</v>
      </c>
      <c r="P40" s="174">
        <v>444505</v>
      </c>
      <c r="Q40" s="174">
        <v>36</v>
      </c>
      <c r="R40" s="174">
        <v>0</v>
      </c>
      <c r="S40" s="178">
        <v>665325</v>
      </c>
      <c r="T40" s="188">
        <v>137589</v>
      </c>
      <c r="U40" s="174">
        <v>155952</v>
      </c>
      <c r="V40" s="174">
        <v>828</v>
      </c>
      <c r="W40" s="174">
        <v>0</v>
      </c>
      <c r="X40" s="178">
        <v>294369</v>
      </c>
      <c r="Y40" s="188">
        <v>160050</v>
      </c>
      <c r="Z40" s="174">
        <v>904771</v>
      </c>
      <c r="AA40" s="174">
        <v>1654</v>
      </c>
      <c r="AB40" s="174">
        <v>0</v>
      </c>
      <c r="AC40" s="178">
        <v>1066475</v>
      </c>
      <c r="AD40" s="188">
        <v>144136</v>
      </c>
      <c r="AE40" s="174">
        <v>804694</v>
      </c>
      <c r="AF40" s="174">
        <v>363</v>
      </c>
      <c r="AG40" s="174">
        <v>0</v>
      </c>
      <c r="AH40" s="178">
        <v>949193</v>
      </c>
      <c r="AI40" s="188">
        <v>175423</v>
      </c>
      <c r="AJ40" s="174">
        <v>288199</v>
      </c>
      <c r="AK40" s="174">
        <v>11</v>
      </c>
      <c r="AL40" s="174">
        <v>0</v>
      </c>
      <c r="AM40" s="178">
        <v>463633</v>
      </c>
      <c r="AN40" s="188">
        <v>269938</v>
      </c>
      <c r="AO40" s="174">
        <v>127450</v>
      </c>
      <c r="AP40" s="174">
        <v>11</v>
      </c>
      <c r="AQ40" s="174">
        <v>0</v>
      </c>
      <c r="AR40" s="178">
        <v>397399</v>
      </c>
      <c r="AS40" s="188">
        <v>155210</v>
      </c>
      <c r="AT40" s="174">
        <v>1185825</v>
      </c>
      <c r="AU40" s="174">
        <v>298</v>
      </c>
      <c r="AV40" s="174">
        <v>3</v>
      </c>
      <c r="AW40" s="178">
        <v>1341336</v>
      </c>
      <c r="AX40" s="188">
        <v>372628</v>
      </c>
      <c r="AY40" s="174">
        <v>316189</v>
      </c>
      <c r="AZ40" s="174">
        <v>2167</v>
      </c>
      <c r="BA40" s="174">
        <v>0</v>
      </c>
      <c r="BB40" s="178">
        <v>690984</v>
      </c>
      <c r="BC40" s="188">
        <v>130489</v>
      </c>
      <c r="BD40" s="174">
        <v>136713</v>
      </c>
      <c r="BE40" s="174">
        <v>90</v>
      </c>
      <c r="BF40" s="174">
        <v>0</v>
      </c>
      <c r="BG40" s="178">
        <v>267292</v>
      </c>
      <c r="BH40" s="188">
        <v>0</v>
      </c>
      <c r="BI40" s="174">
        <v>0</v>
      </c>
      <c r="BJ40" s="174">
        <v>0</v>
      </c>
      <c r="BK40" s="174">
        <v>0</v>
      </c>
      <c r="BL40" s="178">
        <v>0</v>
      </c>
      <c r="BM40" s="188">
        <v>0</v>
      </c>
      <c r="BN40" s="174">
        <v>0</v>
      </c>
      <c r="BO40" s="174">
        <v>0</v>
      </c>
      <c r="BP40" s="174">
        <v>0</v>
      </c>
      <c r="BQ40" s="178">
        <v>0</v>
      </c>
      <c r="BR40" s="188">
        <v>1911563</v>
      </c>
      <c r="BS40" s="39">
        <v>5061671</v>
      </c>
      <c r="BT40" s="174">
        <v>6146</v>
      </c>
      <c r="BU40" s="174">
        <v>3</v>
      </c>
      <c r="BV40" s="275">
        <v>6979383</v>
      </c>
      <c r="BW40" s="143"/>
      <c r="BX40" s="745"/>
    </row>
    <row r="41" spans="1:85" x14ac:dyDescent="0.3">
      <c r="A41" s="312">
        <v>35</v>
      </c>
      <c r="B41" s="313" t="s">
        <v>358</v>
      </c>
      <c r="D41" s="314"/>
      <c r="E41" s="315">
        <v>628421</v>
      </c>
      <c r="F41" s="20">
        <v>8428220</v>
      </c>
      <c r="G41" s="20">
        <v>16055</v>
      </c>
      <c r="H41" s="19">
        <v>11</v>
      </c>
      <c r="I41" s="178">
        <v>9072707</v>
      </c>
      <c r="J41" s="188">
        <v>58237</v>
      </c>
      <c r="K41" s="174">
        <v>837171</v>
      </c>
      <c r="L41" s="174">
        <v>1141</v>
      </c>
      <c r="M41" s="174">
        <v>0</v>
      </c>
      <c r="N41" s="178">
        <v>896549</v>
      </c>
      <c r="O41" s="188">
        <v>55428</v>
      </c>
      <c r="P41" s="174">
        <v>520422</v>
      </c>
      <c r="Q41" s="174">
        <v>1128</v>
      </c>
      <c r="R41" s="174">
        <v>0</v>
      </c>
      <c r="S41" s="178">
        <v>576978</v>
      </c>
      <c r="T41" s="188">
        <v>46226</v>
      </c>
      <c r="U41" s="174">
        <v>78801</v>
      </c>
      <c r="V41" s="174">
        <v>1094</v>
      </c>
      <c r="W41" s="174">
        <v>0</v>
      </c>
      <c r="X41" s="178">
        <v>126121</v>
      </c>
      <c r="Y41" s="188">
        <v>50611</v>
      </c>
      <c r="Z41" s="174">
        <v>2102333</v>
      </c>
      <c r="AA41" s="174">
        <v>1233</v>
      </c>
      <c r="AB41" s="174">
        <v>0</v>
      </c>
      <c r="AC41" s="178">
        <v>2154177</v>
      </c>
      <c r="AD41" s="188">
        <v>53744</v>
      </c>
      <c r="AE41" s="174">
        <v>159263</v>
      </c>
      <c r="AF41" s="174">
        <v>1989</v>
      </c>
      <c r="AG41" s="174">
        <v>0</v>
      </c>
      <c r="AH41" s="178">
        <v>214996</v>
      </c>
      <c r="AI41" s="188">
        <v>60994</v>
      </c>
      <c r="AJ41" s="174">
        <v>360344</v>
      </c>
      <c r="AK41" s="174">
        <v>1237</v>
      </c>
      <c r="AL41" s="174">
        <v>0</v>
      </c>
      <c r="AM41" s="178">
        <v>422575</v>
      </c>
      <c r="AN41" s="188">
        <v>47216</v>
      </c>
      <c r="AO41" s="174">
        <v>588954</v>
      </c>
      <c r="AP41" s="174">
        <v>1622</v>
      </c>
      <c r="AQ41" s="174">
        <v>0</v>
      </c>
      <c r="AR41" s="178">
        <v>637792</v>
      </c>
      <c r="AS41" s="188">
        <v>55341</v>
      </c>
      <c r="AT41" s="174">
        <v>1495284</v>
      </c>
      <c r="AU41" s="174">
        <v>1399</v>
      </c>
      <c r="AV41" s="174">
        <v>0</v>
      </c>
      <c r="AW41" s="178">
        <v>1552024</v>
      </c>
      <c r="AX41" s="188">
        <v>56205</v>
      </c>
      <c r="AY41" s="174">
        <v>400515</v>
      </c>
      <c r="AZ41" s="174">
        <v>1140</v>
      </c>
      <c r="BA41" s="174">
        <v>0</v>
      </c>
      <c r="BB41" s="178">
        <v>457860</v>
      </c>
      <c r="BC41" s="188">
        <v>43243</v>
      </c>
      <c r="BD41" s="174">
        <v>569407</v>
      </c>
      <c r="BE41" s="174">
        <v>1358</v>
      </c>
      <c r="BF41" s="174">
        <v>0</v>
      </c>
      <c r="BG41" s="178">
        <v>614008</v>
      </c>
      <c r="BH41" s="188">
        <v>0</v>
      </c>
      <c r="BI41" s="174">
        <v>0</v>
      </c>
      <c r="BJ41" s="174">
        <v>0</v>
      </c>
      <c r="BK41" s="174">
        <v>0</v>
      </c>
      <c r="BL41" s="178">
        <v>0</v>
      </c>
      <c r="BM41" s="188">
        <v>0</v>
      </c>
      <c r="BN41" s="174">
        <v>0</v>
      </c>
      <c r="BO41" s="174">
        <v>0</v>
      </c>
      <c r="BP41" s="174">
        <v>0</v>
      </c>
      <c r="BQ41" s="178">
        <v>0</v>
      </c>
      <c r="BR41" s="188">
        <v>527245</v>
      </c>
      <c r="BS41" s="39">
        <v>7112494</v>
      </c>
      <c r="BT41" s="174">
        <v>13341</v>
      </c>
      <c r="BU41" s="174">
        <v>0</v>
      </c>
      <c r="BV41" s="275">
        <v>7653080</v>
      </c>
      <c r="BW41" s="143"/>
      <c r="BX41" s="745"/>
    </row>
    <row r="42" spans="1:85" x14ac:dyDescent="0.3">
      <c r="A42" s="312">
        <v>36</v>
      </c>
      <c r="B42" s="88" t="s">
        <v>321</v>
      </c>
      <c r="D42" s="314"/>
      <c r="E42" s="315">
        <v>370791</v>
      </c>
      <c r="F42" s="20">
        <v>2002326</v>
      </c>
      <c r="G42" s="20">
        <v>7179</v>
      </c>
      <c r="H42" s="19">
        <v>3</v>
      </c>
      <c r="I42" s="178">
        <v>2380299</v>
      </c>
      <c r="J42" s="188">
        <v>29571</v>
      </c>
      <c r="K42" s="174">
        <v>224369</v>
      </c>
      <c r="L42" s="174">
        <v>188</v>
      </c>
      <c r="M42" s="174">
        <v>0</v>
      </c>
      <c r="N42" s="178">
        <v>254128</v>
      </c>
      <c r="O42" s="188">
        <v>25473</v>
      </c>
      <c r="P42" s="174">
        <v>293811</v>
      </c>
      <c r="Q42" s="174">
        <v>189</v>
      </c>
      <c r="R42" s="174">
        <v>0</v>
      </c>
      <c r="S42" s="178">
        <v>319473</v>
      </c>
      <c r="T42" s="188">
        <v>27280</v>
      </c>
      <c r="U42" s="174">
        <v>306723</v>
      </c>
      <c r="V42" s="174">
        <v>225</v>
      </c>
      <c r="W42" s="174">
        <v>0</v>
      </c>
      <c r="X42" s="178">
        <v>334228</v>
      </c>
      <c r="Y42" s="188">
        <v>29370</v>
      </c>
      <c r="Z42" s="174">
        <v>203981</v>
      </c>
      <c r="AA42" s="174">
        <v>2029</v>
      </c>
      <c r="AB42" s="174">
        <v>0</v>
      </c>
      <c r="AC42" s="178">
        <v>235380</v>
      </c>
      <c r="AD42" s="188">
        <v>27410</v>
      </c>
      <c r="AE42" s="174">
        <v>204604</v>
      </c>
      <c r="AF42" s="174">
        <v>193</v>
      </c>
      <c r="AG42" s="174">
        <v>0</v>
      </c>
      <c r="AH42" s="178">
        <v>232207</v>
      </c>
      <c r="AI42" s="188">
        <v>28448</v>
      </c>
      <c r="AJ42" s="174">
        <v>221868</v>
      </c>
      <c r="AK42" s="174">
        <v>236</v>
      </c>
      <c r="AL42" s="174">
        <v>0</v>
      </c>
      <c r="AM42" s="178">
        <v>250552</v>
      </c>
      <c r="AN42" s="188">
        <v>43398</v>
      </c>
      <c r="AO42" s="174">
        <v>207160</v>
      </c>
      <c r="AP42" s="174">
        <v>1121</v>
      </c>
      <c r="AQ42" s="174">
        <v>0</v>
      </c>
      <c r="AR42" s="178">
        <v>251679</v>
      </c>
      <c r="AS42" s="188">
        <v>25105</v>
      </c>
      <c r="AT42" s="174">
        <v>75177</v>
      </c>
      <c r="AU42" s="174">
        <v>574</v>
      </c>
      <c r="AV42" s="174">
        <v>0</v>
      </c>
      <c r="AW42" s="178">
        <v>100856</v>
      </c>
      <c r="AX42" s="188">
        <v>33340</v>
      </c>
      <c r="AY42" s="174">
        <v>81075</v>
      </c>
      <c r="AZ42" s="174">
        <v>223</v>
      </c>
      <c r="BA42" s="174">
        <v>0</v>
      </c>
      <c r="BB42" s="178">
        <v>114638</v>
      </c>
      <c r="BC42" s="188">
        <v>22855</v>
      </c>
      <c r="BD42" s="174">
        <v>76950</v>
      </c>
      <c r="BE42" s="174">
        <v>1034</v>
      </c>
      <c r="BF42" s="174">
        <v>0</v>
      </c>
      <c r="BG42" s="178">
        <v>100839</v>
      </c>
      <c r="BH42" s="188">
        <v>0</v>
      </c>
      <c r="BI42" s="174">
        <v>0</v>
      </c>
      <c r="BJ42" s="174">
        <v>0</v>
      </c>
      <c r="BK42" s="174">
        <v>0</v>
      </c>
      <c r="BL42" s="178">
        <v>0</v>
      </c>
      <c r="BM42" s="188">
        <v>0</v>
      </c>
      <c r="BN42" s="174">
        <v>0</v>
      </c>
      <c r="BO42" s="174">
        <v>0</v>
      </c>
      <c r="BP42" s="174">
        <v>0</v>
      </c>
      <c r="BQ42" s="178">
        <v>0</v>
      </c>
      <c r="BR42" s="188">
        <v>292250</v>
      </c>
      <c r="BS42" s="39">
        <v>1895718</v>
      </c>
      <c r="BT42" s="174">
        <v>6012</v>
      </c>
      <c r="BU42" s="174">
        <v>0</v>
      </c>
      <c r="BV42" s="275">
        <v>2193980</v>
      </c>
      <c r="BW42" s="143"/>
      <c r="BX42" s="319"/>
    </row>
    <row r="43" spans="1:85" x14ac:dyDescent="0.3">
      <c r="A43" s="312">
        <v>37</v>
      </c>
      <c r="B43" s="88" t="s">
        <v>359</v>
      </c>
      <c r="D43" s="110"/>
      <c r="E43" s="315">
        <v>1051635</v>
      </c>
      <c r="F43" s="20">
        <v>4892329</v>
      </c>
      <c r="G43" s="20">
        <v>128185</v>
      </c>
      <c r="H43" s="19">
        <v>535</v>
      </c>
      <c r="I43" s="178">
        <v>6072684</v>
      </c>
      <c r="J43" s="188">
        <v>103034</v>
      </c>
      <c r="K43" s="174">
        <v>689224</v>
      </c>
      <c r="L43" s="174">
        <v>0</v>
      </c>
      <c r="M43" s="174">
        <v>0</v>
      </c>
      <c r="N43" s="178">
        <v>792258</v>
      </c>
      <c r="O43" s="188">
        <v>118568</v>
      </c>
      <c r="P43" s="174">
        <v>272207</v>
      </c>
      <c r="Q43" s="174">
        <v>1084</v>
      </c>
      <c r="R43" s="174">
        <v>0</v>
      </c>
      <c r="S43" s="178">
        <v>391859</v>
      </c>
      <c r="T43" s="188">
        <v>76056</v>
      </c>
      <c r="U43" s="174">
        <v>71932</v>
      </c>
      <c r="V43" s="174">
        <v>522</v>
      </c>
      <c r="W43" s="174">
        <v>0</v>
      </c>
      <c r="X43" s="178">
        <v>148510</v>
      </c>
      <c r="Y43" s="188">
        <v>111774</v>
      </c>
      <c r="Z43" s="174">
        <v>1050962</v>
      </c>
      <c r="AA43" s="174">
        <v>3890</v>
      </c>
      <c r="AB43" s="174">
        <v>0</v>
      </c>
      <c r="AC43" s="178">
        <v>1166626</v>
      </c>
      <c r="AD43" s="188">
        <v>76940</v>
      </c>
      <c r="AE43" s="174">
        <v>231534</v>
      </c>
      <c r="AF43" s="174">
        <v>1790</v>
      </c>
      <c r="AG43" s="174">
        <v>51</v>
      </c>
      <c r="AH43" s="178">
        <v>310315</v>
      </c>
      <c r="AI43" s="188">
        <v>62117</v>
      </c>
      <c r="AJ43" s="174">
        <v>29361</v>
      </c>
      <c r="AK43" s="174">
        <v>32322</v>
      </c>
      <c r="AL43" s="174">
        <v>0</v>
      </c>
      <c r="AM43" s="178">
        <v>123800</v>
      </c>
      <c r="AN43" s="188">
        <v>99269</v>
      </c>
      <c r="AO43" s="174">
        <v>873614</v>
      </c>
      <c r="AP43" s="174">
        <v>7670</v>
      </c>
      <c r="AQ43" s="174">
        <v>0</v>
      </c>
      <c r="AR43" s="178">
        <v>980553</v>
      </c>
      <c r="AS43" s="188">
        <v>69077</v>
      </c>
      <c r="AT43" s="174">
        <v>333061</v>
      </c>
      <c r="AU43" s="174">
        <v>1046</v>
      </c>
      <c r="AV43" s="174">
        <v>0</v>
      </c>
      <c r="AW43" s="178">
        <v>403184</v>
      </c>
      <c r="AX43" s="188">
        <v>94650</v>
      </c>
      <c r="AY43" s="174">
        <v>104442</v>
      </c>
      <c r="AZ43" s="174">
        <v>26205</v>
      </c>
      <c r="BA43" s="174">
        <v>0</v>
      </c>
      <c r="BB43" s="178">
        <v>225297</v>
      </c>
      <c r="BC43" s="188">
        <v>51412</v>
      </c>
      <c r="BD43" s="174">
        <v>951807</v>
      </c>
      <c r="BE43" s="174">
        <v>4239</v>
      </c>
      <c r="BF43" s="174">
        <v>0</v>
      </c>
      <c r="BG43" s="178">
        <v>1007458</v>
      </c>
      <c r="BH43" s="188">
        <v>0</v>
      </c>
      <c r="BI43" s="174">
        <v>0</v>
      </c>
      <c r="BJ43" s="174">
        <v>0</v>
      </c>
      <c r="BK43" s="174">
        <v>0</v>
      </c>
      <c r="BL43" s="178">
        <v>0</v>
      </c>
      <c r="BM43" s="188">
        <v>0</v>
      </c>
      <c r="BN43" s="174">
        <v>0</v>
      </c>
      <c r="BO43" s="174">
        <v>0</v>
      </c>
      <c r="BP43" s="174">
        <v>0</v>
      </c>
      <c r="BQ43" s="178">
        <v>0</v>
      </c>
      <c r="BR43" s="188">
        <v>862897</v>
      </c>
      <c r="BS43" s="39">
        <v>4608144</v>
      </c>
      <c r="BT43" s="174">
        <v>78768</v>
      </c>
      <c r="BU43" s="174">
        <v>51</v>
      </c>
      <c r="BV43" s="275">
        <v>5549860</v>
      </c>
      <c r="BW43" s="143"/>
      <c r="BX43" s="319"/>
    </row>
    <row r="44" spans="1:85" x14ac:dyDescent="0.3">
      <c r="A44" s="312">
        <v>38</v>
      </c>
      <c r="B44" s="313" t="s">
        <v>323</v>
      </c>
      <c r="D44" s="314"/>
      <c r="E44" s="315">
        <v>742392</v>
      </c>
      <c r="F44" s="20">
        <v>1431314</v>
      </c>
      <c r="G44" s="20">
        <v>78424</v>
      </c>
      <c r="H44" s="19">
        <v>13</v>
      </c>
      <c r="I44" s="178">
        <v>2252143</v>
      </c>
      <c r="J44" s="188">
        <v>64079</v>
      </c>
      <c r="K44" s="174">
        <v>904537</v>
      </c>
      <c r="L44" s="174">
        <v>466</v>
      </c>
      <c r="M44" s="174">
        <v>0</v>
      </c>
      <c r="N44" s="178">
        <v>969082</v>
      </c>
      <c r="O44" s="188">
        <v>56112</v>
      </c>
      <c r="P44" s="174">
        <v>11666</v>
      </c>
      <c r="Q44" s="174">
        <v>339</v>
      </c>
      <c r="R44" s="174">
        <v>0</v>
      </c>
      <c r="S44" s="178">
        <v>68117</v>
      </c>
      <c r="T44" s="188">
        <v>64319</v>
      </c>
      <c r="U44" s="174">
        <v>494</v>
      </c>
      <c r="V44" s="174">
        <v>123</v>
      </c>
      <c r="W44" s="174">
        <v>0</v>
      </c>
      <c r="X44" s="178">
        <v>64936</v>
      </c>
      <c r="Y44" s="188">
        <v>48564</v>
      </c>
      <c r="Z44" s="174">
        <v>3403</v>
      </c>
      <c r="AA44" s="174">
        <v>731</v>
      </c>
      <c r="AB44" s="174">
        <v>0</v>
      </c>
      <c r="AC44" s="178">
        <v>52698</v>
      </c>
      <c r="AD44" s="188">
        <v>55425</v>
      </c>
      <c r="AE44" s="174">
        <v>1087</v>
      </c>
      <c r="AF44" s="174">
        <v>658</v>
      </c>
      <c r="AG44" s="174">
        <v>0</v>
      </c>
      <c r="AH44" s="178">
        <v>57170</v>
      </c>
      <c r="AI44" s="188">
        <v>61489</v>
      </c>
      <c r="AJ44" s="174">
        <v>164680</v>
      </c>
      <c r="AK44" s="174">
        <v>694</v>
      </c>
      <c r="AL44" s="174">
        <v>0</v>
      </c>
      <c r="AM44" s="178">
        <v>226863</v>
      </c>
      <c r="AN44" s="188">
        <v>62036</v>
      </c>
      <c r="AO44" s="174">
        <v>5363</v>
      </c>
      <c r="AP44" s="174">
        <v>197</v>
      </c>
      <c r="AQ44" s="174">
        <v>0</v>
      </c>
      <c r="AR44" s="178">
        <v>67596</v>
      </c>
      <c r="AS44" s="188">
        <v>82321</v>
      </c>
      <c r="AT44" s="174">
        <v>97468</v>
      </c>
      <c r="AU44" s="174">
        <v>468</v>
      </c>
      <c r="AV44" s="174">
        <v>0</v>
      </c>
      <c r="AW44" s="178">
        <v>180257</v>
      </c>
      <c r="AX44" s="188">
        <v>62436</v>
      </c>
      <c r="AY44" s="174">
        <v>51194</v>
      </c>
      <c r="AZ44" s="174">
        <v>275</v>
      </c>
      <c r="BA44" s="174">
        <v>0</v>
      </c>
      <c r="BB44" s="178">
        <v>113905</v>
      </c>
      <c r="BC44" s="188">
        <v>53494</v>
      </c>
      <c r="BD44" s="174">
        <v>140239</v>
      </c>
      <c r="BE44" s="174">
        <v>243</v>
      </c>
      <c r="BF44" s="174">
        <v>0</v>
      </c>
      <c r="BG44" s="178">
        <v>193976</v>
      </c>
      <c r="BH44" s="188">
        <v>0</v>
      </c>
      <c r="BI44" s="174">
        <v>0</v>
      </c>
      <c r="BJ44" s="174">
        <v>0</v>
      </c>
      <c r="BK44" s="174">
        <v>0</v>
      </c>
      <c r="BL44" s="178">
        <v>0</v>
      </c>
      <c r="BM44" s="188">
        <v>0</v>
      </c>
      <c r="BN44" s="174">
        <v>0</v>
      </c>
      <c r="BO44" s="174">
        <v>0</v>
      </c>
      <c r="BP44" s="174">
        <v>0</v>
      </c>
      <c r="BQ44" s="178">
        <v>0</v>
      </c>
      <c r="BR44" s="188">
        <v>610275</v>
      </c>
      <c r="BS44" s="39">
        <v>1380131</v>
      </c>
      <c r="BT44" s="174">
        <v>4194</v>
      </c>
      <c r="BU44" s="174">
        <v>0</v>
      </c>
      <c r="BV44" s="275">
        <v>1994600</v>
      </c>
      <c r="BW44" s="143"/>
      <c r="BX44" s="745"/>
    </row>
    <row r="45" spans="1:85" x14ac:dyDescent="0.3">
      <c r="A45" s="312">
        <v>39</v>
      </c>
      <c r="B45" s="313" t="s">
        <v>324</v>
      </c>
      <c r="D45" s="314"/>
      <c r="E45" s="315">
        <v>1641090</v>
      </c>
      <c r="F45" s="20">
        <v>7881981</v>
      </c>
      <c r="G45" s="20">
        <v>18405</v>
      </c>
      <c r="H45" s="19">
        <v>17253</v>
      </c>
      <c r="I45" s="178">
        <v>9558729</v>
      </c>
      <c r="J45" s="188">
        <v>134118</v>
      </c>
      <c r="K45" s="174">
        <v>935559</v>
      </c>
      <c r="L45" s="174">
        <v>0</v>
      </c>
      <c r="M45" s="174">
        <v>0</v>
      </c>
      <c r="N45" s="178">
        <v>1069677</v>
      </c>
      <c r="O45" s="188">
        <v>132514</v>
      </c>
      <c r="P45" s="174">
        <v>968302</v>
      </c>
      <c r="Q45" s="174">
        <v>636</v>
      </c>
      <c r="R45" s="174">
        <v>6</v>
      </c>
      <c r="S45" s="178">
        <v>1101458</v>
      </c>
      <c r="T45" s="188">
        <v>141363</v>
      </c>
      <c r="U45" s="174">
        <v>595745</v>
      </c>
      <c r="V45" s="174">
        <v>45</v>
      </c>
      <c r="W45" s="174">
        <v>0</v>
      </c>
      <c r="X45" s="178">
        <v>737153</v>
      </c>
      <c r="Y45" s="188">
        <v>139007</v>
      </c>
      <c r="Z45" s="174">
        <v>412230</v>
      </c>
      <c r="AA45" s="174">
        <v>2472</v>
      </c>
      <c r="AB45" s="174">
        <v>0</v>
      </c>
      <c r="AC45" s="178">
        <v>553709</v>
      </c>
      <c r="AD45" s="188">
        <v>138979</v>
      </c>
      <c r="AE45" s="174">
        <v>834417</v>
      </c>
      <c r="AF45" s="174">
        <v>768</v>
      </c>
      <c r="AG45" s="174">
        <v>0</v>
      </c>
      <c r="AH45" s="178">
        <v>974164</v>
      </c>
      <c r="AI45" s="188">
        <v>134906</v>
      </c>
      <c r="AJ45" s="174">
        <v>174343</v>
      </c>
      <c r="AK45" s="174">
        <v>42</v>
      </c>
      <c r="AL45" s="174">
        <v>0</v>
      </c>
      <c r="AM45" s="178">
        <v>309291</v>
      </c>
      <c r="AN45" s="188">
        <v>139049</v>
      </c>
      <c r="AO45" s="174">
        <v>905192</v>
      </c>
      <c r="AP45" s="174">
        <v>159</v>
      </c>
      <c r="AQ45" s="174">
        <v>0</v>
      </c>
      <c r="AR45" s="178">
        <v>1044400</v>
      </c>
      <c r="AS45" s="188">
        <v>131935</v>
      </c>
      <c r="AT45" s="174">
        <v>634595</v>
      </c>
      <c r="AU45" s="174">
        <v>6994</v>
      </c>
      <c r="AV45" s="174">
        <v>0</v>
      </c>
      <c r="AW45" s="178">
        <v>773524</v>
      </c>
      <c r="AX45" s="188">
        <v>131333</v>
      </c>
      <c r="AY45" s="174">
        <v>340581</v>
      </c>
      <c r="AZ45" s="174">
        <v>0</v>
      </c>
      <c r="BA45" s="174">
        <v>0</v>
      </c>
      <c r="BB45" s="178">
        <v>471914</v>
      </c>
      <c r="BC45" s="188">
        <v>134427</v>
      </c>
      <c r="BD45" s="174">
        <v>757087</v>
      </c>
      <c r="BE45" s="174">
        <v>878</v>
      </c>
      <c r="BF45" s="174">
        <v>0</v>
      </c>
      <c r="BG45" s="178">
        <v>892392</v>
      </c>
      <c r="BH45" s="188">
        <v>0</v>
      </c>
      <c r="BI45" s="174">
        <v>0</v>
      </c>
      <c r="BJ45" s="174">
        <v>0</v>
      </c>
      <c r="BK45" s="174">
        <v>0</v>
      </c>
      <c r="BL45" s="178">
        <v>0</v>
      </c>
      <c r="BM45" s="188">
        <v>0</v>
      </c>
      <c r="BN45" s="174">
        <v>0</v>
      </c>
      <c r="BO45" s="174">
        <v>0</v>
      </c>
      <c r="BP45" s="174">
        <v>0</v>
      </c>
      <c r="BQ45" s="178">
        <v>0</v>
      </c>
      <c r="BR45" s="188">
        <v>1357631</v>
      </c>
      <c r="BS45" s="39">
        <v>6558051</v>
      </c>
      <c r="BT45" s="174">
        <v>11994</v>
      </c>
      <c r="BU45" s="174">
        <v>6</v>
      </c>
      <c r="BV45" s="275">
        <v>7927682</v>
      </c>
      <c r="BW45" s="143"/>
      <c r="BX45" s="319"/>
    </row>
    <row r="46" spans="1:85" x14ac:dyDescent="0.3">
      <c r="A46" s="312">
        <v>40</v>
      </c>
      <c r="B46" s="313" t="s">
        <v>325</v>
      </c>
      <c r="D46" s="314"/>
      <c r="E46" s="315">
        <v>1471408</v>
      </c>
      <c r="F46" s="20">
        <v>78210114</v>
      </c>
      <c r="G46" s="20">
        <v>6874</v>
      </c>
      <c r="H46" s="19">
        <v>5225290</v>
      </c>
      <c r="I46" s="178">
        <v>84913686</v>
      </c>
      <c r="J46" s="188">
        <v>140269</v>
      </c>
      <c r="K46" s="174">
        <v>8724477</v>
      </c>
      <c r="L46" s="174">
        <v>567</v>
      </c>
      <c r="M46" s="174">
        <v>0</v>
      </c>
      <c r="N46" s="178">
        <v>8865313</v>
      </c>
      <c r="O46" s="188">
        <v>96880</v>
      </c>
      <c r="P46" s="174">
        <v>7426360</v>
      </c>
      <c r="Q46" s="174">
        <v>445</v>
      </c>
      <c r="R46" s="174">
        <v>0</v>
      </c>
      <c r="S46" s="178">
        <v>7523685</v>
      </c>
      <c r="T46" s="188">
        <v>110891</v>
      </c>
      <c r="U46" s="174">
        <v>1324039</v>
      </c>
      <c r="V46" s="174">
        <v>252</v>
      </c>
      <c r="W46" s="174">
        <v>4</v>
      </c>
      <c r="X46" s="178">
        <v>1435186</v>
      </c>
      <c r="Y46" s="188">
        <v>113337</v>
      </c>
      <c r="Z46" s="174">
        <v>8935970</v>
      </c>
      <c r="AA46" s="174">
        <v>790</v>
      </c>
      <c r="AB46" s="174">
        <v>0</v>
      </c>
      <c r="AC46" s="178">
        <v>9050097</v>
      </c>
      <c r="AD46" s="188">
        <v>133652</v>
      </c>
      <c r="AE46" s="174">
        <v>11383496</v>
      </c>
      <c r="AF46" s="174">
        <v>473</v>
      </c>
      <c r="AG46" s="174">
        <v>0</v>
      </c>
      <c r="AH46" s="178">
        <v>11517621</v>
      </c>
      <c r="AI46" s="188">
        <v>100962</v>
      </c>
      <c r="AJ46" s="174">
        <v>1359847</v>
      </c>
      <c r="AK46" s="174">
        <v>1162</v>
      </c>
      <c r="AL46" s="174">
        <v>68882</v>
      </c>
      <c r="AM46" s="178">
        <v>1530853</v>
      </c>
      <c r="AN46" s="188">
        <v>162373</v>
      </c>
      <c r="AO46" s="174">
        <v>7932684</v>
      </c>
      <c r="AP46" s="174">
        <v>373</v>
      </c>
      <c r="AQ46" s="174">
        <v>41</v>
      </c>
      <c r="AR46" s="178">
        <v>8095471</v>
      </c>
      <c r="AS46" s="188">
        <v>115860</v>
      </c>
      <c r="AT46" s="174">
        <v>10179296</v>
      </c>
      <c r="AU46" s="174">
        <v>319</v>
      </c>
      <c r="AV46" s="174">
        <v>33</v>
      </c>
      <c r="AW46" s="178">
        <v>10295508</v>
      </c>
      <c r="AX46" s="188">
        <v>130968</v>
      </c>
      <c r="AY46" s="174">
        <v>3141429</v>
      </c>
      <c r="AZ46" s="174">
        <v>583</v>
      </c>
      <c r="BA46" s="174">
        <v>48157</v>
      </c>
      <c r="BB46" s="178">
        <v>3321137</v>
      </c>
      <c r="BC46" s="188">
        <v>107650</v>
      </c>
      <c r="BD46" s="174">
        <v>7705078</v>
      </c>
      <c r="BE46" s="174">
        <v>355</v>
      </c>
      <c r="BF46" s="174">
        <v>1</v>
      </c>
      <c r="BG46" s="178">
        <v>7813084</v>
      </c>
      <c r="BH46" s="188">
        <v>0</v>
      </c>
      <c r="BI46" s="174">
        <v>0</v>
      </c>
      <c r="BJ46" s="174">
        <v>0</v>
      </c>
      <c r="BK46" s="174">
        <v>0</v>
      </c>
      <c r="BL46" s="178">
        <v>0</v>
      </c>
      <c r="BM46" s="188">
        <v>0</v>
      </c>
      <c r="BN46" s="174">
        <v>0</v>
      </c>
      <c r="BO46" s="174">
        <v>0</v>
      </c>
      <c r="BP46" s="174">
        <v>0</v>
      </c>
      <c r="BQ46" s="178">
        <v>0</v>
      </c>
      <c r="BR46" s="188">
        <v>1212842</v>
      </c>
      <c r="BS46" s="39">
        <v>68112676</v>
      </c>
      <c r="BT46" s="174">
        <v>5319</v>
      </c>
      <c r="BU46" s="174">
        <v>117118</v>
      </c>
      <c r="BV46" s="275">
        <v>69447955</v>
      </c>
      <c r="BW46" s="143"/>
      <c r="BX46" s="319"/>
    </row>
    <row r="47" spans="1:85" x14ac:dyDescent="0.3">
      <c r="A47" s="326">
        <v>41</v>
      </c>
      <c r="B47" s="327" t="s">
        <v>326</v>
      </c>
      <c r="C47" s="328"/>
      <c r="D47" s="329"/>
      <c r="E47" s="315">
        <v>3615587</v>
      </c>
      <c r="F47" s="20">
        <v>15776387</v>
      </c>
      <c r="G47" s="20">
        <v>4388509</v>
      </c>
      <c r="H47" s="19">
        <v>35315</v>
      </c>
      <c r="I47" s="178">
        <v>23815798</v>
      </c>
      <c r="J47" s="188">
        <v>304596</v>
      </c>
      <c r="K47" s="174">
        <v>1098896</v>
      </c>
      <c r="L47" s="174">
        <v>152984</v>
      </c>
      <c r="M47" s="174">
        <v>0</v>
      </c>
      <c r="N47" s="178">
        <v>1556476</v>
      </c>
      <c r="O47" s="188">
        <v>236957</v>
      </c>
      <c r="P47" s="174">
        <v>87133</v>
      </c>
      <c r="Q47" s="174">
        <v>416244</v>
      </c>
      <c r="R47" s="174">
        <v>0</v>
      </c>
      <c r="S47" s="178">
        <v>740334</v>
      </c>
      <c r="T47" s="188">
        <v>264059</v>
      </c>
      <c r="U47" s="174">
        <v>2122172</v>
      </c>
      <c r="V47" s="174">
        <v>406405</v>
      </c>
      <c r="W47" s="174">
        <v>0</v>
      </c>
      <c r="X47" s="178">
        <v>2792636</v>
      </c>
      <c r="Y47" s="188">
        <v>331202</v>
      </c>
      <c r="Z47" s="174">
        <v>1437941</v>
      </c>
      <c r="AA47" s="174">
        <v>395111</v>
      </c>
      <c r="AB47" s="174">
        <v>0</v>
      </c>
      <c r="AC47" s="178">
        <v>2164254</v>
      </c>
      <c r="AD47" s="188">
        <v>284117</v>
      </c>
      <c r="AE47" s="174">
        <v>1161997</v>
      </c>
      <c r="AF47" s="174">
        <v>557727</v>
      </c>
      <c r="AG47" s="174">
        <v>0</v>
      </c>
      <c r="AH47" s="178">
        <v>2003841</v>
      </c>
      <c r="AI47" s="188">
        <v>293894</v>
      </c>
      <c r="AJ47" s="174">
        <v>1142151</v>
      </c>
      <c r="AK47" s="174">
        <v>423849</v>
      </c>
      <c r="AL47" s="174">
        <v>158</v>
      </c>
      <c r="AM47" s="178">
        <v>1860052</v>
      </c>
      <c r="AN47" s="188">
        <v>371725</v>
      </c>
      <c r="AO47" s="174">
        <v>2359897</v>
      </c>
      <c r="AP47" s="174">
        <v>301228</v>
      </c>
      <c r="AQ47" s="174">
        <v>308</v>
      </c>
      <c r="AR47" s="178">
        <v>3033158</v>
      </c>
      <c r="AS47" s="188">
        <v>298554</v>
      </c>
      <c r="AT47" s="174">
        <v>1378871</v>
      </c>
      <c r="AU47" s="174">
        <v>472066</v>
      </c>
      <c r="AV47" s="174">
        <v>0</v>
      </c>
      <c r="AW47" s="178">
        <v>2149491</v>
      </c>
      <c r="AX47" s="188">
        <v>258969</v>
      </c>
      <c r="AY47" s="174">
        <v>31182</v>
      </c>
      <c r="AZ47" s="174">
        <v>585188</v>
      </c>
      <c r="BA47" s="174">
        <v>140</v>
      </c>
      <c r="BB47" s="178">
        <v>875479</v>
      </c>
      <c r="BC47" s="188">
        <v>345723</v>
      </c>
      <c r="BD47" s="174">
        <v>1464255</v>
      </c>
      <c r="BE47" s="174">
        <v>115837</v>
      </c>
      <c r="BF47" s="174">
        <v>20</v>
      </c>
      <c r="BG47" s="178">
        <v>1925835</v>
      </c>
      <c r="BH47" s="188">
        <v>0</v>
      </c>
      <c r="BI47" s="174">
        <v>0</v>
      </c>
      <c r="BJ47" s="174">
        <v>0</v>
      </c>
      <c r="BK47" s="174">
        <v>0</v>
      </c>
      <c r="BL47" s="178">
        <v>0</v>
      </c>
      <c r="BM47" s="188">
        <v>0</v>
      </c>
      <c r="BN47" s="174">
        <v>0</v>
      </c>
      <c r="BO47" s="174">
        <v>0</v>
      </c>
      <c r="BP47" s="174">
        <v>0</v>
      </c>
      <c r="BQ47" s="178">
        <v>0</v>
      </c>
      <c r="BR47" s="188">
        <v>2989796</v>
      </c>
      <c r="BS47" s="39">
        <v>12284495</v>
      </c>
      <c r="BT47" s="174">
        <v>3826639</v>
      </c>
      <c r="BU47" s="174">
        <v>626</v>
      </c>
      <c r="BV47" s="275">
        <v>19101556</v>
      </c>
      <c r="BW47" s="143"/>
      <c r="BX47" s="745"/>
    </row>
    <row r="48" spans="1:85" s="135" customFormat="1" x14ac:dyDescent="0.3">
      <c r="A48" s="330" t="s">
        <v>328</v>
      </c>
      <c r="B48" s="331"/>
      <c r="D48" s="332"/>
      <c r="E48" s="333">
        <v>282785220</v>
      </c>
      <c r="F48" s="334">
        <v>805626609</v>
      </c>
      <c r="G48" s="334">
        <v>16586297</v>
      </c>
      <c r="H48" s="334">
        <v>6244264</v>
      </c>
      <c r="I48" s="335">
        <v>1111242390</v>
      </c>
      <c r="J48" s="333">
        <v>23816102</v>
      </c>
      <c r="K48" s="334">
        <v>80840880</v>
      </c>
      <c r="L48" s="334">
        <v>1748418</v>
      </c>
      <c r="M48" s="334">
        <v>818484</v>
      </c>
      <c r="N48" s="335">
        <v>107223884</v>
      </c>
      <c r="O48" s="333">
        <v>23934357</v>
      </c>
      <c r="P48" s="334">
        <v>56817586</v>
      </c>
      <c r="Q48" s="334">
        <v>936890</v>
      </c>
      <c r="R48" s="334">
        <v>12946</v>
      </c>
      <c r="S48" s="335">
        <v>81701779</v>
      </c>
      <c r="T48" s="333">
        <v>22417753</v>
      </c>
      <c r="U48" s="334">
        <v>56657704</v>
      </c>
      <c r="V48" s="334">
        <v>1131973</v>
      </c>
      <c r="W48" s="334">
        <v>7412</v>
      </c>
      <c r="X48" s="335">
        <v>80214842</v>
      </c>
      <c r="Y48" s="333">
        <v>23647668</v>
      </c>
      <c r="Z48" s="334">
        <v>111691946</v>
      </c>
      <c r="AA48" s="334">
        <v>1304151</v>
      </c>
      <c r="AB48" s="334">
        <v>2617</v>
      </c>
      <c r="AC48" s="335">
        <v>136646382</v>
      </c>
      <c r="AD48" s="333">
        <v>23508469</v>
      </c>
      <c r="AE48" s="334">
        <v>70098067</v>
      </c>
      <c r="AF48" s="334">
        <v>1483804</v>
      </c>
      <c r="AG48" s="334">
        <v>4499</v>
      </c>
      <c r="AH48" s="335">
        <v>95094839</v>
      </c>
      <c r="AI48" s="333">
        <v>22925656</v>
      </c>
      <c r="AJ48" s="334">
        <v>41936622</v>
      </c>
      <c r="AK48" s="334">
        <v>1208817</v>
      </c>
      <c r="AL48" s="334">
        <v>71321</v>
      </c>
      <c r="AM48" s="335">
        <v>66142416</v>
      </c>
      <c r="AN48" s="333">
        <v>23800785</v>
      </c>
      <c r="AO48" s="334">
        <v>70580224</v>
      </c>
      <c r="AP48" s="334">
        <v>1505524</v>
      </c>
      <c r="AQ48" s="334">
        <v>2308</v>
      </c>
      <c r="AR48" s="335">
        <v>95888841</v>
      </c>
      <c r="AS48" s="333">
        <v>23291124</v>
      </c>
      <c r="AT48" s="334">
        <v>58956367</v>
      </c>
      <c r="AU48" s="334">
        <v>1443794</v>
      </c>
      <c r="AV48" s="334">
        <v>1449</v>
      </c>
      <c r="AW48" s="335">
        <v>83692734</v>
      </c>
      <c r="AX48" s="333">
        <v>23030904</v>
      </c>
      <c r="AY48" s="334">
        <v>76664938</v>
      </c>
      <c r="AZ48" s="334">
        <v>1555947</v>
      </c>
      <c r="BA48" s="334">
        <v>48879</v>
      </c>
      <c r="BB48" s="335">
        <v>101300668</v>
      </c>
      <c r="BC48" s="333">
        <v>22036899</v>
      </c>
      <c r="BD48" s="334">
        <v>51745748</v>
      </c>
      <c r="BE48" s="334">
        <v>885742</v>
      </c>
      <c r="BF48" s="334">
        <v>1085</v>
      </c>
      <c r="BG48" s="335">
        <v>74669474</v>
      </c>
      <c r="BH48" s="333">
        <v>0</v>
      </c>
      <c r="BI48" s="334">
        <v>0</v>
      </c>
      <c r="BJ48" s="334">
        <v>0</v>
      </c>
      <c r="BK48" s="334">
        <v>0</v>
      </c>
      <c r="BL48" s="335">
        <v>0</v>
      </c>
      <c r="BM48" s="333">
        <v>0</v>
      </c>
      <c r="BN48" s="334">
        <v>0</v>
      </c>
      <c r="BO48" s="334">
        <v>0</v>
      </c>
      <c r="BP48" s="334">
        <v>0</v>
      </c>
      <c r="BQ48" s="335">
        <v>0</v>
      </c>
      <c r="BR48" s="333">
        <v>232409717</v>
      </c>
      <c r="BS48" s="334">
        <v>675990082</v>
      </c>
      <c r="BT48" s="334">
        <v>13205060</v>
      </c>
      <c r="BU48" s="334">
        <v>971000</v>
      </c>
      <c r="BV48" s="336">
        <v>922575859</v>
      </c>
      <c r="BW48" s="143"/>
      <c r="BX48" s="319"/>
      <c r="BY48" s="88"/>
      <c r="BZ48" s="88"/>
      <c r="CA48" s="88"/>
      <c r="CB48" s="88"/>
      <c r="CC48" s="88"/>
      <c r="CD48" s="88"/>
      <c r="CE48" s="88"/>
      <c r="CF48" s="88"/>
      <c r="CG48" s="88"/>
    </row>
    <row r="49" spans="1:76" x14ac:dyDescent="0.3">
      <c r="A49" s="87" t="s">
        <v>329</v>
      </c>
      <c r="B49" s="313"/>
      <c r="D49" s="337"/>
      <c r="E49" s="315"/>
      <c r="F49" s="20"/>
      <c r="G49" s="20"/>
      <c r="H49" s="20"/>
      <c r="I49" s="231"/>
      <c r="J49" s="276"/>
      <c r="K49" s="212"/>
      <c r="L49" s="212"/>
      <c r="M49" s="212"/>
      <c r="N49" s="231"/>
      <c r="O49" s="276"/>
      <c r="P49" s="212"/>
      <c r="Q49" s="212"/>
      <c r="R49" s="212"/>
      <c r="S49" s="231"/>
      <c r="T49" s="276"/>
      <c r="U49" s="212"/>
      <c r="V49" s="212"/>
      <c r="W49" s="212"/>
      <c r="X49" s="231"/>
      <c r="Y49" s="276"/>
      <c r="Z49" s="212"/>
      <c r="AA49" s="212"/>
      <c r="AB49" s="212"/>
      <c r="AC49" s="231"/>
      <c r="AD49" s="276"/>
      <c r="AE49" s="212"/>
      <c r="AF49" s="212"/>
      <c r="AG49" s="212"/>
      <c r="AH49" s="231"/>
      <c r="AI49" s="276"/>
      <c r="AJ49" s="212"/>
      <c r="AK49" s="212"/>
      <c r="AL49" s="212"/>
      <c r="AM49" s="231"/>
      <c r="AN49" s="276"/>
      <c r="AO49" s="212"/>
      <c r="AP49" s="212"/>
      <c r="AQ49" s="212"/>
      <c r="AR49" s="231"/>
      <c r="AS49" s="276"/>
      <c r="AT49" s="212"/>
      <c r="AU49" s="212"/>
      <c r="AV49" s="212"/>
      <c r="AW49" s="231"/>
      <c r="AX49" s="276"/>
      <c r="AY49" s="212"/>
      <c r="AZ49" s="212"/>
      <c r="BA49" s="212"/>
      <c r="BB49" s="231"/>
      <c r="BC49" s="276"/>
      <c r="BD49" s="212"/>
      <c r="BE49" s="212"/>
      <c r="BF49" s="212"/>
      <c r="BG49" s="231"/>
      <c r="BH49" s="276"/>
      <c r="BI49" s="212"/>
      <c r="BJ49" s="212"/>
      <c r="BK49" s="212"/>
      <c r="BL49" s="231"/>
      <c r="BM49" s="276"/>
      <c r="BN49" s="212"/>
      <c r="BO49" s="212"/>
      <c r="BP49" s="212"/>
      <c r="BQ49" s="231"/>
      <c r="BR49" s="276"/>
      <c r="BS49" s="212"/>
      <c r="BT49" s="212"/>
      <c r="BU49" s="212"/>
      <c r="BV49" s="240"/>
      <c r="BW49" s="143"/>
      <c r="BX49" s="319"/>
    </row>
    <row r="50" spans="1:76" x14ac:dyDescent="0.3">
      <c r="A50" s="89" t="s">
        <v>23</v>
      </c>
      <c r="D50" s="325"/>
      <c r="E50" s="315"/>
      <c r="F50" s="20"/>
      <c r="G50" s="20"/>
      <c r="H50" s="20"/>
      <c r="I50" s="231"/>
      <c r="J50" s="338"/>
      <c r="K50" s="21"/>
      <c r="L50" s="21"/>
      <c r="M50" s="21"/>
      <c r="N50" s="231"/>
      <c r="O50" s="338"/>
      <c r="P50" s="21"/>
      <c r="Q50" s="21"/>
      <c r="R50" s="21"/>
      <c r="S50" s="276"/>
      <c r="T50" s="338"/>
      <c r="U50" s="21"/>
      <c r="V50" s="21"/>
      <c r="W50" s="21"/>
      <c r="X50" s="276"/>
      <c r="Y50" s="338"/>
      <c r="Z50" s="21"/>
      <c r="AA50" s="21"/>
      <c r="AB50" s="21"/>
      <c r="AC50" s="276"/>
      <c r="AD50" s="338"/>
      <c r="AE50" s="21"/>
      <c r="AF50" s="21"/>
      <c r="AG50" s="21"/>
      <c r="AH50" s="276"/>
      <c r="AI50" s="338"/>
      <c r="AJ50" s="21"/>
      <c r="AK50" s="21"/>
      <c r="AL50" s="21"/>
      <c r="AM50" s="276"/>
      <c r="AN50" s="338"/>
      <c r="AO50" s="21"/>
      <c r="AP50" s="21"/>
      <c r="AQ50" s="21"/>
      <c r="AR50" s="231"/>
      <c r="AS50" s="338"/>
      <c r="AT50" s="21"/>
      <c r="AU50" s="21"/>
      <c r="AV50" s="21"/>
      <c r="AW50" s="231"/>
      <c r="AX50" s="338"/>
      <c r="AY50" s="21"/>
      <c r="AZ50" s="21"/>
      <c r="BA50" s="21"/>
      <c r="BB50" s="231"/>
      <c r="BC50" s="338"/>
      <c r="BD50" s="21"/>
      <c r="BE50" s="21"/>
      <c r="BF50" s="21"/>
      <c r="BG50" s="231"/>
      <c r="BH50" s="338"/>
      <c r="BI50" s="21"/>
      <c r="BJ50" s="21"/>
      <c r="BK50" s="21"/>
      <c r="BL50" s="231"/>
      <c r="BM50" s="338"/>
      <c r="BN50" s="21"/>
      <c r="BO50" s="21"/>
      <c r="BP50" s="21"/>
      <c r="BQ50" s="231"/>
      <c r="BR50" s="338"/>
      <c r="BS50" s="21"/>
      <c r="BT50" s="21"/>
      <c r="BU50" s="21"/>
      <c r="BV50" s="240"/>
      <c r="BW50" s="339"/>
      <c r="BX50" s="319"/>
    </row>
    <row r="51" spans="1:76" x14ac:dyDescent="0.3">
      <c r="A51" s="312" t="s">
        <v>330</v>
      </c>
      <c r="B51" s="340"/>
      <c r="C51" s="340"/>
      <c r="D51" s="325"/>
      <c r="E51" s="315">
        <v>6875</v>
      </c>
      <c r="F51" s="20">
        <v>0</v>
      </c>
      <c r="G51" s="20">
        <v>0</v>
      </c>
      <c r="H51" s="20">
        <v>0</v>
      </c>
      <c r="I51" s="178">
        <v>6875</v>
      </c>
      <c r="J51" s="377">
        <v>489</v>
      </c>
      <c r="K51" s="39">
        <v>0</v>
      </c>
      <c r="L51" s="39">
        <v>0</v>
      </c>
      <c r="M51" s="39">
        <v>0</v>
      </c>
      <c r="N51" s="178">
        <v>489</v>
      </c>
      <c r="O51" s="341">
        <v>489</v>
      </c>
      <c r="P51" s="39">
        <v>0</v>
      </c>
      <c r="Q51" s="39">
        <v>0</v>
      </c>
      <c r="R51" s="39">
        <v>0</v>
      </c>
      <c r="S51" s="178">
        <v>489</v>
      </c>
      <c r="T51" s="341">
        <v>489</v>
      </c>
      <c r="U51" s="39">
        <v>0</v>
      </c>
      <c r="V51" s="39">
        <v>0</v>
      </c>
      <c r="W51" s="39">
        <v>0</v>
      </c>
      <c r="X51" s="178">
        <v>489</v>
      </c>
      <c r="Y51" s="341">
        <v>490</v>
      </c>
      <c r="Z51" s="39">
        <v>0</v>
      </c>
      <c r="AA51" s="39">
        <v>0</v>
      </c>
      <c r="AB51" s="39">
        <v>0</v>
      </c>
      <c r="AC51" s="178">
        <v>490</v>
      </c>
      <c r="AD51" s="341">
        <v>503</v>
      </c>
      <c r="AE51" s="39">
        <v>0</v>
      </c>
      <c r="AF51" s="39">
        <v>0</v>
      </c>
      <c r="AG51" s="39">
        <v>0</v>
      </c>
      <c r="AH51" s="178">
        <v>503</v>
      </c>
      <c r="AI51" s="341">
        <v>426</v>
      </c>
      <c r="AJ51" s="39">
        <v>0</v>
      </c>
      <c r="AK51" s="39">
        <v>0</v>
      </c>
      <c r="AL51" s="39">
        <v>0</v>
      </c>
      <c r="AM51" s="178">
        <v>426</v>
      </c>
      <c r="AN51" s="341">
        <v>503</v>
      </c>
      <c r="AO51" s="39">
        <v>0</v>
      </c>
      <c r="AP51" s="39">
        <v>0</v>
      </c>
      <c r="AQ51" s="39">
        <v>0</v>
      </c>
      <c r="AR51" s="178">
        <v>503</v>
      </c>
      <c r="AS51" s="341">
        <v>607</v>
      </c>
      <c r="AT51" s="39">
        <v>0</v>
      </c>
      <c r="AU51" s="39">
        <v>0</v>
      </c>
      <c r="AV51" s="39">
        <v>0</v>
      </c>
      <c r="AW51" s="178">
        <v>607</v>
      </c>
      <c r="AX51" s="341">
        <v>1251</v>
      </c>
      <c r="AY51" s="39">
        <v>0</v>
      </c>
      <c r="AZ51" s="39">
        <v>0</v>
      </c>
      <c r="BA51" s="39">
        <v>0</v>
      </c>
      <c r="BB51" s="178">
        <v>1251</v>
      </c>
      <c r="BC51" s="341">
        <v>543</v>
      </c>
      <c r="BD51" s="39">
        <v>0</v>
      </c>
      <c r="BE51" s="39">
        <v>0</v>
      </c>
      <c r="BF51" s="39">
        <v>0</v>
      </c>
      <c r="BG51" s="178">
        <v>543</v>
      </c>
      <c r="BH51" s="341">
        <v>0</v>
      </c>
      <c r="BI51" s="39">
        <v>0</v>
      </c>
      <c r="BJ51" s="39">
        <v>0</v>
      </c>
      <c r="BK51" s="39">
        <v>0</v>
      </c>
      <c r="BL51" s="178">
        <v>0</v>
      </c>
      <c r="BM51" s="341">
        <v>0</v>
      </c>
      <c r="BN51" s="39">
        <v>0</v>
      </c>
      <c r="BO51" s="39">
        <v>0</v>
      </c>
      <c r="BP51" s="39">
        <v>0</v>
      </c>
      <c r="BQ51" s="188">
        <v>0</v>
      </c>
      <c r="BR51" s="341">
        <v>5790</v>
      </c>
      <c r="BS51" s="39">
        <v>0</v>
      </c>
      <c r="BT51" s="39">
        <v>0</v>
      </c>
      <c r="BU51" s="39">
        <v>0</v>
      </c>
      <c r="BV51" s="275">
        <v>5790</v>
      </c>
      <c r="BW51" s="143"/>
      <c r="BX51" s="319"/>
    </row>
    <row r="52" spans="1:76" x14ac:dyDescent="0.3">
      <c r="A52" s="312" t="s">
        <v>331</v>
      </c>
      <c r="B52" s="340"/>
      <c r="D52" s="337" t="s">
        <v>125</v>
      </c>
      <c r="E52" s="315">
        <v>692356</v>
      </c>
      <c r="F52" s="20">
        <v>0</v>
      </c>
      <c r="G52" s="20">
        <v>0</v>
      </c>
      <c r="H52" s="20">
        <v>0</v>
      </c>
      <c r="I52" s="178">
        <v>692356</v>
      </c>
      <c r="J52" s="377">
        <v>41074</v>
      </c>
      <c r="K52" s="39">
        <v>0</v>
      </c>
      <c r="L52" s="39">
        <v>0</v>
      </c>
      <c r="M52" s="39">
        <v>0</v>
      </c>
      <c r="N52" s="178">
        <v>41074</v>
      </c>
      <c r="O52" s="341">
        <v>41075</v>
      </c>
      <c r="P52" s="39">
        <v>0</v>
      </c>
      <c r="Q52" s="39">
        <v>0</v>
      </c>
      <c r="R52" s="39">
        <v>0</v>
      </c>
      <c r="S52" s="178">
        <v>41075</v>
      </c>
      <c r="T52" s="341">
        <v>41074</v>
      </c>
      <c r="U52" s="39">
        <v>0</v>
      </c>
      <c r="V52" s="39">
        <v>0</v>
      </c>
      <c r="W52" s="39">
        <v>0</v>
      </c>
      <c r="X52" s="178">
        <v>41074</v>
      </c>
      <c r="Y52" s="341">
        <v>41074</v>
      </c>
      <c r="Z52" s="39">
        <v>0</v>
      </c>
      <c r="AA52" s="39">
        <v>0</v>
      </c>
      <c r="AB52" s="39">
        <v>0</v>
      </c>
      <c r="AC52" s="178">
        <v>41074</v>
      </c>
      <c r="AD52" s="341">
        <v>41074</v>
      </c>
      <c r="AE52" s="39">
        <v>0</v>
      </c>
      <c r="AF52" s="39">
        <v>0</v>
      </c>
      <c r="AG52" s="39">
        <v>0</v>
      </c>
      <c r="AH52" s="178">
        <v>41074</v>
      </c>
      <c r="AI52" s="341">
        <v>41075</v>
      </c>
      <c r="AJ52" s="39">
        <v>0</v>
      </c>
      <c r="AK52" s="39">
        <v>0</v>
      </c>
      <c r="AL52" s="39">
        <v>0</v>
      </c>
      <c r="AM52" s="178">
        <v>41075</v>
      </c>
      <c r="AN52" s="341">
        <v>228203</v>
      </c>
      <c r="AO52" s="39">
        <v>0</v>
      </c>
      <c r="AP52" s="39">
        <v>0</v>
      </c>
      <c r="AQ52" s="39">
        <v>0</v>
      </c>
      <c r="AR52" s="178">
        <v>228203</v>
      </c>
      <c r="AS52" s="341">
        <v>228203</v>
      </c>
      <c r="AT52" s="39">
        <v>0</v>
      </c>
      <c r="AU52" s="39">
        <v>0</v>
      </c>
      <c r="AV52" s="39">
        <v>0</v>
      </c>
      <c r="AW52" s="178">
        <v>228203</v>
      </c>
      <c r="AX52" s="341">
        <v>47815</v>
      </c>
      <c r="AY52" s="39">
        <v>0</v>
      </c>
      <c r="AZ52" s="39">
        <v>0</v>
      </c>
      <c r="BA52" s="39">
        <v>0</v>
      </c>
      <c r="BB52" s="178">
        <v>47815</v>
      </c>
      <c r="BC52" s="341">
        <v>47815</v>
      </c>
      <c r="BD52" s="39">
        <v>0</v>
      </c>
      <c r="BE52" s="39">
        <v>0</v>
      </c>
      <c r="BF52" s="39">
        <v>0</v>
      </c>
      <c r="BG52" s="178">
        <v>47815</v>
      </c>
      <c r="BH52" s="341">
        <v>0</v>
      </c>
      <c r="BI52" s="39">
        <v>0</v>
      </c>
      <c r="BJ52" s="39">
        <v>0</v>
      </c>
      <c r="BK52" s="39">
        <v>0</v>
      </c>
      <c r="BL52" s="178">
        <v>0</v>
      </c>
      <c r="BM52" s="341">
        <v>0</v>
      </c>
      <c r="BN52" s="39">
        <v>0</v>
      </c>
      <c r="BO52" s="39">
        <v>0</v>
      </c>
      <c r="BP52" s="39">
        <v>0</v>
      </c>
      <c r="BQ52" s="188">
        <v>0</v>
      </c>
      <c r="BR52" s="341">
        <v>798482</v>
      </c>
      <c r="BS52" s="39">
        <v>0</v>
      </c>
      <c r="BT52" s="39">
        <v>0</v>
      </c>
      <c r="BU52" s="39">
        <v>0</v>
      </c>
      <c r="BV52" s="275">
        <v>798482</v>
      </c>
      <c r="BW52" s="143"/>
      <c r="BX52" s="319"/>
    </row>
    <row r="53" spans="1:76" x14ac:dyDescent="0.3">
      <c r="A53" s="312" t="s">
        <v>332</v>
      </c>
      <c r="B53" s="340"/>
      <c r="D53" s="342"/>
      <c r="E53" s="315">
        <v>385843718</v>
      </c>
      <c r="F53" s="20">
        <v>0</v>
      </c>
      <c r="G53" s="20">
        <v>0</v>
      </c>
      <c r="H53" s="20">
        <v>0</v>
      </c>
      <c r="I53" s="178">
        <v>385843718</v>
      </c>
      <c r="J53" s="341">
        <v>9011500</v>
      </c>
      <c r="K53" s="39">
        <v>0</v>
      </c>
      <c r="L53" s="39">
        <v>0</v>
      </c>
      <c r="M53" s="38">
        <v>0</v>
      </c>
      <c r="N53" s="178">
        <v>9011500</v>
      </c>
      <c r="O53" s="341">
        <v>5197848</v>
      </c>
      <c r="P53" s="39">
        <v>0</v>
      </c>
      <c r="Q53" s="39">
        <v>0</v>
      </c>
      <c r="R53" s="38">
        <v>0</v>
      </c>
      <c r="S53" s="178">
        <v>5197848</v>
      </c>
      <c r="T53" s="341">
        <v>29639895</v>
      </c>
      <c r="U53" s="39">
        <v>0</v>
      </c>
      <c r="V53" s="39">
        <v>0</v>
      </c>
      <c r="W53" s="38">
        <v>0</v>
      </c>
      <c r="X53" s="178">
        <v>29639895</v>
      </c>
      <c r="Y53" s="341">
        <v>60612970</v>
      </c>
      <c r="Z53" s="39">
        <v>0</v>
      </c>
      <c r="AA53" s="39">
        <v>0</v>
      </c>
      <c r="AB53" s="38">
        <v>0</v>
      </c>
      <c r="AC53" s="178">
        <v>60612970</v>
      </c>
      <c r="AD53" s="341">
        <v>47728957</v>
      </c>
      <c r="AE53" s="39">
        <v>0</v>
      </c>
      <c r="AF53" s="39">
        <v>0</v>
      </c>
      <c r="AG53" s="38">
        <v>0</v>
      </c>
      <c r="AH53" s="178">
        <v>47728957</v>
      </c>
      <c r="AI53" s="341">
        <v>38078626</v>
      </c>
      <c r="AJ53" s="39">
        <v>0</v>
      </c>
      <c r="AK53" s="39">
        <v>0</v>
      </c>
      <c r="AL53" s="38">
        <v>0</v>
      </c>
      <c r="AM53" s="178">
        <v>38078626</v>
      </c>
      <c r="AN53" s="341">
        <v>9570508</v>
      </c>
      <c r="AO53" s="39">
        <v>0</v>
      </c>
      <c r="AP53" s="39">
        <v>0</v>
      </c>
      <c r="AQ53" s="38">
        <v>0</v>
      </c>
      <c r="AR53" s="37">
        <v>9570508</v>
      </c>
      <c r="AS53" s="341">
        <v>4339723</v>
      </c>
      <c r="AT53" s="39">
        <v>0</v>
      </c>
      <c r="AU53" s="39">
        <v>0</v>
      </c>
      <c r="AV53" s="38">
        <v>0</v>
      </c>
      <c r="AW53" s="37">
        <v>4339723</v>
      </c>
      <c r="AX53" s="341">
        <v>28918679</v>
      </c>
      <c r="AY53" s="39">
        <v>0</v>
      </c>
      <c r="AZ53" s="39">
        <v>0</v>
      </c>
      <c r="BA53" s="38">
        <v>0</v>
      </c>
      <c r="BB53" s="37">
        <v>28918679</v>
      </c>
      <c r="BC53" s="341">
        <v>61210447</v>
      </c>
      <c r="BD53" s="39">
        <v>0</v>
      </c>
      <c r="BE53" s="39">
        <v>0</v>
      </c>
      <c r="BF53" s="38">
        <v>0</v>
      </c>
      <c r="BG53" s="37">
        <v>61210447</v>
      </c>
      <c r="BH53" s="341">
        <v>0</v>
      </c>
      <c r="BI53" s="39">
        <v>0</v>
      </c>
      <c r="BJ53" s="39">
        <v>0</v>
      </c>
      <c r="BK53" s="38">
        <v>0</v>
      </c>
      <c r="BL53" s="37">
        <v>0</v>
      </c>
      <c r="BM53" s="341">
        <v>0</v>
      </c>
      <c r="BN53" s="39">
        <v>0</v>
      </c>
      <c r="BO53" s="39">
        <v>0</v>
      </c>
      <c r="BP53" s="38">
        <v>0</v>
      </c>
      <c r="BQ53" s="341">
        <v>0</v>
      </c>
      <c r="BR53" s="341">
        <v>294309153</v>
      </c>
      <c r="BS53" s="39">
        <v>0</v>
      </c>
      <c r="BT53" s="39">
        <v>0</v>
      </c>
      <c r="BU53" s="39">
        <v>0</v>
      </c>
      <c r="BV53" s="275">
        <v>294309153</v>
      </c>
      <c r="BW53" s="143"/>
      <c r="BX53" s="319"/>
    </row>
    <row r="54" spans="1:76" s="113" customFormat="1" x14ac:dyDescent="0.3">
      <c r="A54" s="119" t="s">
        <v>195</v>
      </c>
      <c r="D54" s="342"/>
      <c r="E54" s="343">
        <v>385622000</v>
      </c>
      <c r="F54" s="53">
        <v>0</v>
      </c>
      <c r="G54" s="53">
        <v>0</v>
      </c>
      <c r="H54" s="53">
        <v>0</v>
      </c>
      <c r="I54" s="194">
        <v>385622000</v>
      </c>
      <c r="J54" s="378">
        <v>9009089</v>
      </c>
      <c r="K54" s="379">
        <v>0</v>
      </c>
      <c r="L54" s="379">
        <v>0</v>
      </c>
      <c r="M54" s="379">
        <v>0</v>
      </c>
      <c r="N54" s="194">
        <v>9009089</v>
      </c>
      <c r="O54" s="344">
        <v>5196807</v>
      </c>
      <c r="P54" s="74">
        <v>0</v>
      </c>
      <c r="Q54" s="74">
        <v>0</v>
      </c>
      <c r="R54" s="74">
        <v>0</v>
      </c>
      <c r="S54" s="194">
        <v>5196807</v>
      </c>
      <c r="T54" s="344">
        <v>29628138</v>
      </c>
      <c r="U54" s="74">
        <v>0</v>
      </c>
      <c r="V54" s="74">
        <v>0</v>
      </c>
      <c r="W54" s="74">
        <v>0</v>
      </c>
      <c r="X54" s="194">
        <v>29628138</v>
      </c>
      <c r="Y54" s="344">
        <v>60612314</v>
      </c>
      <c r="Z54" s="74">
        <v>0</v>
      </c>
      <c r="AA54" s="74">
        <v>0</v>
      </c>
      <c r="AB54" s="74">
        <v>0</v>
      </c>
      <c r="AC54" s="194">
        <v>60612314</v>
      </c>
      <c r="AD54" s="344">
        <v>47728674</v>
      </c>
      <c r="AE54" s="74">
        <v>0</v>
      </c>
      <c r="AF54" s="74">
        <v>0</v>
      </c>
      <c r="AG54" s="74">
        <v>0</v>
      </c>
      <c r="AH54" s="194">
        <v>47728674</v>
      </c>
      <c r="AI54" s="344">
        <v>38077321</v>
      </c>
      <c r="AJ54" s="74">
        <v>0</v>
      </c>
      <c r="AK54" s="74">
        <v>0</v>
      </c>
      <c r="AL54" s="74">
        <v>0</v>
      </c>
      <c r="AM54" s="194">
        <v>38077321</v>
      </c>
      <c r="AN54" s="344">
        <v>9568955</v>
      </c>
      <c r="AO54" s="74">
        <v>0</v>
      </c>
      <c r="AP54" s="74">
        <v>0</v>
      </c>
      <c r="AQ54" s="74">
        <v>0</v>
      </c>
      <c r="AR54" s="194">
        <v>9568955</v>
      </c>
      <c r="AS54" s="344">
        <v>4336961</v>
      </c>
      <c r="AT54" s="74">
        <v>0</v>
      </c>
      <c r="AU54" s="74">
        <v>0</v>
      </c>
      <c r="AV54" s="74">
        <v>0</v>
      </c>
      <c r="AW54" s="194">
        <v>4336961</v>
      </c>
      <c r="AX54" s="344">
        <v>28900102</v>
      </c>
      <c r="AY54" s="74">
        <v>0</v>
      </c>
      <c r="AZ54" s="74">
        <v>0</v>
      </c>
      <c r="BA54" s="74">
        <v>0</v>
      </c>
      <c r="BB54" s="194">
        <v>28900102</v>
      </c>
      <c r="BC54" s="344">
        <v>61209575</v>
      </c>
      <c r="BD54" s="74">
        <v>0</v>
      </c>
      <c r="BE54" s="74">
        <v>0</v>
      </c>
      <c r="BF54" s="74">
        <v>0</v>
      </c>
      <c r="BG54" s="194">
        <v>61209575</v>
      </c>
      <c r="BH54" s="344">
        <v>0</v>
      </c>
      <c r="BI54" s="74">
        <v>0</v>
      </c>
      <c r="BJ54" s="74">
        <v>0</v>
      </c>
      <c r="BK54" s="74">
        <v>0</v>
      </c>
      <c r="BL54" s="194">
        <v>0</v>
      </c>
      <c r="BM54" s="344">
        <v>0</v>
      </c>
      <c r="BN54" s="74">
        <v>0</v>
      </c>
      <c r="BO54" s="74">
        <v>0</v>
      </c>
      <c r="BP54" s="74">
        <v>0</v>
      </c>
      <c r="BQ54" s="245">
        <v>0</v>
      </c>
      <c r="BR54" s="344">
        <v>294267936</v>
      </c>
      <c r="BS54" s="74">
        <v>0</v>
      </c>
      <c r="BT54" s="74">
        <v>0</v>
      </c>
      <c r="BU54" s="74">
        <v>0</v>
      </c>
      <c r="BV54" s="247">
        <v>294267936</v>
      </c>
      <c r="BW54" s="167"/>
      <c r="BX54" s="345"/>
    </row>
    <row r="55" spans="1:76" s="113" customFormat="1" x14ac:dyDescent="0.3">
      <c r="A55" s="119" t="s">
        <v>333</v>
      </c>
      <c r="D55" s="342"/>
      <c r="E55" s="343">
        <v>221718</v>
      </c>
      <c r="F55" s="53">
        <v>0</v>
      </c>
      <c r="G55" s="53">
        <v>0</v>
      </c>
      <c r="H55" s="53">
        <v>0</v>
      </c>
      <c r="I55" s="194">
        <v>221718</v>
      </c>
      <c r="J55" s="378">
        <v>2411</v>
      </c>
      <c r="K55" s="379">
        <v>0</v>
      </c>
      <c r="L55" s="379">
        <v>0</v>
      </c>
      <c r="M55" s="379">
        <v>0</v>
      </c>
      <c r="N55" s="194">
        <v>2411</v>
      </c>
      <c r="O55" s="344">
        <v>1041</v>
      </c>
      <c r="P55" s="74">
        <v>0</v>
      </c>
      <c r="Q55" s="74">
        <v>0</v>
      </c>
      <c r="R55" s="74">
        <v>0</v>
      </c>
      <c r="S55" s="194">
        <v>1041</v>
      </c>
      <c r="T55" s="344">
        <v>11757</v>
      </c>
      <c r="U55" s="74">
        <v>0</v>
      </c>
      <c r="V55" s="74">
        <v>0</v>
      </c>
      <c r="W55" s="74">
        <v>0</v>
      </c>
      <c r="X55" s="194">
        <v>11757</v>
      </c>
      <c r="Y55" s="344">
        <v>656</v>
      </c>
      <c r="Z55" s="74">
        <v>0</v>
      </c>
      <c r="AA55" s="74">
        <v>0</v>
      </c>
      <c r="AB55" s="74">
        <v>0</v>
      </c>
      <c r="AC55" s="194">
        <v>656</v>
      </c>
      <c r="AD55" s="344">
        <v>283</v>
      </c>
      <c r="AE55" s="74">
        <v>0</v>
      </c>
      <c r="AF55" s="74">
        <v>0</v>
      </c>
      <c r="AG55" s="74">
        <v>0</v>
      </c>
      <c r="AH55" s="194">
        <v>283</v>
      </c>
      <c r="AI55" s="344">
        <v>1305</v>
      </c>
      <c r="AJ55" s="74">
        <v>0</v>
      </c>
      <c r="AK55" s="74">
        <v>0</v>
      </c>
      <c r="AL55" s="74">
        <v>0</v>
      </c>
      <c r="AM55" s="194">
        <v>1305</v>
      </c>
      <c r="AN55" s="344">
        <v>1553</v>
      </c>
      <c r="AO55" s="74">
        <v>0</v>
      </c>
      <c r="AP55" s="74">
        <v>0</v>
      </c>
      <c r="AQ55" s="74">
        <v>0</v>
      </c>
      <c r="AR55" s="194">
        <v>1553</v>
      </c>
      <c r="AS55" s="344">
        <v>2762</v>
      </c>
      <c r="AT55" s="74">
        <v>0</v>
      </c>
      <c r="AU55" s="74">
        <v>0</v>
      </c>
      <c r="AV55" s="74">
        <v>0</v>
      </c>
      <c r="AW55" s="194">
        <v>2762</v>
      </c>
      <c r="AX55" s="344">
        <v>18577</v>
      </c>
      <c r="AY55" s="74">
        <v>0</v>
      </c>
      <c r="AZ55" s="74">
        <v>0</v>
      </c>
      <c r="BA55" s="74">
        <v>0</v>
      </c>
      <c r="BB55" s="194">
        <v>18577</v>
      </c>
      <c r="BC55" s="344">
        <v>872</v>
      </c>
      <c r="BD55" s="74">
        <v>0</v>
      </c>
      <c r="BE55" s="74">
        <v>0</v>
      </c>
      <c r="BF55" s="74">
        <v>0</v>
      </c>
      <c r="BG55" s="194">
        <v>872</v>
      </c>
      <c r="BH55" s="344">
        <v>0</v>
      </c>
      <c r="BI55" s="74">
        <v>0</v>
      </c>
      <c r="BJ55" s="74">
        <v>0</v>
      </c>
      <c r="BK55" s="74">
        <v>0</v>
      </c>
      <c r="BL55" s="194">
        <v>0</v>
      </c>
      <c r="BM55" s="344">
        <v>0</v>
      </c>
      <c r="BN55" s="74">
        <v>0</v>
      </c>
      <c r="BO55" s="74">
        <v>0</v>
      </c>
      <c r="BP55" s="74">
        <v>0</v>
      </c>
      <c r="BQ55" s="245">
        <v>0</v>
      </c>
      <c r="BR55" s="344">
        <v>41217</v>
      </c>
      <c r="BS55" s="74">
        <v>0</v>
      </c>
      <c r="BT55" s="74">
        <v>0</v>
      </c>
      <c r="BU55" s="74">
        <v>0</v>
      </c>
      <c r="BV55" s="247">
        <v>41217</v>
      </c>
      <c r="BW55" s="167"/>
      <c r="BX55" s="345"/>
    </row>
    <row r="56" spans="1:76" x14ac:dyDescent="0.3">
      <c r="A56" s="312" t="s">
        <v>334</v>
      </c>
      <c r="B56" s="340"/>
      <c r="D56" s="347"/>
      <c r="E56" s="315">
        <v>0</v>
      </c>
      <c r="F56" s="20">
        <v>600475640</v>
      </c>
      <c r="G56" s="20">
        <v>0</v>
      </c>
      <c r="H56" s="20">
        <v>0</v>
      </c>
      <c r="I56" s="178">
        <v>600475640</v>
      </c>
      <c r="J56" s="380">
        <v>0</v>
      </c>
      <c r="K56" s="381">
        <v>50039636</v>
      </c>
      <c r="L56" s="381">
        <v>0</v>
      </c>
      <c r="M56" s="381">
        <v>0</v>
      </c>
      <c r="N56" s="178">
        <v>50039636</v>
      </c>
      <c r="O56" s="341">
        <v>0</v>
      </c>
      <c r="P56" s="39">
        <v>50039636</v>
      </c>
      <c r="Q56" s="39">
        <v>0</v>
      </c>
      <c r="R56" s="39">
        <v>0</v>
      </c>
      <c r="S56" s="178">
        <v>50039636</v>
      </c>
      <c r="T56" s="341">
        <v>0</v>
      </c>
      <c r="U56" s="39">
        <v>50039636</v>
      </c>
      <c r="V56" s="39">
        <v>0</v>
      </c>
      <c r="W56" s="39">
        <v>0</v>
      </c>
      <c r="X56" s="178">
        <v>50039636</v>
      </c>
      <c r="Y56" s="341">
        <v>0</v>
      </c>
      <c r="Z56" s="39">
        <v>50039636</v>
      </c>
      <c r="AA56" s="39">
        <v>0</v>
      </c>
      <c r="AB56" s="39">
        <v>0</v>
      </c>
      <c r="AC56" s="178">
        <v>50039636</v>
      </c>
      <c r="AD56" s="341">
        <v>0</v>
      </c>
      <c r="AE56" s="39">
        <v>50039636</v>
      </c>
      <c r="AF56" s="39">
        <v>0</v>
      </c>
      <c r="AG56" s="39">
        <v>0</v>
      </c>
      <c r="AH56" s="178">
        <v>50039636</v>
      </c>
      <c r="AI56" s="341">
        <v>0</v>
      </c>
      <c r="AJ56" s="39">
        <v>50039636</v>
      </c>
      <c r="AK56" s="39">
        <v>0</v>
      </c>
      <c r="AL56" s="39">
        <v>0</v>
      </c>
      <c r="AM56" s="178">
        <v>50039636</v>
      </c>
      <c r="AN56" s="341">
        <v>0</v>
      </c>
      <c r="AO56" s="39">
        <v>50039636</v>
      </c>
      <c r="AP56" s="39">
        <v>0</v>
      </c>
      <c r="AQ56" s="39">
        <v>0</v>
      </c>
      <c r="AR56" s="178">
        <v>50039636</v>
      </c>
      <c r="AS56" s="341">
        <v>0</v>
      </c>
      <c r="AT56" s="39">
        <v>50039636</v>
      </c>
      <c r="AU56" s="39">
        <v>0</v>
      </c>
      <c r="AV56" s="39">
        <v>0</v>
      </c>
      <c r="AW56" s="178">
        <v>50039636</v>
      </c>
      <c r="AX56" s="341">
        <v>0</v>
      </c>
      <c r="AY56" s="39">
        <v>50039636</v>
      </c>
      <c r="AZ56" s="39">
        <v>0</v>
      </c>
      <c r="BA56" s="39">
        <v>0</v>
      </c>
      <c r="BB56" s="178">
        <v>50039636</v>
      </c>
      <c r="BC56" s="341">
        <v>0</v>
      </c>
      <c r="BD56" s="39">
        <v>50039636</v>
      </c>
      <c r="BE56" s="39">
        <v>0</v>
      </c>
      <c r="BF56" s="39">
        <v>0</v>
      </c>
      <c r="BG56" s="178">
        <v>50039636</v>
      </c>
      <c r="BH56" s="341">
        <v>0</v>
      </c>
      <c r="BI56" s="39">
        <v>0</v>
      </c>
      <c r="BJ56" s="39">
        <v>0</v>
      </c>
      <c r="BK56" s="39">
        <v>0</v>
      </c>
      <c r="BL56" s="178">
        <v>0</v>
      </c>
      <c r="BM56" s="341">
        <v>0</v>
      </c>
      <c r="BN56" s="39">
        <v>0</v>
      </c>
      <c r="BO56" s="39">
        <v>0</v>
      </c>
      <c r="BP56" s="39">
        <v>0</v>
      </c>
      <c r="BQ56" s="188">
        <v>0</v>
      </c>
      <c r="BR56" s="341">
        <v>0</v>
      </c>
      <c r="BS56" s="39">
        <v>500396360</v>
      </c>
      <c r="BT56" s="39">
        <v>0</v>
      </c>
      <c r="BU56" s="39">
        <v>0</v>
      </c>
      <c r="BV56" s="275">
        <v>500396360</v>
      </c>
      <c r="BW56" s="143"/>
      <c r="BX56" s="319"/>
    </row>
    <row r="57" spans="1:76" ht="13.5" customHeight="1" x14ac:dyDescent="0.3">
      <c r="A57" s="312" t="s">
        <v>335</v>
      </c>
      <c r="B57" s="340"/>
      <c r="D57" s="325"/>
      <c r="E57" s="315">
        <v>0</v>
      </c>
      <c r="F57" s="20">
        <v>16126608</v>
      </c>
      <c r="G57" s="20">
        <v>0</v>
      </c>
      <c r="H57" s="20">
        <v>0</v>
      </c>
      <c r="I57" s="178">
        <v>16126608</v>
      </c>
      <c r="J57" s="380">
        <v>0</v>
      </c>
      <c r="K57" s="381">
        <v>0</v>
      </c>
      <c r="L57" s="381">
        <v>0</v>
      </c>
      <c r="M57" s="381">
        <v>0</v>
      </c>
      <c r="N57" s="178">
        <v>0</v>
      </c>
      <c r="O57" s="341">
        <v>0</v>
      </c>
      <c r="P57" s="39">
        <v>0</v>
      </c>
      <c r="Q57" s="39">
        <v>0</v>
      </c>
      <c r="R57" s="39">
        <v>0</v>
      </c>
      <c r="S57" s="178">
        <v>0</v>
      </c>
      <c r="T57" s="341">
        <v>0</v>
      </c>
      <c r="U57" s="39">
        <v>0</v>
      </c>
      <c r="V57" s="39">
        <v>0</v>
      </c>
      <c r="W57" s="39">
        <v>0</v>
      </c>
      <c r="X57" s="178">
        <v>0</v>
      </c>
      <c r="Y57" s="341">
        <v>0</v>
      </c>
      <c r="Z57" s="39">
        <v>0</v>
      </c>
      <c r="AA57" s="39">
        <v>0</v>
      </c>
      <c r="AB57" s="39">
        <v>0</v>
      </c>
      <c r="AC57" s="178">
        <v>0</v>
      </c>
      <c r="AD57" s="341">
        <v>0</v>
      </c>
      <c r="AE57" s="39">
        <v>5375535</v>
      </c>
      <c r="AF57" s="39">
        <v>0</v>
      </c>
      <c r="AG57" s="39">
        <v>0</v>
      </c>
      <c r="AH57" s="178">
        <v>5375535</v>
      </c>
      <c r="AI57" s="341">
        <v>0</v>
      </c>
      <c r="AJ57" s="39">
        <v>0</v>
      </c>
      <c r="AK57" s="39">
        <v>0</v>
      </c>
      <c r="AL57" s="39">
        <v>0</v>
      </c>
      <c r="AM57" s="178">
        <v>0</v>
      </c>
      <c r="AN57" s="341">
        <v>0</v>
      </c>
      <c r="AO57" s="39">
        <v>0</v>
      </c>
      <c r="AP57" s="39">
        <v>0</v>
      </c>
      <c r="AQ57" s="39">
        <v>0</v>
      </c>
      <c r="AR57" s="178">
        <v>0</v>
      </c>
      <c r="AS57" s="341">
        <v>0</v>
      </c>
      <c r="AT57" s="39">
        <v>0</v>
      </c>
      <c r="AU57" s="39">
        <v>0</v>
      </c>
      <c r="AV57" s="39">
        <v>0</v>
      </c>
      <c r="AW57" s="178">
        <v>0</v>
      </c>
      <c r="AX57" s="341">
        <v>0</v>
      </c>
      <c r="AY57" s="39">
        <v>5375535</v>
      </c>
      <c r="AZ57" s="39">
        <v>0</v>
      </c>
      <c r="BA57" s="39">
        <v>0</v>
      </c>
      <c r="BB57" s="178">
        <v>5375535</v>
      </c>
      <c r="BC57" s="341">
        <v>0</v>
      </c>
      <c r="BD57" s="39">
        <v>0</v>
      </c>
      <c r="BE57" s="39">
        <v>0</v>
      </c>
      <c r="BF57" s="39">
        <v>0</v>
      </c>
      <c r="BG57" s="178">
        <v>0</v>
      </c>
      <c r="BH57" s="341">
        <v>0</v>
      </c>
      <c r="BI57" s="39">
        <v>0</v>
      </c>
      <c r="BJ57" s="39">
        <v>0</v>
      </c>
      <c r="BK57" s="39">
        <v>0</v>
      </c>
      <c r="BL57" s="178">
        <v>0</v>
      </c>
      <c r="BM57" s="341">
        <v>0</v>
      </c>
      <c r="BN57" s="39">
        <v>0</v>
      </c>
      <c r="BO57" s="39">
        <v>0</v>
      </c>
      <c r="BP57" s="39">
        <v>0</v>
      </c>
      <c r="BQ57" s="188">
        <v>0</v>
      </c>
      <c r="BR57" s="341">
        <v>0</v>
      </c>
      <c r="BS57" s="39">
        <v>10751070</v>
      </c>
      <c r="BT57" s="39">
        <v>0</v>
      </c>
      <c r="BU57" s="39">
        <v>0</v>
      </c>
      <c r="BV57" s="275">
        <v>10751070</v>
      </c>
      <c r="BW57" s="143"/>
      <c r="BX57" s="319"/>
    </row>
    <row r="58" spans="1:76" ht="12.75" customHeight="1" x14ac:dyDescent="0.3">
      <c r="A58" s="312" t="s">
        <v>336</v>
      </c>
      <c r="B58" s="340"/>
      <c r="D58" s="337" t="s">
        <v>142</v>
      </c>
      <c r="E58" s="315">
        <v>0</v>
      </c>
      <c r="F58" s="20">
        <v>0</v>
      </c>
      <c r="G58" s="20">
        <v>0</v>
      </c>
      <c r="H58" s="20">
        <v>2147376</v>
      </c>
      <c r="I58" s="178">
        <v>2147376</v>
      </c>
      <c r="J58" s="380">
        <v>0</v>
      </c>
      <c r="K58" s="381">
        <v>0</v>
      </c>
      <c r="L58" s="381">
        <v>0</v>
      </c>
      <c r="M58" s="381">
        <v>65823</v>
      </c>
      <c r="N58" s="178">
        <v>65823</v>
      </c>
      <c r="O58" s="341">
        <v>0</v>
      </c>
      <c r="P58" s="39">
        <v>0</v>
      </c>
      <c r="Q58" s="39">
        <v>0</v>
      </c>
      <c r="R58" s="39">
        <v>84788</v>
      </c>
      <c r="S58" s="178">
        <v>84788</v>
      </c>
      <c r="T58" s="341">
        <v>0</v>
      </c>
      <c r="U58" s="39">
        <v>0</v>
      </c>
      <c r="V58" s="39">
        <v>0</v>
      </c>
      <c r="W58" s="39">
        <v>163514</v>
      </c>
      <c r="X58" s="178">
        <v>163514</v>
      </c>
      <c r="Y58" s="341">
        <v>0</v>
      </c>
      <c r="Z58" s="39">
        <v>0</v>
      </c>
      <c r="AA58" s="39">
        <v>0</v>
      </c>
      <c r="AB58" s="39">
        <v>97024</v>
      </c>
      <c r="AC58" s="178">
        <v>97024</v>
      </c>
      <c r="AD58" s="341">
        <v>0</v>
      </c>
      <c r="AE58" s="39">
        <v>0</v>
      </c>
      <c r="AF58" s="39">
        <v>0</v>
      </c>
      <c r="AG58" s="39">
        <v>239759</v>
      </c>
      <c r="AH58" s="178">
        <v>239759</v>
      </c>
      <c r="AI58" s="341">
        <v>0</v>
      </c>
      <c r="AJ58" s="39">
        <v>0</v>
      </c>
      <c r="AK58" s="39">
        <v>0</v>
      </c>
      <c r="AL58" s="39">
        <v>15257</v>
      </c>
      <c r="AM58" s="178">
        <v>15257</v>
      </c>
      <c r="AN58" s="341">
        <v>0</v>
      </c>
      <c r="AO58" s="39">
        <v>0</v>
      </c>
      <c r="AP58" s="39">
        <v>0</v>
      </c>
      <c r="AQ58" s="39">
        <v>368077</v>
      </c>
      <c r="AR58" s="178">
        <v>368077</v>
      </c>
      <c r="AS58" s="341">
        <v>0</v>
      </c>
      <c r="AT58" s="39">
        <v>0</v>
      </c>
      <c r="AU58" s="39">
        <v>0</v>
      </c>
      <c r="AV58" s="39">
        <v>137409</v>
      </c>
      <c r="AW58" s="178">
        <v>137409</v>
      </c>
      <c r="AX58" s="341">
        <v>0</v>
      </c>
      <c r="AY58" s="39">
        <v>0</v>
      </c>
      <c r="AZ58" s="39">
        <v>0</v>
      </c>
      <c r="BA58" s="39">
        <v>259888</v>
      </c>
      <c r="BB58" s="178">
        <v>259888</v>
      </c>
      <c r="BC58" s="341">
        <v>0</v>
      </c>
      <c r="BD58" s="39">
        <v>0</v>
      </c>
      <c r="BE58" s="39">
        <v>0</v>
      </c>
      <c r="BF58" s="39">
        <v>328974</v>
      </c>
      <c r="BG58" s="178">
        <v>328974</v>
      </c>
      <c r="BH58" s="341">
        <v>0</v>
      </c>
      <c r="BI58" s="39">
        <v>0</v>
      </c>
      <c r="BJ58" s="39">
        <v>0</v>
      </c>
      <c r="BK58" s="39">
        <v>0</v>
      </c>
      <c r="BL58" s="178">
        <v>0</v>
      </c>
      <c r="BM58" s="341">
        <v>0</v>
      </c>
      <c r="BN58" s="39">
        <v>0</v>
      </c>
      <c r="BO58" s="39">
        <v>0</v>
      </c>
      <c r="BP58" s="39">
        <v>0</v>
      </c>
      <c r="BQ58" s="188">
        <v>0</v>
      </c>
      <c r="BR58" s="341">
        <v>0</v>
      </c>
      <c r="BS58" s="39">
        <v>0</v>
      </c>
      <c r="BT58" s="39">
        <v>0</v>
      </c>
      <c r="BU58" s="39">
        <v>1760513</v>
      </c>
      <c r="BV58" s="275">
        <v>1760513</v>
      </c>
      <c r="BW58" s="143"/>
      <c r="BX58" s="319"/>
    </row>
    <row r="59" spans="1:76" ht="13.25" customHeight="1" x14ac:dyDescent="0.3">
      <c r="A59" s="312" t="s">
        <v>337</v>
      </c>
      <c r="B59" s="340"/>
      <c r="D59" s="337"/>
      <c r="E59" s="315">
        <v>0</v>
      </c>
      <c r="F59" s="20">
        <v>128578</v>
      </c>
      <c r="G59" s="20">
        <v>0</v>
      </c>
      <c r="H59" s="20">
        <v>0</v>
      </c>
      <c r="I59" s="178">
        <v>128578</v>
      </c>
      <c r="J59" s="341">
        <v>0</v>
      </c>
      <c r="K59" s="39">
        <v>0</v>
      </c>
      <c r="L59" s="39">
        <v>0</v>
      </c>
      <c r="M59" s="39">
        <v>0</v>
      </c>
      <c r="N59" s="178">
        <v>0</v>
      </c>
      <c r="O59" s="341">
        <v>0</v>
      </c>
      <c r="P59" s="39">
        <v>0</v>
      </c>
      <c r="Q59" s="39">
        <v>0</v>
      </c>
      <c r="R59" s="39">
        <v>0</v>
      </c>
      <c r="S59" s="178">
        <v>0</v>
      </c>
      <c r="T59" s="341">
        <v>0</v>
      </c>
      <c r="U59" s="39">
        <v>70000</v>
      </c>
      <c r="V59" s="39">
        <v>0</v>
      </c>
      <c r="W59" s="39">
        <v>0</v>
      </c>
      <c r="X59" s="178">
        <v>70000</v>
      </c>
      <c r="Y59" s="341">
        <v>0</v>
      </c>
      <c r="Z59" s="39">
        <v>0</v>
      </c>
      <c r="AA59" s="39">
        <v>0</v>
      </c>
      <c r="AB59" s="39">
        <v>0</v>
      </c>
      <c r="AC59" s="178">
        <v>0</v>
      </c>
      <c r="AD59" s="341">
        <v>0</v>
      </c>
      <c r="AE59" s="39">
        <v>58578</v>
      </c>
      <c r="AF59" s="39">
        <v>0</v>
      </c>
      <c r="AG59" s="39">
        <v>0</v>
      </c>
      <c r="AH59" s="178">
        <v>58578</v>
      </c>
      <c r="AI59" s="341">
        <v>0</v>
      </c>
      <c r="AJ59" s="39">
        <v>0</v>
      </c>
      <c r="AK59" s="39">
        <v>0</v>
      </c>
      <c r="AL59" s="39">
        <v>0</v>
      </c>
      <c r="AM59" s="178">
        <v>0</v>
      </c>
      <c r="AN59" s="341">
        <v>0</v>
      </c>
      <c r="AO59" s="39">
        <v>0</v>
      </c>
      <c r="AP59" s="39">
        <v>0</v>
      </c>
      <c r="AQ59" s="39">
        <v>0</v>
      </c>
      <c r="AR59" s="178">
        <v>0</v>
      </c>
      <c r="AS59" s="341">
        <v>0</v>
      </c>
      <c r="AT59" s="39">
        <v>0</v>
      </c>
      <c r="AU59" s="39">
        <v>0</v>
      </c>
      <c r="AV59" s="39">
        <v>0</v>
      </c>
      <c r="AW59" s="178">
        <v>0</v>
      </c>
      <c r="AX59" s="341">
        <v>0</v>
      </c>
      <c r="AY59" s="39">
        <v>0</v>
      </c>
      <c r="AZ59" s="39">
        <v>0</v>
      </c>
      <c r="BA59" s="39">
        <v>0</v>
      </c>
      <c r="BB59" s="178">
        <v>0</v>
      </c>
      <c r="BC59" s="341">
        <v>0</v>
      </c>
      <c r="BD59" s="39">
        <v>0</v>
      </c>
      <c r="BE59" s="39">
        <v>0</v>
      </c>
      <c r="BF59" s="39">
        <v>0</v>
      </c>
      <c r="BG59" s="178">
        <v>0</v>
      </c>
      <c r="BH59" s="341">
        <v>0</v>
      </c>
      <c r="BI59" s="39">
        <v>0</v>
      </c>
      <c r="BJ59" s="39">
        <v>0</v>
      </c>
      <c r="BK59" s="39">
        <v>0</v>
      </c>
      <c r="BL59" s="178">
        <v>0</v>
      </c>
      <c r="BM59" s="341">
        <v>0</v>
      </c>
      <c r="BN59" s="39">
        <v>0</v>
      </c>
      <c r="BO59" s="39">
        <v>0</v>
      </c>
      <c r="BP59" s="39">
        <v>0</v>
      </c>
      <c r="BQ59" s="188">
        <v>0</v>
      </c>
      <c r="BR59" s="341">
        <v>0</v>
      </c>
      <c r="BS59" s="39">
        <v>128578</v>
      </c>
      <c r="BT59" s="39">
        <v>0</v>
      </c>
      <c r="BU59" s="39">
        <v>0</v>
      </c>
      <c r="BV59" s="275">
        <v>128578</v>
      </c>
      <c r="BW59" s="143"/>
      <c r="BX59" s="319"/>
    </row>
    <row r="60" spans="1:76" s="113" customFormat="1" ht="14" hidden="1" customHeight="1" x14ac:dyDescent="0.3">
      <c r="A60" s="119"/>
      <c r="D60" s="337"/>
      <c r="E60" s="343">
        <v>0</v>
      </c>
      <c r="F60" s="53">
        <v>0</v>
      </c>
      <c r="G60" s="53">
        <v>0</v>
      </c>
      <c r="H60" s="53">
        <v>0</v>
      </c>
      <c r="I60" s="194">
        <v>0</v>
      </c>
      <c r="J60" s="344">
        <v>0</v>
      </c>
      <c r="K60" s="74">
        <v>0</v>
      </c>
      <c r="L60" s="74">
        <v>0</v>
      </c>
      <c r="M60" s="74">
        <v>0</v>
      </c>
      <c r="N60" s="194"/>
      <c r="O60" s="344">
        <v>0</v>
      </c>
      <c r="P60" s="74">
        <v>0</v>
      </c>
      <c r="Q60" s="74">
        <v>0</v>
      </c>
      <c r="R60" s="74">
        <v>0</v>
      </c>
      <c r="S60" s="194">
        <v>0</v>
      </c>
      <c r="T60" s="344">
        <v>0</v>
      </c>
      <c r="U60" s="74">
        <v>0</v>
      </c>
      <c r="V60" s="74">
        <v>0</v>
      </c>
      <c r="W60" s="74">
        <v>0</v>
      </c>
      <c r="X60" s="194">
        <v>0</v>
      </c>
      <c r="Y60" s="344">
        <v>0</v>
      </c>
      <c r="Z60" s="74">
        <v>0</v>
      </c>
      <c r="AA60" s="74">
        <v>0</v>
      </c>
      <c r="AB60" s="74">
        <v>0</v>
      </c>
      <c r="AC60" s="194">
        <v>0</v>
      </c>
      <c r="AD60" s="344">
        <v>0</v>
      </c>
      <c r="AE60" s="74">
        <v>0</v>
      </c>
      <c r="AF60" s="74">
        <v>0</v>
      </c>
      <c r="AG60" s="74">
        <v>0</v>
      </c>
      <c r="AH60" s="194">
        <v>0</v>
      </c>
      <c r="AI60" s="344">
        <v>0</v>
      </c>
      <c r="AJ60" s="74">
        <v>0</v>
      </c>
      <c r="AK60" s="74">
        <v>0</v>
      </c>
      <c r="AL60" s="74">
        <v>0</v>
      </c>
      <c r="AM60" s="194">
        <v>0</v>
      </c>
      <c r="AN60" s="344">
        <v>0</v>
      </c>
      <c r="AO60" s="74">
        <v>0</v>
      </c>
      <c r="AP60" s="74">
        <v>0</v>
      </c>
      <c r="AQ60" s="74">
        <v>0</v>
      </c>
      <c r="AR60" s="194">
        <v>0</v>
      </c>
      <c r="AS60" s="344">
        <v>0</v>
      </c>
      <c r="AT60" s="74">
        <v>0</v>
      </c>
      <c r="AU60" s="74">
        <v>0</v>
      </c>
      <c r="AV60" s="74">
        <v>0</v>
      </c>
      <c r="AW60" s="194">
        <v>0</v>
      </c>
      <c r="AX60" s="344">
        <v>0</v>
      </c>
      <c r="AY60" s="74">
        <v>0</v>
      </c>
      <c r="AZ60" s="74">
        <v>0</v>
      </c>
      <c r="BA60" s="74">
        <v>0</v>
      </c>
      <c r="BB60" s="194">
        <v>0</v>
      </c>
      <c r="BC60" s="344">
        <v>0</v>
      </c>
      <c r="BD60" s="74">
        <v>0</v>
      </c>
      <c r="BE60" s="74">
        <v>0</v>
      </c>
      <c r="BF60" s="74">
        <v>0</v>
      </c>
      <c r="BG60" s="194">
        <v>0</v>
      </c>
      <c r="BH60" s="344">
        <v>0</v>
      </c>
      <c r="BI60" s="74">
        <v>0</v>
      </c>
      <c r="BJ60" s="74">
        <v>0</v>
      </c>
      <c r="BK60" s="74">
        <v>0</v>
      </c>
      <c r="BL60" s="194">
        <v>0</v>
      </c>
      <c r="BM60" s="344">
        <v>0</v>
      </c>
      <c r="BN60" s="74">
        <v>0</v>
      </c>
      <c r="BO60" s="74">
        <v>0</v>
      </c>
      <c r="BP60" s="74">
        <v>0</v>
      </c>
      <c r="BQ60" s="245">
        <v>0</v>
      </c>
      <c r="BR60" s="344">
        <v>0</v>
      </c>
      <c r="BS60" s="74">
        <v>0</v>
      </c>
      <c r="BT60" s="74">
        <v>0</v>
      </c>
      <c r="BU60" s="74">
        <v>0</v>
      </c>
      <c r="BV60" s="247">
        <v>0</v>
      </c>
      <c r="BW60" s="167"/>
      <c r="BX60" s="345"/>
    </row>
    <row r="61" spans="1:76" x14ac:dyDescent="0.3">
      <c r="A61" s="312" t="s">
        <v>340</v>
      </c>
      <c r="B61" s="340"/>
      <c r="C61" s="340"/>
      <c r="D61" s="325"/>
      <c r="E61" s="315">
        <v>0</v>
      </c>
      <c r="F61" s="20">
        <v>24137414</v>
      </c>
      <c r="G61" s="20">
        <v>0</v>
      </c>
      <c r="H61" s="20">
        <v>0</v>
      </c>
      <c r="I61" s="178">
        <v>24137414</v>
      </c>
      <c r="J61" s="382">
        <v>0</v>
      </c>
      <c r="K61" s="383">
        <v>1973797</v>
      </c>
      <c r="L61" s="39">
        <v>0</v>
      </c>
      <c r="M61" s="39">
        <v>0</v>
      </c>
      <c r="N61" s="178">
        <v>1973797</v>
      </c>
      <c r="O61" s="341">
        <v>0</v>
      </c>
      <c r="P61" s="39">
        <v>2004202</v>
      </c>
      <c r="Q61" s="39">
        <v>0</v>
      </c>
      <c r="R61" s="39">
        <v>0</v>
      </c>
      <c r="S61" s="178">
        <v>2004202</v>
      </c>
      <c r="T61" s="341">
        <v>0</v>
      </c>
      <c r="U61" s="39">
        <v>1893979</v>
      </c>
      <c r="V61" s="39">
        <v>0</v>
      </c>
      <c r="W61" s="39">
        <v>0</v>
      </c>
      <c r="X61" s="178">
        <v>1893979</v>
      </c>
      <c r="Y61" s="341">
        <v>0</v>
      </c>
      <c r="Z61" s="39">
        <v>2034553</v>
      </c>
      <c r="AA61" s="39">
        <v>0</v>
      </c>
      <c r="AB61" s="39">
        <v>0</v>
      </c>
      <c r="AC61" s="178">
        <v>2034553</v>
      </c>
      <c r="AD61" s="341">
        <v>0</v>
      </c>
      <c r="AE61" s="39">
        <v>1885437</v>
      </c>
      <c r="AF61" s="39">
        <v>0</v>
      </c>
      <c r="AG61" s="39">
        <v>0</v>
      </c>
      <c r="AH61" s="178">
        <v>1885437</v>
      </c>
      <c r="AI61" s="341">
        <v>0</v>
      </c>
      <c r="AJ61" s="39">
        <v>1936333</v>
      </c>
      <c r="AK61" s="39">
        <v>0</v>
      </c>
      <c r="AL61" s="39">
        <v>0</v>
      </c>
      <c r="AM61" s="178">
        <v>1936333</v>
      </c>
      <c r="AN61" s="341">
        <v>0</v>
      </c>
      <c r="AO61" s="39">
        <v>2029834</v>
      </c>
      <c r="AP61" s="39">
        <v>0</v>
      </c>
      <c r="AQ61" s="39">
        <v>0</v>
      </c>
      <c r="AR61" s="178">
        <v>2029834</v>
      </c>
      <c r="AS61" s="341">
        <v>0</v>
      </c>
      <c r="AT61" s="39">
        <v>1996762</v>
      </c>
      <c r="AU61" s="39">
        <v>0</v>
      </c>
      <c r="AV61" s="39">
        <v>0</v>
      </c>
      <c r="AW61" s="178">
        <v>1996762</v>
      </c>
      <c r="AX61" s="341">
        <v>0</v>
      </c>
      <c r="AY61" s="39">
        <v>0</v>
      </c>
      <c r="AZ61" s="39">
        <v>0</v>
      </c>
      <c r="BA61" s="39">
        <v>0</v>
      </c>
      <c r="BB61" s="178">
        <v>0</v>
      </c>
      <c r="BC61" s="341">
        <v>0</v>
      </c>
      <c r="BD61" s="39">
        <v>2132128</v>
      </c>
      <c r="BE61" s="39">
        <v>0</v>
      </c>
      <c r="BF61" s="39">
        <v>0</v>
      </c>
      <c r="BG61" s="178">
        <v>2132128</v>
      </c>
      <c r="BH61" s="341">
        <v>0</v>
      </c>
      <c r="BI61" s="39">
        <v>0</v>
      </c>
      <c r="BJ61" s="39">
        <v>0</v>
      </c>
      <c r="BK61" s="39">
        <v>0</v>
      </c>
      <c r="BL61" s="178">
        <v>0</v>
      </c>
      <c r="BM61" s="341">
        <v>0</v>
      </c>
      <c r="BN61" s="39">
        <v>0</v>
      </c>
      <c r="BO61" s="39">
        <v>0</v>
      </c>
      <c r="BP61" s="39">
        <v>0</v>
      </c>
      <c r="BQ61" s="188">
        <v>0</v>
      </c>
      <c r="BR61" s="341">
        <v>0</v>
      </c>
      <c r="BS61" s="39">
        <v>17887025</v>
      </c>
      <c r="BT61" s="39">
        <v>0</v>
      </c>
      <c r="BU61" s="39">
        <v>0</v>
      </c>
      <c r="BV61" s="275">
        <v>17887025</v>
      </c>
      <c r="BW61" s="143"/>
      <c r="BX61" s="319"/>
    </row>
    <row r="62" spans="1:76" x14ac:dyDescent="0.3">
      <c r="A62" s="312" t="s">
        <v>341</v>
      </c>
      <c r="B62" s="340"/>
      <c r="D62" s="325"/>
      <c r="E62" s="315">
        <v>2479646</v>
      </c>
      <c r="F62" s="20">
        <v>33108</v>
      </c>
      <c r="G62" s="20">
        <v>0</v>
      </c>
      <c r="H62" s="20">
        <v>0</v>
      </c>
      <c r="I62" s="178">
        <v>2512754</v>
      </c>
      <c r="J62" s="382">
        <v>186353</v>
      </c>
      <c r="K62" s="383">
        <v>827</v>
      </c>
      <c r="L62" s="39">
        <v>0</v>
      </c>
      <c r="M62" s="39">
        <v>0</v>
      </c>
      <c r="N62" s="178">
        <v>187180</v>
      </c>
      <c r="O62" s="341">
        <v>188149</v>
      </c>
      <c r="P62" s="39">
        <v>2621</v>
      </c>
      <c r="Q62" s="39">
        <v>0</v>
      </c>
      <c r="R62" s="39">
        <v>0</v>
      </c>
      <c r="S62" s="178">
        <v>190770</v>
      </c>
      <c r="T62" s="341">
        <v>184157</v>
      </c>
      <c r="U62" s="39">
        <v>1276</v>
      </c>
      <c r="V62" s="39">
        <v>0</v>
      </c>
      <c r="W62" s="39">
        <v>0</v>
      </c>
      <c r="X62" s="178">
        <v>185433</v>
      </c>
      <c r="Y62" s="341">
        <v>187513</v>
      </c>
      <c r="Z62" s="39">
        <v>2433</v>
      </c>
      <c r="AA62" s="39">
        <v>0</v>
      </c>
      <c r="AB62" s="39">
        <v>0</v>
      </c>
      <c r="AC62" s="178">
        <v>189946</v>
      </c>
      <c r="AD62" s="341">
        <v>191540</v>
      </c>
      <c r="AE62" s="39">
        <v>4112</v>
      </c>
      <c r="AF62" s="39">
        <v>0</v>
      </c>
      <c r="AG62" s="39">
        <v>0</v>
      </c>
      <c r="AH62" s="178">
        <v>195652</v>
      </c>
      <c r="AI62" s="341">
        <v>191594</v>
      </c>
      <c r="AJ62" s="39">
        <v>3141</v>
      </c>
      <c r="AK62" s="39">
        <v>0</v>
      </c>
      <c r="AL62" s="39">
        <v>0</v>
      </c>
      <c r="AM62" s="178">
        <v>194735</v>
      </c>
      <c r="AN62" s="341">
        <v>309295</v>
      </c>
      <c r="AO62" s="39">
        <v>5822</v>
      </c>
      <c r="AP62" s="39">
        <v>0</v>
      </c>
      <c r="AQ62" s="39">
        <v>0</v>
      </c>
      <c r="AR62" s="178">
        <v>315117</v>
      </c>
      <c r="AS62" s="341">
        <v>218716</v>
      </c>
      <c r="AT62" s="39">
        <v>1236</v>
      </c>
      <c r="AU62" s="39">
        <v>0</v>
      </c>
      <c r="AV62" s="39">
        <v>0</v>
      </c>
      <c r="AW62" s="178">
        <v>219952</v>
      </c>
      <c r="AX62" s="341">
        <v>0</v>
      </c>
      <c r="AY62" s="39">
        <v>2050786</v>
      </c>
      <c r="AZ62" s="39">
        <v>0</v>
      </c>
      <c r="BA62" s="39">
        <v>0</v>
      </c>
      <c r="BB62" s="178">
        <v>2050786</v>
      </c>
      <c r="BC62" s="341">
        <v>203573</v>
      </c>
      <c r="BD62" s="39">
        <v>2100</v>
      </c>
      <c r="BE62" s="39">
        <v>0</v>
      </c>
      <c r="BF62" s="39">
        <v>0</v>
      </c>
      <c r="BG62" s="178">
        <v>205673</v>
      </c>
      <c r="BH62" s="341">
        <v>0</v>
      </c>
      <c r="BI62" s="39">
        <v>0</v>
      </c>
      <c r="BJ62" s="39">
        <v>0</v>
      </c>
      <c r="BK62" s="39">
        <v>0</v>
      </c>
      <c r="BL62" s="178">
        <v>0</v>
      </c>
      <c r="BM62" s="341">
        <v>0</v>
      </c>
      <c r="BN62" s="39">
        <v>0</v>
      </c>
      <c r="BO62" s="39">
        <v>0</v>
      </c>
      <c r="BP62" s="39">
        <v>0</v>
      </c>
      <c r="BQ62" s="188">
        <v>0</v>
      </c>
      <c r="BR62" s="341">
        <v>1860890</v>
      </c>
      <c r="BS62" s="39">
        <v>2074354</v>
      </c>
      <c r="BT62" s="39">
        <v>0</v>
      </c>
      <c r="BU62" s="39">
        <v>0</v>
      </c>
      <c r="BV62" s="275">
        <v>3935244</v>
      </c>
      <c r="BW62" s="143"/>
      <c r="BX62" s="319"/>
    </row>
    <row r="63" spans="1:76" x14ac:dyDescent="0.3">
      <c r="A63" s="312" t="s">
        <v>342</v>
      </c>
      <c r="B63" s="340"/>
      <c r="D63" s="325"/>
      <c r="E63" s="315">
        <v>1226695</v>
      </c>
      <c r="F63" s="20">
        <v>97172</v>
      </c>
      <c r="G63" s="20">
        <v>0</v>
      </c>
      <c r="H63" s="20">
        <v>0</v>
      </c>
      <c r="I63" s="178">
        <v>1323867</v>
      </c>
      <c r="J63" s="382">
        <v>91575</v>
      </c>
      <c r="K63" s="383">
        <v>9431</v>
      </c>
      <c r="L63" s="39">
        <v>0</v>
      </c>
      <c r="M63" s="39">
        <v>0</v>
      </c>
      <c r="N63" s="178">
        <v>101006</v>
      </c>
      <c r="O63" s="341">
        <v>98969</v>
      </c>
      <c r="P63" s="39">
        <v>311</v>
      </c>
      <c r="Q63" s="39">
        <v>0</v>
      </c>
      <c r="R63" s="39">
        <v>0</v>
      </c>
      <c r="S63" s="178">
        <v>99280</v>
      </c>
      <c r="T63" s="341">
        <v>93983</v>
      </c>
      <c r="U63" s="39">
        <v>7657</v>
      </c>
      <c r="V63" s="39">
        <v>0</v>
      </c>
      <c r="W63" s="39">
        <v>0</v>
      </c>
      <c r="X63" s="178">
        <v>101640</v>
      </c>
      <c r="Y63" s="341">
        <v>93103</v>
      </c>
      <c r="Z63" s="39">
        <v>8368</v>
      </c>
      <c r="AA63" s="39">
        <v>0</v>
      </c>
      <c r="AB63" s="39">
        <v>0</v>
      </c>
      <c r="AC63" s="178">
        <v>101471</v>
      </c>
      <c r="AD63" s="341">
        <v>95685</v>
      </c>
      <c r="AE63" s="39">
        <v>11882</v>
      </c>
      <c r="AF63" s="39">
        <v>0</v>
      </c>
      <c r="AG63" s="39">
        <v>0</v>
      </c>
      <c r="AH63" s="178">
        <v>107567</v>
      </c>
      <c r="AI63" s="341">
        <v>95344</v>
      </c>
      <c r="AJ63" s="39">
        <v>16321</v>
      </c>
      <c r="AK63" s="39">
        <v>0</v>
      </c>
      <c r="AL63" s="39">
        <v>0</v>
      </c>
      <c r="AM63" s="178">
        <v>111665</v>
      </c>
      <c r="AN63" s="341">
        <v>96402</v>
      </c>
      <c r="AO63" s="39">
        <v>309</v>
      </c>
      <c r="AP63" s="39">
        <v>0</v>
      </c>
      <c r="AQ63" s="39">
        <v>0</v>
      </c>
      <c r="AR63" s="178">
        <v>96711</v>
      </c>
      <c r="AS63" s="341">
        <v>135578</v>
      </c>
      <c r="AT63" s="39">
        <v>5553</v>
      </c>
      <c r="AU63" s="39">
        <v>0</v>
      </c>
      <c r="AV63" s="39">
        <v>0</v>
      </c>
      <c r="AW63" s="178">
        <v>141131</v>
      </c>
      <c r="AX63" s="341">
        <v>205788</v>
      </c>
      <c r="AY63" s="39">
        <v>5121</v>
      </c>
      <c r="AZ63" s="39">
        <v>0</v>
      </c>
      <c r="BA63" s="39">
        <v>0</v>
      </c>
      <c r="BB63" s="178">
        <v>210909</v>
      </c>
      <c r="BC63" s="341">
        <v>115414</v>
      </c>
      <c r="BD63" s="39">
        <v>11009</v>
      </c>
      <c r="BE63" s="39">
        <v>0</v>
      </c>
      <c r="BF63" s="39">
        <v>0</v>
      </c>
      <c r="BG63" s="178">
        <v>126423</v>
      </c>
      <c r="BH63" s="341">
        <v>0</v>
      </c>
      <c r="BI63" s="39">
        <v>0</v>
      </c>
      <c r="BJ63" s="39">
        <v>0</v>
      </c>
      <c r="BK63" s="39">
        <v>0</v>
      </c>
      <c r="BL63" s="178">
        <v>0</v>
      </c>
      <c r="BM63" s="341">
        <v>0</v>
      </c>
      <c r="BN63" s="39">
        <v>0</v>
      </c>
      <c r="BO63" s="39">
        <v>0</v>
      </c>
      <c r="BP63" s="39">
        <v>0</v>
      </c>
      <c r="BQ63" s="188">
        <v>0</v>
      </c>
      <c r="BR63" s="341">
        <v>1121841</v>
      </c>
      <c r="BS63" s="39">
        <v>75962</v>
      </c>
      <c r="BT63" s="39">
        <v>0</v>
      </c>
      <c r="BU63" s="39">
        <v>0</v>
      </c>
      <c r="BV63" s="275">
        <v>1197803</v>
      </c>
      <c r="BW63" s="143"/>
      <c r="BX63" s="319"/>
    </row>
    <row r="64" spans="1:76" x14ac:dyDescent="0.3">
      <c r="A64" s="326" t="s">
        <v>343</v>
      </c>
      <c r="B64" s="313"/>
      <c r="D64" s="325"/>
      <c r="E64" s="188">
        <v>0</v>
      </c>
      <c r="F64" s="20">
        <v>7755</v>
      </c>
      <c r="G64" s="6">
        <v>0</v>
      </c>
      <c r="H64" s="5">
        <v>0</v>
      </c>
      <c r="I64" s="178">
        <v>7755</v>
      </c>
      <c r="J64" s="188">
        <v>0</v>
      </c>
      <c r="K64" s="174">
        <v>0</v>
      </c>
      <c r="L64" s="174">
        <v>0</v>
      </c>
      <c r="M64" s="174">
        <v>0</v>
      </c>
      <c r="N64" s="178">
        <v>0</v>
      </c>
      <c r="O64" s="188">
        <v>0</v>
      </c>
      <c r="P64" s="174">
        <v>0</v>
      </c>
      <c r="Q64" s="174">
        <v>0</v>
      </c>
      <c r="R64" s="174">
        <v>0</v>
      </c>
      <c r="S64" s="178">
        <v>0</v>
      </c>
      <c r="T64" s="188">
        <v>0</v>
      </c>
      <c r="U64" s="174">
        <v>0</v>
      </c>
      <c r="V64" s="174">
        <v>0</v>
      </c>
      <c r="W64" s="174">
        <v>0</v>
      </c>
      <c r="X64" s="178">
        <v>0</v>
      </c>
      <c r="Y64" s="188">
        <v>0</v>
      </c>
      <c r="Z64" s="174">
        <v>0</v>
      </c>
      <c r="AA64" s="174">
        <v>0</v>
      </c>
      <c r="AB64" s="174">
        <v>0</v>
      </c>
      <c r="AC64" s="178">
        <v>0</v>
      </c>
      <c r="AD64" s="188">
        <v>0</v>
      </c>
      <c r="AE64" s="174">
        <v>0</v>
      </c>
      <c r="AF64" s="174">
        <v>0</v>
      </c>
      <c r="AG64" s="174">
        <v>0</v>
      </c>
      <c r="AH64" s="178">
        <v>0</v>
      </c>
      <c r="AI64" s="188">
        <v>0</v>
      </c>
      <c r="AJ64" s="174">
        <v>0</v>
      </c>
      <c r="AK64" s="174">
        <v>0</v>
      </c>
      <c r="AL64" s="174">
        <v>0</v>
      </c>
      <c r="AM64" s="178">
        <v>0</v>
      </c>
      <c r="AN64" s="188">
        <v>0</v>
      </c>
      <c r="AO64" s="174">
        <v>0</v>
      </c>
      <c r="AP64" s="174">
        <v>0</v>
      </c>
      <c r="AQ64" s="174">
        <v>0</v>
      </c>
      <c r="AR64" s="178">
        <v>0</v>
      </c>
      <c r="AS64" s="188">
        <v>0</v>
      </c>
      <c r="AT64" s="174">
        <v>0</v>
      </c>
      <c r="AU64" s="174">
        <v>0</v>
      </c>
      <c r="AV64" s="174">
        <v>0</v>
      </c>
      <c r="AW64" s="178">
        <v>0</v>
      </c>
      <c r="AX64" s="188">
        <v>98430</v>
      </c>
      <c r="AY64" s="174">
        <v>426</v>
      </c>
      <c r="AZ64" s="174">
        <v>0</v>
      </c>
      <c r="BA64" s="174">
        <v>0</v>
      </c>
      <c r="BB64" s="178">
        <v>98856</v>
      </c>
      <c r="BC64" s="188">
        <v>0</v>
      </c>
      <c r="BD64" s="174">
        <v>0</v>
      </c>
      <c r="BE64" s="174">
        <v>0</v>
      </c>
      <c r="BF64" s="174">
        <v>0</v>
      </c>
      <c r="BG64" s="178">
        <v>0</v>
      </c>
      <c r="BH64" s="188">
        <v>0</v>
      </c>
      <c r="BI64" s="174">
        <v>0</v>
      </c>
      <c r="BJ64" s="174">
        <v>0</v>
      </c>
      <c r="BK64" s="174">
        <v>0</v>
      </c>
      <c r="BL64" s="178">
        <v>0</v>
      </c>
      <c r="BM64" s="188">
        <v>0</v>
      </c>
      <c r="BN64" s="174">
        <v>0</v>
      </c>
      <c r="BO64" s="174">
        <v>0</v>
      </c>
      <c r="BP64" s="174">
        <v>0</v>
      </c>
      <c r="BQ64" s="188">
        <v>0</v>
      </c>
      <c r="BR64" s="188">
        <v>98430</v>
      </c>
      <c r="BS64" s="39">
        <v>426</v>
      </c>
      <c r="BT64" s="174">
        <v>0</v>
      </c>
      <c r="BU64" s="174">
        <v>0</v>
      </c>
      <c r="BV64" s="275">
        <v>98856</v>
      </c>
      <c r="BW64" s="143"/>
      <c r="BX64" s="319"/>
    </row>
    <row r="65" spans="1:76" s="349" customFormat="1" x14ac:dyDescent="0.3">
      <c r="A65" s="348" t="s">
        <v>344</v>
      </c>
      <c r="E65" s="350">
        <v>390249290</v>
      </c>
      <c r="F65" s="351">
        <v>641006275</v>
      </c>
      <c r="G65" s="351">
        <v>0</v>
      </c>
      <c r="H65" s="352">
        <v>2147376</v>
      </c>
      <c r="I65" s="59">
        <v>1033402941</v>
      </c>
      <c r="J65" s="353">
        <v>9330991</v>
      </c>
      <c r="K65" s="348">
        <v>52023691</v>
      </c>
      <c r="L65" s="348">
        <v>0</v>
      </c>
      <c r="M65" s="354">
        <v>65823</v>
      </c>
      <c r="N65" s="355">
        <v>61420505</v>
      </c>
      <c r="O65" s="353">
        <v>5526530</v>
      </c>
      <c r="P65" s="348">
        <v>52046770</v>
      </c>
      <c r="Q65" s="348">
        <v>0</v>
      </c>
      <c r="R65" s="354">
        <v>84788</v>
      </c>
      <c r="S65" s="355">
        <v>57658088</v>
      </c>
      <c r="T65" s="353">
        <v>29959598</v>
      </c>
      <c r="U65" s="348">
        <v>52012548</v>
      </c>
      <c r="V65" s="348">
        <v>0</v>
      </c>
      <c r="W65" s="354">
        <v>163514</v>
      </c>
      <c r="X65" s="355">
        <v>82135660</v>
      </c>
      <c r="Y65" s="353">
        <v>60935150</v>
      </c>
      <c r="Z65" s="348">
        <v>52084990</v>
      </c>
      <c r="AA65" s="348">
        <v>0</v>
      </c>
      <c r="AB65" s="354">
        <v>97024</v>
      </c>
      <c r="AC65" s="355">
        <v>113117164</v>
      </c>
      <c r="AD65" s="353">
        <v>48057759</v>
      </c>
      <c r="AE65" s="348">
        <v>57375180</v>
      </c>
      <c r="AF65" s="348">
        <v>0</v>
      </c>
      <c r="AG65" s="354">
        <v>239759</v>
      </c>
      <c r="AH65" s="355">
        <v>105672698</v>
      </c>
      <c r="AI65" s="353">
        <v>38407065</v>
      </c>
      <c r="AJ65" s="348">
        <v>51995431</v>
      </c>
      <c r="AK65" s="348">
        <v>0</v>
      </c>
      <c r="AL65" s="354">
        <v>15257</v>
      </c>
      <c r="AM65" s="355">
        <v>90417753</v>
      </c>
      <c r="AN65" s="353">
        <v>10204911</v>
      </c>
      <c r="AO65" s="348">
        <v>52075601</v>
      </c>
      <c r="AP65" s="348">
        <v>0</v>
      </c>
      <c r="AQ65" s="354">
        <v>368077</v>
      </c>
      <c r="AR65" s="355">
        <v>62648589</v>
      </c>
      <c r="AS65" s="353">
        <v>4922827</v>
      </c>
      <c r="AT65" s="348">
        <v>52043187</v>
      </c>
      <c r="AU65" s="348">
        <v>0</v>
      </c>
      <c r="AV65" s="354">
        <v>137409</v>
      </c>
      <c r="AW65" s="355">
        <v>57103423</v>
      </c>
      <c r="AX65" s="353">
        <v>29271963</v>
      </c>
      <c r="AY65" s="348">
        <v>57471504</v>
      </c>
      <c r="AZ65" s="348">
        <v>0</v>
      </c>
      <c r="BA65" s="354">
        <v>259888</v>
      </c>
      <c r="BB65" s="355">
        <v>87003355</v>
      </c>
      <c r="BC65" s="353">
        <v>61577792</v>
      </c>
      <c r="BD65" s="348">
        <v>52184873</v>
      </c>
      <c r="BE65" s="348">
        <v>0</v>
      </c>
      <c r="BF65" s="354">
        <v>328974</v>
      </c>
      <c r="BG65" s="355">
        <v>114091639</v>
      </c>
      <c r="BH65" s="353">
        <v>0</v>
      </c>
      <c r="BI65" s="348">
        <v>0</v>
      </c>
      <c r="BJ65" s="348">
        <v>0</v>
      </c>
      <c r="BK65" s="354">
        <v>0</v>
      </c>
      <c r="BL65" s="355">
        <v>0</v>
      </c>
      <c r="BM65" s="353">
        <v>0</v>
      </c>
      <c r="BN65" s="348">
        <v>0</v>
      </c>
      <c r="BO65" s="348">
        <v>0</v>
      </c>
      <c r="BP65" s="354">
        <v>0</v>
      </c>
      <c r="BQ65" s="355">
        <v>0</v>
      </c>
      <c r="BR65" s="353">
        <v>298194586</v>
      </c>
      <c r="BS65" s="348">
        <v>531313775</v>
      </c>
      <c r="BT65" s="348">
        <v>0</v>
      </c>
      <c r="BU65" s="348">
        <v>1760513</v>
      </c>
      <c r="BV65" s="353">
        <v>831268874</v>
      </c>
      <c r="BW65" s="384"/>
      <c r="BX65" s="319"/>
    </row>
    <row r="66" spans="1:76" s="349" customFormat="1" ht="13" x14ac:dyDescent="0.3">
      <c r="A66" s="348" t="s">
        <v>280</v>
      </c>
      <c r="B66" s="348"/>
      <c r="C66" s="348"/>
      <c r="D66" s="348"/>
      <c r="E66" s="350">
        <v>673034510</v>
      </c>
      <c r="F66" s="351">
        <v>1446632884</v>
      </c>
      <c r="G66" s="351">
        <v>16586297</v>
      </c>
      <c r="H66" s="351">
        <v>8391640</v>
      </c>
      <c r="I66" s="59">
        <v>2144645331</v>
      </c>
      <c r="J66" s="351">
        <v>33147093</v>
      </c>
      <c r="K66" s="351">
        <v>132864571</v>
      </c>
      <c r="L66" s="351">
        <v>1748418</v>
      </c>
      <c r="M66" s="352">
        <v>884307</v>
      </c>
      <c r="N66" s="59">
        <v>168644389</v>
      </c>
      <c r="O66" s="351">
        <v>29460887</v>
      </c>
      <c r="P66" s="351">
        <v>108864356</v>
      </c>
      <c r="Q66" s="351">
        <v>936890</v>
      </c>
      <c r="R66" s="351">
        <v>97734</v>
      </c>
      <c r="S66" s="351">
        <v>139359867</v>
      </c>
      <c r="T66" s="351">
        <v>52377351</v>
      </c>
      <c r="U66" s="351">
        <v>108670252</v>
      </c>
      <c r="V66" s="351">
        <v>1131973</v>
      </c>
      <c r="W66" s="351">
        <v>170926</v>
      </c>
      <c r="X66" s="351">
        <v>162350502</v>
      </c>
      <c r="Y66" s="351">
        <v>84582818</v>
      </c>
      <c r="Z66" s="351">
        <v>163776936</v>
      </c>
      <c r="AA66" s="351">
        <v>1304151</v>
      </c>
      <c r="AB66" s="351">
        <v>99641</v>
      </c>
      <c r="AC66" s="351">
        <v>249763546</v>
      </c>
      <c r="AD66" s="351">
        <v>71566228</v>
      </c>
      <c r="AE66" s="351">
        <v>127473247</v>
      </c>
      <c r="AF66" s="351">
        <v>1483804</v>
      </c>
      <c r="AG66" s="351">
        <v>244258</v>
      </c>
      <c r="AH66" s="351">
        <v>200767537</v>
      </c>
      <c r="AI66" s="351">
        <v>61332721</v>
      </c>
      <c r="AJ66" s="351">
        <v>93932053</v>
      </c>
      <c r="AK66" s="351">
        <v>1208817</v>
      </c>
      <c r="AL66" s="351">
        <v>86578</v>
      </c>
      <c r="AM66" s="351">
        <v>156560169</v>
      </c>
      <c r="AN66" s="351">
        <v>34005696</v>
      </c>
      <c r="AO66" s="351">
        <v>122655825</v>
      </c>
      <c r="AP66" s="351">
        <v>1505524</v>
      </c>
      <c r="AQ66" s="351">
        <v>370385</v>
      </c>
      <c r="AR66" s="355">
        <v>158537430</v>
      </c>
      <c r="AS66" s="351">
        <v>28213951</v>
      </c>
      <c r="AT66" s="351">
        <v>110999554</v>
      </c>
      <c r="AU66" s="351">
        <v>1443794</v>
      </c>
      <c r="AV66" s="352">
        <v>138858</v>
      </c>
      <c r="AW66" s="355">
        <v>140796157</v>
      </c>
      <c r="AX66" s="351">
        <v>52302867</v>
      </c>
      <c r="AY66" s="351">
        <v>134136442</v>
      </c>
      <c r="AZ66" s="351">
        <v>1555947</v>
      </c>
      <c r="BA66" s="351">
        <v>308767</v>
      </c>
      <c r="BB66" s="355">
        <v>188304023</v>
      </c>
      <c r="BC66" s="351">
        <v>83614691</v>
      </c>
      <c r="BD66" s="351">
        <v>103930621</v>
      </c>
      <c r="BE66" s="351">
        <v>885742</v>
      </c>
      <c r="BF66" s="351">
        <v>330059</v>
      </c>
      <c r="BG66" s="59">
        <v>188761113</v>
      </c>
      <c r="BH66" s="351">
        <v>0</v>
      </c>
      <c r="BI66" s="351">
        <v>0</v>
      </c>
      <c r="BJ66" s="351">
        <v>0</v>
      </c>
      <c r="BK66" s="351">
        <v>0</v>
      </c>
      <c r="BL66" s="59">
        <v>0</v>
      </c>
      <c r="BM66" s="351">
        <v>0</v>
      </c>
      <c r="BN66" s="351">
        <v>0</v>
      </c>
      <c r="BO66" s="351">
        <v>0</v>
      </c>
      <c r="BP66" s="351">
        <v>0</v>
      </c>
      <c r="BQ66" s="59">
        <v>0</v>
      </c>
      <c r="BR66" s="351">
        <v>530604303</v>
      </c>
      <c r="BS66" s="351">
        <v>1207303857</v>
      </c>
      <c r="BT66" s="351">
        <v>13205060</v>
      </c>
      <c r="BU66" s="351">
        <v>2731513</v>
      </c>
      <c r="BV66" s="356">
        <v>1753844733</v>
      </c>
      <c r="BW66" s="357"/>
      <c r="BX66" s="363"/>
    </row>
    <row r="67" spans="1:76" s="363" customFormat="1" ht="12.9" hidden="1" customHeight="1" x14ac:dyDescent="0.3">
      <c r="A67" s="88" t="s">
        <v>79</v>
      </c>
      <c r="B67" s="359"/>
      <c r="C67" s="359"/>
      <c r="D67" s="359"/>
      <c r="E67" s="315">
        <v>0</v>
      </c>
      <c r="F67" s="20">
        <v>0</v>
      </c>
      <c r="G67" s="20">
        <v>0</v>
      </c>
      <c r="H67" s="20">
        <v>0</v>
      </c>
      <c r="I67" s="178">
        <v>0</v>
      </c>
      <c r="J67" s="359"/>
      <c r="K67" s="359"/>
      <c r="L67" s="359"/>
      <c r="M67" s="359"/>
      <c r="N67" s="360"/>
      <c r="O67" s="359"/>
      <c r="P67" s="359"/>
      <c r="Q67" s="359"/>
      <c r="R67" s="359"/>
      <c r="S67" s="360"/>
      <c r="T67" s="315">
        <v>0</v>
      </c>
      <c r="U67" s="20">
        <v>0</v>
      </c>
      <c r="V67" s="20">
        <v>0</v>
      </c>
      <c r="W67" s="20">
        <v>0</v>
      </c>
      <c r="X67" s="360">
        <v>0</v>
      </c>
      <c r="Y67" s="359"/>
      <c r="Z67" s="359"/>
      <c r="AA67" s="359"/>
      <c r="AB67" s="359"/>
      <c r="AC67" s="360"/>
      <c r="AD67" s="385"/>
      <c r="AE67" s="359"/>
      <c r="AF67" s="359"/>
      <c r="AG67" s="359"/>
      <c r="AH67" s="360"/>
      <c r="AI67" s="359"/>
      <c r="AJ67" s="359"/>
      <c r="AK67" s="359"/>
      <c r="AL67" s="359"/>
      <c r="AM67" s="360"/>
      <c r="AN67" s="359">
        <v>0</v>
      </c>
      <c r="AO67" s="359">
        <v>0</v>
      </c>
      <c r="AP67" s="359">
        <v>0</v>
      </c>
      <c r="AQ67" s="359">
        <v>0</v>
      </c>
      <c r="AR67" s="360">
        <v>0</v>
      </c>
      <c r="AS67" s="359">
        <v>0</v>
      </c>
      <c r="AT67" s="359">
        <v>0</v>
      </c>
      <c r="AU67" s="359">
        <v>0</v>
      </c>
      <c r="AV67" s="386">
        <v>0</v>
      </c>
      <c r="AW67" s="360">
        <v>0</v>
      </c>
      <c r="AX67" s="359">
        <v>0</v>
      </c>
      <c r="AY67" s="359">
        <v>0</v>
      </c>
      <c r="AZ67" s="359">
        <v>0</v>
      </c>
      <c r="BA67" s="359">
        <v>0</v>
      </c>
      <c r="BB67" s="360">
        <v>0</v>
      </c>
      <c r="BC67" s="359"/>
      <c r="BD67" s="359"/>
      <c r="BE67" s="359"/>
      <c r="BF67" s="359"/>
      <c r="BG67" s="178"/>
      <c r="BH67" s="359"/>
      <c r="BI67" s="359"/>
      <c r="BJ67" s="359"/>
      <c r="BK67" s="359"/>
      <c r="BL67" s="360"/>
      <c r="BM67" s="359"/>
      <c r="BN67" s="359"/>
      <c r="BO67" s="359"/>
      <c r="BP67" s="359"/>
      <c r="BQ67" s="360"/>
      <c r="BR67" s="359">
        <v>0</v>
      </c>
      <c r="BS67" s="359">
        <v>0</v>
      </c>
      <c r="BT67" s="359">
        <v>0</v>
      </c>
      <c r="BU67" s="359">
        <v>0</v>
      </c>
      <c r="BV67" s="361">
        <v>0</v>
      </c>
      <c r="BW67" s="359"/>
    </row>
    <row r="68" spans="1:76" ht="13" hidden="1" x14ac:dyDescent="0.3">
      <c r="A68" s="88" t="s">
        <v>89</v>
      </c>
      <c r="E68" s="188">
        <v>0</v>
      </c>
      <c r="F68" s="174">
        <v>0</v>
      </c>
      <c r="G68" s="174">
        <v>0</v>
      </c>
      <c r="H68" s="174">
        <v>0</v>
      </c>
      <c r="I68" s="178">
        <v>0</v>
      </c>
      <c r="J68" s="174">
        <v>0</v>
      </c>
      <c r="K68" s="174">
        <v>0</v>
      </c>
      <c r="L68" s="174">
        <v>0</v>
      </c>
      <c r="M68" s="174">
        <v>0</v>
      </c>
      <c r="N68" s="178">
        <v>0</v>
      </c>
      <c r="O68" s="174"/>
      <c r="P68" s="174"/>
      <c r="Q68" s="174"/>
      <c r="R68" s="174"/>
      <c r="S68" s="178"/>
      <c r="T68" s="188">
        <v>0</v>
      </c>
      <c r="U68" s="174">
        <v>0</v>
      </c>
      <c r="V68" s="174">
        <v>0</v>
      </c>
      <c r="W68" s="174">
        <v>0</v>
      </c>
      <c r="X68" s="178">
        <v>0</v>
      </c>
      <c r="Y68" s="174">
        <v>0</v>
      </c>
      <c r="Z68" s="174">
        <v>0</v>
      </c>
      <c r="AA68" s="174">
        <v>0</v>
      </c>
      <c r="AB68" s="174">
        <v>0</v>
      </c>
      <c r="AC68" s="178">
        <v>0</v>
      </c>
      <c r="AD68" s="188"/>
      <c r="AE68" s="174"/>
      <c r="AF68" s="174"/>
      <c r="AG68" s="174"/>
      <c r="AH68" s="178"/>
      <c r="AI68" s="174">
        <v>0</v>
      </c>
      <c r="AJ68" s="174">
        <v>0</v>
      </c>
      <c r="AK68" s="174">
        <v>0</v>
      </c>
      <c r="AL68" s="174">
        <v>0</v>
      </c>
      <c r="AM68" s="178">
        <v>0</v>
      </c>
      <c r="AN68" s="174">
        <v>0</v>
      </c>
      <c r="AO68" s="174">
        <v>0</v>
      </c>
      <c r="AP68" s="174">
        <v>0</v>
      </c>
      <c r="AQ68" s="174">
        <v>0</v>
      </c>
      <c r="AR68" s="178">
        <v>0</v>
      </c>
      <c r="AS68" s="174">
        <v>0</v>
      </c>
      <c r="AT68" s="174">
        <v>0</v>
      </c>
      <c r="AU68" s="174">
        <v>0</v>
      </c>
      <c r="AV68" s="173">
        <v>0</v>
      </c>
      <c r="AW68" s="178">
        <v>0</v>
      </c>
      <c r="AX68" s="174">
        <v>0</v>
      </c>
      <c r="AY68" s="174">
        <v>0</v>
      </c>
      <c r="AZ68" s="174">
        <v>0</v>
      </c>
      <c r="BA68" s="174">
        <v>0</v>
      </c>
      <c r="BB68" s="178">
        <v>0</v>
      </c>
      <c r="BC68" s="174">
        <v>0</v>
      </c>
      <c r="BD68" s="174">
        <v>0</v>
      </c>
      <c r="BE68" s="174">
        <v>0</v>
      </c>
      <c r="BF68" s="174">
        <v>0</v>
      </c>
      <c r="BG68" s="178">
        <v>0</v>
      </c>
      <c r="BH68" s="174">
        <v>0</v>
      </c>
      <c r="BI68" s="174">
        <v>0</v>
      </c>
      <c r="BJ68" s="174">
        <v>0</v>
      </c>
      <c r="BK68" s="174">
        <v>0</v>
      </c>
      <c r="BL68" s="178">
        <v>0</v>
      </c>
      <c r="BM68" s="174">
        <v>0</v>
      </c>
      <c r="BN68" s="174">
        <v>0</v>
      </c>
      <c r="BO68" s="174">
        <v>0</v>
      </c>
      <c r="BP68" s="173">
        <v>0</v>
      </c>
      <c r="BQ68" s="178">
        <v>0</v>
      </c>
      <c r="BR68" s="174">
        <v>0</v>
      </c>
      <c r="BS68" s="174">
        <v>0</v>
      </c>
      <c r="BT68" s="174">
        <v>0</v>
      </c>
      <c r="BU68" s="174">
        <v>0</v>
      </c>
      <c r="BV68" s="275">
        <v>0</v>
      </c>
      <c r="BX68" s="88"/>
    </row>
    <row r="69" spans="1:76" ht="13.5" hidden="1" customHeight="1" x14ac:dyDescent="0.3">
      <c r="A69" s="87" t="s">
        <v>360</v>
      </c>
      <c r="B69" s="87"/>
      <c r="D69" s="314"/>
      <c r="E69" s="188">
        <v>0</v>
      </c>
      <c r="F69" s="174">
        <v>0</v>
      </c>
      <c r="G69" s="174">
        <v>0</v>
      </c>
      <c r="H69" s="174">
        <v>0</v>
      </c>
      <c r="I69" s="178">
        <v>0</v>
      </c>
      <c r="J69" s="188">
        <v>0</v>
      </c>
      <c r="K69" s="174">
        <v>0</v>
      </c>
      <c r="L69" s="174">
        <v>0</v>
      </c>
      <c r="M69" s="174">
        <v>0</v>
      </c>
      <c r="N69" s="178">
        <v>0</v>
      </c>
      <c r="O69" s="174">
        <v>0</v>
      </c>
      <c r="P69" s="174">
        <v>0</v>
      </c>
      <c r="Q69" s="174">
        <v>0</v>
      </c>
      <c r="R69" s="174">
        <v>0</v>
      </c>
      <c r="S69" s="178">
        <v>0</v>
      </c>
      <c r="T69" s="387">
        <v>0</v>
      </c>
      <c r="U69" s="174">
        <v>0</v>
      </c>
      <c r="V69" s="174">
        <v>0</v>
      </c>
      <c r="W69" s="174">
        <v>0</v>
      </c>
      <c r="X69" s="178">
        <v>0</v>
      </c>
      <c r="Y69" s="174">
        <v>0</v>
      </c>
      <c r="Z69" s="174">
        <v>0</v>
      </c>
      <c r="AA69" s="174">
        <v>0</v>
      </c>
      <c r="AB69" s="174">
        <v>0</v>
      </c>
      <c r="AC69" s="178">
        <v>0</v>
      </c>
      <c r="AD69" s="188">
        <v>0</v>
      </c>
      <c r="AE69" s="174">
        <v>0</v>
      </c>
      <c r="AF69" s="174">
        <v>0</v>
      </c>
      <c r="AG69" s="174">
        <v>0</v>
      </c>
      <c r="AH69" s="178">
        <v>0</v>
      </c>
      <c r="AI69" s="174">
        <v>0</v>
      </c>
      <c r="AJ69" s="174">
        <v>0</v>
      </c>
      <c r="AK69" s="174">
        <v>0</v>
      </c>
      <c r="AL69" s="174">
        <v>0</v>
      </c>
      <c r="AM69" s="178">
        <v>0</v>
      </c>
      <c r="AN69" s="174">
        <v>0</v>
      </c>
      <c r="AO69" s="174">
        <v>0</v>
      </c>
      <c r="AP69" s="174">
        <v>0</v>
      </c>
      <c r="AQ69" s="174">
        <v>0</v>
      </c>
      <c r="AR69" s="178">
        <v>0</v>
      </c>
      <c r="AS69" s="174">
        <v>0</v>
      </c>
      <c r="AT69" s="174">
        <v>0</v>
      </c>
      <c r="AU69" s="174">
        <v>0</v>
      </c>
      <c r="AV69" s="388">
        <v>0</v>
      </c>
      <c r="AW69" s="178">
        <v>0</v>
      </c>
      <c r="AX69" s="174">
        <v>0</v>
      </c>
      <c r="AY69" s="174">
        <v>0</v>
      </c>
      <c r="AZ69" s="174">
        <v>0</v>
      </c>
      <c r="BA69" s="174">
        <v>0</v>
      </c>
      <c r="BB69" s="178">
        <v>0</v>
      </c>
      <c r="BC69" s="174">
        <v>0</v>
      </c>
      <c r="BD69" s="174">
        <v>0</v>
      </c>
      <c r="BE69" s="174">
        <v>0</v>
      </c>
      <c r="BF69" s="174">
        <v>0</v>
      </c>
      <c r="BG69" s="178">
        <v>0</v>
      </c>
      <c r="BH69" s="174">
        <v>0</v>
      </c>
      <c r="BI69" s="174">
        <v>0</v>
      </c>
      <c r="BJ69" s="174">
        <v>0</v>
      </c>
      <c r="BK69" s="174">
        <v>0</v>
      </c>
      <c r="BL69" s="178">
        <v>0</v>
      </c>
      <c r="BM69" s="174">
        <v>0</v>
      </c>
      <c r="BN69" s="174">
        <v>0</v>
      </c>
      <c r="BO69" s="174">
        <v>0</v>
      </c>
      <c r="BP69" s="174">
        <v>0</v>
      </c>
      <c r="BQ69" s="178">
        <v>0</v>
      </c>
      <c r="BR69" s="188">
        <v>0</v>
      </c>
      <c r="BS69" s="174">
        <v>0</v>
      </c>
      <c r="BT69" s="174">
        <v>0</v>
      </c>
      <c r="BU69" s="174">
        <v>0</v>
      </c>
      <c r="BV69" s="275">
        <v>0</v>
      </c>
      <c r="BW69" s="143"/>
      <c r="BX69" s="319"/>
    </row>
    <row r="70" spans="1:76" ht="15" x14ac:dyDescent="0.3">
      <c r="A70" s="364" t="s">
        <v>361</v>
      </c>
      <c r="B70" s="365"/>
      <c r="C70" s="366"/>
      <c r="D70" s="367"/>
      <c r="E70" s="368">
        <v>673034510</v>
      </c>
      <c r="F70" s="369">
        <v>1446632884</v>
      </c>
      <c r="G70" s="369">
        <v>16586297</v>
      </c>
      <c r="H70" s="369">
        <v>8391640</v>
      </c>
      <c r="I70" s="370">
        <v>2144645331</v>
      </c>
      <c r="J70" s="369">
        <v>33147093</v>
      </c>
      <c r="K70" s="369">
        <v>132864571</v>
      </c>
      <c r="L70" s="369">
        <v>1748418</v>
      </c>
      <c r="M70" s="369">
        <v>884307</v>
      </c>
      <c r="N70" s="370">
        <v>168644389</v>
      </c>
      <c r="O70" s="369">
        <v>29460887</v>
      </c>
      <c r="P70" s="369">
        <v>108864356</v>
      </c>
      <c r="Q70" s="369">
        <v>936890</v>
      </c>
      <c r="R70" s="369">
        <v>97734</v>
      </c>
      <c r="S70" s="370">
        <v>139359867</v>
      </c>
      <c r="T70" s="368">
        <v>52377351</v>
      </c>
      <c r="U70" s="369">
        <v>108670252</v>
      </c>
      <c r="V70" s="369">
        <v>1131973</v>
      </c>
      <c r="W70" s="389">
        <v>170926</v>
      </c>
      <c r="X70" s="370">
        <v>162350502</v>
      </c>
      <c r="Y70" s="369">
        <v>84582818</v>
      </c>
      <c r="Z70" s="369">
        <v>163776936</v>
      </c>
      <c r="AA70" s="369">
        <v>1304151</v>
      </c>
      <c r="AB70" s="369">
        <v>99641</v>
      </c>
      <c r="AC70" s="370">
        <v>249763546</v>
      </c>
      <c r="AD70" s="368">
        <v>71566228</v>
      </c>
      <c r="AE70" s="369">
        <v>127473247</v>
      </c>
      <c r="AF70" s="369">
        <v>1483804</v>
      </c>
      <c r="AG70" s="369">
        <v>244258</v>
      </c>
      <c r="AH70" s="370">
        <v>200767537</v>
      </c>
      <c r="AI70" s="369">
        <v>61332721</v>
      </c>
      <c r="AJ70" s="369">
        <v>93932053</v>
      </c>
      <c r="AK70" s="369">
        <v>1208817</v>
      </c>
      <c r="AL70" s="369">
        <v>86578</v>
      </c>
      <c r="AM70" s="370">
        <v>156560169</v>
      </c>
      <c r="AN70" s="369">
        <v>34005696</v>
      </c>
      <c r="AO70" s="369">
        <v>122655825</v>
      </c>
      <c r="AP70" s="369">
        <v>1505524</v>
      </c>
      <c r="AQ70" s="369">
        <v>370385</v>
      </c>
      <c r="AR70" s="370">
        <v>158537430</v>
      </c>
      <c r="AS70" s="369">
        <v>28213951</v>
      </c>
      <c r="AT70" s="369">
        <v>110999554</v>
      </c>
      <c r="AU70" s="369">
        <v>1443794</v>
      </c>
      <c r="AV70" s="389">
        <v>138858</v>
      </c>
      <c r="AW70" s="370">
        <v>140796157</v>
      </c>
      <c r="AX70" s="369">
        <v>52302867</v>
      </c>
      <c r="AY70" s="369">
        <v>134136442</v>
      </c>
      <c r="AZ70" s="369">
        <v>1555947</v>
      </c>
      <c r="BA70" s="369">
        <v>308767</v>
      </c>
      <c r="BB70" s="370">
        <v>188304023</v>
      </c>
      <c r="BC70" s="369">
        <v>83614691</v>
      </c>
      <c r="BD70" s="369">
        <v>103930621</v>
      </c>
      <c r="BE70" s="369">
        <v>885742</v>
      </c>
      <c r="BF70" s="369">
        <v>330059</v>
      </c>
      <c r="BG70" s="370">
        <v>188761113</v>
      </c>
      <c r="BH70" s="369">
        <v>0</v>
      </c>
      <c r="BI70" s="369">
        <v>0</v>
      </c>
      <c r="BJ70" s="369">
        <v>0</v>
      </c>
      <c r="BK70" s="369">
        <v>0</v>
      </c>
      <c r="BL70" s="370">
        <v>0</v>
      </c>
      <c r="BM70" s="369">
        <v>0</v>
      </c>
      <c r="BN70" s="369">
        <v>0</v>
      </c>
      <c r="BO70" s="369">
        <v>0</v>
      </c>
      <c r="BP70" s="369">
        <v>0</v>
      </c>
      <c r="BQ70" s="370">
        <v>0</v>
      </c>
      <c r="BR70" s="369">
        <v>530604303</v>
      </c>
      <c r="BS70" s="369">
        <v>1207303857</v>
      </c>
      <c r="BT70" s="369">
        <v>13205060</v>
      </c>
      <c r="BU70" s="369">
        <v>2731513</v>
      </c>
      <c r="BV70" s="371">
        <v>1753844733</v>
      </c>
      <c r="BW70" s="143"/>
      <c r="BX70" s="319"/>
    </row>
    <row r="71" spans="1:76" x14ac:dyDescent="0.3">
      <c r="A71" s="113" t="s">
        <v>348</v>
      </c>
      <c r="B71" s="113"/>
      <c r="C71" s="113"/>
      <c r="D71" s="113"/>
      <c r="E71" s="113"/>
      <c r="F71" s="113"/>
      <c r="G71" s="113"/>
      <c r="H71" s="113"/>
      <c r="I71" s="318"/>
      <c r="J71" s="318"/>
      <c r="K71" s="318"/>
      <c r="L71" s="318"/>
      <c r="M71" s="318"/>
      <c r="N71" s="318"/>
      <c r="O71" s="318"/>
      <c r="P71" s="318"/>
      <c r="Q71" s="318"/>
      <c r="R71" s="318"/>
      <c r="S71" s="318"/>
      <c r="T71" s="318"/>
      <c r="U71" s="318"/>
      <c r="V71" s="318"/>
      <c r="W71" s="318"/>
      <c r="X71" s="318"/>
      <c r="Y71" s="318"/>
      <c r="Z71" s="318"/>
      <c r="AA71" s="318"/>
      <c r="AB71" s="318"/>
      <c r="AC71" s="318"/>
      <c r="AD71" s="318"/>
      <c r="AE71" s="318"/>
      <c r="AF71" s="318"/>
      <c r="AG71" s="318"/>
      <c r="AH71" s="318"/>
      <c r="AI71" s="318"/>
      <c r="AK71" s="318"/>
      <c r="AL71" s="318"/>
      <c r="AM71" s="318"/>
      <c r="AN71" s="318"/>
      <c r="AO71" s="318"/>
      <c r="AP71" s="318"/>
      <c r="AQ71" s="318"/>
      <c r="AR71" s="318"/>
      <c r="AS71" s="318"/>
      <c r="AT71" s="318"/>
      <c r="AU71" s="318"/>
      <c r="AV71" s="318"/>
      <c r="AW71" s="318"/>
      <c r="AX71" s="318"/>
      <c r="AY71" s="318"/>
      <c r="AZ71" s="318"/>
      <c r="BA71" s="318"/>
      <c r="BB71" s="318"/>
      <c r="BC71" s="318"/>
      <c r="BD71" s="318"/>
      <c r="BE71" s="318"/>
      <c r="BF71" s="318"/>
      <c r="BG71" s="318"/>
      <c r="BH71" s="318"/>
      <c r="BI71" s="318"/>
      <c r="BJ71" s="318"/>
      <c r="BK71" s="318"/>
      <c r="BL71" s="318"/>
      <c r="BM71" s="318"/>
      <c r="BN71" s="318"/>
      <c r="BO71" s="318"/>
      <c r="BP71" s="318"/>
      <c r="BQ71" s="318"/>
      <c r="BR71" s="318"/>
      <c r="BS71" s="318"/>
      <c r="BT71" s="318"/>
      <c r="BU71" s="318"/>
      <c r="BV71" s="318"/>
      <c r="BX71" s="319"/>
    </row>
    <row r="72" spans="1:76" x14ac:dyDescent="0.3">
      <c r="A72" s="113" t="s">
        <v>362</v>
      </c>
      <c r="B72" s="113"/>
      <c r="C72" s="113"/>
      <c r="D72" s="113"/>
      <c r="E72" s="113"/>
      <c r="F72" s="113"/>
      <c r="G72" s="113"/>
      <c r="H72" s="113"/>
      <c r="I72" s="167"/>
      <c r="J72" s="318"/>
      <c r="K72" s="318"/>
      <c r="L72" s="318"/>
      <c r="M72" s="318"/>
      <c r="N72" s="318"/>
      <c r="O72" s="318"/>
      <c r="P72" s="318"/>
      <c r="Q72" s="318"/>
      <c r="R72" s="318"/>
      <c r="S72" s="318"/>
      <c r="T72" s="318"/>
      <c r="U72" s="318"/>
      <c r="V72" s="318"/>
      <c r="W72" s="318"/>
      <c r="X72" s="318"/>
      <c r="Y72" s="318"/>
      <c r="Z72" s="318"/>
      <c r="AA72" s="318"/>
      <c r="AB72" s="318"/>
      <c r="AC72" s="318"/>
      <c r="AD72" s="318"/>
      <c r="AE72" s="318"/>
      <c r="AF72" s="318"/>
      <c r="AG72" s="318"/>
      <c r="AH72" s="318"/>
      <c r="AI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318"/>
      <c r="BQ72" s="318"/>
      <c r="BR72" s="318"/>
      <c r="BS72" s="318"/>
      <c r="BT72" s="318"/>
      <c r="BU72" s="318"/>
      <c r="BV72" s="318"/>
      <c r="BX72" s="319"/>
    </row>
    <row r="73" spans="1:76" x14ac:dyDescent="0.3">
      <c r="A73" s="113" t="s">
        <v>363</v>
      </c>
      <c r="B73" s="113"/>
      <c r="C73" s="113"/>
      <c r="D73" s="113"/>
      <c r="E73" s="113"/>
      <c r="F73" s="113"/>
      <c r="G73" s="113"/>
      <c r="H73" s="113"/>
      <c r="I73" s="167"/>
      <c r="J73" s="318"/>
      <c r="K73" s="318"/>
      <c r="L73" s="318"/>
      <c r="M73" s="318"/>
      <c r="N73" s="318"/>
      <c r="O73" s="318"/>
      <c r="P73" s="318"/>
      <c r="Q73" s="318"/>
      <c r="R73" s="318"/>
      <c r="S73" s="318"/>
      <c r="T73" s="318"/>
      <c r="U73" s="318"/>
      <c r="V73" s="318"/>
      <c r="W73" s="318"/>
      <c r="X73" s="318"/>
      <c r="Y73" s="318"/>
      <c r="Z73" s="318"/>
      <c r="AA73" s="318"/>
      <c r="AB73" s="318"/>
      <c r="AC73" s="318"/>
      <c r="AD73" s="318"/>
      <c r="AE73" s="318"/>
      <c r="AF73" s="318"/>
      <c r="AG73" s="318"/>
      <c r="AH73" s="318"/>
      <c r="AI73" s="318"/>
      <c r="AK73" s="318"/>
      <c r="AL73" s="318"/>
      <c r="AM73" s="318"/>
      <c r="AN73" s="318"/>
      <c r="AO73" s="318"/>
      <c r="AP73" s="318"/>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18"/>
      <c r="BM73" s="318"/>
      <c r="BN73" s="318"/>
      <c r="BO73" s="318"/>
      <c r="BP73" s="318"/>
      <c r="BQ73" s="318"/>
      <c r="BR73" s="318"/>
      <c r="BS73" s="318"/>
      <c r="BT73" s="318"/>
      <c r="BU73" s="318"/>
      <c r="BV73" s="318"/>
      <c r="BX73" s="319"/>
    </row>
    <row r="74" spans="1:76" x14ac:dyDescent="0.3">
      <c r="A74" s="113" t="s">
        <v>353</v>
      </c>
      <c r="B74" s="113"/>
      <c r="C74" s="113"/>
      <c r="D74" s="113"/>
      <c r="E74" s="113"/>
      <c r="F74" s="113"/>
      <c r="G74" s="113"/>
      <c r="H74" s="113"/>
      <c r="I74" s="143"/>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318"/>
      <c r="BD74" s="318"/>
      <c r="BE74" s="318"/>
      <c r="BF74" s="318"/>
      <c r="BG74" s="318"/>
      <c r="BH74" s="318"/>
      <c r="BI74" s="318"/>
      <c r="BJ74" s="318"/>
      <c r="BK74" s="318"/>
      <c r="BL74" s="318"/>
      <c r="BM74" s="318"/>
      <c r="BN74" s="318"/>
      <c r="BO74" s="318"/>
      <c r="BP74" s="318"/>
      <c r="BQ74" s="318"/>
      <c r="BR74" s="318"/>
      <c r="BS74" s="318"/>
      <c r="BT74" s="318"/>
      <c r="BU74" s="318"/>
      <c r="BV74" s="318"/>
      <c r="BX74" s="319"/>
    </row>
    <row r="75" spans="1:76" x14ac:dyDescent="0.3">
      <c r="A75" s="113"/>
      <c r="B75" s="113"/>
      <c r="C75" s="113"/>
      <c r="D75" s="113"/>
      <c r="E75" s="113"/>
      <c r="F75" s="113"/>
      <c r="G75" s="113"/>
      <c r="H75" s="113"/>
      <c r="I75" s="167"/>
      <c r="J75" s="318"/>
      <c r="K75" s="318"/>
      <c r="L75" s="318"/>
      <c r="M75" s="390"/>
      <c r="N75" s="318"/>
      <c r="O75" s="318"/>
      <c r="P75" s="318"/>
      <c r="Q75" s="318"/>
      <c r="R75" s="318"/>
      <c r="S75" s="318"/>
      <c r="T75" s="318"/>
      <c r="U75" s="318"/>
      <c r="V75" s="318"/>
      <c r="W75" s="318"/>
      <c r="X75" s="318"/>
      <c r="Y75" s="318"/>
      <c r="Z75" s="318"/>
      <c r="AA75" s="318"/>
      <c r="AB75" s="318"/>
      <c r="AC75" s="318"/>
      <c r="AD75" s="318"/>
      <c r="AE75" s="318"/>
      <c r="AF75" s="318"/>
      <c r="AG75" s="318"/>
      <c r="AH75" s="318"/>
      <c r="AI75" s="318"/>
      <c r="AK75" s="318"/>
      <c r="AL75" s="318"/>
      <c r="AM75" s="318"/>
      <c r="AN75" s="318"/>
      <c r="AO75" s="318"/>
      <c r="AP75" s="318"/>
      <c r="AQ75" s="318"/>
      <c r="AR75" s="318"/>
      <c r="AS75" s="318"/>
      <c r="AT75" s="318"/>
      <c r="AU75" s="318"/>
      <c r="AV75" s="318"/>
      <c r="AW75" s="318"/>
      <c r="AX75" s="318"/>
      <c r="AY75" s="318"/>
      <c r="AZ75" s="318"/>
      <c r="BA75" s="318"/>
      <c r="BB75" s="318"/>
      <c r="BC75" s="318"/>
      <c r="BD75" s="318"/>
      <c r="BE75" s="318"/>
      <c r="BF75" s="318"/>
      <c r="BG75" s="318"/>
      <c r="BH75" s="318"/>
      <c r="BI75" s="318"/>
      <c r="BJ75" s="318"/>
      <c r="BK75" s="318"/>
      <c r="BL75" s="318"/>
      <c r="BM75" s="318"/>
      <c r="BN75" s="318"/>
      <c r="BO75" s="318"/>
      <c r="BP75" s="318"/>
      <c r="BQ75" s="318"/>
      <c r="BR75" s="318"/>
      <c r="BS75" s="318"/>
      <c r="BT75" s="318"/>
      <c r="BU75" s="318"/>
      <c r="BV75" s="318"/>
      <c r="BX75" s="319"/>
    </row>
    <row r="76" spans="1:76" x14ac:dyDescent="0.3">
      <c r="I76" s="212"/>
      <c r="J76" s="143"/>
      <c r="K76" s="143"/>
      <c r="L76" s="143"/>
      <c r="M76" s="318"/>
      <c r="N76" s="318"/>
      <c r="AS76" s="143"/>
      <c r="BX76" s="319"/>
    </row>
    <row r="77" spans="1:76" x14ac:dyDescent="0.3">
      <c r="I77" s="143"/>
      <c r="BX77" s="319"/>
    </row>
    <row r="78" spans="1:76" x14ac:dyDescent="0.3">
      <c r="C78" s="313"/>
      <c r="D78" s="313"/>
      <c r="E78" s="318"/>
      <c r="F78" s="318"/>
      <c r="G78" s="318"/>
      <c r="H78" s="318"/>
      <c r="I78" s="318"/>
      <c r="J78" s="318"/>
      <c r="K78" s="318"/>
      <c r="L78" s="318"/>
      <c r="M78" s="318"/>
      <c r="N78" s="318"/>
      <c r="O78" s="318"/>
      <c r="P78" s="318"/>
      <c r="Q78" s="318"/>
      <c r="R78" s="318"/>
      <c r="S78" s="318"/>
      <c r="T78" s="318"/>
      <c r="U78" s="318"/>
      <c r="V78" s="318"/>
      <c r="W78" s="318"/>
      <c r="X78" s="318"/>
      <c r="Y78" s="318"/>
      <c r="Z78" s="373"/>
      <c r="AA78" s="318"/>
      <c r="AB78" s="318"/>
      <c r="AC78" s="318"/>
      <c r="AD78" s="318"/>
      <c r="AE78" s="318"/>
      <c r="AF78" s="318"/>
      <c r="AG78" s="318"/>
      <c r="AH78" s="318"/>
      <c r="AI78" s="318"/>
      <c r="AJ78" s="318"/>
      <c r="AK78" s="318"/>
      <c r="AL78" s="318"/>
      <c r="AM78" s="318"/>
      <c r="AN78" s="318"/>
      <c r="AO78" s="318"/>
      <c r="AP78" s="318"/>
      <c r="AQ78" s="318"/>
      <c r="AR78" s="318"/>
      <c r="AS78" s="318"/>
      <c r="AT78" s="318"/>
      <c r="AU78" s="318"/>
      <c r="AV78" s="318"/>
      <c r="AW78" s="318"/>
      <c r="AX78" s="318"/>
      <c r="AY78" s="318"/>
      <c r="AZ78" s="318"/>
      <c r="BA78" s="318"/>
      <c r="BB78" s="318"/>
      <c r="BC78" s="318"/>
      <c r="BD78" s="318"/>
      <c r="BE78" s="318"/>
      <c r="BF78" s="318"/>
      <c r="BG78" s="318"/>
      <c r="BH78" s="318"/>
      <c r="BI78" s="318"/>
      <c r="BJ78" s="318"/>
      <c r="BK78" s="318"/>
      <c r="BL78" s="318"/>
      <c r="BM78" s="318"/>
      <c r="BN78" s="318"/>
      <c r="BO78" s="318"/>
      <c r="BP78" s="318"/>
      <c r="BQ78" s="318"/>
      <c r="BR78" s="318"/>
      <c r="BS78" s="318"/>
      <c r="BT78" s="318"/>
      <c r="BU78" s="318"/>
      <c r="BV78" s="374"/>
      <c r="BX78" s="319"/>
    </row>
    <row r="79" spans="1:76" x14ac:dyDescent="0.3">
      <c r="C79" s="313"/>
      <c r="D79" s="313"/>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8"/>
      <c r="AK79" s="318"/>
      <c r="AL79" s="318"/>
      <c r="AM79" s="318"/>
      <c r="AN79" s="318"/>
      <c r="AO79" s="318"/>
      <c r="AP79" s="318"/>
      <c r="AQ79" s="318"/>
      <c r="AR79" s="318"/>
      <c r="AS79" s="318"/>
      <c r="AT79" s="318"/>
      <c r="AU79" s="318"/>
      <c r="AV79" s="318"/>
      <c r="AW79" s="318"/>
      <c r="AX79" s="318"/>
      <c r="AY79" s="318"/>
      <c r="AZ79" s="318"/>
      <c r="BA79" s="318"/>
      <c r="BB79" s="318"/>
      <c r="BC79" s="318"/>
      <c r="BD79" s="318"/>
      <c r="BE79" s="318"/>
      <c r="BF79" s="318"/>
      <c r="BG79" s="318"/>
      <c r="BH79" s="318"/>
      <c r="BI79" s="318"/>
      <c r="BJ79" s="318"/>
      <c r="BK79" s="318"/>
      <c r="BL79" s="318"/>
      <c r="BM79" s="318"/>
      <c r="BN79" s="318"/>
      <c r="BO79" s="318"/>
      <c r="BP79" s="318"/>
      <c r="BQ79" s="318"/>
      <c r="BR79" s="318"/>
      <c r="BS79" s="318"/>
      <c r="BT79" s="318"/>
      <c r="BU79" s="318"/>
      <c r="BV79" s="374"/>
      <c r="BX79" s="319"/>
    </row>
    <row r="80" spans="1:76" x14ac:dyDescent="0.3">
      <c r="C80" s="313"/>
      <c r="D80" s="313"/>
      <c r="E80" s="318"/>
      <c r="F80" s="318"/>
      <c r="G80" s="318"/>
      <c r="H80" s="318"/>
      <c r="I80" s="318"/>
      <c r="J80" s="318"/>
      <c r="K80" s="318"/>
      <c r="L80" s="318"/>
      <c r="M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c r="BD80" s="318"/>
      <c r="BE80" s="318"/>
      <c r="BF80" s="318"/>
      <c r="BG80" s="318"/>
      <c r="BH80" s="318"/>
      <c r="BI80" s="318"/>
      <c r="BJ80" s="318"/>
      <c r="BK80" s="318"/>
      <c r="BL80" s="318"/>
      <c r="BM80" s="318"/>
      <c r="BN80" s="318"/>
      <c r="BO80" s="318"/>
      <c r="BP80" s="318"/>
      <c r="BQ80" s="318"/>
      <c r="BR80" s="318"/>
      <c r="BS80" s="318"/>
      <c r="BT80" s="318"/>
      <c r="BU80" s="318"/>
      <c r="BV80" s="318"/>
      <c r="BX80" s="319"/>
    </row>
    <row r="81" spans="3:76" x14ac:dyDescent="0.3">
      <c r="C81" s="313"/>
      <c r="D81" s="313"/>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c r="BD81" s="318"/>
      <c r="BE81" s="318"/>
      <c r="BF81" s="318"/>
      <c r="BG81" s="318"/>
      <c r="BH81" s="318"/>
      <c r="BI81" s="318"/>
      <c r="BJ81" s="318"/>
      <c r="BK81" s="318"/>
      <c r="BL81" s="318"/>
      <c r="BM81" s="318"/>
      <c r="BN81" s="318"/>
      <c r="BO81" s="318"/>
      <c r="BP81" s="318"/>
      <c r="BQ81" s="318"/>
      <c r="BR81" s="318"/>
      <c r="BS81" s="318"/>
      <c r="BT81" s="318"/>
      <c r="BU81" s="318"/>
      <c r="BV81" s="318"/>
      <c r="BX81" s="319"/>
    </row>
    <row r="82" spans="3:76" x14ac:dyDescent="0.3">
      <c r="C82" s="313"/>
      <c r="D82" s="313"/>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c r="BD82" s="318"/>
      <c r="BE82" s="318"/>
      <c r="BF82" s="318"/>
      <c r="BG82" s="318"/>
      <c r="BH82" s="318"/>
      <c r="BI82" s="318"/>
      <c r="BJ82" s="318"/>
      <c r="BK82" s="318"/>
      <c r="BL82" s="318"/>
      <c r="BM82" s="318"/>
      <c r="BN82" s="318"/>
      <c r="BO82" s="318"/>
      <c r="BP82" s="318"/>
      <c r="BQ82" s="318"/>
      <c r="BR82" s="318"/>
      <c r="BS82" s="318"/>
      <c r="BT82" s="318"/>
      <c r="BU82" s="318"/>
      <c r="BV82" s="318"/>
      <c r="BX82" s="319"/>
    </row>
    <row r="83" spans="3:76" x14ac:dyDescent="0.3">
      <c r="C83" s="313"/>
      <c r="D83" s="313"/>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18"/>
      <c r="AY83" s="318"/>
      <c r="AZ83" s="318"/>
      <c r="BA83" s="318"/>
      <c r="BB83" s="318"/>
      <c r="BC83" s="318"/>
      <c r="BD83" s="318"/>
      <c r="BE83" s="318"/>
      <c r="BF83" s="318"/>
      <c r="BG83" s="318"/>
      <c r="BH83" s="318"/>
      <c r="BI83" s="318"/>
      <c r="BJ83" s="318"/>
      <c r="BK83" s="318"/>
      <c r="BL83" s="318"/>
      <c r="BM83" s="318"/>
      <c r="BN83" s="318"/>
      <c r="BO83" s="318"/>
      <c r="BP83" s="318"/>
      <c r="BQ83" s="318"/>
      <c r="BR83" s="318"/>
      <c r="BS83" s="318"/>
      <c r="BT83" s="318"/>
      <c r="BU83" s="318"/>
      <c r="BV83" s="318"/>
      <c r="BX83" s="319"/>
    </row>
    <row r="84" spans="3:76" x14ac:dyDescent="0.3">
      <c r="C84" s="313"/>
      <c r="D84" s="313"/>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X84" s="319"/>
    </row>
    <row r="85" spans="3:76" x14ac:dyDescent="0.3">
      <c r="C85" s="313"/>
      <c r="D85" s="313"/>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c r="BD85" s="318"/>
      <c r="BE85" s="318"/>
      <c r="BF85" s="318"/>
      <c r="BG85" s="318"/>
      <c r="BH85" s="318"/>
      <c r="BI85" s="318"/>
      <c r="BJ85" s="318"/>
      <c r="BK85" s="318"/>
      <c r="BL85" s="318"/>
      <c r="BM85" s="318"/>
      <c r="BN85" s="318"/>
      <c r="BO85" s="318"/>
      <c r="BP85" s="318"/>
      <c r="BQ85" s="318"/>
      <c r="BR85" s="318"/>
      <c r="BS85" s="318"/>
      <c r="BT85" s="318"/>
      <c r="BU85" s="318"/>
      <c r="BV85" s="318"/>
      <c r="BX85" s="319"/>
    </row>
    <row r="86" spans="3:76" x14ac:dyDescent="0.3">
      <c r="C86" s="313"/>
      <c r="D86" s="313"/>
      <c r="E86" s="318"/>
      <c r="F86" s="318"/>
      <c r="G86" s="318"/>
      <c r="H86" s="318"/>
      <c r="I86" s="318"/>
      <c r="J86" s="318"/>
      <c r="K86" s="318"/>
      <c r="L86" s="318"/>
      <c r="M86" s="318"/>
      <c r="N86" s="318"/>
      <c r="O86" s="318"/>
      <c r="P86" s="318"/>
      <c r="Q86" s="318"/>
      <c r="R86" s="318"/>
      <c r="S86" s="318"/>
      <c r="T86" s="318"/>
      <c r="U86" s="318"/>
      <c r="V86" s="318"/>
      <c r="W86" s="318"/>
      <c r="X86" s="318"/>
      <c r="Y86" s="318"/>
      <c r="Z86" s="373"/>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c r="BD86" s="318"/>
      <c r="BE86" s="318"/>
      <c r="BF86" s="318"/>
      <c r="BG86" s="318"/>
      <c r="BH86" s="318"/>
      <c r="BI86" s="318"/>
      <c r="BJ86" s="318"/>
      <c r="BK86" s="318"/>
      <c r="BL86" s="318"/>
      <c r="BM86" s="318"/>
      <c r="BN86" s="318"/>
      <c r="BO86" s="318"/>
      <c r="BP86" s="318"/>
      <c r="BQ86" s="318"/>
      <c r="BR86" s="318"/>
      <c r="BS86" s="318"/>
      <c r="BT86" s="318"/>
      <c r="BU86" s="318"/>
      <c r="BV86" s="318"/>
      <c r="BX86" s="319"/>
    </row>
    <row r="87" spans="3:76" x14ac:dyDescent="0.3">
      <c r="C87" s="313"/>
      <c r="D87" s="313"/>
      <c r="E87" s="318"/>
      <c r="F87" s="318"/>
      <c r="G87" s="318"/>
      <c r="H87" s="318"/>
      <c r="I87" s="318"/>
      <c r="J87" s="318"/>
      <c r="K87" s="318"/>
      <c r="L87" s="318"/>
      <c r="M87" s="318"/>
      <c r="N87" s="318"/>
      <c r="O87" s="318"/>
      <c r="P87" s="318"/>
      <c r="Q87" s="318"/>
      <c r="R87" s="318"/>
      <c r="S87" s="318"/>
      <c r="T87" s="318"/>
      <c r="U87" s="318"/>
      <c r="V87" s="318"/>
      <c r="W87" s="318"/>
      <c r="X87" s="318"/>
      <c r="Y87" s="318"/>
      <c r="Z87" s="373"/>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c r="BD87" s="318"/>
      <c r="BE87" s="318"/>
      <c r="BF87" s="318"/>
      <c r="BG87" s="318"/>
      <c r="BH87" s="318"/>
      <c r="BI87" s="318"/>
      <c r="BJ87" s="318"/>
      <c r="BK87" s="318"/>
      <c r="BL87" s="318"/>
      <c r="BM87" s="318"/>
      <c r="BN87" s="318"/>
      <c r="BO87" s="318"/>
      <c r="BP87" s="318"/>
      <c r="BQ87" s="318"/>
      <c r="BR87" s="318"/>
      <c r="BS87" s="318"/>
      <c r="BT87" s="318"/>
      <c r="BU87" s="318"/>
      <c r="BV87" s="318"/>
      <c r="BX87" s="319"/>
    </row>
    <row r="88" spans="3:76" x14ac:dyDescent="0.3">
      <c r="C88" s="313"/>
      <c r="D88" s="313"/>
      <c r="E88" s="318"/>
      <c r="F88" s="318"/>
      <c r="G88" s="318"/>
      <c r="H88" s="318"/>
      <c r="I88" s="318"/>
      <c r="J88" s="318"/>
      <c r="K88" s="318"/>
      <c r="L88" s="318"/>
      <c r="M88" s="318"/>
      <c r="N88" s="318"/>
      <c r="O88" s="318"/>
      <c r="P88" s="318"/>
      <c r="Q88" s="318"/>
      <c r="R88" s="318"/>
      <c r="S88" s="318"/>
      <c r="T88" s="318"/>
      <c r="U88" s="318"/>
      <c r="V88" s="318"/>
      <c r="W88" s="318"/>
      <c r="X88" s="318"/>
      <c r="Y88" s="318"/>
      <c r="Z88" s="373"/>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c r="BD88" s="318"/>
      <c r="BE88" s="318"/>
      <c r="BF88" s="318"/>
      <c r="BG88" s="318"/>
      <c r="BH88" s="318"/>
      <c r="BI88" s="318"/>
      <c r="BJ88" s="318"/>
      <c r="BK88" s="318"/>
      <c r="BL88" s="318"/>
      <c r="BM88" s="318"/>
      <c r="BN88" s="318"/>
      <c r="BO88" s="318"/>
      <c r="BP88" s="318"/>
      <c r="BQ88" s="318"/>
      <c r="BR88" s="318"/>
      <c r="BS88" s="318"/>
      <c r="BT88" s="318"/>
      <c r="BU88" s="318"/>
      <c r="BV88" s="318"/>
      <c r="BX88" s="319"/>
    </row>
    <row r="89" spans="3:76" x14ac:dyDescent="0.3">
      <c r="C89" s="313"/>
      <c r="D89" s="313"/>
      <c r="E89" s="318"/>
      <c r="F89" s="318"/>
      <c r="G89" s="318"/>
      <c r="H89" s="318"/>
      <c r="I89" s="318"/>
      <c r="J89" s="318"/>
      <c r="K89" s="318"/>
      <c r="L89" s="318"/>
      <c r="M89" s="318"/>
      <c r="N89" s="318"/>
      <c r="O89" s="318"/>
      <c r="P89" s="318"/>
      <c r="Q89" s="318"/>
      <c r="R89" s="318"/>
      <c r="S89" s="318"/>
      <c r="T89" s="318"/>
      <c r="U89" s="318"/>
      <c r="V89" s="318"/>
      <c r="W89" s="318"/>
      <c r="X89" s="318"/>
      <c r="Y89" s="318"/>
      <c r="Z89" s="373"/>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c r="BD89" s="318"/>
      <c r="BE89" s="318"/>
      <c r="BF89" s="318"/>
      <c r="BG89" s="318"/>
      <c r="BH89" s="318"/>
      <c r="BI89" s="318"/>
      <c r="BJ89" s="318"/>
      <c r="BK89" s="318"/>
      <c r="BL89" s="318"/>
      <c r="BM89" s="318"/>
      <c r="BN89" s="318"/>
      <c r="BO89" s="318"/>
      <c r="BP89" s="318"/>
      <c r="BQ89" s="318"/>
      <c r="BR89" s="318"/>
      <c r="BS89" s="318"/>
      <c r="BT89" s="318"/>
      <c r="BU89" s="318"/>
      <c r="BV89" s="318"/>
      <c r="BX89" s="319"/>
    </row>
    <row r="90" spans="3:76" x14ac:dyDescent="0.3">
      <c r="C90" s="313"/>
      <c r="D90" s="313"/>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c r="BD90" s="318"/>
      <c r="BE90" s="318"/>
      <c r="BF90" s="318"/>
      <c r="BG90" s="318"/>
      <c r="BH90" s="318"/>
      <c r="BI90" s="318"/>
      <c r="BJ90" s="318"/>
      <c r="BK90" s="318"/>
      <c r="BL90" s="318"/>
      <c r="BM90" s="318"/>
      <c r="BN90" s="318"/>
      <c r="BO90" s="318"/>
      <c r="BP90" s="318"/>
      <c r="BQ90" s="318"/>
      <c r="BR90" s="318"/>
      <c r="BS90" s="318"/>
      <c r="BT90" s="318"/>
      <c r="BU90" s="318"/>
      <c r="BV90" s="318"/>
      <c r="BX90" s="319"/>
    </row>
    <row r="91" spans="3:76" x14ac:dyDescent="0.3">
      <c r="C91" s="313"/>
      <c r="D91" s="313"/>
      <c r="E91" s="318"/>
      <c r="F91" s="318"/>
      <c r="G91" s="318"/>
      <c r="H91" s="318"/>
      <c r="I91" s="318"/>
      <c r="J91" s="318"/>
      <c r="K91" s="318"/>
      <c r="L91" s="318"/>
      <c r="M91" s="318"/>
      <c r="N91" s="318"/>
      <c r="O91" s="318"/>
      <c r="P91" s="318"/>
      <c r="Q91" s="318"/>
      <c r="R91" s="318"/>
      <c r="S91" s="318"/>
      <c r="T91" s="318"/>
      <c r="U91" s="318"/>
      <c r="V91" s="318"/>
      <c r="W91" s="318"/>
      <c r="X91" s="318"/>
      <c r="Y91" s="318"/>
      <c r="Z91" s="373"/>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c r="BD91" s="318"/>
      <c r="BE91" s="318"/>
      <c r="BF91" s="318"/>
      <c r="BG91" s="318"/>
      <c r="BH91" s="318"/>
      <c r="BI91" s="318"/>
      <c r="BJ91" s="318"/>
      <c r="BK91" s="318"/>
      <c r="BL91" s="318"/>
      <c r="BM91" s="318"/>
      <c r="BN91" s="318"/>
      <c r="BO91" s="318"/>
      <c r="BP91" s="318"/>
      <c r="BQ91" s="318"/>
      <c r="BR91" s="318"/>
      <c r="BS91" s="318"/>
      <c r="BT91" s="318"/>
      <c r="BU91" s="318"/>
      <c r="BV91" s="318"/>
      <c r="BX91" s="319"/>
    </row>
    <row r="92" spans="3:76" x14ac:dyDescent="0.3">
      <c r="C92" s="313"/>
      <c r="D92" s="313"/>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c r="BD92" s="318"/>
      <c r="BE92" s="318"/>
      <c r="BF92" s="318"/>
      <c r="BG92" s="318"/>
      <c r="BH92" s="318"/>
      <c r="BI92" s="318"/>
      <c r="BJ92" s="318"/>
      <c r="BK92" s="318"/>
      <c r="BL92" s="318"/>
      <c r="BM92" s="318"/>
      <c r="BN92" s="318"/>
      <c r="BO92" s="318"/>
      <c r="BP92" s="318"/>
      <c r="BQ92" s="318"/>
      <c r="BR92" s="318"/>
      <c r="BS92" s="318"/>
      <c r="BT92" s="318"/>
      <c r="BU92" s="318"/>
      <c r="BV92" s="318"/>
      <c r="BX92" s="319"/>
    </row>
    <row r="93" spans="3:76" x14ac:dyDescent="0.3">
      <c r="C93" s="313"/>
      <c r="D93" s="313"/>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c r="BD93" s="318"/>
      <c r="BE93" s="318"/>
      <c r="BF93" s="318"/>
      <c r="BG93" s="318"/>
      <c r="BH93" s="318"/>
      <c r="BI93" s="318"/>
      <c r="BJ93" s="318"/>
      <c r="BK93" s="318"/>
      <c r="BL93" s="318"/>
      <c r="BM93" s="318"/>
      <c r="BN93" s="318"/>
      <c r="BO93" s="318"/>
      <c r="BP93" s="318"/>
      <c r="BQ93" s="318"/>
      <c r="BR93" s="318"/>
      <c r="BS93" s="318"/>
      <c r="BT93" s="318"/>
      <c r="BU93" s="318"/>
      <c r="BV93" s="318"/>
      <c r="BX93" s="319"/>
    </row>
    <row r="94" spans="3:76" x14ac:dyDescent="0.3">
      <c r="C94" s="313"/>
      <c r="D94" s="313"/>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c r="BD94" s="318"/>
      <c r="BE94" s="318"/>
      <c r="BF94" s="318"/>
      <c r="BG94" s="318"/>
      <c r="BH94" s="318"/>
      <c r="BI94" s="318"/>
      <c r="BJ94" s="318"/>
      <c r="BK94" s="318"/>
      <c r="BL94" s="318"/>
      <c r="BM94" s="318"/>
      <c r="BN94" s="318"/>
      <c r="BO94" s="318"/>
      <c r="BP94" s="318"/>
      <c r="BQ94" s="318"/>
      <c r="BR94" s="318"/>
      <c r="BS94" s="318"/>
      <c r="BT94" s="318"/>
      <c r="BU94" s="318"/>
      <c r="BV94" s="318"/>
      <c r="BX94" s="319"/>
    </row>
    <row r="95" spans="3:76" x14ac:dyDescent="0.3">
      <c r="C95" s="313"/>
      <c r="D95" s="313"/>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8"/>
      <c r="BA95" s="318"/>
      <c r="BB95" s="318"/>
      <c r="BC95" s="318"/>
      <c r="BD95" s="318"/>
      <c r="BE95" s="318"/>
      <c r="BF95" s="318"/>
      <c r="BG95" s="318"/>
      <c r="BH95" s="318"/>
      <c r="BI95" s="318"/>
      <c r="BJ95" s="318"/>
      <c r="BK95" s="318"/>
      <c r="BL95" s="318"/>
      <c r="BM95" s="318"/>
      <c r="BN95" s="318"/>
      <c r="BO95" s="318"/>
      <c r="BP95" s="318"/>
      <c r="BQ95" s="318"/>
      <c r="BR95" s="318"/>
      <c r="BS95" s="318"/>
      <c r="BT95" s="318"/>
      <c r="BU95" s="318"/>
      <c r="BV95" s="318"/>
      <c r="BX95" s="319"/>
    </row>
    <row r="96" spans="3:76" x14ac:dyDescent="0.3">
      <c r="C96" s="313"/>
      <c r="D96" s="313"/>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c r="BD96" s="318"/>
      <c r="BE96" s="318"/>
      <c r="BF96" s="318"/>
      <c r="BG96" s="318"/>
      <c r="BH96" s="318"/>
      <c r="BI96" s="318"/>
      <c r="BJ96" s="318"/>
      <c r="BK96" s="318"/>
      <c r="BL96" s="318"/>
      <c r="BM96" s="318"/>
      <c r="BN96" s="318"/>
      <c r="BO96" s="318"/>
      <c r="BP96" s="318"/>
      <c r="BQ96" s="318"/>
      <c r="BR96" s="318"/>
      <c r="BS96" s="318"/>
      <c r="BT96" s="318"/>
      <c r="BU96" s="318"/>
      <c r="BV96" s="318"/>
      <c r="BX96" s="319"/>
    </row>
    <row r="97" spans="3:76" x14ac:dyDescent="0.3">
      <c r="C97" s="313"/>
      <c r="D97" s="313"/>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318"/>
      <c r="BB97" s="318"/>
      <c r="BC97" s="318"/>
      <c r="BD97" s="318"/>
      <c r="BE97" s="318"/>
      <c r="BF97" s="318"/>
      <c r="BG97" s="318"/>
      <c r="BH97" s="318"/>
      <c r="BI97" s="318"/>
      <c r="BJ97" s="318"/>
      <c r="BK97" s="318"/>
      <c r="BL97" s="318"/>
      <c r="BM97" s="318"/>
      <c r="BN97" s="318"/>
      <c r="BO97" s="318"/>
      <c r="BP97" s="318"/>
      <c r="BQ97" s="318"/>
      <c r="BR97" s="318"/>
      <c r="BS97" s="318"/>
      <c r="BT97" s="318"/>
      <c r="BU97" s="318"/>
      <c r="BV97" s="318"/>
      <c r="BX97" s="319"/>
    </row>
    <row r="98" spans="3:76" x14ac:dyDescent="0.3">
      <c r="C98" s="313"/>
      <c r="D98" s="313"/>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c r="BD98" s="318"/>
      <c r="BE98" s="318"/>
      <c r="BF98" s="318"/>
      <c r="BG98" s="318"/>
      <c r="BH98" s="318"/>
      <c r="BI98" s="318"/>
      <c r="BJ98" s="318"/>
      <c r="BK98" s="318"/>
      <c r="BL98" s="318"/>
      <c r="BM98" s="318"/>
      <c r="BN98" s="318"/>
      <c r="BO98" s="318"/>
      <c r="BP98" s="318"/>
      <c r="BQ98" s="318"/>
      <c r="BR98" s="318"/>
      <c r="BS98" s="318"/>
      <c r="BT98" s="318"/>
      <c r="BU98" s="318"/>
      <c r="BV98" s="318"/>
      <c r="BX98" s="319"/>
    </row>
    <row r="99" spans="3:76" x14ac:dyDescent="0.3">
      <c r="C99" s="313"/>
      <c r="D99" s="313"/>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c r="BD99" s="318"/>
      <c r="BE99" s="318"/>
      <c r="BF99" s="318"/>
      <c r="BG99" s="318"/>
      <c r="BH99" s="318"/>
      <c r="BI99" s="318"/>
      <c r="BJ99" s="318"/>
      <c r="BK99" s="318"/>
      <c r="BL99" s="318"/>
      <c r="BM99" s="318"/>
      <c r="BN99" s="318"/>
      <c r="BO99" s="318"/>
      <c r="BP99" s="318"/>
      <c r="BQ99" s="318"/>
      <c r="BR99" s="318"/>
      <c r="BS99" s="318"/>
      <c r="BT99" s="318"/>
      <c r="BU99" s="318"/>
      <c r="BV99" s="318"/>
      <c r="BX99" s="319"/>
    </row>
    <row r="100" spans="3:76" x14ac:dyDescent="0.3">
      <c r="C100" s="313"/>
      <c r="D100" s="313"/>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c r="BD100" s="318"/>
      <c r="BE100" s="318"/>
      <c r="BF100" s="318"/>
      <c r="BG100" s="318"/>
      <c r="BH100" s="318"/>
      <c r="BI100" s="318"/>
      <c r="BJ100" s="318"/>
      <c r="BK100" s="318"/>
      <c r="BL100" s="318"/>
      <c r="BM100" s="318"/>
      <c r="BN100" s="318"/>
      <c r="BO100" s="318"/>
      <c r="BP100" s="318"/>
      <c r="BQ100" s="318"/>
      <c r="BR100" s="318"/>
      <c r="BS100" s="318"/>
      <c r="BT100" s="318"/>
      <c r="BU100" s="318"/>
      <c r="BV100" s="318"/>
      <c r="BX100" s="319"/>
    </row>
    <row r="101" spans="3:76" x14ac:dyDescent="0.3">
      <c r="C101" s="313"/>
      <c r="D101" s="313"/>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c r="BD101" s="318"/>
      <c r="BE101" s="318"/>
      <c r="BF101" s="318"/>
      <c r="BG101" s="318"/>
      <c r="BH101" s="318"/>
      <c r="BI101" s="318"/>
      <c r="BJ101" s="318"/>
      <c r="BK101" s="318"/>
      <c r="BL101" s="318"/>
      <c r="BM101" s="318"/>
      <c r="BN101" s="318"/>
      <c r="BO101" s="318"/>
      <c r="BP101" s="318"/>
      <c r="BQ101" s="318"/>
      <c r="BR101" s="318"/>
      <c r="BS101" s="318"/>
      <c r="BT101" s="318"/>
      <c r="BU101" s="318"/>
      <c r="BV101" s="318"/>
      <c r="BX101" s="319"/>
    </row>
    <row r="102" spans="3:76" x14ac:dyDescent="0.3">
      <c r="C102" s="313"/>
      <c r="D102" s="313"/>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318"/>
      <c r="BH102" s="318"/>
      <c r="BI102" s="318"/>
      <c r="BJ102" s="318"/>
      <c r="BK102" s="318"/>
      <c r="BL102" s="318"/>
      <c r="BM102" s="318"/>
      <c r="BN102" s="318"/>
      <c r="BO102" s="318"/>
      <c r="BP102" s="318"/>
      <c r="BQ102" s="318"/>
      <c r="BR102" s="318"/>
      <c r="BS102" s="318"/>
      <c r="BT102" s="318"/>
      <c r="BU102" s="318"/>
      <c r="BV102" s="318"/>
      <c r="BX102" s="319"/>
    </row>
    <row r="103" spans="3:76" x14ac:dyDescent="0.3">
      <c r="C103" s="313"/>
      <c r="D103" s="313"/>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c r="BD103" s="318"/>
      <c r="BE103" s="318"/>
      <c r="BF103" s="318"/>
      <c r="BG103" s="318"/>
      <c r="BH103" s="318"/>
      <c r="BI103" s="318"/>
      <c r="BJ103" s="318"/>
      <c r="BK103" s="318"/>
      <c r="BL103" s="318"/>
      <c r="BM103" s="318"/>
      <c r="BN103" s="318"/>
      <c r="BO103" s="318"/>
      <c r="BP103" s="318"/>
      <c r="BQ103" s="318"/>
      <c r="BR103" s="318"/>
      <c r="BS103" s="318"/>
      <c r="BT103" s="318"/>
      <c r="BU103" s="318"/>
      <c r="BV103" s="318"/>
      <c r="BX103" s="319"/>
    </row>
    <row r="104" spans="3:76" x14ac:dyDescent="0.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3"/>
      <c r="AN104" s="143"/>
      <c r="AO104" s="143"/>
      <c r="AP104" s="143"/>
      <c r="AQ104" s="143"/>
      <c r="AR104" s="143"/>
      <c r="AS104" s="143"/>
      <c r="AT104" s="143"/>
      <c r="AU104" s="143"/>
      <c r="AV104" s="143"/>
      <c r="AW104" s="143"/>
      <c r="AX104" s="143"/>
      <c r="AY104" s="143"/>
      <c r="AZ104" s="143"/>
      <c r="BA104" s="143"/>
      <c r="BB104" s="143"/>
      <c r="BC104" s="143"/>
      <c r="BD104" s="143"/>
      <c r="BE104" s="143"/>
      <c r="BF104" s="143"/>
      <c r="BG104" s="143"/>
      <c r="BH104" s="143"/>
      <c r="BI104" s="143"/>
      <c r="BJ104" s="143"/>
      <c r="BK104" s="143"/>
      <c r="BL104" s="143"/>
      <c r="BM104" s="143"/>
      <c r="BN104" s="143"/>
      <c r="BO104" s="143"/>
      <c r="BP104" s="143"/>
      <c r="BQ104" s="143"/>
      <c r="BR104" s="143"/>
      <c r="BS104" s="143"/>
      <c r="BT104" s="143"/>
      <c r="BU104" s="143"/>
      <c r="BV104" s="143"/>
      <c r="BX104" s="319"/>
    </row>
    <row r="105" spans="3:76" x14ac:dyDescent="0.3">
      <c r="BX105" s="319"/>
    </row>
    <row r="106" spans="3:76" x14ac:dyDescent="0.3">
      <c r="BX106" s="319"/>
    </row>
    <row r="107" spans="3:76" x14ac:dyDescent="0.3">
      <c r="BX107" s="319"/>
    </row>
    <row r="108" spans="3:76" x14ac:dyDescent="0.3">
      <c r="BX108" s="319"/>
    </row>
    <row r="109" spans="3:76" x14ac:dyDescent="0.3">
      <c r="BX109" s="319"/>
    </row>
    <row r="110" spans="3:76" x14ac:dyDescent="0.3">
      <c r="BX110" s="319"/>
    </row>
    <row r="111" spans="3:76" x14ac:dyDescent="0.3">
      <c r="BX111" s="319"/>
    </row>
    <row r="112" spans="3:76" x14ac:dyDescent="0.3">
      <c r="BX112" s="319"/>
    </row>
    <row r="113" spans="3:76" x14ac:dyDescent="0.3">
      <c r="BX113" s="319"/>
    </row>
    <row r="114" spans="3:76" x14ac:dyDescent="0.3">
      <c r="BX114" s="319"/>
    </row>
    <row r="115" spans="3:76" x14ac:dyDescent="0.3">
      <c r="BX115" s="319"/>
    </row>
    <row r="116" spans="3:76" x14ac:dyDescent="0.3">
      <c r="BX116" s="319"/>
    </row>
    <row r="117" spans="3:76" x14ac:dyDescent="0.3">
      <c r="BX117" s="319"/>
    </row>
    <row r="118" spans="3:76" x14ac:dyDescent="0.3">
      <c r="E118" s="375"/>
      <c r="F118" s="375"/>
      <c r="G118" s="375"/>
      <c r="H118" s="375"/>
      <c r="I118" s="375"/>
      <c r="J118" s="375"/>
      <c r="K118" s="375"/>
      <c r="L118" s="375"/>
      <c r="M118" s="375"/>
      <c r="N118" s="375"/>
      <c r="O118" s="375"/>
      <c r="P118" s="375"/>
      <c r="Q118" s="375"/>
      <c r="R118" s="375"/>
      <c r="S118" s="375"/>
      <c r="T118" s="375"/>
      <c r="U118" s="375"/>
      <c r="V118" s="375"/>
      <c r="W118" s="375"/>
      <c r="X118" s="375"/>
      <c r="Y118" s="375"/>
      <c r="Z118" s="375"/>
      <c r="AA118" s="375"/>
      <c r="AB118" s="375"/>
      <c r="AC118" s="375"/>
      <c r="AD118" s="375"/>
      <c r="AE118" s="375"/>
      <c r="AF118" s="375"/>
      <c r="AG118" s="375"/>
      <c r="AH118" s="375"/>
      <c r="AI118" s="375"/>
      <c r="AJ118" s="375"/>
      <c r="AK118" s="375"/>
      <c r="AL118" s="375"/>
      <c r="AM118" s="375"/>
      <c r="AN118" s="375"/>
      <c r="AO118" s="375"/>
      <c r="AP118" s="375"/>
      <c r="AQ118" s="375"/>
      <c r="AR118" s="375"/>
      <c r="AS118" s="375"/>
      <c r="AT118" s="375"/>
      <c r="AU118" s="375"/>
      <c r="AV118" s="375"/>
      <c r="AW118" s="375"/>
      <c r="AX118" s="375"/>
      <c r="AY118" s="375"/>
      <c r="AZ118" s="375"/>
      <c r="BA118" s="375"/>
      <c r="BB118" s="375"/>
      <c r="BC118" s="375"/>
      <c r="BD118" s="375"/>
      <c r="BE118" s="375"/>
      <c r="BF118" s="375"/>
      <c r="BG118" s="375"/>
      <c r="BH118" s="375"/>
      <c r="BI118" s="375"/>
      <c r="BJ118" s="375"/>
      <c r="BK118" s="375"/>
      <c r="BL118" s="375"/>
      <c r="BM118" s="375"/>
      <c r="BN118" s="375"/>
      <c r="BO118" s="375"/>
      <c r="BP118" s="375"/>
      <c r="BQ118" s="375"/>
      <c r="BR118" s="375"/>
      <c r="BS118" s="375"/>
      <c r="BT118" s="375"/>
      <c r="BU118" s="375"/>
      <c r="BV118" s="375"/>
      <c r="BX118" s="319"/>
    </row>
    <row r="119" spans="3:76" x14ac:dyDescent="0.3">
      <c r="E119" s="375"/>
      <c r="F119" s="375"/>
      <c r="G119" s="375"/>
      <c r="H119" s="375"/>
      <c r="I119" s="375"/>
      <c r="J119" s="375"/>
      <c r="K119" s="375"/>
      <c r="L119" s="375"/>
      <c r="M119" s="375"/>
      <c r="N119" s="375"/>
      <c r="O119" s="375"/>
      <c r="P119" s="375"/>
      <c r="Q119" s="375"/>
      <c r="R119" s="375"/>
      <c r="S119" s="375"/>
      <c r="T119" s="375"/>
      <c r="U119" s="375"/>
      <c r="V119" s="375"/>
      <c r="W119" s="375"/>
      <c r="X119" s="375"/>
      <c r="Y119" s="375"/>
      <c r="Z119" s="375"/>
      <c r="AA119" s="375"/>
      <c r="AB119" s="375"/>
      <c r="AC119" s="375"/>
      <c r="AD119" s="375"/>
      <c r="AE119" s="375"/>
      <c r="AF119" s="375"/>
      <c r="AG119" s="375"/>
      <c r="AH119" s="375"/>
      <c r="AI119" s="375"/>
      <c r="AJ119" s="375"/>
      <c r="AK119" s="375"/>
      <c r="AL119" s="375"/>
      <c r="AM119" s="375"/>
      <c r="AN119" s="375"/>
      <c r="AO119" s="375"/>
      <c r="AP119" s="375"/>
      <c r="AQ119" s="375"/>
      <c r="AR119" s="375"/>
      <c r="AS119" s="375"/>
      <c r="AT119" s="375"/>
      <c r="AU119" s="375"/>
      <c r="AV119" s="375"/>
      <c r="AW119" s="375"/>
      <c r="AX119" s="375"/>
      <c r="AY119" s="375"/>
      <c r="AZ119" s="375"/>
      <c r="BA119" s="375"/>
      <c r="BB119" s="375"/>
      <c r="BC119" s="375"/>
      <c r="BD119" s="375"/>
      <c r="BE119" s="375"/>
      <c r="BF119" s="375"/>
      <c r="BG119" s="375"/>
      <c r="BH119" s="375"/>
      <c r="BI119" s="375"/>
      <c r="BJ119" s="375"/>
      <c r="BK119" s="375"/>
      <c r="BL119" s="375"/>
      <c r="BM119" s="375"/>
      <c r="BN119" s="375"/>
      <c r="BO119" s="375"/>
      <c r="BP119" s="375"/>
      <c r="BQ119" s="375"/>
      <c r="BR119" s="375"/>
      <c r="BS119" s="375"/>
      <c r="BT119" s="375"/>
      <c r="BU119" s="375"/>
      <c r="BV119" s="375"/>
      <c r="BX119" s="319"/>
    </row>
    <row r="120" spans="3:76" x14ac:dyDescent="0.3">
      <c r="C120" s="313"/>
      <c r="D120" s="313"/>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18"/>
      <c r="BM120" s="318"/>
      <c r="BN120" s="318"/>
      <c r="BO120" s="318"/>
      <c r="BP120" s="318"/>
      <c r="BQ120" s="318"/>
      <c r="BR120" s="318"/>
      <c r="BS120" s="318"/>
      <c r="BT120" s="318"/>
      <c r="BU120" s="318"/>
      <c r="BV120" s="318"/>
      <c r="BX120" s="319"/>
    </row>
    <row r="121" spans="3:76" x14ac:dyDescent="0.3">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8"/>
      <c r="AN121" s="318"/>
      <c r="AO121" s="318"/>
      <c r="AP121" s="318"/>
      <c r="AQ121" s="318"/>
      <c r="AR121" s="318"/>
      <c r="AS121" s="318"/>
      <c r="AT121" s="318"/>
      <c r="AU121" s="318"/>
      <c r="AV121" s="318"/>
      <c r="AW121" s="318"/>
      <c r="AX121" s="318"/>
      <c r="AY121" s="318"/>
      <c r="AZ121" s="318"/>
      <c r="BA121" s="318"/>
      <c r="BB121" s="318"/>
      <c r="BC121" s="318"/>
      <c r="BD121" s="318"/>
      <c r="BE121" s="318"/>
      <c r="BF121" s="318"/>
      <c r="BG121" s="318"/>
      <c r="BH121" s="318"/>
      <c r="BI121" s="318"/>
      <c r="BJ121" s="318"/>
      <c r="BK121" s="318"/>
      <c r="BL121" s="318"/>
      <c r="BM121" s="318"/>
      <c r="BN121" s="318"/>
      <c r="BO121" s="318"/>
      <c r="BP121" s="318"/>
      <c r="BQ121" s="318"/>
      <c r="BR121" s="318"/>
      <c r="BS121" s="318"/>
      <c r="BT121" s="318"/>
      <c r="BU121" s="318"/>
      <c r="BV121" s="318"/>
      <c r="BX121" s="319"/>
    </row>
    <row r="122" spans="3:76" x14ac:dyDescent="0.3">
      <c r="C122" s="313"/>
      <c r="D122" s="313"/>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8"/>
      <c r="BQ122" s="318"/>
      <c r="BR122" s="318"/>
      <c r="BS122" s="318"/>
      <c r="BT122" s="318"/>
      <c r="BU122" s="318"/>
      <c r="BV122" s="318"/>
      <c r="BX122" s="319"/>
    </row>
    <row r="123" spans="3:76" x14ac:dyDescent="0.3">
      <c r="C123" s="313"/>
      <c r="D123" s="313"/>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X123" s="319"/>
    </row>
    <row r="124" spans="3:76" x14ac:dyDescent="0.3">
      <c r="C124" s="313"/>
      <c r="D124" s="313"/>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X124" s="319"/>
    </row>
    <row r="125" spans="3:76" x14ac:dyDescent="0.3">
      <c r="C125" s="313"/>
      <c r="D125" s="313"/>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X125" s="319"/>
    </row>
    <row r="126" spans="3:76" x14ac:dyDescent="0.3">
      <c r="C126" s="313"/>
      <c r="D126" s="313"/>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X126" s="319"/>
    </row>
    <row r="127" spans="3:76" x14ac:dyDescent="0.3">
      <c r="C127" s="313"/>
      <c r="D127" s="313"/>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c r="BR127" s="318"/>
      <c r="BS127" s="318"/>
      <c r="BT127" s="318"/>
      <c r="BU127" s="318"/>
      <c r="BV127" s="318"/>
      <c r="BX127" s="319"/>
    </row>
    <row r="128" spans="3:76" x14ac:dyDescent="0.3">
      <c r="C128" s="313"/>
      <c r="D128" s="313"/>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8"/>
      <c r="BQ128" s="318"/>
      <c r="BR128" s="318"/>
      <c r="BS128" s="318"/>
      <c r="BT128" s="318"/>
      <c r="BU128" s="318"/>
      <c r="BV128" s="318"/>
      <c r="BX128" s="319"/>
    </row>
    <row r="129" spans="3:76" x14ac:dyDescent="0.3">
      <c r="C129" s="313"/>
      <c r="D129" s="313"/>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8"/>
      <c r="BQ129" s="318"/>
      <c r="BR129" s="318"/>
      <c r="BS129" s="318"/>
      <c r="BT129" s="318"/>
      <c r="BU129" s="318"/>
      <c r="BV129" s="318"/>
      <c r="BX129" s="319"/>
    </row>
    <row r="130" spans="3:76" x14ac:dyDescent="0.3">
      <c r="C130" s="313"/>
      <c r="D130" s="313"/>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c r="BD130" s="318"/>
      <c r="BE130" s="318"/>
      <c r="BF130" s="318"/>
      <c r="BG130" s="318"/>
      <c r="BH130" s="318"/>
      <c r="BI130" s="318"/>
      <c r="BJ130" s="318"/>
      <c r="BK130" s="318"/>
      <c r="BL130" s="318"/>
      <c r="BM130" s="318"/>
      <c r="BN130" s="318"/>
      <c r="BO130" s="318"/>
      <c r="BP130" s="318"/>
      <c r="BQ130" s="318"/>
      <c r="BR130" s="318"/>
      <c r="BS130" s="318"/>
      <c r="BT130" s="318"/>
      <c r="BU130" s="318"/>
      <c r="BV130" s="318"/>
      <c r="BX130" s="319"/>
    </row>
    <row r="131" spans="3:76" x14ac:dyDescent="0.3">
      <c r="C131" s="313"/>
      <c r="D131" s="313"/>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c r="AR131" s="318"/>
      <c r="AS131" s="318"/>
      <c r="AT131" s="318"/>
      <c r="AU131" s="318"/>
      <c r="AV131" s="318"/>
      <c r="AW131" s="318"/>
      <c r="AX131" s="318"/>
      <c r="AY131" s="318"/>
      <c r="AZ131" s="318"/>
      <c r="BA131" s="318"/>
      <c r="BB131" s="318"/>
      <c r="BC131" s="318"/>
      <c r="BD131" s="318"/>
      <c r="BE131" s="318"/>
      <c r="BF131" s="318"/>
      <c r="BG131" s="318"/>
      <c r="BH131" s="318"/>
      <c r="BI131" s="318"/>
      <c r="BJ131" s="318"/>
      <c r="BK131" s="318"/>
      <c r="BL131" s="318"/>
      <c r="BM131" s="318"/>
      <c r="BN131" s="318"/>
      <c r="BO131" s="318"/>
      <c r="BP131" s="318"/>
      <c r="BQ131" s="318"/>
      <c r="BR131" s="318"/>
      <c r="BS131" s="318"/>
      <c r="BT131" s="318"/>
      <c r="BU131" s="318"/>
      <c r="BV131" s="318"/>
      <c r="BX131" s="319"/>
    </row>
    <row r="132" spans="3:76" x14ac:dyDescent="0.3">
      <c r="C132" s="313"/>
      <c r="D132" s="313"/>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318"/>
      <c r="BH132" s="318"/>
      <c r="BI132" s="318"/>
      <c r="BJ132" s="318"/>
      <c r="BK132" s="318"/>
      <c r="BL132" s="318"/>
      <c r="BM132" s="318"/>
      <c r="BN132" s="318"/>
      <c r="BO132" s="318"/>
      <c r="BP132" s="318"/>
      <c r="BQ132" s="318"/>
      <c r="BR132" s="318"/>
      <c r="BS132" s="318"/>
      <c r="BT132" s="318"/>
      <c r="BU132" s="318"/>
      <c r="BV132" s="318"/>
      <c r="BX132" s="319"/>
    </row>
    <row r="133" spans="3:76" x14ac:dyDescent="0.3">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c r="AI133" s="318"/>
      <c r="AJ133" s="318"/>
      <c r="AK133" s="318"/>
      <c r="AL133" s="318"/>
      <c r="AM133" s="318"/>
      <c r="AN133" s="318"/>
      <c r="AO133" s="318"/>
      <c r="AP133" s="318"/>
      <c r="AQ133" s="318"/>
      <c r="AR133" s="318"/>
      <c r="AS133" s="318"/>
      <c r="AT133" s="318"/>
      <c r="AU133" s="318"/>
      <c r="AV133" s="318"/>
      <c r="AW133" s="318"/>
      <c r="AX133" s="318"/>
      <c r="AY133" s="318"/>
      <c r="AZ133" s="318"/>
      <c r="BA133" s="318"/>
      <c r="BB133" s="318"/>
      <c r="BC133" s="318"/>
      <c r="BD133" s="318"/>
      <c r="BE133" s="318"/>
      <c r="BF133" s="318"/>
      <c r="BG133" s="318"/>
      <c r="BH133" s="318"/>
      <c r="BI133" s="318"/>
      <c r="BJ133" s="318"/>
      <c r="BK133" s="318"/>
      <c r="BL133" s="318"/>
      <c r="BM133" s="318"/>
      <c r="BN133" s="318"/>
      <c r="BO133" s="318"/>
      <c r="BP133" s="318"/>
      <c r="BQ133" s="318"/>
      <c r="BR133" s="318"/>
      <c r="BS133" s="318"/>
      <c r="BT133" s="318"/>
      <c r="BU133" s="318"/>
      <c r="BV133" s="318"/>
      <c r="BX133" s="319"/>
    </row>
    <row r="134" spans="3:76" x14ac:dyDescent="0.3">
      <c r="C134" s="313"/>
      <c r="D134" s="313"/>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c r="AJ134" s="318"/>
      <c r="AK134" s="318"/>
      <c r="AL134" s="318"/>
      <c r="AM134" s="318"/>
      <c r="AN134" s="318"/>
      <c r="AO134" s="318"/>
      <c r="AP134" s="318"/>
      <c r="AQ134" s="318"/>
      <c r="AR134" s="318"/>
      <c r="AS134" s="318"/>
      <c r="AT134" s="318"/>
      <c r="AU134" s="318"/>
      <c r="AV134" s="318"/>
      <c r="AW134" s="318"/>
      <c r="AX134" s="318"/>
      <c r="AY134" s="318"/>
      <c r="AZ134" s="318"/>
      <c r="BA134" s="318"/>
      <c r="BB134" s="318"/>
      <c r="BC134" s="318"/>
      <c r="BD134" s="318"/>
      <c r="BE134" s="318"/>
      <c r="BF134" s="318"/>
      <c r="BG134" s="318"/>
      <c r="BH134" s="318"/>
      <c r="BI134" s="318"/>
      <c r="BJ134" s="318"/>
      <c r="BK134" s="318"/>
      <c r="BL134" s="318"/>
      <c r="BM134" s="318"/>
      <c r="BN134" s="318"/>
      <c r="BO134" s="318"/>
      <c r="BP134" s="318"/>
      <c r="BQ134" s="318"/>
      <c r="BR134" s="318"/>
      <c r="BS134" s="318"/>
      <c r="BT134" s="318"/>
      <c r="BU134" s="318"/>
      <c r="BV134" s="318"/>
      <c r="BX134" s="319"/>
    </row>
    <row r="135" spans="3:76" x14ac:dyDescent="0.3">
      <c r="C135" s="313"/>
      <c r="D135" s="313"/>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c r="AL135" s="318"/>
      <c r="AM135" s="318"/>
      <c r="AN135" s="318"/>
      <c r="AO135" s="318"/>
      <c r="AP135" s="318"/>
      <c r="AQ135" s="318"/>
      <c r="AR135" s="318"/>
      <c r="AS135" s="318"/>
      <c r="AT135" s="318"/>
      <c r="AU135" s="318"/>
      <c r="AV135" s="318"/>
      <c r="AW135" s="318"/>
      <c r="AX135" s="318"/>
      <c r="AY135" s="318"/>
      <c r="AZ135" s="318"/>
      <c r="BA135" s="318"/>
      <c r="BB135" s="318"/>
      <c r="BC135" s="318"/>
      <c r="BD135" s="318"/>
      <c r="BE135" s="318"/>
      <c r="BF135" s="318"/>
      <c r="BG135" s="318"/>
      <c r="BH135" s="318"/>
      <c r="BI135" s="318"/>
      <c r="BJ135" s="318"/>
      <c r="BK135" s="318"/>
      <c r="BL135" s="318"/>
      <c r="BM135" s="318"/>
      <c r="BN135" s="318"/>
      <c r="BO135" s="318"/>
      <c r="BP135" s="318"/>
      <c r="BQ135" s="318"/>
      <c r="BR135" s="318"/>
      <c r="BS135" s="318"/>
      <c r="BT135" s="318"/>
      <c r="BU135" s="318"/>
      <c r="BV135" s="318"/>
      <c r="BX135" s="319"/>
    </row>
    <row r="136" spans="3:76" x14ac:dyDescent="0.3">
      <c r="C136" s="313"/>
      <c r="D136" s="313"/>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c r="AI136" s="318"/>
      <c r="AJ136" s="318"/>
      <c r="AK136" s="318"/>
      <c r="AL136" s="318"/>
      <c r="AM136" s="318"/>
      <c r="AN136" s="318"/>
      <c r="AO136" s="318"/>
      <c r="AP136" s="318"/>
      <c r="AQ136" s="318"/>
      <c r="AR136" s="318"/>
      <c r="AS136" s="318"/>
      <c r="AT136" s="318"/>
      <c r="AU136" s="318"/>
      <c r="AV136" s="318"/>
      <c r="AW136" s="318"/>
      <c r="AX136" s="318"/>
      <c r="AY136" s="318"/>
      <c r="AZ136" s="318"/>
      <c r="BA136" s="318"/>
      <c r="BB136" s="318"/>
      <c r="BC136" s="318"/>
      <c r="BD136" s="318"/>
      <c r="BE136" s="318"/>
      <c r="BF136" s="318"/>
      <c r="BG136" s="318"/>
      <c r="BH136" s="318"/>
      <c r="BI136" s="318"/>
      <c r="BJ136" s="318"/>
      <c r="BK136" s="318"/>
      <c r="BL136" s="318"/>
      <c r="BM136" s="318"/>
      <c r="BN136" s="318"/>
      <c r="BO136" s="318"/>
      <c r="BP136" s="318"/>
      <c r="BQ136" s="318"/>
      <c r="BR136" s="318"/>
      <c r="BS136" s="318"/>
      <c r="BT136" s="318"/>
      <c r="BU136" s="318"/>
      <c r="BV136" s="318"/>
      <c r="BX136" s="319"/>
    </row>
    <row r="137" spans="3:76" x14ac:dyDescent="0.3">
      <c r="C137" s="313"/>
      <c r="D137" s="313"/>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c r="AI137" s="318"/>
      <c r="AJ137" s="318"/>
      <c r="AK137" s="318"/>
      <c r="AL137" s="318"/>
      <c r="AM137" s="318"/>
      <c r="AN137" s="318"/>
      <c r="AO137" s="318"/>
      <c r="AP137" s="318"/>
      <c r="AQ137" s="318"/>
      <c r="AR137" s="318"/>
      <c r="AS137" s="318"/>
      <c r="AT137" s="318"/>
      <c r="AU137" s="318"/>
      <c r="AV137" s="318"/>
      <c r="AW137" s="318"/>
      <c r="AX137" s="318"/>
      <c r="AY137" s="318"/>
      <c r="AZ137" s="318"/>
      <c r="BA137" s="318"/>
      <c r="BB137" s="318"/>
      <c r="BC137" s="318"/>
      <c r="BD137" s="318"/>
      <c r="BE137" s="318"/>
      <c r="BF137" s="318"/>
      <c r="BG137" s="318"/>
      <c r="BH137" s="318"/>
      <c r="BI137" s="318"/>
      <c r="BJ137" s="318"/>
      <c r="BK137" s="318"/>
      <c r="BL137" s="318"/>
      <c r="BM137" s="318"/>
      <c r="BN137" s="318"/>
      <c r="BO137" s="318"/>
      <c r="BP137" s="318"/>
      <c r="BQ137" s="318"/>
      <c r="BR137" s="318"/>
      <c r="BS137" s="318"/>
      <c r="BT137" s="318"/>
      <c r="BU137" s="318"/>
      <c r="BV137" s="318"/>
      <c r="BX137" s="319"/>
    </row>
    <row r="138" spans="3:76" x14ac:dyDescent="0.3">
      <c r="C138" s="313"/>
      <c r="D138" s="313"/>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c r="AI138" s="318"/>
      <c r="AJ138" s="318"/>
      <c r="AK138" s="318"/>
      <c r="AL138" s="318"/>
      <c r="AM138" s="318"/>
      <c r="AN138" s="318"/>
      <c r="AO138" s="318"/>
      <c r="AP138" s="318"/>
      <c r="AQ138" s="318"/>
      <c r="AR138" s="318"/>
      <c r="AS138" s="318"/>
      <c r="AT138" s="318"/>
      <c r="AU138" s="318"/>
      <c r="AV138" s="318"/>
      <c r="AW138" s="318"/>
      <c r="AX138" s="318"/>
      <c r="AY138" s="318"/>
      <c r="AZ138" s="318"/>
      <c r="BA138" s="318"/>
      <c r="BB138" s="318"/>
      <c r="BC138" s="318"/>
      <c r="BD138" s="318"/>
      <c r="BE138" s="318"/>
      <c r="BF138" s="318"/>
      <c r="BG138" s="318"/>
      <c r="BH138" s="318"/>
      <c r="BI138" s="318"/>
      <c r="BJ138" s="318"/>
      <c r="BK138" s="318"/>
      <c r="BL138" s="318"/>
      <c r="BM138" s="318"/>
      <c r="BN138" s="318"/>
      <c r="BO138" s="318"/>
      <c r="BP138" s="318"/>
      <c r="BQ138" s="318"/>
      <c r="BR138" s="318"/>
      <c r="BS138" s="318"/>
      <c r="BT138" s="318"/>
      <c r="BU138" s="318"/>
      <c r="BV138" s="318"/>
      <c r="BX138" s="319"/>
    </row>
    <row r="139" spans="3:76" x14ac:dyDescent="0.3">
      <c r="C139" s="313"/>
      <c r="D139" s="313"/>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18"/>
      <c r="AK139" s="318"/>
      <c r="AL139" s="318"/>
      <c r="AM139" s="318"/>
      <c r="AN139" s="318"/>
      <c r="AO139" s="318"/>
      <c r="AP139" s="318"/>
      <c r="AQ139" s="318"/>
      <c r="AR139" s="318"/>
      <c r="AS139" s="318"/>
      <c r="AT139" s="318"/>
      <c r="AU139" s="318"/>
      <c r="AV139" s="318"/>
      <c r="AW139" s="318"/>
      <c r="AX139" s="318"/>
      <c r="AY139" s="318"/>
      <c r="AZ139" s="318"/>
      <c r="BA139" s="318"/>
      <c r="BB139" s="318"/>
      <c r="BC139" s="318"/>
      <c r="BD139" s="318"/>
      <c r="BE139" s="318"/>
      <c r="BF139" s="318"/>
      <c r="BG139" s="318"/>
      <c r="BH139" s="318"/>
      <c r="BI139" s="318"/>
      <c r="BJ139" s="318"/>
      <c r="BK139" s="318"/>
      <c r="BL139" s="318"/>
      <c r="BM139" s="318"/>
      <c r="BN139" s="318"/>
      <c r="BO139" s="318"/>
      <c r="BP139" s="318"/>
      <c r="BQ139" s="318"/>
      <c r="BR139" s="318"/>
      <c r="BS139" s="318"/>
      <c r="BT139" s="318"/>
      <c r="BU139" s="318"/>
      <c r="BV139" s="318"/>
      <c r="BX139" s="319"/>
    </row>
    <row r="140" spans="3:76" x14ac:dyDescent="0.3">
      <c r="C140" s="313"/>
      <c r="D140" s="313"/>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c r="BD140" s="318"/>
      <c r="BE140" s="318"/>
      <c r="BF140" s="318"/>
      <c r="BG140" s="318"/>
      <c r="BH140" s="318"/>
      <c r="BI140" s="318"/>
      <c r="BJ140" s="318"/>
      <c r="BK140" s="318"/>
      <c r="BL140" s="318"/>
      <c r="BM140" s="318"/>
      <c r="BN140" s="318"/>
      <c r="BO140" s="318"/>
      <c r="BP140" s="318"/>
      <c r="BQ140" s="318"/>
      <c r="BR140" s="318"/>
      <c r="BS140" s="318"/>
      <c r="BT140" s="318"/>
      <c r="BU140" s="318"/>
      <c r="BV140" s="318"/>
      <c r="BX140" s="319"/>
    </row>
    <row r="141" spans="3:76" x14ac:dyDescent="0.3">
      <c r="C141" s="313"/>
      <c r="D141" s="313"/>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c r="AI141" s="318"/>
      <c r="AJ141" s="318"/>
      <c r="AK141" s="318"/>
      <c r="AL141" s="318"/>
      <c r="AM141" s="318"/>
      <c r="AN141" s="318"/>
      <c r="AO141" s="318"/>
      <c r="AP141" s="318"/>
      <c r="AQ141" s="318"/>
      <c r="AR141" s="318"/>
      <c r="AS141" s="318"/>
      <c r="AT141" s="318"/>
      <c r="AU141" s="318"/>
      <c r="AV141" s="318"/>
      <c r="AW141" s="318"/>
      <c r="AX141" s="318"/>
      <c r="AY141" s="318"/>
      <c r="AZ141" s="318"/>
      <c r="BA141" s="318"/>
      <c r="BB141" s="318"/>
      <c r="BC141" s="318"/>
      <c r="BD141" s="318"/>
      <c r="BE141" s="318"/>
      <c r="BF141" s="318"/>
      <c r="BG141" s="318"/>
      <c r="BH141" s="318"/>
      <c r="BI141" s="318"/>
      <c r="BJ141" s="318"/>
      <c r="BK141" s="318"/>
      <c r="BL141" s="318"/>
      <c r="BM141" s="318"/>
      <c r="BN141" s="318"/>
      <c r="BO141" s="318"/>
      <c r="BP141" s="318"/>
      <c r="BQ141" s="318"/>
      <c r="BR141" s="318"/>
      <c r="BS141" s="318"/>
      <c r="BT141" s="318"/>
      <c r="BU141" s="318"/>
      <c r="BV141" s="318"/>
      <c r="BX141" s="319"/>
    </row>
    <row r="142" spans="3:76" x14ac:dyDescent="0.3">
      <c r="C142" s="313"/>
      <c r="D142" s="313"/>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c r="BD142" s="318"/>
      <c r="BE142" s="318"/>
      <c r="BF142" s="318"/>
      <c r="BG142" s="318"/>
      <c r="BH142" s="318"/>
      <c r="BI142" s="318"/>
      <c r="BJ142" s="318"/>
      <c r="BK142" s="318"/>
      <c r="BL142" s="318"/>
      <c r="BM142" s="318"/>
      <c r="BN142" s="318"/>
      <c r="BO142" s="318"/>
      <c r="BP142" s="318"/>
      <c r="BQ142" s="318"/>
      <c r="BR142" s="318"/>
      <c r="BS142" s="318"/>
      <c r="BT142" s="318"/>
      <c r="BU142" s="318"/>
      <c r="BV142" s="318"/>
      <c r="BX142" s="319"/>
    </row>
    <row r="143" spans="3:76" x14ac:dyDescent="0.3">
      <c r="C143" s="313"/>
      <c r="D143" s="313"/>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X143" s="319"/>
    </row>
    <row r="144" spans="3:76" x14ac:dyDescent="0.3">
      <c r="C144" s="313"/>
      <c r="D144" s="313"/>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c r="AM144" s="318"/>
      <c r="AN144" s="318"/>
      <c r="AO144" s="318"/>
      <c r="AP144" s="318"/>
      <c r="AQ144" s="318"/>
      <c r="AR144" s="318"/>
      <c r="AS144" s="318"/>
      <c r="AT144" s="318"/>
      <c r="AU144" s="318"/>
      <c r="AV144" s="318"/>
      <c r="AW144" s="318"/>
      <c r="AX144" s="318"/>
      <c r="AY144" s="318"/>
      <c r="AZ144" s="318"/>
      <c r="BA144" s="318"/>
      <c r="BB144" s="318"/>
      <c r="BC144" s="318"/>
      <c r="BD144" s="318"/>
      <c r="BE144" s="318"/>
      <c r="BF144" s="318"/>
      <c r="BG144" s="318"/>
      <c r="BH144" s="318"/>
      <c r="BI144" s="318"/>
      <c r="BJ144" s="318"/>
      <c r="BK144" s="318"/>
      <c r="BL144" s="318"/>
      <c r="BM144" s="318"/>
      <c r="BN144" s="318"/>
      <c r="BO144" s="318"/>
      <c r="BP144" s="318"/>
      <c r="BQ144" s="318"/>
      <c r="BR144" s="318"/>
      <c r="BS144" s="318"/>
      <c r="BT144" s="318"/>
      <c r="BU144" s="318"/>
      <c r="BV144" s="318"/>
      <c r="BX144" s="319"/>
    </row>
    <row r="145" spans="3:76" x14ac:dyDescent="0.3">
      <c r="C145" s="313"/>
      <c r="D145" s="313"/>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c r="BD145" s="318"/>
      <c r="BE145" s="318"/>
      <c r="BF145" s="318"/>
      <c r="BG145" s="318"/>
      <c r="BH145" s="318"/>
      <c r="BI145" s="318"/>
      <c r="BJ145" s="318"/>
      <c r="BK145" s="318"/>
      <c r="BL145" s="318"/>
      <c r="BM145" s="318"/>
      <c r="BN145" s="318"/>
      <c r="BO145" s="318"/>
      <c r="BP145" s="318"/>
      <c r="BQ145" s="318"/>
      <c r="BR145" s="318"/>
      <c r="BS145" s="318"/>
      <c r="BT145" s="318"/>
      <c r="BU145" s="318"/>
      <c r="BV145" s="318"/>
      <c r="BX145" s="319"/>
    </row>
    <row r="146" spans="3:76" x14ac:dyDescent="0.3">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c r="AI146" s="318"/>
      <c r="AJ146" s="318"/>
      <c r="AK146" s="318"/>
      <c r="AL146" s="318"/>
      <c r="AM146" s="318"/>
      <c r="AN146" s="318"/>
      <c r="AO146" s="318"/>
      <c r="AP146" s="318"/>
      <c r="AQ146" s="318"/>
      <c r="AR146" s="318"/>
      <c r="AS146" s="318"/>
      <c r="AT146" s="318"/>
      <c r="AU146" s="318"/>
      <c r="AV146" s="318"/>
      <c r="AW146" s="318"/>
      <c r="AX146" s="318"/>
      <c r="AY146" s="318"/>
      <c r="AZ146" s="318"/>
      <c r="BA146" s="318"/>
      <c r="BB146" s="318"/>
      <c r="BC146" s="318"/>
      <c r="BD146" s="318"/>
      <c r="BE146" s="318"/>
      <c r="BF146" s="318"/>
      <c r="BG146" s="318"/>
      <c r="BH146" s="318"/>
      <c r="BI146" s="318"/>
      <c r="BJ146" s="318"/>
      <c r="BK146" s="318"/>
      <c r="BL146" s="318"/>
      <c r="BM146" s="318"/>
      <c r="BN146" s="318"/>
      <c r="BO146" s="318"/>
      <c r="BP146" s="318"/>
      <c r="BQ146" s="318"/>
      <c r="BR146" s="318"/>
      <c r="BS146" s="318"/>
      <c r="BT146" s="318"/>
      <c r="BU146" s="318"/>
      <c r="BV146" s="318"/>
      <c r="BX146" s="319"/>
    </row>
    <row r="147" spans="3:76" x14ac:dyDescent="0.3">
      <c r="C147" s="313"/>
      <c r="D147" s="313"/>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c r="AI147" s="318"/>
      <c r="AJ147" s="318"/>
      <c r="AK147" s="318"/>
      <c r="AL147" s="318"/>
      <c r="AM147" s="318"/>
      <c r="AN147" s="318"/>
      <c r="AO147" s="318"/>
      <c r="AP147" s="318"/>
      <c r="AQ147" s="318"/>
      <c r="AR147" s="318"/>
      <c r="AS147" s="318"/>
      <c r="AT147" s="318"/>
      <c r="AU147" s="318"/>
      <c r="AV147" s="318"/>
      <c r="AW147" s="318"/>
      <c r="AX147" s="318"/>
      <c r="AY147" s="318"/>
      <c r="AZ147" s="318"/>
      <c r="BA147" s="318"/>
      <c r="BB147" s="318"/>
      <c r="BC147" s="318"/>
      <c r="BD147" s="318"/>
      <c r="BE147" s="318"/>
      <c r="BF147" s="318"/>
      <c r="BG147" s="318"/>
      <c r="BH147" s="318"/>
      <c r="BI147" s="318"/>
      <c r="BJ147" s="318"/>
      <c r="BK147" s="318"/>
      <c r="BL147" s="318"/>
      <c r="BM147" s="318"/>
      <c r="BN147" s="318"/>
      <c r="BO147" s="318"/>
      <c r="BP147" s="318"/>
      <c r="BQ147" s="318"/>
      <c r="BR147" s="318"/>
      <c r="BS147" s="318"/>
      <c r="BT147" s="318"/>
      <c r="BU147" s="318"/>
      <c r="BV147" s="318"/>
      <c r="BX147" s="319"/>
    </row>
    <row r="148" spans="3:76" x14ac:dyDescent="0.3">
      <c r="C148" s="313"/>
      <c r="D148" s="313"/>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c r="BC148" s="318"/>
      <c r="BD148" s="318"/>
      <c r="BE148" s="318"/>
      <c r="BF148" s="318"/>
      <c r="BG148" s="318"/>
      <c r="BH148" s="318"/>
      <c r="BI148" s="318"/>
      <c r="BJ148" s="318"/>
      <c r="BK148" s="318"/>
      <c r="BL148" s="318"/>
      <c r="BM148" s="318"/>
      <c r="BN148" s="318"/>
      <c r="BO148" s="318"/>
      <c r="BP148" s="318"/>
      <c r="BQ148" s="318"/>
      <c r="BR148" s="318"/>
      <c r="BS148" s="318"/>
      <c r="BT148" s="318"/>
      <c r="BU148" s="318"/>
      <c r="BV148" s="318"/>
      <c r="BX148" s="319"/>
    </row>
    <row r="149" spans="3:76" x14ac:dyDescent="0.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3"/>
      <c r="AN149" s="143"/>
      <c r="AO149" s="143"/>
      <c r="AP149" s="143"/>
      <c r="AQ149" s="143"/>
      <c r="AR149" s="143"/>
      <c r="AS149" s="143"/>
      <c r="AT149" s="143"/>
      <c r="AU149" s="143"/>
      <c r="AV149" s="143"/>
      <c r="AW149" s="143"/>
      <c r="AX149" s="143"/>
      <c r="AY149" s="143"/>
      <c r="AZ149" s="143"/>
      <c r="BA149" s="143"/>
      <c r="BB149" s="143"/>
      <c r="BC149" s="143"/>
      <c r="BD149" s="143"/>
      <c r="BE149" s="143"/>
      <c r="BF149" s="143"/>
      <c r="BG149" s="143"/>
      <c r="BH149" s="143"/>
      <c r="BI149" s="143"/>
      <c r="BJ149" s="143"/>
      <c r="BK149" s="143"/>
      <c r="BL149" s="143"/>
      <c r="BM149" s="143"/>
      <c r="BN149" s="143"/>
      <c r="BO149" s="143"/>
      <c r="BP149" s="143"/>
      <c r="BQ149" s="143"/>
      <c r="BR149" s="143"/>
      <c r="BS149" s="143"/>
      <c r="BT149" s="143"/>
      <c r="BU149" s="143"/>
      <c r="BV149" s="143"/>
      <c r="BX149" s="319"/>
    </row>
    <row r="150" spans="3:76" x14ac:dyDescent="0.3">
      <c r="C150" s="313"/>
      <c r="D150" s="313"/>
      <c r="E150" s="318"/>
      <c r="F150" s="318"/>
      <c r="G150" s="318"/>
      <c r="H150" s="318"/>
      <c r="I150" s="318"/>
      <c r="J150" s="318"/>
      <c r="K150" s="318"/>
      <c r="L150" s="318"/>
      <c r="M150" s="318"/>
      <c r="N150" s="318"/>
      <c r="O150" s="318"/>
      <c r="P150" s="318"/>
      <c r="Q150" s="318"/>
      <c r="R150" s="318"/>
      <c r="S150" s="318"/>
      <c r="T150" s="318"/>
      <c r="U150" s="318"/>
      <c r="V150" s="318"/>
      <c r="W150" s="318"/>
      <c r="X150" s="318"/>
      <c r="Y150" s="318"/>
      <c r="Z150" s="318"/>
      <c r="AA150" s="318"/>
      <c r="AB150" s="318"/>
      <c r="AC150" s="318"/>
      <c r="AD150" s="318"/>
      <c r="AE150" s="318"/>
      <c r="AF150" s="318"/>
      <c r="AG150" s="318"/>
      <c r="AH150" s="318"/>
      <c r="AI150" s="318"/>
      <c r="AJ150" s="318"/>
      <c r="AK150" s="318"/>
      <c r="AL150" s="318"/>
      <c r="AM150" s="318"/>
      <c r="AN150" s="318"/>
      <c r="AO150" s="318"/>
      <c r="AP150" s="318"/>
      <c r="AQ150" s="318"/>
      <c r="AR150" s="318"/>
      <c r="AS150" s="318"/>
      <c r="AT150" s="318"/>
      <c r="AU150" s="318"/>
      <c r="AV150" s="318"/>
      <c r="AW150" s="318"/>
      <c r="AX150" s="318"/>
      <c r="AY150" s="318"/>
      <c r="AZ150" s="318"/>
      <c r="BA150" s="318"/>
      <c r="BB150" s="318"/>
      <c r="BC150" s="318"/>
      <c r="BD150" s="318"/>
      <c r="BE150" s="318"/>
      <c r="BF150" s="318"/>
      <c r="BG150" s="318"/>
      <c r="BH150" s="318"/>
      <c r="BI150" s="318"/>
      <c r="BJ150" s="318"/>
      <c r="BK150" s="318"/>
      <c r="BL150" s="318"/>
      <c r="BM150" s="318"/>
      <c r="BN150" s="318"/>
      <c r="BO150" s="318"/>
      <c r="BP150" s="318"/>
      <c r="BQ150" s="318"/>
      <c r="BR150" s="318"/>
      <c r="BS150" s="318"/>
      <c r="BT150" s="318"/>
      <c r="BU150" s="318"/>
      <c r="BV150" s="318"/>
      <c r="BX150" s="319"/>
    </row>
    <row r="151" spans="3:76" x14ac:dyDescent="0.3">
      <c r="C151" s="313"/>
      <c r="D151" s="313"/>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X151" s="319"/>
    </row>
    <row r="152" spans="3:76" x14ac:dyDescent="0.3">
      <c r="C152" s="313"/>
      <c r="D152" s="313"/>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8"/>
      <c r="AI152" s="318"/>
      <c r="AJ152" s="318"/>
      <c r="AK152" s="318"/>
      <c r="AL152" s="318"/>
      <c r="AM152" s="318"/>
      <c r="AN152" s="318"/>
      <c r="AO152" s="318"/>
      <c r="AP152" s="318"/>
      <c r="AQ152" s="318"/>
      <c r="AR152" s="318"/>
      <c r="AS152" s="318"/>
      <c r="AT152" s="318"/>
      <c r="AU152" s="318"/>
      <c r="AV152" s="318"/>
      <c r="AW152" s="318"/>
      <c r="AX152" s="318"/>
      <c r="AY152" s="318"/>
      <c r="AZ152" s="318"/>
      <c r="BA152" s="318"/>
      <c r="BB152" s="318"/>
      <c r="BC152" s="318"/>
      <c r="BD152" s="318"/>
      <c r="BE152" s="318"/>
      <c r="BF152" s="318"/>
      <c r="BG152" s="318"/>
      <c r="BH152" s="318"/>
      <c r="BI152" s="318"/>
      <c r="BJ152" s="318"/>
      <c r="BK152" s="318"/>
      <c r="BL152" s="318"/>
      <c r="BM152" s="318"/>
      <c r="BN152" s="318"/>
      <c r="BO152" s="318"/>
      <c r="BP152" s="318"/>
      <c r="BQ152" s="318"/>
      <c r="BR152" s="318"/>
      <c r="BS152" s="318"/>
      <c r="BT152" s="318"/>
      <c r="BU152" s="318"/>
      <c r="BV152" s="318"/>
      <c r="BX152" s="319"/>
    </row>
    <row r="153" spans="3:76" x14ac:dyDescent="0.3">
      <c r="C153" s="313"/>
      <c r="D153" s="313"/>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8"/>
      <c r="AI153" s="318"/>
      <c r="AJ153" s="318"/>
      <c r="AK153" s="318"/>
      <c r="AL153" s="318"/>
      <c r="AM153" s="318"/>
      <c r="AN153" s="318"/>
      <c r="AO153" s="318"/>
      <c r="AP153" s="318"/>
      <c r="AQ153" s="318"/>
      <c r="AR153" s="318"/>
      <c r="AS153" s="318"/>
      <c r="AT153" s="318"/>
      <c r="AU153" s="318"/>
      <c r="AV153" s="318"/>
      <c r="AW153" s="318"/>
      <c r="AX153" s="318"/>
      <c r="AY153" s="318"/>
      <c r="AZ153" s="318"/>
      <c r="BA153" s="318"/>
      <c r="BB153" s="318"/>
      <c r="BC153" s="318"/>
      <c r="BD153" s="318"/>
      <c r="BE153" s="318"/>
      <c r="BF153" s="318"/>
      <c r="BG153" s="318"/>
      <c r="BH153" s="318"/>
      <c r="BI153" s="318"/>
      <c r="BJ153" s="318"/>
      <c r="BK153" s="318"/>
      <c r="BL153" s="318"/>
      <c r="BM153" s="318"/>
      <c r="BN153" s="318"/>
      <c r="BO153" s="318"/>
      <c r="BP153" s="318"/>
      <c r="BQ153" s="318"/>
      <c r="BR153" s="318"/>
      <c r="BS153" s="318"/>
      <c r="BT153" s="318"/>
      <c r="BU153" s="318"/>
      <c r="BV153" s="318"/>
      <c r="BX153" s="319"/>
    </row>
    <row r="154" spans="3:76" x14ac:dyDescent="0.3">
      <c r="C154" s="313"/>
      <c r="D154" s="313"/>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8"/>
      <c r="AI154" s="318"/>
      <c r="AJ154" s="318"/>
      <c r="AK154" s="318"/>
      <c r="AL154" s="318"/>
      <c r="AM154" s="318"/>
      <c r="AN154" s="318"/>
      <c r="AO154" s="318"/>
      <c r="AP154" s="318"/>
      <c r="AQ154" s="318"/>
      <c r="AR154" s="318"/>
      <c r="AS154" s="318"/>
      <c r="AT154" s="318"/>
      <c r="AU154" s="318"/>
      <c r="AV154" s="318"/>
      <c r="AW154" s="318"/>
      <c r="AX154" s="318"/>
      <c r="AY154" s="318"/>
      <c r="AZ154" s="318"/>
      <c r="BA154" s="318"/>
      <c r="BB154" s="318"/>
      <c r="BC154" s="318"/>
      <c r="BD154" s="318"/>
      <c r="BE154" s="318"/>
      <c r="BF154" s="318"/>
      <c r="BG154" s="318"/>
      <c r="BH154" s="318"/>
      <c r="BI154" s="318"/>
      <c r="BJ154" s="318"/>
      <c r="BK154" s="318"/>
      <c r="BL154" s="318"/>
      <c r="BM154" s="318"/>
      <c r="BN154" s="318"/>
      <c r="BO154" s="318"/>
      <c r="BP154" s="318"/>
      <c r="BQ154" s="318"/>
      <c r="BR154" s="318"/>
      <c r="BS154" s="318"/>
      <c r="BT154" s="318"/>
      <c r="BU154" s="318"/>
      <c r="BV154" s="318"/>
      <c r="BX154" s="319"/>
    </row>
    <row r="155" spans="3:76" x14ac:dyDescent="0.3">
      <c r="C155" s="313"/>
      <c r="D155" s="313"/>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8"/>
      <c r="AI155" s="318"/>
      <c r="AJ155" s="318"/>
      <c r="AK155" s="318"/>
      <c r="AL155" s="318"/>
      <c r="AM155" s="318"/>
      <c r="AN155" s="318"/>
      <c r="AO155" s="318"/>
      <c r="AP155" s="318"/>
      <c r="AQ155" s="318"/>
      <c r="AR155" s="318"/>
      <c r="AS155" s="318"/>
      <c r="AT155" s="318"/>
      <c r="AU155" s="318"/>
      <c r="AV155" s="318"/>
      <c r="AW155" s="318"/>
      <c r="AX155" s="318"/>
      <c r="AY155" s="318"/>
      <c r="AZ155" s="318"/>
      <c r="BA155" s="318"/>
      <c r="BB155" s="318"/>
      <c r="BC155" s="318"/>
      <c r="BD155" s="318"/>
      <c r="BE155" s="318"/>
      <c r="BF155" s="318"/>
      <c r="BG155" s="318"/>
      <c r="BH155" s="318"/>
      <c r="BI155" s="318"/>
      <c r="BJ155" s="318"/>
      <c r="BK155" s="318"/>
      <c r="BL155" s="318"/>
      <c r="BM155" s="318"/>
      <c r="BN155" s="318"/>
      <c r="BO155" s="318"/>
      <c r="BP155" s="318"/>
      <c r="BQ155" s="318"/>
      <c r="BR155" s="318"/>
      <c r="BS155" s="318"/>
      <c r="BT155" s="318"/>
      <c r="BU155" s="318"/>
      <c r="BV155" s="318"/>
      <c r="BX155" s="319"/>
    </row>
    <row r="156" spans="3:76" x14ac:dyDescent="0.3">
      <c r="C156" s="313"/>
      <c r="D156" s="313"/>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8"/>
      <c r="AI156" s="318"/>
      <c r="AJ156" s="318"/>
      <c r="AK156" s="318"/>
      <c r="AL156" s="318"/>
      <c r="AM156" s="318"/>
      <c r="AN156" s="318"/>
      <c r="AO156" s="318"/>
      <c r="AP156" s="318"/>
      <c r="AQ156" s="318"/>
      <c r="AR156" s="318"/>
      <c r="AS156" s="318"/>
      <c r="AT156" s="318"/>
      <c r="AU156" s="318"/>
      <c r="AV156" s="318"/>
      <c r="AW156" s="318"/>
      <c r="AX156" s="318"/>
      <c r="AY156" s="318"/>
      <c r="AZ156" s="318"/>
      <c r="BA156" s="318"/>
      <c r="BB156" s="318"/>
      <c r="BC156" s="318"/>
      <c r="BD156" s="318"/>
      <c r="BE156" s="318"/>
      <c r="BF156" s="318"/>
      <c r="BG156" s="318"/>
      <c r="BH156" s="318"/>
      <c r="BI156" s="318"/>
      <c r="BJ156" s="318"/>
      <c r="BK156" s="318"/>
      <c r="BL156" s="318"/>
      <c r="BM156" s="318"/>
      <c r="BN156" s="318"/>
      <c r="BO156" s="318"/>
      <c r="BP156" s="318"/>
      <c r="BQ156" s="318"/>
      <c r="BR156" s="318"/>
      <c r="BS156" s="318"/>
      <c r="BT156" s="318"/>
      <c r="BU156" s="318"/>
      <c r="BV156" s="318"/>
      <c r="BX156" s="319"/>
    </row>
    <row r="157" spans="3:76" x14ac:dyDescent="0.3">
      <c r="C157" s="313"/>
      <c r="D157" s="313"/>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8"/>
      <c r="AI157" s="318"/>
      <c r="AJ157" s="318"/>
      <c r="AK157" s="318"/>
      <c r="AL157" s="318"/>
      <c r="AM157" s="318"/>
      <c r="AN157" s="318"/>
      <c r="AO157" s="318"/>
      <c r="AP157" s="318"/>
      <c r="AQ157" s="318"/>
      <c r="AR157" s="318"/>
      <c r="AS157" s="318"/>
      <c r="AT157" s="318"/>
      <c r="AU157" s="318"/>
      <c r="AV157" s="318"/>
      <c r="AW157" s="318"/>
      <c r="AX157" s="318"/>
      <c r="AY157" s="318"/>
      <c r="AZ157" s="318"/>
      <c r="BA157" s="318"/>
      <c r="BB157" s="318"/>
      <c r="BC157" s="318"/>
      <c r="BD157" s="318"/>
      <c r="BE157" s="318"/>
      <c r="BF157" s="318"/>
      <c r="BG157" s="318"/>
      <c r="BH157" s="318"/>
      <c r="BI157" s="318"/>
      <c r="BJ157" s="318"/>
      <c r="BK157" s="318"/>
      <c r="BL157" s="318"/>
      <c r="BM157" s="318"/>
      <c r="BN157" s="318"/>
      <c r="BO157" s="318"/>
      <c r="BP157" s="318"/>
      <c r="BQ157" s="318"/>
      <c r="BR157" s="318"/>
      <c r="BS157" s="318"/>
      <c r="BT157" s="318"/>
      <c r="BU157" s="318"/>
      <c r="BV157" s="318"/>
      <c r="BX157" s="319"/>
    </row>
    <row r="158" spans="3:76" x14ac:dyDescent="0.3">
      <c r="C158" s="313"/>
      <c r="D158" s="313"/>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318"/>
      <c r="AF158" s="318"/>
      <c r="AG158" s="318"/>
      <c r="AH158" s="318"/>
      <c r="AI158" s="318"/>
      <c r="AJ158" s="318"/>
      <c r="AK158" s="318"/>
      <c r="AL158" s="318"/>
      <c r="AM158" s="318"/>
      <c r="AN158" s="318"/>
      <c r="AO158" s="318"/>
      <c r="AP158" s="318"/>
      <c r="AQ158" s="318"/>
      <c r="AR158" s="318"/>
      <c r="AS158" s="318"/>
      <c r="AT158" s="318"/>
      <c r="AU158" s="318"/>
      <c r="AV158" s="318"/>
      <c r="AW158" s="318"/>
      <c r="AX158" s="318"/>
      <c r="AY158" s="318"/>
      <c r="AZ158" s="318"/>
      <c r="BA158" s="318"/>
      <c r="BB158" s="318"/>
      <c r="BC158" s="318"/>
      <c r="BD158" s="318"/>
      <c r="BE158" s="318"/>
      <c r="BF158" s="318"/>
      <c r="BG158" s="318"/>
      <c r="BH158" s="318"/>
      <c r="BI158" s="318"/>
      <c r="BJ158" s="318"/>
      <c r="BK158" s="318"/>
      <c r="BL158" s="318"/>
      <c r="BM158" s="318"/>
      <c r="BN158" s="318"/>
      <c r="BO158" s="318"/>
      <c r="BP158" s="318"/>
      <c r="BQ158" s="318"/>
      <c r="BR158" s="318"/>
      <c r="BS158" s="318"/>
      <c r="BT158" s="318"/>
      <c r="BU158" s="318"/>
      <c r="BV158" s="318"/>
      <c r="BX158" s="319"/>
    </row>
    <row r="159" spans="3:76" x14ac:dyDescent="0.3">
      <c r="C159" s="313"/>
      <c r="D159" s="313"/>
      <c r="E159" s="318"/>
      <c r="F159" s="318"/>
      <c r="G159" s="318"/>
      <c r="H159" s="318"/>
      <c r="I159" s="318"/>
      <c r="J159" s="318"/>
      <c r="K159" s="318"/>
      <c r="L159" s="318"/>
      <c r="M159" s="318"/>
      <c r="N159" s="318"/>
      <c r="O159" s="318"/>
      <c r="P159" s="318"/>
      <c r="Q159" s="318"/>
      <c r="R159" s="318"/>
      <c r="S159" s="318"/>
      <c r="T159" s="318"/>
      <c r="U159" s="318"/>
      <c r="V159" s="318"/>
      <c r="W159" s="318"/>
      <c r="X159" s="318"/>
      <c r="Y159" s="318"/>
      <c r="Z159" s="318"/>
      <c r="AA159" s="318"/>
      <c r="AB159" s="318"/>
      <c r="AC159" s="318"/>
      <c r="AD159" s="318"/>
      <c r="AE159" s="318"/>
      <c r="AF159" s="318"/>
      <c r="AG159" s="318"/>
      <c r="AH159" s="318"/>
      <c r="AI159" s="318"/>
      <c r="AJ159" s="318"/>
      <c r="AK159" s="318"/>
      <c r="AL159" s="318"/>
      <c r="AM159" s="318"/>
      <c r="AN159" s="318"/>
      <c r="AO159" s="318"/>
      <c r="AP159" s="318"/>
      <c r="AQ159" s="318"/>
      <c r="AR159" s="318"/>
      <c r="AS159" s="318"/>
      <c r="AT159" s="318"/>
      <c r="AU159" s="318"/>
      <c r="AV159" s="318"/>
      <c r="AW159" s="318"/>
      <c r="AX159" s="318"/>
      <c r="AY159" s="318"/>
      <c r="AZ159" s="318"/>
      <c r="BA159" s="318"/>
      <c r="BB159" s="318"/>
      <c r="BC159" s="318"/>
      <c r="BD159" s="318"/>
      <c r="BE159" s="318"/>
      <c r="BF159" s="318"/>
      <c r="BG159" s="318"/>
      <c r="BH159" s="318"/>
      <c r="BI159" s="318"/>
      <c r="BJ159" s="318"/>
      <c r="BK159" s="318"/>
      <c r="BL159" s="318"/>
      <c r="BM159" s="318"/>
      <c r="BN159" s="318"/>
      <c r="BO159" s="318"/>
      <c r="BP159" s="318"/>
      <c r="BQ159" s="318"/>
      <c r="BR159" s="318"/>
      <c r="BS159" s="318"/>
      <c r="BT159" s="318"/>
      <c r="BU159" s="318"/>
      <c r="BV159" s="318"/>
      <c r="BX159" s="319"/>
    </row>
    <row r="160" spans="3:76" x14ac:dyDescent="0.3">
      <c r="C160" s="313"/>
      <c r="D160" s="313"/>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c r="AF160" s="318"/>
      <c r="AG160" s="318"/>
      <c r="AH160" s="318"/>
      <c r="AI160" s="318"/>
      <c r="AJ160" s="318"/>
      <c r="AK160" s="318"/>
      <c r="AL160" s="318"/>
      <c r="AM160" s="318"/>
      <c r="AN160" s="318"/>
      <c r="AO160" s="318"/>
      <c r="AP160" s="318"/>
      <c r="AQ160" s="318"/>
      <c r="AR160" s="318"/>
      <c r="AS160" s="318"/>
      <c r="AT160" s="318"/>
      <c r="AU160" s="318"/>
      <c r="AV160" s="318"/>
      <c r="AW160" s="318"/>
      <c r="AX160" s="318"/>
      <c r="AY160" s="318"/>
      <c r="AZ160" s="318"/>
      <c r="BA160" s="318"/>
      <c r="BB160" s="318"/>
      <c r="BC160" s="318"/>
      <c r="BD160" s="318"/>
      <c r="BE160" s="318"/>
      <c r="BF160" s="318"/>
      <c r="BG160" s="318"/>
      <c r="BH160" s="318"/>
      <c r="BI160" s="318"/>
      <c r="BJ160" s="318"/>
      <c r="BK160" s="318"/>
      <c r="BL160" s="318"/>
      <c r="BM160" s="318"/>
      <c r="BN160" s="318"/>
      <c r="BO160" s="318"/>
      <c r="BP160" s="318"/>
      <c r="BQ160" s="318"/>
      <c r="BR160" s="318"/>
      <c r="BS160" s="318"/>
      <c r="BT160" s="318"/>
      <c r="BU160" s="318"/>
      <c r="BV160" s="318"/>
      <c r="BX160" s="319"/>
    </row>
    <row r="161" spans="3:76" x14ac:dyDescent="0.3">
      <c r="C161" s="313"/>
      <c r="D161" s="313"/>
      <c r="E161" s="318"/>
      <c r="F161" s="318"/>
      <c r="G161" s="318"/>
      <c r="H161" s="318"/>
      <c r="I161" s="318"/>
      <c r="J161" s="318"/>
      <c r="K161" s="318"/>
      <c r="L161" s="318"/>
      <c r="M161" s="318"/>
      <c r="N161" s="318"/>
      <c r="O161" s="318"/>
      <c r="P161" s="318"/>
      <c r="Q161" s="318"/>
      <c r="R161" s="318"/>
      <c r="S161" s="318"/>
      <c r="T161" s="318"/>
      <c r="U161" s="318"/>
      <c r="V161" s="318"/>
      <c r="W161" s="318"/>
      <c r="X161" s="318"/>
      <c r="Y161" s="318"/>
      <c r="Z161" s="318"/>
      <c r="AA161" s="318"/>
      <c r="AB161" s="318"/>
      <c r="AC161" s="318"/>
      <c r="AD161" s="318"/>
      <c r="AE161" s="318"/>
      <c r="AF161" s="318"/>
      <c r="AG161" s="318"/>
      <c r="AH161" s="318"/>
      <c r="AI161" s="318"/>
      <c r="AJ161" s="318"/>
      <c r="AK161" s="318"/>
      <c r="AL161" s="318"/>
      <c r="AM161" s="318"/>
      <c r="AN161" s="318"/>
      <c r="AO161" s="318"/>
      <c r="AP161" s="318"/>
      <c r="AQ161" s="318"/>
      <c r="AR161" s="318"/>
      <c r="AS161" s="318"/>
      <c r="AT161" s="318"/>
      <c r="AU161" s="318"/>
      <c r="AV161" s="318"/>
      <c r="AW161" s="318"/>
      <c r="AX161" s="318"/>
      <c r="AY161" s="318"/>
      <c r="AZ161" s="318"/>
      <c r="BA161" s="318"/>
      <c r="BB161" s="318"/>
      <c r="BC161" s="318"/>
      <c r="BD161" s="318"/>
      <c r="BE161" s="318"/>
      <c r="BF161" s="318"/>
      <c r="BG161" s="318"/>
      <c r="BH161" s="318"/>
      <c r="BI161" s="318"/>
      <c r="BJ161" s="318"/>
      <c r="BK161" s="318"/>
      <c r="BL161" s="318"/>
      <c r="BM161" s="318"/>
      <c r="BN161" s="318"/>
      <c r="BO161" s="318"/>
      <c r="BP161" s="318"/>
      <c r="BQ161" s="318"/>
      <c r="BR161" s="318"/>
      <c r="BS161" s="318"/>
      <c r="BT161" s="318"/>
      <c r="BU161" s="318"/>
      <c r="BV161" s="318"/>
      <c r="BX161" s="319"/>
    </row>
    <row r="162" spans="3:76" x14ac:dyDescent="0.3">
      <c r="C162" s="313"/>
      <c r="D162" s="313"/>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318"/>
      <c r="AF162" s="318"/>
      <c r="AG162" s="318"/>
      <c r="AH162" s="318"/>
      <c r="AI162" s="318"/>
      <c r="AJ162" s="318"/>
      <c r="AK162" s="318"/>
      <c r="AL162" s="318"/>
      <c r="AM162" s="318"/>
      <c r="AN162" s="318"/>
      <c r="AO162" s="318"/>
      <c r="AP162" s="318"/>
      <c r="AQ162" s="318"/>
      <c r="AR162" s="318"/>
      <c r="AS162" s="318"/>
      <c r="AT162" s="318"/>
      <c r="AU162" s="318"/>
      <c r="AV162" s="318"/>
      <c r="AW162" s="318"/>
      <c r="AX162" s="318"/>
      <c r="AY162" s="318"/>
      <c r="AZ162" s="318"/>
      <c r="BA162" s="318"/>
      <c r="BB162" s="318"/>
      <c r="BC162" s="318"/>
      <c r="BD162" s="318"/>
      <c r="BE162" s="318"/>
      <c r="BF162" s="318"/>
      <c r="BG162" s="318"/>
      <c r="BH162" s="318"/>
      <c r="BI162" s="318"/>
      <c r="BJ162" s="318"/>
      <c r="BK162" s="318"/>
      <c r="BL162" s="318"/>
      <c r="BM162" s="318"/>
      <c r="BN162" s="318"/>
      <c r="BO162" s="318"/>
      <c r="BP162" s="318"/>
      <c r="BQ162" s="318"/>
      <c r="BR162" s="318"/>
      <c r="BS162" s="318"/>
      <c r="BT162" s="318"/>
      <c r="BU162" s="318"/>
      <c r="BV162" s="318"/>
      <c r="BX162" s="319"/>
    </row>
    <row r="163" spans="3:76" x14ac:dyDescent="0.3">
      <c r="C163" s="313"/>
      <c r="D163" s="313"/>
      <c r="E163" s="318"/>
      <c r="F163" s="318"/>
      <c r="G163" s="318"/>
      <c r="H163" s="318"/>
      <c r="I163" s="318"/>
      <c r="J163" s="318"/>
      <c r="K163" s="318"/>
      <c r="L163" s="318"/>
      <c r="M163" s="318"/>
      <c r="N163" s="318"/>
      <c r="O163" s="318"/>
      <c r="P163" s="318"/>
      <c r="Q163" s="318"/>
      <c r="R163" s="318"/>
      <c r="S163" s="318"/>
      <c r="T163" s="318"/>
      <c r="U163" s="318"/>
      <c r="V163" s="318"/>
      <c r="W163" s="318"/>
      <c r="X163" s="318"/>
      <c r="Y163" s="318"/>
      <c r="Z163" s="318"/>
      <c r="AA163" s="318"/>
      <c r="AB163" s="318"/>
      <c r="AC163" s="318"/>
      <c r="AD163" s="318"/>
      <c r="AE163" s="318"/>
      <c r="AF163" s="318"/>
      <c r="AG163" s="318"/>
      <c r="AH163" s="318"/>
      <c r="AI163" s="318"/>
      <c r="AJ163" s="318"/>
      <c r="AK163" s="318"/>
      <c r="AL163" s="318"/>
      <c r="AM163" s="318"/>
      <c r="AN163" s="318"/>
      <c r="AO163" s="318"/>
      <c r="AP163" s="318"/>
      <c r="AQ163" s="318"/>
      <c r="AR163" s="318"/>
      <c r="AS163" s="318"/>
      <c r="AT163" s="318"/>
      <c r="AU163" s="318"/>
      <c r="AV163" s="318"/>
      <c r="AW163" s="318"/>
      <c r="AX163" s="318"/>
      <c r="AY163" s="318"/>
      <c r="AZ163" s="318"/>
      <c r="BA163" s="318"/>
      <c r="BB163" s="318"/>
      <c r="BC163" s="318"/>
      <c r="BD163" s="318"/>
      <c r="BE163" s="318"/>
      <c r="BF163" s="318"/>
      <c r="BG163" s="318"/>
      <c r="BH163" s="318"/>
      <c r="BI163" s="318"/>
      <c r="BJ163" s="318"/>
      <c r="BK163" s="318"/>
      <c r="BL163" s="318"/>
      <c r="BM163" s="318"/>
      <c r="BN163" s="318"/>
      <c r="BO163" s="318"/>
      <c r="BP163" s="318"/>
      <c r="BQ163" s="318"/>
      <c r="BR163" s="318"/>
      <c r="BS163" s="318"/>
      <c r="BT163" s="318"/>
      <c r="BU163" s="318"/>
      <c r="BV163" s="318"/>
    </row>
    <row r="164" spans="3:76" x14ac:dyDescent="0.3">
      <c r="C164" s="313"/>
      <c r="D164" s="313"/>
      <c r="E164" s="318"/>
      <c r="F164" s="318"/>
      <c r="G164" s="318"/>
      <c r="H164" s="318"/>
      <c r="I164" s="318"/>
      <c r="J164" s="318"/>
      <c r="K164" s="318"/>
      <c r="L164" s="318"/>
      <c r="M164" s="318"/>
      <c r="N164" s="318"/>
      <c r="O164" s="318"/>
      <c r="P164" s="318"/>
      <c r="Q164" s="318"/>
      <c r="R164" s="318"/>
      <c r="S164" s="318"/>
      <c r="T164" s="318"/>
      <c r="U164" s="318"/>
      <c r="V164" s="318"/>
      <c r="W164" s="318"/>
      <c r="X164" s="318"/>
      <c r="Y164" s="318"/>
      <c r="Z164" s="318"/>
      <c r="AA164" s="318"/>
      <c r="AB164" s="318"/>
      <c r="AC164" s="318"/>
      <c r="AD164" s="318"/>
      <c r="AE164" s="318"/>
      <c r="AF164" s="318"/>
      <c r="AG164" s="318"/>
      <c r="AH164" s="318"/>
      <c r="AI164" s="318"/>
      <c r="AJ164" s="318"/>
      <c r="AK164" s="318"/>
      <c r="AL164" s="318"/>
      <c r="AM164" s="318"/>
      <c r="AN164" s="318"/>
      <c r="AO164" s="318"/>
      <c r="AP164" s="318"/>
      <c r="AQ164" s="318"/>
      <c r="AR164" s="318"/>
      <c r="AS164" s="318"/>
      <c r="AT164" s="318"/>
      <c r="AU164" s="318"/>
      <c r="AV164" s="318"/>
      <c r="AW164" s="318"/>
      <c r="AX164" s="318"/>
      <c r="AY164" s="318"/>
      <c r="AZ164" s="318"/>
      <c r="BA164" s="318"/>
      <c r="BB164" s="318"/>
      <c r="BC164" s="318"/>
      <c r="BD164" s="318"/>
      <c r="BE164" s="318"/>
      <c r="BF164" s="318"/>
      <c r="BG164" s="318"/>
      <c r="BH164" s="318"/>
      <c r="BI164" s="318"/>
      <c r="BJ164" s="318"/>
      <c r="BK164" s="318"/>
      <c r="BL164" s="318"/>
      <c r="BM164" s="318"/>
      <c r="BN164" s="318"/>
      <c r="BO164" s="318"/>
      <c r="BP164" s="318"/>
      <c r="BQ164" s="318"/>
      <c r="BR164" s="318"/>
      <c r="BS164" s="318"/>
      <c r="BT164" s="318"/>
      <c r="BU164" s="318"/>
      <c r="BV164" s="318"/>
    </row>
    <row r="165" spans="3:76" x14ac:dyDescent="0.3">
      <c r="C165" s="313"/>
      <c r="D165" s="313"/>
      <c r="E165" s="318"/>
      <c r="F165" s="318"/>
      <c r="G165" s="318"/>
      <c r="H165" s="318"/>
      <c r="I165" s="318"/>
      <c r="J165" s="318"/>
      <c r="K165" s="318"/>
      <c r="L165" s="318"/>
      <c r="M165" s="318"/>
      <c r="N165" s="318"/>
      <c r="O165" s="318"/>
      <c r="P165" s="318"/>
      <c r="Q165" s="318"/>
      <c r="R165" s="318"/>
      <c r="S165" s="318"/>
      <c r="T165" s="318"/>
      <c r="U165" s="318"/>
      <c r="V165" s="318"/>
      <c r="W165" s="318"/>
      <c r="X165" s="318"/>
      <c r="Y165" s="318"/>
      <c r="Z165" s="318"/>
      <c r="AA165" s="318"/>
      <c r="AB165" s="318"/>
      <c r="AC165" s="318"/>
      <c r="AD165" s="318"/>
      <c r="AE165" s="318"/>
      <c r="AF165" s="318"/>
      <c r="AG165" s="318"/>
      <c r="AH165" s="318"/>
      <c r="AI165" s="318"/>
      <c r="AJ165" s="318"/>
      <c r="AK165" s="318"/>
      <c r="AL165" s="318"/>
      <c r="AM165" s="318"/>
      <c r="AN165" s="318"/>
      <c r="AO165" s="318"/>
      <c r="AP165" s="318"/>
      <c r="AQ165" s="318"/>
      <c r="AR165" s="318"/>
      <c r="AS165" s="318"/>
      <c r="AT165" s="318"/>
      <c r="AU165" s="318"/>
      <c r="AV165" s="318"/>
      <c r="AW165" s="318"/>
      <c r="AX165" s="318"/>
      <c r="AY165" s="318"/>
      <c r="AZ165" s="318"/>
      <c r="BA165" s="318"/>
      <c r="BB165" s="318"/>
      <c r="BC165" s="318"/>
      <c r="BD165" s="318"/>
      <c r="BE165" s="318"/>
      <c r="BF165" s="318"/>
      <c r="BG165" s="318"/>
      <c r="BH165" s="318"/>
      <c r="BI165" s="318"/>
      <c r="BJ165" s="318"/>
      <c r="BK165" s="318"/>
      <c r="BL165" s="318"/>
      <c r="BM165" s="318"/>
      <c r="BN165" s="318"/>
      <c r="BO165" s="318"/>
      <c r="BP165" s="318"/>
      <c r="BQ165" s="318"/>
      <c r="BR165" s="318"/>
      <c r="BS165" s="318"/>
      <c r="BT165" s="318"/>
      <c r="BU165" s="318"/>
      <c r="BV165" s="318"/>
    </row>
    <row r="166" spans="3:76" x14ac:dyDescent="0.3">
      <c r="C166" s="313"/>
      <c r="D166" s="313"/>
      <c r="E166" s="318"/>
      <c r="F166" s="318"/>
      <c r="G166" s="318"/>
      <c r="H166" s="318"/>
      <c r="I166" s="318"/>
      <c r="J166" s="318"/>
      <c r="K166" s="318"/>
      <c r="L166" s="318"/>
      <c r="M166" s="318"/>
      <c r="N166" s="318"/>
      <c r="O166" s="318"/>
      <c r="P166" s="318"/>
      <c r="Q166" s="318"/>
      <c r="R166" s="318"/>
      <c r="S166" s="318"/>
      <c r="T166" s="318"/>
      <c r="U166" s="318"/>
      <c r="V166" s="318"/>
      <c r="W166" s="318"/>
      <c r="X166" s="318"/>
      <c r="Y166" s="318"/>
      <c r="Z166" s="318"/>
      <c r="AA166" s="318"/>
      <c r="AB166" s="318"/>
      <c r="AC166" s="318"/>
      <c r="AD166" s="318"/>
      <c r="AE166" s="318"/>
      <c r="AF166" s="318"/>
      <c r="AG166" s="318"/>
      <c r="AH166" s="318"/>
      <c r="AI166" s="318"/>
      <c r="AJ166" s="318"/>
      <c r="AK166" s="318"/>
      <c r="AL166" s="318"/>
      <c r="AM166" s="318"/>
      <c r="AN166" s="318"/>
      <c r="AO166" s="318"/>
      <c r="AP166" s="318"/>
      <c r="AQ166" s="318"/>
      <c r="AR166" s="318"/>
      <c r="AS166" s="318"/>
      <c r="AT166" s="318"/>
      <c r="AU166" s="318"/>
      <c r="AV166" s="318"/>
      <c r="AW166" s="318"/>
      <c r="AX166" s="318"/>
      <c r="AY166" s="318"/>
      <c r="AZ166" s="318"/>
      <c r="BA166" s="318"/>
      <c r="BB166" s="318"/>
      <c r="BC166" s="318"/>
      <c r="BD166" s="318"/>
      <c r="BE166" s="318"/>
      <c r="BF166" s="318"/>
      <c r="BG166" s="318"/>
      <c r="BH166" s="318"/>
      <c r="BI166" s="318"/>
      <c r="BJ166" s="318"/>
      <c r="BK166" s="318"/>
      <c r="BL166" s="318"/>
      <c r="BM166" s="318"/>
      <c r="BN166" s="318"/>
      <c r="BO166" s="318"/>
      <c r="BP166" s="318"/>
      <c r="BQ166" s="318"/>
      <c r="BR166" s="318"/>
      <c r="BS166" s="318"/>
      <c r="BT166" s="318"/>
      <c r="BU166" s="318"/>
      <c r="BV166" s="318"/>
    </row>
    <row r="167" spans="3:76" x14ac:dyDescent="0.3">
      <c r="C167" s="313"/>
      <c r="D167" s="313"/>
      <c r="E167" s="318"/>
      <c r="F167" s="318"/>
      <c r="G167" s="318"/>
      <c r="H167" s="318"/>
      <c r="I167" s="318"/>
      <c r="J167" s="318"/>
      <c r="K167" s="318"/>
      <c r="L167" s="318"/>
      <c r="M167" s="318"/>
      <c r="N167" s="318"/>
      <c r="O167" s="318"/>
      <c r="P167" s="318"/>
      <c r="Q167" s="318"/>
      <c r="R167" s="318"/>
      <c r="S167" s="318"/>
      <c r="T167" s="318"/>
      <c r="U167" s="318"/>
      <c r="V167" s="318"/>
      <c r="W167" s="318"/>
      <c r="X167" s="318"/>
      <c r="Y167" s="318"/>
      <c r="Z167" s="318"/>
      <c r="AA167" s="318"/>
      <c r="AB167" s="318"/>
      <c r="AC167" s="318"/>
      <c r="AD167" s="318"/>
      <c r="AE167" s="318"/>
      <c r="AF167" s="318"/>
      <c r="AG167" s="318"/>
      <c r="AH167" s="318"/>
      <c r="AI167" s="318"/>
      <c r="AJ167" s="318"/>
      <c r="AK167" s="318"/>
      <c r="AL167" s="318"/>
      <c r="AM167" s="318"/>
      <c r="AN167" s="318"/>
      <c r="AO167" s="318"/>
      <c r="AP167" s="318"/>
      <c r="AQ167" s="318"/>
      <c r="AR167" s="318"/>
      <c r="AS167" s="318"/>
      <c r="AT167" s="318"/>
      <c r="AU167" s="318"/>
      <c r="AV167" s="318"/>
      <c r="AW167" s="318"/>
      <c r="AX167" s="318"/>
      <c r="AY167" s="318"/>
      <c r="AZ167" s="318"/>
      <c r="BA167" s="318"/>
      <c r="BB167" s="318"/>
      <c r="BC167" s="318"/>
      <c r="BD167" s="318"/>
      <c r="BE167" s="318"/>
      <c r="BF167" s="318"/>
      <c r="BG167" s="318"/>
      <c r="BH167" s="318"/>
      <c r="BI167" s="318"/>
      <c r="BJ167" s="318"/>
      <c r="BK167" s="318"/>
      <c r="BL167" s="318"/>
      <c r="BM167" s="318"/>
      <c r="BN167" s="318"/>
      <c r="BO167" s="318"/>
      <c r="BP167" s="318"/>
      <c r="BQ167" s="318"/>
      <c r="BR167" s="318"/>
      <c r="BS167" s="318"/>
      <c r="BT167" s="318"/>
      <c r="BU167" s="318"/>
      <c r="BV167" s="318"/>
    </row>
    <row r="168" spans="3:76" x14ac:dyDescent="0.3">
      <c r="C168" s="313"/>
      <c r="D168" s="313"/>
      <c r="E168" s="318"/>
      <c r="F168" s="318"/>
      <c r="G168" s="318"/>
      <c r="H168" s="318"/>
      <c r="I168" s="318"/>
      <c r="J168" s="318"/>
      <c r="K168" s="318"/>
      <c r="L168" s="318"/>
      <c r="M168" s="318"/>
      <c r="N168" s="318"/>
      <c r="O168" s="318"/>
      <c r="P168" s="318"/>
      <c r="Q168" s="318"/>
      <c r="R168" s="318"/>
      <c r="S168" s="318"/>
      <c r="T168" s="318"/>
      <c r="U168" s="318"/>
      <c r="V168" s="318"/>
      <c r="W168" s="318"/>
      <c r="X168" s="318"/>
      <c r="Y168" s="318"/>
      <c r="Z168" s="318"/>
      <c r="AA168" s="318"/>
      <c r="AB168" s="318"/>
      <c r="AC168" s="318"/>
      <c r="AD168" s="318"/>
      <c r="AE168" s="318"/>
      <c r="AF168" s="318"/>
      <c r="AG168" s="318"/>
      <c r="AH168" s="318"/>
      <c r="AI168" s="318"/>
      <c r="AJ168" s="318"/>
      <c r="AK168" s="318"/>
      <c r="AL168" s="318"/>
      <c r="AM168" s="318"/>
      <c r="AN168" s="318"/>
      <c r="AO168" s="318"/>
      <c r="AP168" s="318"/>
      <c r="AQ168" s="318"/>
      <c r="AR168" s="318"/>
      <c r="AS168" s="318"/>
      <c r="AT168" s="318"/>
      <c r="AU168" s="318"/>
      <c r="AV168" s="318"/>
      <c r="AW168" s="318"/>
      <c r="AX168" s="318"/>
      <c r="AY168" s="318"/>
      <c r="AZ168" s="318"/>
      <c r="BA168" s="318"/>
      <c r="BB168" s="318"/>
      <c r="BC168" s="318"/>
      <c r="BD168" s="318"/>
      <c r="BE168" s="318"/>
      <c r="BF168" s="318"/>
      <c r="BG168" s="318"/>
      <c r="BH168" s="318"/>
      <c r="BI168" s="318"/>
      <c r="BJ168" s="318"/>
      <c r="BK168" s="318"/>
      <c r="BL168" s="318"/>
      <c r="BM168" s="318"/>
      <c r="BN168" s="318"/>
      <c r="BO168" s="318"/>
      <c r="BP168" s="318"/>
      <c r="BQ168" s="318"/>
      <c r="BR168" s="318"/>
      <c r="BS168" s="318"/>
      <c r="BT168" s="318"/>
      <c r="BU168" s="318"/>
      <c r="BV168" s="318"/>
    </row>
    <row r="169" spans="3:76" x14ac:dyDescent="0.3">
      <c r="E169" s="318"/>
      <c r="F169" s="318"/>
      <c r="G169" s="318"/>
      <c r="H169" s="318"/>
      <c r="I169" s="318"/>
      <c r="J169" s="318"/>
      <c r="K169" s="318"/>
      <c r="L169" s="318"/>
      <c r="M169" s="318"/>
      <c r="N169" s="318"/>
      <c r="O169" s="318"/>
      <c r="P169" s="318"/>
      <c r="Q169" s="318"/>
      <c r="R169" s="318"/>
      <c r="S169" s="318"/>
      <c r="T169" s="318"/>
      <c r="U169" s="318"/>
      <c r="V169" s="318"/>
      <c r="W169" s="318"/>
      <c r="X169" s="318"/>
      <c r="Y169" s="318"/>
      <c r="Z169" s="318"/>
      <c r="AA169" s="318"/>
      <c r="AB169" s="318"/>
      <c r="AC169" s="318"/>
      <c r="AD169" s="318"/>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318"/>
      <c r="BD169" s="318"/>
      <c r="BE169" s="318"/>
      <c r="BF169" s="318"/>
      <c r="BG169" s="318"/>
      <c r="BH169" s="318"/>
      <c r="BI169" s="318"/>
      <c r="BJ169" s="318"/>
      <c r="BK169" s="318"/>
      <c r="BL169" s="318"/>
      <c r="BM169" s="318"/>
      <c r="BN169" s="318"/>
      <c r="BO169" s="318"/>
      <c r="BP169" s="318"/>
      <c r="BQ169" s="318"/>
      <c r="BR169" s="318"/>
      <c r="BS169" s="318"/>
      <c r="BT169" s="318"/>
      <c r="BU169" s="318"/>
      <c r="BV169" s="318"/>
    </row>
    <row r="170" spans="3:76" x14ac:dyDescent="0.3">
      <c r="C170" s="313"/>
      <c r="D170" s="313"/>
      <c r="E170" s="318"/>
      <c r="F170" s="318"/>
      <c r="G170" s="318"/>
      <c r="H170" s="318"/>
      <c r="I170" s="318"/>
      <c r="J170" s="318"/>
      <c r="K170" s="318"/>
      <c r="L170" s="318"/>
      <c r="M170" s="318"/>
      <c r="N170" s="318"/>
      <c r="O170" s="318"/>
      <c r="P170" s="318"/>
      <c r="Q170" s="318"/>
      <c r="R170" s="318"/>
      <c r="S170" s="318"/>
      <c r="T170" s="318"/>
      <c r="U170" s="318"/>
      <c r="V170" s="318"/>
      <c r="W170" s="318"/>
      <c r="X170" s="318"/>
      <c r="Y170" s="318"/>
      <c r="Z170" s="318"/>
      <c r="AA170" s="318"/>
      <c r="AB170" s="318"/>
      <c r="AC170" s="318"/>
      <c r="AD170" s="318"/>
      <c r="AE170" s="318"/>
      <c r="AF170" s="318"/>
      <c r="AG170" s="318"/>
      <c r="AH170" s="318"/>
      <c r="AI170" s="318"/>
      <c r="AJ170" s="318"/>
      <c r="AK170" s="318"/>
      <c r="AL170" s="318"/>
      <c r="AM170" s="318"/>
      <c r="AN170" s="318"/>
      <c r="AO170" s="318"/>
      <c r="AP170" s="318"/>
      <c r="AQ170" s="318"/>
      <c r="AR170" s="318"/>
      <c r="AS170" s="318"/>
      <c r="AT170" s="318"/>
      <c r="AU170" s="318"/>
      <c r="AV170" s="318"/>
      <c r="AW170" s="318"/>
      <c r="AX170" s="318"/>
      <c r="AY170" s="318"/>
      <c r="AZ170" s="318"/>
      <c r="BA170" s="318"/>
      <c r="BB170" s="318"/>
      <c r="BC170" s="318"/>
      <c r="BD170" s="318"/>
      <c r="BE170" s="318"/>
      <c r="BF170" s="318"/>
      <c r="BG170" s="318"/>
      <c r="BH170" s="318"/>
      <c r="BI170" s="318"/>
      <c r="BJ170" s="318"/>
      <c r="BK170" s="318"/>
      <c r="BL170" s="318"/>
      <c r="BM170" s="318"/>
      <c r="BN170" s="318"/>
      <c r="BO170" s="318"/>
      <c r="BP170" s="318"/>
      <c r="BQ170" s="318"/>
      <c r="BR170" s="318"/>
      <c r="BS170" s="318"/>
      <c r="BT170" s="318"/>
      <c r="BU170" s="318"/>
      <c r="BV170" s="318"/>
    </row>
    <row r="171" spans="3:76" x14ac:dyDescent="0.3">
      <c r="C171" s="313"/>
      <c r="D171" s="313"/>
      <c r="E171" s="318"/>
      <c r="F171" s="318"/>
      <c r="G171" s="318"/>
      <c r="H171" s="318"/>
      <c r="I171" s="318"/>
      <c r="J171" s="318"/>
      <c r="K171" s="318"/>
      <c r="L171" s="318"/>
      <c r="M171" s="318"/>
      <c r="N171" s="318"/>
      <c r="O171" s="318"/>
      <c r="P171" s="318"/>
      <c r="Q171" s="318"/>
      <c r="R171" s="318"/>
      <c r="S171" s="318"/>
      <c r="T171" s="318"/>
      <c r="U171" s="318"/>
      <c r="V171" s="318"/>
      <c r="W171" s="318"/>
      <c r="X171" s="318"/>
      <c r="Y171" s="318"/>
      <c r="Z171" s="318"/>
      <c r="AA171" s="318"/>
      <c r="AB171" s="318"/>
      <c r="AC171" s="318"/>
      <c r="AD171" s="318"/>
      <c r="AE171" s="318"/>
      <c r="AF171" s="318"/>
      <c r="AG171" s="318"/>
      <c r="AH171" s="318"/>
      <c r="AI171" s="318"/>
      <c r="AJ171" s="318"/>
      <c r="AK171" s="318"/>
      <c r="AL171" s="318"/>
      <c r="AM171" s="318"/>
      <c r="AN171" s="318"/>
      <c r="AO171" s="318"/>
      <c r="AP171" s="318"/>
      <c r="AQ171" s="318"/>
      <c r="AR171" s="318"/>
      <c r="AS171" s="318"/>
      <c r="AT171" s="318"/>
      <c r="AU171" s="318"/>
      <c r="AV171" s="318"/>
      <c r="AW171" s="318"/>
      <c r="AX171" s="318"/>
      <c r="AY171" s="318"/>
      <c r="AZ171" s="318"/>
      <c r="BA171" s="318"/>
      <c r="BB171" s="318"/>
      <c r="BC171" s="318"/>
      <c r="BD171" s="318"/>
      <c r="BE171" s="318"/>
      <c r="BF171" s="318"/>
      <c r="BG171" s="318"/>
      <c r="BH171" s="318"/>
      <c r="BI171" s="318"/>
      <c r="BJ171" s="318"/>
      <c r="BK171" s="318"/>
      <c r="BL171" s="318"/>
      <c r="BM171" s="318"/>
      <c r="BN171" s="318"/>
      <c r="BO171" s="318"/>
      <c r="BP171" s="318"/>
      <c r="BQ171" s="318"/>
      <c r="BR171" s="318"/>
      <c r="BS171" s="318"/>
      <c r="BT171" s="318"/>
      <c r="BU171" s="318"/>
      <c r="BV171" s="318"/>
    </row>
    <row r="172" spans="3:76" x14ac:dyDescent="0.3">
      <c r="C172" s="313"/>
      <c r="D172" s="313"/>
      <c r="E172" s="318"/>
      <c r="F172" s="318"/>
      <c r="G172" s="318"/>
      <c r="H172" s="318"/>
      <c r="I172" s="318"/>
      <c r="J172" s="318"/>
      <c r="K172" s="318"/>
      <c r="L172" s="318"/>
      <c r="M172" s="318"/>
      <c r="N172" s="318"/>
      <c r="O172" s="318"/>
      <c r="P172" s="318"/>
      <c r="Q172" s="318"/>
      <c r="R172" s="318"/>
      <c r="S172" s="318"/>
      <c r="T172" s="318"/>
      <c r="U172" s="318"/>
      <c r="V172" s="318"/>
      <c r="W172" s="318"/>
      <c r="X172" s="318"/>
      <c r="Y172" s="318"/>
      <c r="Z172" s="318"/>
      <c r="AA172" s="318"/>
      <c r="AB172" s="318"/>
      <c r="AC172" s="318"/>
      <c r="AD172" s="318"/>
      <c r="AE172" s="318"/>
      <c r="AF172" s="318"/>
      <c r="AG172" s="318"/>
      <c r="AH172" s="318"/>
      <c r="AI172" s="318"/>
      <c r="AJ172" s="318"/>
      <c r="AK172" s="318"/>
      <c r="AL172" s="318"/>
      <c r="AM172" s="318"/>
      <c r="AN172" s="318"/>
      <c r="AO172" s="318"/>
      <c r="AP172" s="318"/>
      <c r="AQ172" s="318"/>
      <c r="AR172" s="318"/>
      <c r="AS172" s="318"/>
      <c r="AT172" s="318"/>
      <c r="AU172" s="318"/>
      <c r="AV172" s="318"/>
      <c r="AW172" s="318"/>
      <c r="AX172" s="318"/>
      <c r="AY172" s="318"/>
      <c r="AZ172" s="318"/>
      <c r="BA172" s="318"/>
      <c r="BB172" s="318"/>
      <c r="BC172" s="318"/>
      <c r="BD172" s="318"/>
      <c r="BE172" s="318"/>
      <c r="BF172" s="318"/>
      <c r="BG172" s="318"/>
      <c r="BH172" s="318"/>
      <c r="BI172" s="318"/>
      <c r="BJ172" s="318"/>
      <c r="BK172" s="318"/>
      <c r="BL172" s="318"/>
      <c r="BM172" s="318"/>
      <c r="BN172" s="318"/>
      <c r="BO172" s="318"/>
      <c r="BP172" s="318"/>
      <c r="BQ172" s="318"/>
      <c r="BR172" s="318"/>
      <c r="BS172" s="318"/>
      <c r="BT172" s="318"/>
      <c r="BU172" s="318"/>
      <c r="BV172" s="318"/>
    </row>
    <row r="173" spans="3:76" x14ac:dyDescent="0.3">
      <c r="C173" s="313"/>
      <c r="D173" s="313"/>
      <c r="E173" s="318"/>
      <c r="F173" s="318"/>
      <c r="G173" s="318"/>
      <c r="H173" s="318"/>
      <c r="I173" s="318"/>
      <c r="J173" s="318"/>
      <c r="K173" s="318"/>
      <c r="L173" s="318"/>
      <c r="M173" s="318"/>
      <c r="N173" s="318"/>
      <c r="O173" s="318"/>
      <c r="P173" s="318"/>
      <c r="Q173" s="318"/>
      <c r="R173" s="318"/>
      <c r="S173" s="318"/>
      <c r="T173" s="318"/>
      <c r="U173" s="318"/>
      <c r="V173" s="318"/>
      <c r="W173" s="318"/>
      <c r="X173" s="318"/>
      <c r="Y173" s="318"/>
      <c r="Z173" s="318"/>
      <c r="AA173" s="318"/>
      <c r="AB173" s="318"/>
      <c r="AC173" s="318"/>
      <c r="AD173" s="318"/>
      <c r="AE173" s="318"/>
      <c r="AF173" s="318"/>
      <c r="AG173" s="318"/>
      <c r="AH173" s="318"/>
      <c r="AI173" s="318"/>
      <c r="AJ173" s="318"/>
      <c r="AK173" s="318"/>
      <c r="AL173" s="318"/>
      <c r="AM173" s="318"/>
      <c r="AN173" s="318"/>
      <c r="AO173" s="318"/>
      <c r="AP173" s="318"/>
      <c r="AQ173" s="318"/>
      <c r="AR173" s="318"/>
      <c r="AS173" s="318"/>
      <c r="AT173" s="318"/>
      <c r="AU173" s="318"/>
      <c r="AV173" s="318"/>
      <c r="AW173" s="318"/>
      <c r="AX173" s="318"/>
      <c r="AY173" s="318"/>
      <c r="AZ173" s="318"/>
      <c r="BA173" s="318"/>
      <c r="BB173" s="318"/>
      <c r="BC173" s="318"/>
      <c r="BD173" s="318"/>
      <c r="BE173" s="318"/>
      <c r="BF173" s="318"/>
      <c r="BG173" s="318"/>
      <c r="BH173" s="318"/>
      <c r="BI173" s="318"/>
      <c r="BJ173" s="318"/>
      <c r="BK173" s="318"/>
      <c r="BL173" s="318"/>
      <c r="BM173" s="318"/>
      <c r="BN173" s="318"/>
      <c r="BO173" s="318"/>
      <c r="BP173" s="318"/>
      <c r="BQ173" s="318"/>
      <c r="BR173" s="318"/>
      <c r="BS173" s="318"/>
      <c r="BT173" s="318"/>
      <c r="BU173" s="318"/>
      <c r="BV173" s="318"/>
    </row>
    <row r="174" spans="3:76" x14ac:dyDescent="0.3">
      <c r="C174" s="313"/>
      <c r="D174" s="313"/>
      <c r="E174" s="318"/>
      <c r="F174" s="318"/>
      <c r="G174" s="318"/>
      <c r="H174" s="318"/>
      <c r="I174" s="318"/>
      <c r="J174" s="318"/>
      <c r="K174" s="318"/>
      <c r="L174" s="318"/>
      <c r="M174" s="318"/>
      <c r="N174" s="318"/>
      <c r="O174" s="318"/>
      <c r="P174" s="318"/>
      <c r="Q174" s="318"/>
      <c r="R174" s="318"/>
      <c r="S174" s="318"/>
      <c r="T174" s="318"/>
      <c r="U174" s="318"/>
      <c r="V174" s="318"/>
      <c r="W174" s="318"/>
      <c r="X174" s="318"/>
      <c r="Y174" s="318"/>
      <c r="Z174" s="318"/>
      <c r="AA174" s="318"/>
      <c r="AB174" s="318"/>
      <c r="AC174" s="318"/>
      <c r="AD174" s="318"/>
      <c r="AE174" s="318"/>
      <c r="AF174" s="318"/>
      <c r="AG174" s="318"/>
      <c r="AH174" s="318"/>
      <c r="AI174" s="318"/>
      <c r="AJ174" s="318"/>
      <c r="AK174" s="318"/>
      <c r="AL174" s="318"/>
      <c r="AM174" s="318"/>
      <c r="AN174" s="318"/>
      <c r="AO174" s="318"/>
      <c r="AP174" s="318"/>
      <c r="AQ174" s="318"/>
      <c r="AR174" s="318"/>
      <c r="AS174" s="318"/>
      <c r="AT174" s="318"/>
      <c r="AU174" s="318"/>
      <c r="AV174" s="318"/>
      <c r="AW174" s="318"/>
      <c r="AX174" s="318"/>
      <c r="AY174" s="318"/>
      <c r="AZ174" s="318"/>
      <c r="BA174" s="318"/>
      <c r="BB174" s="318"/>
      <c r="BC174" s="318"/>
      <c r="BD174" s="318"/>
      <c r="BE174" s="318"/>
      <c r="BF174" s="318"/>
      <c r="BG174" s="318"/>
      <c r="BH174" s="318"/>
      <c r="BI174" s="318"/>
      <c r="BJ174" s="318"/>
      <c r="BK174" s="318"/>
      <c r="BL174" s="318"/>
      <c r="BM174" s="318"/>
      <c r="BN174" s="318"/>
      <c r="BO174" s="318"/>
      <c r="BP174" s="318"/>
      <c r="BQ174" s="318"/>
      <c r="BR174" s="318"/>
      <c r="BS174" s="318"/>
      <c r="BT174" s="318"/>
      <c r="BU174" s="318"/>
      <c r="BV174" s="318"/>
    </row>
    <row r="175" spans="3:76" x14ac:dyDescent="0.3">
      <c r="C175" s="313"/>
      <c r="D175" s="313"/>
      <c r="E175" s="318"/>
      <c r="F175" s="318"/>
      <c r="G175" s="318"/>
      <c r="H175" s="318"/>
      <c r="I175" s="318"/>
      <c r="J175" s="318"/>
      <c r="K175" s="318"/>
      <c r="L175" s="318"/>
      <c r="M175" s="318"/>
      <c r="N175" s="318"/>
      <c r="O175" s="318"/>
      <c r="P175" s="318"/>
      <c r="Q175" s="318"/>
      <c r="R175" s="318"/>
      <c r="S175" s="318"/>
      <c r="T175" s="318"/>
      <c r="U175" s="318"/>
      <c r="V175" s="318"/>
      <c r="W175" s="318"/>
      <c r="X175" s="318"/>
      <c r="Y175" s="318"/>
      <c r="Z175" s="318"/>
      <c r="AA175" s="318"/>
      <c r="AB175" s="318"/>
      <c r="AC175" s="318"/>
      <c r="AD175" s="318"/>
      <c r="AE175" s="318"/>
      <c r="AF175" s="318"/>
      <c r="AG175" s="318"/>
      <c r="AH175" s="318"/>
      <c r="AI175" s="318"/>
      <c r="AJ175" s="318"/>
      <c r="AK175" s="318"/>
      <c r="AL175" s="318"/>
      <c r="AM175" s="318"/>
      <c r="AN175" s="318"/>
      <c r="AO175" s="318"/>
      <c r="AP175" s="318"/>
      <c r="AQ175" s="318"/>
      <c r="AR175" s="318"/>
      <c r="AS175" s="318"/>
      <c r="AT175" s="318"/>
      <c r="AU175" s="318"/>
      <c r="AV175" s="318"/>
      <c r="AW175" s="318"/>
      <c r="AX175" s="318"/>
      <c r="AY175" s="318"/>
      <c r="AZ175" s="318"/>
      <c r="BA175" s="318"/>
      <c r="BB175" s="318"/>
      <c r="BC175" s="318"/>
      <c r="BD175" s="318"/>
      <c r="BE175" s="318"/>
      <c r="BF175" s="318"/>
      <c r="BG175" s="318"/>
      <c r="BH175" s="318"/>
      <c r="BI175" s="318"/>
      <c r="BJ175" s="318"/>
      <c r="BK175" s="318"/>
      <c r="BL175" s="318"/>
      <c r="BM175" s="318"/>
      <c r="BN175" s="318"/>
      <c r="BO175" s="318"/>
      <c r="BP175" s="318"/>
      <c r="BQ175" s="318"/>
      <c r="BR175" s="318"/>
      <c r="BS175" s="318"/>
      <c r="BT175" s="318"/>
      <c r="BU175" s="318"/>
      <c r="BV175" s="318"/>
    </row>
    <row r="176" spans="3:76" x14ac:dyDescent="0.3">
      <c r="C176" s="313"/>
      <c r="D176" s="313"/>
      <c r="E176" s="318"/>
      <c r="F176" s="318"/>
      <c r="G176" s="318"/>
      <c r="H176" s="318"/>
      <c r="I176" s="318"/>
      <c r="J176" s="318"/>
      <c r="K176" s="318"/>
      <c r="L176" s="318"/>
      <c r="M176" s="318"/>
      <c r="N176" s="318"/>
      <c r="O176" s="318"/>
      <c r="P176" s="318"/>
      <c r="Q176" s="318"/>
      <c r="R176" s="318"/>
      <c r="S176" s="318"/>
      <c r="T176" s="318"/>
      <c r="U176" s="318"/>
      <c r="V176" s="318"/>
      <c r="W176" s="318"/>
      <c r="X176" s="318"/>
      <c r="Y176" s="318"/>
      <c r="Z176" s="318"/>
      <c r="AA176" s="318"/>
      <c r="AB176" s="318"/>
      <c r="AC176" s="318"/>
      <c r="AD176" s="318"/>
      <c r="AE176" s="318"/>
      <c r="AF176" s="318"/>
      <c r="AG176" s="318"/>
      <c r="AH176" s="318"/>
      <c r="AI176" s="318"/>
      <c r="AJ176" s="318"/>
      <c r="AK176" s="318"/>
      <c r="AL176" s="318"/>
      <c r="AM176" s="318"/>
      <c r="AN176" s="318"/>
      <c r="AO176" s="318"/>
      <c r="AP176" s="318"/>
      <c r="AQ176" s="318"/>
      <c r="AR176" s="318"/>
      <c r="AS176" s="318"/>
      <c r="AT176" s="318"/>
      <c r="AU176" s="318"/>
      <c r="AV176" s="318"/>
      <c r="AW176" s="318"/>
      <c r="AX176" s="318"/>
      <c r="AY176" s="318"/>
      <c r="AZ176" s="318"/>
      <c r="BA176" s="318"/>
      <c r="BB176" s="318"/>
      <c r="BC176" s="318"/>
      <c r="BD176" s="318"/>
      <c r="BE176" s="318"/>
      <c r="BF176" s="318"/>
      <c r="BG176" s="318"/>
      <c r="BH176" s="318"/>
      <c r="BI176" s="318"/>
      <c r="BJ176" s="318"/>
      <c r="BK176" s="318"/>
      <c r="BL176" s="318"/>
      <c r="BM176" s="318"/>
      <c r="BN176" s="318"/>
      <c r="BO176" s="318"/>
      <c r="BP176" s="318"/>
      <c r="BQ176" s="318"/>
      <c r="BR176" s="318"/>
      <c r="BS176" s="318"/>
      <c r="BT176" s="318"/>
      <c r="BU176" s="318"/>
      <c r="BV176" s="318"/>
    </row>
    <row r="177" spans="3:74" x14ac:dyDescent="0.3">
      <c r="C177" s="313"/>
      <c r="D177" s="313"/>
      <c r="E177" s="318"/>
      <c r="F177" s="318"/>
      <c r="G177" s="318"/>
      <c r="H177" s="318"/>
      <c r="I177" s="318"/>
      <c r="J177" s="318"/>
      <c r="K177" s="318"/>
      <c r="L177" s="318"/>
      <c r="M177" s="318"/>
      <c r="N177" s="318"/>
      <c r="O177" s="318"/>
      <c r="P177" s="318"/>
      <c r="Q177" s="318"/>
      <c r="R177" s="318"/>
      <c r="S177" s="318"/>
      <c r="T177" s="318"/>
      <c r="U177" s="318"/>
      <c r="V177" s="318"/>
      <c r="W177" s="318"/>
      <c r="X177" s="318"/>
      <c r="Y177" s="318"/>
      <c r="Z177" s="318"/>
      <c r="AA177" s="318"/>
      <c r="AB177" s="318"/>
      <c r="AC177" s="318"/>
      <c r="AD177" s="318"/>
      <c r="AE177" s="318"/>
      <c r="AF177" s="318"/>
      <c r="AG177" s="318"/>
      <c r="AH177" s="318"/>
      <c r="AI177" s="318"/>
      <c r="AJ177" s="318"/>
      <c r="AK177" s="318"/>
      <c r="AL177" s="318"/>
      <c r="AM177" s="318"/>
      <c r="AN177" s="318"/>
      <c r="AO177" s="318"/>
      <c r="AP177" s="318"/>
      <c r="AQ177" s="318"/>
      <c r="AR177" s="318"/>
      <c r="AS177" s="318"/>
      <c r="AT177" s="318"/>
      <c r="AU177" s="318"/>
      <c r="AV177" s="318"/>
      <c r="AW177" s="318"/>
      <c r="AX177" s="318"/>
      <c r="AY177" s="318"/>
      <c r="AZ177" s="318"/>
      <c r="BA177" s="318"/>
      <c r="BB177" s="318"/>
      <c r="BC177" s="318"/>
      <c r="BD177" s="318"/>
      <c r="BE177" s="318"/>
      <c r="BF177" s="318"/>
      <c r="BG177" s="318"/>
      <c r="BH177" s="318"/>
      <c r="BI177" s="318"/>
      <c r="BJ177" s="318"/>
      <c r="BK177" s="318"/>
      <c r="BL177" s="318"/>
      <c r="BM177" s="318"/>
      <c r="BN177" s="318"/>
      <c r="BO177" s="318"/>
      <c r="BP177" s="318"/>
      <c r="BQ177" s="318"/>
      <c r="BR177" s="318"/>
      <c r="BS177" s="318"/>
      <c r="BT177" s="318"/>
      <c r="BU177" s="318"/>
      <c r="BV177" s="318"/>
    </row>
    <row r="178" spans="3:74" x14ac:dyDescent="0.3">
      <c r="C178" s="313"/>
      <c r="D178" s="313"/>
      <c r="E178" s="318"/>
      <c r="F178" s="318"/>
      <c r="G178" s="318"/>
      <c r="H178" s="318"/>
      <c r="I178" s="318"/>
      <c r="J178" s="318"/>
      <c r="K178" s="318"/>
      <c r="L178" s="318"/>
      <c r="M178" s="318"/>
      <c r="N178" s="318"/>
      <c r="O178" s="318"/>
      <c r="P178" s="318"/>
      <c r="Q178" s="318"/>
      <c r="R178" s="318"/>
      <c r="S178" s="318"/>
      <c r="T178" s="318"/>
      <c r="U178" s="318"/>
      <c r="V178" s="318"/>
      <c r="W178" s="318"/>
      <c r="X178" s="318"/>
      <c r="Y178" s="318"/>
      <c r="Z178" s="318"/>
      <c r="AA178" s="318"/>
      <c r="AB178" s="318"/>
      <c r="AC178" s="318"/>
      <c r="AD178" s="318"/>
      <c r="AE178" s="318"/>
      <c r="AF178" s="318"/>
      <c r="AG178" s="318"/>
      <c r="AH178" s="318"/>
      <c r="AI178" s="318"/>
      <c r="AJ178" s="318"/>
      <c r="AK178" s="318"/>
      <c r="AL178" s="318"/>
      <c r="AM178" s="318"/>
      <c r="AN178" s="318"/>
      <c r="AO178" s="318"/>
      <c r="AP178" s="318"/>
      <c r="AQ178" s="318"/>
      <c r="AR178" s="318"/>
      <c r="AS178" s="318"/>
      <c r="AT178" s="318"/>
      <c r="AU178" s="318"/>
      <c r="AV178" s="318"/>
      <c r="AW178" s="318"/>
      <c r="AX178" s="318"/>
      <c r="AY178" s="318"/>
      <c r="AZ178" s="318"/>
      <c r="BA178" s="318"/>
      <c r="BB178" s="318"/>
      <c r="BC178" s="318"/>
      <c r="BD178" s="318"/>
      <c r="BE178" s="318"/>
      <c r="BF178" s="318"/>
      <c r="BG178" s="318"/>
      <c r="BH178" s="318"/>
      <c r="BI178" s="318"/>
      <c r="BJ178" s="318"/>
      <c r="BK178" s="318"/>
      <c r="BL178" s="318"/>
      <c r="BM178" s="318"/>
      <c r="BN178" s="318"/>
      <c r="BO178" s="318"/>
      <c r="BP178" s="318"/>
      <c r="BQ178" s="318"/>
      <c r="BR178" s="318"/>
      <c r="BS178" s="318"/>
      <c r="BT178" s="318"/>
      <c r="BU178" s="318"/>
      <c r="BV178" s="318"/>
    </row>
    <row r="179" spans="3:74" x14ac:dyDescent="0.3">
      <c r="C179" s="313"/>
      <c r="D179" s="313"/>
      <c r="E179" s="318"/>
      <c r="F179" s="318"/>
      <c r="G179" s="318"/>
      <c r="H179" s="318"/>
      <c r="I179" s="318"/>
      <c r="J179" s="318"/>
      <c r="K179" s="318"/>
      <c r="L179" s="318"/>
      <c r="M179" s="318"/>
      <c r="N179" s="318"/>
      <c r="O179" s="318"/>
      <c r="P179" s="318"/>
      <c r="Q179" s="318"/>
      <c r="R179" s="318"/>
      <c r="S179" s="318"/>
      <c r="T179" s="318"/>
      <c r="U179" s="318"/>
      <c r="V179" s="318"/>
      <c r="W179" s="318"/>
      <c r="X179" s="318"/>
      <c r="Y179" s="318"/>
      <c r="Z179" s="318"/>
      <c r="AA179" s="318"/>
      <c r="AB179" s="318"/>
      <c r="AC179" s="318"/>
      <c r="AD179" s="318"/>
      <c r="AE179" s="318"/>
      <c r="AF179" s="318"/>
      <c r="AG179" s="318"/>
      <c r="AH179" s="318"/>
      <c r="AI179" s="318"/>
      <c r="AJ179" s="318"/>
      <c r="AK179" s="318"/>
      <c r="AL179" s="318"/>
      <c r="AM179" s="318"/>
      <c r="AN179" s="318"/>
      <c r="AO179" s="318"/>
      <c r="AP179" s="318"/>
      <c r="AQ179" s="318"/>
      <c r="AR179" s="318"/>
      <c r="AS179" s="318"/>
      <c r="AT179" s="318"/>
      <c r="AU179" s="318"/>
      <c r="AV179" s="318"/>
      <c r="AW179" s="318"/>
      <c r="AX179" s="318"/>
      <c r="AY179" s="318"/>
      <c r="AZ179" s="318"/>
      <c r="BA179" s="318"/>
      <c r="BB179" s="318"/>
      <c r="BC179" s="318"/>
      <c r="BD179" s="318"/>
      <c r="BE179" s="318"/>
      <c r="BF179" s="318"/>
      <c r="BG179" s="318"/>
      <c r="BH179" s="318"/>
      <c r="BI179" s="318"/>
      <c r="BJ179" s="318"/>
      <c r="BK179" s="318"/>
      <c r="BL179" s="318"/>
      <c r="BM179" s="318"/>
      <c r="BN179" s="318"/>
      <c r="BO179" s="318"/>
      <c r="BP179" s="318"/>
      <c r="BQ179" s="318"/>
      <c r="BR179" s="318"/>
      <c r="BS179" s="318"/>
      <c r="BT179" s="318"/>
      <c r="BU179" s="318"/>
      <c r="BV179" s="318"/>
    </row>
    <row r="180" spans="3:74" x14ac:dyDescent="0.3">
      <c r="C180" s="313"/>
      <c r="D180" s="313"/>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318"/>
      <c r="AF180" s="318"/>
      <c r="AG180" s="318"/>
      <c r="AH180" s="318"/>
      <c r="AI180" s="318"/>
      <c r="AJ180" s="318"/>
      <c r="AK180" s="318"/>
      <c r="AL180" s="318"/>
      <c r="AM180" s="318"/>
      <c r="AN180" s="318"/>
      <c r="AO180" s="318"/>
      <c r="AP180" s="318"/>
      <c r="AQ180" s="318"/>
      <c r="AR180" s="318"/>
      <c r="AS180" s="318"/>
      <c r="AT180" s="318"/>
      <c r="AU180" s="318"/>
      <c r="AV180" s="318"/>
      <c r="AW180" s="318"/>
      <c r="AX180" s="318"/>
      <c r="AY180" s="318"/>
      <c r="AZ180" s="318"/>
      <c r="BA180" s="318"/>
      <c r="BB180" s="318"/>
      <c r="BC180" s="318"/>
      <c r="BD180" s="318"/>
      <c r="BE180" s="318"/>
      <c r="BF180" s="318"/>
      <c r="BG180" s="318"/>
      <c r="BH180" s="318"/>
      <c r="BI180" s="318"/>
      <c r="BJ180" s="318"/>
      <c r="BK180" s="318"/>
      <c r="BL180" s="318"/>
      <c r="BM180" s="318"/>
      <c r="BN180" s="318"/>
      <c r="BO180" s="318"/>
      <c r="BP180" s="318"/>
      <c r="BQ180" s="318"/>
      <c r="BR180" s="318"/>
      <c r="BS180" s="318"/>
      <c r="BT180" s="318"/>
      <c r="BU180" s="318"/>
      <c r="BV180" s="318"/>
    </row>
    <row r="181" spans="3:74" x14ac:dyDescent="0.3">
      <c r="E181" s="318"/>
      <c r="F181" s="318"/>
      <c r="G181" s="318"/>
      <c r="H181" s="318"/>
      <c r="I181" s="318"/>
      <c r="J181" s="318"/>
      <c r="K181" s="318"/>
      <c r="L181" s="318"/>
      <c r="M181" s="318"/>
      <c r="N181" s="318"/>
      <c r="O181" s="318"/>
      <c r="P181" s="318"/>
      <c r="Q181" s="318"/>
      <c r="R181" s="318"/>
      <c r="S181" s="318"/>
      <c r="T181" s="318"/>
      <c r="U181" s="318"/>
      <c r="V181" s="318"/>
      <c r="W181" s="318"/>
      <c r="X181" s="318"/>
      <c r="Y181" s="318"/>
      <c r="Z181" s="318"/>
      <c r="AA181" s="318"/>
      <c r="AB181" s="318"/>
      <c r="AC181" s="318"/>
      <c r="AD181" s="318"/>
      <c r="AE181" s="318"/>
      <c r="AF181" s="318"/>
      <c r="AG181" s="318"/>
      <c r="AH181" s="318"/>
      <c r="AI181" s="318"/>
      <c r="AJ181" s="318"/>
      <c r="AK181" s="318"/>
      <c r="AL181" s="318"/>
      <c r="AM181" s="318"/>
      <c r="AN181" s="318"/>
      <c r="AO181" s="318"/>
      <c r="AP181" s="318"/>
      <c r="AQ181" s="318"/>
      <c r="AR181" s="318"/>
      <c r="AS181" s="318"/>
      <c r="AT181" s="318"/>
      <c r="AU181" s="318"/>
      <c r="AV181" s="318"/>
      <c r="AW181" s="318"/>
      <c r="AX181" s="318"/>
      <c r="AY181" s="318"/>
      <c r="AZ181" s="318"/>
      <c r="BA181" s="318"/>
      <c r="BB181" s="318"/>
      <c r="BC181" s="318"/>
      <c r="BD181" s="318"/>
      <c r="BE181" s="318"/>
      <c r="BF181" s="318"/>
      <c r="BG181" s="318"/>
      <c r="BH181" s="318"/>
      <c r="BI181" s="318"/>
      <c r="BJ181" s="318"/>
      <c r="BK181" s="318"/>
      <c r="BL181" s="318"/>
      <c r="BM181" s="318"/>
      <c r="BN181" s="318"/>
      <c r="BO181" s="318"/>
      <c r="BP181" s="318"/>
      <c r="BQ181" s="318"/>
      <c r="BR181" s="318"/>
      <c r="BS181" s="318"/>
      <c r="BT181" s="318"/>
      <c r="BU181" s="318"/>
      <c r="BV181" s="318"/>
    </row>
    <row r="182" spans="3:74" x14ac:dyDescent="0.3">
      <c r="C182" s="313"/>
      <c r="D182" s="313"/>
      <c r="E182" s="318"/>
      <c r="F182" s="318"/>
      <c r="G182" s="318"/>
      <c r="H182" s="318"/>
      <c r="I182" s="318"/>
      <c r="J182" s="318"/>
      <c r="K182" s="318"/>
      <c r="L182" s="318"/>
      <c r="M182" s="318"/>
      <c r="N182" s="318"/>
      <c r="O182" s="318"/>
      <c r="P182" s="318"/>
      <c r="Q182" s="318"/>
      <c r="R182" s="318"/>
      <c r="S182" s="318"/>
      <c r="T182" s="318"/>
      <c r="U182" s="318"/>
      <c r="V182" s="318"/>
      <c r="W182" s="318"/>
      <c r="X182" s="318"/>
      <c r="Y182" s="318"/>
      <c r="Z182" s="318"/>
      <c r="AA182" s="318"/>
      <c r="AB182" s="318"/>
      <c r="AC182" s="318"/>
      <c r="AD182" s="318"/>
      <c r="AE182" s="318"/>
      <c r="AF182" s="318"/>
      <c r="AG182" s="318"/>
      <c r="AH182" s="318"/>
      <c r="AI182" s="318"/>
      <c r="AJ182" s="318"/>
      <c r="AK182" s="318"/>
      <c r="AL182" s="318"/>
      <c r="AM182" s="318"/>
      <c r="AN182" s="318"/>
      <c r="AO182" s="318"/>
      <c r="AP182" s="318"/>
      <c r="AQ182" s="318"/>
      <c r="AR182" s="318"/>
      <c r="AS182" s="318"/>
      <c r="AT182" s="318"/>
      <c r="AU182" s="318"/>
      <c r="AV182" s="318"/>
      <c r="AW182" s="318"/>
      <c r="AX182" s="318"/>
      <c r="AY182" s="318"/>
      <c r="AZ182" s="318"/>
      <c r="BA182" s="318"/>
      <c r="BB182" s="318"/>
      <c r="BC182" s="318"/>
      <c r="BD182" s="318"/>
      <c r="BE182" s="318"/>
      <c r="BF182" s="318"/>
      <c r="BG182" s="318"/>
      <c r="BH182" s="318"/>
      <c r="BI182" s="318"/>
      <c r="BJ182" s="318"/>
      <c r="BK182" s="318"/>
      <c r="BL182" s="318"/>
      <c r="BM182" s="318"/>
      <c r="BN182" s="318"/>
      <c r="BO182" s="318"/>
      <c r="BP182" s="318"/>
      <c r="BQ182" s="318"/>
      <c r="BR182" s="318"/>
      <c r="BS182" s="318"/>
      <c r="BT182" s="318"/>
      <c r="BU182" s="318"/>
      <c r="BV182" s="318"/>
    </row>
    <row r="183" spans="3:74" x14ac:dyDescent="0.3">
      <c r="C183" s="313"/>
      <c r="D183" s="313"/>
      <c r="E183" s="318"/>
      <c r="F183" s="318"/>
      <c r="G183" s="318"/>
      <c r="H183" s="318"/>
      <c r="I183" s="318"/>
      <c r="J183" s="318"/>
      <c r="K183" s="318"/>
      <c r="L183" s="318"/>
      <c r="M183" s="318"/>
      <c r="N183" s="318"/>
      <c r="O183" s="318"/>
      <c r="P183" s="318"/>
      <c r="Q183" s="318"/>
      <c r="R183" s="318"/>
      <c r="S183" s="318"/>
      <c r="T183" s="318"/>
      <c r="U183" s="318"/>
      <c r="V183" s="318"/>
      <c r="W183" s="318"/>
      <c r="X183" s="318"/>
      <c r="Y183" s="318"/>
      <c r="Z183" s="318"/>
      <c r="AA183" s="318"/>
      <c r="AB183" s="318"/>
      <c r="AC183" s="318"/>
      <c r="AD183" s="318"/>
      <c r="AE183" s="318"/>
      <c r="AF183" s="318"/>
      <c r="AG183" s="318"/>
      <c r="AH183" s="318"/>
      <c r="AI183" s="318"/>
      <c r="AJ183" s="318"/>
      <c r="AK183" s="318"/>
      <c r="AL183" s="318"/>
      <c r="AM183" s="318"/>
      <c r="AN183" s="318"/>
      <c r="AO183" s="318"/>
      <c r="AP183" s="318"/>
      <c r="AQ183" s="318"/>
      <c r="AR183" s="318"/>
      <c r="AS183" s="318"/>
      <c r="AT183" s="318"/>
      <c r="AU183" s="318"/>
      <c r="AV183" s="318"/>
      <c r="AW183" s="318"/>
      <c r="AX183" s="318"/>
      <c r="AY183" s="318"/>
      <c r="AZ183" s="318"/>
      <c r="BA183" s="318"/>
      <c r="BB183" s="318"/>
      <c r="BC183" s="318"/>
      <c r="BD183" s="318"/>
      <c r="BE183" s="318"/>
      <c r="BF183" s="318"/>
      <c r="BG183" s="318"/>
      <c r="BH183" s="318"/>
      <c r="BI183" s="318"/>
      <c r="BJ183" s="318"/>
      <c r="BK183" s="318"/>
      <c r="BL183" s="318"/>
      <c r="BM183" s="318"/>
      <c r="BN183" s="318"/>
      <c r="BO183" s="318"/>
      <c r="BP183" s="318"/>
      <c r="BQ183" s="318"/>
      <c r="BR183" s="318"/>
      <c r="BS183" s="318"/>
      <c r="BT183" s="318"/>
      <c r="BU183" s="318"/>
      <c r="BV183" s="318"/>
    </row>
    <row r="184" spans="3:74" x14ac:dyDescent="0.3">
      <c r="C184" s="313"/>
      <c r="D184" s="313"/>
      <c r="E184" s="318"/>
      <c r="F184" s="318"/>
      <c r="G184" s="318"/>
      <c r="H184" s="318"/>
      <c r="I184" s="318"/>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row>
    <row r="185" spans="3:74" x14ac:dyDescent="0.3">
      <c r="C185" s="313"/>
      <c r="D185" s="313"/>
      <c r="E185" s="318"/>
      <c r="F185" s="318"/>
      <c r="G185" s="318"/>
      <c r="H185" s="318"/>
      <c r="I185" s="318"/>
      <c r="J185" s="318"/>
      <c r="K185" s="318"/>
      <c r="L185" s="318"/>
      <c r="M185" s="318"/>
      <c r="N185" s="318"/>
      <c r="O185" s="318"/>
      <c r="P185" s="318"/>
      <c r="Q185" s="318"/>
      <c r="R185" s="318"/>
      <c r="S185" s="318"/>
      <c r="T185" s="318"/>
      <c r="U185" s="318"/>
      <c r="V185" s="318"/>
      <c r="W185" s="318"/>
      <c r="X185" s="318"/>
      <c r="Y185" s="318"/>
      <c r="Z185" s="318"/>
      <c r="AA185" s="318"/>
      <c r="AB185" s="318"/>
      <c r="AC185" s="318"/>
      <c r="AD185" s="318"/>
      <c r="AE185" s="318"/>
      <c r="AF185" s="318"/>
      <c r="AG185" s="318"/>
      <c r="AH185" s="318"/>
      <c r="AI185" s="318"/>
      <c r="AJ185" s="318"/>
      <c r="AK185" s="318"/>
      <c r="AL185" s="318"/>
      <c r="AM185" s="318"/>
      <c r="AN185" s="318"/>
      <c r="AO185" s="318"/>
      <c r="AP185" s="318"/>
      <c r="AQ185" s="318"/>
      <c r="AR185" s="318"/>
      <c r="AS185" s="318"/>
      <c r="AT185" s="318"/>
      <c r="AU185" s="318"/>
      <c r="AV185" s="318"/>
      <c r="AW185" s="318"/>
      <c r="AX185" s="318"/>
      <c r="AY185" s="318"/>
      <c r="AZ185" s="318"/>
      <c r="BA185" s="318"/>
      <c r="BB185" s="318"/>
      <c r="BC185" s="318"/>
      <c r="BD185" s="318"/>
      <c r="BE185" s="318"/>
      <c r="BF185" s="318"/>
      <c r="BG185" s="318"/>
      <c r="BH185" s="318"/>
      <c r="BI185" s="318"/>
      <c r="BJ185" s="318"/>
      <c r="BK185" s="318"/>
      <c r="BL185" s="318"/>
      <c r="BM185" s="318"/>
      <c r="BN185" s="318"/>
      <c r="BO185" s="318"/>
      <c r="BP185" s="318"/>
      <c r="BQ185" s="318"/>
      <c r="BR185" s="318"/>
      <c r="BS185" s="318"/>
      <c r="BT185" s="318"/>
      <c r="BU185" s="318"/>
      <c r="BV185" s="318"/>
    </row>
    <row r="186" spans="3:74" x14ac:dyDescent="0.3">
      <c r="C186" s="313"/>
      <c r="D186" s="313"/>
      <c r="E186" s="318"/>
      <c r="F186" s="318"/>
      <c r="G186" s="318"/>
      <c r="H186" s="318"/>
      <c r="I186" s="318"/>
      <c r="J186" s="318"/>
      <c r="K186" s="318"/>
      <c r="L186" s="318"/>
      <c r="M186" s="318"/>
      <c r="N186" s="318"/>
      <c r="O186" s="318"/>
      <c r="P186" s="318"/>
      <c r="Q186" s="318"/>
      <c r="R186" s="318"/>
      <c r="S186" s="318"/>
      <c r="T186" s="318"/>
      <c r="U186" s="318"/>
      <c r="V186" s="318"/>
      <c r="W186" s="318"/>
      <c r="X186" s="318"/>
      <c r="Y186" s="318"/>
      <c r="Z186" s="318"/>
      <c r="AA186" s="318"/>
      <c r="AB186" s="318"/>
      <c r="AC186" s="318"/>
      <c r="AD186" s="318"/>
      <c r="AE186" s="318"/>
      <c r="AF186" s="318"/>
      <c r="AG186" s="318"/>
      <c r="AH186" s="318"/>
      <c r="AI186" s="318"/>
      <c r="AJ186" s="318"/>
      <c r="AK186" s="318"/>
      <c r="AL186" s="318"/>
      <c r="AM186" s="318"/>
      <c r="AN186" s="318"/>
      <c r="AO186" s="318"/>
      <c r="AP186" s="318"/>
      <c r="AQ186" s="318"/>
      <c r="AR186" s="318"/>
      <c r="AS186" s="318"/>
      <c r="AT186" s="318"/>
      <c r="AU186" s="318"/>
      <c r="AV186" s="318"/>
      <c r="AW186" s="318"/>
      <c r="AX186" s="318"/>
      <c r="AY186" s="318"/>
      <c r="AZ186" s="318"/>
      <c r="BA186" s="318"/>
      <c r="BB186" s="318"/>
      <c r="BC186" s="318"/>
      <c r="BD186" s="318"/>
      <c r="BE186" s="318"/>
      <c r="BF186" s="318"/>
      <c r="BG186" s="318"/>
      <c r="BH186" s="318"/>
      <c r="BI186" s="318"/>
      <c r="BJ186" s="318"/>
      <c r="BK186" s="318"/>
      <c r="BL186" s="318"/>
      <c r="BM186" s="318"/>
      <c r="BN186" s="318"/>
      <c r="BO186" s="318"/>
      <c r="BP186" s="318"/>
      <c r="BQ186" s="318"/>
      <c r="BR186" s="318"/>
      <c r="BS186" s="318"/>
      <c r="BT186" s="318"/>
      <c r="BU186" s="318"/>
      <c r="BV186" s="318"/>
    </row>
    <row r="187" spans="3:74" x14ac:dyDescent="0.3">
      <c r="C187" s="313"/>
      <c r="D187" s="313"/>
      <c r="E187" s="318"/>
      <c r="F187" s="318"/>
      <c r="G187" s="318"/>
      <c r="H187" s="318"/>
      <c r="I187" s="318"/>
      <c r="J187" s="318"/>
      <c r="K187" s="318"/>
      <c r="L187" s="318"/>
      <c r="M187" s="318"/>
      <c r="N187" s="318"/>
      <c r="O187" s="318"/>
      <c r="P187" s="318"/>
      <c r="Q187" s="318"/>
      <c r="R187" s="318"/>
      <c r="S187" s="318"/>
      <c r="T187" s="318"/>
      <c r="U187" s="318"/>
      <c r="V187" s="318"/>
      <c r="W187" s="318"/>
      <c r="X187" s="318"/>
      <c r="Y187" s="318"/>
      <c r="Z187" s="318"/>
      <c r="AA187" s="318"/>
      <c r="AB187" s="318"/>
      <c r="AC187" s="318"/>
      <c r="AD187" s="318"/>
      <c r="AE187" s="318"/>
      <c r="AF187" s="318"/>
      <c r="AG187" s="318"/>
      <c r="AH187" s="318"/>
      <c r="AI187" s="318"/>
      <c r="AJ187" s="318"/>
      <c r="AK187" s="318"/>
      <c r="AL187" s="318"/>
      <c r="AM187" s="318"/>
      <c r="AN187" s="318"/>
      <c r="AO187" s="318"/>
      <c r="AP187" s="318"/>
      <c r="AQ187" s="318"/>
      <c r="AR187" s="318"/>
      <c r="AS187" s="318"/>
      <c r="AT187" s="318"/>
      <c r="AU187" s="318"/>
      <c r="AV187" s="318"/>
      <c r="AW187" s="318"/>
      <c r="AX187" s="318"/>
      <c r="AY187" s="318"/>
      <c r="AZ187" s="318"/>
      <c r="BA187" s="318"/>
      <c r="BB187" s="318"/>
      <c r="BC187" s="318"/>
      <c r="BD187" s="318"/>
      <c r="BE187" s="318"/>
      <c r="BF187" s="318"/>
      <c r="BG187" s="318"/>
      <c r="BH187" s="318"/>
      <c r="BI187" s="318"/>
      <c r="BJ187" s="318"/>
      <c r="BK187" s="318"/>
      <c r="BL187" s="318"/>
      <c r="BM187" s="318"/>
      <c r="BN187" s="318"/>
      <c r="BO187" s="318"/>
      <c r="BP187" s="318"/>
      <c r="BQ187" s="318"/>
      <c r="BR187" s="318"/>
      <c r="BS187" s="318"/>
      <c r="BT187" s="318"/>
      <c r="BU187" s="318"/>
      <c r="BV187" s="318"/>
    </row>
    <row r="188" spans="3:74" x14ac:dyDescent="0.3">
      <c r="C188" s="313"/>
      <c r="D188" s="313"/>
      <c r="E188" s="318"/>
      <c r="F188" s="318"/>
      <c r="G188" s="318"/>
      <c r="H188" s="318"/>
      <c r="I188" s="318"/>
      <c r="J188" s="318"/>
      <c r="K188" s="318"/>
      <c r="L188" s="318"/>
      <c r="M188" s="318"/>
      <c r="N188" s="318"/>
      <c r="O188" s="318"/>
      <c r="P188" s="318"/>
      <c r="Q188" s="318"/>
      <c r="R188" s="318"/>
      <c r="S188" s="318"/>
      <c r="T188" s="318"/>
      <c r="U188" s="318"/>
      <c r="V188" s="318"/>
      <c r="W188" s="318"/>
      <c r="X188" s="318"/>
      <c r="Y188" s="318"/>
      <c r="Z188" s="318"/>
      <c r="AA188" s="318"/>
      <c r="AB188" s="318"/>
      <c r="AC188" s="318"/>
      <c r="AD188" s="318"/>
      <c r="AE188" s="318"/>
      <c r="AF188" s="318"/>
      <c r="AG188" s="318"/>
      <c r="AH188" s="318"/>
      <c r="AI188" s="318"/>
      <c r="AJ188" s="318"/>
      <c r="AK188" s="318"/>
      <c r="AL188" s="318"/>
      <c r="AM188" s="318"/>
      <c r="AN188" s="318"/>
      <c r="AO188" s="318"/>
      <c r="AP188" s="318"/>
      <c r="AQ188" s="318"/>
      <c r="AR188" s="318"/>
      <c r="AS188" s="318"/>
      <c r="AT188" s="318"/>
      <c r="AU188" s="318"/>
      <c r="AV188" s="318"/>
      <c r="AW188" s="318"/>
      <c r="AX188" s="318"/>
      <c r="AY188" s="318"/>
      <c r="AZ188" s="318"/>
      <c r="BA188" s="318"/>
      <c r="BB188" s="318"/>
      <c r="BC188" s="318"/>
      <c r="BD188" s="318"/>
      <c r="BE188" s="318"/>
      <c r="BF188" s="318"/>
      <c r="BG188" s="318"/>
      <c r="BH188" s="318"/>
      <c r="BI188" s="318"/>
      <c r="BJ188" s="318"/>
      <c r="BK188" s="318"/>
      <c r="BL188" s="318"/>
      <c r="BM188" s="318"/>
      <c r="BN188" s="318"/>
      <c r="BO188" s="318"/>
      <c r="BP188" s="318"/>
      <c r="BQ188" s="318"/>
      <c r="BR188" s="318"/>
      <c r="BS188" s="318"/>
      <c r="BT188" s="318"/>
      <c r="BU188" s="318"/>
      <c r="BV188" s="318"/>
    </row>
    <row r="189" spans="3:74" x14ac:dyDescent="0.3">
      <c r="C189" s="313"/>
      <c r="D189" s="313"/>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318"/>
      <c r="AF189" s="318"/>
      <c r="AG189" s="318"/>
      <c r="AH189" s="318"/>
      <c r="AI189" s="318"/>
      <c r="AJ189" s="318"/>
      <c r="AK189" s="318"/>
      <c r="AL189" s="318"/>
      <c r="AM189" s="318"/>
      <c r="AN189" s="318"/>
      <c r="AO189" s="318"/>
      <c r="AP189" s="318"/>
      <c r="AQ189" s="318"/>
      <c r="AR189" s="318"/>
      <c r="AS189" s="318"/>
      <c r="AT189" s="318"/>
      <c r="AU189" s="318"/>
      <c r="AV189" s="318"/>
      <c r="AW189" s="318"/>
      <c r="AX189" s="318"/>
      <c r="AY189" s="318"/>
      <c r="AZ189" s="318"/>
      <c r="BA189" s="318"/>
      <c r="BB189" s="318"/>
      <c r="BC189" s="318"/>
      <c r="BD189" s="318"/>
      <c r="BE189" s="318"/>
      <c r="BF189" s="318"/>
      <c r="BG189" s="318"/>
      <c r="BH189" s="318"/>
      <c r="BI189" s="318"/>
      <c r="BJ189" s="318"/>
      <c r="BK189" s="318"/>
      <c r="BL189" s="318"/>
      <c r="BM189" s="318"/>
      <c r="BN189" s="318"/>
      <c r="BO189" s="318"/>
      <c r="BP189" s="318"/>
      <c r="BQ189" s="318"/>
      <c r="BR189" s="318"/>
      <c r="BS189" s="318"/>
      <c r="BT189" s="318"/>
      <c r="BU189" s="318"/>
      <c r="BV189" s="318"/>
    </row>
    <row r="190" spans="3:74" x14ac:dyDescent="0.3">
      <c r="C190" s="313"/>
      <c r="D190" s="313"/>
      <c r="E190" s="318"/>
      <c r="F190" s="318"/>
      <c r="G190" s="318"/>
      <c r="H190" s="318"/>
      <c r="I190" s="318"/>
      <c r="J190" s="318"/>
      <c r="K190" s="318"/>
      <c r="L190" s="318"/>
      <c r="M190" s="318"/>
      <c r="N190" s="318"/>
      <c r="O190" s="318"/>
      <c r="P190" s="318"/>
      <c r="Q190" s="318"/>
      <c r="R190" s="318"/>
      <c r="S190" s="318"/>
      <c r="T190" s="318"/>
      <c r="U190" s="318"/>
      <c r="V190" s="318"/>
      <c r="W190" s="318"/>
      <c r="X190" s="318"/>
      <c r="Y190" s="318"/>
      <c r="Z190" s="318"/>
      <c r="AA190" s="318"/>
      <c r="AB190" s="318"/>
      <c r="AC190" s="318"/>
      <c r="AD190" s="318"/>
      <c r="AE190" s="318"/>
      <c r="AF190" s="318"/>
      <c r="AG190" s="318"/>
      <c r="AH190" s="318"/>
      <c r="AI190" s="318"/>
      <c r="AJ190" s="318"/>
      <c r="AK190" s="318"/>
      <c r="AL190" s="318"/>
      <c r="AM190" s="318"/>
      <c r="AN190" s="318"/>
      <c r="AO190" s="318"/>
      <c r="AP190" s="318"/>
      <c r="AQ190" s="318"/>
      <c r="AR190" s="318"/>
      <c r="AS190" s="318"/>
      <c r="AT190" s="318"/>
      <c r="AU190" s="318"/>
      <c r="AV190" s="318"/>
      <c r="AW190" s="318"/>
      <c r="AX190" s="318"/>
      <c r="AY190" s="318"/>
      <c r="AZ190" s="318"/>
      <c r="BA190" s="318"/>
      <c r="BB190" s="318"/>
      <c r="BC190" s="318"/>
      <c r="BD190" s="318"/>
      <c r="BE190" s="318"/>
      <c r="BF190" s="318"/>
      <c r="BG190" s="318"/>
      <c r="BH190" s="318"/>
      <c r="BI190" s="318"/>
      <c r="BJ190" s="318"/>
      <c r="BK190" s="318"/>
      <c r="BL190" s="318"/>
      <c r="BM190" s="318"/>
      <c r="BN190" s="318"/>
      <c r="BO190" s="318"/>
      <c r="BP190" s="318"/>
      <c r="BQ190" s="318"/>
      <c r="BR190" s="318"/>
      <c r="BS190" s="318"/>
      <c r="BT190" s="318"/>
      <c r="BU190" s="318"/>
      <c r="BV190" s="318"/>
    </row>
    <row r="191" spans="3:74" x14ac:dyDescent="0.3">
      <c r="C191" s="313"/>
      <c r="D191" s="313"/>
      <c r="E191" s="318"/>
      <c r="F191" s="318"/>
      <c r="G191" s="318"/>
      <c r="H191" s="318"/>
      <c r="I191" s="318"/>
      <c r="J191" s="318"/>
      <c r="K191" s="318"/>
      <c r="L191" s="318"/>
      <c r="M191" s="318"/>
      <c r="N191" s="318"/>
      <c r="O191" s="318"/>
      <c r="P191" s="318"/>
      <c r="Q191" s="318"/>
      <c r="R191" s="318"/>
      <c r="S191" s="318"/>
      <c r="T191" s="318"/>
      <c r="U191" s="318"/>
      <c r="V191" s="318"/>
      <c r="W191" s="318"/>
      <c r="X191" s="318"/>
      <c r="Y191" s="318"/>
      <c r="Z191" s="318"/>
      <c r="AA191" s="318"/>
      <c r="AB191" s="318"/>
      <c r="AC191" s="318"/>
      <c r="AD191" s="318"/>
      <c r="AE191" s="318"/>
      <c r="AF191" s="318"/>
      <c r="AG191" s="318"/>
      <c r="AH191" s="318"/>
      <c r="AI191" s="318"/>
      <c r="AJ191" s="318"/>
      <c r="AK191" s="318"/>
      <c r="AL191" s="318"/>
      <c r="AM191" s="318"/>
      <c r="AN191" s="318"/>
      <c r="AO191" s="318"/>
      <c r="AP191" s="318"/>
      <c r="AQ191" s="318"/>
      <c r="AR191" s="318"/>
      <c r="AS191" s="318"/>
      <c r="AT191" s="318"/>
      <c r="AU191" s="318"/>
      <c r="AV191" s="318"/>
      <c r="AW191" s="318"/>
      <c r="AX191" s="318"/>
      <c r="AY191" s="318"/>
      <c r="AZ191" s="318"/>
      <c r="BA191" s="318"/>
      <c r="BB191" s="318"/>
      <c r="BC191" s="318"/>
      <c r="BD191" s="318"/>
      <c r="BE191" s="318"/>
      <c r="BF191" s="318"/>
      <c r="BG191" s="318"/>
      <c r="BH191" s="318"/>
      <c r="BI191" s="318"/>
      <c r="BJ191" s="318"/>
      <c r="BK191" s="318"/>
      <c r="BL191" s="318"/>
      <c r="BM191" s="318"/>
      <c r="BN191" s="318"/>
      <c r="BO191" s="318"/>
      <c r="BP191" s="318"/>
      <c r="BQ191" s="318"/>
      <c r="BR191" s="318"/>
      <c r="BS191" s="318"/>
      <c r="BT191" s="318"/>
      <c r="BU191" s="318"/>
      <c r="BV191" s="318"/>
    </row>
    <row r="192" spans="3:74" x14ac:dyDescent="0.3">
      <c r="C192" s="313"/>
      <c r="D192" s="313"/>
      <c r="E192" s="318"/>
      <c r="F192" s="318"/>
      <c r="G192" s="318"/>
      <c r="H192" s="318"/>
      <c r="I192" s="318"/>
      <c r="J192" s="318"/>
      <c r="K192" s="318"/>
      <c r="L192" s="318"/>
      <c r="M192" s="318"/>
      <c r="N192" s="318"/>
      <c r="O192" s="318"/>
      <c r="P192" s="318"/>
      <c r="Q192" s="318"/>
      <c r="R192" s="318"/>
      <c r="S192" s="318"/>
      <c r="T192" s="318"/>
      <c r="U192" s="318"/>
      <c r="V192" s="318"/>
      <c r="W192" s="318"/>
      <c r="X192" s="318"/>
      <c r="Y192" s="318"/>
      <c r="Z192" s="318"/>
      <c r="AA192" s="318"/>
      <c r="AB192" s="318"/>
      <c r="AC192" s="318"/>
      <c r="AD192" s="318"/>
      <c r="AE192" s="318"/>
      <c r="AF192" s="318"/>
      <c r="AG192" s="318"/>
      <c r="AH192" s="318"/>
      <c r="AI192" s="318"/>
      <c r="AJ192" s="318"/>
      <c r="AK192" s="318"/>
      <c r="AL192" s="318"/>
      <c r="AM192" s="318"/>
      <c r="AN192" s="318"/>
      <c r="AO192" s="318"/>
      <c r="AP192" s="318"/>
      <c r="AQ192" s="318"/>
      <c r="AR192" s="318"/>
      <c r="AS192" s="318"/>
      <c r="AT192" s="318"/>
      <c r="AU192" s="318"/>
      <c r="AV192" s="318"/>
      <c r="AW192" s="318"/>
      <c r="AX192" s="318"/>
      <c r="AY192" s="318"/>
      <c r="AZ192" s="318"/>
      <c r="BA192" s="318"/>
      <c r="BB192" s="318"/>
      <c r="BC192" s="318"/>
      <c r="BD192" s="318"/>
      <c r="BE192" s="318"/>
      <c r="BF192" s="318"/>
      <c r="BG192" s="318"/>
      <c r="BH192" s="318"/>
      <c r="BI192" s="318"/>
      <c r="BJ192" s="318"/>
      <c r="BK192" s="318"/>
      <c r="BL192" s="318"/>
      <c r="BM192" s="318"/>
      <c r="BN192" s="318"/>
      <c r="BO192" s="318"/>
      <c r="BP192" s="318"/>
      <c r="BQ192" s="318"/>
      <c r="BR192" s="318"/>
      <c r="BS192" s="318"/>
      <c r="BT192" s="318"/>
      <c r="BU192" s="318"/>
      <c r="BV192" s="318"/>
    </row>
    <row r="193" spans="3:74" x14ac:dyDescent="0.3">
      <c r="C193" s="313"/>
      <c r="D193" s="313"/>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c r="AF193" s="318"/>
      <c r="AG193" s="318"/>
      <c r="AH193" s="318"/>
      <c r="AI193" s="318"/>
      <c r="AJ193" s="318"/>
      <c r="AK193" s="318"/>
      <c r="AL193" s="318"/>
      <c r="AM193" s="318"/>
      <c r="AN193" s="318"/>
      <c r="AO193" s="318"/>
      <c r="AP193" s="318"/>
      <c r="AQ193" s="318"/>
      <c r="AR193" s="318"/>
      <c r="AS193" s="318"/>
      <c r="AT193" s="318"/>
      <c r="AU193" s="318"/>
      <c r="AV193" s="318"/>
      <c r="AW193" s="318"/>
      <c r="AX193" s="318"/>
      <c r="AY193" s="318"/>
      <c r="AZ193" s="318"/>
      <c r="BA193" s="318"/>
      <c r="BB193" s="318"/>
      <c r="BC193" s="318"/>
      <c r="BD193" s="318"/>
      <c r="BE193" s="318"/>
      <c r="BF193" s="318"/>
      <c r="BG193" s="318"/>
      <c r="BH193" s="318"/>
      <c r="BI193" s="318"/>
      <c r="BJ193" s="318"/>
      <c r="BK193" s="318"/>
      <c r="BL193" s="318"/>
      <c r="BM193" s="318"/>
      <c r="BN193" s="318"/>
      <c r="BO193" s="318"/>
      <c r="BP193" s="318"/>
      <c r="BQ193" s="318"/>
      <c r="BR193" s="318"/>
      <c r="BS193" s="318"/>
      <c r="BT193" s="318"/>
      <c r="BU193" s="318"/>
      <c r="BV193" s="318"/>
    </row>
    <row r="194" spans="3:74" x14ac:dyDescent="0.3">
      <c r="E194" s="318"/>
      <c r="F194" s="318"/>
      <c r="G194" s="318"/>
      <c r="H194" s="318"/>
      <c r="I194" s="318"/>
      <c r="J194" s="318"/>
      <c r="K194" s="318"/>
      <c r="L194" s="318"/>
      <c r="M194" s="318"/>
      <c r="N194" s="318"/>
      <c r="O194" s="318"/>
      <c r="P194" s="318"/>
      <c r="Q194" s="318"/>
      <c r="R194" s="318"/>
      <c r="S194" s="318"/>
      <c r="T194" s="318"/>
      <c r="U194" s="318"/>
      <c r="V194" s="318"/>
      <c r="W194" s="318"/>
      <c r="X194" s="318"/>
      <c r="Y194" s="318"/>
      <c r="Z194" s="318"/>
      <c r="AA194" s="318"/>
      <c r="AB194" s="318"/>
      <c r="AC194" s="318"/>
      <c r="AD194" s="318"/>
      <c r="AE194" s="318"/>
      <c r="AF194" s="318"/>
      <c r="AG194" s="318"/>
      <c r="AH194" s="318"/>
      <c r="AI194" s="318"/>
      <c r="AJ194" s="318"/>
      <c r="AK194" s="318"/>
      <c r="AL194" s="318"/>
      <c r="AM194" s="318"/>
      <c r="AN194" s="318"/>
      <c r="AO194" s="318"/>
      <c r="AP194" s="318"/>
      <c r="AQ194" s="318"/>
      <c r="AR194" s="318"/>
      <c r="AS194" s="318"/>
      <c r="AT194" s="318"/>
      <c r="AU194" s="318"/>
      <c r="AV194" s="318"/>
      <c r="AW194" s="318"/>
      <c r="AX194" s="318"/>
      <c r="AY194" s="318"/>
      <c r="AZ194" s="318"/>
      <c r="BA194" s="318"/>
      <c r="BB194" s="318"/>
      <c r="BC194" s="318"/>
      <c r="BD194" s="318"/>
      <c r="BE194" s="318"/>
      <c r="BF194" s="318"/>
      <c r="BG194" s="318"/>
      <c r="BH194" s="318"/>
      <c r="BI194" s="318"/>
      <c r="BJ194" s="318"/>
      <c r="BK194" s="318"/>
      <c r="BL194" s="318"/>
      <c r="BM194" s="318"/>
      <c r="BN194" s="318"/>
      <c r="BO194" s="318"/>
      <c r="BP194" s="318"/>
      <c r="BQ194" s="318"/>
      <c r="BR194" s="318"/>
      <c r="BS194" s="318"/>
      <c r="BT194" s="318"/>
      <c r="BU194" s="318"/>
      <c r="BV194" s="318"/>
    </row>
    <row r="195" spans="3:74" x14ac:dyDescent="0.3">
      <c r="E195" s="318"/>
      <c r="F195" s="318"/>
      <c r="G195" s="318"/>
      <c r="H195" s="318"/>
      <c r="I195" s="318"/>
      <c r="J195" s="318"/>
      <c r="K195" s="318"/>
      <c r="L195" s="318"/>
      <c r="M195" s="318"/>
      <c r="N195" s="318"/>
      <c r="O195" s="318"/>
      <c r="P195" s="318"/>
      <c r="Q195" s="318"/>
      <c r="R195" s="318"/>
      <c r="S195" s="318"/>
      <c r="T195" s="318"/>
      <c r="U195" s="318"/>
      <c r="V195" s="318"/>
      <c r="W195" s="318"/>
      <c r="X195" s="318"/>
      <c r="Y195" s="318"/>
      <c r="Z195" s="318"/>
      <c r="AA195" s="318"/>
      <c r="AB195" s="318"/>
      <c r="AC195" s="318"/>
      <c r="AD195" s="318"/>
      <c r="AE195" s="318"/>
      <c r="AF195" s="318"/>
      <c r="AG195" s="318"/>
      <c r="AH195" s="318"/>
      <c r="AI195" s="318"/>
      <c r="AJ195" s="318"/>
      <c r="AK195" s="318"/>
      <c r="AL195" s="318"/>
      <c r="AM195" s="318"/>
      <c r="AN195" s="318"/>
      <c r="AO195" s="318"/>
      <c r="AP195" s="318"/>
      <c r="AQ195" s="318"/>
      <c r="AR195" s="318"/>
      <c r="AS195" s="318"/>
      <c r="AT195" s="318"/>
      <c r="AU195" s="318"/>
      <c r="AV195" s="318"/>
      <c r="AW195" s="318"/>
      <c r="AX195" s="318"/>
      <c r="AY195" s="318"/>
      <c r="AZ195" s="318"/>
      <c r="BA195" s="318"/>
      <c r="BB195" s="318"/>
      <c r="BC195" s="318"/>
      <c r="BD195" s="318"/>
      <c r="BE195" s="318"/>
      <c r="BF195" s="318"/>
      <c r="BG195" s="318"/>
      <c r="BH195" s="318"/>
      <c r="BI195" s="318"/>
      <c r="BJ195" s="318"/>
      <c r="BK195" s="318"/>
      <c r="BL195" s="318"/>
      <c r="BM195" s="318"/>
      <c r="BN195" s="318"/>
      <c r="BO195" s="318"/>
      <c r="BP195" s="318"/>
      <c r="BQ195" s="318"/>
      <c r="BR195" s="318"/>
      <c r="BS195" s="318"/>
      <c r="BT195" s="318"/>
      <c r="BU195" s="318"/>
      <c r="BV195" s="318"/>
    </row>
    <row r="196" spans="3:74" x14ac:dyDescent="0.3">
      <c r="C196" s="313"/>
      <c r="D196" s="313"/>
      <c r="E196" s="318"/>
      <c r="F196" s="318"/>
      <c r="G196" s="318"/>
      <c r="H196" s="318"/>
      <c r="I196" s="318"/>
      <c r="J196" s="318"/>
      <c r="K196" s="318"/>
      <c r="L196" s="318"/>
      <c r="M196" s="318"/>
      <c r="N196" s="318"/>
      <c r="O196" s="318"/>
      <c r="P196" s="318"/>
      <c r="Q196" s="318"/>
      <c r="R196" s="318"/>
      <c r="S196" s="318"/>
      <c r="T196" s="318"/>
      <c r="U196" s="318"/>
      <c r="V196" s="318"/>
      <c r="W196" s="318"/>
      <c r="X196" s="318"/>
      <c r="Y196" s="318"/>
      <c r="Z196" s="318"/>
      <c r="AA196" s="318"/>
      <c r="AB196" s="318"/>
      <c r="AC196" s="318"/>
      <c r="AD196" s="318"/>
      <c r="AE196" s="318"/>
      <c r="AF196" s="318"/>
      <c r="AG196" s="318"/>
      <c r="AH196" s="318"/>
      <c r="AI196" s="318"/>
      <c r="AJ196" s="318"/>
      <c r="AK196" s="318"/>
      <c r="AL196" s="318"/>
      <c r="AM196" s="318"/>
      <c r="AN196" s="318"/>
      <c r="AO196" s="318"/>
      <c r="AP196" s="318"/>
      <c r="AQ196" s="318"/>
      <c r="AR196" s="318"/>
      <c r="AS196" s="318"/>
      <c r="AT196" s="318"/>
      <c r="AU196" s="318"/>
      <c r="AV196" s="318"/>
      <c r="AW196" s="318"/>
      <c r="AX196" s="318"/>
      <c r="AY196" s="318"/>
      <c r="AZ196" s="318"/>
      <c r="BA196" s="318"/>
      <c r="BB196" s="318"/>
      <c r="BC196" s="318"/>
      <c r="BD196" s="318"/>
      <c r="BE196" s="318"/>
      <c r="BF196" s="318"/>
      <c r="BG196" s="318"/>
      <c r="BH196" s="318"/>
      <c r="BI196" s="318"/>
      <c r="BJ196" s="318"/>
      <c r="BK196" s="318"/>
      <c r="BL196" s="318"/>
      <c r="BM196" s="318"/>
      <c r="BN196" s="318"/>
      <c r="BO196" s="318"/>
      <c r="BP196" s="318"/>
      <c r="BQ196" s="318"/>
      <c r="BR196" s="318"/>
      <c r="BS196" s="318"/>
      <c r="BT196" s="318"/>
      <c r="BU196" s="318"/>
      <c r="BV196" s="318"/>
    </row>
    <row r="197" spans="3:74" x14ac:dyDescent="0.3">
      <c r="C197" s="313"/>
      <c r="D197" s="313"/>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318"/>
      <c r="AF197" s="318"/>
      <c r="AG197" s="318"/>
      <c r="AH197" s="318"/>
      <c r="AI197" s="318"/>
      <c r="AJ197" s="318"/>
      <c r="AK197" s="318"/>
      <c r="AL197" s="318"/>
      <c r="AM197" s="318"/>
      <c r="AN197" s="318"/>
      <c r="AO197" s="318"/>
      <c r="AP197" s="318"/>
      <c r="AQ197" s="318"/>
      <c r="AR197" s="318"/>
      <c r="AS197" s="318"/>
      <c r="AT197" s="318"/>
      <c r="AU197" s="318"/>
      <c r="AV197" s="318"/>
      <c r="AW197" s="318"/>
      <c r="AX197" s="318"/>
      <c r="AY197" s="318"/>
      <c r="AZ197" s="318"/>
      <c r="BA197" s="318"/>
      <c r="BB197" s="318"/>
      <c r="BC197" s="318"/>
      <c r="BD197" s="318"/>
      <c r="BE197" s="318"/>
      <c r="BF197" s="318"/>
      <c r="BG197" s="318"/>
      <c r="BH197" s="318"/>
      <c r="BI197" s="318"/>
      <c r="BJ197" s="318"/>
      <c r="BK197" s="318"/>
      <c r="BL197" s="318"/>
      <c r="BM197" s="318"/>
      <c r="BN197" s="318"/>
      <c r="BO197" s="318"/>
      <c r="BP197" s="318"/>
      <c r="BQ197" s="318"/>
      <c r="BR197" s="318"/>
      <c r="BS197" s="318"/>
      <c r="BT197" s="318"/>
      <c r="BU197" s="318"/>
      <c r="BV197" s="318"/>
    </row>
    <row r="198" spans="3:74" x14ac:dyDescent="0.3">
      <c r="C198" s="313"/>
      <c r="D198" s="313"/>
      <c r="E198" s="318"/>
      <c r="F198" s="318"/>
      <c r="G198" s="318"/>
      <c r="H198" s="318"/>
      <c r="I198" s="318"/>
      <c r="J198" s="318"/>
      <c r="K198" s="318"/>
      <c r="L198" s="318"/>
      <c r="M198" s="318"/>
      <c r="N198" s="318"/>
      <c r="O198" s="318"/>
      <c r="P198" s="318"/>
      <c r="Q198" s="318"/>
      <c r="R198" s="318"/>
      <c r="S198" s="318"/>
      <c r="T198" s="318"/>
      <c r="U198" s="318"/>
      <c r="V198" s="318"/>
      <c r="W198" s="318"/>
      <c r="X198" s="318"/>
      <c r="Y198" s="318"/>
      <c r="Z198" s="318"/>
      <c r="AA198" s="318"/>
      <c r="AB198" s="318"/>
      <c r="AC198" s="318"/>
      <c r="AD198" s="318"/>
      <c r="AE198" s="318"/>
      <c r="AF198" s="318"/>
      <c r="AG198" s="318"/>
      <c r="AH198" s="318"/>
      <c r="AI198" s="318"/>
      <c r="AJ198" s="318"/>
      <c r="AK198" s="318"/>
      <c r="AL198" s="318"/>
      <c r="AM198" s="318"/>
      <c r="AN198" s="318"/>
      <c r="AO198" s="318"/>
      <c r="AP198" s="318"/>
      <c r="AQ198" s="318"/>
      <c r="AR198" s="318"/>
      <c r="AS198" s="318"/>
      <c r="AT198" s="318"/>
      <c r="AU198" s="318"/>
      <c r="AV198" s="318"/>
      <c r="AW198" s="318"/>
      <c r="AX198" s="318"/>
      <c r="AY198" s="318"/>
      <c r="AZ198" s="318"/>
      <c r="BA198" s="318"/>
      <c r="BB198" s="318"/>
      <c r="BC198" s="318"/>
      <c r="BD198" s="318"/>
      <c r="BE198" s="318"/>
      <c r="BF198" s="318"/>
      <c r="BG198" s="318"/>
      <c r="BH198" s="318"/>
      <c r="BI198" s="318"/>
      <c r="BJ198" s="318"/>
      <c r="BK198" s="318"/>
      <c r="BL198" s="318"/>
      <c r="BM198" s="318"/>
      <c r="BN198" s="318"/>
      <c r="BO198" s="318"/>
      <c r="BP198" s="318"/>
      <c r="BQ198" s="318"/>
      <c r="BR198" s="318"/>
      <c r="BS198" s="318"/>
      <c r="BT198" s="318"/>
      <c r="BU198" s="318"/>
      <c r="BV198" s="318"/>
    </row>
    <row r="214" spans="3:74" x14ac:dyDescent="0.3">
      <c r="E214" s="375"/>
      <c r="F214" s="375"/>
      <c r="G214" s="375"/>
      <c r="H214" s="375"/>
      <c r="I214" s="375"/>
      <c r="J214" s="375"/>
      <c r="K214" s="375"/>
      <c r="L214" s="375"/>
      <c r="M214" s="375"/>
      <c r="N214" s="375"/>
      <c r="O214" s="375"/>
      <c r="P214" s="375"/>
      <c r="Q214" s="375"/>
      <c r="R214" s="375"/>
      <c r="S214" s="375"/>
      <c r="T214" s="375"/>
      <c r="U214" s="375"/>
      <c r="V214" s="375"/>
      <c r="W214" s="375"/>
      <c r="X214" s="375"/>
      <c r="Y214" s="375"/>
      <c r="Z214" s="375"/>
      <c r="AA214" s="375"/>
      <c r="AB214" s="375"/>
      <c r="AC214" s="375"/>
      <c r="AD214" s="375"/>
      <c r="AE214" s="375"/>
      <c r="AF214" s="375"/>
      <c r="AG214" s="375"/>
      <c r="AH214" s="375"/>
      <c r="AI214" s="375"/>
      <c r="AJ214" s="375"/>
      <c r="AK214" s="375"/>
      <c r="AL214" s="375"/>
      <c r="AM214" s="375"/>
      <c r="AN214" s="375"/>
      <c r="AO214" s="375"/>
      <c r="AP214" s="375"/>
      <c r="AQ214" s="375"/>
      <c r="AR214" s="375"/>
      <c r="AS214" s="375"/>
      <c r="AT214" s="375"/>
      <c r="AU214" s="375"/>
      <c r="AV214" s="375"/>
      <c r="AW214" s="375"/>
      <c r="AX214" s="375"/>
      <c r="AY214" s="375"/>
      <c r="AZ214" s="375"/>
      <c r="BA214" s="375"/>
      <c r="BB214" s="375"/>
      <c r="BC214" s="375"/>
      <c r="BD214" s="375"/>
      <c r="BE214" s="375"/>
      <c r="BF214" s="375"/>
      <c r="BG214" s="375"/>
      <c r="BH214" s="375"/>
      <c r="BI214" s="375"/>
      <c r="BJ214" s="375"/>
      <c r="BK214" s="375"/>
      <c r="BL214" s="375"/>
      <c r="BM214" s="375"/>
      <c r="BN214" s="375"/>
      <c r="BO214" s="375"/>
      <c r="BP214" s="375"/>
      <c r="BQ214" s="375"/>
      <c r="BR214" s="375"/>
      <c r="BS214" s="375"/>
      <c r="BT214" s="375"/>
      <c r="BU214" s="375"/>
      <c r="BV214" s="375"/>
    </row>
    <row r="215" spans="3:74" x14ac:dyDescent="0.3">
      <c r="C215" s="313"/>
      <c r="D215" s="313"/>
      <c r="E215" s="318"/>
      <c r="F215" s="318"/>
      <c r="G215" s="318"/>
      <c r="H215" s="318"/>
      <c r="I215" s="318"/>
      <c r="J215" s="318"/>
      <c r="K215" s="318"/>
      <c r="L215" s="318"/>
      <c r="M215" s="318"/>
      <c r="N215" s="318"/>
      <c r="O215" s="318"/>
      <c r="P215" s="318"/>
      <c r="Q215" s="318"/>
      <c r="R215" s="318"/>
      <c r="S215" s="318"/>
      <c r="T215" s="318"/>
      <c r="U215" s="318"/>
      <c r="V215" s="318"/>
      <c r="W215" s="318"/>
      <c r="X215" s="318"/>
      <c r="Y215" s="318"/>
      <c r="Z215" s="318"/>
      <c r="AA215" s="318"/>
      <c r="AB215" s="318"/>
      <c r="AC215" s="318"/>
      <c r="AD215" s="318"/>
      <c r="AE215" s="318"/>
      <c r="AF215" s="318"/>
      <c r="AG215" s="318"/>
      <c r="AH215" s="318"/>
      <c r="AI215" s="318"/>
      <c r="AJ215" s="318"/>
      <c r="AK215" s="318"/>
      <c r="AL215" s="318"/>
      <c r="AM215" s="318"/>
      <c r="AN215" s="318"/>
      <c r="AO215" s="318"/>
      <c r="AP215" s="318"/>
      <c r="AQ215" s="318"/>
      <c r="AR215" s="318"/>
      <c r="AS215" s="318"/>
      <c r="AT215" s="318"/>
      <c r="AU215" s="318"/>
      <c r="AV215" s="318"/>
      <c r="AW215" s="318"/>
      <c r="AX215" s="318"/>
      <c r="AY215" s="318"/>
      <c r="AZ215" s="318"/>
      <c r="BA215" s="318"/>
      <c r="BB215" s="318"/>
      <c r="BC215" s="318"/>
      <c r="BD215" s="318"/>
      <c r="BE215" s="318"/>
      <c r="BF215" s="318"/>
      <c r="BG215" s="318"/>
      <c r="BH215" s="318"/>
      <c r="BI215" s="318"/>
      <c r="BJ215" s="318"/>
      <c r="BK215" s="318"/>
      <c r="BL215" s="318"/>
      <c r="BM215" s="318"/>
      <c r="BN215" s="318"/>
      <c r="BO215" s="318"/>
      <c r="BP215" s="318"/>
      <c r="BQ215" s="318"/>
      <c r="BR215" s="318"/>
      <c r="BS215" s="318"/>
      <c r="BT215" s="318"/>
      <c r="BU215" s="318"/>
      <c r="BV215" s="318"/>
    </row>
    <row r="216" spans="3:74" x14ac:dyDescent="0.3">
      <c r="C216" s="313"/>
      <c r="D216" s="313"/>
      <c r="E216" s="318"/>
      <c r="F216" s="318"/>
      <c r="G216" s="318"/>
      <c r="H216" s="318"/>
      <c r="I216" s="318"/>
      <c r="J216" s="318"/>
      <c r="K216" s="318"/>
      <c r="L216" s="318"/>
      <c r="M216" s="318"/>
      <c r="N216" s="318"/>
      <c r="O216" s="318"/>
      <c r="P216" s="318"/>
      <c r="Q216" s="318"/>
      <c r="R216" s="318"/>
      <c r="S216" s="318"/>
      <c r="T216" s="318"/>
      <c r="U216" s="318"/>
      <c r="V216" s="318"/>
      <c r="W216" s="318"/>
      <c r="X216" s="318"/>
      <c r="Y216" s="318"/>
      <c r="Z216" s="318"/>
      <c r="AA216" s="318"/>
      <c r="AB216" s="318"/>
      <c r="AC216" s="318"/>
      <c r="AD216" s="318"/>
      <c r="AE216" s="318"/>
      <c r="AF216" s="318"/>
      <c r="AG216" s="318"/>
      <c r="AH216" s="318"/>
      <c r="AI216" s="318"/>
      <c r="AJ216" s="318"/>
      <c r="AK216" s="318"/>
      <c r="AL216" s="318"/>
      <c r="AM216" s="318"/>
      <c r="AN216" s="318"/>
      <c r="AO216" s="318"/>
      <c r="AP216" s="318"/>
      <c r="AQ216" s="318"/>
      <c r="AR216" s="318"/>
      <c r="AS216" s="318"/>
      <c r="AT216" s="318"/>
      <c r="AU216" s="318"/>
      <c r="AV216" s="318"/>
      <c r="AW216" s="318"/>
      <c r="AX216" s="318"/>
      <c r="AY216" s="318"/>
      <c r="AZ216" s="318"/>
      <c r="BA216" s="318"/>
      <c r="BB216" s="318"/>
      <c r="BC216" s="318"/>
      <c r="BD216" s="318"/>
      <c r="BE216" s="318"/>
      <c r="BF216" s="318"/>
      <c r="BG216" s="318"/>
      <c r="BH216" s="318"/>
      <c r="BI216" s="318"/>
      <c r="BJ216" s="318"/>
      <c r="BK216" s="318"/>
      <c r="BL216" s="318"/>
      <c r="BM216" s="318"/>
      <c r="BN216" s="318"/>
      <c r="BO216" s="318"/>
      <c r="BP216" s="318"/>
      <c r="BQ216" s="318"/>
      <c r="BR216" s="318"/>
      <c r="BS216" s="318"/>
      <c r="BT216" s="318"/>
      <c r="BU216" s="318"/>
      <c r="BV216" s="318"/>
    </row>
    <row r="217" spans="3:74" x14ac:dyDescent="0.3">
      <c r="C217" s="313"/>
      <c r="D217" s="313"/>
      <c r="E217" s="318"/>
      <c r="F217" s="318"/>
      <c r="G217" s="318"/>
      <c r="H217" s="318"/>
      <c r="I217" s="318"/>
      <c r="J217" s="318"/>
      <c r="K217" s="318"/>
      <c r="L217" s="318"/>
      <c r="M217" s="318"/>
      <c r="N217" s="318"/>
      <c r="O217" s="318"/>
      <c r="P217" s="318"/>
      <c r="Q217" s="318"/>
      <c r="R217" s="318"/>
      <c r="S217" s="318"/>
      <c r="T217" s="318"/>
      <c r="U217" s="318"/>
      <c r="V217" s="318"/>
      <c r="W217" s="318"/>
      <c r="X217" s="318"/>
      <c r="Y217" s="318"/>
      <c r="Z217" s="318"/>
      <c r="AA217" s="318"/>
      <c r="AB217" s="318"/>
      <c r="AC217" s="318"/>
      <c r="AD217" s="318"/>
      <c r="AE217" s="318"/>
      <c r="AF217" s="318"/>
      <c r="AG217" s="318"/>
      <c r="AH217" s="318"/>
      <c r="AI217" s="318"/>
      <c r="AJ217" s="318"/>
      <c r="AK217" s="318"/>
      <c r="AL217" s="318"/>
      <c r="AM217" s="318"/>
      <c r="AN217" s="318"/>
      <c r="AO217" s="318"/>
      <c r="AP217" s="318"/>
      <c r="AQ217" s="318"/>
      <c r="AR217" s="318"/>
      <c r="AS217" s="318"/>
      <c r="AT217" s="318"/>
      <c r="AU217" s="318"/>
      <c r="AV217" s="318"/>
      <c r="AW217" s="318"/>
      <c r="AX217" s="318"/>
      <c r="AY217" s="318"/>
      <c r="AZ217" s="318"/>
      <c r="BA217" s="318"/>
      <c r="BB217" s="318"/>
      <c r="BC217" s="318"/>
      <c r="BD217" s="318"/>
      <c r="BE217" s="318"/>
      <c r="BF217" s="318"/>
      <c r="BG217" s="318"/>
      <c r="BH217" s="318"/>
      <c r="BI217" s="318"/>
      <c r="BJ217" s="318"/>
      <c r="BK217" s="318"/>
      <c r="BL217" s="318"/>
      <c r="BM217" s="318"/>
      <c r="BN217" s="318"/>
      <c r="BO217" s="318"/>
      <c r="BP217" s="318"/>
      <c r="BQ217" s="318"/>
      <c r="BR217" s="318"/>
      <c r="BS217" s="318"/>
      <c r="BT217" s="318"/>
      <c r="BU217" s="318"/>
      <c r="BV217" s="318"/>
    </row>
    <row r="218" spans="3:74" x14ac:dyDescent="0.3">
      <c r="C218" s="313"/>
      <c r="D218" s="313"/>
      <c r="E218" s="318"/>
      <c r="F218" s="318"/>
      <c r="G218" s="318"/>
      <c r="H218" s="318"/>
      <c r="I218" s="318"/>
      <c r="J218" s="318"/>
      <c r="K218" s="318"/>
      <c r="L218" s="318"/>
      <c r="M218" s="318"/>
      <c r="N218" s="318"/>
      <c r="O218" s="318"/>
      <c r="P218" s="318"/>
      <c r="Q218" s="318"/>
      <c r="R218" s="318"/>
      <c r="S218" s="318"/>
      <c r="T218" s="318"/>
      <c r="U218" s="318"/>
      <c r="V218" s="318"/>
      <c r="W218" s="318"/>
      <c r="X218" s="318"/>
      <c r="Y218" s="318"/>
      <c r="Z218" s="318"/>
      <c r="AA218" s="318"/>
      <c r="AB218" s="318"/>
      <c r="AC218" s="318"/>
      <c r="AD218" s="318"/>
      <c r="AE218" s="318"/>
      <c r="AF218" s="318"/>
      <c r="AG218" s="318"/>
      <c r="AH218" s="318"/>
      <c r="AI218" s="318"/>
      <c r="AJ218" s="318"/>
      <c r="AK218" s="318"/>
      <c r="AL218" s="318"/>
      <c r="AM218" s="318"/>
      <c r="AN218" s="318"/>
      <c r="AO218" s="318"/>
      <c r="AP218" s="318"/>
      <c r="AQ218" s="318"/>
      <c r="AR218" s="318"/>
      <c r="AS218" s="318"/>
      <c r="AT218" s="318"/>
      <c r="AU218" s="318"/>
      <c r="AV218" s="318"/>
      <c r="AW218" s="318"/>
      <c r="AX218" s="318"/>
      <c r="AY218" s="318"/>
      <c r="AZ218" s="318"/>
      <c r="BA218" s="318"/>
      <c r="BB218" s="318"/>
      <c r="BC218" s="318"/>
      <c r="BD218" s="318"/>
      <c r="BE218" s="318"/>
      <c r="BF218" s="318"/>
      <c r="BG218" s="318"/>
      <c r="BH218" s="318"/>
      <c r="BI218" s="318"/>
      <c r="BJ218" s="318"/>
      <c r="BK218" s="318"/>
      <c r="BL218" s="318"/>
      <c r="BM218" s="318"/>
      <c r="BN218" s="318"/>
      <c r="BO218" s="318"/>
      <c r="BP218" s="318"/>
      <c r="BQ218" s="318"/>
      <c r="BR218" s="318"/>
      <c r="BS218" s="318"/>
      <c r="BT218" s="318"/>
      <c r="BU218" s="318"/>
      <c r="BV218" s="318"/>
    </row>
    <row r="219" spans="3:74" x14ac:dyDescent="0.3">
      <c r="C219" s="313"/>
      <c r="D219" s="313"/>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318"/>
      <c r="AF219" s="318"/>
      <c r="AG219" s="318"/>
      <c r="AH219" s="318"/>
      <c r="AI219" s="318"/>
      <c r="AJ219" s="318"/>
      <c r="AK219" s="318"/>
      <c r="AL219" s="318"/>
      <c r="AM219" s="318"/>
      <c r="AN219" s="318"/>
      <c r="AO219" s="318"/>
      <c r="AP219" s="318"/>
      <c r="AQ219" s="318"/>
      <c r="AR219" s="318"/>
      <c r="AS219" s="318"/>
      <c r="AT219" s="318"/>
      <c r="AU219" s="318"/>
      <c r="AV219" s="318"/>
      <c r="AW219" s="318"/>
      <c r="AX219" s="318"/>
      <c r="AY219" s="318"/>
      <c r="AZ219" s="318"/>
      <c r="BA219" s="318"/>
      <c r="BB219" s="318"/>
      <c r="BC219" s="318"/>
      <c r="BD219" s="318"/>
      <c r="BE219" s="318"/>
      <c r="BF219" s="318"/>
      <c r="BG219" s="318"/>
      <c r="BH219" s="318"/>
      <c r="BI219" s="318"/>
      <c r="BJ219" s="318"/>
      <c r="BK219" s="318"/>
      <c r="BL219" s="318"/>
      <c r="BM219" s="318"/>
      <c r="BN219" s="318"/>
      <c r="BO219" s="318"/>
      <c r="BP219" s="318"/>
      <c r="BQ219" s="318"/>
      <c r="BR219" s="318"/>
      <c r="BS219" s="318"/>
      <c r="BT219" s="318"/>
      <c r="BU219" s="318"/>
      <c r="BV219" s="318"/>
    </row>
    <row r="220" spans="3:74" x14ac:dyDescent="0.3">
      <c r="C220" s="313"/>
      <c r="D220" s="313"/>
      <c r="E220" s="318"/>
      <c r="F220" s="318"/>
      <c r="G220" s="318"/>
      <c r="H220" s="318"/>
      <c r="I220" s="318"/>
      <c r="J220" s="318"/>
      <c r="K220" s="318"/>
      <c r="L220" s="318"/>
      <c r="M220" s="318"/>
      <c r="N220" s="318"/>
      <c r="O220" s="318"/>
      <c r="P220" s="318"/>
      <c r="Q220" s="318"/>
      <c r="R220" s="318"/>
      <c r="S220" s="318"/>
      <c r="T220" s="318"/>
      <c r="U220" s="318"/>
      <c r="V220" s="318"/>
      <c r="W220" s="318"/>
      <c r="X220" s="318"/>
      <c r="Y220" s="318"/>
      <c r="Z220" s="318"/>
      <c r="AA220" s="318"/>
      <c r="AB220" s="318"/>
      <c r="AC220" s="318"/>
      <c r="AD220" s="318"/>
      <c r="AE220" s="318"/>
      <c r="AF220" s="318"/>
      <c r="AG220" s="318"/>
      <c r="AH220" s="318"/>
      <c r="AI220" s="318"/>
      <c r="AJ220" s="318"/>
      <c r="AK220" s="318"/>
      <c r="AL220" s="318"/>
      <c r="AM220" s="318"/>
      <c r="AN220" s="318"/>
      <c r="AO220" s="318"/>
      <c r="AP220" s="318"/>
      <c r="AQ220" s="318"/>
      <c r="AR220" s="318"/>
      <c r="AS220" s="318"/>
      <c r="AT220" s="318"/>
      <c r="AU220" s="318"/>
      <c r="AV220" s="318"/>
      <c r="AW220" s="318"/>
      <c r="AX220" s="318"/>
      <c r="AY220" s="318"/>
      <c r="AZ220" s="318"/>
      <c r="BA220" s="318"/>
      <c r="BB220" s="318"/>
      <c r="BC220" s="318"/>
      <c r="BD220" s="318"/>
      <c r="BE220" s="318"/>
      <c r="BF220" s="318"/>
      <c r="BG220" s="318"/>
      <c r="BH220" s="318"/>
      <c r="BI220" s="318"/>
      <c r="BJ220" s="318"/>
      <c r="BK220" s="318"/>
      <c r="BL220" s="318"/>
      <c r="BM220" s="318"/>
      <c r="BN220" s="318"/>
      <c r="BO220" s="318"/>
      <c r="BP220" s="318"/>
      <c r="BQ220" s="318"/>
      <c r="BR220" s="318"/>
      <c r="BS220" s="318"/>
      <c r="BT220" s="318"/>
      <c r="BU220" s="318"/>
      <c r="BV220" s="318"/>
    </row>
    <row r="221" spans="3:74" x14ac:dyDescent="0.3">
      <c r="C221" s="313"/>
      <c r="D221" s="313"/>
      <c r="E221" s="318"/>
      <c r="F221" s="318"/>
      <c r="G221" s="318"/>
      <c r="H221" s="318"/>
      <c r="I221" s="318"/>
      <c r="J221" s="318"/>
      <c r="K221" s="318"/>
      <c r="L221" s="318"/>
      <c r="M221" s="318"/>
      <c r="N221" s="318"/>
      <c r="O221" s="318"/>
      <c r="P221" s="318"/>
      <c r="Q221" s="318"/>
      <c r="R221" s="318"/>
      <c r="S221" s="318"/>
      <c r="T221" s="318"/>
      <c r="U221" s="318"/>
      <c r="V221" s="318"/>
      <c r="W221" s="318"/>
      <c r="X221" s="318"/>
      <c r="Y221" s="318"/>
      <c r="Z221" s="318"/>
      <c r="AA221" s="318"/>
      <c r="AB221" s="318"/>
      <c r="AC221" s="318"/>
      <c r="AD221" s="318"/>
      <c r="AE221" s="318"/>
      <c r="AF221" s="318"/>
      <c r="AG221" s="318"/>
      <c r="AH221" s="318"/>
      <c r="AI221" s="318"/>
      <c r="AJ221" s="318"/>
      <c r="AK221" s="318"/>
      <c r="AL221" s="318"/>
      <c r="AM221" s="318"/>
      <c r="AN221" s="318"/>
      <c r="AO221" s="318"/>
      <c r="AP221" s="318"/>
      <c r="AQ221" s="318"/>
      <c r="AR221" s="318"/>
      <c r="AS221" s="318"/>
      <c r="AT221" s="318"/>
      <c r="AU221" s="318"/>
      <c r="AV221" s="318"/>
      <c r="AW221" s="318"/>
      <c r="AX221" s="318"/>
      <c r="AY221" s="318"/>
      <c r="AZ221" s="318"/>
      <c r="BA221" s="318"/>
      <c r="BB221" s="318"/>
      <c r="BC221" s="318"/>
      <c r="BD221" s="318"/>
      <c r="BE221" s="318"/>
      <c r="BF221" s="318"/>
      <c r="BG221" s="318"/>
      <c r="BH221" s="318"/>
      <c r="BI221" s="318"/>
      <c r="BJ221" s="318"/>
      <c r="BK221" s="318"/>
      <c r="BL221" s="318"/>
      <c r="BM221" s="318"/>
      <c r="BN221" s="318"/>
      <c r="BO221" s="318"/>
      <c r="BP221" s="318"/>
      <c r="BQ221" s="318"/>
      <c r="BR221" s="318"/>
      <c r="BS221" s="318"/>
      <c r="BT221" s="318"/>
      <c r="BU221" s="318"/>
      <c r="BV221" s="318"/>
    </row>
    <row r="222" spans="3:74" x14ac:dyDescent="0.3">
      <c r="C222" s="313"/>
      <c r="D222" s="313"/>
      <c r="E222" s="318"/>
      <c r="F222" s="318"/>
      <c r="G222" s="318"/>
      <c r="H222" s="318"/>
      <c r="I222" s="318"/>
      <c r="J222" s="318"/>
      <c r="K222" s="318"/>
      <c r="L222" s="318"/>
      <c r="M222" s="318"/>
      <c r="N222" s="318"/>
      <c r="O222" s="318"/>
      <c r="P222" s="318"/>
      <c r="Q222" s="318"/>
      <c r="R222" s="318"/>
      <c r="S222" s="318"/>
      <c r="T222" s="318"/>
      <c r="U222" s="318"/>
      <c r="V222" s="318"/>
      <c r="W222" s="318"/>
      <c r="X222" s="318"/>
      <c r="Y222" s="318"/>
      <c r="Z222" s="318"/>
      <c r="AA222" s="318"/>
      <c r="AB222" s="318"/>
      <c r="AC222" s="318"/>
      <c r="AD222" s="318"/>
      <c r="AE222" s="318"/>
      <c r="AF222" s="318"/>
      <c r="AG222" s="318"/>
      <c r="AH222" s="318"/>
      <c r="AI222" s="318"/>
      <c r="AJ222" s="318"/>
      <c r="AK222" s="318"/>
      <c r="AL222" s="318"/>
      <c r="AM222" s="318"/>
      <c r="AN222" s="318"/>
      <c r="AO222" s="318"/>
      <c r="AP222" s="318"/>
      <c r="AQ222" s="318"/>
      <c r="AR222" s="318"/>
      <c r="AS222" s="318"/>
      <c r="AT222" s="318"/>
      <c r="AU222" s="318"/>
      <c r="AV222" s="318"/>
      <c r="AW222" s="318"/>
      <c r="AX222" s="318"/>
      <c r="AY222" s="318"/>
      <c r="AZ222" s="318"/>
      <c r="BA222" s="318"/>
      <c r="BB222" s="318"/>
      <c r="BC222" s="318"/>
      <c r="BD222" s="318"/>
      <c r="BE222" s="318"/>
      <c r="BF222" s="318"/>
      <c r="BG222" s="318"/>
      <c r="BH222" s="318"/>
      <c r="BI222" s="318"/>
      <c r="BJ222" s="318"/>
      <c r="BK222" s="318"/>
      <c r="BL222" s="318"/>
      <c r="BM222" s="318"/>
      <c r="BN222" s="318"/>
      <c r="BO222" s="318"/>
      <c r="BP222" s="318"/>
      <c r="BQ222" s="318"/>
      <c r="BR222" s="318"/>
      <c r="BS222" s="318"/>
      <c r="BT222" s="318"/>
      <c r="BU222" s="318"/>
      <c r="BV222" s="318"/>
    </row>
    <row r="223" spans="3:74" x14ac:dyDescent="0.3">
      <c r="C223" s="313"/>
      <c r="D223" s="313"/>
      <c r="E223" s="318"/>
      <c r="F223" s="318"/>
      <c r="G223" s="318"/>
      <c r="H223" s="318"/>
      <c r="I223" s="318"/>
      <c r="J223" s="318"/>
      <c r="K223" s="318"/>
      <c r="L223" s="318"/>
      <c r="M223" s="318"/>
      <c r="N223" s="318"/>
      <c r="O223" s="318"/>
      <c r="P223" s="318"/>
      <c r="Q223" s="318"/>
      <c r="R223" s="318"/>
      <c r="S223" s="318"/>
      <c r="T223" s="318"/>
      <c r="U223" s="318"/>
      <c r="V223" s="318"/>
      <c r="W223" s="318"/>
      <c r="X223" s="318"/>
      <c r="Y223" s="318"/>
      <c r="Z223" s="318"/>
      <c r="AA223" s="318"/>
      <c r="AB223" s="318"/>
      <c r="AC223" s="318"/>
      <c r="AD223" s="318"/>
      <c r="AE223" s="318"/>
      <c r="AF223" s="318"/>
      <c r="AG223" s="318"/>
      <c r="AH223" s="318"/>
      <c r="AI223" s="318"/>
      <c r="AJ223" s="318"/>
      <c r="AK223" s="318"/>
      <c r="AL223" s="318"/>
      <c r="AM223" s="318"/>
      <c r="AN223" s="318"/>
      <c r="AO223" s="318"/>
      <c r="AP223" s="318"/>
      <c r="AQ223" s="318"/>
      <c r="AR223" s="318"/>
      <c r="AS223" s="318"/>
      <c r="AT223" s="318"/>
      <c r="AU223" s="318"/>
      <c r="AV223" s="318"/>
      <c r="AW223" s="318"/>
      <c r="AX223" s="318"/>
      <c r="AY223" s="318"/>
      <c r="AZ223" s="318"/>
      <c r="BA223" s="318"/>
      <c r="BB223" s="318"/>
      <c r="BC223" s="318"/>
      <c r="BD223" s="318"/>
      <c r="BE223" s="318"/>
      <c r="BF223" s="318"/>
      <c r="BG223" s="318"/>
      <c r="BH223" s="318"/>
      <c r="BI223" s="318"/>
      <c r="BJ223" s="318"/>
      <c r="BK223" s="318"/>
      <c r="BL223" s="318"/>
      <c r="BM223" s="318"/>
      <c r="BN223" s="318"/>
      <c r="BO223" s="318"/>
      <c r="BP223" s="318"/>
      <c r="BQ223" s="318"/>
      <c r="BR223" s="318"/>
      <c r="BS223" s="318"/>
      <c r="BT223" s="318"/>
      <c r="BU223" s="318"/>
      <c r="BV223" s="318"/>
    </row>
    <row r="224" spans="3:74" x14ac:dyDescent="0.3">
      <c r="C224" s="313"/>
      <c r="D224" s="313"/>
      <c r="E224" s="318"/>
      <c r="F224" s="318"/>
      <c r="G224" s="318"/>
      <c r="H224" s="318"/>
      <c r="I224" s="318"/>
      <c r="J224" s="318"/>
      <c r="K224" s="318"/>
      <c r="L224" s="318"/>
      <c r="M224" s="318"/>
      <c r="N224" s="318"/>
      <c r="O224" s="318"/>
      <c r="P224" s="318"/>
      <c r="Q224" s="318"/>
      <c r="R224" s="318"/>
      <c r="S224" s="318"/>
      <c r="T224" s="318"/>
      <c r="U224" s="318"/>
      <c r="V224" s="318"/>
      <c r="W224" s="318"/>
      <c r="X224" s="318"/>
      <c r="Y224" s="318"/>
      <c r="Z224" s="318"/>
      <c r="AA224" s="318"/>
      <c r="AB224" s="318"/>
      <c r="AC224" s="318"/>
      <c r="AD224" s="318"/>
      <c r="AE224" s="318"/>
      <c r="AF224" s="318"/>
      <c r="AG224" s="318"/>
      <c r="AH224" s="318"/>
      <c r="AI224" s="318"/>
      <c r="AJ224" s="318"/>
      <c r="AK224" s="318"/>
      <c r="AL224" s="318"/>
      <c r="AM224" s="318"/>
      <c r="AN224" s="318"/>
      <c r="AO224" s="318"/>
      <c r="AP224" s="318"/>
      <c r="AQ224" s="318"/>
      <c r="AR224" s="318"/>
      <c r="AS224" s="318"/>
      <c r="AT224" s="318"/>
      <c r="AU224" s="318"/>
      <c r="AV224" s="318"/>
      <c r="AW224" s="318"/>
      <c r="AX224" s="318"/>
      <c r="AY224" s="318"/>
      <c r="AZ224" s="318"/>
      <c r="BA224" s="318"/>
      <c r="BB224" s="318"/>
      <c r="BC224" s="318"/>
      <c r="BD224" s="318"/>
      <c r="BE224" s="318"/>
      <c r="BF224" s="318"/>
      <c r="BG224" s="318"/>
      <c r="BH224" s="318"/>
      <c r="BI224" s="318"/>
      <c r="BJ224" s="318"/>
      <c r="BK224" s="318"/>
      <c r="BL224" s="318"/>
      <c r="BM224" s="318"/>
      <c r="BN224" s="318"/>
      <c r="BO224" s="318"/>
      <c r="BP224" s="318"/>
      <c r="BQ224" s="318"/>
      <c r="BR224" s="318"/>
      <c r="BS224" s="318"/>
      <c r="BT224" s="318"/>
      <c r="BU224" s="318"/>
      <c r="BV224" s="318"/>
    </row>
    <row r="225" spans="3:74" x14ac:dyDescent="0.3">
      <c r="C225" s="313"/>
      <c r="D225" s="313"/>
      <c r="E225" s="318"/>
      <c r="F225" s="318"/>
      <c r="G225" s="318"/>
      <c r="H225" s="318"/>
      <c r="I225" s="318"/>
      <c r="J225" s="318"/>
      <c r="K225" s="318"/>
      <c r="L225" s="318"/>
      <c r="M225" s="318"/>
      <c r="N225" s="318"/>
      <c r="O225" s="318"/>
      <c r="P225" s="318"/>
      <c r="Q225" s="318"/>
      <c r="R225" s="318"/>
      <c r="S225" s="318"/>
      <c r="T225" s="318"/>
      <c r="U225" s="318"/>
      <c r="V225" s="318"/>
      <c r="W225" s="318"/>
      <c r="X225" s="318"/>
      <c r="Y225" s="318"/>
      <c r="Z225" s="318"/>
      <c r="AA225" s="318"/>
      <c r="AB225" s="318"/>
      <c r="AC225" s="318"/>
      <c r="AD225" s="318"/>
      <c r="AE225" s="318"/>
      <c r="AF225" s="318"/>
      <c r="AG225" s="318"/>
      <c r="AH225" s="318"/>
      <c r="AI225" s="318"/>
      <c r="AJ225" s="318"/>
      <c r="AK225" s="318"/>
      <c r="AL225" s="318"/>
      <c r="AM225" s="318"/>
      <c r="AN225" s="318"/>
      <c r="AO225" s="318"/>
      <c r="AP225" s="318"/>
      <c r="AQ225" s="318"/>
      <c r="AR225" s="318"/>
      <c r="AS225" s="318"/>
      <c r="AT225" s="318"/>
      <c r="AU225" s="318"/>
      <c r="AV225" s="318"/>
      <c r="AW225" s="318"/>
      <c r="AX225" s="318"/>
      <c r="AY225" s="318"/>
      <c r="AZ225" s="318"/>
      <c r="BA225" s="318"/>
      <c r="BB225" s="318"/>
      <c r="BC225" s="318"/>
      <c r="BD225" s="318"/>
      <c r="BE225" s="318"/>
      <c r="BF225" s="318"/>
      <c r="BG225" s="318"/>
      <c r="BH225" s="318"/>
      <c r="BI225" s="318"/>
      <c r="BJ225" s="318"/>
      <c r="BK225" s="318"/>
      <c r="BL225" s="318"/>
      <c r="BM225" s="318"/>
      <c r="BN225" s="318"/>
      <c r="BO225" s="318"/>
      <c r="BP225" s="318"/>
      <c r="BQ225" s="318"/>
      <c r="BR225" s="318"/>
      <c r="BS225" s="318"/>
      <c r="BT225" s="318"/>
      <c r="BU225" s="318"/>
      <c r="BV225" s="318"/>
    </row>
    <row r="226" spans="3:74" x14ac:dyDescent="0.3">
      <c r="C226" s="313"/>
      <c r="D226" s="313"/>
      <c r="E226" s="318"/>
      <c r="F226" s="318"/>
      <c r="G226" s="318"/>
      <c r="H226" s="318"/>
      <c r="I226" s="318"/>
      <c r="J226" s="318"/>
      <c r="K226" s="318"/>
      <c r="L226" s="318"/>
      <c r="M226" s="318"/>
      <c r="N226" s="318"/>
      <c r="O226" s="318"/>
      <c r="P226" s="318"/>
      <c r="Q226" s="318"/>
      <c r="R226" s="318"/>
      <c r="S226" s="318"/>
      <c r="T226" s="318"/>
      <c r="U226" s="318"/>
      <c r="V226" s="318"/>
      <c r="W226" s="318"/>
      <c r="X226" s="318"/>
      <c r="Y226" s="318"/>
      <c r="Z226" s="318"/>
      <c r="AA226" s="318"/>
      <c r="AB226" s="318"/>
      <c r="AC226" s="318"/>
      <c r="AD226" s="318"/>
      <c r="AE226" s="318"/>
      <c r="AF226" s="318"/>
      <c r="AG226" s="318"/>
      <c r="AH226" s="318"/>
      <c r="AI226" s="318"/>
      <c r="AJ226" s="318"/>
      <c r="AK226" s="318"/>
      <c r="AL226" s="318"/>
      <c r="AM226" s="318"/>
      <c r="AN226" s="318"/>
      <c r="AO226" s="318"/>
      <c r="AP226" s="318"/>
      <c r="AQ226" s="318"/>
      <c r="AR226" s="318"/>
      <c r="AS226" s="318"/>
      <c r="AT226" s="318"/>
      <c r="AU226" s="318"/>
      <c r="AV226" s="318"/>
      <c r="AW226" s="318"/>
      <c r="AX226" s="318"/>
      <c r="AY226" s="318"/>
      <c r="AZ226" s="318"/>
      <c r="BA226" s="318"/>
      <c r="BB226" s="318"/>
      <c r="BC226" s="318"/>
      <c r="BD226" s="318"/>
      <c r="BE226" s="318"/>
      <c r="BF226" s="318"/>
      <c r="BG226" s="318"/>
      <c r="BH226" s="318"/>
      <c r="BI226" s="318"/>
      <c r="BJ226" s="318"/>
      <c r="BK226" s="318"/>
      <c r="BL226" s="318"/>
      <c r="BM226" s="318"/>
      <c r="BN226" s="318"/>
      <c r="BO226" s="318"/>
      <c r="BP226" s="318"/>
      <c r="BQ226" s="318"/>
      <c r="BR226" s="318"/>
      <c r="BS226" s="318"/>
      <c r="BT226" s="318"/>
      <c r="BU226" s="318"/>
      <c r="BV226" s="318"/>
    </row>
    <row r="227" spans="3:74" x14ac:dyDescent="0.3">
      <c r="C227" s="313"/>
      <c r="D227" s="313"/>
      <c r="E227" s="318"/>
      <c r="F227" s="318"/>
      <c r="G227" s="318"/>
      <c r="H227" s="318"/>
      <c r="I227" s="318"/>
      <c r="J227" s="318"/>
      <c r="K227" s="318"/>
      <c r="L227" s="318"/>
      <c r="M227" s="318"/>
      <c r="N227" s="318"/>
      <c r="O227" s="318"/>
      <c r="P227" s="318"/>
      <c r="Q227" s="318"/>
      <c r="R227" s="318"/>
      <c r="S227" s="318"/>
      <c r="T227" s="318"/>
      <c r="U227" s="318"/>
      <c r="V227" s="318"/>
      <c r="W227" s="318"/>
      <c r="X227" s="318"/>
      <c r="Y227" s="318"/>
      <c r="Z227" s="318"/>
      <c r="AA227" s="318"/>
      <c r="AB227" s="318"/>
      <c r="AC227" s="318"/>
      <c r="AD227" s="318"/>
      <c r="AE227" s="318"/>
      <c r="AF227" s="318"/>
      <c r="AG227" s="318"/>
      <c r="AH227" s="318"/>
      <c r="AI227" s="318"/>
      <c r="AJ227" s="318"/>
      <c r="AK227" s="318"/>
      <c r="AL227" s="318"/>
      <c r="AM227" s="318"/>
      <c r="AN227" s="318"/>
      <c r="AO227" s="318"/>
      <c r="AP227" s="318"/>
      <c r="AQ227" s="318"/>
      <c r="AR227" s="318"/>
      <c r="AS227" s="318"/>
      <c r="AT227" s="318"/>
      <c r="AU227" s="318"/>
      <c r="AV227" s="318"/>
      <c r="AW227" s="318"/>
      <c r="AX227" s="318"/>
      <c r="AY227" s="318"/>
      <c r="AZ227" s="318"/>
      <c r="BA227" s="318"/>
      <c r="BB227" s="318"/>
      <c r="BC227" s="318"/>
      <c r="BD227" s="318"/>
      <c r="BE227" s="318"/>
      <c r="BF227" s="318"/>
      <c r="BG227" s="318"/>
      <c r="BH227" s="318"/>
      <c r="BI227" s="318"/>
      <c r="BJ227" s="318"/>
      <c r="BK227" s="318"/>
      <c r="BL227" s="318"/>
      <c r="BM227" s="318"/>
      <c r="BN227" s="318"/>
      <c r="BO227" s="318"/>
      <c r="BP227" s="318"/>
      <c r="BQ227" s="318"/>
      <c r="BR227" s="318"/>
      <c r="BS227" s="318"/>
      <c r="BT227" s="318"/>
      <c r="BU227" s="318"/>
      <c r="BV227" s="318"/>
    </row>
    <row r="228" spans="3:74" x14ac:dyDescent="0.3">
      <c r="C228" s="313"/>
      <c r="D228" s="313"/>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318"/>
      <c r="AF228" s="318"/>
      <c r="AG228" s="318"/>
      <c r="AH228" s="318"/>
      <c r="AI228" s="318"/>
      <c r="AJ228" s="318"/>
      <c r="AK228" s="318"/>
      <c r="AL228" s="318"/>
      <c r="AM228" s="318"/>
      <c r="AN228" s="318"/>
      <c r="AO228" s="318"/>
      <c r="AP228" s="318"/>
      <c r="AQ228" s="318"/>
      <c r="AR228" s="318"/>
      <c r="AS228" s="318"/>
      <c r="AT228" s="318"/>
      <c r="AU228" s="318"/>
      <c r="AV228" s="318"/>
      <c r="AW228" s="318"/>
      <c r="AX228" s="318"/>
      <c r="AY228" s="318"/>
      <c r="AZ228" s="318"/>
      <c r="BA228" s="318"/>
      <c r="BB228" s="318"/>
      <c r="BC228" s="318"/>
      <c r="BD228" s="318"/>
      <c r="BE228" s="318"/>
      <c r="BF228" s="318"/>
      <c r="BG228" s="318"/>
      <c r="BH228" s="318"/>
      <c r="BI228" s="318"/>
      <c r="BJ228" s="318"/>
      <c r="BK228" s="318"/>
      <c r="BL228" s="318"/>
      <c r="BM228" s="318"/>
      <c r="BN228" s="318"/>
      <c r="BO228" s="318"/>
      <c r="BP228" s="318"/>
      <c r="BQ228" s="318"/>
      <c r="BR228" s="318"/>
      <c r="BS228" s="318"/>
      <c r="BT228" s="318"/>
      <c r="BU228" s="318"/>
      <c r="BV228" s="318"/>
    </row>
    <row r="229" spans="3:74" x14ac:dyDescent="0.3">
      <c r="C229" s="313"/>
      <c r="D229" s="313"/>
      <c r="E229" s="318"/>
      <c r="F229" s="318"/>
      <c r="G229" s="318"/>
      <c r="H229" s="318"/>
      <c r="I229" s="318"/>
      <c r="J229" s="318"/>
      <c r="K229" s="318"/>
      <c r="L229" s="318"/>
      <c r="M229" s="318"/>
      <c r="N229" s="318"/>
      <c r="O229" s="318"/>
      <c r="P229" s="318"/>
      <c r="Q229" s="318"/>
      <c r="R229" s="318"/>
      <c r="S229" s="318"/>
      <c r="T229" s="318"/>
      <c r="U229" s="318"/>
      <c r="V229" s="318"/>
      <c r="W229" s="318"/>
      <c r="X229" s="318"/>
      <c r="Y229" s="318"/>
      <c r="Z229" s="318"/>
      <c r="AA229" s="318"/>
      <c r="AB229" s="318"/>
      <c r="AC229" s="318"/>
      <c r="AD229" s="318"/>
      <c r="AE229" s="318"/>
      <c r="AF229" s="318"/>
      <c r="AG229" s="318"/>
      <c r="AH229" s="318"/>
      <c r="AI229" s="318"/>
      <c r="AJ229" s="318"/>
      <c r="AK229" s="318"/>
      <c r="AL229" s="318"/>
      <c r="AM229" s="318"/>
      <c r="AN229" s="318"/>
      <c r="AO229" s="318"/>
      <c r="AP229" s="318"/>
      <c r="AQ229" s="318"/>
      <c r="AR229" s="318"/>
      <c r="AS229" s="318"/>
      <c r="AT229" s="318"/>
      <c r="AU229" s="318"/>
      <c r="AV229" s="318"/>
      <c r="AW229" s="318"/>
      <c r="AX229" s="318"/>
      <c r="AY229" s="318"/>
      <c r="AZ229" s="318"/>
      <c r="BA229" s="318"/>
      <c r="BB229" s="318"/>
      <c r="BC229" s="318"/>
      <c r="BD229" s="318"/>
      <c r="BE229" s="318"/>
      <c r="BF229" s="318"/>
      <c r="BG229" s="318"/>
      <c r="BH229" s="318"/>
      <c r="BI229" s="318"/>
      <c r="BJ229" s="318"/>
      <c r="BK229" s="318"/>
      <c r="BL229" s="318"/>
      <c r="BM229" s="318"/>
      <c r="BN229" s="318"/>
      <c r="BO229" s="318"/>
      <c r="BP229" s="318"/>
      <c r="BQ229" s="318"/>
      <c r="BR229" s="318"/>
      <c r="BS229" s="318"/>
      <c r="BT229" s="318"/>
      <c r="BU229" s="318"/>
      <c r="BV229" s="318"/>
    </row>
    <row r="230" spans="3:74" x14ac:dyDescent="0.3">
      <c r="C230" s="313"/>
      <c r="D230" s="313"/>
      <c r="E230" s="318"/>
      <c r="F230" s="318"/>
      <c r="G230" s="318"/>
      <c r="H230" s="318"/>
      <c r="I230" s="318"/>
      <c r="J230" s="318"/>
      <c r="K230" s="318"/>
      <c r="L230" s="318"/>
      <c r="M230" s="318"/>
      <c r="N230" s="318"/>
      <c r="O230" s="318"/>
      <c r="P230" s="318"/>
      <c r="Q230" s="318"/>
      <c r="R230" s="318"/>
      <c r="S230" s="318"/>
      <c r="T230" s="318"/>
      <c r="U230" s="318"/>
      <c r="V230" s="318"/>
      <c r="W230" s="318"/>
      <c r="X230" s="318"/>
      <c r="Y230" s="318"/>
      <c r="Z230" s="318"/>
      <c r="AA230" s="318"/>
      <c r="AB230" s="318"/>
      <c r="AC230" s="318"/>
      <c r="AD230" s="318"/>
      <c r="AE230" s="318"/>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8"/>
      <c r="BD230" s="318"/>
      <c r="BE230" s="318"/>
      <c r="BF230" s="318"/>
      <c r="BG230" s="318"/>
      <c r="BH230" s="318"/>
      <c r="BI230" s="318"/>
      <c r="BJ230" s="318"/>
      <c r="BK230" s="318"/>
      <c r="BL230" s="318"/>
      <c r="BM230" s="318"/>
      <c r="BN230" s="318"/>
      <c r="BO230" s="318"/>
      <c r="BP230" s="318"/>
      <c r="BQ230" s="318"/>
      <c r="BR230" s="318"/>
      <c r="BS230" s="318"/>
      <c r="BT230" s="318"/>
      <c r="BU230" s="318"/>
      <c r="BV230" s="318"/>
    </row>
    <row r="231" spans="3:74" x14ac:dyDescent="0.3">
      <c r="C231" s="313"/>
      <c r="D231" s="313"/>
      <c r="E231" s="318"/>
      <c r="F231" s="318"/>
      <c r="G231" s="318"/>
      <c r="H231" s="318"/>
      <c r="I231" s="318"/>
      <c r="J231" s="318"/>
      <c r="K231" s="318"/>
      <c r="L231" s="318"/>
      <c r="M231" s="318"/>
      <c r="N231" s="318"/>
      <c r="O231" s="318"/>
      <c r="P231" s="318"/>
      <c r="Q231" s="318"/>
      <c r="R231" s="318"/>
      <c r="S231" s="318"/>
      <c r="T231" s="318"/>
      <c r="U231" s="318"/>
      <c r="V231" s="318"/>
      <c r="W231" s="318"/>
      <c r="X231" s="318"/>
      <c r="Y231" s="318"/>
      <c r="Z231" s="318"/>
      <c r="AA231" s="318"/>
      <c r="AB231" s="318"/>
      <c r="AC231" s="318"/>
      <c r="AD231" s="318"/>
      <c r="AE231" s="318"/>
      <c r="AF231" s="318"/>
      <c r="AG231" s="318"/>
      <c r="AH231" s="318"/>
      <c r="AI231" s="318"/>
      <c r="AJ231" s="318"/>
      <c r="AK231" s="318"/>
      <c r="AL231" s="318"/>
      <c r="AM231" s="318"/>
      <c r="AN231" s="318"/>
      <c r="AO231" s="318"/>
      <c r="AP231" s="318"/>
      <c r="AQ231" s="318"/>
      <c r="AR231" s="318"/>
      <c r="AS231" s="318"/>
      <c r="AT231" s="318"/>
      <c r="AU231" s="318"/>
      <c r="AV231" s="318"/>
      <c r="AW231" s="318"/>
      <c r="AX231" s="318"/>
      <c r="AY231" s="318"/>
      <c r="AZ231" s="318"/>
      <c r="BA231" s="318"/>
      <c r="BB231" s="318"/>
      <c r="BC231" s="318"/>
      <c r="BD231" s="318"/>
      <c r="BE231" s="318"/>
      <c r="BF231" s="318"/>
      <c r="BG231" s="318"/>
      <c r="BH231" s="318"/>
      <c r="BI231" s="318"/>
      <c r="BJ231" s="318"/>
      <c r="BK231" s="318"/>
      <c r="BL231" s="318"/>
      <c r="BM231" s="318"/>
      <c r="BN231" s="318"/>
      <c r="BO231" s="318"/>
      <c r="BP231" s="318"/>
      <c r="BQ231" s="318"/>
      <c r="BR231" s="318"/>
      <c r="BS231" s="318"/>
      <c r="BT231" s="318"/>
      <c r="BU231" s="318"/>
      <c r="BV231" s="318"/>
    </row>
    <row r="232" spans="3:74" x14ac:dyDescent="0.3">
      <c r="C232" s="313"/>
      <c r="D232" s="313"/>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c r="AF232" s="318"/>
      <c r="AG232" s="318"/>
      <c r="AH232" s="318"/>
      <c r="AI232" s="318"/>
      <c r="AJ232" s="318"/>
      <c r="AK232" s="318"/>
      <c r="AL232" s="318"/>
      <c r="AM232" s="318"/>
      <c r="AN232" s="318"/>
      <c r="AO232" s="318"/>
      <c r="AP232" s="318"/>
      <c r="AQ232" s="318"/>
      <c r="AR232" s="318"/>
      <c r="AS232" s="318"/>
      <c r="AT232" s="318"/>
      <c r="AU232" s="318"/>
      <c r="AV232" s="318"/>
      <c r="AW232" s="318"/>
      <c r="AX232" s="318"/>
      <c r="AY232" s="318"/>
      <c r="AZ232" s="318"/>
      <c r="BA232" s="318"/>
      <c r="BB232" s="318"/>
      <c r="BC232" s="318"/>
      <c r="BD232" s="318"/>
      <c r="BE232" s="318"/>
      <c r="BF232" s="318"/>
      <c r="BG232" s="318"/>
      <c r="BH232" s="318"/>
      <c r="BI232" s="318"/>
      <c r="BJ232" s="318"/>
      <c r="BK232" s="318"/>
      <c r="BL232" s="318"/>
      <c r="BM232" s="318"/>
      <c r="BN232" s="318"/>
      <c r="BO232" s="318"/>
      <c r="BP232" s="318"/>
      <c r="BQ232" s="318"/>
      <c r="BR232" s="318"/>
      <c r="BS232" s="318"/>
      <c r="BT232" s="318"/>
      <c r="BU232" s="318"/>
      <c r="BV232" s="318"/>
    </row>
    <row r="233" spans="3:74" x14ac:dyDescent="0.3">
      <c r="C233" s="313"/>
      <c r="D233" s="313"/>
      <c r="E233" s="318"/>
      <c r="F233" s="318"/>
      <c r="G233" s="318"/>
      <c r="H233" s="318"/>
      <c r="I233" s="318"/>
      <c r="J233" s="318"/>
      <c r="K233" s="318"/>
      <c r="L233" s="318"/>
      <c r="M233" s="318"/>
      <c r="N233" s="318"/>
      <c r="O233" s="318"/>
      <c r="P233" s="318"/>
      <c r="Q233" s="318"/>
      <c r="R233" s="318"/>
      <c r="S233" s="318"/>
      <c r="T233" s="318"/>
      <c r="U233" s="318"/>
      <c r="V233" s="318"/>
      <c r="W233" s="318"/>
      <c r="X233" s="318"/>
      <c r="Y233" s="318"/>
      <c r="Z233" s="318"/>
      <c r="AA233" s="318"/>
      <c r="AB233" s="318"/>
      <c r="AC233" s="318"/>
      <c r="AD233" s="318"/>
      <c r="AE233" s="318"/>
      <c r="AF233" s="318"/>
      <c r="AG233" s="318"/>
      <c r="AH233" s="318"/>
      <c r="AI233" s="318"/>
      <c r="AJ233" s="318"/>
      <c r="AK233" s="318"/>
      <c r="AL233" s="318"/>
      <c r="AM233" s="318"/>
      <c r="AN233" s="318"/>
      <c r="AO233" s="318"/>
      <c r="AP233" s="318"/>
      <c r="AQ233" s="318"/>
      <c r="AR233" s="318"/>
      <c r="AS233" s="318"/>
      <c r="AT233" s="318"/>
      <c r="AU233" s="318"/>
      <c r="AV233" s="318"/>
      <c r="AW233" s="318"/>
      <c r="AX233" s="318"/>
      <c r="AY233" s="318"/>
      <c r="AZ233" s="318"/>
      <c r="BA233" s="318"/>
      <c r="BB233" s="318"/>
      <c r="BC233" s="318"/>
      <c r="BD233" s="318"/>
      <c r="BE233" s="318"/>
      <c r="BF233" s="318"/>
      <c r="BG233" s="318"/>
      <c r="BH233" s="318"/>
      <c r="BI233" s="318"/>
      <c r="BJ233" s="318"/>
      <c r="BK233" s="318"/>
      <c r="BL233" s="318"/>
      <c r="BM233" s="318"/>
      <c r="BN233" s="318"/>
      <c r="BO233" s="318"/>
      <c r="BP233" s="318"/>
      <c r="BQ233" s="318"/>
      <c r="BR233" s="318"/>
      <c r="BS233" s="318"/>
      <c r="BT233" s="318"/>
      <c r="BU233" s="318"/>
      <c r="BV233" s="318"/>
    </row>
    <row r="234" spans="3:74" x14ac:dyDescent="0.3">
      <c r="C234" s="313"/>
      <c r="D234" s="313"/>
      <c r="E234" s="318"/>
      <c r="F234" s="318"/>
      <c r="G234" s="318"/>
      <c r="H234" s="318"/>
      <c r="I234" s="318"/>
      <c r="J234" s="318"/>
      <c r="K234" s="318"/>
      <c r="L234" s="318"/>
      <c r="M234" s="318"/>
      <c r="N234" s="318"/>
      <c r="O234" s="318"/>
      <c r="P234" s="318"/>
      <c r="Q234" s="318"/>
      <c r="R234" s="318"/>
      <c r="S234" s="318"/>
      <c r="T234" s="318"/>
      <c r="U234" s="318"/>
      <c r="V234" s="318"/>
      <c r="W234" s="318"/>
      <c r="X234" s="318"/>
      <c r="Y234" s="318"/>
      <c r="Z234" s="318"/>
      <c r="AA234" s="318"/>
      <c r="AB234" s="318"/>
      <c r="AC234" s="318"/>
      <c r="AD234" s="318"/>
      <c r="AE234" s="318"/>
      <c r="AF234" s="318"/>
      <c r="AG234" s="318"/>
      <c r="AH234" s="318"/>
      <c r="AI234" s="318"/>
      <c r="AJ234" s="318"/>
      <c r="AK234" s="318"/>
      <c r="AL234" s="318"/>
      <c r="AM234" s="318"/>
      <c r="AN234" s="318"/>
      <c r="AO234" s="318"/>
      <c r="AP234" s="318"/>
      <c r="AQ234" s="318"/>
      <c r="AR234" s="318"/>
      <c r="AS234" s="318"/>
      <c r="AT234" s="318"/>
      <c r="AU234" s="318"/>
      <c r="AV234" s="318"/>
      <c r="AW234" s="318"/>
      <c r="AX234" s="318"/>
      <c r="AY234" s="318"/>
      <c r="AZ234" s="318"/>
      <c r="BA234" s="318"/>
      <c r="BB234" s="318"/>
      <c r="BC234" s="318"/>
      <c r="BD234" s="318"/>
      <c r="BE234" s="318"/>
      <c r="BF234" s="318"/>
      <c r="BG234" s="318"/>
      <c r="BH234" s="318"/>
      <c r="BI234" s="318"/>
      <c r="BJ234" s="318"/>
      <c r="BK234" s="318"/>
      <c r="BL234" s="318"/>
      <c r="BM234" s="318"/>
      <c r="BN234" s="318"/>
      <c r="BO234" s="318"/>
      <c r="BP234" s="318"/>
      <c r="BQ234" s="318"/>
      <c r="BR234" s="318"/>
      <c r="BS234" s="318"/>
      <c r="BT234" s="318"/>
      <c r="BU234" s="318"/>
      <c r="BV234" s="318"/>
    </row>
    <row r="235" spans="3:74" x14ac:dyDescent="0.3">
      <c r="C235" s="313"/>
      <c r="D235" s="313"/>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318"/>
      <c r="AC235" s="318"/>
      <c r="AD235" s="318"/>
      <c r="AE235" s="318"/>
      <c r="AF235" s="318"/>
      <c r="AG235" s="318"/>
      <c r="AH235" s="318"/>
      <c r="AI235" s="318"/>
      <c r="AJ235" s="318"/>
      <c r="AK235" s="318"/>
      <c r="AL235" s="318"/>
      <c r="AM235" s="318"/>
      <c r="AN235" s="318"/>
      <c r="AO235" s="318"/>
      <c r="AP235" s="318"/>
      <c r="AQ235" s="318"/>
      <c r="AR235" s="318"/>
      <c r="AS235" s="318"/>
      <c r="AT235" s="318"/>
      <c r="AU235" s="318"/>
      <c r="AV235" s="318"/>
      <c r="AW235" s="318"/>
      <c r="AX235" s="318"/>
      <c r="AY235" s="318"/>
      <c r="AZ235" s="318"/>
      <c r="BA235" s="318"/>
      <c r="BB235" s="318"/>
      <c r="BC235" s="318"/>
      <c r="BD235" s="318"/>
      <c r="BE235" s="318"/>
      <c r="BF235" s="318"/>
      <c r="BG235" s="318"/>
      <c r="BH235" s="318"/>
      <c r="BI235" s="318"/>
      <c r="BJ235" s="318"/>
      <c r="BK235" s="318"/>
      <c r="BL235" s="318"/>
      <c r="BM235" s="318"/>
      <c r="BN235" s="318"/>
      <c r="BO235" s="318"/>
      <c r="BP235" s="318"/>
      <c r="BQ235" s="318"/>
      <c r="BR235" s="318"/>
      <c r="BS235" s="318"/>
      <c r="BT235" s="318"/>
      <c r="BU235" s="318"/>
      <c r="BV235" s="318"/>
    </row>
    <row r="236" spans="3:74" x14ac:dyDescent="0.3">
      <c r="C236" s="313"/>
      <c r="D236" s="313"/>
      <c r="E236" s="318"/>
      <c r="F236" s="318"/>
      <c r="G236" s="318"/>
      <c r="H236" s="318"/>
      <c r="I236" s="318"/>
      <c r="J236" s="318"/>
      <c r="K236" s="318"/>
      <c r="L236" s="318"/>
      <c r="M236" s="318"/>
      <c r="N236" s="318"/>
      <c r="O236" s="318"/>
      <c r="P236" s="318"/>
      <c r="Q236" s="318"/>
      <c r="R236" s="318"/>
      <c r="S236" s="318"/>
      <c r="T236" s="318"/>
      <c r="U236" s="318"/>
      <c r="V236" s="318"/>
      <c r="W236" s="318"/>
      <c r="X236" s="318"/>
      <c r="Y236" s="318"/>
      <c r="Z236" s="318"/>
      <c r="AA236" s="318"/>
      <c r="AB236" s="318"/>
      <c r="AC236" s="318"/>
      <c r="AD236" s="318"/>
      <c r="AE236" s="318"/>
      <c r="AF236" s="318"/>
      <c r="AG236" s="318"/>
      <c r="AH236" s="318"/>
      <c r="AI236" s="318"/>
      <c r="AJ236" s="318"/>
      <c r="AK236" s="318"/>
      <c r="AL236" s="318"/>
      <c r="AM236" s="318"/>
      <c r="AN236" s="318"/>
      <c r="AO236" s="318"/>
      <c r="AP236" s="318"/>
      <c r="AQ236" s="318"/>
      <c r="AR236" s="318"/>
      <c r="AS236" s="318"/>
      <c r="AT236" s="318"/>
      <c r="AU236" s="318"/>
      <c r="AV236" s="318"/>
      <c r="AW236" s="318"/>
      <c r="AX236" s="318"/>
      <c r="AY236" s="318"/>
      <c r="AZ236" s="318"/>
      <c r="BA236" s="318"/>
      <c r="BB236" s="318"/>
      <c r="BC236" s="318"/>
      <c r="BD236" s="318"/>
      <c r="BE236" s="318"/>
      <c r="BF236" s="318"/>
      <c r="BG236" s="318"/>
      <c r="BH236" s="318"/>
      <c r="BI236" s="318"/>
      <c r="BJ236" s="318"/>
      <c r="BK236" s="318"/>
      <c r="BL236" s="318"/>
      <c r="BM236" s="318"/>
      <c r="BN236" s="318"/>
      <c r="BO236" s="318"/>
      <c r="BP236" s="318"/>
      <c r="BQ236" s="318"/>
      <c r="BR236" s="318"/>
      <c r="BS236" s="318"/>
      <c r="BT236" s="318"/>
      <c r="BU236" s="318"/>
      <c r="BV236" s="318"/>
    </row>
    <row r="237" spans="3:74" x14ac:dyDescent="0.3">
      <c r="C237" s="313"/>
      <c r="D237" s="313"/>
      <c r="E237" s="318"/>
      <c r="F237" s="318"/>
      <c r="G237" s="318"/>
      <c r="H237" s="318"/>
      <c r="I237" s="318"/>
      <c r="J237" s="318"/>
      <c r="K237" s="318"/>
      <c r="L237" s="318"/>
      <c r="M237" s="318"/>
      <c r="N237" s="318"/>
      <c r="O237" s="318"/>
      <c r="P237" s="318"/>
      <c r="Q237" s="318"/>
      <c r="R237" s="318"/>
      <c r="S237" s="318"/>
      <c r="T237" s="318"/>
      <c r="U237" s="318"/>
      <c r="V237" s="318"/>
      <c r="W237" s="318"/>
      <c r="X237" s="318"/>
      <c r="Y237" s="318"/>
      <c r="Z237" s="318"/>
      <c r="AA237" s="318"/>
      <c r="AB237" s="318"/>
      <c r="AC237" s="318"/>
      <c r="AD237" s="318"/>
      <c r="AE237" s="318"/>
      <c r="AF237" s="318"/>
      <c r="AG237" s="318"/>
      <c r="AH237" s="318"/>
      <c r="AI237" s="318"/>
      <c r="AJ237" s="318"/>
      <c r="AK237" s="318"/>
      <c r="AL237" s="318"/>
      <c r="AM237" s="318"/>
      <c r="AN237" s="318"/>
      <c r="AO237" s="318"/>
      <c r="AP237" s="318"/>
      <c r="AQ237" s="318"/>
      <c r="AR237" s="318"/>
      <c r="AS237" s="318"/>
      <c r="AT237" s="318"/>
      <c r="AU237" s="318"/>
      <c r="AV237" s="318"/>
      <c r="AW237" s="318"/>
      <c r="AX237" s="318"/>
      <c r="AY237" s="318"/>
      <c r="AZ237" s="318"/>
      <c r="BA237" s="318"/>
      <c r="BB237" s="318"/>
      <c r="BC237" s="318"/>
      <c r="BD237" s="318"/>
      <c r="BE237" s="318"/>
      <c r="BF237" s="318"/>
      <c r="BG237" s="318"/>
      <c r="BH237" s="318"/>
      <c r="BI237" s="318"/>
      <c r="BJ237" s="318"/>
      <c r="BK237" s="318"/>
      <c r="BL237" s="318"/>
      <c r="BM237" s="318"/>
      <c r="BN237" s="318"/>
      <c r="BO237" s="318"/>
      <c r="BP237" s="318"/>
      <c r="BQ237" s="318"/>
      <c r="BR237" s="318"/>
      <c r="BS237" s="318"/>
      <c r="BT237" s="318"/>
      <c r="BU237" s="318"/>
      <c r="BV237" s="318"/>
    </row>
    <row r="238" spans="3:74" x14ac:dyDescent="0.3">
      <c r="C238" s="313"/>
      <c r="D238" s="313"/>
      <c r="E238" s="318"/>
      <c r="F238" s="318"/>
      <c r="G238" s="318"/>
      <c r="H238" s="318"/>
      <c r="I238" s="318"/>
      <c r="J238" s="318"/>
      <c r="K238" s="318"/>
      <c r="L238" s="318"/>
      <c r="M238" s="318"/>
      <c r="N238" s="318"/>
      <c r="O238" s="318"/>
      <c r="P238" s="318"/>
      <c r="Q238" s="318"/>
      <c r="R238" s="318"/>
      <c r="S238" s="318"/>
      <c r="T238" s="318"/>
      <c r="U238" s="318"/>
      <c r="V238" s="318"/>
      <c r="W238" s="318"/>
      <c r="X238" s="318"/>
      <c r="Y238" s="318"/>
      <c r="Z238" s="318"/>
      <c r="AA238" s="318"/>
      <c r="AB238" s="318"/>
      <c r="AC238" s="318"/>
      <c r="AD238" s="318"/>
      <c r="AE238" s="318"/>
      <c r="AF238" s="318"/>
      <c r="AG238" s="318"/>
      <c r="AH238" s="318"/>
      <c r="AI238" s="318"/>
      <c r="AJ238" s="318"/>
      <c r="AK238" s="318"/>
      <c r="AL238" s="318"/>
      <c r="AM238" s="318"/>
      <c r="AN238" s="318"/>
      <c r="AO238" s="318"/>
      <c r="AP238" s="318"/>
      <c r="AQ238" s="318"/>
      <c r="AR238" s="318"/>
      <c r="AS238" s="318"/>
      <c r="AT238" s="318"/>
      <c r="AU238" s="318"/>
      <c r="AV238" s="318"/>
      <c r="AW238" s="318"/>
      <c r="AX238" s="318"/>
      <c r="AY238" s="318"/>
      <c r="AZ238" s="318"/>
      <c r="BA238" s="318"/>
      <c r="BB238" s="318"/>
      <c r="BC238" s="318"/>
      <c r="BD238" s="318"/>
      <c r="BE238" s="318"/>
      <c r="BF238" s="318"/>
      <c r="BG238" s="318"/>
      <c r="BH238" s="318"/>
      <c r="BI238" s="318"/>
      <c r="BJ238" s="318"/>
      <c r="BK238" s="318"/>
      <c r="BL238" s="318"/>
      <c r="BM238" s="318"/>
      <c r="BN238" s="318"/>
      <c r="BO238" s="318"/>
      <c r="BP238" s="318"/>
      <c r="BQ238" s="318"/>
      <c r="BR238" s="318"/>
      <c r="BS238" s="318"/>
      <c r="BT238" s="318"/>
      <c r="BU238" s="318"/>
      <c r="BV238" s="318"/>
    </row>
    <row r="239" spans="3:74" x14ac:dyDescent="0.3">
      <c r="C239" s="313"/>
      <c r="D239" s="313"/>
      <c r="E239" s="318"/>
      <c r="F239" s="318"/>
      <c r="G239" s="318"/>
      <c r="H239" s="318"/>
      <c r="I239" s="318"/>
      <c r="J239" s="318"/>
      <c r="K239" s="318"/>
      <c r="L239" s="318"/>
      <c r="M239" s="318"/>
      <c r="N239" s="318"/>
      <c r="O239" s="318"/>
      <c r="P239" s="318"/>
      <c r="Q239" s="318"/>
      <c r="R239" s="318"/>
      <c r="S239" s="318"/>
      <c r="T239" s="318"/>
      <c r="U239" s="318"/>
      <c r="V239" s="318"/>
      <c r="W239" s="318"/>
      <c r="X239" s="318"/>
      <c r="Y239" s="318"/>
      <c r="Z239" s="318"/>
      <c r="AA239" s="318"/>
      <c r="AB239" s="318"/>
      <c r="AC239" s="318"/>
      <c r="AD239" s="318"/>
      <c r="AE239" s="318"/>
      <c r="AF239" s="318"/>
      <c r="AG239" s="318"/>
      <c r="AH239" s="318"/>
      <c r="AI239" s="318"/>
      <c r="AJ239" s="318"/>
      <c r="AK239" s="318"/>
      <c r="AL239" s="318"/>
      <c r="AM239" s="318"/>
      <c r="AN239" s="318"/>
      <c r="AO239" s="318"/>
      <c r="AP239" s="318"/>
      <c r="AQ239" s="318"/>
      <c r="AR239" s="318"/>
      <c r="AS239" s="318"/>
      <c r="AT239" s="318"/>
      <c r="AU239" s="318"/>
      <c r="AV239" s="318"/>
      <c r="AW239" s="318"/>
      <c r="AX239" s="318"/>
      <c r="AY239" s="318"/>
      <c r="AZ239" s="318"/>
      <c r="BA239" s="318"/>
      <c r="BB239" s="318"/>
      <c r="BC239" s="318"/>
      <c r="BD239" s="318"/>
      <c r="BE239" s="318"/>
      <c r="BF239" s="318"/>
      <c r="BG239" s="318"/>
      <c r="BH239" s="318"/>
      <c r="BI239" s="318"/>
      <c r="BJ239" s="318"/>
      <c r="BK239" s="318"/>
      <c r="BL239" s="318"/>
      <c r="BM239" s="318"/>
      <c r="BN239" s="318"/>
      <c r="BO239" s="318"/>
      <c r="BP239" s="318"/>
      <c r="BQ239" s="318"/>
      <c r="BR239" s="318"/>
      <c r="BS239" s="318"/>
      <c r="BT239" s="318"/>
      <c r="BU239" s="318"/>
      <c r="BV239" s="318"/>
    </row>
    <row r="240" spans="3:74" x14ac:dyDescent="0.3">
      <c r="C240" s="313"/>
      <c r="D240" s="313"/>
      <c r="E240" s="318"/>
      <c r="F240" s="318"/>
      <c r="G240" s="318"/>
      <c r="H240" s="318"/>
      <c r="I240" s="318"/>
      <c r="J240" s="318"/>
      <c r="K240" s="318"/>
      <c r="L240" s="318"/>
      <c r="M240" s="318"/>
      <c r="N240" s="318"/>
      <c r="O240" s="318"/>
      <c r="P240" s="318"/>
      <c r="Q240" s="318"/>
      <c r="R240" s="318"/>
      <c r="S240" s="318"/>
      <c r="T240" s="318"/>
      <c r="U240" s="318"/>
      <c r="V240" s="318"/>
      <c r="W240" s="318"/>
      <c r="X240" s="318"/>
      <c r="Y240" s="318"/>
      <c r="Z240" s="318"/>
      <c r="AA240" s="318"/>
      <c r="AB240" s="318"/>
      <c r="AC240" s="318"/>
      <c r="AD240" s="318"/>
      <c r="AE240" s="318"/>
      <c r="AF240" s="318"/>
      <c r="AG240" s="318"/>
      <c r="AH240" s="318"/>
      <c r="AI240" s="318"/>
      <c r="AJ240" s="318"/>
      <c r="AK240" s="318"/>
      <c r="AL240" s="318"/>
      <c r="AM240" s="318"/>
      <c r="AN240" s="318"/>
      <c r="AO240" s="318"/>
      <c r="AP240" s="318"/>
      <c r="AQ240" s="318"/>
      <c r="AR240" s="318"/>
      <c r="AS240" s="318"/>
      <c r="AT240" s="318"/>
      <c r="AU240" s="318"/>
      <c r="AV240" s="318"/>
      <c r="AW240" s="318"/>
      <c r="AX240" s="318"/>
      <c r="AY240" s="318"/>
      <c r="AZ240" s="318"/>
      <c r="BA240" s="318"/>
      <c r="BB240" s="318"/>
      <c r="BC240" s="318"/>
      <c r="BD240" s="318"/>
      <c r="BE240" s="318"/>
      <c r="BF240" s="318"/>
      <c r="BG240" s="318"/>
      <c r="BH240" s="318"/>
      <c r="BI240" s="318"/>
      <c r="BJ240" s="318"/>
      <c r="BK240" s="318"/>
      <c r="BL240" s="318"/>
      <c r="BM240" s="318"/>
      <c r="BN240" s="318"/>
      <c r="BO240" s="318"/>
      <c r="BP240" s="318"/>
      <c r="BQ240" s="318"/>
      <c r="BR240" s="318"/>
      <c r="BS240" s="318"/>
      <c r="BT240" s="318"/>
      <c r="BU240" s="318"/>
      <c r="BV240" s="318"/>
    </row>
    <row r="241" spans="3:74" x14ac:dyDescent="0.3">
      <c r="C241" s="313"/>
      <c r="D241" s="313"/>
      <c r="E241" s="318"/>
      <c r="F241" s="318"/>
      <c r="G241" s="318"/>
      <c r="H241" s="318"/>
      <c r="I241" s="318"/>
      <c r="J241" s="318"/>
      <c r="K241" s="318"/>
      <c r="L241" s="318"/>
      <c r="M241" s="318"/>
      <c r="N241" s="318"/>
      <c r="O241" s="318"/>
      <c r="P241" s="318"/>
      <c r="Q241" s="318"/>
      <c r="R241" s="318"/>
      <c r="S241" s="318"/>
      <c r="T241" s="318"/>
      <c r="U241" s="318"/>
      <c r="V241" s="318"/>
      <c r="W241" s="318"/>
      <c r="X241" s="318"/>
      <c r="Y241" s="318"/>
      <c r="Z241" s="318"/>
      <c r="AA241" s="318"/>
      <c r="AB241" s="318"/>
      <c r="AC241" s="318"/>
      <c r="AD241" s="318"/>
      <c r="AE241" s="318"/>
      <c r="AF241" s="318"/>
      <c r="AG241" s="318"/>
      <c r="AH241" s="318"/>
      <c r="AI241" s="318"/>
      <c r="AJ241" s="318"/>
      <c r="AK241" s="318"/>
      <c r="AL241" s="318"/>
      <c r="AM241" s="318"/>
      <c r="AN241" s="318"/>
      <c r="AO241" s="318"/>
      <c r="AP241" s="318"/>
      <c r="AQ241" s="318"/>
      <c r="AR241" s="318"/>
      <c r="AS241" s="318"/>
      <c r="AT241" s="318"/>
      <c r="AU241" s="318"/>
      <c r="AV241" s="318"/>
      <c r="AW241" s="318"/>
      <c r="AX241" s="318"/>
      <c r="AY241" s="318"/>
      <c r="AZ241" s="318"/>
      <c r="BA241" s="318"/>
      <c r="BB241" s="318"/>
      <c r="BC241" s="318"/>
      <c r="BD241" s="318"/>
      <c r="BE241" s="318"/>
      <c r="BF241" s="318"/>
      <c r="BG241" s="318"/>
      <c r="BH241" s="318"/>
      <c r="BI241" s="318"/>
      <c r="BJ241" s="318"/>
      <c r="BK241" s="318"/>
      <c r="BL241" s="318"/>
      <c r="BM241" s="318"/>
      <c r="BN241" s="318"/>
      <c r="BO241" s="318"/>
      <c r="BP241" s="318"/>
      <c r="BQ241" s="318"/>
      <c r="BR241" s="318"/>
      <c r="BS241" s="318"/>
      <c r="BT241" s="318"/>
      <c r="BU241" s="318"/>
      <c r="BV241" s="318"/>
    </row>
    <row r="242" spans="3:74" x14ac:dyDescent="0.3">
      <c r="C242" s="313"/>
      <c r="D242" s="313"/>
      <c r="E242" s="318"/>
      <c r="F242" s="318"/>
      <c r="G242" s="318"/>
      <c r="H242" s="318"/>
      <c r="I242" s="318"/>
      <c r="J242" s="318"/>
      <c r="K242" s="318"/>
      <c r="L242" s="318"/>
      <c r="M242" s="318"/>
      <c r="N242" s="318"/>
      <c r="O242" s="318"/>
      <c r="P242" s="318"/>
      <c r="Q242" s="318"/>
      <c r="R242" s="318"/>
      <c r="S242" s="318"/>
      <c r="T242" s="318"/>
      <c r="U242" s="318"/>
      <c r="V242" s="318"/>
      <c r="W242" s="318"/>
      <c r="X242" s="318"/>
      <c r="Y242" s="318"/>
      <c r="Z242" s="318"/>
      <c r="AA242" s="318"/>
      <c r="AB242" s="318"/>
      <c r="AC242" s="318"/>
      <c r="AD242" s="318"/>
      <c r="AE242" s="318"/>
      <c r="AF242" s="318"/>
      <c r="AG242" s="318"/>
      <c r="AH242" s="318"/>
      <c r="AI242" s="318"/>
      <c r="AJ242" s="318"/>
      <c r="AK242" s="318"/>
      <c r="AL242" s="318"/>
      <c r="AM242" s="318"/>
      <c r="AN242" s="318"/>
      <c r="AO242" s="318"/>
      <c r="AP242" s="318"/>
      <c r="AQ242" s="318"/>
      <c r="AR242" s="318"/>
      <c r="AS242" s="318"/>
      <c r="AT242" s="318"/>
      <c r="AU242" s="318"/>
      <c r="AV242" s="318"/>
      <c r="AW242" s="318"/>
      <c r="AX242" s="318"/>
      <c r="AY242" s="318"/>
      <c r="AZ242" s="318"/>
      <c r="BA242" s="318"/>
      <c r="BB242" s="318"/>
      <c r="BC242" s="318"/>
      <c r="BD242" s="318"/>
      <c r="BE242" s="318"/>
      <c r="BF242" s="318"/>
      <c r="BG242" s="318"/>
      <c r="BH242" s="318"/>
      <c r="BI242" s="318"/>
      <c r="BJ242" s="318"/>
      <c r="BK242" s="318"/>
      <c r="BL242" s="318"/>
      <c r="BM242" s="318"/>
      <c r="BN242" s="318"/>
      <c r="BO242" s="318"/>
      <c r="BP242" s="318"/>
      <c r="BQ242" s="318"/>
      <c r="BR242" s="318"/>
      <c r="BS242" s="318"/>
      <c r="BT242" s="318"/>
      <c r="BU242" s="318"/>
      <c r="BV242" s="318"/>
    </row>
    <row r="243" spans="3:74" x14ac:dyDescent="0.3">
      <c r="C243" s="313"/>
      <c r="D243" s="313"/>
      <c r="E243" s="318"/>
      <c r="F243" s="318"/>
      <c r="G243" s="318"/>
      <c r="H243" s="318"/>
      <c r="I243" s="318"/>
      <c r="J243" s="318"/>
      <c r="K243" s="318"/>
      <c r="L243" s="318"/>
      <c r="M243" s="318"/>
      <c r="N243" s="318"/>
      <c r="O243" s="318"/>
      <c r="P243" s="318"/>
      <c r="Q243" s="318"/>
      <c r="R243" s="318"/>
      <c r="S243" s="318"/>
      <c r="T243" s="318"/>
      <c r="U243" s="318"/>
      <c r="V243" s="318"/>
      <c r="W243" s="318"/>
      <c r="X243" s="318"/>
      <c r="Y243" s="318"/>
      <c r="Z243" s="318"/>
      <c r="AA243" s="318"/>
      <c r="AB243" s="318"/>
      <c r="AC243" s="318"/>
      <c r="AD243" s="318"/>
      <c r="AE243" s="318"/>
      <c r="AF243" s="318"/>
      <c r="AG243" s="318"/>
      <c r="AH243" s="318"/>
      <c r="AI243" s="318"/>
      <c r="AJ243" s="318"/>
      <c r="AK243" s="318"/>
      <c r="AL243" s="318"/>
      <c r="AM243" s="318"/>
      <c r="AN243" s="318"/>
      <c r="AO243" s="318"/>
      <c r="AP243" s="318"/>
      <c r="AQ243" s="318"/>
      <c r="AR243" s="318"/>
      <c r="AS243" s="318"/>
      <c r="AT243" s="318"/>
      <c r="AU243" s="318"/>
      <c r="AV243" s="318"/>
      <c r="AW243" s="318"/>
      <c r="AX243" s="318"/>
      <c r="AY243" s="318"/>
      <c r="AZ243" s="318"/>
      <c r="BA243" s="318"/>
      <c r="BB243" s="318"/>
      <c r="BC243" s="318"/>
      <c r="BD243" s="318"/>
      <c r="BE243" s="318"/>
      <c r="BF243" s="318"/>
      <c r="BG243" s="318"/>
      <c r="BH243" s="318"/>
      <c r="BI243" s="318"/>
      <c r="BJ243" s="318"/>
      <c r="BK243" s="318"/>
      <c r="BL243" s="318"/>
      <c r="BM243" s="318"/>
      <c r="BN243" s="318"/>
      <c r="BO243" s="318"/>
      <c r="BP243" s="318"/>
      <c r="BQ243" s="318"/>
      <c r="BR243" s="318"/>
      <c r="BS243" s="318"/>
      <c r="BT243" s="318"/>
      <c r="BU243" s="318"/>
      <c r="BV243" s="318"/>
    </row>
    <row r="244" spans="3:74" x14ac:dyDescent="0.3">
      <c r="C244" s="313"/>
      <c r="D244" s="313"/>
      <c r="E244" s="318"/>
      <c r="F244" s="318"/>
      <c r="G244" s="318"/>
      <c r="H244" s="318"/>
      <c r="I244" s="318"/>
      <c r="J244" s="318"/>
      <c r="K244" s="318"/>
      <c r="L244" s="318"/>
      <c r="M244" s="318"/>
      <c r="N244" s="318"/>
      <c r="O244" s="318"/>
      <c r="P244" s="318"/>
      <c r="Q244" s="318"/>
      <c r="R244" s="318"/>
      <c r="S244" s="318"/>
      <c r="T244" s="318"/>
      <c r="U244" s="318"/>
      <c r="V244" s="318"/>
      <c r="W244" s="318"/>
      <c r="X244" s="318"/>
      <c r="Y244" s="318"/>
      <c r="Z244" s="318"/>
      <c r="AA244" s="318"/>
      <c r="AB244" s="318"/>
      <c r="AC244" s="318"/>
      <c r="AD244" s="318"/>
      <c r="AE244" s="318"/>
      <c r="AF244" s="318"/>
      <c r="AG244" s="318"/>
      <c r="AH244" s="318"/>
      <c r="AI244" s="318"/>
      <c r="AJ244" s="318"/>
      <c r="AK244" s="318"/>
      <c r="AL244" s="318"/>
      <c r="AM244" s="318"/>
      <c r="AN244" s="318"/>
      <c r="AO244" s="318"/>
      <c r="AP244" s="318"/>
      <c r="AQ244" s="318"/>
      <c r="AR244" s="318"/>
      <c r="AS244" s="318"/>
      <c r="AT244" s="318"/>
      <c r="AU244" s="318"/>
      <c r="AV244" s="318"/>
      <c r="AW244" s="318"/>
      <c r="AX244" s="318"/>
      <c r="AY244" s="318"/>
      <c r="AZ244" s="318"/>
      <c r="BA244" s="318"/>
      <c r="BB244" s="318"/>
      <c r="BC244" s="318"/>
      <c r="BD244" s="318"/>
      <c r="BE244" s="318"/>
      <c r="BF244" s="318"/>
      <c r="BG244" s="318"/>
      <c r="BH244" s="318"/>
      <c r="BI244" s="318"/>
      <c r="BJ244" s="318"/>
      <c r="BK244" s="318"/>
      <c r="BL244" s="318"/>
      <c r="BM244" s="318"/>
      <c r="BN244" s="318"/>
      <c r="BO244" s="318"/>
      <c r="BP244" s="318"/>
      <c r="BQ244" s="318"/>
      <c r="BR244" s="318"/>
      <c r="BS244" s="318"/>
      <c r="BT244" s="318"/>
      <c r="BU244" s="318"/>
      <c r="BV244" s="318"/>
    </row>
    <row r="245" spans="3:74" x14ac:dyDescent="0.3">
      <c r="C245" s="313"/>
      <c r="D245" s="313"/>
      <c r="E245" s="318"/>
      <c r="F245" s="318"/>
      <c r="G245" s="318"/>
      <c r="H245" s="318"/>
      <c r="I245" s="318"/>
      <c r="J245" s="318"/>
      <c r="K245" s="318"/>
      <c r="L245" s="318"/>
      <c r="M245" s="318"/>
      <c r="N245" s="318"/>
      <c r="O245" s="318"/>
      <c r="P245" s="318"/>
      <c r="Q245" s="318"/>
      <c r="R245" s="318"/>
      <c r="S245" s="318"/>
      <c r="T245" s="318"/>
      <c r="U245" s="318"/>
      <c r="V245" s="318"/>
      <c r="W245" s="318"/>
      <c r="X245" s="318"/>
      <c r="Y245" s="318"/>
      <c r="Z245" s="318"/>
      <c r="AA245" s="318"/>
      <c r="AB245" s="318"/>
      <c r="AC245" s="318"/>
      <c r="AD245" s="318"/>
      <c r="AE245" s="318"/>
      <c r="AF245" s="318"/>
      <c r="AG245" s="318"/>
      <c r="AH245" s="318"/>
      <c r="AI245" s="318"/>
      <c r="AJ245" s="318"/>
      <c r="AK245" s="318"/>
      <c r="AL245" s="318"/>
      <c r="AM245" s="318"/>
      <c r="AN245" s="318"/>
      <c r="AO245" s="318"/>
      <c r="AP245" s="318"/>
      <c r="AQ245" s="318"/>
      <c r="AR245" s="318"/>
      <c r="AS245" s="318"/>
      <c r="AT245" s="318"/>
      <c r="AU245" s="318"/>
      <c r="AV245" s="318"/>
      <c r="AW245" s="318"/>
      <c r="AX245" s="318"/>
      <c r="AY245" s="318"/>
      <c r="AZ245" s="318"/>
      <c r="BA245" s="318"/>
      <c r="BB245" s="318"/>
      <c r="BC245" s="318"/>
      <c r="BD245" s="318"/>
      <c r="BE245" s="318"/>
      <c r="BF245" s="318"/>
      <c r="BG245" s="318"/>
      <c r="BH245" s="318"/>
      <c r="BI245" s="318"/>
      <c r="BJ245" s="318"/>
      <c r="BK245" s="318"/>
      <c r="BL245" s="318"/>
      <c r="BM245" s="318"/>
      <c r="BN245" s="318"/>
      <c r="BO245" s="318"/>
      <c r="BP245" s="318"/>
      <c r="BQ245" s="318"/>
      <c r="BR245" s="318"/>
      <c r="BS245" s="318"/>
      <c r="BT245" s="318"/>
      <c r="BU245" s="318"/>
      <c r="BV245" s="318"/>
    </row>
    <row r="246" spans="3:74" x14ac:dyDescent="0.3">
      <c r="C246" s="313"/>
      <c r="D246" s="313"/>
      <c r="E246" s="318"/>
      <c r="F246" s="318"/>
      <c r="G246" s="318"/>
      <c r="H246" s="318"/>
      <c r="I246" s="318"/>
      <c r="J246" s="318"/>
      <c r="K246" s="318"/>
      <c r="L246" s="318"/>
      <c r="M246" s="318"/>
      <c r="N246" s="318"/>
      <c r="O246" s="318"/>
      <c r="P246" s="318"/>
      <c r="Q246" s="318"/>
      <c r="R246" s="318"/>
      <c r="S246" s="318"/>
      <c r="T246" s="318"/>
      <c r="U246" s="318"/>
      <c r="V246" s="318"/>
      <c r="W246" s="318"/>
      <c r="X246" s="318"/>
      <c r="Y246" s="318"/>
      <c r="Z246" s="318"/>
      <c r="AA246" s="318"/>
      <c r="AB246" s="318"/>
      <c r="AC246" s="318"/>
      <c r="AD246" s="318"/>
      <c r="AE246" s="318"/>
      <c r="AF246" s="318"/>
      <c r="AG246" s="318"/>
      <c r="AH246" s="318"/>
      <c r="AI246" s="318"/>
      <c r="AJ246" s="318"/>
      <c r="AK246" s="318"/>
      <c r="AL246" s="318"/>
      <c r="AM246" s="318"/>
      <c r="AN246" s="318"/>
      <c r="AO246" s="318"/>
      <c r="AP246" s="318"/>
      <c r="AQ246" s="318"/>
      <c r="AR246" s="318"/>
      <c r="AS246" s="318"/>
      <c r="AT246" s="318"/>
      <c r="AU246" s="318"/>
      <c r="AV246" s="318"/>
      <c r="AW246" s="318"/>
      <c r="AX246" s="318"/>
      <c r="AY246" s="318"/>
      <c r="AZ246" s="318"/>
      <c r="BA246" s="318"/>
      <c r="BB246" s="318"/>
      <c r="BC246" s="318"/>
      <c r="BD246" s="318"/>
      <c r="BE246" s="318"/>
      <c r="BF246" s="318"/>
      <c r="BG246" s="318"/>
      <c r="BH246" s="318"/>
      <c r="BI246" s="318"/>
      <c r="BJ246" s="318"/>
      <c r="BK246" s="318"/>
      <c r="BL246" s="318"/>
      <c r="BM246" s="318"/>
      <c r="BN246" s="318"/>
      <c r="BO246" s="318"/>
      <c r="BP246" s="318"/>
      <c r="BQ246" s="318"/>
      <c r="BR246" s="318"/>
      <c r="BS246" s="318"/>
      <c r="BT246" s="318"/>
      <c r="BU246" s="318"/>
      <c r="BV246" s="318"/>
    </row>
    <row r="247" spans="3:74" x14ac:dyDescent="0.3">
      <c r="C247" s="313"/>
      <c r="D247" s="313"/>
      <c r="E247" s="318"/>
      <c r="F247" s="318"/>
      <c r="G247" s="318"/>
      <c r="H247" s="318"/>
      <c r="I247" s="318"/>
      <c r="J247" s="318"/>
      <c r="K247" s="318"/>
      <c r="L247" s="318"/>
      <c r="M247" s="318"/>
      <c r="N247" s="318"/>
      <c r="O247" s="318"/>
      <c r="P247" s="318"/>
      <c r="Q247" s="318"/>
      <c r="R247" s="318"/>
      <c r="S247" s="318"/>
      <c r="T247" s="318"/>
      <c r="U247" s="318"/>
      <c r="V247" s="318"/>
      <c r="W247" s="318"/>
      <c r="X247" s="318"/>
      <c r="Y247" s="318"/>
      <c r="Z247" s="318"/>
      <c r="AA247" s="318"/>
      <c r="AB247" s="318"/>
      <c r="AC247" s="318"/>
      <c r="AD247" s="318"/>
      <c r="AE247" s="318"/>
      <c r="AF247" s="318"/>
      <c r="AG247" s="318"/>
      <c r="AH247" s="318"/>
      <c r="AI247" s="318"/>
      <c r="AJ247" s="318"/>
      <c r="AK247" s="318"/>
      <c r="AL247" s="318"/>
      <c r="AM247" s="318"/>
      <c r="AN247" s="318"/>
      <c r="AO247" s="318"/>
      <c r="AP247" s="318"/>
      <c r="AQ247" s="318"/>
      <c r="AR247" s="318"/>
      <c r="AS247" s="318"/>
      <c r="AT247" s="318"/>
      <c r="AU247" s="318"/>
      <c r="AV247" s="318"/>
      <c r="AW247" s="318"/>
      <c r="AX247" s="318"/>
      <c r="AY247" s="318"/>
      <c r="AZ247" s="318"/>
      <c r="BA247" s="318"/>
      <c r="BB247" s="318"/>
      <c r="BC247" s="318"/>
      <c r="BD247" s="318"/>
      <c r="BE247" s="318"/>
      <c r="BF247" s="318"/>
      <c r="BG247" s="318"/>
      <c r="BH247" s="318"/>
      <c r="BI247" s="318"/>
      <c r="BJ247" s="318"/>
      <c r="BK247" s="318"/>
      <c r="BL247" s="318"/>
      <c r="BM247" s="318"/>
      <c r="BN247" s="318"/>
      <c r="BO247" s="318"/>
      <c r="BP247" s="318"/>
      <c r="BQ247" s="318"/>
      <c r="BR247" s="318"/>
      <c r="BS247" s="318"/>
      <c r="BT247" s="318"/>
      <c r="BU247" s="318"/>
      <c r="BV247" s="318"/>
    </row>
    <row r="248" spans="3:74" x14ac:dyDescent="0.3">
      <c r="C248" s="313"/>
      <c r="D248" s="313"/>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318"/>
      <c r="AF248" s="318"/>
      <c r="AG248" s="318"/>
      <c r="AH248" s="318"/>
      <c r="AI248" s="318"/>
      <c r="AJ248" s="318"/>
      <c r="AK248" s="318"/>
      <c r="AL248" s="318"/>
      <c r="AM248" s="318"/>
      <c r="AN248" s="318"/>
      <c r="AO248" s="318"/>
      <c r="AP248" s="318"/>
      <c r="AQ248" s="318"/>
      <c r="AR248" s="318"/>
      <c r="AS248" s="318"/>
      <c r="AT248" s="318"/>
      <c r="AU248" s="318"/>
      <c r="AV248" s="318"/>
      <c r="AW248" s="318"/>
      <c r="AX248" s="318"/>
      <c r="AY248" s="318"/>
      <c r="AZ248" s="318"/>
      <c r="BA248" s="318"/>
      <c r="BB248" s="318"/>
      <c r="BC248" s="318"/>
      <c r="BD248" s="318"/>
      <c r="BE248" s="318"/>
      <c r="BF248" s="318"/>
      <c r="BG248" s="318"/>
      <c r="BH248" s="318"/>
      <c r="BI248" s="318"/>
      <c r="BJ248" s="318"/>
      <c r="BK248" s="318"/>
      <c r="BL248" s="318"/>
      <c r="BM248" s="318"/>
      <c r="BN248" s="318"/>
      <c r="BO248" s="318"/>
      <c r="BP248" s="318"/>
      <c r="BQ248" s="318"/>
      <c r="BR248" s="318"/>
      <c r="BS248" s="318"/>
      <c r="BT248" s="318"/>
      <c r="BU248" s="318"/>
      <c r="BV248" s="318"/>
    </row>
    <row r="249" spans="3:74" x14ac:dyDescent="0.3">
      <c r="C249" s="313"/>
      <c r="D249" s="313"/>
      <c r="E249" s="318"/>
      <c r="F249" s="318"/>
      <c r="G249" s="318"/>
      <c r="H249" s="318"/>
      <c r="I249" s="318"/>
      <c r="J249" s="318"/>
      <c r="K249" s="318"/>
      <c r="L249" s="318"/>
      <c r="M249" s="318"/>
      <c r="N249" s="318"/>
      <c r="O249" s="318"/>
      <c r="P249" s="318"/>
      <c r="Q249" s="318"/>
      <c r="R249" s="318"/>
      <c r="S249" s="318"/>
      <c r="T249" s="318"/>
      <c r="U249" s="318"/>
      <c r="V249" s="318"/>
      <c r="W249" s="318"/>
      <c r="X249" s="318"/>
      <c r="Y249" s="318"/>
      <c r="Z249" s="318"/>
      <c r="AA249" s="318"/>
      <c r="AB249" s="318"/>
      <c r="AC249" s="318"/>
      <c r="AD249" s="318"/>
      <c r="AE249" s="318"/>
      <c r="AF249" s="318"/>
      <c r="AG249" s="318"/>
      <c r="AH249" s="318"/>
      <c r="AI249" s="318"/>
      <c r="AJ249" s="318"/>
      <c r="AK249" s="318"/>
      <c r="AL249" s="318"/>
      <c r="AM249" s="318"/>
      <c r="AN249" s="318"/>
      <c r="AO249" s="318"/>
      <c r="AP249" s="318"/>
      <c r="AQ249" s="318"/>
      <c r="AR249" s="318"/>
      <c r="AS249" s="318"/>
      <c r="AT249" s="318"/>
      <c r="AU249" s="318"/>
      <c r="AV249" s="318"/>
      <c r="AW249" s="318"/>
      <c r="AX249" s="318"/>
      <c r="AY249" s="318"/>
      <c r="AZ249" s="318"/>
      <c r="BA249" s="318"/>
      <c r="BB249" s="318"/>
      <c r="BC249" s="318"/>
      <c r="BD249" s="318"/>
      <c r="BE249" s="318"/>
      <c r="BF249" s="318"/>
      <c r="BG249" s="318"/>
      <c r="BH249" s="318"/>
      <c r="BI249" s="318"/>
      <c r="BJ249" s="318"/>
      <c r="BK249" s="318"/>
      <c r="BL249" s="318"/>
      <c r="BM249" s="318"/>
      <c r="BN249" s="318"/>
      <c r="BO249" s="318"/>
      <c r="BP249" s="318"/>
      <c r="BQ249" s="318"/>
      <c r="BR249" s="318"/>
      <c r="BS249" s="318"/>
      <c r="BT249" s="318"/>
      <c r="BU249" s="318"/>
      <c r="BV249" s="318"/>
    </row>
    <row r="250" spans="3:74" x14ac:dyDescent="0.3">
      <c r="C250" s="313"/>
      <c r="D250" s="313"/>
      <c r="E250" s="318"/>
      <c r="F250" s="318"/>
      <c r="G250" s="318"/>
      <c r="H250" s="318"/>
      <c r="I250" s="318"/>
      <c r="J250" s="318"/>
      <c r="K250" s="318"/>
      <c r="L250" s="318"/>
      <c r="M250" s="318"/>
      <c r="N250" s="318"/>
      <c r="O250" s="318"/>
      <c r="P250" s="318"/>
      <c r="Q250" s="318"/>
      <c r="R250" s="318"/>
      <c r="S250" s="318"/>
      <c r="T250" s="318"/>
      <c r="U250" s="318"/>
      <c r="V250" s="318"/>
      <c r="W250" s="318"/>
      <c r="X250" s="318"/>
      <c r="Y250" s="318"/>
      <c r="Z250" s="318"/>
      <c r="AA250" s="318"/>
      <c r="AB250" s="318"/>
      <c r="AC250" s="318"/>
      <c r="AD250" s="318"/>
      <c r="AE250" s="318"/>
      <c r="AF250" s="318"/>
      <c r="AG250" s="318"/>
      <c r="AH250" s="318"/>
      <c r="AI250" s="318"/>
      <c r="AJ250" s="318"/>
      <c r="AK250" s="318"/>
      <c r="AL250" s="318"/>
      <c r="AM250" s="318"/>
      <c r="AN250" s="318"/>
      <c r="AO250" s="318"/>
      <c r="AP250" s="318"/>
      <c r="AQ250" s="318"/>
      <c r="AR250" s="318"/>
      <c r="AS250" s="318"/>
      <c r="AT250" s="318"/>
      <c r="AU250" s="318"/>
      <c r="AV250" s="318"/>
      <c r="AW250" s="318"/>
      <c r="AX250" s="318"/>
      <c r="AY250" s="318"/>
      <c r="AZ250" s="318"/>
      <c r="BA250" s="318"/>
      <c r="BB250" s="318"/>
      <c r="BC250" s="318"/>
      <c r="BD250" s="318"/>
      <c r="BE250" s="318"/>
      <c r="BF250" s="318"/>
      <c r="BG250" s="318"/>
      <c r="BH250" s="318"/>
      <c r="BI250" s="318"/>
      <c r="BJ250" s="318"/>
      <c r="BK250" s="318"/>
      <c r="BL250" s="318"/>
      <c r="BM250" s="318"/>
      <c r="BN250" s="318"/>
      <c r="BO250" s="318"/>
      <c r="BP250" s="318"/>
      <c r="BQ250" s="318"/>
      <c r="BR250" s="318"/>
      <c r="BS250" s="318"/>
      <c r="BT250" s="318"/>
      <c r="BU250" s="318"/>
      <c r="BV250" s="318"/>
    </row>
    <row r="251" spans="3:74" x14ac:dyDescent="0.3">
      <c r="C251" s="313"/>
      <c r="D251" s="313"/>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318"/>
      <c r="AF251" s="318"/>
      <c r="AG251" s="318"/>
      <c r="AH251" s="318"/>
      <c r="AI251" s="318"/>
      <c r="AJ251" s="318"/>
      <c r="AK251" s="318"/>
      <c r="AL251" s="318"/>
      <c r="AM251" s="318"/>
      <c r="AN251" s="318"/>
      <c r="AO251" s="318"/>
      <c r="AP251" s="318"/>
      <c r="AQ251" s="318"/>
      <c r="AR251" s="318"/>
      <c r="AS251" s="318"/>
      <c r="AT251" s="318"/>
      <c r="AU251" s="318"/>
      <c r="AV251" s="318"/>
      <c r="AW251" s="318"/>
      <c r="AX251" s="318"/>
      <c r="AY251" s="318"/>
      <c r="AZ251" s="318"/>
      <c r="BA251" s="318"/>
      <c r="BB251" s="318"/>
      <c r="BC251" s="318"/>
      <c r="BD251" s="318"/>
      <c r="BE251" s="318"/>
      <c r="BF251" s="318"/>
      <c r="BG251" s="318"/>
      <c r="BH251" s="318"/>
      <c r="BI251" s="318"/>
      <c r="BJ251" s="318"/>
      <c r="BK251" s="318"/>
      <c r="BL251" s="318"/>
      <c r="BM251" s="318"/>
      <c r="BN251" s="318"/>
      <c r="BO251" s="318"/>
      <c r="BP251" s="318"/>
      <c r="BQ251" s="318"/>
      <c r="BR251" s="318"/>
      <c r="BS251" s="318"/>
      <c r="BT251" s="318"/>
      <c r="BU251" s="318"/>
      <c r="BV251" s="318"/>
    </row>
    <row r="252" spans="3:74" x14ac:dyDescent="0.3">
      <c r="C252" s="313"/>
      <c r="D252" s="313"/>
      <c r="E252" s="318"/>
      <c r="F252" s="318"/>
      <c r="G252" s="318"/>
      <c r="H252" s="318"/>
      <c r="I252" s="318"/>
      <c r="J252" s="318"/>
      <c r="K252" s="318"/>
      <c r="L252" s="318"/>
      <c r="M252" s="318"/>
      <c r="N252" s="318"/>
      <c r="O252" s="318"/>
      <c r="P252" s="318"/>
      <c r="Q252" s="318"/>
      <c r="R252" s="318"/>
      <c r="S252" s="318"/>
      <c r="T252" s="318"/>
      <c r="U252" s="318"/>
      <c r="V252" s="318"/>
      <c r="W252" s="318"/>
      <c r="X252" s="318"/>
      <c r="Y252" s="318"/>
      <c r="Z252" s="318"/>
      <c r="AA252" s="318"/>
      <c r="AB252" s="318"/>
      <c r="AC252" s="318"/>
      <c r="AD252" s="318"/>
      <c r="AE252" s="318"/>
      <c r="AF252" s="318"/>
      <c r="AG252" s="318"/>
      <c r="AH252" s="318"/>
      <c r="AI252" s="318"/>
      <c r="AJ252" s="318"/>
      <c r="AK252" s="318"/>
      <c r="AL252" s="318"/>
      <c r="AM252" s="318"/>
      <c r="AN252" s="318"/>
      <c r="AO252" s="318"/>
      <c r="AP252" s="318"/>
      <c r="AQ252" s="318"/>
      <c r="AR252" s="318"/>
      <c r="AS252" s="318"/>
      <c r="AT252" s="318"/>
      <c r="AU252" s="318"/>
      <c r="AV252" s="318"/>
      <c r="AW252" s="318"/>
      <c r="AX252" s="318"/>
      <c r="AY252" s="318"/>
      <c r="AZ252" s="318"/>
      <c r="BA252" s="318"/>
      <c r="BB252" s="318"/>
      <c r="BC252" s="318"/>
      <c r="BD252" s="318"/>
      <c r="BE252" s="318"/>
      <c r="BF252" s="318"/>
      <c r="BG252" s="318"/>
      <c r="BH252" s="318"/>
      <c r="BI252" s="318"/>
      <c r="BJ252" s="318"/>
      <c r="BK252" s="318"/>
      <c r="BL252" s="318"/>
      <c r="BM252" s="318"/>
      <c r="BN252" s="318"/>
      <c r="BO252" s="318"/>
      <c r="BP252" s="318"/>
      <c r="BQ252" s="318"/>
      <c r="BR252" s="318"/>
      <c r="BS252" s="318"/>
      <c r="BT252" s="318"/>
      <c r="BU252" s="318"/>
      <c r="BV252" s="318"/>
    </row>
    <row r="253" spans="3:74" x14ac:dyDescent="0.3">
      <c r="E253" s="318"/>
      <c r="F253" s="318"/>
      <c r="G253" s="318"/>
      <c r="H253" s="318"/>
      <c r="I253" s="318"/>
      <c r="J253" s="318"/>
      <c r="K253" s="318"/>
      <c r="L253" s="318"/>
      <c r="M253" s="318"/>
      <c r="N253" s="318"/>
      <c r="O253" s="318"/>
      <c r="P253" s="318"/>
      <c r="Q253" s="318"/>
      <c r="R253" s="318"/>
      <c r="S253" s="318"/>
      <c r="T253" s="318"/>
      <c r="U253" s="318"/>
      <c r="V253" s="318"/>
      <c r="W253" s="318"/>
      <c r="X253" s="318"/>
      <c r="Y253" s="318"/>
      <c r="Z253" s="318"/>
      <c r="AA253" s="318"/>
      <c r="AB253" s="318"/>
      <c r="AC253" s="318"/>
      <c r="AD253" s="318"/>
      <c r="AE253" s="318"/>
      <c r="AF253" s="318"/>
      <c r="AG253" s="318"/>
      <c r="AH253" s="318"/>
      <c r="AI253" s="318"/>
      <c r="AJ253" s="318"/>
      <c r="AK253" s="318"/>
      <c r="AL253" s="318"/>
      <c r="AM253" s="318"/>
      <c r="AN253" s="318"/>
      <c r="AO253" s="318"/>
      <c r="AP253" s="318"/>
      <c r="AQ253" s="318"/>
      <c r="AR253" s="318"/>
      <c r="AS253" s="318"/>
      <c r="AT253" s="318"/>
      <c r="AU253" s="318"/>
      <c r="AV253" s="318"/>
      <c r="AW253" s="318"/>
      <c r="AX253" s="318"/>
      <c r="AY253" s="318"/>
      <c r="AZ253" s="318"/>
      <c r="BA253" s="318"/>
      <c r="BB253" s="318"/>
      <c r="BC253" s="318"/>
      <c r="BD253" s="318"/>
      <c r="BE253" s="318"/>
      <c r="BF253" s="318"/>
      <c r="BG253" s="318"/>
      <c r="BH253" s="318"/>
      <c r="BI253" s="318"/>
      <c r="BJ253" s="318"/>
      <c r="BK253" s="318"/>
      <c r="BL253" s="318"/>
      <c r="BM253" s="318"/>
      <c r="BN253" s="318"/>
      <c r="BO253" s="318"/>
      <c r="BP253" s="318"/>
      <c r="BQ253" s="318"/>
      <c r="BR253" s="318"/>
      <c r="BS253" s="318"/>
      <c r="BT253" s="318"/>
      <c r="BU253" s="318"/>
      <c r="BV253" s="318"/>
    </row>
    <row r="254" spans="3:74" x14ac:dyDescent="0.3">
      <c r="C254" s="313"/>
      <c r="D254" s="313"/>
      <c r="E254" s="318"/>
      <c r="F254" s="318"/>
      <c r="G254" s="318"/>
      <c r="H254" s="318"/>
      <c r="I254" s="318"/>
      <c r="J254" s="318"/>
      <c r="K254" s="318"/>
      <c r="L254" s="318"/>
      <c r="M254" s="318"/>
      <c r="N254" s="318"/>
      <c r="O254" s="318"/>
      <c r="P254" s="318"/>
      <c r="Q254" s="318"/>
      <c r="R254" s="318"/>
      <c r="S254" s="318"/>
      <c r="T254" s="318"/>
      <c r="U254" s="318"/>
      <c r="V254" s="318"/>
      <c r="W254" s="318"/>
      <c r="X254" s="318"/>
      <c r="Y254" s="318"/>
      <c r="Z254" s="318"/>
      <c r="AA254" s="318"/>
      <c r="AB254" s="318"/>
      <c r="AC254" s="318"/>
      <c r="AD254" s="318"/>
      <c r="AE254" s="318"/>
      <c r="AF254" s="318"/>
      <c r="AG254" s="318"/>
      <c r="AH254" s="318"/>
      <c r="AI254" s="318"/>
      <c r="AJ254" s="318"/>
      <c r="AK254" s="318"/>
      <c r="AL254" s="318"/>
      <c r="AM254" s="318"/>
      <c r="AN254" s="318"/>
      <c r="AO254" s="318"/>
      <c r="AP254" s="318"/>
      <c r="AQ254" s="318"/>
      <c r="AR254" s="318"/>
      <c r="AS254" s="318"/>
      <c r="AT254" s="318"/>
      <c r="AU254" s="318"/>
      <c r="AV254" s="318"/>
      <c r="AW254" s="318"/>
      <c r="AX254" s="318"/>
      <c r="AY254" s="318"/>
      <c r="AZ254" s="318"/>
      <c r="BA254" s="318"/>
      <c r="BB254" s="318"/>
      <c r="BC254" s="318"/>
      <c r="BD254" s="318"/>
      <c r="BE254" s="318"/>
      <c r="BF254" s="318"/>
      <c r="BG254" s="318"/>
      <c r="BH254" s="318"/>
      <c r="BI254" s="318"/>
      <c r="BJ254" s="318"/>
      <c r="BK254" s="318"/>
      <c r="BL254" s="318"/>
      <c r="BM254" s="318"/>
      <c r="BN254" s="318"/>
      <c r="BO254" s="318"/>
      <c r="BP254" s="318"/>
      <c r="BQ254" s="318"/>
      <c r="BR254" s="318"/>
      <c r="BS254" s="318"/>
      <c r="BT254" s="318"/>
      <c r="BU254" s="318"/>
      <c r="BV254" s="318"/>
    </row>
    <row r="255" spans="3:74" x14ac:dyDescent="0.3">
      <c r="C255" s="313"/>
      <c r="D255" s="313"/>
      <c r="E255" s="318"/>
      <c r="F255" s="318"/>
      <c r="G255" s="318"/>
      <c r="H255" s="318"/>
      <c r="I255" s="318"/>
      <c r="J255" s="318"/>
      <c r="K255" s="318"/>
      <c r="L255" s="318"/>
      <c r="M255" s="318"/>
      <c r="N255" s="318"/>
      <c r="O255" s="318"/>
      <c r="P255" s="318"/>
      <c r="Q255" s="318"/>
      <c r="R255" s="318"/>
      <c r="S255" s="318"/>
      <c r="T255" s="318"/>
      <c r="U255" s="318"/>
      <c r="V255" s="318"/>
      <c r="W255" s="318"/>
      <c r="X255" s="318"/>
      <c r="Y255" s="318"/>
      <c r="Z255" s="318"/>
      <c r="AA255" s="318"/>
      <c r="AB255" s="318"/>
      <c r="AC255" s="318"/>
      <c r="AD255" s="318"/>
      <c r="AE255" s="318"/>
      <c r="AF255" s="318"/>
      <c r="AG255" s="318"/>
      <c r="AH255" s="318"/>
      <c r="AI255" s="318"/>
      <c r="AJ255" s="318"/>
      <c r="AK255" s="318"/>
      <c r="AL255" s="318"/>
      <c r="AM255" s="318"/>
      <c r="AN255" s="318"/>
      <c r="AO255" s="318"/>
      <c r="AP255" s="318"/>
      <c r="AQ255" s="318"/>
      <c r="AR255" s="318"/>
      <c r="AS255" s="318"/>
      <c r="AT255" s="318"/>
      <c r="AU255" s="318"/>
      <c r="AV255" s="318"/>
      <c r="AW255" s="318"/>
      <c r="AX255" s="318"/>
      <c r="AY255" s="318"/>
      <c r="AZ255" s="318"/>
      <c r="BA255" s="318"/>
      <c r="BB255" s="318"/>
      <c r="BC255" s="318"/>
      <c r="BD255" s="318"/>
      <c r="BE255" s="318"/>
      <c r="BF255" s="318"/>
      <c r="BG255" s="318"/>
      <c r="BH255" s="318"/>
      <c r="BI255" s="318"/>
      <c r="BJ255" s="318"/>
      <c r="BK255" s="318"/>
      <c r="BL255" s="318"/>
      <c r="BM255" s="318"/>
      <c r="BN255" s="318"/>
      <c r="BO255" s="318"/>
      <c r="BP255" s="318"/>
      <c r="BQ255" s="318"/>
      <c r="BR255" s="318"/>
      <c r="BS255" s="318"/>
      <c r="BT255" s="318"/>
      <c r="BU255" s="318"/>
      <c r="BV255" s="318"/>
    </row>
    <row r="256" spans="3:74" x14ac:dyDescent="0.3">
      <c r="C256" s="313"/>
      <c r="D256" s="313"/>
      <c r="E256" s="318"/>
      <c r="F256" s="318"/>
      <c r="G256" s="318"/>
      <c r="H256" s="318"/>
      <c r="I256" s="318"/>
      <c r="J256" s="318"/>
      <c r="K256" s="318"/>
      <c r="L256" s="318"/>
      <c r="M256" s="318"/>
      <c r="N256" s="318"/>
      <c r="O256" s="318"/>
      <c r="P256" s="318"/>
      <c r="Q256" s="318"/>
      <c r="R256" s="318"/>
      <c r="S256" s="318"/>
      <c r="T256" s="318"/>
      <c r="U256" s="318"/>
      <c r="V256" s="318"/>
      <c r="W256" s="318"/>
      <c r="X256" s="318"/>
      <c r="Y256" s="318"/>
      <c r="Z256" s="318"/>
      <c r="AA256" s="318"/>
      <c r="AB256" s="318"/>
      <c r="AC256" s="318"/>
      <c r="AD256" s="318"/>
      <c r="AE256" s="318"/>
      <c r="AF256" s="318"/>
      <c r="AG256" s="318"/>
      <c r="AH256" s="318"/>
      <c r="AI256" s="318"/>
      <c r="AJ256" s="318"/>
      <c r="AK256" s="318"/>
      <c r="AL256" s="318"/>
      <c r="AM256" s="318"/>
      <c r="AN256" s="318"/>
      <c r="AO256" s="318"/>
      <c r="AP256" s="318"/>
      <c r="AQ256" s="318"/>
      <c r="AR256" s="318"/>
      <c r="AS256" s="318"/>
      <c r="AT256" s="318"/>
      <c r="AU256" s="318"/>
      <c r="AV256" s="318"/>
      <c r="AW256" s="318"/>
      <c r="AX256" s="318"/>
      <c r="AY256" s="318"/>
      <c r="AZ256" s="318"/>
      <c r="BA256" s="318"/>
      <c r="BB256" s="318"/>
      <c r="BC256" s="318"/>
      <c r="BD256" s="318"/>
      <c r="BE256" s="318"/>
      <c r="BF256" s="318"/>
      <c r="BG256" s="318"/>
      <c r="BH256" s="318"/>
      <c r="BI256" s="318"/>
      <c r="BJ256" s="318"/>
      <c r="BK256" s="318"/>
      <c r="BL256" s="318"/>
      <c r="BM256" s="318"/>
      <c r="BN256" s="318"/>
      <c r="BO256" s="318"/>
      <c r="BP256" s="318"/>
      <c r="BQ256" s="318"/>
      <c r="BR256" s="318"/>
      <c r="BS256" s="318"/>
      <c r="BT256" s="318"/>
      <c r="BU256" s="318"/>
      <c r="BV256" s="318"/>
    </row>
    <row r="257" spans="3:74" x14ac:dyDescent="0.3">
      <c r="C257" s="313"/>
      <c r="D257" s="313"/>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318"/>
      <c r="AF257" s="318"/>
      <c r="AG257" s="318"/>
      <c r="AH257" s="318"/>
      <c r="AI257" s="318"/>
      <c r="AJ257" s="318"/>
      <c r="AK257" s="318"/>
      <c r="AL257" s="318"/>
      <c r="AM257" s="318"/>
      <c r="AN257" s="318"/>
      <c r="AO257" s="318"/>
      <c r="AP257" s="318"/>
      <c r="AQ257" s="318"/>
      <c r="AR257" s="318"/>
      <c r="AS257" s="318"/>
      <c r="AT257" s="318"/>
      <c r="AU257" s="318"/>
      <c r="AV257" s="318"/>
      <c r="AW257" s="318"/>
      <c r="AX257" s="318"/>
      <c r="AY257" s="318"/>
      <c r="AZ257" s="318"/>
      <c r="BA257" s="318"/>
      <c r="BB257" s="318"/>
      <c r="BC257" s="318"/>
      <c r="BD257" s="318"/>
      <c r="BE257" s="318"/>
      <c r="BF257" s="318"/>
      <c r="BG257" s="318"/>
      <c r="BH257" s="318"/>
      <c r="BI257" s="318"/>
      <c r="BJ257" s="318"/>
      <c r="BK257" s="318"/>
      <c r="BL257" s="318"/>
      <c r="BM257" s="318"/>
      <c r="BN257" s="318"/>
      <c r="BO257" s="318"/>
      <c r="BP257" s="318"/>
      <c r="BQ257" s="318"/>
      <c r="BR257" s="318"/>
      <c r="BS257" s="318"/>
      <c r="BT257" s="318"/>
      <c r="BU257" s="318"/>
      <c r="BV257" s="318"/>
    </row>
    <row r="258" spans="3:74" x14ac:dyDescent="0.3">
      <c r="C258" s="313"/>
      <c r="D258" s="313"/>
      <c r="E258" s="318"/>
      <c r="F258" s="318"/>
      <c r="G258" s="318"/>
      <c r="H258" s="318"/>
      <c r="I258" s="318"/>
      <c r="J258" s="318"/>
      <c r="K258" s="318"/>
      <c r="L258" s="318"/>
      <c r="M258" s="318"/>
      <c r="N258" s="318"/>
      <c r="O258" s="318"/>
      <c r="P258" s="318"/>
      <c r="Q258" s="318"/>
      <c r="R258" s="318"/>
      <c r="S258" s="318"/>
      <c r="T258" s="318"/>
      <c r="U258" s="318"/>
      <c r="V258" s="318"/>
      <c r="W258" s="318"/>
      <c r="X258" s="318"/>
      <c r="Y258" s="318"/>
      <c r="Z258" s="318"/>
      <c r="AA258" s="318"/>
      <c r="AB258" s="318"/>
      <c r="AC258" s="318"/>
      <c r="AD258" s="318"/>
      <c r="AE258" s="318"/>
      <c r="AF258" s="318"/>
      <c r="AG258" s="318"/>
      <c r="AH258" s="318"/>
      <c r="AI258" s="318"/>
      <c r="AJ258" s="318"/>
      <c r="AK258" s="318"/>
      <c r="AL258" s="318"/>
      <c r="AM258" s="318"/>
      <c r="AN258" s="318"/>
      <c r="AO258" s="318"/>
      <c r="AP258" s="318"/>
      <c r="AQ258" s="318"/>
      <c r="AR258" s="318"/>
      <c r="AS258" s="318"/>
      <c r="AT258" s="318"/>
      <c r="AU258" s="318"/>
      <c r="AV258" s="318"/>
      <c r="AW258" s="318"/>
      <c r="AX258" s="318"/>
      <c r="AY258" s="318"/>
      <c r="AZ258" s="318"/>
      <c r="BA258" s="318"/>
      <c r="BB258" s="318"/>
      <c r="BC258" s="318"/>
      <c r="BD258" s="318"/>
      <c r="BE258" s="318"/>
      <c r="BF258" s="318"/>
      <c r="BG258" s="318"/>
      <c r="BH258" s="318"/>
      <c r="BI258" s="318"/>
      <c r="BJ258" s="318"/>
      <c r="BK258" s="318"/>
      <c r="BL258" s="318"/>
      <c r="BM258" s="318"/>
      <c r="BN258" s="318"/>
      <c r="BO258" s="318"/>
      <c r="BP258" s="318"/>
      <c r="BQ258" s="318"/>
      <c r="BR258" s="318"/>
      <c r="BS258" s="318"/>
      <c r="BT258" s="318"/>
      <c r="BU258" s="318"/>
      <c r="BV258" s="318"/>
    </row>
    <row r="259" spans="3:74" x14ac:dyDescent="0.3">
      <c r="C259" s="313"/>
      <c r="D259" s="313"/>
      <c r="E259" s="318"/>
      <c r="F259" s="318"/>
      <c r="G259" s="318"/>
      <c r="H259" s="318"/>
      <c r="I259" s="318"/>
      <c r="J259" s="318"/>
      <c r="K259" s="318"/>
      <c r="L259" s="318"/>
      <c r="M259" s="318"/>
      <c r="N259" s="318"/>
      <c r="O259" s="318"/>
      <c r="P259" s="318"/>
      <c r="Q259" s="318"/>
      <c r="R259" s="318"/>
      <c r="S259" s="318"/>
      <c r="T259" s="318"/>
      <c r="U259" s="318"/>
      <c r="V259" s="318"/>
      <c r="W259" s="318"/>
      <c r="X259" s="318"/>
      <c r="Y259" s="318"/>
      <c r="Z259" s="318"/>
      <c r="AA259" s="318"/>
      <c r="AB259" s="318"/>
      <c r="AC259" s="318"/>
      <c r="AD259" s="318"/>
      <c r="AE259" s="318"/>
      <c r="AF259" s="318"/>
      <c r="AG259" s="318"/>
      <c r="AH259" s="318"/>
      <c r="AI259" s="318"/>
      <c r="AJ259" s="318"/>
      <c r="AK259" s="318"/>
      <c r="AL259" s="318"/>
      <c r="AM259" s="318"/>
      <c r="AN259" s="318"/>
      <c r="AO259" s="318"/>
      <c r="AP259" s="318"/>
      <c r="AQ259" s="318"/>
      <c r="AR259" s="318"/>
      <c r="AS259" s="318"/>
      <c r="AT259" s="318"/>
      <c r="AU259" s="318"/>
      <c r="AV259" s="318"/>
      <c r="AW259" s="318"/>
      <c r="AX259" s="318"/>
      <c r="AY259" s="318"/>
      <c r="AZ259" s="318"/>
      <c r="BA259" s="318"/>
      <c r="BB259" s="318"/>
      <c r="BC259" s="318"/>
      <c r="BD259" s="318"/>
      <c r="BE259" s="318"/>
      <c r="BF259" s="318"/>
      <c r="BG259" s="318"/>
      <c r="BH259" s="318"/>
      <c r="BI259" s="318"/>
      <c r="BJ259" s="318"/>
      <c r="BK259" s="318"/>
      <c r="BL259" s="318"/>
      <c r="BM259" s="318"/>
      <c r="BN259" s="318"/>
      <c r="BO259" s="318"/>
      <c r="BP259" s="318"/>
      <c r="BQ259" s="318"/>
      <c r="BR259" s="318"/>
      <c r="BS259" s="318"/>
      <c r="BT259" s="318"/>
      <c r="BU259" s="318"/>
      <c r="BV259" s="318"/>
    </row>
    <row r="260" spans="3:74" x14ac:dyDescent="0.3">
      <c r="C260" s="313"/>
      <c r="D260" s="313"/>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318"/>
      <c r="AF260" s="318"/>
      <c r="AG260" s="318"/>
      <c r="AH260" s="318"/>
      <c r="AI260" s="318"/>
      <c r="AJ260" s="318"/>
      <c r="AK260" s="318"/>
      <c r="AL260" s="318"/>
      <c r="AM260" s="318"/>
      <c r="AN260" s="318"/>
      <c r="AO260" s="318"/>
      <c r="AP260" s="318"/>
      <c r="AQ260" s="318"/>
      <c r="AR260" s="318"/>
      <c r="AS260" s="318"/>
      <c r="AT260" s="318"/>
      <c r="AU260" s="318"/>
      <c r="AV260" s="318"/>
      <c r="AW260" s="318"/>
      <c r="AX260" s="318"/>
      <c r="AY260" s="318"/>
      <c r="AZ260" s="318"/>
      <c r="BA260" s="318"/>
      <c r="BB260" s="318"/>
      <c r="BC260" s="318"/>
      <c r="BD260" s="318"/>
      <c r="BE260" s="318"/>
      <c r="BF260" s="318"/>
      <c r="BG260" s="318"/>
      <c r="BH260" s="318"/>
      <c r="BI260" s="318"/>
      <c r="BJ260" s="318"/>
      <c r="BK260" s="318"/>
      <c r="BL260" s="318"/>
      <c r="BM260" s="318"/>
      <c r="BN260" s="318"/>
      <c r="BO260" s="318"/>
      <c r="BP260" s="318"/>
      <c r="BQ260" s="318"/>
      <c r="BR260" s="318"/>
      <c r="BS260" s="318"/>
      <c r="BT260" s="318"/>
      <c r="BU260" s="318"/>
      <c r="BV260" s="318"/>
    </row>
    <row r="261" spans="3:74" x14ac:dyDescent="0.3">
      <c r="C261" s="313"/>
      <c r="D261" s="313"/>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c r="AF261" s="318"/>
      <c r="AG261" s="318"/>
      <c r="AH261" s="318"/>
      <c r="AI261" s="318"/>
      <c r="AJ261" s="318"/>
      <c r="AK261" s="318"/>
      <c r="AL261" s="318"/>
      <c r="AM261" s="318"/>
      <c r="AN261" s="318"/>
      <c r="AO261" s="318"/>
      <c r="AP261" s="318"/>
      <c r="AQ261" s="318"/>
      <c r="AR261" s="318"/>
      <c r="AS261" s="318"/>
      <c r="AT261" s="318"/>
      <c r="AU261" s="318"/>
      <c r="AV261" s="318"/>
      <c r="AW261" s="318"/>
      <c r="AX261" s="318"/>
      <c r="AY261" s="318"/>
      <c r="AZ261" s="318"/>
      <c r="BA261" s="318"/>
      <c r="BB261" s="318"/>
      <c r="BC261" s="318"/>
      <c r="BD261" s="318"/>
      <c r="BE261" s="318"/>
      <c r="BF261" s="318"/>
      <c r="BG261" s="318"/>
      <c r="BH261" s="318"/>
      <c r="BI261" s="318"/>
      <c r="BJ261" s="318"/>
      <c r="BK261" s="318"/>
      <c r="BL261" s="318"/>
      <c r="BM261" s="318"/>
      <c r="BN261" s="318"/>
      <c r="BO261" s="318"/>
      <c r="BP261" s="318"/>
      <c r="BQ261" s="318"/>
      <c r="BR261" s="318"/>
      <c r="BS261" s="318"/>
      <c r="BT261" s="318"/>
      <c r="BU261" s="318"/>
      <c r="BV261" s="318"/>
    </row>
    <row r="262" spans="3:74" x14ac:dyDescent="0.3">
      <c r="C262" s="313"/>
      <c r="D262" s="313"/>
      <c r="E262" s="318"/>
      <c r="F262" s="318"/>
      <c r="G262" s="318"/>
      <c r="H262" s="318"/>
      <c r="I262" s="318"/>
      <c r="J262" s="318"/>
      <c r="K262" s="318"/>
      <c r="L262" s="318"/>
      <c r="M262" s="318"/>
      <c r="N262" s="318"/>
      <c r="O262" s="318"/>
      <c r="P262" s="318"/>
      <c r="Q262" s="318"/>
      <c r="R262" s="318"/>
      <c r="S262" s="318"/>
      <c r="T262" s="318"/>
      <c r="U262" s="318"/>
      <c r="V262" s="318"/>
      <c r="W262" s="318"/>
      <c r="X262" s="318"/>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318"/>
      <c r="AX262" s="318"/>
      <c r="AY262" s="318"/>
      <c r="AZ262" s="318"/>
      <c r="BA262" s="318"/>
      <c r="BB262" s="318"/>
      <c r="BC262" s="318"/>
      <c r="BD262" s="318"/>
      <c r="BE262" s="318"/>
      <c r="BF262" s="318"/>
      <c r="BG262" s="318"/>
      <c r="BH262" s="318"/>
      <c r="BI262" s="318"/>
      <c r="BJ262" s="318"/>
      <c r="BK262" s="318"/>
      <c r="BL262" s="318"/>
      <c r="BM262" s="318"/>
      <c r="BN262" s="318"/>
      <c r="BO262" s="318"/>
      <c r="BP262" s="318"/>
      <c r="BQ262" s="318"/>
      <c r="BR262" s="318"/>
      <c r="BS262" s="318"/>
      <c r="BT262" s="318"/>
      <c r="BU262" s="318"/>
      <c r="BV262" s="318"/>
    </row>
    <row r="263" spans="3:74" x14ac:dyDescent="0.3">
      <c r="C263" s="313"/>
      <c r="D263" s="313"/>
      <c r="E263" s="318"/>
      <c r="F263" s="318"/>
      <c r="G263" s="318"/>
      <c r="H263" s="318"/>
      <c r="I263" s="318"/>
      <c r="J263" s="318"/>
      <c r="K263" s="318"/>
      <c r="L263" s="318"/>
      <c r="M263" s="318"/>
      <c r="N263" s="318"/>
      <c r="O263" s="318"/>
      <c r="P263" s="318"/>
      <c r="Q263" s="318"/>
      <c r="R263" s="318"/>
      <c r="S263" s="318"/>
      <c r="T263" s="318"/>
      <c r="U263" s="318"/>
      <c r="V263" s="318"/>
      <c r="W263" s="318"/>
      <c r="X263" s="318"/>
      <c r="Y263" s="318"/>
      <c r="Z263" s="318"/>
      <c r="AA263" s="318"/>
      <c r="AB263" s="318"/>
      <c r="AC263" s="318"/>
      <c r="AD263" s="318"/>
      <c r="AE263" s="318"/>
      <c r="AF263" s="318"/>
      <c r="AG263" s="318"/>
      <c r="AH263" s="318"/>
      <c r="AI263" s="318"/>
      <c r="AJ263" s="318"/>
      <c r="AK263" s="318"/>
      <c r="AL263" s="318"/>
      <c r="AM263" s="318"/>
      <c r="AN263" s="318"/>
      <c r="AO263" s="318"/>
      <c r="AP263" s="318"/>
      <c r="AQ263" s="318"/>
      <c r="AR263" s="318"/>
      <c r="AS263" s="318"/>
      <c r="AT263" s="318"/>
      <c r="AU263" s="318"/>
      <c r="AV263" s="318"/>
      <c r="AW263" s="318"/>
      <c r="AX263" s="318"/>
      <c r="AY263" s="318"/>
      <c r="AZ263" s="318"/>
      <c r="BA263" s="318"/>
      <c r="BB263" s="318"/>
      <c r="BC263" s="318"/>
      <c r="BD263" s="318"/>
      <c r="BE263" s="318"/>
      <c r="BF263" s="318"/>
      <c r="BG263" s="318"/>
      <c r="BH263" s="318"/>
      <c r="BI263" s="318"/>
      <c r="BJ263" s="318"/>
      <c r="BK263" s="318"/>
      <c r="BL263" s="318"/>
      <c r="BM263" s="318"/>
      <c r="BN263" s="318"/>
      <c r="BO263" s="318"/>
      <c r="BP263" s="318"/>
      <c r="BQ263" s="318"/>
      <c r="BR263" s="318"/>
      <c r="BS263" s="318"/>
      <c r="BT263" s="318"/>
      <c r="BU263" s="318"/>
      <c r="BV263" s="318"/>
    </row>
    <row r="264" spans="3:74" x14ac:dyDescent="0.3">
      <c r="C264" s="313"/>
      <c r="D264" s="313"/>
      <c r="E264" s="318"/>
      <c r="F264" s="318"/>
      <c r="G264" s="318"/>
      <c r="H264" s="318"/>
      <c r="I264" s="318"/>
      <c r="J264" s="318"/>
      <c r="K264" s="318"/>
      <c r="L264" s="318"/>
      <c r="M264" s="318"/>
      <c r="N264" s="318"/>
      <c r="O264" s="318"/>
      <c r="P264" s="318"/>
      <c r="Q264" s="318"/>
      <c r="R264" s="318"/>
      <c r="S264" s="318"/>
      <c r="T264" s="318"/>
      <c r="U264" s="318"/>
      <c r="V264" s="318"/>
      <c r="W264" s="318"/>
      <c r="X264" s="318"/>
      <c r="Y264" s="318"/>
      <c r="Z264" s="318"/>
      <c r="AA264" s="318"/>
      <c r="AB264" s="318"/>
      <c r="AC264" s="318"/>
      <c r="AD264" s="318"/>
      <c r="AE264" s="318"/>
      <c r="AF264" s="318"/>
      <c r="AG264" s="318"/>
      <c r="AH264" s="318"/>
      <c r="AI264" s="318"/>
      <c r="AJ264" s="318"/>
      <c r="AK264" s="318"/>
      <c r="AL264" s="318"/>
      <c r="AM264" s="318"/>
      <c r="AN264" s="318"/>
      <c r="AO264" s="318"/>
      <c r="AP264" s="318"/>
      <c r="AQ264" s="318"/>
      <c r="AR264" s="318"/>
      <c r="AS264" s="318"/>
      <c r="AT264" s="318"/>
      <c r="AU264" s="318"/>
      <c r="AV264" s="318"/>
      <c r="AW264" s="318"/>
      <c r="AX264" s="318"/>
      <c r="AY264" s="318"/>
      <c r="AZ264" s="318"/>
      <c r="BA264" s="318"/>
      <c r="BB264" s="318"/>
      <c r="BC264" s="318"/>
      <c r="BD264" s="318"/>
      <c r="BE264" s="318"/>
      <c r="BF264" s="318"/>
      <c r="BG264" s="318"/>
      <c r="BH264" s="318"/>
      <c r="BI264" s="318"/>
      <c r="BJ264" s="318"/>
      <c r="BK264" s="318"/>
      <c r="BL264" s="318"/>
      <c r="BM264" s="318"/>
      <c r="BN264" s="318"/>
      <c r="BO264" s="318"/>
      <c r="BP264" s="318"/>
      <c r="BQ264" s="318"/>
      <c r="BR264" s="318"/>
      <c r="BS264" s="318"/>
      <c r="BT264" s="318"/>
      <c r="BU264" s="318"/>
      <c r="BV264" s="318"/>
    </row>
    <row r="265" spans="3:74" x14ac:dyDescent="0.3">
      <c r="E265" s="318"/>
      <c r="F265" s="318"/>
      <c r="G265" s="318"/>
      <c r="H265" s="318"/>
      <c r="I265" s="318"/>
      <c r="J265" s="318"/>
      <c r="K265" s="318"/>
      <c r="L265" s="318"/>
      <c r="M265" s="318"/>
      <c r="N265" s="318"/>
      <c r="O265" s="318"/>
      <c r="P265" s="318"/>
      <c r="Q265" s="318"/>
      <c r="R265" s="318"/>
      <c r="S265" s="318"/>
      <c r="T265" s="318"/>
      <c r="U265" s="318"/>
      <c r="V265" s="318"/>
      <c r="W265" s="318"/>
      <c r="X265" s="318"/>
      <c r="Y265" s="318"/>
      <c r="Z265" s="318"/>
      <c r="AA265" s="318"/>
      <c r="AB265" s="318"/>
      <c r="AC265" s="318"/>
      <c r="AD265" s="318"/>
      <c r="AE265" s="318"/>
      <c r="AF265" s="318"/>
      <c r="AG265" s="318"/>
      <c r="AH265" s="318"/>
      <c r="AI265" s="318"/>
      <c r="AJ265" s="318"/>
      <c r="AK265" s="318"/>
      <c r="AL265" s="318"/>
      <c r="AM265" s="318"/>
      <c r="AN265" s="318"/>
      <c r="AO265" s="318"/>
      <c r="AP265" s="318"/>
      <c r="AQ265" s="318"/>
      <c r="AR265" s="318"/>
      <c r="AS265" s="318"/>
      <c r="AT265" s="318"/>
      <c r="AU265" s="318"/>
      <c r="AV265" s="318"/>
      <c r="AW265" s="318"/>
      <c r="AX265" s="318"/>
      <c r="AY265" s="318"/>
      <c r="AZ265" s="318"/>
      <c r="BA265" s="318"/>
      <c r="BB265" s="318"/>
      <c r="BC265" s="318"/>
      <c r="BD265" s="318"/>
      <c r="BE265" s="318"/>
      <c r="BF265" s="318"/>
      <c r="BG265" s="318"/>
      <c r="BH265" s="318"/>
      <c r="BI265" s="318"/>
      <c r="BJ265" s="318"/>
      <c r="BK265" s="318"/>
      <c r="BL265" s="318"/>
      <c r="BM265" s="318"/>
      <c r="BN265" s="318"/>
      <c r="BO265" s="318"/>
      <c r="BP265" s="318"/>
      <c r="BQ265" s="318"/>
      <c r="BR265" s="318"/>
      <c r="BS265" s="318"/>
      <c r="BT265" s="318"/>
      <c r="BU265" s="318"/>
      <c r="BV265" s="318"/>
    </row>
    <row r="266" spans="3:74" x14ac:dyDescent="0.3">
      <c r="C266" s="313"/>
      <c r="D266" s="313"/>
      <c r="E266" s="318"/>
      <c r="F266" s="318"/>
      <c r="G266" s="318"/>
      <c r="H266" s="318"/>
      <c r="I266" s="318"/>
      <c r="J266" s="318"/>
      <c r="K266" s="318"/>
      <c r="L266" s="318"/>
      <c r="M266" s="318"/>
      <c r="N266" s="318"/>
      <c r="O266" s="318"/>
      <c r="P266" s="318"/>
      <c r="Q266" s="318"/>
      <c r="R266" s="318"/>
      <c r="S266" s="318"/>
      <c r="T266" s="318"/>
      <c r="U266" s="318"/>
      <c r="V266" s="318"/>
      <c r="W266" s="318"/>
      <c r="X266" s="318"/>
      <c r="Y266" s="318"/>
      <c r="Z266" s="318"/>
      <c r="AA266" s="318"/>
      <c r="AB266" s="318"/>
      <c r="AC266" s="318"/>
      <c r="AD266" s="318"/>
      <c r="AE266" s="318"/>
      <c r="AF266" s="318"/>
      <c r="AG266" s="318"/>
      <c r="AH266" s="318"/>
      <c r="AI266" s="318"/>
      <c r="AJ266" s="318"/>
      <c r="AK266" s="318"/>
      <c r="AL266" s="318"/>
      <c r="AM266" s="318"/>
      <c r="AN266" s="318"/>
      <c r="AO266" s="318"/>
      <c r="AP266" s="318"/>
      <c r="AQ266" s="318"/>
      <c r="AR266" s="318"/>
      <c r="AS266" s="318"/>
      <c r="AT266" s="318"/>
      <c r="AU266" s="318"/>
      <c r="AV266" s="318"/>
      <c r="AW266" s="318"/>
      <c r="AX266" s="318"/>
      <c r="AY266" s="318"/>
      <c r="AZ266" s="318"/>
      <c r="BA266" s="318"/>
      <c r="BB266" s="318"/>
      <c r="BC266" s="318"/>
      <c r="BD266" s="318"/>
      <c r="BE266" s="318"/>
      <c r="BF266" s="318"/>
      <c r="BG266" s="318"/>
      <c r="BH266" s="318"/>
      <c r="BI266" s="318"/>
      <c r="BJ266" s="318"/>
      <c r="BK266" s="318"/>
      <c r="BL266" s="318"/>
      <c r="BM266" s="318"/>
      <c r="BN266" s="318"/>
      <c r="BO266" s="318"/>
      <c r="BP266" s="318"/>
      <c r="BQ266" s="318"/>
      <c r="BR266" s="318"/>
      <c r="BS266" s="318"/>
      <c r="BT266" s="318"/>
      <c r="BU266" s="318"/>
      <c r="BV266" s="318"/>
    </row>
    <row r="267" spans="3:74" x14ac:dyDescent="0.3">
      <c r="C267" s="313"/>
      <c r="D267" s="313"/>
      <c r="E267" s="318"/>
      <c r="F267" s="318"/>
      <c r="G267" s="318"/>
      <c r="H267" s="318"/>
      <c r="I267" s="318"/>
      <c r="J267" s="318"/>
      <c r="K267" s="318"/>
      <c r="L267" s="318"/>
      <c r="M267" s="318"/>
      <c r="N267" s="318"/>
      <c r="O267" s="318"/>
      <c r="P267" s="318"/>
      <c r="Q267" s="318"/>
      <c r="R267" s="318"/>
      <c r="S267" s="318"/>
      <c r="T267" s="318"/>
      <c r="U267" s="318"/>
      <c r="V267" s="318"/>
      <c r="W267" s="318"/>
      <c r="X267" s="318"/>
      <c r="Y267" s="318"/>
      <c r="Z267" s="318"/>
      <c r="AA267" s="318"/>
      <c r="AB267" s="318"/>
      <c r="AC267" s="318"/>
      <c r="AD267" s="318"/>
      <c r="AE267" s="318"/>
      <c r="AF267" s="318"/>
      <c r="AG267" s="318"/>
      <c r="AH267" s="318"/>
      <c r="AI267" s="318"/>
      <c r="AJ267" s="318"/>
      <c r="AK267" s="318"/>
      <c r="AL267" s="318"/>
      <c r="AM267" s="318"/>
      <c r="AN267" s="318"/>
      <c r="AO267" s="318"/>
      <c r="AP267" s="318"/>
      <c r="AQ267" s="318"/>
      <c r="AR267" s="318"/>
      <c r="AS267" s="318"/>
      <c r="AT267" s="318"/>
      <c r="AU267" s="318"/>
      <c r="AV267" s="318"/>
      <c r="AW267" s="318"/>
      <c r="AX267" s="318"/>
      <c r="AY267" s="318"/>
      <c r="AZ267" s="318"/>
      <c r="BA267" s="318"/>
      <c r="BB267" s="318"/>
      <c r="BC267" s="318"/>
      <c r="BD267" s="318"/>
      <c r="BE267" s="318"/>
      <c r="BF267" s="318"/>
      <c r="BG267" s="318"/>
      <c r="BH267" s="318"/>
      <c r="BI267" s="318"/>
      <c r="BJ267" s="318"/>
      <c r="BK267" s="318"/>
      <c r="BL267" s="318"/>
      <c r="BM267" s="318"/>
      <c r="BN267" s="318"/>
      <c r="BO267" s="318"/>
      <c r="BP267" s="318"/>
      <c r="BQ267" s="318"/>
      <c r="BR267" s="318"/>
      <c r="BS267" s="318"/>
      <c r="BT267" s="318"/>
      <c r="BU267" s="318"/>
      <c r="BV267" s="318"/>
    </row>
    <row r="268" spans="3:74" x14ac:dyDescent="0.3">
      <c r="C268" s="313"/>
      <c r="D268" s="313"/>
      <c r="E268" s="318"/>
      <c r="F268" s="318"/>
      <c r="G268" s="318"/>
      <c r="H268" s="318"/>
      <c r="I268" s="318"/>
      <c r="J268" s="318"/>
      <c r="K268" s="318"/>
      <c r="L268" s="318"/>
      <c r="M268" s="318"/>
      <c r="N268" s="318"/>
      <c r="O268" s="318"/>
      <c r="P268" s="318"/>
      <c r="Q268" s="318"/>
      <c r="R268" s="318"/>
      <c r="S268" s="318"/>
      <c r="T268" s="318"/>
      <c r="U268" s="318"/>
      <c r="V268" s="318"/>
      <c r="W268" s="318"/>
      <c r="X268" s="318"/>
      <c r="Y268" s="318"/>
      <c r="Z268" s="318"/>
      <c r="AA268" s="318"/>
      <c r="AB268" s="318"/>
      <c r="AC268" s="318"/>
      <c r="AD268" s="318"/>
      <c r="AE268" s="318"/>
      <c r="AF268" s="318"/>
      <c r="AG268" s="318"/>
      <c r="AH268" s="318"/>
      <c r="AI268" s="318"/>
      <c r="AJ268" s="318"/>
      <c r="AK268" s="318"/>
      <c r="AL268" s="318"/>
      <c r="AM268" s="318"/>
      <c r="AN268" s="318"/>
      <c r="AO268" s="318"/>
      <c r="AP268" s="318"/>
      <c r="AQ268" s="318"/>
      <c r="AR268" s="318"/>
      <c r="AS268" s="318"/>
      <c r="AT268" s="318"/>
      <c r="AU268" s="318"/>
      <c r="AV268" s="318"/>
      <c r="AW268" s="318"/>
      <c r="AX268" s="318"/>
      <c r="AY268" s="318"/>
      <c r="AZ268" s="318"/>
      <c r="BA268" s="318"/>
      <c r="BB268" s="318"/>
      <c r="BC268" s="318"/>
      <c r="BD268" s="318"/>
      <c r="BE268" s="318"/>
      <c r="BF268" s="318"/>
      <c r="BG268" s="318"/>
      <c r="BH268" s="318"/>
      <c r="BI268" s="318"/>
      <c r="BJ268" s="318"/>
      <c r="BK268" s="318"/>
      <c r="BL268" s="318"/>
      <c r="BM268" s="318"/>
      <c r="BN268" s="318"/>
      <c r="BO268" s="318"/>
      <c r="BP268" s="318"/>
      <c r="BQ268" s="318"/>
      <c r="BR268" s="318"/>
      <c r="BS268" s="318"/>
      <c r="BT268" s="318"/>
      <c r="BU268" s="318"/>
      <c r="BV268" s="318"/>
    </row>
    <row r="269" spans="3:74" x14ac:dyDescent="0.3">
      <c r="C269" s="313"/>
      <c r="D269" s="313"/>
      <c r="E269" s="318"/>
      <c r="F269" s="318"/>
      <c r="G269" s="318"/>
      <c r="H269" s="318"/>
      <c r="I269" s="318"/>
      <c r="J269" s="318"/>
      <c r="K269" s="318"/>
      <c r="L269" s="318"/>
      <c r="M269" s="318"/>
      <c r="N269" s="318"/>
      <c r="O269" s="318"/>
      <c r="P269" s="318"/>
      <c r="Q269" s="318"/>
      <c r="R269" s="318"/>
      <c r="S269" s="318"/>
      <c r="T269" s="318"/>
      <c r="U269" s="318"/>
      <c r="V269" s="318"/>
      <c r="W269" s="318"/>
      <c r="X269" s="318"/>
      <c r="Y269" s="318"/>
      <c r="Z269" s="318"/>
      <c r="AA269" s="318"/>
      <c r="AB269" s="318"/>
      <c r="AC269" s="318"/>
      <c r="AD269" s="318"/>
      <c r="AE269" s="318"/>
      <c r="AF269" s="318"/>
      <c r="AG269" s="318"/>
      <c r="AH269" s="318"/>
      <c r="AI269" s="318"/>
      <c r="AJ269" s="318"/>
      <c r="AK269" s="318"/>
      <c r="AL269" s="318"/>
      <c r="AM269" s="318"/>
      <c r="AN269" s="318"/>
      <c r="AO269" s="318"/>
      <c r="AP269" s="318"/>
      <c r="AQ269" s="318"/>
      <c r="AR269" s="318"/>
      <c r="AS269" s="318"/>
      <c r="AT269" s="318"/>
      <c r="AU269" s="318"/>
      <c r="AV269" s="318"/>
      <c r="AW269" s="318"/>
      <c r="AX269" s="318"/>
      <c r="AY269" s="318"/>
      <c r="AZ269" s="318"/>
      <c r="BA269" s="318"/>
      <c r="BB269" s="318"/>
      <c r="BC269" s="318"/>
      <c r="BD269" s="318"/>
      <c r="BE269" s="318"/>
      <c r="BF269" s="318"/>
      <c r="BG269" s="318"/>
      <c r="BH269" s="318"/>
      <c r="BI269" s="318"/>
      <c r="BJ269" s="318"/>
      <c r="BK269" s="318"/>
      <c r="BL269" s="318"/>
      <c r="BM269" s="318"/>
      <c r="BN269" s="318"/>
      <c r="BO269" s="318"/>
      <c r="BP269" s="318"/>
      <c r="BQ269" s="318"/>
      <c r="BR269" s="318"/>
      <c r="BS269" s="318"/>
      <c r="BT269" s="318"/>
      <c r="BU269" s="318"/>
      <c r="BV269" s="318"/>
    </row>
    <row r="270" spans="3:74" x14ac:dyDescent="0.3">
      <c r="C270" s="313"/>
      <c r="D270" s="313"/>
      <c r="E270" s="318"/>
      <c r="F270" s="318"/>
      <c r="G270" s="318"/>
      <c r="H270" s="318"/>
      <c r="I270" s="318"/>
      <c r="J270" s="318"/>
      <c r="K270" s="318"/>
      <c r="L270" s="318"/>
      <c r="M270" s="318"/>
      <c r="N270" s="318"/>
      <c r="O270" s="318"/>
      <c r="P270" s="318"/>
      <c r="Q270" s="318"/>
      <c r="R270" s="318"/>
      <c r="S270" s="318"/>
      <c r="T270" s="318"/>
      <c r="U270" s="318"/>
      <c r="V270" s="318"/>
      <c r="W270" s="318"/>
      <c r="X270" s="318"/>
      <c r="Y270" s="318"/>
      <c r="Z270" s="318"/>
      <c r="AA270" s="318"/>
      <c r="AB270" s="318"/>
      <c r="AC270" s="318"/>
      <c r="AD270" s="318"/>
      <c r="AE270" s="318"/>
      <c r="AF270" s="318"/>
      <c r="AG270" s="318"/>
      <c r="AH270" s="318"/>
      <c r="AI270" s="318"/>
      <c r="AJ270" s="318"/>
      <c r="AK270" s="318"/>
      <c r="AL270" s="318"/>
      <c r="AM270" s="318"/>
      <c r="AN270" s="318"/>
      <c r="AO270" s="318"/>
      <c r="AP270" s="318"/>
      <c r="AQ270" s="318"/>
      <c r="AR270" s="318"/>
      <c r="AS270" s="318"/>
      <c r="AT270" s="318"/>
      <c r="AU270" s="318"/>
      <c r="AV270" s="318"/>
      <c r="AW270" s="318"/>
      <c r="AX270" s="318"/>
      <c r="AY270" s="318"/>
      <c r="AZ270" s="318"/>
      <c r="BA270" s="318"/>
      <c r="BB270" s="318"/>
      <c r="BC270" s="318"/>
      <c r="BD270" s="318"/>
      <c r="BE270" s="318"/>
      <c r="BF270" s="318"/>
      <c r="BG270" s="318"/>
      <c r="BH270" s="318"/>
      <c r="BI270" s="318"/>
      <c r="BJ270" s="318"/>
      <c r="BK270" s="318"/>
      <c r="BL270" s="318"/>
      <c r="BM270" s="318"/>
      <c r="BN270" s="318"/>
      <c r="BO270" s="318"/>
      <c r="BP270" s="318"/>
      <c r="BQ270" s="318"/>
      <c r="BR270" s="318"/>
      <c r="BS270" s="318"/>
      <c r="BT270" s="318"/>
      <c r="BU270" s="318"/>
      <c r="BV270" s="318"/>
    </row>
    <row r="271" spans="3:74" x14ac:dyDescent="0.3">
      <c r="C271" s="313"/>
      <c r="D271" s="313"/>
      <c r="E271" s="318"/>
      <c r="F271" s="318"/>
      <c r="G271" s="318"/>
      <c r="H271" s="318"/>
      <c r="I271" s="318"/>
      <c r="J271" s="318"/>
      <c r="K271" s="318"/>
      <c r="L271" s="318"/>
      <c r="M271" s="318"/>
      <c r="N271" s="318"/>
      <c r="O271" s="318"/>
      <c r="P271" s="318"/>
      <c r="Q271" s="318"/>
      <c r="R271" s="318"/>
      <c r="S271" s="318"/>
      <c r="T271" s="318"/>
      <c r="U271" s="318"/>
      <c r="V271" s="318"/>
      <c r="W271" s="318"/>
      <c r="X271" s="318"/>
      <c r="Y271" s="318"/>
      <c r="Z271" s="318"/>
      <c r="AA271" s="318"/>
      <c r="AB271" s="318"/>
      <c r="AC271" s="318"/>
      <c r="AD271" s="318"/>
      <c r="AE271" s="318"/>
      <c r="AF271" s="318"/>
      <c r="AG271" s="318"/>
      <c r="AH271" s="318"/>
      <c r="AI271" s="318"/>
      <c r="AJ271" s="318"/>
      <c r="AK271" s="318"/>
      <c r="AL271" s="318"/>
      <c r="AM271" s="318"/>
      <c r="AN271" s="318"/>
      <c r="AO271" s="318"/>
      <c r="AP271" s="318"/>
      <c r="AQ271" s="318"/>
      <c r="AR271" s="318"/>
      <c r="AS271" s="318"/>
      <c r="AT271" s="318"/>
      <c r="AU271" s="318"/>
      <c r="AV271" s="318"/>
      <c r="AW271" s="318"/>
      <c r="AX271" s="318"/>
      <c r="AY271" s="318"/>
      <c r="AZ271" s="318"/>
      <c r="BA271" s="318"/>
      <c r="BB271" s="318"/>
      <c r="BC271" s="318"/>
      <c r="BD271" s="318"/>
      <c r="BE271" s="318"/>
      <c r="BF271" s="318"/>
      <c r="BG271" s="318"/>
      <c r="BH271" s="318"/>
      <c r="BI271" s="318"/>
      <c r="BJ271" s="318"/>
      <c r="BK271" s="318"/>
      <c r="BL271" s="318"/>
      <c r="BM271" s="318"/>
      <c r="BN271" s="318"/>
      <c r="BO271" s="318"/>
      <c r="BP271" s="318"/>
      <c r="BQ271" s="318"/>
      <c r="BR271" s="318"/>
      <c r="BS271" s="318"/>
      <c r="BT271" s="318"/>
      <c r="BU271" s="318"/>
      <c r="BV271" s="318"/>
    </row>
    <row r="272" spans="3:74" x14ac:dyDescent="0.3">
      <c r="C272" s="313"/>
      <c r="D272" s="313"/>
      <c r="E272" s="318"/>
      <c r="F272" s="318"/>
      <c r="G272" s="318"/>
      <c r="H272" s="318"/>
      <c r="I272" s="318"/>
      <c r="J272" s="318"/>
      <c r="K272" s="318"/>
      <c r="L272" s="318"/>
      <c r="M272" s="318"/>
      <c r="N272" s="318"/>
      <c r="O272" s="318"/>
      <c r="P272" s="318"/>
      <c r="Q272" s="318"/>
      <c r="R272" s="318"/>
      <c r="S272" s="318"/>
      <c r="T272" s="318"/>
      <c r="U272" s="318"/>
      <c r="V272" s="318"/>
      <c r="W272" s="318"/>
      <c r="X272" s="318"/>
      <c r="Y272" s="318"/>
      <c r="Z272" s="318"/>
      <c r="AA272" s="318"/>
      <c r="AB272" s="318"/>
      <c r="AC272" s="318"/>
      <c r="AD272" s="318"/>
      <c r="AE272" s="318"/>
      <c r="AF272" s="318"/>
      <c r="AG272" s="318"/>
      <c r="AH272" s="318"/>
      <c r="AI272" s="318"/>
      <c r="AJ272" s="318"/>
      <c r="AK272" s="318"/>
      <c r="AL272" s="318"/>
      <c r="AM272" s="318"/>
      <c r="AN272" s="318"/>
      <c r="AO272" s="318"/>
      <c r="AP272" s="318"/>
      <c r="AQ272" s="318"/>
      <c r="AR272" s="318"/>
      <c r="AS272" s="318"/>
      <c r="AT272" s="318"/>
      <c r="AU272" s="318"/>
      <c r="AV272" s="318"/>
      <c r="AW272" s="318"/>
      <c r="AX272" s="318"/>
      <c r="AY272" s="318"/>
      <c r="AZ272" s="318"/>
      <c r="BA272" s="318"/>
      <c r="BB272" s="318"/>
      <c r="BC272" s="318"/>
      <c r="BD272" s="318"/>
      <c r="BE272" s="318"/>
      <c r="BF272" s="318"/>
      <c r="BG272" s="318"/>
      <c r="BH272" s="318"/>
      <c r="BI272" s="318"/>
      <c r="BJ272" s="318"/>
      <c r="BK272" s="318"/>
      <c r="BL272" s="318"/>
      <c r="BM272" s="318"/>
      <c r="BN272" s="318"/>
      <c r="BO272" s="318"/>
      <c r="BP272" s="318"/>
      <c r="BQ272" s="318"/>
      <c r="BR272" s="318"/>
      <c r="BS272" s="318"/>
      <c r="BT272" s="318"/>
      <c r="BU272" s="318"/>
      <c r="BV272" s="318"/>
    </row>
    <row r="273" spans="3:74" x14ac:dyDescent="0.3">
      <c r="C273" s="313"/>
      <c r="D273" s="313"/>
      <c r="E273" s="318"/>
      <c r="F273" s="318"/>
      <c r="G273" s="318"/>
      <c r="H273" s="318"/>
      <c r="I273" s="318"/>
      <c r="J273" s="318"/>
      <c r="K273" s="318"/>
      <c r="L273" s="318"/>
      <c r="M273" s="318"/>
      <c r="N273" s="318"/>
      <c r="O273" s="318"/>
      <c r="P273" s="318"/>
      <c r="Q273" s="318"/>
      <c r="R273" s="318"/>
      <c r="S273" s="318"/>
      <c r="T273" s="318"/>
      <c r="U273" s="318"/>
      <c r="V273" s="318"/>
      <c r="W273" s="318"/>
      <c r="X273" s="318"/>
      <c r="Y273" s="318"/>
      <c r="Z273" s="318"/>
      <c r="AA273" s="318"/>
      <c r="AB273" s="318"/>
      <c r="AC273" s="318"/>
      <c r="AD273" s="318"/>
      <c r="AE273" s="318"/>
      <c r="AF273" s="318"/>
      <c r="AG273" s="318"/>
      <c r="AH273" s="318"/>
      <c r="AI273" s="318"/>
      <c r="AJ273" s="318"/>
      <c r="AK273" s="318"/>
      <c r="AL273" s="318"/>
      <c r="AM273" s="318"/>
      <c r="AN273" s="318"/>
      <c r="AO273" s="318"/>
      <c r="AP273" s="318"/>
      <c r="AQ273" s="318"/>
      <c r="AR273" s="318"/>
      <c r="AS273" s="318"/>
      <c r="AT273" s="318"/>
      <c r="AU273" s="318"/>
      <c r="AV273" s="318"/>
      <c r="AW273" s="318"/>
      <c r="AX273" s="318"/>
      <c r="AY273" s="318"/>
      <c r="AZ273" s="318"/>
      <c r="BA273" s="318"/>
      <c r="BB273" s="318"/>
      <c r="BC273" s="318"/>
      <c r="BD273" s="318"/>
      <c r="BE273" s="318"/>
      <c r="BF273" s="318"/>
      <c r="BG273" s="318"/>
      <c r="BH273" s="318"/>
      <c r="BI273" s="318"/>
      <c r="BJ273" s="318"/>
      <c r="BK273" s="318"/>
      <c r="BL273" s="318"/>
      <c r="BM273" s="318"/>
      <c r="BN273" s="318"/>
      <c r="BO273" s="318"/>
      <c r="BP273" s="318"/>
      <c r="BQ273" s="318"/>
      <c r="BR273" s="318"/>
      <c r="BS273" s="318"/>
      <c r="BT273" s="318"/>
      <c r="BU273" s="318"/>
      <c r="BV273" s="318"/>
    </row>
    <row r="274" spans="3:74" x14ac:dyDescent="0.3">
      <c r="C274" s="313"/>
      <c r="D274" s="313"/>
      <c r="E274" s="318"/>
      <c r="F274" s="318"/>
      <c r="G274" s="318"/>
      <c r="H274" s="318"/>
      <c r="I274" s="318"/>
      <c r="J274" s="318"/>
      <c r="K274" s="318"/>
      <c r="L274" s="318"/>
      <c r="M274" s="318"/>
      <c r="N274" s="318"/>
      <c r="O274" s="318"/>
      <c r="P274" s="318"/>
      <c r="Q274" s="318"/>
      <c r="R274" s="318"/>
      <c r="S274" s="318"/>
      <c r="T274" s="318"/>
      <c r="U274" s="318"/>
      <c r="V274" s="318"/>
      <c r="W274" s="318"/>
      <c r="X274" s="318"/>
      <c r="Y274" s="318"/>
      <c r="Z274" s="318"/>
      <c r="AA274" s="318"/>
      <c r="AB274" s="318"/>
      <c r="AC274" s="318"/>
      <c r="AD274" s="318"/>
      <c r="AE274" s="318"/>
      <c r="AF274" s="318"/>
      <c r="AG274" s="318"/>
      <c r="AH274" s="318"/>
      <c r="AI274" s="318"/>
      <c r="AJ274" s="318"/>
      <c r="AK274" s="318"/>
      <c r="AL274" s="318"/>
      <c r="AM274" s="318"/>
      <c r="AN274" s="318"/>
      <c r="AO274" s="318"/>
      <c r="AP274" s="318"/>
      <c r="AQ274" s="318"/>
      <c r="AR274" s="318"/>
      <c r="AS274" s="318"/>
      <c r="AT274" s="318"/>
      <c r="AU274" s="318"/>
      <c r="AV274" s="318"/>
      <c r="AW274" s="318"/>
      <c r="AX274" s="318"/>
      <c r="AY274" s="318"/>
      <c r="AZ274" s="318"/>
      <c r="BA274" s="318"/>
      <c r="BB274" s="318"/>
      <c r="BC274" s="318"/>
      <c r="BD274" s="318"/>
      <c r="BE274" s="318"/>
      <c r="BF274" s="318"/>
      <c r="BG274" s="318"/>
      <c r="BH274" s="318"/>
      <c r="BI274" s="318"/>
      <c r="BJ274" s="318"/>
      <c r="BK274" s="318"/>
      <c r="BL274" s="318"/>
      <c r="BM274" s="318"/>
      <c r="BN274" s="318"/>
      <c r="BO274" s="318"/>
      <c r="BP274" s="318"/>
      <c r="BQ274" s="318"/>
      <c r="BR274" s="318"/>
      <c r="BS274" s="318"/>
      <c r="BT274" s="318"/>
      <c r="BU274" s="318"/>
      <c r="BV274" s="318"/>
    </row>
    <row r="275" spans="3:74" x14ac:dyDescent="0.3">
      <c r="C275" s="313"/>
      <c r="D275" s="313"/>
      <c r="E275" s="318"/>
      <c r="F275" s="318"/>
      <c r="G275" s="318"/>
      <c r="H275" s="318"/>
      <c r="I275" s="318"/>
      <c r="J275" s="318"/>
      <c r="K275" s="318"/>
      <c r="L275" s="318"/>
      <c r="M275" s="318"/>
      <c r="N275" s="318"/>
      <c r="O275" s="318"/>
      <c r="P275" s="318"/>
      <c r="Q275" s="318"/>
      <c r="R275" s="318"/>
      <c r="S275" s="318"/>
      <c r="T275" s="318"/>
      <c r="U275" s="318"/>
      <c r="V275" s="318"/>
      <c r="W275" s="318"/>
      <c r="X275" s="318"/>
      <c r="Y275" s="318"/>
      <c r="Z275" s="318"/>
      <c r="AA275" s="318"/>
      <c r="AB275" s="318"/>
      <c r="AC275" s="318"/>
      <c r="AD275" s="318"/>
      <c r="AE275" s="318"/>
      <c r="AF275" s="318"/>
      <c r="AG275" s="318"/>
      <c r="AH275" s="318"/>
      <c r="AI275" s="318"/>
      <c r="AJ275" s="318"/>
      <c r="AK275" s="318"/>
      <c r="AL275" s="318"/>
      <c r="AM275" s="318"/>
      <c r="AN275" s="318"/>
      <c r="AO275" s="318"/>
      <c r="AP275" s="318"/>
      <c r="AQ275" s="318"/>
      <c r="AR275" s="318"/>
      <c r="AS275" s="318"/>
      <c r="AT275" s="318"/>
      <c r="AU275" s="318"/>
      <c r="AV275" s="318"/>
      <c r="AW275" s="318"/>
      <c r="AX275" s="318"/>
      <c r="AY275" s="318"/>
      <c r="AZ275" s="318"/>
      <c r="BA275" s="318"/>
      <c r="BB275" s="318"/>
      <c r="BC275" s="318"/>
      <c r="BD275" s="318"/>
      <c r="BE275" s="318"/>
      <c r="BF275" s="318"/>
      <c r="BG275" s="318"/>
      <c r="BH275" s="318"/>
      <c r="BI275" s="318"/>
      <c r="BJ275" s="318"/>
      <c r="BK275" s="318"/>
      <c r="BL275" s="318"/>
      <c r="BM275" s="318"/>
      <c r="BN275" s="318"/>
      <c r="BO275" s="318"/>
      <c r="BP275" s="318"/>
      <c r="BQ275" s="318"/>
      <c r="BR275" s="318"/>
      <c r="BS275" s="318"/>
      <c r="BT275" s="318"/>
      <c r="BU275" s="318"/>
      <c r="BV275" s="318"/>
    </row>
    <row r="276" spans="3:74" x14ac:dyDescent="0.3">
      <c r="C276" s="313"/>
      <c r="D276" s="313"/>
      <c r="E276" s="318"/>
      <c r="F276" s="318"/>
      <c r="G276" s="318"/>
      <c r="H276" s="318"/>
      <c r="I276" s="318"/>
      <c r="J276" s="318"/>
      <c r="K276" s="318"/>
      <c r="L276" s="318"/>
      <c r="M276" s="318"/>
      <c r="N276" s="318"/>
      <c r="O276" s="318"/>
      <c r="P276" s="318"/>
      <c r="Q276" s="318"/>
      <c r="R276" s="318"/>
      <c r="S276" s="318"/>
      <c r="T276" s="318"/>
      <c r="U276" s="318"/>
      <c r="V276" s="318"/>
      <c r="W276" s="318"/>
      <c r="X276" s="318"/>
      <c r="Y276" s="318"/>
      <c r="Z276" s="318"/>
      <c r="AA276" s="318"/>
      <c r="AB276" s="318"/>
      <c r="AC276" s="318"/>
      <c r="AD276" s="318"/>
      <c r="AE276" s="318"/>
      <c r="AF276" s="318"/>
      <c r="AG276" s="318"/>
      <c r="AH276" s="318"/>
      <c r="AI276" s="318"/>
      <c r="AJ276" s="318"/>
      <c r="AK276" s="318"/>
      <c r="AL276" s="318"/>
      <c r="AM276" s="318"/>
      <c r="AN276" s="318"/>
      <c r="AO276" s="318"/>
      <c r="AP276" s="318"/>
      <c r="AQ276" s="318"/>
      <c r="AR276" s="318"/>
      <c r="AS276" s="318"/>
      <c r="AT276" s="318"/>
      <c r="AU276" s="318"/>
      <c r="AV276" s="318"/>
      <c r="AW276" s="318"/>
      <c r="AX276" s="318"/>
      <c r="AY276" s="318"/>
      <c r="AZ276" s="318"/>
      <c r="BA276" s="318"/>
      <c r="BB276" s="318"/>
      <c r="BC276" s="318"/>
      <c r="BD276" s="318"/>
      <c r="BE276" s="318"/>
      <c r="BF276" s="318"/>
      <c r="BG276" s="318"/>
      <c r="BH276" s="318"/>
      <c r="BI276" s="318"/>
      <c r="BJ276" s="318"/>
      <c r="BK276" s="318"/>
      <c r="BL276" s="318"/>
      <c r="BM276" s="318"/>
      <c r="BN276" s="318"/>
      <c r="BO276" s="318"/>
      <c r="BP276" s="318"/>
      <c r="BQ276" s="318"/>
      <c r="BR276" s="318"/>
      <c r="BS276" s="318"/>
      <c r="BT276" s="318"/>
      <c r="BU276" s="318"/>
      <c r="BV276" s="318"/>
    </row>
    <row r="277" spans="3:74" x14ac:dyDescent="0.3">
      <c r="C277" s="313"/>
      <c r="D277" s="313"/>
      <c r="E277" s="318"/>
      <c r="F277" s="318"/>
      <c r="G277" s="318"/>
      <c r="H277" s="318"/>
      <c r="I277" s="318"/>
      <c r="J277" s="318"/>
      <c r="K277" s="318"/>
      <c r="L277" s="318"/>
      <c r="M277" s="318"/>
      <c r="N277" s="318"/>
      <c r="O277" s="318"/>
      <c r="P277" s="318"/>
      <c r="Q277" s="318"/>
      <c r="R277" s="318"/>
      <c r="S277" s="318"/>
      <c r="T277" s="318"/>
      <c r="U277" s="318"/>
      <c r="V277" s="318"/>
      <c r="W277" s="318"/>
      <c r="X277" s="318"/>
      <c r="Y277" s="318"/>
      <c r="Z277" s="318"/>
      <c r="AA277" s="318"/>
      <c r="AB277" s="318"/>
      <c r="AC277" s="318"/>
      <c r="AD277" s="318"/>
      <c r="AE277" s="318"/>
      <c r="AF277" s="318"/>
      <c r="AG277" s="318"/>
      <c r="AH277" s="318"/>
      <c r="AI277" s="318"/>
      <c r="AJ277" s="318"/>
      <c r="AK277" s="318"/>
      <c r="AL277" s="318"/>
      <c r="AM277" s="318"/>
      <c r="AN277" s="318"/>
      <c r="AO277" s="318"/>
      <c r="AP277" s="318"/>
      <c r="AQ277" s="318"/>
      <c r="AR277" s="318"/>
      <c r="AS277" s="318"/>
      <c r="AT277" s="318"/>
      <c r="AU277" s="318"/>
      <c r="AV277" s="318"/>
      <c r="AW277" s="318"/>
      <c r="AX277" s="318"/>
      <c r="AY277" s="318"/>
      <c r="AZ277" s="318"/>
      <c r="BA277" s="318"/>
      <c r="BB277" s="318"/>
      <c r="BC277" s="318"/>
      <c r="BD277" s="318"/>
      <c r="BE277" s="318"/>
      <c r="BF277" s="318"/>
      <c r="BG277" s="318"/>
      <c r="BH277" s="318"/>
      <c r="BI277" s="318"/>
      <c r="BJ277" s="318"/>
      <c r="BK277" s="318"/>
      <c r="BL277" s="318"/>
      <c r="BM277" s="318"/>
      <c r="BN277" s="318"/>
      <c r="BO277" s="318"/>
      <c r="BP277" s="318"/>
      <c r="BQ277" s="318"/>
      <c r="BR277" s="318"/>
      <c r="BS277" s="318"/>
      <c r="BT277" s="318"/>
      <c r="BU277" s="318"/>
      <c r="BV277" s="318"/>
    </row>
    <row r="278" spans="3:74" x14ac:dyDescent="0.3">
      <c r="E278" s="318"/>
      <c r="F278" s="318"/>
      <c r="G278" s="318"/>
      <c r="H278" s="318"/>
      <c r="I278" s="318"/>
      <c r="J278" s="318"/>
      <c r="K278" s="318"/>
      <c r="L278" s="318"/>
      <c r="M278" s="318"/>
      <c r="N278" s="318"/>
      <c r="O278" s="318"/>
      <c r="P278" s="318"/>
      <c r="Q278" s="318"/>
      <c r="R278" s="318"/>
      <c r="S278" s="318"/>
      <c r="T278" s="318"/>
      <c r="U278" s="318"/>
      <c r="V278" s="318"/>
      <c r="W278" s="318"/>
      <c r="X278" s="318"/>
      <c r="Y278" s="318"/>
      <c r="Z278" s="318"/>
      <c r="AA278" s="318"/>
      <c r="AB278" s="318"/>
      <c r="AC278" s="318"/>
      <c r="AD278" s="318"/>
      <c r="AE278" s="318"/>
      <c r="AF278" s="318"/>
      <c r="AG278" s="318"/>
      <c r="AH278" s="318"/>
      <c r="AI278" s="318"/>
      <c r="AJ278" s="318"/>
      <c r="AK278" s="318"/>
      <c r="AL278" s="318"/>
      <c r="AM278" s="318"/>
      <c r="AN278" s="318"/>
      <c r="AO278" s="318"/>
      <c r="AP278" s="318"/>
      <c r="AQ278" s="318"/>
      <c r="AR278" s="318"/>
      <c r="AS278" s="318"/>
      <c r="AT278" s="318"/>
      <c r="AU278" s="318"/>
      <c r="AV278" s="318"/>
      <c r="AW278" s="318"/>
      <c r="AX278" s="318"/>
      <c r="AY278" s="318"/>
      <c r="AZ278" s="318"/>
      <c r="BA278" s="318"/>
      <c r="BB278" s="318"/>
      <c r="BC278" s="318"/>
      <c r="BD278" s="318"/>
      <c r="BE278" s="318"/>
      <c r="BF278" s="318"/>
      <c r="BG278" s="318"/>
      <c r="BH278" s="318"/>
      <c r="BI278" s="318"/>
      <c r="BJ278" s="318"/>
      <c r="BK278" s="318"/>
      <c r="BL278" s="318"/>
      <c r="BM278" s="318"/>
      <c r="BN278" s="318"/>
      <c r="BO278" s="318"/>
      <c r="BP278" s="318"/>
      <c r="BQ278" s="318"/>
      <c r="BR278" s="318"/>
      <c r="BS278" s="318"/>
      <c r="BT278" s="318"/>
      <c r="BU278" s="318"/>
      <c r="BV278" s="318"/>
    </row>
    <row r="279" spans="3:74" x14ac:dyDescent="0.3">
      <c r="E279" s="318"/>
      <c r="F279" s="318"/>
      <c r="G279" s="318"/>
      <c r="H279" s="318"/>
      <c r="I279" s="318"/>
      <c r="J279" s="318"/>
      <c r="K279" s="318"/>
      <c r="L279" s="318"/>
      <c r="M279" s="318"/>
      <c r="N279" s="318"/>
      <c r="O279" s="318"/>
      <c r="P279" s="318"/>
      <c r="Q279" s="318"/>
      <c r="R279" s="318"/>
      <c r="S279" s="318"/>
      <c r="T279" s="318"/>
      <c r="U279" s="318"/>
      <c r="V279" s="318"/>
      <c r="W279" s="318"/>
      <c r="X279" s="318"/>
      <c r="Y279" s="318"/>
      <c r="Z279" s="318"/>
      <c r="AA279" s="318"/>
      <c r="AB279" s="318"/>
      <c r="AC279" s="318"/>
      <c r="AD279" s="318"/>
      <c r="AE279" s="318"/>
      <c r="AF279" s="318"/>
      <c r="AG279" s="318"/>
      <c r="AH279" s="318"/>
      <c r="AI279" s="318"/>
      <c r="AJ279" s="318"/>
      <c r="AK279" s="318"/>
      <c r="AL279" s="318"/>
      <c r="AM279" s="318"/>
      <c r="AN279" s="318"/>
      <c r="AO279" s="318"/>
      <c r="AP279" s="318"/>
      <c r="AQ279" s="318"/>
      <c r="AR279" s="318"/>
      <c r="AS279" s="318"/>
      <c r="AT279" s="318"/>
      <c r="AU279" s="318"/>
      <c r="AV279" s="318"/>
      <c r="AW279" s="318"/>
      <c r="AX279" s="318"/>
      <c r="AY279" s="318"/>
      <c r="AZ279" s="318"/>
      <c r="BA279" s="318"/>
      <c r="BB279" s="318"/>
      <c r="BC279" s="318"/>
      <c r="BD279" s="318"/>
      <c r="BE279" s="318"/>
      <c r="BF279" s="318"/>
      <c r="BG279" s="318"/>
      <c r="BH279" s="318"/>
      <c r="BI279" s="318"/>
      <c r="BJ279" s="318"/>
      <c r="BK279" s="318"/>
      <c r="BL279" s="318"/>
      <c r="BM279" s="318"/>
      <c r="BN279" s="318"/>
      <c r="BO279" s="318"/>
      <c r="BP279" s="318"/>
      <c r="BQ279" s="318"/>
      <c r="BR279" s="318"/>
      <c r="BS279" s="318"/>
      <c r="BT279" s="318"/>
      <c r="BU279" s="318"/>
      <c r="BV279" s="318"/>
    </row>
    <row r="280" spans="3:74" x14ac:dyDescent="0.3">
      <c r="C280" s="313"/>
      <c r="D280" s="313"/>
      <c r="E280" s="318"/>
      <c r="F280" s="318"/>
      <c r="G280" s="318"/>
      <c r="H280" s="318"/>
      <c r="I280" s="318"/>
      <c r="J280" s="318"/>
      <c r="K280" s="318"/>
      <c r="L280" s="318"/>
      <c r="M280" s="318"/>
      <c r="N280" s="318"/>
      <c r="O280" s="318"/>
      <c r="P280" s="318"/>
      <c r="Q280" s="318"/>
      <c r="R280" s="318"/>
      <c r="S280" s="318"/>
      <c r="T280" s="318"/>
      <c r="U280" s="318"/>
      <c r="V280" s="318"/>
      <c r="W280" s="318"/>
      <c r="X280" s="318"/>
      <c r="Y280" s="318"/>
      <c r="Z280" s="318"/>
      <c r="AA280" s="318"/>
      <c r="AB280" s="318"/>
      <c r="AC280" s="318"/>
      <c r="AD280" s="318"/>
      <c r="AE280" s="318"/>
      <c r="AF280" s="318"/>
      <c r="AG280" s="318"/>
      <c r="AH280" s="318"/>
      <c r="AI280" s="318"/>
      <c r="AJ280" s="318"/>
      <c r="AK280" s="318"/>
      <c r="AL280" s="318"/>
      <c r="AM280" s="318"/>
      <c r="AN280" s="318"/>
      <c r="AO280" s="318"/>
      <c r="AP280" s="318"/>
      <c r="AQ280" s="318"/>
      <c r="AR280" s="318"/>
      <c r="AS280" s="318"/>
      <c r="AT280" s="318"/>
      <c r="AU280" s="318"/>
      <c r="AV280" s="318"/>
      <c r="AW280" s="318"/>
      <c r="AX280" s="318"/>
      <c r="AY280" s="318"/>
      <c r="AZ280" s="318"/>
      <c r="BA280" s="318"/>
      <c r="BB280" s="318"/>
      <c r="BC280" s="318"/>
      <c r="BD280" s="318"/>
      <c r="BE280" s="318"/>
      <c r="BF280" s="318"/>
      <c r="BG280" s="318"/>
      <c r="BH280" s="318"/>
      <c r="BI280" s="318"/>
      <c r="BJ280" s="318"/>
      <c r="BK280" s="318"/>
      <c r="BL280" s="318"/>
      <c r="BM280" s="318"/>
      <c r="BN280" s="318"/>
      <c r="BO280" s="318"/>
      <c r="BP280" s="318"/>
      <c r="BQ280" s="318"/>
      <c r="BR280" s="318"/>
      <c r="BS280" s="318"/>
      <c r="BT280" s="318"/>
      <c r="BU280" s="318"/>
      <c r="BV280" s="318"/>
    </row>
    <row r="281" spans="3:74" x14ac:dyDescent="0.3">
      <c r="C281" s="313"/>
      <c r="D281" s="313"/>
      <c r="E281" s="318"/>
      <c r="F281" s="318"/>
      <c r="G281" s="318"/>
      <c r="H281" s="318"/>
      <c r="I281" s="318"/>
      <c r="J281" s="318"/>
      <c r="K281" s="318"/>
      <c r="L281" s="318"/>
      <c r="M281" s="318"/>
      <c r="N281" s="318"/>
      <c r="O281" s="318"/>
      <c r="P281" s="318"/>
      <c r="Q281" s="318"/>
      <c r="R281" s="318"/>
      <c r="S281" s="318"/>
      <c r="T281" s="318"/>
      <c r="U281" s="318"/>
      <c r="V281" s="318"/>
      <c r="W281" s="318"/>
      <c r="X281" s="318"/>
      <c r="Y281" s="318"/>
      <c r="Z281" s="318"/>
      <c r="AA281" s="318"/>
      <c r="AB281" s="318"/>
      <c r="AC281" s="318"/>
      <c r="AD281" s="318"/>
      <c r="AE281" s="318"/>
      <c r="AF281" s="318"/>
      <c r="AG281" s="318"/>
      <c r="AH281" s="318"/>
      <c r="AI281" s="318"/>
      <c r="AJ281" s="318"/>
      <c r="AK281" s="318"/>
      <c r="AL281" s="318"/>
      <c r="AM281" s="318"/>
      <c r="AN281" s="318"/>
      <c r="AO281" s="318"/>
      <c r="AP281" s="318"/>
      <c r="AQ281" s="318"/>
      <c r="AR281" s="318"/>
      <c r="AS281" s="318"/>
      <c r="AT281" s="318"/>
      <c r="AU281" s="318"/>
      <c r="AV281" s="318"/>
      <c r="AW281" s="318"/>
      <c r="AX281" s="318"/>
      <c r="AY281" s="318"/>
      <c r="AZ281" s="318"/>
      <c r="BA281" s="318"/>
      <c r="BB281" s="318"/>
      <c r="BC281" s="318"/>
      <c r="BD281" s="318"/>
      <c r="BE281" s="318"/>
      <c r="BF281" s="318"/>
      <c r="BG281" s="318"/>
      <c r="BH281" s="318"/>
      <c r="BI281" s="318"/>
      <c r="BJ281" s="318"/>
      <c r="BK281" s="318"/>
      <c r="BL281" s="318"/>
      <c r="BM281" s="318"/>
      <c r="BN281" s="318"/>
      <c r="BO281" s="318"/>
      <c r="BP281" s="318"/>
      <c r="BQ281" s="318"/>
      <c r="BR281" s="318"/>
      <c r="BS281" s="318"/>
      <c r="BT281" s="318"/>
      <c r="BU281" s="318"/>
      <c r="BV281" s="318"/>
    </row>
    <row r="282" spans="3:74" x14ac:dyDescent="0.3">
      <c r="C282" s="313"/>
      <c r="D282" s="313"/>
      <c r="E282" s="318"/>
      <c r="F282" s="318"/>
      <c r="G282" s="318"/>
      <c r="H282" s="318"/>
      <c r="I282" s="318"/>
      <c r="J282" s="318"/>
      <c r="K282" s="318"/>
      <c r="L282" s="318"/>
      <c r="M282" s="318"/>
      <c r="N282" s="318"/>
      <c r="O282" s="318"/>
      <c r="P282" s="318"/>
      <c r="Q282" s="318"/>
      <c r="R282" s="318"/>
      <c r="S282" s="318"/>
      <c r="T282" s="318"/>
      <c r="U282" s="318"/>
      <c r="V282" s="318"/>
      <c r="W282" s="318"/>
      <c r="X282" s="318"/>
      <c r="Y282" s="318"/>
      <c r="Z282" s="318"/>
      <c r="AA282" s="318"/>
      <c r="AB282" s="318"/>
      <c r="AC282" s="318"/>
      <c r="AD282" s="318"/>
      <c r="AE282" s="318"/>
      <c r="AF282" s="318"/>
      <c r="AG282" s="318"/>
      <c r="AH282" s="318"/>
      <c r="AI282" s="318"/>
      <c r="AJ282" s="318"/>
      <c r="AK282" s="318"/>
      <c r="AL282" s="318"/>
      <c r="AM282" s="318"/>
      <c r="AN282" s="318"/>
      <c r="AO282" s="318"/>
      <c r="AP282" s="318"/>
      <c r="AQ282" s="318"/>
      <c r="AR282" s="318"/>
      <c r="AS282" s="318"/>
      <c r="AT282" s="318"/>
      <c r="AU282" s="318"/>
      <c r="AV282" s="318"/>
      <c r="AW282" s="318"/>
      <c r="AX282" s="318"/>
      <c r="AY282" s="318"/>
      <c r="AZ282" s="318"/>
      <c r="BA282" s="318"/>
      <c r="BB282" s="318"/>
      <c r="BC282" s="318"/>
      <c r="BD282" s="318"/>
      <c r="BE282" s="318"/>
      <c r="BF282" s="318"/>
      <c r="BG282" s="318"/>
      <c r="BH282" s="318"/>
      <c r="BI282" s="318"/>
      <c r="BJ282" s="318"/>
      <c r="BK282" s="318"/>
      <c r="BL282" s="318"/>
      <c r="BM282" s="318"/>
      <c r="BN282" s="318"/>
      <c r="BO282" s="318"/>
      <c r="BP282" s="318"/>
      <c r="BQ282" s="318"/>
      <c r="BR282" s="318"/>
      <c r="BS282" s="318"/>
      <c r="BT282" s="318"/>
      <c r="BU282" s="318"/>
      <c r="BV282" s="318"/>
    </row>
  </sheetData>
  <mergeCells count="13">
    <mergeCell ref="BR3:BV3"/>
    <mergeCell ref="E2:BV2"/>
    <mergeCell ref="E3:I3"/>
    <mergeCell ref="J3:N3"/>
    <mergeCell ref="O3:S3"/>
    <mergeCell ref="T3:X3"/>
    <mergeCell ref="Y3:AC3"/>
    <mergeCell ref="AD3:AH3"/>
    <mergeCell ref="AI3:AM3"/>
    <mergeCell ref="AN3:AR3"/>
    <mergeCell ref="AS3:AW3"/>
    <mergeCell ref="AX3:BB3"/>
    <mergeCell ref="BC3:BG3"/>
  </mergeCells>
  <pageMargins left="0.70866141732283472" right="0.70866141732283472" top="0.74803149606299213" bottom="0.74803149606299213" header="0.31496062992125984" footer="0.31496062992125984"/>
  <pageSetup scale="43" orientation="landscape" horizontalDpi="300" verticalDpi="300" r:id="rId1"/>
  <colBreaks count="1" manualBreakCount="1">
    <brk id="7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74618-4A36-4CDD-B288-074F5D4FB366}">
  <sheetPr>
    <pageSetUpPr fitToPage="1"/>
  </sheetPr>
  <dimension ref="C2:EU140"/>
  <sheetViews>
    <sheetView view="pageBreakPreview" zoomScaleNormal="100" zoomScaleSheetLayoutView="100" workbookViewId="0">
      <selection activeCell="C3" sqref="C3"/>
    </sheetView>
  </sheetViews>
  <sheetFormatPr defaultColWidth="9.36328125" defaultRowHeight="13" x14ac:dyDescent="0.3"/>
  <cols>
    <col min="1" max="1" width="1.453125" style="143" customWidth="1"/>
    <col min="2" max="2" width="1.1796875" style="143" customWidth="1"/>
    <col min="3" max="3" width="54.90625" style="143" customWidth="1"/>
    <col min="4" max="4" width="3.36328125" style="143" customWidth="1"/>
    <col min="5" max="5" width="8.26953125" style="143" hidden="1" customWidth="1"/>
    <col min="6" max="7" width="0.90625" style="143" customWidth="1"/>
    <col min="8" max="8" width="17" style="143" customWidth="1"/>
    <col min="9" max="10" width="0.90625" style="143" customWidth="1"/>
    <col min="11" max="11" width="1.7265625" style="143" hidden="1" customWidth="1"/>
    <col min="12" max="12" width="0.90625" style="143" hidden="1" customWidth="1"/>
    <col min="13" max="13" width="17" style="143" hidden="1" customWidth="1"/>
    <col min="14" max="17" width="0.90625" style="143" hidden="1" customWidth="1"/>
    <col min="18" max="18" width="17" style="143" hidden="1" customWidth="1"/>
    <col min="19" max="22" width="0.90625" style="143" hidden="1" customWidth="1"/>
    <col min="23" max="23" width="17" style="143" hidden="1" customWidth="1"/>
    <col min="24" max="27" width="0.90625" style="143" hidden="1" customWidth="1"/>
    <col min="28" max="28" width="17" style="143" hidden="1" customWidth="1"/>
    <col min="29" max="32" width="0.90625" style="143" hidden="1" customWidth="1"/>
    <col min="33" max="33" width="17" style="143" hidden="1" customWidth="1"/>
    <col min="34" max="37" width="0.90625" style="143" hidden="1" customWidth="1"/>
    <col min="38" max="38" width="17" style="143" hidden="1" customWidth="1"/>
    <col min="39" max="42" width="0.90625" style="143" hidden="1" customWidth="1"/>
    <col min="43" max="43" width="17" style="143" hidden="1" customWidth="1"/>
    <col min="44" max="47" width="0.90625" style="143" hidden="1" customWidth="1"/>
    <col min="48" max="48" width="17" style="143" hidden="1" customWidth="1"/>
    <col min="49" max="52" width="0.90625" style="143" hidden="1" customWidth="1"/>
    <col min="53" max="53" width="17" style="143" hidden="1" customWidth="1"/>
    <col min="54" max="55" width="0.90625" style="143" hidden="1" customWidth="1"/>
    <col min="56" max="57" width="0.90625" style="143" customWidth="1"/>
    <col min="58" max="58" width="17" style="143" customWidth="1"/>
    <col min="59" max="60" width="0.90625" style="143" customWidth="1"/>
    <col min="61" max="62" width="0.90625" style="143" hidden="1" customWidth="1"/>
    <col min="63" max="63" width="17" style="143" hidden="1" customWidth="1"/>
    <col min="64" max="67" width="0.90625" style="143" hidden="1" customWidth="1"/>
    <col min="68" max="68" width="17" style="143" hidden="1" customWidth="1"/>
    <col min="69" max="70" width="0.90625" style="143" hidden="1" customWidth="1"/>
    <col min="71" max="72" width="0.90625" style="143" customWidth="1"/>
    <col min="73" max="73" width="17" style="143" customWidth="1"/>
    <col min="74" max="77" width="0.90625" style="143" customWidth="1"/>
    <col min="78" max="78" width="17" style="143" customWidth="1"/>
    <col min="79" max="80" width="0.90625" style="143" customWidth="1"/>
    <col min="81" max="81" width="1.1796875" style="143" hidden="1" customWidth="1"/>
    <col min="82" max="82" width="0.90625" style="143" hidden="1" customWidth="1"/>
    <col min="83" max="83" width="17" style="143" hidden="1" customWidth="1"/>
    <col min="84" max="84" width="0.90625" style="143" hidden="1" customWidth="1"/>
    <col min="85" max="85" width="1.6328125" style="143" hidden="1" customWidth="1"/>
    <col min="86" max="87" width="0.90625" style="143" hidden="1" customWidth="1"/>
    <col min="88" max="88" width="17" style="143" hidden="1" customWidth="1"/>
    <col min="89" max="92" width="0.90625" style="143" hidden="1" customWidth="1"/>
    <col min="93" max="93" width="17" style="143" hidden="1" customWidth="1"/>
    <col min="94" max="97" width="0.90625" style="143" hidden="1" customWidth="1"/>
    <col min="98" max="98" width="17" style="143" hidden="1" customWidth="1"/>
    <col min="99" max="102" width="0.90625" style="143" hidden="1" customWidth="1"/>
    <col min="103" max="103" width="17" style="143" hidden="1" customWidth="1"/>
    <col min="104" max="107" width="0.90625" style="143" hidden="1" customWidth="1"/>
    <col min="108" max="108" width="17" style="143" hidden="1" customWidth="1"/>
    <col min="109" max="112" width="0.90625" style="143" hidden="1" customWidth="1"/>
    <col min="113" max="113" width="17" style="143" hidden="1" customWidth="1"/>
    <col min="114" max="117" width="0.90625" style="143" hidden="1" customWidth="1"/>
    <col min="118" max="118" width="17" style="143" hidden="1" customWidth="1"/>
    <col min="119" max="122" width="0.90625" style="143" hidden="1" customWidth="1"/>
    <col min="123" max="123" width="17" style="143" hidden="1" customWidth="1"/>
    <col min="124" max="125" width="0.90625" style="143" hidden="1" customWidth="1"/>
    <col min="126" max="127" width="0.90625" style="143" customWidth="1"/>
    <col min="128" max="128" width="17" style="143" customWidth="1"/>
    <col min="129" max="130" width="0.90625" style="143" customWidth="1"/>
    <col min="131" max="132" width="0.90625" style="143" hidden="1" customWidth="1"/>
    <col min="133" max="133" width="17" style="143" hidden="1" customWidth="1"/>
    <col min="134" max="137" width="0.90625" style="143" hidden="1" customWidth="1"/>
    <col min="138" max="138" width="17" style="143" hidden="1" customWidth="1"/>
    <col min="139" max="140" width="0.90625" style="143" hidden="1" customWidth="1"/>
    <col min="141" max="142" width="0.90625" style="143" customWidth="1"/>
    <col min="143" max="143" width="17" style="143" customWidth="1"/>
    <col min="144" max="145" width="0.90625" style="143" customWidth="1"/>
    <col min="146" max="146" width="1.1796875" style="143" customWidth="1"/>
    <col min="147" max="147" width="0.6328125" style="143" customWidth="1"/>
    <col min="148" max="148" width="1.7265625" style="143" customWidth="1"/>
    <col min="149" max="149" width="3.08984375" style="143" customWidth="1"/>
    <col min="150" max="150" width="12.6328125" style="143" customWidth="1"/>
    <col min="151" max="151" width="19.7265625" style="143" customWidth="1"/>
    <col min="152" max="16384" width="9.36328125" style="143"/>
  </cols>
  <sheetData>
    <row r="2" spans="3:151" ht="5.25" customHeight="1" x14ac:dyDescent="0.3"/>
    <row r="4" spans="3:151" x14ac:dyDescent="0.3">
      <c r="C4" s="152"/>
      <c r="D4" s="152"/>
    </row>
    <row r="5" spans="3:151" x14ac:dyDescent="0.3">
      <c r="D5" s="152"/>
    </row>
    <row r="7" spans="3:151" ht="15" customHeight="1" x14ac:dyDescent="0.35">
      <c r="C7" s="391" t="s">
        <v>364</v>
      </c>
      <c r="D7" s="145"/>
    </row>
    <row r="8" spans="3:151" ht="13.5" customHeight="1" x14ac:dyDescent="0.3">
      <c r="C8" s="146"/>
      <c r="E8" s="392"/>
      <c r="F8" s="393"/>
      <c r="G8" s="394"/>
      <c r="H8" s="735" t="s">
        <v>33</v>
      </c>
      <c r="I8" s="735"/>
      <c r="J8" s="735"/>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395"/>
      <c r="BW8" s="395"/>
      <c r="BX8" s="396"/>
      <c r="BY8" s="395"/>
      <c r="BZ8" s="716" t="s">
        <v>32</v>
      </c>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716"/>
      <c r="EN8" s="149"/>
      <c r="EO8" s="150"/>
      <c r="EP8" s="151"/>
    </row>
    <row r="9" spans="3:151" x14ac:dyDescent="0.3">
      <c r="C9" s="151"/>
      <c r="E9" s="231" t="s">
        <v>5</v>
      </c>
      <c r="F9" s="226"/>
      <c r="G9" s="212"/>
      <c r="H9" s="212" t="s">
        <v>91</v>
      </c>
      <c r="I9" s="212"/>
      <c r="J9" s="212"/>
      <c r="K9" s="226"/>
      <c r="L9" s="212"/>
      <c r="M9" s="212" t="s">
        <v>0</v>
      </c>
      <c r="N9" s="212"/>
      <c r="O9" s="212"/>
      <c r="P9" s="226"/>
      <c r="Q9" s="212"/>
      <c r="R9" s="212" t="s">
        <v>6</v>
      </c>
      <c r="S9" s="212"/>
      <c r="T9" s="212"/>
      <c r="U9" s="226"/>
      <c r="V9" s="212"/>
      <c r="W9" s="212" t="s">
        <v>7</v>
      </c>
      <c r="X9" s="212"/>
      <c r="Y9" s="212"/>
      <c r="Z9" s="226"/>
      <c r="AA9" s="212"/>
      <c r="AB9" s="212" t="s">
        <v>8</v>
      </c>
      <c r="AC9" s="212"/>
      <c r="AD9" s="212"/>
      <c r="AE9" s="226"/>
      <c r="AF9" s="212"/>
      <c r="AG9" s="212" t="s">
        <v>9</v>
      </c>
      <c r="AH9" s="212"/>
      <c r="AI9" s="212"/>
      <c r="AJ9" s="226"/>
      <c r="AK9" s="212"/>
      <c r="AL9" s="212" t="s">
        <v>10</v>
      </c>
      <c r="AM9" s="212"/>
      <c r="AN9" s="212"/>
      <c r="AO9" s="226"/>
      <c r="AP9" s="212"/>
      <c r="AQ9" s="212" t="s">
        <v>11</v>
      </c>
      <c r="AR9" s="212"/>
      <c r="AS9" s="212"/>
      <c r="AT9" s="226"/>
      <c r="AU9" s="212"/>
      <c r="AV9" s="212" t="s">
        <v>16</v>
      </c>
      <c r="AW9" s="212"/>
      <c r="AX9" s="212"/>
      <c r="AY9" s="226"/>
      <c r="AZ9" s="212"/>
      <c r="BA9" s="212" t="s">
        <v>12</v>
      </c>
      <c r="BB9" s="212"/>
      <c r="BC9" s="212"/>
      <c r="BD9" s="226"/>
      <c r="BE9" s="212"/>
      <c r="BF9" s="212" t="s">
        <v>13</v>
      </c>
      <c r="BG9" s="212"/>
      <c r="BH9" s="212"/>
      <c r="BI9" s="226"/>
      <c r="BJ9" s="212"/>
      <c r="BK9" s="212" t="s">
        <v>14</v>
      </c>
      <c r="BL9" s="212"/>
      <c r="BM9" s="212"/>
      <c r="BN9" s="226"/>
      <c r="BO9" s="212"/>
      <c r="BP9" s="212" t="s">
        <v>15</v>
      </c>
      <c r="BQ9" s="212"/>
      <c r="BR9" s="212"/>
      <c r="BS9" s="226"/>
      <c r="BT9" s="212"/>
      <c r="BU9" s="212" t="s">
        <v>2</v>
      </c>
      <c r="BV9" s="212"/>
      <c r="BW9" s="212"/>
      <c r="BX9" s="276"/>
      <c r="BY9" s="212"/>
      <c r="BZ9" s="212" t="s">
        <v>94</v>
      </c>
      <c r="CA9" s="212"/>
      <c r="CB9" s="212"/>
      <c r="CC9" s="226"/>
      <c r="CD9" s="212"/>
      <c r="CE9" s="212" t="s">
        <v>0</v>
      </c>
      <c r="CF9" s="212"/>
      <c r="CG9" s="212"/>
      <c r="CH9" s="226"/>
      <c r="CI9" s="212"/>
      <c r="CJ9" s="212" t="s">
        <v>6</v>
      </c>
      <c r="CK9" s="212"/>
      <c r="CL9" s="212"/>
      <c r="CM9" s="226"/>
      <c r="CN9" s="212"/>
      <c r="CO9" s="212" t="s">
        <v>7</v>
      </c>
      <c r="CP9" s="212"/>
      <c r="CQ9" s="212"/>
      <c r="CR9" s="226"/>
      <c r="CS9" s="212"/>
      <c r="CT9" s="212" t="s">
        <v>8</v>
      </c>
      <c r="CU9" s="212"/>
      <c r="CV9" s="212"/>
      <c r="CW9" s="226"/>
      <c r="CX9" s="212"/>
      <c r="CY9" s="212" t="s">
        <v>9</v>
      </c>
      <c r="CZ9" s="212"/>
      <c r="DA9" s="212"/>
      <c r="DB9" s="226"/>
      <c r="DC9" s="212"/>
      <c r="DD9" s="212" t="s">
        <v>10</v>
      </c>
      <c r="DE9" s="212"/>
      <c r="DF9" s="212"/>
      <c r="DG9" s="226"/>
      <c r="DH9" s="212"/>
      <c r="DI9" s="212" t="s">
        <v>11</v>
      </c>
      <c r="DJ9" s="212"/>
      <c r="DK9" s="212"/>
      <c r="DL9" s="226"/>
      <c r="DM9" s="212"/>
      <c r="DN9" s="212" t="s">
        <v>16</v>
      </c>
      <c r="DO9" s="212"/>
      <c r="DP9" s="212"/>
      <c r="DQ9" s="226"/>
      <c r="DR9" s="212"/>
      <c r="DS9" s="212" t="s">
        <v>12</v>
      </c>
      <c r="DT9" s="212"/>
      <c r="DU9" s="212"/>
      <c r="DV9" s="226"/>
      <c r="DW9" s="212"/>
      <c r="DX9" s="212" t="s">
        <v>13</v>
      </c>
      <c r="DY9" s="212"/>
      <c r="DZ9" s="212"/>
      <c r="EA9" s="226"/>
      <c r="EB9" s="212"/>
      <c r="EC9" s="212" t="s">
        <v>14</v>
      </c>
      <c r="ED9" s="212"/>
      <c r="EE9" s="212"/>
      <c r="EF9" s="226"/>
      <c r="EG9" s="212"/>
      <c r="EH9" s="212" t="s">
        <v>70</v>
      </c>
      <c r="EI9" s="212"/>
      <c r="EJ9" s="212"/>
      <c r="EK9" s="226"/>
      <c r="EL9" s="212"/>
      <c r="EM9" s="212" t="s">
        <v>2</v>
      </c>
      <c r="EN9" s="212"/>
      <c r="EO9" s="212"/>
      <c r="EP9" s="151"/>
    </row>
    <row r="10" spans="3:151" x14ac:dyDescent="0.3">
      <c r="C10" s="397" t="s">
        <v>17</v>
      </c>
      <c r="D10" s="398"/>
      <c r="E10" s="209"/>
      <c r="F10" s="210"/>
      <c r="G10" s="399"/>
      <c r="H10" s="399" t="s">
        <v>4</v>
      </c>
      <c r="I10" s="399"/>
      <c r="J10" s="399"/>
      <c r="K10" s="210"/>
      <c r="L10" s="399"/>
      <c r="M10" s="399"/>
      <c r="N10" s="399"/>
      <c r="O10" s="399"/>
      <c r="P10" s="210"/>
      <c r="Q10" s="399"/>
      <c r="R10" s="399"/>
      <c r="S10" s="399"/>
      <c r="T10" s="399"/>
      <c r="U10" s="210"/>
      <c r="V10" s="399"/>
      <c r="W10" s="399"/>
      <c r="X10" s="399"/>
      <c r="Y10" s="399"/>
      <c r="Z10" s="210"/>
      <c r="AA10" s="399"/>
      <c r="AB10" s="399"/>
      <c r="AC10" s="399"/>
      <c r="AD10" s="399"/>
      <c r="AE10" s="210"/>
      <c r="AF10" s="399"/>
      <c r="AG10" s="399"/>
      <c r="AH10" s="399"/>
      <c r="AI10" s="399"/>
      <c r="AJ10" s="210"/>
      <c r="AK10" s="399"/>
      <c r="AL10" s="399"/>
      <c r="AM10" s="399"/>
      <c r="AN10" s="399"/>
      <c r="AO10" s="210"/>
      <c r="AP10" s="399"/>
      <c r="AQ10" s="399"/>
      <c r="AR10" s="399"/>
      <c r="AS10" s="399"/>
      <c r="AT10" s="210"/>
      <c r="AU10" s="399"/>
      <c r="AV10" s="399"/>
      <c r="AW10" s="399"/>
      <c r="AX10" s="399"/>
      <c r="AY10" s="210"/>
      <c r="AZ10" s="399"/>
      <c r="BA10" s="399"/>
      <c r="BB10" s="399"/>
      <c r="BC10" s="399"/>
      <c r="BD10" s="210"/>
      <c r="BE10" s="399"/>
      <c r="BF10" s="399"/>
      <c r="BG10" s="399"/>
      <c r="BH10" s="399"/>
      <c r="BI10" s="210"/>
      <c r="BJ10" s="399"/>
      <c r="BK10" s="399"/>
      <c r="BL10" s="399"/>
      <c r="BM10" s="399"/>
      <c r="BN10" s="210"/>
      <c r="BO10" s="399"/>
      <c r="BP10" s="399"/>
      <c r="BQ10" s="399"/>
      <c r="BR10" s="399"/>
      <c r="BS10" s="210"/>
      <c r="BT10" s="399"/>
      <c r="BU10" s="399"/>
      <c r="BV10" s="399"/>
      <c r="BW10" s="399"/>
      <c r="BX10" s="210"/>
      <c r="BY10" s="399"/>
      <c r="BZ10" s="399" t="s">
        <v>80</v>
      </c>
      <c r="CA10" s="399"/>
      <c r="CB10" s="399"/>
      <c r="CC10" s="210"/>
      <c r="CD10" s="399"/>
      <c r="CE10" s="399"/>
      <c r="CF10" s="399"/>
      <c r="CG10" s="399"/>
      <c r="CH10" s="210"/>
      <c r="CI10" s="399"/>
      <c r="CJ10" s="399"/>
      <c r="CK10" s="399"/>
      <c r="CL10" s="399"/>
      <c r="CM10" s="210"/>
      <c r="CN10" s="399"/>
      <c r="CO10" s="399"/>
      <c r="CP10" s="399"/>
      <c r="CQ10" s="399"/>
      <c r="CR10" s="210"/>
      <c r="CS10" s="399"/>
      <c r="CT10" s="399"/>
      <c r="CU10" s="399"/>
      <c r="CV10" s="399"/>
      <c r="CW10" s="210"/>
      <c r="CX10" s="399"/>
      <c r="CY10" s="399"/>
      <c r="CZ10" s="399"/>
      <c r="DA10" s="399"/>
      <c r="DB10" s="210"/>
      <c r="DC10" s="399"/>
      <c r="DD10" s="399"/>
      <c r="DE10" s="399"/>
      <c r="DF10" s="399"/>
      <c r="DG10" s="210"/>
      <c r="DH10" s="399"/>
      <c r="DI10" s="399"/>
      <c r="DJ10" s="399"/>
      <c r="DK10" s="399"/>
      <c r="DL10" s="210"/>
      <c r="DM10" s="399"/>
      <c r="DN10" s="399"/>
      <c r="DO10" s="399"/>
      <c r="DP10" s="399"/>
      <c r="DQ10" s="210"/>
      <c r="DR10" s="399"/>
      <c r="DS10" s="399"/>
      <c r="DT10" s="399"/>
      <c r="DU10" s="399"/>
      <c r="DV10" s="210"/>
      <c r="DW10" s="399"/>
      <c r="DX10" s="399"/>
      <c r="DY10" s="399"/>
      <c r="DZ10" s="399"/>
      <c r="EA10" s="210"/>
      <c r="EB10" s="399"/>
      <c r="EC10" s="399"/>
      <c r="ED10" s="399"/>
      <c r="EE10" s="399"/>
      <c r="EF10" s="210"/>
      <c r="EG10" s="399"/>
      <c r="EH10" s="399"/>
      <c r="EI10" s="399"/>
      <c r="EJ10" s="399"/>
      <c r="EK10" s="210"/>
      <c r="EL10" s="399"/>
      <c r="EM10" s="399"/>
      <c r="EN10" s="399"/>
      <c r="EO10" s="400"/>
      <c r="EP10" s="151"/>
      <c r="EU10" s="152"/>
    </row>
    <row r="11" spans="3:151" x14ac:dyDescent="0.3">
      <c r="C11" s="151"/>
      <c r="E11" s="401"/>
      <c r="F11" s="402"/>
      <c r="K11" s="402"/>
      <c r="P11" s="402"/>
      <c r="U11" s="402"/>
      <c r="Z11" s="402"/>
      <c r="AE11" s="402"/>
      <c r="AJ11" s="402"/>
      <c r="AO11" s="402"/>
      <c r="AT11" s="402"/>
      <c r="AY11" s="402"/>
      <c r="BD11" s="402"/>
      <c r="BI11" s="402"/>
      <c r="BN11" s="402"/>
      <c r="BS11" s="402"/>
      <c r="BX11" s="402"/>
      <c r="CC11" s="402"/>
      <c r="CH11" s="402"/>
      <c r="CM11" s="402"/>
      <c r="CR11" s="402"/>
      <c r="CW11" s="402"/>
      <c r="DB11" s="402"/>
      <c r="DG11" s="402"/>
      <c r="DL11" s="402"/>
      <c r="DQ11" s="402"/>
      <c r="DV11" s="402"/>
      <c r="EA11" s="402"/>
      <c r="EF11" s="402"/>
      <c r="EK11" s="402"/>
      <c r="EP11" s="151"/>
    </row>
    <row r="12" spans="3:151" x14ac:dyDescent="0.3">
      <c r="C12" s="151"/>
      <c r="E12" s="401"/>
      <c r="F12" s="402"/>
      <c r="K12" s="402"/>
      <c r="P12" s="402"/>
      <c r="U12" s="402"/>
      <c r="Z12" s="402"/>
      <c r="AE12" s="402"/>
      <c r="AJ12" s="402"/>
      <c r="AO12" s="402"/>
      <c r="AT12" s="402"/>
      <c r="AY12" s="402"/>
      <c r="BD12" s="402"/>
      <c r="BI12" s="402"/>
      <c r="BN12" s="402"/>
      <c r="BS12" s="402"/>
      <c r="BX12" s="402"/>
      <c r="CC12" s="402"/>
      <c r="CH12" s="402"/>
      <c r="CM12" s="402"/>
      <c r="CR12" s="402"/>
      <c r="CW12" s="402"/>
      <c r="DB12" s="402"/>
      <c r="DG12" s="402"/>
      <c r="DL12" s="402"/>
      <c r="DQ12" s="402"/>
      <c r="DV12" s="402"/>
      <c r="EA12" s="402"/>
      <c r="EF12" s="402"/>
      <c r="EK12" s="402"/>
      <c r="EP12" s="151"/>
    </row>
    <row r="13" spans="3:151" s="152" customFormat="1" x14ac:dyDescent="0.3">
      <c r="C13" s="200" t="s">
        <v>1</v>
      </c>
      <c r="E13" s="403"/>
      <c r="F13" s="404"/>
      <c r="H13" s="152">
        <v>39100000</v>
      </c>
      <c r="K13" s="404"/>
      <c r="M13" s="357">
        <v>4605882</v>
      </c>
      <c r="P13" s="404"/>
      <c r="R13" s="357">
        <v>2358981</v>
      </c>
      <c r="U13" s="404"/>
      <c r="W13" s="357">
        <v>5297789</v>
      </c>
      <c r="Z13" s="404"/>
      <c r="AB13" s="357">
        <v>7054176</v>
      </c>
      <c r="AE13" s="404"/>
      <c r="AG13" s="357">
        <v>3254204</v>
      </c>
      <c r="AJ13" s="404"/>
      <c r="AL13" s="357">
        <v>4602362</v>
      </c>
      <c r="AO13" s="404"/>
      <c r="AQ13" s="357">
        <v>2708108</v>
      </c>
      <c r="AT13" s="404"/>
      <c r="AV13" s="357">
        <v>3272585</v>
      </c>
      <c r="AY13" s="404"/>
      <c r="BA13" s="357">
        <v>3724526</v>
      </c>
      <c r="BD13" s="404"/>
      <c r="BF13" s="357">
        <v>-383541</v>
      </c>
      <c r="BI13" s="404"/>
      <c r="BK13" s="357">
        <v>0</v>
      </c>
      <c r="BL13" s="357"/>
      <c r="BM13" s="357"/>
      <c r="BN13" s="384"/>
      <c r="BO13" s="357"/>
      <c r="BP13" s="357">
        <v>0</v>
      </c>
      <c r="BS13" s="404"/>
      <c r="BU13" s="152">
        <v>36495072</v>
      </c>
      <c r="BX13" s="404"/>
      <c r="BZ13" s="405">
        <v>39508235</v>
      </c>
      <c r="CC13" s="404"/>
      <c r="CE13" s="357">
        <v>41087495</v>
      </c>
      <c r="CH13" s="404"/>
      <c r="CJ13" s="357">
        <v>-13683579</v>
      </c>
      <c r="CM13" s="404"/>
      <c r="CO13" s="357">
        <v>-17238326</v>
      </c>
      <c r="CR13" s="404"/>
      <c r="CT13" s="357">
        <v>4865547</v>
      </c>
      <c r="CW13" s="404"/>
      <c r="CY13" s="357">
        <v>3442043</v>
      </c>
      <c r="DB13" s="404"/>
      <c r="DD13" s="357">
        <v>4065849</v>
      </c>
      <c r="DG13" s="404"/>
      <c r="DI13" s="357">
        <v>-3506364</v>
      </c>
      <c r="DL13" s="404"/>
      <c r="DN13" s="357">
        <v>4816465</v>
      </c>
      <c r="DQ13" s="404"/>
      <c r="DS13" s="357">
        <v>4281823</v>
      </c>
      <c r="DV13" s="404"/>
      <c r="DX13" s="357">
        <v>-1859232</v>
      </c>
      <c r="EA13" s="404"/>
      <c r="EC13" s="357">
        <v>7638811</v>
      </c>
      <c r="ED13" s="357"/>
      <c r="EE13" s="357"/>
      <c r="EF13" s="384"/>
      <c r="EG13" s="357"/>
      <c r="EH13" s="357">
        <v>5597703</v>
      </c>
      <c r="EK13" s="404"/>
      <c r="EM13" s="152">
        <v>26271721</v>
      </c>
      <c r="EP13" s="200"/>
    </row>
    <row r="14" spans="3:151" x14ac:dyDescent="0.3">
      <c r="C14" s="151" t="s">
        <v>365</v>
      </c>
      <c r="E14" s="401"/>
      <c r="F14" s="402"/>
      <c r="G14" s="406"/>
      <c r="H14" s="206">
        <v>39100000</v>
      </c>
      <c r="I14" s="407"/>
      <c r="K14" s="402"/>
      <c r="L14" s="406"/>
      <c r="M14" s="363">
        <v>5700300</v>
      </c>
      <c r="N14" s="407"/>
      <c r="P14" s="402"/>
      <c r="Q14" s="406"/>
      <c r="R14" s="363">
        <v>2198500</v>
      </c>
      <c r="S14" s="407"/>
      <c r="U14" s="402"/>
      <c r="V14" s="406"/>
      <c r="W14" s="363">
        <v>5507060</v>
      </c>
      <c r="X14" s="407"/>
      <c r="Z14" s="402"/>
      <c r="AA14" s="406"/>
      <c r="AB14" s="363">
        <v>7011280</v>
      </c>
      <c r="AC14" s="407"/>
      <c r="AE14" s="402"/>
      <c r="AF14" s="406"/>
      <c r="AG14" s="363">
        <v>2755000</v>
      </c>
      <c r="AH14" s="407"/>
      <c r="AJ14" s="402"/>
      <c r="AK14" s="406"/>
      <c r="AL14" s="363">
        <v>4054250</v>
      </c>
      <c r="AM14" s="407"/>
      <c r="AO14" s="402"/>
      <c r="AP14" s="406"/>
      <c r="AQ14" s="363">
        <v>3735500</v>
      </c>
      <c r="AR14" s="407"/>
      <c r="AT14" s="402"/>
      <c r="AU14" s="406"/>
      <c r="AV14" s="363">
        <v>3200000</v>
      </c>
      <c r="AW14" s="407"/>
      <c r="AY14" s="402"/>
      <c r="AZ14" s="406"/>
      <c r="BA14" s="363">
        <v>3836550</v>
      </c>
      <c r="BB14" s="407"/>
      <c r="BD14" s="402"/>
      <c r="BE14" s="406"/>
      <c r="BF14" s="363">
        <v>-456820</v>
      </c>
      <c r="BG14" s="407"/>
      <c r="BI14" s="402"/>
      <c r="BJ14" s="406"/>
      <c r="BK14" s="363">
        <v>0</v>
      </c>
      <c r="BL14" s="407"/>
      <c r="BN14" s="402"/>
      <c r="BO14" s="406"/>
      <c r="BP14" s="408">
        <v>0</v>
      </c>
      <c r="BQ14" s="407"/>
      <c r="BS14" s="402"/>
      <c r="BT14" s="406"/>
      <c r="BU14" s="206">
        <v>37541620</v>
      </c>
      <c r="BV14" s="407"/>
      <c r="BX14" s="402"/>
      <c r="BY14" s="406"/>
      <c r="BZ14" s="409">
        <v>38931620</v>
      </c>
      <c r="CA14" s="407"/>
      <c r="CC14" s="402"/>
      <c r="CD14" s="406"/>
      <c r="CE14" s="363">
        <v>3623440</v>
      </c>
      <c r="CF14" s="407"/>
      <c r="CH14" s="402"/>
      <c r="CI14" s="406"/>
      <c r="CJ14" s="363">
        <v>4349230</v>
      </c>
      <c r="CK14" s="407"/>
      <c r="CM14" s="402"/>
      <c r="CN14" s="406"/>
      <c r="CO14" s="363">
        <v>3565000</v>
      </c>
      <c r="CP14" s="407"/>
      <c r="CR14" s="402"/>
      <c r="CS14" s="406"/>
      <c r="CT14" s="363">
        <v>4003340</v>
      </c>
      <c r="CU14" s="407"/>
      <c r="CW14" s="402"/>
      <c r="CX14" s="406"/>
      <c r="CY14" s="363">
        <v>3400000</v>
      </c>
      <c r="CZ14" s="407"/>
      <c r="DB14" s="402"/>
      <c r="DC14" s="406"/>
      <c r="DD14" s="363">
        <v>2347750</v>
      </c>
      <c r="DE14" s="407"/>
      <c r="DG14" s="402"/>
      <c r="DH14" s="406"/>
      <c r="DI14" s="363">
        <v>-1738340</v>
      </c>
      <c r="DJ14" s="407"/>
      <c r="DL14" s="402"/>
      <c r="DM14" s="406"/>
      <c r="DN14" s="363">
        <v>4620000</v>
      </c>
      <c r="DO14" s="407"/>
      <c r="DQ14" s="402"/>
      <c r="DR14" s="406"/>
      <c r="DS14" s="363">
        <v>4468000</v>
      </c>
      <c r="DT14" s="407"/>
      <c r="DV14" s="402"/>
      <c r="DW14" s="406"/>
      <c r="DX14" s="363">
        <v>-1855300</v>
      </c>
      <c r="DY14" s="407"/>
      <c r="EA14" s="402"/>
      <c r="EB14" s="406"/>
      <c r="EC14" s="363">
        <v>7626500</v>
      </c>
      <c r="ED14" s="407"/>
      <c r="EF14" s="402"/>
      <c r="EG14" s="406"/>
      <c r="EH14" s="408">
        <v>4522000</v>
      </c>
      <c r="EI14" s="407"/>
      <c r="EK14" s="402"/>
      <c r="EL14" s="406"/>
      <c r="EM14" s="206">
        <v>26783120</v>
      </c>
      <c r="EN14" s="407"/>
      <c r="EP14" s="151"/>
      <c r="ES14" s="152"/>
    </row>
    <row r="15" spans="3:151" ht="13.5" hidden="1" customHeight="1" x14ac:dyDescent="0.3">
      <c r="C15" s="410" t="s">
        <v>366</v>
      </c>
      <c r="D15" s="411"/>
      <c r="E15" s="401"/>
      <c r="F15" s="402"/>
      <c r="G15" s="402"/>
      <c r="H15" s="412">
        <v>0</v>
      </c>
      <c r="I15" s="413"/>
      <c r="K15" s="402"/>
      <c r="L15" s="402"/>
      <c r="M15" s="414">
        <v>0</v>
      </c>
      <c r="N15" s="413"/>
      <c r="P15" s="402"/>
      <c r="Q15" s="402"/>
      <c r="R15" s="414">
        <v>0</v>
      </c>
      <c r="S15" s="413"/>
      <c r="U15" s="402"/>
      <c r="V15" s="402"/>
      <c r="W15" s="414">
        <v>0</v>
      </c>
      <c r="X15" s="413"/>
      <c r="Z15" s="402"/>
      <c r="AA15" s="402"/>
      <c r="AB15" s="414">
        <v>0</v>
      </c>
      <c r="AC15" s="413"/>
      <c r="AE15" s="402"/>
      <c r="AF15" s="402"/>
      <c r="AG15" s="414">
        <v>0</v>
      </c>
      <c r="AH15" s="413"/>
      <c r="AJ15" s="402"/>
      <c r="AK15" s="402"/>
      <c r="AL15" s="414">
        <v>0</v>
      </c>
      <c r="AM15" s="413"/>
      <c r="AO15" s="402"/>
      <c r="AP15" s="402"/>
      <c r="AQ15" s="414">
        <v>0</v>
      </c>
      <c r="AR15" s="413"/>
      <c r="AT15" s="402"/>
      <c r="AU15" s="402"/>
      <c r="AV15" s="414">
        <v>0</v>
      </c>
      <c r="AW15" s="413"/>
      <c r="AY15" s="402"/>
      <c r="AZ15" s="402"/>
      <c r="BA15" s="414">
        <v>0</v>
      </c>
      <c r="BB15" s="413"/>
      <c r="BD15" s="402"/>
      <c r="BE15" s="402"/>
      <c r="BF15" s="414">
        <v>0</v>
      </c>
      <c r="BG15" s="413"/>
      <c r="BI15" s="402"/>
      <c r="BJ15" s="402"/>
      <c r="BK15" s="414">
        <v>0</v>
      </c>
      <c r="BL15" s="413"/>
      <c r="BN15" s="402"/>
      <c r="BO15" s="402"/>
      <c r="BP15" s="414">
        <v>0</v>
      </c>
      <c r="BQ15" s="413"/>
      <c r="BS15" s="402"/>
      <c r="BT15" s="402"/>
      <c r="BU15" s="414">
        <v>0</v>
      </c>
      <c r="BV15" s="413"/>
      <c r="BX15" s="402"/>
      <c r="BY15" s="402"/>
      <c r="BZ15" s="412">
        <v>0</v>
      </c>
      <c r="CA15" s="413"/>
      <c r="CC15" s="402"/>
      <c r="CD15" s="402"/>
      <c r="CE15" s="414">
        <v>0</v>
      </c>
      <c r="CF15" s="413"/>
      <c r="CH15" s="402"/>
      <c r="CI15" s="402"/>
      <c r="CJ15" s="414">
        <v>0</v>
      </c>
      <c r="CK15" s="413"/>
      <c r="CM15" s="402"/>
      <c r="CN15" s="402"/>
      <c r="CO15" s="414">
        <v>0</v>
      </c>
      <c r="CP15" s="413"/>
      <c r="CR15" s="402"/>
      <c r="CS15" s="402"/>
      <c r="CT15" s="414">
        <v>0</v>
      </c>
      <c r="CU15" s="413"/>
      <c r="CW15" s="402"/>
      <c r="CX15" s="402"/>
      <c r="CY15" s="414">
        <v>0</v>
      </c>
      <c r="CZ15" s="413"/>
      <c r="DB15" s="402"/>
      <c r="DC15" s="402"/>
      <c r="DD15" s="414">
        <v>0</v>
      </c>
      <c r="DE15" s="413"/>
      <c r="DG15" s="402"/>
      <c r="DH15" s="402"/>
      <c r="DI15" s="414">
        <v>0</v>
      </c>
      <c r="DJ15" s="413"/>
      <c r="DL15" s="402"/>
      <c r="DM15" s="402"/>
      <c r="DN15" s="414">
        <v>0</v>
      </c>
      <c r="DO15" s="413"/>
      <c r="DQ15" s="402"/>
      <c r="DR15" s="402"/>
      <c r="DS15" s="414">
        <v>0</v>
      </c>
      <c r="DT15" s="413"/>
      <c r="DV15" s="402"/>
      <c r="DW15" s="402"/>
      <c r="DX15" s="414">
        <v>0</v>
      </c>
      <c r="DY15" s="413"/>
      <c r="EA15" s="402"/>
      <c r="EB15" s="402"/>
      <c r="EC15" s="414">
        <v>0</v>
      </c>
      <c r="ED15" s="413"/>
      <c r="EF15" s="402"/>
      <c r="EG15" s="402"/>
      <c r="EH15" s="414">
        <v>0</v>
      </c>
      <c r="EI15" s="413"/>
      <c r="EK15" s="402"/>
      <c r="EL15" s="402"/>
      <c r="EM15" s="414">
        <v>0</v>
      </c>
      <c r="EN15" s="413"/>
      <c r="EP15" s="151"/>
      <c r="ES15" s="152"/>
    </row>
    <row r="16" spans="3:151" x14ac:dyDescent="0.3">
      <c r="C16" s="410" t="s">
        <v>367</v>
      </c>
      <c r="D16" s="411"/>
      <c r="E16" s="401"/>
      <c r="F16" s="402"/>
      <c r="G16" s="402"/>
      <c r="H16" s="412">
        <v>4757060</v>
      </c>
      <c r="I16" s="413"/>
      <c r="K16" s="402"/>
      <c r="L16" s="402"/>
      <c r="M16" s="414">
        <v>-656280</v>
      </c>
      <c r="N16" s="413"/>
      <c r="P16" s="402"/>
      <c r="Q16" s="402"/>
      <c r="R16" s="414">
        <v>1445000</v>
      </c>
      <c r="S16" s="413"/>
      <c r="U16" s="402"/>
      <c r="V16" s="402"/>
      <c r="W16" s="414">
        <v>977060</v>
      </c>
      <c r="X16" s="413"/>
      <c r="Z16" s="402"/>
      <c r="AA16" s="402"/>
      <c r="AB16" s="414">
        <v>2261280</v>
      </c>
      <c r="AC16" s="413"/>
      <c r="AE16" s="402"/>
      <c r="AF16" s="402"/>
      <c r="AG16" s="414">
        <v>0</v>
      </c>
      <c r="AH16" s="413"/>
      <c r="AJ16" s="402"/>
      <c r="AK16" s="402"/>
      <c r="AL16" s="414">
        <v>371450</v>
      </c>
      <c r="AM16" s="413"/>
      <c r="AO16" s="402"/>
      <c r="AP16" s="402"/>
      <c r="AQ16" s="414">
        <v>-741660</v>
      </c>
      <c r="AR16" s="413"/>
      <c r="AT16" s="402"/>
      <c r="AU16" s="402"/>
      <c r="AV16" s="414">
        <v>0</v>
      </c>
      <c r="AW16" s="413"/>
      <c r="AY16" s="402"/>
      <c r="AZ16" s="402"/>
      <c r="BA16" s="414">
        <v>-757550</v>
      </c>
      <c r="BB16" s="413"/>
      <c r="BD16" s="274"/>
      <c r="BE16" s="402"/>
      <c r="BF16" s="414">
        <v>741660</v>
      </c>
      <c r="BG16" s="413"/>
      <c r="BI16" s="402"/>
      <c r="BJ16" s="402"/>
      <c r="BK16" s="414">
        <v>0</v>
      </c>
      <c r="BL16" s="413"/>
      <c r="BN16" s="402"/>
      <c r="BO16" s="402"/>
      <c r="BP16" s="274">
        <v>0</v>
      </c>
      <c r="BQ16" s="413"/>
      <c r="BS16" s="402"/>
      <c r="BT16" s="402"/>
      <c r="BU16" s="414">
        <v>3640960</v>
      </c>
      <c r="BV16" s="413"/>
      <c r="BX16" s="402"/>
      <c r="BY16" s="402"/>
      <c r="BZ16" s="412">
        <v>1787940</v>
      </c>
      <c r="CA16" s="413"/>
      <c r="CC16" s="402"/>
      <c r="CD16" s="402"/>
      <c r="CE16" s="414">
        <v>135000</v>
      </c>
      <c r="CF16" s="413"/>
      <c r="CH16" s="402"/>
      <c r="CI16" s="402"/>
      <c r="CJ16" s="414">
        <v>2000000</v>
      </c>
      <c r="CK16" s="413"/>
      <c r="CM16" s="402"/>
      <c r="CN16" s="402"/>
      <c r="CO16" s="414">
        <v>2510000</v>
      </c>
      <c r="CP16" s="413"/>
      <c r="CR16" s="402"/>
      <c r="CS16" s="402"/>
      <c r="CT16" s="414">
        <v>1110000</v>
      </c>
      <c r="CU16" s="413"/>
      <c r="CW16" s="402"/>
      <c r="CX16" s="402"/>
      <c r="CY16" s="414">
        <v>0</v>
      </c>
      <c r="CZ16" s="413"/>
      <c r="DB16" s="402"/>
      <c r="DC16" s="402"/>
      <c r="DD16" s="414">
        <v>-510000</v>
      </c>
      <c r="DE16" s="413"/>
      <c r="DG16" s="402"/>
      <c r="DH16" s="402"/>
      <c r="DI16" s="414">
        <v>0</v>
      </c>
      <c r="DJ16" s="413"/>
      <c r="DL16" s="402"/>
      <c r="DM16" s="402"/>
      <c r="DN16" s="414">
        <v>0</v>
      </c>
      <c r="DO16" s="413"/>
      <c r="DQ16" s="402"/>
      <c r="DR16" s="402"/>
      <c r="DS16" s="414">
        <v>-122000</v>
      </c>
      <c r="DT16" s="413"/>
      <c r="DV16" s="274"/>
      <c r="DW16" s="402"/>
      <c r="DX16" s="414">
        <v>-1105000</v>
      </c>
      <c r="DY16" s="413"/>
      <c r="EA16" s="402"/>
      <c r="EB16" s="402"/>
      <c r="EC16" s="414">
        <v>-1045000</v>
      </c>
      <c r="ED16" s="413"/>
      <c r="EF16" s="402"/>
      <c r="EG16" s="402"/>
      <c r="EH16" s="274">
        <v>-1185060</v>
      </c>
      <c r="EI16" s="413"/>
      <c r="EK16" s="402"/>
      <c r="EL16" s="402"/>
      <c r="EM16" s="414">
        <v>4018000</v>
      </c>
      <c r="EN16" s="413"/>
      <c r="EP16" s="151"/>
      <c r="ES16" s="152"/>
    </row>
    <row r="17" spans="3:151" x14ac:dyDescent="0.3">
      <c r="C17" s="410" t="s">
        <v>368</v>
      </c>
      <c r="D17" s="411"/>
      <c r="E17" s="401"/>
      <c r="F17" s="402"/>
      <c r="G17" s="402"/>
      <c r="H17" s="415">
        <v>2042250</v>
      </c>
      <c r="I17" s="413"/>
      <c r="K17" s="402"/>
      <c r="L17" s="402"/>
      <c r="M17" s="274">
        <v>1014500</v>
      </c>
      <c r="N17" s="413"/>
      <c r="P17" s="402"/>
      <c r="Q17" s="402"/>
      <c r="R17" s="274">
        <v>600000</v>
      </c>
      <c r="S17" s="413"/>
      <c r="U17" s="402"/>
      <c r="V17" s="402"/>
      <c r="W17" s="274">
        <v>600000</v>
      </c>
      <c r="X17" s="413"/>
      <c r="Z17" s="402"/>
      <c r="AA17" s="402"/>
      <c r="AB17" s="274">
        <v>750000</v>
      </c>
      <c r="AC17" s="413"/>
      <c r="AE17" s="402"/>
      <c r="AF17" s="402"/>
      <c r="AG17" s="274">
        <v>-445000</v>
      </c>
      <c r="AH17" s="413"/>
      <c r="AJ17" s="402"/>
      <c r="AK17" s="402"/>
      <c r="AL17" s="274">
        <v>-212750</v>
      </c>
      <c r="AM17" s="413"/>
      <c r="AO17" s="402"/>
      <c r="AP17" s="402"/>
      <c r="AQ17" s="274">
        <v>-264500</v>
      </c>
      <c r="AR17" s="413"/>
      <c r="AT17" s="402"/>
      <c r="AU17" s="402"/>
      <c r="AV17" s="274">
        <v>0</v>
      </c>
      <c r="AW17" s="413"/>
      <c r="AY17" s="402"/>
      <c r="AZ17" s="402"/>
      <c r="BA17" s="274">
        <v>0</v>
      </c>
      <c r="BB17" s="413"/>
      <c r="BD17" s="402"/>
      <c r="BE17" s="402"/>
      <c r="BF17" s="274">
        <v>0</v>
      </c>
      <c r="BG17" s="413"/>
      <c r="BI17" s="402"/>
      <c r="BJ17" s="402"/>
      <c r="BK17" s="274">
        <v>0</v>
      </c>
      <c r="BL17" s="413"/>
      <c r="BN17" s="402"/>
      <c r="BO17" s="402"/>
      <c r="BP17" s="274">
        <v>0</v>
      </c>
      <c r="BQ17" s="413"/>
      <c r="BS17" s="402"/>
      <c r="BT17" s="402"/>
      <c r="BU17" s="274">
        <v>2042250</v>
      </c>
      <c r="BV17" s="413"/>
      <c r="BX17" s="402"/>
      <c r="BY17" s="402"/>
      <c r="BZ17" s="415">
        <v>9327750</v>
      </c>
      <c r="CA17" s="413"/>
      <c r="CC17" s="402"/>
      <c r="CD17" s="402"/>
      <c r="CE17" s="274">
        <v>70000</v>
      </c>
      <c r="CF17" s="413"/>
      <c r="CH17" s="402"/>
      <c r="CI17" s="402"/>
      <c r="CJ17" s="274">
        <v>-70000</v>
      </c>
      <c r="CK17" s="413"/>
      <c r="CM17" s="402"/>
      <c r="CN17" s="402"/>
      <c r="CO17" s="274">
        <v>-710000</v>
      </c>
      <c r="CP17" s="413"/>
      <c r="CR17" s="402"/>
      <c r="CS17" s="402"/>
      <c r="CT17" s="274">
        <v>-280000</v>
      </c>
      <c r="CU17" s="413"/>
      <c r="CW17" s="402"/>
      <c r="CX17" s="402"/>
      <c r="CY17" s="274">
        <v>4200000</v>
      </c>
      <c r="CZ17" s="413"/>
      <c r="DB17" s="402"/>
      <c r="DC17" s="402"/>
      <c r="DD17" s="274">
        <v>4200000</v>
      </c>
      <c r="DE17" s="413"/>
      <c r="DG17" s="402"/>
      <c r="DH17" s="402"/>
      <c r="DI17" s="274">
        <v>-270000</v>
      </c>
      <c r="DJ17" s="413"/>
      <c r="DL17" s="402"/>
      <c r="DM17" s="402"/>
      <c r="DN17" s="274">
        <v>-180000</v>
      </c>
      <c r="DO17" s="413"/>
      <c r="DQ17" s="402"/>
      <c r="DR17" s="402"/>
      <c r="DS17" s="274">
        <v>510000</v>
      </c>
      <c r="DT17" s="413"/>
      <c r="DV17" s="402"/>
      <c r="DW17" s="402"/>
      <c r="DX17" s="274">
        <v>0</v>
      </c>
      <c r="DY17" s="413"/>
      <c r="EA17" s="402"/>
      <c r="EB17" s="402"/>
      <c r="EC17" s="274">
        <v>1045000</v>
      </c>
      <c r="ED17" s="413"/>
      <c r="EF17" s="402"/>
      <c r="EG17" s="402"/>
      <c r="EH17" s="274">
        <v>812750</v>
      </c>
      <c r="EI17" s="413"/>
      <c r="EK17" s="402"/>
      <c r="EL17" s="402"/>
      <c r="EM17" s="274">
        <v>7470000</v>
      </c>
      <c r="EN17" s="413"/>
      <c r="EP17" s="151"/>
      <c r="ES17" s="152"/>
    </row>
    <row r="18" spans="3:151" x14ac:dyDescent="0.3">
      <c r="C18" s="410" t="s">
        <v>369</v>
      </c>
      <c r="D18" s="411"/>
      <c r="E18" s="401"/>
      <c r="F18" s="402"/>
      <c r="G18" s="402"/>
      <c r="H18" s="415">
        <v>16318760</v>
      </c>
      <c r="I18" s="413"/>
      <c r="K18" s="402"/>
      <c r="L18" s="402"/>
      <c r="M18" s="274">
        <v>3693480</v>
      </c>
      <c r="N18" s="413"/>
      <c r="P18" s="402"/>
      <c r="Q18" s="402"/>
      <c r="R18" s="274">
        <v>1600000</v>
      </c>
      <c r="S18" s="413"/>
      <c r="U18" s="402"/>
      <c r="V18" s="402"/>
      <c r="W18" s="274">
        <v>2330000</v>
      </c>
      <c r="X18" s="413"/>
      <c r="Z18" s="402"/>
      <c r="AA18" s="402"/>
      <c r="AB18" s="274">
        <v>2000000</v>
      </c>
      <c r="AC18" s="413"/>
      <c r="AE18" s="402"/>
      <c r="AF18" s="402"/>
      <c r="AG18" s="274">
        <v>1600000</v>
      </c>
      <c r="AH18" s="413"/>
      <c r="AJ18" s="402"/>
      <c r="AK18" s="402"/>
      <c r="AL18" s="274">
        <v>1937000</v>
      </c>
      <c r="AM18" s="413"/>
      <c r="AO18" s="402"/>
      <c r="AP18" s="402"/>
      <c r="AQ18" s="274">
        <v>2381760</v>
      </c>
      <c r="AR18" s="413"/>
      <c r="AT18" s="402"/>
      <c r="AU18" s="402"/>
      <c r="AV18" s="274">
        <v>1600000</v>
      </c>
      <c r="AW18" s="413"/>
      <c r="AY18" s="402"/>
      <c r="AZ18" s="402"/>
      <c r="BA18" s="274">
        <v>1600000</v>
      </c>
      <c r="BB18" s="413"/>
      <c r="BD18" s="402"/>
      <c r="BE18" s="402"/>
      <c r="BF18" s="274">
        <v>-1693480</v>
      </c>
      <c r="BG18" s="413"/>
      <c r="BI18" s="402"/>
      <c r="BJ18" s="402"/>
      <c r="BK18" s="274">
        <v>0</v>
      </c>
      <c r="BL18" s="413"/>
      <c r="BN18" s="402"/>
      <c r="BO18" s="402"/>
      <c r="BP18" s="274">
        <v>0</v>
      </c>
      <c r="BQ18" s="413"/>
      <c r="BS18" s="402"/>
      <c r="BT18" s="402"/>
      <c r="BU18" s="274">
        <v>17048760</v>
      </c>
      <c r="BV18" s="413"/>
      <c r="BX18" s="402"/>
      <c r="BY18" s="402"/>
      <c r="BZ18" s="415">
        <v>12704840</v>
      </c>
      <c r="CA18" s="413"/>
      <c r="CC18" s="402"/>
      <c r="CD18" s="402"/>
      <c r="CE18" s="274">
        <v>2585300</v>
      </c>
      <c r="CF18" s="413"/>
      <c r="CH18" s="402"/>
      <c r="CI18" s="402"/>
      <c r="CJ18" s="274">
        <v>-3163000</v>
      </c>
      <c r="CK18" s="413"/>
      <c r="CM18" s="402"/>
      <c r="CN18" s="402"/>
      <c r="CO18" s="274">
        <v>0</v>
      </c>
      <c r="CP18" s="413"/>
      <c r="CR18" s="402"/>
      <c r="CS18" s="402"/>
      <c r="CT18" s="274">
        <v>-76660</v>
      </c>
      <c r="CU18" s="413"/>
      <c r="CW18" s="402"/>
      <c r="CX18" s="402"/>
      <c r="CY18" s="274">
        <v>0</v>
      </c>
      <c r="CZ18" s="413"/>
      <c r="DB18" s="402"/>
      <c r="DC18" s="402"/>
      <c r="DD18" s="274">
        <v>0</v>
      </c>
      <c r="DE18" s="413"/>
      <c r="DG18" s="402"/>
      <c r="DH18" s="402"/>
      <c r="DI18" s="274">
        <v>-545000</v>
      </c>
      <c r="DJ18" s="413"/>
      <c r="DL18" s="402"/>
      <c r="DM18" s="402"/>
      <c r="DN18" s="274">
        <v>5600000</v>
      </c>
      <c r="DO18" s="413"/>
      <c r="DQ18" s="402"/>
      <c r="DR18" s="402"/>
      <c r="DS18" s="274">
        <v>5263000</v>
      </c>
      <c r="DT18" s="413"/>
      <c r="DV18" s="402"/>
      <c r="DW18" s="402"/>
      <c r="DX18" s="274">
        <v>-185300</v>
      </c>
      <c r="DY18" s="413"/>
      <c r="EA18" s="402"/>
      <c r="EB18" s="402"/>
      <c r="EC18" s="274">
        <v>3226500</v>
      </c>
      <c r="ED18" s="413"/>
      <c r="EF18" s="402"/>
      <c r="EG18" s="402"/>
      <c r="EH18" s="274">
        <v>0</v>
      </c>
      <c r="EI18" s="413"/>
      <c r="EK18" s="402"/>
      <c r="EL18" s="402"/>
      <c r="EM18" s="274">
        <v>9478340</v>
      </c>
      <c r="EN18" s="413"/>
      <c r="EP18" s="151"/>
      <c r="ES18" s="152"/>
    </row>
    <row r="19" spans="3:151" x14ac:dyDescent="0.3">
      <c r="C19" s="410" t="s">
        <v>370</v>
      </c>
      <c r="D19" s="411"/>
      <c r="E19" s="401"/>
      <c r="F19" s="402"/>
      <c r="G19" s="402"/>
      <c r="H19" s="416">
        <v>15981930</v>
      </c>
      <c r="I19" s="413"/>
      <c r="K19" s="402"/>
      <c r="L19" s="402"/>
      <c r="M19" s="417">
        <v>1648600</v>
      </c>
      <c r="N19" s="413"/>
      <c r="P19" s="402"/>
      <c r="Q19" s="402"/>
      <c r="R19" s="417">
        <v>-1446500</v>
      </c>
      <c r="S19" s="413"/>
      <c r="U19" s="402"/>
      <c r="V19" s="402"/>
      <c r="W19" s="417">
        <v>1600000</v>
      </c>
      <c r="X19" s="413"/>
      <c r="Z19" s="402"/>
      <c r="AA19" s="402"/>
      <c r="AB19" s="417">
        <v>2000000</v>
      </c>
      <c r="AC19" s="413"/>
      <c r="AE19" s="402"/>
      <c r="AF19" s="402"/>
      <c r="AG19" s="417">
        <v>1600000</v>
      </c>
      <c r="AH19" s="413"/>
      <c r="AJ19" s="402"/>
      <c r="AK19" s="402"/>
      <c r="AL19" s="417">
        <v>1958550</v>
      </c>
      <c r="AM19" s="413"/>
      <c r="AO19" s="402"/>
      <c r="AP19" s="402"/>
      <c r="AQ19" s="417">
        <v>2359900</v>
      </c>
      <c r="AR19" s="413"/>
      <c r="AT19" s="402"/>
      <c r="AU19" s="402"/>
      <c r="AV19" s="417">
        <v>1600000</v>
      </c>
      <c r="AW19" s="413"/>
      <c r="AY19" s="402"/>
      <c r="AZ19" s="402"/>
      <c r="BA19" s="417">
        <v>2994100</v>
      </c>
      <c r="BB19" s="413"/>
      <c r="BD19" s="402"/>
      <c r="BE19" s="402"/>
      <c r="BF19" s="417">
        <v>495000</v>
      </c>
      <c r="BG19" s="413"/>
      <c r="BI19" s="402"/>
      <c r="BJ19" s="402"/>
      <c r="BK19" s="417">
        <v>0</v>
      </c>
      <c r="BL19" s="413"/>
      <c r="BN19" s="402"/>
      <c r="BO19" s="402"/>
      <c r="BP19" s="417">
        <v>0</v>
      </c>
      <c r="BQ19" s="413"/>
      <c r="BS19" s="402"/>
      <c r="BT19" s="402"/>
      <c r="BU19" s="417">
        <v>14809650</v>
      </c>
      <c r="BV19" s="413"/>
      <c r="BX19" s="402"/>
      <c r="BY19" s="402"/>
      <c r="BZ19" s="416">
        <v>15111090</v>
      </c>
      <c r="CA19" s="413"/>
      <c r="CC19" s="402"/>
      <c r="CD19" s="402"/>
      <c r="CE19" s="417">
        <v>833140</v>
      </c>
      <c r="CF19" s="413"/>
      <c r="CH19" s="402"/>
      <c r="CI19" s="402"/>
      <c r="CJ19" s="417">
        <v>5582230</v>
      </c>
      <c r="CK19" s="413"/>
      <c r="CM19" s="402"/>
      <c r="CN19" s="402"/>
      <c r="CO19" s="417">
        <v>1765000</v>
      </c>
      <c r="CP19" s="413"/>
      <c r="CR19" s="402"/>
      <c r="CS19" s="402"/>
      <c r="CT19" s="417">
        <v>3250000</v>
      </c>
      <c r="CU19" s="413"/>
      <c r="CW19" s="402"/>
      <c r="CX19" s="402"/>
      <c r="CY19" s="417">
        <v>-800000</v>
      </c>
      <c r="CZ19" s="413"/>
      <c r="DB19" s="402"/>
      <c r="DC19" s="402"/>
      <c r="DD19" s="417">
        <v>-1342250</v>
      </c>
      <c r="DE19" s="413"/>
      <c r="DG19" s="402"/>
      <c r="DH19" s="402"/>
      <c r="DI19" s="417">
        <v>-923340</v>
      </c>
      <c r="DJ19" s="413"/>
      <c r="DL19" s="402"/>
      <c r="DM19" s="402"/>
      <c r="DN19" s="417">
        <v>-800000</v>
      </c>
      <c r="DO19" s="413"/>
      <c r="DQ19" s="402"/>
      <c r="DR19" s="402"/>
      <c r="DS19" s="417">
        <v>-1183000</v>
      </c>
      <c r="DT19" s="413"/>
      <c r="DV19" s="402"/>
      <c r="DW19" s="402"/>
      <c r="DX19" s="417">
        <v>-565000</v>
      </c>
      <c r="DY19" s="413"/>
      <c r="EA19" s="402"/>
      <c r="EB19" s="402"/>
      <c r="EC19" s="417">
        <v>4400000</v>
      </c>
      <c r="ED19" s="413"/>
      <c r="EF19" s="402"/>
      <c r="EG19" s="402"/>
      <c r="EH19" s="417">
        <v>4894310</v>
      </c>
      <c r="EI19" s="413"/>
      <c r="EK19" s="402"/>
      <c r="EL19" s="402"/>
      <c r="EM19" s="417">
        <v>5816780</v>
      </c>
      <c r="EN19" s="413"/>
      <c r="EP19" s="151"/>
      <c r="ES19" s="152"/>
    </row>
    <row r="20" spans="3:151" x14ac:dyDescent="0.3">
      <c r="C20" s="151"/>
      <c r="E20" s="401"/>
      <c r="F20" s="402"/>
      <c r="G20" s="402"/>
      <c r="I20" s="413"/>
      <c r="K20" s="402"/>
      <c r="L20" s="402"/>
      <c r="N20" s="413"/>
      <c r="P20" s="402"/>
      <c r="Q20" s="402"/>
      <c r="S20" s="413"/>
      <c r="U20" s="402"/>
      <c r="V20" s="402"/>
      <c r="X20" s="413"/>
      <c r="Z20" s="402"/>
      <c r="AA20" s="402"/>
      <c r="AC20" s="413"/>
      <c r="AE20" s="402"/>
      <c r="AF20" s="402"/>
      <c r="AH20" s="413"/>
      <c r="AJ20" s="402"/>
      <c r="AK20" s="402"/>
      <c r="AM20" s="413"/>
      <c r="AO20" s="402"/>
      <c r="AP20" s="402"/>
      <c r="AR20" s="413"/>
      <c r="AT20" s="402"/>
      <c r="AU20" s="402"/>
      <c r="AW20" s="413"/>
      <c r="AY20" s="402"/>
      <c r="AZ20" s="402"/>
      <c r="BB20" s="413"/>
      <c r="BD20" s="402"/>
      <c r="BE20" s="402"/>
      <c r="BG20" s="413"/>
      <c r="BI20" s="402"/>
      <c r="BJ20" s="402"/>
      <c r="BL20" s="413"/>
      <c r="BN20" s="402"/>
      <c r="BO20" s="402"/>
      <c r="BQ20" s="413"/>
      <c r="BS20" s="402"/>
      <c r="BT20" s="402"/>
      <c r="BV20" s="413"/>
      <c r="BX20" s="402"/>
      <c r="BY20" s="402"/>
      <c r="BZ20" s="418"/>
      <c r="CA20" s="413"/>
      <c r="CC20" s="402"/>
      <c r="CD20" s="402"/>
      <c r="CF20" s="413"/>
      <c r="CH20" s="402"/>
      <c r="CI20" s="402"/>
      <c r="CK20" s="413"/>
      <c r="CM20" s="402"/>
      <c r="CN20" s="402"/>
      <c r="CP20" s="413"/>
      <c r="CR20" s="402"/>
      <c r="CS20" s="402"/>
      <c r="CU20" s="413"/>
      <c r="CW20" s="402"/>
      <c r="CX20" s="402"/>
      <c r="CZ20" s="413"/>
      <c r="DB20" s="402"/>
      <c r="DC20" s="402"/>
      <c r="DE20" s="413"/>
      <c r="DG20" s="402"/>
      <c r="DH20" s="402"/>
      <c r="DJ20" s="413"/>
      <c r="DL20" s="402"/>
      <c r="DM20" s="402"/>
      <c r="DO20" s="413"/>
      <c r="DQ20" s="402"/>
      <c r="DR20" s="402"/>
      <c r="DT20" s="413"/>
      <c r="DV20" s="402"/>
      <c r="DW20" s="402"/>
      <c r="DY20" s="413"/>
      <c r="EA20" s="402"/>
      <c r="EB20" s="402"/>
      <c r="ED20" s="413"/>
      <c r="EF20" s="402"/>
      <c r="EG20" s="402"/>
      <c r="EI20" s="413"/>
      <c r="EK20" s="402"/>
      <c r="EL20" s="402"/>
      <c r="EN20" s="413"/>
      <c r="EP20" s="151"/>
      <c r="ES20" s="152"/>
    </row>
    <row r="21" spans="3:151" x14ac:dyDescent="0.3">
      <c r="C21" s="273" t="s">
        <v>371</v>
      </c>
      <c r="D21" s="411"/>
      <c r="E21" s="401"/>
      <c r="F21" s="402"/>
      <c r="G21" s="419"/>
      <c r="H21" s="420">
        <v>0</v>
      </c>
      <c r="I21" s="421"/>
      <c r="K21" s="402"/>
      <c r="L21" s="419"/>
      <c r="M21" s="278">
        <v>-1094418</v>
      </c>
      <c r="N21" s="421"/>
      <c r="P21" s="402"/>
      <c r="Q21" s="419"/>
      <c r="R21" s="278">
        <v>160481</v>
      </c>
      <c r="S21" s="421"/>
      <c r="U21" s="402"/>
      <c r="V21" s="419"/>
      <c r="W21" s="278">
        <v>-209271</v>
      </c>
      <c r="X21" s="421"/>
      <c r="Z21" s="402"/>
      <c r="AA21" s="419"/>
      <c r="AB21" s="278">
        <v>42896</v>
      </c>
      <c r="AC21" s="421"/>
      <c r="AE21" s="402"/>
      <c r="AF21" s="419"/>
      <c r="AG21" s="278">
        <v>499204</v>
      </c>
      <c r="AH21" s="421"/>
      <c r="AJ21" s="402"/>
      <c r="AK21" s="419"/>
      <c r="AL21" s="278">
        <v>548112</v>
      </c>
      <c r="AM21" s="421"/>
      <c r="AO21" s="402"/>
      <c r="AP21" s="419"/>
      <c r="AQ21" s="278">
        <v>-1027392</v>
      </c>
      <c r="AR21" s="421"/>
      <c r="AT21" s="402"/>
      <c r="AU21" s="419"/>
      <c r="AV21" s="278">
        <v>72585</v>
      </c>
      <c r="AW21" s="421"/>
      <c r="AY21" s="402"/>
      <c r="AZ21" s="419"/>
      <c r="BA21" s="278">
        <v>-112024</v>
      </c>
      <c r="BB21" s="421"/>
      <c r="BD21" s="402"/>
      <c r="BE21" s="419"/>
      <c r="BF21" s="278">
        <v>73279</v>
      </c>
      <c r="BG21" s="421"/>
      <c r="BI21" s="402"/>
      <c r="BJ21" s="419"/>
      <c r="BK21" s="278">
        <v>0</v>
      </c>
      <c r="BL21" s="421"/>
      <c r="BN21" s="402"/>
      <c r="BO21" s="419"/>
      <c r="BP21" s="278">
        <v>0</v>
      </c>
      <c r="BQ21" s="421"/>
      <c r="BS21" s="402"/>
      <c r="BT21" s="419"/>
      <c r="BU21" s="278">
        <v>-1046548</v>
      </c>
      <c r="BV21" s="421"/>
      <c r="BX21" s="402"/>
      <c r="BY21" s="419"/>
      <c r="BZ21" s="420">
        <v>576615</v>
      </c>
      <c r="CA21" s="421"/>
      <c r="CC21" s="402"/>
      <c r="CD21" s="419"/>
      <c r="CE21" s="278">
        <v>37464055</v>
      </c>
      <c r="CF21" s="421"/>
      <c r="CH21" s="402"/>
      <c r="CI21" s="419"/>
      <c r="CJ21" s="278">
        <v>-18032809</v>
      </c>
      <c r="CK21" s="421"/>
      <c r="CM21" s="402"/>
      <c r="CN21" s="419"/>
      <c r="CO21" s="278">
        <v>-20803326</v>
      </c>
      <c r="CP21" s="421"/>
      <c r="CR21" s="402"/>
      <c r="CS21" s="419"/>
      <c r="CT21" s="278">
        <v>862207</v>
      </c>
      <c r="CU21" s="421"/>
      <c r="CW21" s="402"/>
      <c r="CX21" s="419"/>
      <c r="CY21" s="278">
        <v>42043</v>
      </c>
      <c r="CZ21" s="421"/>
      <c r="DB21" s="402"/>
      <c r="DC21" s="419"/>
      <c r="DD21" s="278">
        <v>1718099</v>
      </c>
      <c r="DE21" s="421"/>
      <c r="DG21" s="402"/>
      <c r="DH21" s="419"/>
      <c r="DI21" s="278">
        <v>-1768024</v>
      </c>
      <c r="DJ21" s="421"/>
      <c r="DL21" s="402"/>
      <c r="DM21" s="419"/>
      <c r="DN21" s="278">
        <v>196465</v>
      </c>
      <c r="DO21" s="421"/>
      <c r="DQ21" s="402"/>
      <c r="DR21" s="419"/>
      <c r="DS21" s="278">
        <v>-186177</v>
      </c>
      <c r="DT21" s="421"/>
      <c r="DV21" s="402"/>
      <c r="DW21" s="419"/>
      <c r="DX21" s="278">
        <v>-3932</v>
      </c>
      <c r="DY21" s="421"/>
      <c r="EA21" s="402"/>
      <c r="EB21" s="419"/>
      <c r="EC21" s="278">
        <v>12311</v>
      </c>
      <c r="ED21" s="421"/>
      <c r="EF21" s="402"/>
      <c r="EG21" s="419"/>
      <c r="EH21" s="278">
        <v>1075703</v>
      </c>
      <c r="EI21" s="421"/>
      <c r="EK21" s="402"/>
      <c r="EL21" s="419"/>
      <c r="EM21" s="278">
        <v>-511399</v>
      </c>
      <c r="EN21" s="421"/>
      <c r="EP21" s="151"/>
      <c r="ES21" s="152"/>
    </row>
    <row r="22" spans="3:151" x14ac:dyDescent="0.3">
      <c r="C22" s="151"/>
      <c r="E22" s="401"/>
      <c r="F22" s="387"/>
      <c r="G22" s="422"/>
      <c r="K22" s="402"/>
      <c r="P22" s="402"/>
      <c r="U22" s="402"/>
      <c r="Z22" s="402"/>
      <c r="AE22" s="402"/>
      <c r="AJ22" s="402"/>
      <c r="AO22" s="402"/>
      <c r="AT22" s="402"/>
      <c r="AY22" s="402"/>
      <c r="BD22" s="402"/>
      <c r="BI22" s="402"/>
      <c r="BN22" s="402"/>
      <c r="BS22" s="402"/>
      <c r="BX22" s="402"/>
      <c r="BZ22" s="418"/>
      <c r="CC22" s="402"/>
      <c r="CH22" s="402"/>
      <c r="CM22" s="402"/>
      <c r="CR22" s="402"/>
      <c r="CW22" s="402"/>
      <c r="DB22" s="402"/>
      <c r="DG22" s="402"/>
      <c r="DI22" s="418"/>
      <c r="DL22" s="402"/>
      <c r="DQ22" s="402"/>
      <c r="DV22" s="402"/>
      <c r="EA22" s="402"/>
      <c r="EF22" s="402"/>
      <c r="EK22" s="402"/>
      <c r="EP22" s="151"/>
      <c r="ES22" s="152"/>
      <c r="ET22" s="152"/>
      <c r="EU22" s="152"/>
    </row>
    <row r="23" spans="3:151" s="152" customFormat="1" x14ac:dyDescent="0.3">
      <c r="C23" s="200" t="s">
        <v>67</v>
      </c>
      <c r="E23" s="403"/>
      <c r="F23" s="423"/>
      <c r="G23" s="424"/>
      <c r="H23" s="152">
        <v>352200000</v>
      </c>
      <c r="K23" s="404"/>
      <c r="M23" s="152">
        <v>37042642</v>
      </c>
      <c r="P23" s="404"/>
      <c r="R23" s="152">
        <v>37307140</v>
      </c>
      <c r="U23" s="404"/>
      <c r="W23" s="152">
        <v>35892857</v>
      </c>
      <c r="Z23" s="404"/>
      <c r="AB23" s="152">
        <v>42455907</v>
      </c>
      <c r="AE23" s="404"/>
      <c r="AG23" s="152">
        <v>37820529</v>
      </c>
      <c r="AJ23" s="404"/>
      <c r="AL23" s="152">
        <v>30324086</v>
      </c>
      <c r="AO23" s="404"/>
      <c r="AQ23" s="152">
        <v>38205040</v>
      </c>
      <c r="AT23" s="404"/>
      <c r="AV23" s="152">
        <v>30185304</v>
      </c>
      <c r="AY23" s="404"/>
      <c r="BA23" s="152">
        <v>35845066</v>
      </c>
      <c r="BD23" s="404"/>
      <c r="BF23" s="152">
        <v>21221553</v>
      </c>
      <c r="BI23" s="404"/>
      <c r="BK23" s="152">
        <v>0</v>
      </c>
      <c r="BN23" s="404"/>
      <c r="BP23" s="152">
        <v>0</v>
      </c>
      <c r="BS23" s="404"/>
      <c r="BU23" s="152">
        <v>346300124</v>
      </c>
      <c r="BX23" s="404"/>
      <c r="BZ23" s="405">
        <v>347744297</v>
      </c>
      <c r="CC23" s="404"/>
      <c r="CE23" s="152">
        <v>26043960</v>
      </c>
      <c r="CH23" s="404"/>
      <c r="CJ23" s="152">
        <v>26116928</v>
      </c>
      <c r="CM23" s="404"/>
      <c r="CO23" s="152">
        <v>26848670</v>
      </c>
      <c r="CR23" s="404"/>
      <c r="CT23" s="152">
        <v>31334968</v>
      </c>
      <c r="CW23" s="404"/>
      <c r="CY23" s="152">
        <v>30826957</v>
      </c>
      <c r="DB23" s="404"/>
      <c r="DD23" s="152">
        <v>30559118</v>
      </c>
      <c r="DG23" s="404"/>
      <c r="DI23" s="152">
        <v>34431959</v>
      </c>
      <c r="DL23" s="404"/>
      <c r="DN23" s="152">
        <v>39522124</v>
      </c>
      <c r="DQ23" s="404"/>
      <c r="DS23" s="152">
        <v>22989762</v>
      </c>
      <c r="DV23" s="404"/>
      <c r="DX23" s="152">
        <v>25046028</v>
      </c>
      <c r="EA23" s="404"/>
      <c r="EC23" s="152">
        <v>25806365</v>
      </c>
      <c r="EF23" s="404"/>
      <c r="EH23" s="152">
        <v>25802727</v>
      </c>
      <c r="EK23" s="404"/>
      <c r="EM23" s="152">
        <v>293720474</v>
      </c>
      <c r="EP23" s="200"/>
    </row>
    <row r="24" spans="3:151" x14ac:dyDescent="0.3">
      <c r="C24" s="151" t="s">
        <v>372</v>
      </c>
      <c r="E24" s="401"/>
      <c r="F24" s="387"/>
      <c r="G24" s="425"/>
      <c r="H24" s="206">
        <v>351369084</v>
      </c>
      <c r="I24" s="407"/>
      <c r="K24" s="402"/>
      <c r="L24" s="406"/>
      <c r="M24" s="206">
        <v>36915970</v>
      </c>
      <c r="N24" s="407"/>
      <c r="P24" s="402"/>
      <c r="Q24" s="406"/>
      <c r="R24" s="206">
        <v>37493035</v>
      </c>
      <c r="S24" s="407"/>
      <c r="U24" s="402"/>
      <c r="V24" s="406"/>
      <c r="W24" s="206">
        <v>35925509</v>
      </c>
      <c r="X24" s="407"/>
      <c r="Z24" s="402"/>
      <c r="AA24" s="406"/>
      <c r="AB24" s="206">
        <v>42415969</v>
      </c>
      <c r="AC24" s="407"/>
      <c r="AE24" s="402"/>
      <c r="AF24" s="406"/>
      <c r="AG24" s="206">
        <v>37842925</v>
      </c>
      <c r="AH24" s="407"/>
      <c r="AJ24" s="402"/>
      <c r="AK24" s="406"/>
      <c r="AL24" s="206">
        <v>29418837</v>
      </c>
      <c r="AM24" s="407"/>
      <c r="AO24" s="402"/>
      <c r="AP24" s="406"/>
      <c r="AQ24" s="206">
        <v>39421788</v>
      </c>
      <c r="AR24" s="407"/>
      <c r="AT24" s="402"/>
      <c r="AU24" s="406"/>
      <c r="AV24" s="206">
        <v>30356602</v>
      </c>
      <c r="AW24" s="407"/>
      <c r="AY24" s="402"/>
      <c r="AZ24" s="406"/>
      <c r="BA24" s="206">
        <v>35896081</v>
      </c>
      <c r="BB24" s="407"/>
      <c r="BD24" s="402"/>
      <c r="BE24" s="406"/>
      <c r="BF24" s="206">
        <v>21425916</v>
      </c>
      <c r="BG24" s="407"/>
      <c r="BI24" s="402"/>
      <c r="BJ24" s="406"/>
      <c r="BK24" s="206">
        <v>0</v>
      </c>
      <c r="BL24" s="407"/>
      <c r="BN24" s="402"/>
      <c r="BO24" s="406"/>
      <c r="BP24" s="206">
        <v>0</v>
      </c>
      <c r="BQ24" s="407"/>
      <c r="BS24" s="402"/>
      <c r="BT24" s="406"/>
      <c r="BU24" s="206">
        <v>347112632</v>
      </c>
      <c r="BV24" s="407"/>
      <c r="BX24" s="402"/>
      <c r="BY24" s="406"/>
      <c r="BZ24" s="409">
        <v>346361086</v>
      </c>
      <c r="CA24" s="407"/>
      <c r="CC24" s="402"/>
      <c r="CD24" s="406"/>
      <c r="CE24" s="206">
        <v>25997359</v>
      </c>
      <c r="CF24" s="407"/>
      <c r="CH24" s="402"/>
      <c r="CI24" s="406"/>
      <c r="CJ24" s="206">
        <v>25941096</v>
      </c>
      <c r="CK24" s="407"/>
      <c r="CM24" s="402"/>
      <c r="CN24" s="406"/>
      <c r="CO24" s="206">
        <v>26908184</v>
      </c>
      <c r="CP24" s="407"/>
      <c r="CR24" s="402"/>
      <c r="CS24" s="406"/>
      <c r="CT24" s="206">
        <v>31276131</v>
      </c>
      <c r="CU24" s="407"/>
      <c r="CW24" s="402"/>
      <c r="CX24" s="406"/>
      <c r="CY24" s="206">
        <v>30583388</v>
      </c>
      <c r="CZ24" s="407"/>
      <c r="DB24" s="402"/>
      <c r="DC24" s="406"/>
      <c r="DD24" s="206">
        <v>30559118</v>
      </c>
      <c r="DE24" s="407"/>
      <c r="DG24" s="402"/>
      <c r="DH24" s="406"/>
      <c r="DI24" s="206">
        <v>34290219</v>
      </c>
      <c r="DJ24" s="407"/>
      <c r="DL24" s="402"/>
      <c r="DM24" s="406"/>
      <c r="DN24" s="206">
        <v>39218825</v>
      </c>
      <c r="DO24" s="407"/>
      <c r="DQ24" s="402"/>
      <c r="DR24" s="406"/>
      <c r="DS24" s="206">
        <v>22800168</v>
      </c>
      <c r="DT24" s="407"/>
      <c r="DV24" s="402"/>
      <c r="DW24" s="406"/>
      <c r="DX24" s="206">
        <v>24933162</v>
      </c>
      <c r="DY24" s="407"/>
      <c r="EA24" s="402"/>
      <c r="EB24" s="406"/>
      <c r="EC24" s="206">
        <v>25952059</v>
      </c>
      <c r="ED24" s="407"/>
      <c r="EF24" s="402"/>
      <c r="EG24" s="406"/>
      <c r="EH24" s="206">
        <v>25152386</v>
      </c>
      <c r="EI24" s="407"/>
      <c r="EK24" s="402"/>
      <c r="EL24" s="406"/>
      <c r="EM24" s="206">
        <v>292507650</v>
      </c>
      <c r="EN24" s="407"/>
      <c r="EP24" s="151"/>
      <c r="ES24" s="152"/>
    </row>
    <row r="25" spans="3:151" x14ac:dyDescent="0.3">
      <c r="C25" s="151" t="s">
        <v>373</v>
      </c>
      <c r="E25" s="426" t="s">
        <v>374</v>
      </c>
      <c r="F25" s="427"/>
      <c r="G25" s="427"/>
      <c r="H25" s="414">
        <v>381997084</v>
      </c>
      <c r="I25" s="413"/>
      <c r="K25" s="402"/>
      <c r="L25" s="402"/>
      <c r="M25" s="414">
        <v>40127853</v>
      </c>
      <c r="N25" s="413"/>
      <c r="P25" s="402"/>
      <c r="Q25" s="402"/>
      <c r="R25" s="414">
        <v>41693515</v>
      </c>
      <c r="S25" s="413"/>
      <c r="U25" s="402"/>
      <c r="V25" s="402"/>
      <c r="W25" s="414">
        <v>39536851</v>
      </c>
      <c r="X25" s="413"/>
      <c r="Z25" s="402"/>
      <c r="AA25" s="402"/>
      <c r="AB25" s="414">
        <v>45911834</v>
      </c>
      <c r="AC25" s="413"/>
      <c r="AE25" s="402"/>
      <c r="AF25" s="402"/>
      <c r="AG25" s="414">
        <v>42135893</v>
      </c>
      <c r="AH25" s="413"/>
      <c r="AJ25" s="402"/>
      <c r="AK25" s="402"/>
      <c r="AL25" s="414">
        <v>33193459</v>
      </c>
      <c r="AM25" s="413"/>
      <c r="AO25" s="402"/>
      <c r="AP25" s="402"/>
      <c r="AQ25" s="414">
        <v>41553105</v>
      </c>
      <c r="AR25" s="413"/>
      <c r="AT25" s="402"/>
      <c r="AU25" s="402"/>
      <c r="AV25" s="414">
        <v>32584181</v>
      </c>
      <c r="AW25" s="413"/>
      <c r="AY25" s="402"/>
      <c r="AZ25" s="402"/>
      <c r="BA25" s="414">
        <v>37521918</v>
      </c>
      <c r="BB25" s="413"/>
      <c r="BD25" s="402"/>
      <c r="BE25" s="402"/>
      <c r="BF25" s="414">
        <v>22223291</v>
      </c>
      <c r="BG25" s="413"/>
      <c r="BI25" s="402"/>
      <c r="BJ25" s="402"/>
      <c r="BK25" s="414">
        <v>0</v>
      </c>
      <c r="BL25" s="413"/>
      <c r="BN25" s="402"/>
      <c r="BO25" s="402"/>
      <c r="BP25" s="414">
        <v>0</v>
      </c>
      <c r="BQ25" s="413"/>
      <c r="BS25" s="402"/>
      <c r="BT25" s="402"/>
      <c r="BU25" s="414">
        <v>376481900</v>
      </c>
      <c r="BV25" s="413"/>
      <c r="BX25" s="402"/>
      <c r="BY25" s="402"/>
      <c r="BZ25" s="412">
        <v>390785092</v>
      </c>
      <c r="CA25" s="413"/>
      <c r="CC25" s="402"/>
      <c r="CD25" s="402"/>
      <c r="CE25" s="414">
        <v>33039392</v>
      </c>
      <c r="CF25" s="413"/>
      <c r="CH25" s="402"/>
      <c r="CI25" s="402"/>
      <c r="CJ25" s="414">
        <v>32445328</v>
      </c>
      <c r="CK25" s="413"/>
      <c r="CM25" s="402"/>
      <c r="CN25" s="402"/>
      <c r="CO25" s="414">
        <v>32719843</v>
      </c>
      <c r="CP25" s="413"/>
      <c r="CR25" s="402"/>
      <c r="CS25" s="402"/>
      <c r="CT25" s="414">
        <v>36451131</v>
      </c>
      <c r="CU25" s="413"/>
      <c r="CW25" s="402"/>
      <c r="CX25" s="402"/>
      <c r="CY25" s="414">
        <v>34709139</v>
      </c>
      <c r="CZ25" s="413"/>
      <c r="DB25" s="402"/>
      <c r="DC25" s="402"/>
      <c r="DD25" s="414">
        <v>33698189</v>
      </c>
      <c r="DE25" s="413"/>
      <c r="DG25" s="402"/>
      <c r="DH25" s="402"/>
      <c r="DI25" s="414">
        <v>36862776</v>
      </c>
      <c r="DJ25" s="413"/>
      <c r="DL25" s="402"/>
      <c r="DM25" s="402"/>
      <c r="DN25" s="414">
        <v>41555455</v>
      </c>
      <c r="DO25" s="413"/>
      <c r="DQ25" s="402"/>
      <c r="DR25" s="402"/>
      <c r="DS25" s="414">
        <v>23379253</v>
      </c>
      <c r="DT25" s="413"/>
      <c r="DV25" s="402"/>
      <c r="DW25" s="402"/>
      <c r="DX25" s="414">
        <v>26444149</v>
      </c>
      <c r="DY25" s="413"/>
      <c r="EA25" s="402"/>
      <c r="EB25" s="402"/>
      <c r="EC25" s="414">
        <v>28884733</v>
      </c>
      <c r="ED25" s="413"/>
      <c r="EF25" s="402"/>
      <c r="EG25" s="402"/>
      <c r="EH25" s="414">
        <v>27843640</v>
      </c>
      <c r="EI25" s="413"/>
      <c r="EK25" s="402"/>
      <c r="EL25" s="402"/>
      <c r="EM25" s="414">
        <v>331304655</v>
      </c>
      <c r="EN25" s="413"/>
      <c r="EP25" s="151"/>
      <c r="ES25" s="152"/>
    </row>
    <row r="26" spans="3:151" x14ac:dyDescent="0.3">
      <c r="C26" s="151" t="s">
        <v>375</v>
      </c>
      <c r="E26" s="426" t="s">
        <v>374</v>
      </c>
      <c r="F26" s="427"/>
      <c r="G26" s="427"/>
      <c r="H26" s="417">
        <v>-30628000</v>
      </c>
      <c r="I26" s="413"/>
      <c r="K26" s="402"/>
      <c r="L26" s="402"/>
      <c r="M26" s="417">
        <v>-3211883</v>
      </c>
      <c r="N26" s="413"/>
      <c r="P26" s="402"/>
      <c r="Q26" s="402"/>
      <c r="R26" s="417">
        <v>-4200480</v>
      </c>
      <c r="S26" s="413"/>
      <c r="U26" s="402"/>
      <c r="V26" s="402"/>
      <c r="W26" s="417">
        <v>-3611342</v>
      </c>
      <c r="X26" s="413"/>
      <c r="Z26" s="402"/>
      <c r="AA26" s="402"/>
      <c r="AB26" s="417">
        <v>-3495865</v>
      </c>
      <c r="AC26" s="413"/>
      <c r="AE26" s="402"/>
      <c r="AF26" s="402"/>
      <c r="AG26" s="417">
        <v>-4292968</v>
      </c>
      <c r="AH26" s="413"/>
      <c r="AJ26" s="402"/>
      <c r="AK26" s="402"/>
      <c r="AL26" s="417">
        <v>-3774622</v>
      </c>
      <c r="AM26" s="413"/>
      <c r="AO26" s="402"/>
      <c r="AP26" s="402"/>
      <c r="AQ26" s="417">
        <v>-2131317</v>
      </c>
      <c r="AR26" s="413"/>
      <c r="AT26" s="402"/>
      <c r="AU26" s="402"/>
      <c r="AV26" s="417">
        <v>-2227579</v>
      </c>
      <c r="AW26" s="413"/>
      <c r="AY26" s="402"/>
      <c r="AZ26" s="402"/>
      <c r="BA26" s="417">
        <v>-1625837</v>
      </c>
      <c r="BB26" s="413"/>
      <c r="BD26" s="402"/>
      <c r="BE26" s="402"/>
      <c r="BF26" s="417">
        <v>-797375</v>
      </c>
      <c r="BG26" s="413"/>
      <c r="BI26" s="402"/>
      <c r="BJ26" s="402"/>
      <c r="BK26" s="417">
        <v>0</v>
      </c>
      <c r="BL26" s="413"/>
      <c r="BN26" s="402"/>
      <c r="BO26" s="402"/>
      <c r="BP26" s="417">
        <v>0</v>
      </c>
      <c r="BQ26" s="413"/>
      <c r="BS26" s="402"/>
      <c r="BT26" s="402"/>
      <c r="BU26" s="417">
        <v>-29369268</v>
      </c>
      <c r="BV26" s="413"/>
      <c r="BX26" s="402"/>
      <c r="BY26" s="402"/>
      <c r="BZ26" s="417">
        <v>-44424006</v>
      </c>
      <c r="CA26" s="413"/>
      <c r="CC26" s="402"/>
      <c r="CD26" s="402"/>
      <c r="CE26" s="417">
        <v>-7042033</v>
      </c>
      <c r="CF26" s="413"/>
      <c r="CH26" s="402"/>
      <c r="CI26" s="402"/>
      <c r="CJ26" s="417">
        <v>-6504232</v>
      </c>
      <c r="CK26" s="413"/>
      <c r="CM26" s="402"/>
      <c r="CN26" s="402"/>
      <c r="CO26" s="417">
        <v>-5811659</v>
      </c>
      <c r="CP26" s="413"/>
      <c r="CR26" s="402"/>
      <c r="CS26" s="402"/>
      <c r="CT26" s="417">
        <v>-5175000</v>
      </c>
      <c r="CU26" s="413"/>
      <c r="CW26" s="402"/>
      <c r="CX26" s="402"/>
      <c r="CY26" s="417">
        <v>-4125751</v>
      </c>
      <c r="CZ26" s="413"/>
      <c r="DB26" s="402"/>
      <c r="DC26" s="402"/>
      <c r="DD26" s="417">
        <v>-3139071</v>
      </c>
      <c r="DE26" s="413"/>
      <c r="DG26" s="402"/>
      <c r="DH26" s="402"/>
      <c r="DI26" s="417">
        <v>-2572557</v>
      </c>
      <c r="DJ26" s="413"/>
      <c r="DL26" s="402"/>
      <c r="DM26" s="402"/>
      <c r="DN26" s="417">
        <v>-2336630</v>
      </c>
      <c r="DO26" s="413"/>
      <c r="DQ26" s="402"/>
      <c r="DR26" s="402"/>
      <c r="DS26" s="417">
        <v>-579085</v>
      </c>
      <c r="DT26" s="413"/>
      <c r="DV26" s="402"/>
      <c r="DW26" s="402"/>
      <c r="DX26" s="417">
        <v>-1510987</v>
      </c>
      <c r="DY26" s="413"/>
      <c r="EA26" s="402"/>
      <c r="EB26" s="402"/>
      <c r="EC26" s="417">
        <v>-2932674</v>
      </c>
      <c r="ED26" s="413"/>
      <c r="EF26" s="402"/>
      <c r="EG26" s="402"/>
      <c r="EH26" s="417">
        <v>-2691254</v>
      </c>
      <c r="EI26" s="413"/>
      <c r="EK26" s="402"/>
      <c r="EL26" s="402"/>
      <c r="EM26" s="417">
        <v>-38797005</v>
      </c>
      <c r="EN26" s="413"/>
      <c r="EP26" s="151"/>
      <c r="ES26" s="152"/>
    </row>
    <row r="27" spans="3:151" ht="13.5" hidden="1" customHeight="1" x14ac:dyDescent="0.3">
      <c r="C27" s="151" t="s">
        <v>376</v>
      </c>
      <c r="E27" s="426">
        <v>4.2</v>
      </c>
      <c r="F27" s="427"/>
      <c r="G27" s="427"/>
      <c r="H27" s="417">
        <v>0</v>
      </c>
      <c r="I27" s="413"/>
      <c r="K27" s="402"/>
      <c r="L27" s="402"/>
      <c r="M27" s="417">
        <v>0</v>
      </c>
      <c r="N27" s="413"/>
      <c r="P27" s="402"/>
      <c r="Q27" s="402"/>
      <c r="R27" s="417">
        <v>0</v>
      </c>
      <c r="S27" s="413"/>
      <c r="U27" s="402"/>
      <c r="V27" s="402"/>
      <c r="W27" s="417">
        <v>0</v>
      </c>
      <c r="X27" s="413"/>
      <c r="Z27" s="402"/>
      <c r="AA27" s="402"/>
      <c r="AB27" s="417">
        <v>0</v>
      </c>
      <c r="AC27" s="413"/>
      <c r="AE27" s="402"/>
      <c r="AF27" s="402"/>
      <c r="AG27" s="417">
        <v>0</v>
      </c>
      <c r="AH27" s="413"/>
      <c r="AJ27" s="402"/>
      <c r="AK27" s="402"/>
      <c r="AL27" s="417">
        <v>0</v>
      </c>
      <c r="AM27" s="413"/>
      <c r="AO27" s="402"/>
      <c r="AP27" s="402"/>
      <c r="AQ27" s="417">
        <v>0</v>
      </c>
      <c r="AR27" s="413"/>
      <c r="AT27" s="402"/>
      <c r="AU27" s="402"/>
      <c r="AV27" s="417">
        <v>0</v>
      </c>
      <c r="AW27" s="413"/>
      <c r="AY27" s="402"/>
      <c r="AZ27" s="402"/>
      <c r="BA27" s="417">
        <v>0</v>
      </c>
      <c r="BB27" s="413"/>
      <c r="BD27" s="402"/>
      <c r="BE27" s="402"/>
      <c r="BF27" s="417">
        <v>0</v>
      </c>
      <c r="BG27" s="413"/>
      <c r="BI27" s="402"/>
      <c r="BJ27" s="402"/>
      <c r="BK27" s="417">
        <v>0</v>
      </c>
      <c r="BL27" s="413"/>
      <c r="BN27" s="402"/>
      <c r="BO27" s="402"/>
      <c r="BP27" s="417">
        <v>0</v>
      </c>
      <c r="BQ27" s="413"/>
      <c r="BS27" s="402"/>
      <c r="BT27" s="402"/>
      <c r="BU27" s="417">
        <v>0</v>
      </c>
      <c r="BV27" s="413"/>
      <c r="BX27" s="402"/>
      <c r="BY27" s="402"/>
      <c r="BZ27" s="416">
        <v>0</v>
      </c>
      <c r="CA27" s="413"/>
      <c r="CC27" s="402"/>
      <c r="CD27" s="402"/>
      <c r="CE27" s="417">
        <v>0</v>
      </c>
      <c r="CF27" s="413"/>
      <c r="CH27" s="402"/>
      <c r="CI27" s="402"/>
      <c r="CJ27" s="417">
        <v>0</v>
      </c>
      <c r="CK27" s="413"/>
      <c r="CM27" s="402"/>
      <c r="CN27" s="402"/>
      <c r="CO27" s="417">
        <v>0</v>
      </c>
      <c r="CP27" s="413"/>
      <c r="CR27" s="402"/>
      <c r="CS27" s="402"/>
      <c r="CT27" s="417">
        <v>0</v>
      </c>
      <c r="CU27" s="413"/>
      <c r="CW27" s="402"/>
      <c r="CX27" s="402"/>
      <c r="CY27" s="417">
        <v>0</v>
      </c>
      <c r="CZ27" s="413"/>
      <c r="DB27" s="402"/>
      <c r="DC27" s="402"/>
      <c r="DD27" s="417">
        <v>0</v>
      </c>
      <c r="DE27" s="413"/>
      <c r="DG27" s="402"/>
      <c r="DH27" s="402"/>
      <c r="DI27" s="417">
        <v>0</v>
      </c>
      <c r="DJ27" s="413"/>
      <c r="DL27" s="402"/>
      <c r="DM27" s="402"/>
      <c r="DN27" s="417">
        <v>0</v>
      </c>
      <c r="DO27" s="413"/>
      <c r="DQ27" s="402"/>
      <c r="DR27" s="402"/>
      <c r="DS27" s="417">
        <v>0</v>
      </c>
      <c r="DT27" s="413"/>
      <c r="DV27" s="402"/>
      <c r="DW27" s="402"/>
      <c r="DX27" s="417">
        <v>0</v>
      </c>
      <c r="DY27" s="413"/>
      <c r="EA27" s="402"/>
      <c r="EB27" s="402"/>
      <c r="EC27" s="417">
        <v>0</v>
      </c>
      <c r="ED27" s="413"/>
      <c r="EF27" s="402"/>
      <c r="EG27" s="402"/>
      <c r="EH27" s="417">
        <v>0</v>
      </c>
      <c r="EI27" s="413"/>
      <c r="EK27" s="402"/>
      <c r="EL27" s="402"/>
      <c r="EM27" s="417">
        <v>0</v>
      </c>
      <c r="EN27" s="413"/>
      <c r="EP27" s="151"/>
      <c r="ES27" s="152"/>
      <c r="ET27" s="152"/>
      <c r="EU27" s="152"/>
    </row>
    <row r="28" spans="3:151" x14ac:dyDescent="0.3">
      <c r="C28" s="151"/>
      <c r="E28" s="428"/>
      <c r="F28" s="429"/>
      <c r="G28" s="429"/>
      <c r="I28" s="413"/>
      <c r="K28" s="402"/>
      <c r="L28" s="402"/>
      <c r="N28" s="413"/>
      <c r="P28" s="402"/>
      <c r="Q28" s="402"/>
      <c r="R28" s="206"/>
      <c r="S28" s="413"/>
      <c r="U28" s="402"/>
      <c r="V28" s="402"/>
      <c r="W28" s="206"/>
      <c r="X28" s="413"/>
      <c r="Z28" s="402"/>
      <c r="AA28" s="402"/>
      <c r="AB28" s="206"/>
      <c r="AC28" s="413"/>
      <c r="AE28" s="402"/>
      <c r="AF28" s="402"/>
      <c r="AG28" s="206"/>
      <c r="AH28" s="413"/>
      <c r="AJ28" s="402"/>
      <c r="AK28" s="402"/>
      <c r="AM28" s="413"/>
      <c r="AO28" s="402"/>
      <c r="AP28" s="402"/>
      <c r="AR28" s="413"/>
      <c r="AT28" s="402"/>
      <c r="AU28" s="402"/>
      <c r="AW28" s="413"/>
      <c r="AY28" s="402"/>
      <c r="AZ28" s="402"/>
      <c r="BB28" s="413"/>
      <c r="BD28" s="402"/>
      <c r="BE28" s="402"/>
      <c r="BG28" s="413"/>
      <c r="BI28" s="402"/>
      <c r="BJ28" s="402"/>
      <c r="BL28" s="413"/>
      <c r="BN28" s="402"/>
      <c r="BO28" s="402"/>
      <c r="BQ28" s="413"/>
      <c r="BS28" s="402"/>
      <c r="BT28" s="402"/>
      <c r="BV28" s="413"/>
      <c r="BX28" s="402"/>
      <c r="BY28" s="402"/>
      <c r="BZ28" s="418"/>
      <c r="CA28" s="413"/>
      <c r="CC28" s="402"/>
      <c r="CD28" s="402"/>
      <c r="CF28" s="413"/>
      <c r="CH28" s="402"/>
      <c r="CI28" s="402"/>
      <c r="CK28" s="413"/>
      <c r="CM28" s="402"/>
      <c r="CN28" s="402"/>
      <c r="CO28" s="206"/>
      <c r="CP28" s="413"/>
      <c r="CR28" s="402"/>
      <c r="CS28" s="402"/>
      <c r="CT28" s="206"/>
      <c r="CU28" s="413"/>
      <c r="CW28" s="402"/>
      <c r="CX28" s="402"/>
      <c r="CY28" s="206"/>
      <c r="CZ28" s="413"/>
      <c r="DB28" s="402"/>
      <c r="DC28" s="402"/>
      <c r="DE28" s="413"/>
      <c r="DG28" s="402"/>
      <c r="DH28" s="402"/>
      <c r="DJ28" s="413"/>
      <c r="DL28" s="402"/>
      <c r="DM28" s="402"/>
      <c r="DO28" s="413"/>
      <c r="DQ28" s="402"/>
      <c r="DR28" s="402"/>
      <c r="DT28" s="413"/>
      <c r="DV28" s="402"/>
      <c r="DW28" s="402"/>
      <c r="DY28" s="413"/>
      <c r="EA28" s="402"/>
      <c r="EB28" s="402"/>
      <c r="ED28" s="413"/>
      <c r="EF28" s="402"/>
      <c r="EG28" s="402"/>
      <c r="EI28" s="413"/>
      <c r="EK28" s="402"/>
      <c r="EL28" s="402"/>
      <c r="EN28" s="413"/>
      <c r="EP28" s="151"/>
      <c r="ES28" s="152"/>
      <c r="ET28" s="152"/>
      <c r="EU28" s="152"/>
    </row>
    <row r="29" spans="3:151" x14ac:dyDescent="0.3">
      <c r="C29" s="151" t="s">
        <v>377</v>
      </c>
      <c r="D29" s="167" t="s">
        <v>125</v>
      </c>
      <c r="E29" s="428"/>
      <c r="F29" s="429"/>
      <c r="G29" s="429"/>
      <c r="H29" s="143">
        <v>84771</v>
      </c>
      <c r="I29" s="413"/>
      <c r="K29" s="402"/>
      <c r="L29" s="402"/>
      <c r="M29" s="143">
        <v>54678</v>
      </c>
      <c r="N29" s="413"/>
      <c r="P29" s="402"/>
      <c r="Q29" s="402"/>
      <c r="R29" s="143">
        <v>138528</v>
      </c>
      <c r="S29" s="413"/>
      <c r="U29" s="402"/>
      <c r="V29" s="402"/>
      <c r="W29" s="143">
        <v>-32652</v>
      </c>
      <c r="X29" s="413"/>
      <c r="Z29" s="402"/>
      <c r="AA29" s="402"/>
      <c r="AB29" s="143">
        <v>39938</v>
      </c>
      <c r="AC29" s="413"/>
      <c r="AE29" s="402"/>
      <c r="AF29" s="402"/>
      <c r="AG29" s="143">
        <v>-22396</v>
      </c>
      <c r="AH29" s="413"/>
      <c r="AJ29" s="402"/>
      <c r="AK29" s="402"/>
      <c r="AL29" s="143">
        <v>-93325</v>
      </c>
      <c r="AM29" s="413"/>
      <c r="AO29" s="402"/>
      <c r="AP29" s="402"/>
      <c r="AQ29" s="143">
        <v>-218174</v>
      </c>
      <c r="AR29" s="413"/>
      <c r="AT29" s="402"/>
      <c r="AU29" s="402"/>
      <c r="AV29" s="143">
        <v>-171298</v>
      </c>
      <c r="AW29" s="413"/>
      <c r="AY29" s="402"/>
      <c r="AZ29" s="402"/>
      <c r="BA29" s="143">
        <v>-51015</v>
      </c>
      <c r="BB29" s="413"/>
      <c r="BD29" s="402"/>
      <c r="BE29" s="402"/>
      <c r="BF29" s="143">
        <v>-370185</v>
      </c>
      <c r="BG29" s="413"/>
      <c r="BI29" s="402"/>
      <c r="BJ29" s="402"/>
      <c r="BK29" s="143">
        <v>0</v>
      </c>
      <c r="BL29" s="413"/>
      <c r="BN29" s="402"/>
      <c r="BO29" s="402"/>
      <c r="BP29" s="143">
        <v>0</v>
      </c>
      <c r="BQ29" s="413"/>
      <c r="BS29" s="402"/>
      <c r="BT29" s="402"/>
      <c r="BU29" s="143">
        <v>-725901</v>
      </c>
      <c r="BV29" s="413"/>
      <c r="BX29" s="402"/>
      <c r="BY29" s="402"/>
      <c r="BZ29" s="418">
        <v>1130782</v>
      </c>
      <c r="CA29" s="413"/>
      <c r="CC29" s="402"/>
      <c r="CD29" s="402"/>
      <c r="CE29" s="143">
        <v>8064</v>
      </c>
      <c r="CF29" s="413"/>
      <c r="CH29" s="402"/>
      <c r="CI29" s="402"/>
      <c r="CJ29" s="143">
        <v>123884</v>
      </c>
      <c r="CK29" s="413"/>
      <c r="CM29" s="402"/>
      <c r="CN29" s="402"/>
      <c r="CO29" s="143">
        <v>30971</v>
      </c>
      <c r="CP29" s="413"/>
      <c r="CR29" s="402"/>
      <c r="CS29" s="402"/>
      <c r="CT29" s="143">
        <v>58837</v>
      </c>
      <c r="CU29" s="413"/>
      <c r="CW29" s="402"/>
      <c r="CX29" s="402"/>
      <c r="CY29" s="143">
        <v>243569</v>
      </c>
      <c r="CZ29" s="413"/>
      <c r="DB29" s="402"/>
      <c r="DC29" s="402"/>
      <c r="DD29" s="143">
        <v>0</v>
      </c>
      <c r="DE29" s="413"/>
      <c r="DG29" s="402"/>
      <c r="DH29" s="402"/>
      <c r="DI29" s="143">
        <v>307623</v>
      </c>
      <c r="DJ29" s="413"/>
      <c r="DL29" s="402"/>
      <c r="DM29" s="402"/>
      <c r="DN29" s="143">
        <v>102317</v>
      </c>
      <c r="DO29" s="413"/>
      <c r="DQ29" s="402"/>
      <c r="DR29" s="402"/>
      <c r="DS29" s="143">
        <v>224693</v>
      </c>
      <c r="DT29" s="413"/>
      <c r="DV29" s="402"/>
      <c r="DW29" s="402"/>
      <c r="DX29" s="143">
        <v>-6112</v>
      </c>
      <c r="DY29" s="413"/>
      <c r="EA29" s="402"/>
      <c r="EB29" s="402"/>
      <c r="EC29" s="143">
        <v>-26716</v>
      </c>
      <c r="ED29" s="413"/>
      <c r="EF29" s="402"/>
      <c r="EG29" s="402"/>
      <c r="EH29" s="143">
        <v>63652</v>
      </c>
      <c r="EI29" s="413"/>
      <c r="EK29" s="402"/>
      <c r="EL29" s="402"/>
      <c r="EM29" s="143">
        <v>1093846</v>
      </c>
      <c r="EN29" s="413"/>
      <c r="EP29" s="151"/>
      <c r="ES29" s="152"/>
      <c r="ET29" s="152"/>
      <c r="EU29" s="152"/>
    </row>
    <row r="30" spans="3:151" x14ac:dyDescent="0.3">
      <c r="C30" s="151" t="s">
        <v>378</v>
      </c>
      <c r="E30" s="426" t="s">
        <v>374</v>
      </c>
      <c r="F30" s="427"/>
      <c r="G30" s="427"/>
      <c r="H30" s="414">
        <v>34449126</v>
      </c>
      <c r="I30" s="413"/>
      <c r="K30" s="402"/>
      <c r="L30" s="402"/>
      <c r="M30" s="414">
        <v>1908496</v>
      </c>
      <c r="N30" s="413"/>
      <c r="P30" s="402"/>
      <c r="Q30" s="402"/>
      <c r="R30" s="414">
        <v>3377608</v>
      </c>
      <c r="S30" s="413"/>
      <c r="U30" s="402"/>
      <c r="V30" s="402"/>
      <c r="W30" s="414">
        <v>6988514</v>
      </c>
      <c r="X30" s="413"/>
      <c r="Z30" s="402"/>
      <c r="AA30" s="402"/>
      <c r="AB30" s="414">
        <v>6817942</v>
      </c>
      <c r="AC30" s="413"/>
      <c r="AE30" s="402"/>
      <c r="AF30" s="402"/>
      <c r="AG30" s="414">
        <v>7494078</v>
      </c>
      <c r="AH30" s="413"/>
      <c r="AJ30" s="402"/>
      <c r="AK30" s="402"/>
      <c r="AL30" s="414">
        <v>7862488</v>
      </c>
      <c r="AM30" s="413"/>
      <c r="AO30" s="402"/>
      <c r="AP30" s="402"/>
      <c r="AQ30" s="414">
        <v>8336531</v>
      </c>
      <c r="AR30" s="413"/>
      <c r="AT30" s="402"/>
      <c r="AU30" s="402"/>
      <c r="AV30" s="414">
        <v>6740951</v>
      </c>
      <c r="AW30" s="413"/>
      <c r="AY30" s="402"/>
      <c r="AZ30" s="402"/>
      <c r="BA30" s="414">
        <v>4962423</v>
      </c>
      <c r="BB30" s="413"/>
      <c r="BD30" s="402"/>
      <c r="BE30" s="402"/>
      <c r="BF30" s="414">
        <v>6945648</v>
      </c>
      <c r="BG30" s="413"/>
      <c r="BI30" s="402"/>
      <c r="BJ30" s="402"/>
      <c r="BK30" s="414">
        <v>0</v>
      </c>
      <c r="BL30" s="413"/>
      <c r="BN30" s="402"/>
      <c r="BO30" s="402"/>
      <c r="BP30" s="414">
        <v>0</v>
      </c>
      <c r="BQ30" s="413"/>
      <c r="BS30" s="402"/>
      <c r="BT30" s="402"/>
      <c r="BU30" s="414">
        <v>61434679</v>
      </c>
      <c r="BV30" s="413"/>
      <c r="BX30" s="402"/>
      <c r="BY30" s="402"/>
      <c r="BZ30" s="412">
        <v>109385584</v>
      </c>
      <c r="CA30" s="413"/>
      <c r="CC30" s="402"/>
      <c r="CD30" s="402"/>
      <c r="CE30" s="414">
        <v>17711861</v>
      </c>
      <c r="CF30" s="413"/>
      <c r="CH30" s="402"/>
      <c r="CI30" s="402"/>
      <c r="CJ30" s="414">
        <v>11938504</v>
      </c>
      <c r="CK30" s="413"/>
      <c r="CM30" s="402"/>
      <c r="CN30" s="402"/>
      <c r="CO30" s="414">
        <v>11136788</v>
      </c>
      <c r="CP30" s="413"/>
      <c r="CR30" s="402"/>
      <c r="CS30" s="402"/>
      <c r="CT30" s="414">
        <v>11318292</v>
      </c>
      <c r="CU30" s="413"/>
      <c r="CW30" s="402"/>
      <c r="CX30" s="402"/>
      <c r="CY30" s="414">
        <v>9345764</v>
      </c>
      <c r="CZ30" s="413"/>
      <c r="DB30" s="402"/>
      <c r="DC30" s="402"/>
      <c r="DD30" s="414">
        <v>0</v>
      </c>
      <c r="DE30" s="413"/>
      <c r="DG30" s="402"/>
      <c r="DH30" s="402"/>
      <c r="DI30" s="414">
        <v>25116918</v>
      </c>
      <c r="DJ30" s="413"/>
      <c r="DL30" s="402"/>
      <c r="DM30" s="402"/>
      <c r="DN30" s="414">
        <v>5346024</v>
      </c>
      <c r="DO30" s="413"/>
      <c r="DQ30" s="402"/>
      <c r="DR30" s="402"/>
      <c r="DS30" s="414">
        <v>7289074</v>
      </c>
      <c r="DT30" s="413"/>
      <c r="DV30" s="402"/>
      <c r="DW30" s="402"/>
      <c r="DX30" s="414">
        <v>3807703</v>
      </c>
      <c r="DY30" s="413"/>
      <c r="EA30" s="402"/>
      <c r="EB30" s="402"/>
      <c r="EC30" s="414">
        <v>3015504</v>
      </c>
      <c r="ED30" s="413"/>
      <c r="EF30" s="402"/>
      <c r="EG30" s="402"/>
      <c r="EH30" s="414">
        <v>3359152</v>
      </c>
      <c r="EI30" s="413"/>
      <c r="EK30" s="402"/>
      <c r="EL30" s="402"/>
      <c r="EM30" s="414">
        <v>103010928</v>
      </c>
      <c r="EN30" s="413"/>
      <c r="EP30" s="151"/>
      <c r="ES30" s="152"/>
    </row>
    <row r="31" spans="3:151" x14ac:dyDescent="0.3">
      <c r="C31" s="151" t="s">
        <v>379</v>
      </c>
      <c r="E31" s="426" t="s">
        <v>374</v>
      </c>
      <c r="F31" s="427"/>
      <c r="G31" s="427"/>
      <c r="H31" s="274">
        <v>-2355721</v>
      </c>
      <c r="I31" s="413"/>
      <c r="K31" s="402"/>
      <c r="L31" s="402"/>
      <c r="M31" s="274">
        <v>-432318</v>
      </c>
      <c r="N31" s="413"/>
      <c r="P31" s="402"/>
      <c r="Q31" s="402"/>
      <c r="R31" s="274">
        <v>-315852</v>
      </c>
      <c r="S31" s="413"/>
      <c r="U31" s="402"/>
      <c r="V31" s="402"/>
      <c r="W31" s="274">
        <v>-119822</v>
      </c>
      <c r="X31" s="413"/>
      <c r="Z31" s="402"/>
      <c r="AA31" s="402"/>
      <c r="AB31" s="274">
        <v>-634116</v>
      </c>
      <c r="AC31" s="413"/>
      <c r="AE31" s="402"/>
      <c r="AF31" s="402"/>
      <c r="AG31" s="274">
        <v>-427742</v>
      </c>
      <c r="AH31" s="413"/>
      <c r="AJ31" s="402"/>
      <c r="AK31" s="402"/>
      <c r="AL31" s="274">
        <v>-425871</v>
      </c>
      <c r="AM31" s="413"/>
      <c r="AO31" s="402"/>
      <c r="AP31" s="402"/>
      <c r="AQ31" s="274">
        <v>-154705</v>
      </c>
      <c r="AR31" s="413"/>
      <c r="AT31" s="402"/>
      <c r="AU31" s="402"/>
      <c r="AV31" s="274">
        <v>-192249</v>
      </c>
      <c r="AW31" s="413"/>
      <c r="AY31" s="402"/>
      <c r="AZ31" s="402"/>
      <c r="BA31" s="274">
        <v>-8438</v>
      </c>
      <c r="BB31" s="413"/>
      <c r="BD31" s="402"/>
      <c r="BE31" s="402"/>
      <c r="BF31" s="274">
        <v>-175833</v>
      </c>
      <c r="BG31" s="413"/>
      <c r="BI31" s="402"/>
      <c r="BJ31" s="402"/>
      <c r="BK31" s="274">
        <v>0</v>
      </c>
      <c r="BL31" s="413"/>
      <c r="BN31" s="402"/>
      <c r="BO31" s="402"/>
      <c r="BP31" s="274">
        <v>0</v>
      </c>
      <c r="BQ31" s="413"/>
      <c r="BS31" s="402"/>
      <c r="BT31" s="402"/>
      <c r="BU31" s="274">
        <v>-2886946</v>
      </c>
      <c r="BV31" s="413"/>
      <c r="BX31" s="402"/>
      <c r="BY31" s="402"/>
      <c r="BZ31" s="415">
        <v>-22623349</v>
      </c>
      <c r="CA31" s="413"/>
      <c r="CC31" s="402"/>
      <c r="CD31" s="402"/>
      <c r="CE31" s="274">
        <v>-5700467</v>
      </c>
      <c r="CF31" s="413"/>
      <c r="CH31" s="402"/>
      <c r="CI31" s="402"/>
      <c r="CJ31" s="274">
        <v>-3131313</v>
      </c>
      <c r="CK31" s="413"/>
      <c r="CM31" s="402"/>
      <c r="CN31" s="402"/>
      <c r="CO31" s="274">
        <v>-2348969</v>
      </c>
      <c r="CP31" s="413"/>
      <c r="CR31" s="402"/>
      <c r="CS31" s="402"/>
      <c r="CT31" s="274">
        <v>-2934276</v>
      </c>
      <c r="CU31" s="413"/>
      <c r="CW31" s="402"/>
      <c r="CX31" s="402"/>
      <c r="CY31" s="274">
        <v>-1529339</v>
      </c>
      <c r="CZ31" s="413"/>
      <c r="DB31" s="402"/>
      <c r="DC31" s="402"/>
      <c r="DD31" s="274">
        <v>0</v>
      </c>
      <c r="DE31" s="413"/>
      <c r="DG31" s="402"/>
      <c r="DH31" s="402"/>
      <c r="DI31" s="274">
        <v>-3785231</v>
      </c>
      <c r="DJ31" s="413"/>
      <c r="DL31" s="402"/>
      <c r="DM31" s="402"/>
      <c r="DN31" s="274">
        <v>-1185262</v>
      </c>
      <c r="DO31" s="413"/>
      <c r="DQ31" s="402"/>
      <c r="DR31" s="402"/>
      <c r="DS31" s="274">
        <v>-1052280</v>
      </c>
      <c r="DT31" s="413"/>
      <c r="DV31" s="402"/>
      <c r="DW31" s="402"/>
      <c r="DX31" s="274">
        <v>-307408</v>
      </c>
      <c r="DY31" s="413"/>
      <c r="EA31" s="402"/>
      <c r="EB31" s="402"/>
      <c r="EC31" s="274">
        <v>-289001</v>
      </c>
      <c r="ED31" s="413"/>
      <c r="EF31" s="402"/>
      <c r="EG31" s="402"/>
      <c r="EH31" s="274">
        <v>-359803</v>
      </c>
      <c r="EI31" s="413"/>
      <c r="EK31" s="402"/>
      <c r="EL31" s="402"/>
      <c r="EM31" s="274">
        <v>-21974545</v>
      </c>
      <c r="EN31" s="413"/>
      <c r="EP31" s="151"/>
      <c r="ES31" s="152"/>
    </row>
    <row r="32" spans="3:151" x14ac:dyDescent="0.3">
      <c r="C32" s="151" t="s">
        <v>380</v>
      </c>
      <c r="E32" s="426" t="s">
        <v>381</v>
      </c>
      <c r="F32" s="427"/>
      <c r="G32" s="427"/>
      <c r="H32" s="417">
        <v>-32008634</v>
      </c>
      <c r="I32" s="413"/>
      <c r="K32" s="402"/>
      <c r="L32" s="402"/>
      <c r="M32" s="417">
        <v>-1421500</v>
      </c>
      <c r="N32" s="413"/>
      <c r="P32" s="402"/>
      <c r="Q32" s="402"/>
      <c r="R32" s="417">
        <v>-2923228</v>
      </c>
      <c r="S32" s="413"/>
      <c r="U32" s="402"/>
      <c r="V32" s="402"/>
      <c r="W32" s="417">
        <v>-6901344</v>
      </c>
      <c r="X32" s="413"/>
      <c r="Z32" s="402"/>
      <c r="AA32" s="402"/>
      <c r="AB32" s="417">
        <v>-6143888</v>
      </c>
      <c r="AC32" s="413"/>
      <c r="AE32" s="402"/>
      <c r="AF32" s="402"/>
      <c r="AG32" s="417">
        <v>-7088732</v>
      </c>
      <c r="AH32" s="413"/>
      <c r="AJ32" s="402"/>
      <c r="AK32" s="402"/>
      <c r="AL32" s="417">
        <v>-7529942</v>
      </c>
      <c r="AM32" s="413"/>
      <c r="AO32" s="402"/>
      <c r="AP32" s="402"/>
      <c r="AQ32" s="417">
        <v>-8400000</v>
      </c>
      <c r="AR32" s="413"/>
      <c r="AT32" s="402"/>
      <c r="AU32" s="402"/>
      <c r="AV32" s="417">
        <v>-6720000</v>
      </c>
      <c r="AW32" s="413"/>
      <c r="AY32" s="402"/>
      <c r="AZ32" s="402"/>
      <c r="BA32" s="417">
        <v>-5005000</v>
      </c>
      <c r="BB32" s="413"/>
      <c r="BD32" s="402"/>
      <c r="BE32" s="402"/>
      <c r="BF32" s="417">
        <v>-7140000</v>
      </c>
      <c r="BG32" s="413"/>
      <c r="BI32" s="402"/>
      <c r="BJ32" s="402"/>
      <c r="BK32" s="417">
        <v>0</v>
      </c>
      <c r="BL32" s="413"/>
      <c r="BN32" s="402"/>
      <c r="BO32" s="402"/>
      <c r="BP32" s="417">
        <v>0</v>
      </c>
      <c r="BQ32" s="413"/>
      <c r="BS32" s="402"/>
      <c r="BT32" s="402"/>
      <c r="BU32" s="417">
        <v>-59273634</v>
      </c>
      <c r="BV32" s="413"/>
      <c r="BX32" s="402"/>
      <c r="BY32" s="402"/>
      <c r="BZ32" s="416">
        <v>-85631453</v>
      </c>
      <c r="CA32" s="413"/>
      <c r="CC32" s="402"/>
      <c r="CD32" s="402"/>
      <c r="CE32" s="417">
        <v>-12003330</v>
      </c>
      <c r="CF32" s="413"/>
      <c r="CH32" s="402"/>
      <c r="CI32" s="402"/>
      <c r="CJ32" s="417">
        <v>-8683307</v>
      </c>
      <c r="CK32" s="413"/>
      <c r="CM32" s="402"/>
      <c r="CN32" s="402"/>
      <c r="CO32" s="417">
        <v>-8756848</v>
      </c>
      <c r="CP32" s="413"/>
      <c r="CR32" s="402"/>
      <c r="CS32" s="402"/>
      <c r="CT32" s="417">
        <v>-8325179</v>
      </c>
      <c r="CU32" s="413"/>
      <c r="CW32" s="402"/>
      <c r="CX32" s="402"/>
      <c r="CY32" s="417">
        <v>-7572856</v>
      </c>
      <c r="CZ32" s="413"/>
      <c r="DB32" s="402"/>
      <c r="DC32" s="402"/>
      <c r="DD32" s="417">
        <v>0</v>
      </c>
      <c r="DE32" s="413"/>
      <c r="DG32" s="402"/>
      <c r="DH32" s="402"/>
      <c r="DI32" s="417">
        <v>-21024064</v>
      </c>
      <c r="DJ32" s="413"/>
      <c r="DL32" s="402"/>
      <c r="DM32" s="402"/>
      <c r="DN32" s="417">
        <v>-4058445</v>
      </c>
      <c r="DO32" s="413"/>
      <c r="DQ32" s="402"/>
      <c r="DR32" s="402"/>
      <c r="DS32" s="417">
        <v>-6012101</v>
      </c>
      <c r="DT32" s="413"/>
      <c r="DV32" s="402"/>
      <c r="DW32" s="402"/>
      <c r="DX32" s="417">
        <v>-3506407</v>
      </c>
      <c r="DY32" s="413"/>
      <c r="EA32" s="402"/>
      <c r="EB32" s="402"/>
      <c r="EC32" s="417">
        <v>-2753219</v>
      </c>
      <c r="ED32" s="413"/>
      <c r="EF32" s="402"/>
      <c r="EG32" s="402"/>
      <c r="EH32" s="417">
        <v>-2935697</v>
      </c>
      <c r="EI32" s="413"/>
      <c r="EK32" s="402"/>
      <c r="EL32" s="402"/>
      <c r="EM32" s="417">
        <v>-79942537</v>
      </c>
      <c r="EN32" s="413"/>
      <c r="EP32" s="151"/>
      <c r="ES32" s="152"/>
    </row>
    <row r="33" spans="3:151" x14ac:dyDescent="0.3">
      <c r="C33" s="151"/>
      <c r="E33" s="426"/>
      <c r="F33" s="427"/>
      <c r="G33" s="427"/>
      <c r="I33" s="413"/>
      <c r="K33" s="402"/>
      <c r="L33" s="402"/>
      <c r="N33" s="413"/>
      <c r="P33" s="402"/>
      <c r="Q33" s="402"/>
      <c r="S33" s="413"/>
      <c r="U33" s="402"/>
      <c r="V33" s="402"/>
      <c r="X33" s="413"/>
      <c r="Z33" s="402"/>
      <c r="AA33" s="402"/>
      <c r="AC33" s="413"/>
      <c r="AE33" s="402"/>
      <c r="AF33" s="402"/>
      <c r="AH33" s="413"/>
      <c r="AJ33" s="402"/>
      <c r="AK33" s="402"/>
      <c r="AM33" s="413"/>
      <c r="AO33" s="402"/>
      <c r="AP33" s="402"/>
      <c r="AR33" s="413"/>
      <c r="AT33" s="402"/>
      <c r="AU33" s="402"/>
      <c r="AW33" s="413"/>
      <c r="AY33" s="402"/>
      <c r="AZ33" s="402"/>
      <c r="BB33" s="413"/>
      <c r="BD33" s="402"/>
      <c r="BE33" s="402"/>
      <c r="BG33" s="413"/>
      <c r="BI33" s="402"/>
      <c r="BJ33" s="402"/>
      <c r="BL33" s="413"/>
      <c r="BN33" s="402"/>
      <c r="BO33" s="402"/>
      <c r="BQ33" s="413"/>
      <c r="BS33" s="402"/>
      <c r="BT33" s="402"/>
      <c r="BV33" s="413"/>
      <c r="BX33" s="402"/>
      <c r="BY33" s="402"/>
      <c r="BZ33" s="418"/>
      <c r="CA33" s="413"/>
      <c r="CC33" s="402"/>
      <c r="CD33" s="402"/>
      <c r="CF33" s="413"/>
      <c r="CH33" s="402"/>
      <c r="CI33" s="402"/>
      <c r="CK33" s="413"/>
      <c r="CM33" s="402"/>
      <c r="CN33" s="402"/>
      <c r="CP33" s="413"/>
      <c r="CR33" s="402"/>
      <c r="CS33" s="402"/>
      <c r="CU33" s="413"/>
      <c r="CW33" s="402"/>
      <c r="CX33" s="402"/>
      <c r="CZ33" s="413"/>
      <c r="DB33" s="402"/>
      <c r="DC33" s="402"/>
      <c r="DE33" s="413"/>
      <c r="DG33" s="402"/>
      <c r="DH33" s="402"/>
      <c r="DJ33" s="413"/>
      <c r="DL33" s="402"/>
      <c r="DM33" s="402"/>
      <c r="DO33" s="413"/>
      <c r="DQ33" s="402"/>
      <c r="DR33" s="402"/>
      <c r="DT33" s="413"/>
      <c r="DV33" s="402"/>
      <c r="DW33" s="402"/>
      <c r="DY33" s="413"/>
      <c r="EA33" s="402"/>
      <c r="EB33" s="402"/>
      <c r="ED33" s="413"/>
      <c r="EF33" s="402"/>
      <c r="EG33" s="402"/>
      <c r="EI33" s="413"/>
      <c r="EK33" s="402"/>
      <c r="EL33" s="402"/>
      <c r="EN33" s="413"/>
      <c r="EP33" s="151"/>
      <c r="ES33" s="152"/>
      <c r="ET33" s="152"/>
      <c r="EU33" s="152"/>
    </row>
    <row r="34" spans="3:151" x14ac:dyDescent="0.3">
      <c r="C34" s="151" t="s">
        <v>382</v>
      </c>
      <c r="D34" s="167" t="s">
        <v>142</v>
      </c>
      <c r="E34" s="428"/>
      <c r="F34" s="429"/>
      <c r="G34" s="429"/>
      <c r="H34" s="143">
        <v>746145</v>
      </c>
      <c r="I34" s="413"/>
      <c r="K34" s="402"/>
      <c r="L34" s="402"/>
      <c r="M34" s="143">
        <v>71994</v>
      </c>
      <c r="N34" s="413"/>
      <c r="P34" s="402"/>
      <c r="Q34" s="402"/>
      <c r="R34" s="143">
        <v>-324423</v>
      </c>
      <c r="S34" s="413"/>
      <c r="U34" s="402"/>
      <c r="V34" s="402"/>
      <c r="W34" s="143">
        <v>0</v>
      </c>
      <c r="X34" s="413"/>
      <c r="Z34" s="402"/>
      <c r="AA34" s="402"/>
      <c r="AB34" s="143">
        <v>0</v>
      </c>
      <c r="AC34" s="413"/>
      <c r="AE34" s="402"/>
      <c r="AF34" s="402"/>
      <c r="AG34" s="143">
        <v>0</v>
      </c>
      <c r="AH34" s="413"/>
      <c r="AJ34" s="402"/>
      <c r="AK34" s="402"/>
      <c r="AL34" s="143">
        <v>998574</v>
      </c>
      <c r="AM34" s="413"/>
      <c r="AO34" s="402"/>
      <c r="AP34" s="402"/>
      <c r="AQ34" s="143">
        <v>-998574</v>
      </c>
      <c r="AR34" s="413"/>
      <c r="AT34" s="402"/>
      <c r="AU34" s="402"/>
      <c r="AV34" s="143">
        <v>0</v>
      </c>
      <c r="AW34" s="413"/>
      <c r="AY34" s="402"/>
      <c r="AZ34" s="402"/>
      <c r="BA34" s="143">
        <v>0</v>
      </c>
      <c r="BB34" s="413"/>
      <c r="BD34" s="402"/>
      <c r="BE34" s="402"/>
      <c r="BF34" s="143">
        <v>165822</v>
      </c>
      <c r="BG34" s="413"/>
      <c r="BI34" s="402"/>
      <c r="BJ34" s="402"/>
      <c r="BK34" s="143">
        <v>0</v>
      </c>
      <c r="BL34" s="413"/>
      <c r="BN34" s="402"/>
      <c r="BO34" s="402"/>
      <c r="BP34" s="143">
        <v>0</v>
      </c>
      <c r="BQ34" s="413"/>
      <c r="BS34" s="402"/>
      <c r="BT34" s="402"/>
      <c r="BU34" s="143">
        <v>-86607</v>
      </c>
      <c r="BV34" s="413"/>
      <c r="BX34" s="402"/>
      <c r="BY34" s="402"/>
      <c r="BZ34" s="418">
        <v>252429</v>
      </c>
      <c r="CA34" s="413"/>
      <c r="CC34" s="402"/>
      <c r="CD34" s="402"/>
      <c r="CE34" s="143">
        <v>38537</v>
      </c>
      <c r="CF34" s="413"/>
      <c r="CH34" s="402"/>
      <c r="CI34" s="402"/>
      <c r="CJ34" s="143">
        <v>51948</v>
      </c>
      <c r="CK34" s="413"/>
      <c r="CM34" s="402"/>
      <c r="CN34" s="402"/>
      <c r="CO34" s="143">
        <v>-90485</v>
      </c>
      <c r="CP34" s="413"/>
      <c r="CR34" s="402"/>
      <c r="CS34" s="402"/>
      <c r="CT34" s="143">
        <v>0</v>
      </c>
      <c r="CU34" s="413"/>
      <c r="CW34" s="402"/>
      <c r="CX34" s="402"/>
      <c r="CY34" s="143">
        <v>0</v>
      </c>
      <c r="CZ34" s="413"/>
      <c r="DB34" s="402"/>
      <c r="DC34" s="402"/>
      <c r="DD34" s="143">
        <v>0</v>
      </c>
      <c r="DE34" s="413"/>
      <c r="DG34" s="402"/>
      <c r="DH34" s="402"/>
      <c r="DI34" s="143">
        <v>-165883</v>
      </c>
      <c r="DJ34" s="413"/>
      <c r="DL34" s="402"/>
      <c r="DM34" s="402"/>
      <c r="DN34" s="143">
        <v>200982</v>
      </c>
      <c r="DO34" s="413"/>
      <c r="DQ34" s="402"/>
      <c r="DR34" s="402"/>
      <c r="DS34" s="143">
        <v>-35099</v>
      </c>
      <c r="DT34" s="413"/>
      <c r="DV34" s="402"/>
      <c r="DW34" s="402"/>
      <c r="DX34" s="143">
        <v>118978</v>
      </c>
      <c r="DY34" s="413"/>
      <c r="EA34" s="402"/>
      <c r="EB34" s="402"/>
      <c r="EC34" s="143">
        <v>-118978</v>
      </c>
      <c r="ED34" s="413"/>
      <c r="EF34" s="402"/>
      <c r="EG34" s="402"/>
      <c r="EH34" s="143">
        <v>586689</v>
      </c>
      <c r="EI34" s="413"/>
      <c r="EK34" s="402"/>
      <c r="EL34" s="402"/>
      <c r="EM34" s="143">
        <v>118978</v>
      </c>
      <c r="EN34" s="413"/>
      <c r="EP34" s="151"/>
      <c r="ES34" s="152"/>
      <c r="ET34" s="152"/>
      <c r="EU34" s="152"/>
    </row>
    <row r="35" spans="3:151" x14ac:dyDescent="0.3">
      <c r="C35" s="151" t="s">
        <v>383</v>
      </c>
      <c r="E35" s="426" t="s">
        <v>374</v>
      </c>
      <c r="F35" s="427"/>
      <c r="G35" s="427"/>
      <c r="H35" s="414">
        <v>10027428</v>
      </c>
      <c r="I35" s="413"/>
      <c r="K35" s="402"/>
      <c r="L35" s="402"/>
      <c r="M35" s="414">
        <v>1839017</v>
      </c>
      <c r="N35" s="413"/>
      <c r="P35" s="402"/>
      <c r="Q35" s="402"/>
      <c r="R35" s="414">
        <v>1574881</v>
      </c>
      <c r="S35" s="413"/>
      <c r="U35" s="402"/>
      <c r="V35" s="402"/>
      <c r="W35" s="414">
        <v>2461029</v>
      </c>
      <c r="X35" s="413"/>
      <c r="Z35" s="402"/>
      <c r="AA35" s="402"/>
      <c r="AB35" s="414">
        <v>1277871</v>
      </c>
      <c r="AC35" s="413"/>
      <c r="AE35" s="402"/>
      <c r="AF35" s="402"/>
      <c r="AG35" s="414">
        <v>904763</v>
      </c>
      <c r="AH35" s="413"/>
      <c r="AJ35" s="402"/>
      <c r="AK35" s="402"/>
      <c r="AL35" s="414">
        <v>1969867</v>
      </c>
      <c r="AM35" s="413"/>
      <c r="AO35" s="402"/>
      <c r="AP35" s="402"/>
      <c r="AQ35" s="414">
        <v>206957</v>
      </c>
      <c r="AR35" s="413"/>
      <c r="AT35" s="402"/>
      <c r="AU35" s="402"/>
      <c r="AV35" s="414">
        <v>5420696</v>
      </c>
      <c r="AW35" s="413"/>
      <c r="AY35" s="402"/>
      <c r="AZ35" s="402"/>
      <c r="BA35" s="414">
        <v>782265</v>
      </c>
      <c r="BB35" s="413"/>
      <c r="BD35" s="402"/>
      <c r="BE35" s="402"/>
      <c r="BF35" s="414">
        <v>1942072</v>
      </c>
      <c r="BG35" s="413"/>
      <c r="BI35" s="402"/>
      <c r="BJ35" s="402"/>
      <c r="BK35" s="414">
        <v>0</v>
      </c>
      <c r="BL35" s="413"/>
      <c r="BN35" s="402"/>
      <c r="BO35" s="402"/>
      <c r="BP35" s="414">
        <v>0</v>
      </c>
      <c r="BQ35" s="413"/>
      <c r="BS35" s="402"/>
      <c r="BT35" s="402"/>
      <c r="BU35" s="414">
        <v>18379418</v>
      </c>
      <c r="BV35" s="413"/>
      <c r="BX35" s="402"/>
      <c r="BY35" s="402"/>
      <c r="BZ35" s="412">
        <v>15114003</v>
      </c>
      <c r="CA35" s="413"/>
      <c r="CC35" s="402"/>
      <c r="CD35" s="402"/>
      <c r="CE35" s="414">
        <v>708703</v>
      </c>
      <c r="CF35" s="413"/>
      <c r="CH35" s="402"/>
      <c r="CI35" s="402"/>
      <c r="CJ35" s="414">
        <v>484188</v>
      </c>
      <c r="CK35" s="413"/>
      <c r="CM35" s="402"/>
      <c r="CN35" s="402"/>
      <c r="CO35" s="414">
        <v>458370</v>
      </c>
      <c r="CP35" s="413"/>
      <c r="CR35" s="402"/>
      <c r="CS35" s="402"/>
      <c r="CT35" s="414">
        <v>0</v>
      </c>
      <c r="CU35" s="413"/>
      <c r="CW35" s="402"/>
      <c r="CX35" s="402"/>
      <c r="CY35" s="414">
        <v>346294</v>
      </c>
      <c r="CZ35" s="413"/>
      <c r="DB35" s="402"/>
      <c r="DC35" s="402"/>
      <c r="DD35" s="414">
        <v>471893</v>
      </c>
      <c r="DE35" s="413"/>
      <c r="DG35" s="402"/>
      <c r="DH35" s="402"/>
      <c r="DI35" s="414">
        <v>2247060</v>
      </c>
      <c r="DJ35" s="413"/>
      <c r="DL35" s="402"/>
      <c r="DM35" s="402"/>
      <c r="DN35" s="414">
        <v>299195</v>
      </c>
      <c r="DO35" s="413"/>
      <c r="DQ35" s="402"/>
      <c r="DR35" s="402"/>
      <c r="DS35" s="414">
        <v>416001</v>
      </c>
      <c r="DT35" s="413"/>
      <c r="DV35" s="402"/>
      <c r="DW35" s="402"/>
      <c r="DX35" s="414">
        <v>1078094</v>
      </c>
      <c r="DY35" s="413"/>
      <c r="EA35" s="402"/>
      <c r="EB35" s="402"/>
      <c r="EC35" s="414">
        <v>4173395</v>
      </c>
      <c r="ED35" s="413"/>
      <c r="EF35" s="402"/>
      <c r="EG35" s="402"/>
      <c r="EH35" s="414">
        <v>3457238</v>
      </c>
      <c r="EI35" s="413"/>
      <c r="EK35" s="402"/>
      <c r="EL35" s="402"/>
      <c r="EM35" s="414">
        <v>6509798</v>
      </c>
      <c r="EN35" s="413"/>
      <c r="EP35" s="151"/>
      <c r="ES35" s="152"/>
    </row>
    <row r="36" spans="3:151" x14ac:dyDescent="0.3">
      <c r="C36" s="151" t="s">
        <v>384</v>
      </c>
      <c r="E36" s="426" t="s">
        <v>381</v>
      </c>
      <c r="F36" s="427"/>
      <c r="G36" s="427"/>
      <c r="H36" s="417">
        <v>-9281283</v>
      </c>
      <c r="I36" s="413"/>
      <c r="K36" s="402"/>
      <c r="L36" s="402"/>
      <c r="M36" s="417">
        <v>-1767023</v>
      </c>
      <c r="N36" s="413"/>
      <c r="P36" s="402"/>
      <c r="Q36" s="402"/>
      <c r="R36" s="417">
        <v>-1899304</v>
      </c>
      <c r="S36" s="413"/>
      <c r="U36" s="402"/>
      <c r="V36" s="402"/>
      <c r="W36" s="417">
        <v>-2461029</v>
      </c>
      <c r="X36" s="413"/>
      <c r="Z36" s="402"/>
      <c r="AA36" s="402"/>
      <c r="AB36" s="417">
        <v>-1277871</v>
      </c>
      <c r="AC36" s="413"/>
      <c r="AE36" s="402"/>
      <c r="AF36" s="402"/>
      <c r="AG36" s="417">
        <v>-904763</v>
      </c>
      <c r="AH36" s="413"/>
      <c r="AJ36" s="402"/>
      <c r="AK36" s="402"/>
      <c r="AL36" s="417">
        <v>-971293</v>
      </c>
      <c r="AM36" s="413"/>
      <c r="AO36" s="402"/>
      <c r="AP36" s="402"/>
      <c r="AQ36" s="417">
        <v>-1205531</v>
      </c>
      <c r="AR36" s="413"/>
      <c r="AT36" s="402"/>
      <c r="AU36" s="402"/>
      <c r="AV36" s="417">
        <v>-5420696</v>
      </c>
      <c r="AW36" s="413"/>
      <c r="AY36" s="402"/>
      <c r="AZ36" s="402"/>
      <c r="BA36" s="417">
        <v>-782265</v>
      </c>
      <c r="BB36" s="413"/>
      <c r="BD36" s="402"/>
      <c r="BE36" s="402"/>
      <c r="BF36" s="417">
        <v>-1776250</v>
      </c>
      <c r="BG36" s="413"/>
      <c r="BI36" s="402"/>
      <c r="BJ36" s="402"/>
      <c r="BK36" s="417">
        <v>0</v>
      </c>
      <c r="BL36" s="413"/>
      <c r="BN36" s="402"/>
      <c r="BO36" s="402"/>
      <c r="BP36" s="417">
        <v>0</v>
      </c>
      <c r="BQ36" s="413"/>
      <c r="BS36" s="402"/>
      <c r="BT36" s="402"/>
      <c r="BU36" s="417">
        <v>-18466025</v>
      </c>
      <c r="BV36" s="413"/>
      <c r="BX36" s="402"/>
      <c r="BY36" s="402"/>
      <c r="BZ36" s="416">
        <v>-14861574</v>
      </c>
      <c r="CA36" s="413"/>
      <c r="CC36" s="402"/>
      <c r="CD36" s="402"/>
      <c r="CE36" s="417">
        <v>-670166</v>
      </c>
      <c r="CF36" s="413"/>
      <c r="CH36" s="402"/>
      <c r="CI36" s="402"/>
      <c r="CJ36" s="417">
        <v>-432240</v>
      </c>
      <c r="CK36" s="413"/>
      <c r="CM36" s="402"/>
      <c r="CN36" s="402"/>
      <c r="CO36" s="417">
        <v>-548855</v>
      </c>
      <c r="CP36" s="413"/>
      <c r="CR36" s="402"/>
      <c r="CS36" s="402"/>
      <c r="CT36" s="417">
        <v>0</v>
      </c>
      <c r="CU36" s="413"/>
      <c r="CW36" s="402"/>
      <c r="CX36" s="402"/>
      <c r="CY36" s="417">
        <v>-346294</v>
      </c>
      <c r="CZ36" s="413"/>
      <c r="DB36" s="402"/>
      <c r="DC36" s="402"/>
      <c r="DD36" s="417">
        <v>-471893</v>
      </c>
      <c r="DE36" s="413"/>
      <c r="DG36" s="402"/>
      <c r="DH36" s="402"/>
      <c r="DI36" s="417">
        <v>-2412943</v>
      </c>
      <c r="DJ36" s="413"/>
      <c r="DL36" s="402"/>
      <c r="DM36" s="402"/>
      <c r="DN36" s="417">
        <v>-98213</v>
      </c>
      <c r="DO36" s="413"/>
      <c r="DQ36" s="402"/>
      <c r="DR36" s="402"/>
      <c r="DS36" s="417">
        <v>-451100</v>
      </c>
      <c r="DT36" s="413"/>
      <c r="DV36" s="402"/>
      <c r="DW36" s="402"/>
      <c r="DX36" s="417">
        <v>-959116</v>
      </c>
      <c r="DY36" s="413"/>
      <c r="EA36" s="402"/>
      <c r="EB36" s="402"/>
      <c r="EC36" s="417">
        <v>-4292373</v>
      </c>
      <c r="ED36" s="413"/>
      <c r="EF36" s="402"/>
      <c r="EG36" s="402"/>
      <c r="EH36" s="417">
        <v>-2870549</v>
      </c>
      <c r="EI36" s="413"/>
      <c r="EK36" s="402"/>
      <c r="EL36" s="402"/>
      <c r="EM36" s="417">
        <v>-6390820</v>
      </c>
      <c r="EN36" s="413"/>
      <c r="EP36" s="151"/>
      <c r="ES36" s="152"/>
    </row>
    <row r="37" spans="3:151" x14ac:dyDescent="0.3">
      <c r="C37" s="151"/>
      <c r="E37" s="428"/>
      <c r="F37" s="429"/>
      <c r="G37" s="430"/>
      <c r="H37" s="278"/>
      <c r="I37" s="421"/>
      <c r="K37" s="402"/>
      <c r="L37" s="419"/>
      <c r="M37" s="278"/>
      <c r="N37" s="421"/>
      <c r="P37" s="402"/>
      <c r="Q37" s="419"/>
      <c r="R37" s="278"/>
      <c r="S37" s="421"/>
      <c r="U37" s="402"/>
      <c r="V37" s="419"/>
      <c r="W37" s="278"/>
      <c r="X37" s="421"/>
      <c r="Z37" s="402"/>
      <c r="AA37" s="419"/>
      <c r="AB37" s="278"/>
      <c r="AC37" s="421"/>
      <c r="AE37" s="402"/>
      <c r="AF37" s="419"/>
      <c r="AG37" s="278"/>
      <c r="AH37" s="421"/>
      <c r="AJ37" s="402"/>
      <c r="AK37" s="419"/>
      <c r="AL37" s="278"/>
      <c r="AM37" s="421"/>
      <c r="AO37" s="402"/>
      <c r="AP37" s="419"/>
      <c r="AQ37" s="278"/>
      <c r="AR37" s="421"/>
      <c r="AT37" s="402"/>
      <c r="AU37" s="419"/>
      <c r="AV37" s="278"/>
      <c r="AW37" s="421"/>
      <c r="AY37" s="402"/>
      <c r="AZ37" s="419"/>
      <c r="BA37" s="278"/>
      <c r="BB37" s="421"/>
      <c r="BD37" s="402"/>
      <c r="BE37" s="419"/>
      <c r="BF37" s="278"/>
      <c r="BG37" s="421"/>
      <c r="BI37" s="402"/>
      <c r="BJ37" s="419"/>
      <c r="BK37" s="278"/>
      <c r="BL37" s="421"/>
      <c r="BN37" s="402"/>
      <c r="BO37" s="419"/>
      <c r="BP37" s="278"/>
      <c r="BQ37" s="421"/>
      <c r="BS37" s="402"/>
      <c r="BT37" s="419"/>
      <c r="BU37" s="278"/>
      <c r="BV37" s="421"/>
      <c r="BX37" s="402"/>
      <c r="BY37" s="419"/>
      <c r="BZ37" s="420"/>
      <c r="CA37" s="421"/>
      <c r="CC37" s="402"/>
      <c r="CD37" s="419"/>
      <c r="CE37" s="278"/>
      <c r="CF37" s="421"/>
      <c r="CH37" s="402"/>
      <c r="CI37" s="419"/>
      <c r="CJ37" s="278"/>
      <c r="CK37" s="421"/>
      <c r="CM37" s="402"/>
      <c r="CN37" s="419"/>
      <c r="CO37" s="278"/>
      <c r="CP37" s="421"/>
      <c r="CR37" s="402"/>
      <c r="CS37" s="419"/>
      <c r="CT37" s="278"/>
      <c r="CU37" s="421"/>
      <c r="CW37" s="402"/>
      <c r="CX37" s="419"/>
      <c r="CY37" s="278"/>
      <c r="CZ37" s="421"/>
      <c r="DB37" s="402"/>
      <c r="DC37" s="419"/>
      <c r="DD37" s="278"/>
      <c r="DE37" s="421"/>
      <c r="DG37" s="402"/>
      <c r="DH37" s="419"/>
      <c r="DI37" s="278"/>
      <c r="DJ37" s="421"/>
      <c r="DL37" s="402"/>
      <c r="DM37" s="419"/>
      <c r="DN37" s="278"/>
      <c r="DO37" s="421"/>
      <c r="DQ37" s="402"/>
      <c r="DR37" s="419"/>
      <c r="DS37" s="278"/>
      <c r="DT37" s="421"/>
      <c r="DV37" s="402"/>
      <c r="DW37" s="419"/>
      <c r="DX37" s="278"/>
      <c r="DY37" s="421"/>
      <c r="EA37" s="402"/>
      <c r="EB37" s="419"/>
      <c r="EC37" s="278"/>
      <c r="ED37" s="421"/>
      <c r="EF37" s="402"/>
      <c r="EG37" s="419"/>
      <c r="EH37" s="278"/>
      <c r="EI37" s="421"/>
      <c r="EK37" s="402"/>
      <c r="EL37" s="419"/>
      <c r="EM37" s="278"/>
      <c r="EN37" s="421"/>
      <c r="EP37" s="151"/>
      <c r="ES37" s="152"/>
      <c r="ET37" s="152"/>
      <c r="EU37" s="152"/>
    </row>
    <row r="38" spans="3:151" x14ac:dyDescent="0.3">
      <c r="C38" s="151"/>
      <c r="E38" s="428"/>
      <c r="F38" s="429"/>
      <c r="G38" s="431"/>
      <c r="K38" s="402"/>
      <c r="P38" s="402"/>
      <c r="U38" s="402"/>
      <c r="Z38" s="402"/>
      <c r="AE38" s="402"/>
      <c r="AJ38" s="402"/>
      <c r="AO38" s="402"/>
      <c r="AT38" s="402"/>
      <c r="AY38" s="402"/>
      <c r="BD38" s="402"/>
      <c r="BI38" s="402"/>
      <c r="BN38" s="402"/>
      <c r="BS38" s="402"/>
      <c r="BX38" s="402"/>
      <c r="BZ38" s="418"/>
      <c r="CC38" s="402"/>
      <c r="CH38" s="402"/>
      <c r="CM38" s="402"/>
      <c r="CR38" s="402"/>
      <c r="CW38" s="402"/>
      <c r="DB38" s="402"/>
      <c r="DG38" s="402"/>
      <c r="DL38" s="402"/>
      <c r="DQ38" s="402"/>
      <c r="DV38" s="402"/>
      <c r="EA38" s="402"/>
      <c r="EF38" s="402"/>
      <c r="EK38" s="402"/>
      <c r="EP38" s="151"/>
      <c r="ES38" s="152"/>
      <c r="ET38" s="152"/>
      <c r="EU38" s="152"/>
    </row>
    <row r="39" spans="3:151" s="152" customFormat="1" x14ac:dyDescent="0.3">
      <c r="C39" s="200" t="s">
        <v>385</v>
      </c>
      <c r="E39" s="426" t="s">
        <v>386</v>
      </c>
      <c r="F39" s="427"/>
      <c r="G39" s="432"/>
      <c r="H39" s="152">
        <v>94271089</v>
      </c>
      <c r="K39" s="404"/>
      <c r="L39" s="432"/>
      <c r="M39" s="152">
        <v>0</v>
      </c>
      <c r="P39" s="404"/>
      <c r="Q39" s="432"/>
      <c r="R39" s="152">
        <v>0</v>
      </c>
      <c r="U39" s="404"/>
      <c r="V39" s="432"/>
      <c r="W39" s="152">
        <v>0</v>
      </c>
      <c r="Z39" s="404"/>
      <c r="AA39" s="432"/>
      <c r="AB39" s="152">
        <v>27093300</v>
      </c>
      <c r="AE39" s="404"/>
      <c r="AF39" s="432"/>
      <c r="AG39" s="152">
        <v>10334981</v>
      </c>
      <c r="AJ39" s="404"/>
      <c r="AK39" s="432"/>
      <c r="AL39" s="152">
        <v>8234340</v>
      </c>
      <c r="AO39" s="404"/>
      <c r="AP39" s="432"/>
      <c r="AQ39" s="152">
        <v>0</v>
      </c>
      <c r="AT39" s="404"/>
      <c r="AU39" s="432"/>
      <c r="AV39" s="152">
        <v>0</v>
      </c>
      <c r="AY39" s="404"/>
      <c r="AZ39" s="432"/>
      <c r="BA39" s="152">
        <v>59005800</v>
      </c>
      <c r="BD39" s="404"/>
      <c r="BE39" s="432"/>
      <c r="BF39" s="152">
        <v>-751144</v>
      </c>
      <c r="BI39" s="404"/>
      <c r="BJ39" s="432"/>
      <c r="BK39" s="152">
        <v>0</v>
      </c>
      <c r="BN39" s="404"/>
      <c r="BO39" s="432"/>
      <c r="BP39" s="152">
        <v>0</v>
      </c>
      <c r="BS39" s="404"/>
      <c r="BT39" s="432"/>
      <c r="BU39" s="152">
        <v>103917277</v>
      </c>
      <c r="BX39" s="404"/>
      <c r="BY39" s="432"/>
      <c r="BZ39" s="405">
        <v>67356714</v>
      </c>
      <c r="CC39" s="404"/>
      <c r="CD39" s="432"/>
      <c r="CE39" s="152">
        <v>0</v>
      </c>
      <c r="CH39" s="404"/>
      <c r="CI39" s="432"/>
      <c r="CJ39" s="152">
        <v>0</v>
      </c>
      <c r="CM39" s="404"/>
      <c r="CN39" s="432"/>
      <c r="CO39" s="152">
        <v>0</v>
      </c>
      <c r="CR39" s="404"/>
      <c r="CS39" s="432"/>
      <c r="CT39" s="152">
        <v>0</v>
      </c>
      <c r="CW39" s="404"/>
      <c r="CX39" s="432"/>
      <c r="CY39" s="152">
        <v>0</v>
      </c>
      <c r="DB39" s="404"/>
      <c r="DC39" s="432"/>
      <c r="DD39" s="152">
        <v>0</v>
      </c>
      <c r="DG39" s="404"/>
      <c r="DH39" s="432"/>
      <c r="DI39" s="152">
        <v>0</v>
      </c>
      <c r="DL39" s="404"/>
      <c r="DM39" s="432"/>
      <c r="DN39" s="152">
        <v>63381850</v>
      </c>
      <c r="DQ39" s="404"/>
      <c r="DR39" s="432"/>
      <c r="DS39" s="152">
        <v>0</v>
      </c>
      <c r="DV39" s="404"/>
      <c r="DW39" s="432"/>
      <c r="DX39" s="152">
        <v>0</v>
      </c>
      <c r="EA39" s="404"/>
      <c r="EB39" s="432"/>
      <c r="EC39" s="152">
        <v>0</v>
      </c>
      <c r="EF39" s="404"/>
      <c r="EG39" s="432"/>
      <c r="EH39" s="152">
        <v>3974864</v>
      </c>
      <c r="EK39" s="404"/>
      <c r="EL39" s="432"/>
      <c r="EM39" s="152">
        <v>63381850</v>
      </c>
      <c r="EP39" s="200"/>
    </row>
    <row r="40" spans="3:151" x14ac:dyDescent="0.3">
      <c r="C40" s="151" t="s">
        <v>387</v>
      </c>
      <c r="E40" s="428"/>
      <c r="F40" s="429"/>
      <c r="G40" s="433"/>
      <c r="H40" s="206">
        <v>94271089</v>
      </c>
      <c r="I40" s="407"/>
      <c r="K40" s="402"/>
      <c r="L40" s="433"/>
      <c r="M40" s="206">
        <v>0</v>
      </c>
      <c r="N40" s="407"/>
      <c r="P40" s="402"/>
      <c r="Q40" s="433"/>
      <c r="R40" s="206">
        <v>0</v>
      </c>
      <c r="S40" s="407"/>
      <c r="U40" s="402"/>
      <c r="V40" s="433"/>
      <c r="W40" s="206">
        <v>0</v>
      </c>
      <c r="X40" s="407"/>
      <c r="Z40" s="402"/>
      <c r="AA40" s="433"/>
      <c r="AB40" s="206">
        <v>27093300</v>
      </c>
      <c r="AC40" s="407"/>
      <c r="AE40" s="402"/>
      <c r="AF40" s="433"/>
      <c r="AG40" s="206">
        <v>10334981</v>
      </c>
      <c r="AH40" s="407"/>
      <c r="AJ40" s="402"/>
      <c r="AK40" s="433"/>
      <c r="AL40" s="206">
        <v>8234340</v>
      </c>
      <c r="AM40" s="407"/>
      <c r="AO40" s="402"/>
      <c r="AP40" s="433"/>
      <c r="AQ40" s="206">
        <v>0</v>
      </c>
      <c r="AR40" s="407"/>
      <c r="AT40" s="402"/>
      <c r="AU40" s="433"/>
      <c r="AV40" s="206">
        <v>0</v>
      </c>
      <c r="AW40" s="407"/>
      <c r="AY40" s="402"/>
      <c r="AZ40" s="433"/>
      <c r="BA40" s="206">
        <v>59005800</v>
      </c>
      <c r="BB40" s="407"/>
      <c r="BD40" s="402"/>
      <c r="BE40" s="433"/>
      <c r="BF40" s="206">
        <v>-751144</v>
      </c>
      <c r="BG40" s="407"/>
      <c r="BI40" s="402"/>
      <c r="BJ40" s="433"/>
      <c r="BK40" s="206">
        <v>0</v>
      </c>
      <c r="BL40" s="407"/>
      <c r="BN40" s="402"/>
      <c r="BO40" s="433"/>
      <c r="BP40" s="206">
        <v>0</v>
      </c>
      <c r="BQ40" s="407"/>
      <c r="BS40" s="402"/>
      <c r="BT40" s="433"/>
      <c r="BU40" s="206">
        <v>103917277</v>
      </c>
      <c r="BV40" s="407"/>
      <c r="BX40" s="402"/>
      <c r="BY40" s="433"/>
      <c r="BZ40" s="409">
        <v>67356714</v>
      </c>
      <c r="CA40" s="407"/>
      <c r="CC40" s="402"/>
      <c r="CD40" s="433"/>
      <c r="CE40" s="206">
        <v>0</v>
      </c>
      <c r="CF40" s="407"/>
      <c r="CH40" s="402"/>
      <c r="CI40" s="433"/>
      <c r="CJ40" s="206">
        <v>0</v>
      </c>
      <c r="CK40" s="407"/>
      <c r="CM40" s="402"/>
      <c r="CN40" s="433"/>
      <c r="CO40" s="206">
        <v>0</v>
      </c>
      <c r="CP40" s="407"/>
      <c r="CR40" s="402"/>
      <c r="CS40" s="433"/>
      <c r="CT40" s="206">
        <v>0</v>
      </c>
      <c r="CU40" s="407"/>
      <c r="CW40" s="402"/>
      <c r="CX40" s="433"/>
      <c r="CY40" s="206">
        <v>0</v>
      </c>
      <c r="CZ40" s="407"/>
      <c r="DB40" s="402"/>
      <c r="DC40" s="433"/>
      <c r="DD40" s="206">
        <v>0</v>
      </c>
      <c r="DE40" s="407"/>
      <c r="DG40" s="402"/>
      <c r="DH40" s="433"/>
      <c r="DI40" s="206">
        <v>0</v>
      </c>
      <c r="DJ40" s="407"/>
      <c r="DL40" s="402"/>
      <c r="DM40" s="433"/>
      <c r="DN40" s="206">
        <v>63381850</v>
      </c>
      <c r="DO40" s="407"/>
      <c r="DQ40" s="402"/>
      <c r="DR40" s="433"/>
      <c r="DS40" s="206">
        <v>0</v>
      </c>
      <c r="DT40" s="407"/>
      <c r="DV40" s="402"/>
      <c r="DW40" s="433"/>
      <c r="DX40" s="206">
        <v>0</v>
      </c>
      <c r="DY40" s="407"/>
      <c r="EA40" s="402"/>
      <c r="EB40" s="433"/>
      <c r="EC40" s="206">
        <v>0</v>
      </c>
      <c r="ED40" s="407"/>
      <c r="EF40" s="402"/>
      <c r="EG40" s="433"/>
      <c r="EH40" s="206">
        <v>3974864</v>
      </c>
      <c r="EI40" s="407"/>
      <c r="EK40" s="402"/>
      <c r="EL40" s="433"/>
      <c r="EM40" s="206">
        <v>63381850</v>
      </c>
      <c r="EN40" s="407"/>
      <c r="EP40" s="151"/>
      <c r="ES40" s="152"/>
    </row>
    <row r="41" spans="3:151" x14ac:dyDescent="0.3">
      <c r="C41" s="151" t="s">
        <v>373</v>
      </c>
      <c r="E41" s="401"/>
      <c r="F41" s="387"/>
      <c r="G41" s="387"/>
      <c r="H41" s="414">
        <v>94271089</v>
      </c>
      <c r="I41" s="413"/>
      <c r="K41" s="402"/>
      <c r="L41" s="387"/>
      <c r="M41" s="414">
        <v>0</v>
      </c>
      <c r="N41" s="413"/>
      <c r="P41" s="402"/>
      <c r="Q41" s="387"/>
      <c r="R41" s="414">
        <v>0</v>
      </c>
      <c r="S41" s="413"/>
      <c r="U41" s="402"/>
      <c r="V41" s="387"/>
      <c r="W41" s="414">
        <v>0</v>
      </c>
      <c r="X41" s="413"/>
      <c r="Z41" s="402"/>
      <c r="AA41" s="387"/>
      <c r="AB41" s="414">
        <v>27093300</v>
      </c>
      <c r="AC41" s="413"/>
      <c r="AE41" s="402"/>
      <c r="AF41" s="387"/>
      <c r="AG41" s="414">
        <v>10334981</v>
      </c>
      <c r="AH41" s="413"/>
      <c r="AJ41" s="402"/>
      <c r="AK41" s="387"/>
      <c r="AL41" s="414">
        <v>8234340</v>
      </c>
      <c r="AM41" s="413"/>
      <c r="AO41" s="402"/>
      <c r="AP41" s="387"/>
      <c r="AQ41" s="414">
        <v>0</v>
      </c>
      <c r="AR41" s="413"/>
      <c r="AT41" s="402"/>
      <c r="AU41" s="387"/>
      <c r="AV41" s="414">
        <v>0</v>
      </c>
      <c r="AW41" s="413"/>
      <c r="AY41" s="402"/>
      <c r="AZ41" s="387"/>
      <c r="BA41" s="414">
        <v>59005800</v>
      </c>
      <c r="BB41" s="413"/>
      <c r="BD41" s="402"/>
      <c r="BE41" s="387"/>
      <c r="BF41" s="414">
        <v>0</v>
      </c>
      <c r="BG41" s="413"/>
      <c r="BI41" s="402"/>
      <c r="BJ41" s="387"/>
      <c r="BK41" s="414">
        <v>0</v>
      </c>
      <c r="BL41" s="413"/>
      <c r="BN41" s="402"/>
      <c r="BO41" s="387"/>
      <c r="BP41" s="414">
        <v>0</v>
      </c>
      <c r="BQ41" s="413"/>
      <c r="BS41" s="402"/>
      <c r="BT41" s="387"/>
      <c r="BU41" s="414">
        <v>104668421</v>
      </c>
      <c r="BV41" s="413"/>
      <c r="BX41" s="402"/>
      <c r="BY41" s="387"/>
      <c r="BZ41" s="412">
        <v>67356714</v>
      </c>
      <c r="CA41" s="413"/>
      <c r="CC41" s="402"/>
      <c r="CD41" s="387"/>
      <c r="CE41" s="414">
        <v>0</v>
      </c>
      <c r="CF41" s="413"/>
      <c r="CH41" s="402"/>
      <c r="CI41" s="387"/>
      <c r="CJ41" s="414">
        <v>0</v>
      </c>
      <c r="CK41" s="413"/>
      <c r="CM41" s="402"/>
      <c r="CN41" s="387"/>
      <c r="CO41" s="414">
        <v>0</v>
      </c>
      <c r="CP41" s="413"/>
      <c r="CR41" s="402"/>
      <c r="CS41" s="387"/>
      <c r="CT41" s="414">
        <v>0</v>
      </c>
      <c r="CU41" s="413"/>
      <c r="CW41" s="402"/>
      <c r="CX41" s="387"/>
      <c r="CY41" s="414">
        <v>0</v>
      </c>
      <c r="CZ41" s="413"/>
      <c r="DB41" s="402"/>
      <c r="DC41" s="387"/>
      <c r="DD41" s="414">
        <v>0</v>
      </c>
      <c r="DE41" s="413"/>
      <c r="DG41" s="402"/>
      <c r="DH41" s="387"/>
      <c r="DI41" s="414">
        <v>0</v>
      </c>
      <c r="DJ41" s="413"/>
      <c r="DL41" s="402"/>
      <c r="DM41" s="387"/>
      <c r="DN41" s="414">
        <v>63381850</v>
      </c>
      <c r="DO41" s="413"/>
      <c r="DQ41" s="402"/>
      <c r="DR41" s="387"/>
      <c r="DS41" s="414">
        <v>0</v>
      </c>
      <c r="DT41" s="413"/>
      <c r="DV41" s="402"/>
      <c r="DW41" s="387"/>
      <c r="DX41" s="414">
        <v>0</v>
      </c>
      <c r="DY41" s="413"/>
      <c r="EA41" s="402"/>
      <c r="EB41" s="387"/>
      <c r="EC41" s="414">
        <v>0</v>
      </c>
      <c r="ED41" s="413"/>
      <c r="EF41" s="402"/>
      <c r="EG41" s="387"/>
      <c r="EH41" s="414">
        <v>3974864</v>
      </c>
      <c r="EI41" s="413"/>
      <c r="EK41" s="402"/>
      <c r="EL41" s="387"/>
      <c r="EM41" s="414">
        <v>63381850</v>
      </c>
      <c r="EN41" s="413"/>
      <c r="EP41" s="151"/>
      <c r="ES41" s="152"/>
    </row>
    <row r="42" spans="3:151" ht="12.75" customHeight="1" x14ac:dyDescent="0.3">
      <c r="C42" s="151" t="s">
        <v>375</v>
      </c>
      <c r="E42" s="401"/>
      <c r="F42" s="387"/>
      <c r="G42" s="387"/>
      <c r="H42" s="417">
        <v>0</v>
      </c>
      <c r="I42" s="413"/>
      <c r="K42" s="402"/>
      <c r="L42" s="387"/>
      <c r="M42" s="417">
        <v>0</v>
      </c>
      <c r="N42" s="413"/>
      <c r="P42" s="402"/>
      <c r="Q42" s="387"/>
      <c r="R42" s="417">
        <v>0</v>
      </c>
      <c r="S42" s="413"/>
      <c r="U42" s="402"/>
      <c r="V42" s="387"/>
      <c r="W42" s="417">
        <v>0</v>
      </c>
      <c r="X42" s="413"/>
      <c r="Z42" s="402"/>
      <c r="AA42" s="387"/>
      <c r="AB42" s="417">
        <v>0</v>
      </c>
      <c r="AC42" s="413"/>
      <c r="AE42" s="402"/>
      <c r="AF42" s="387"/>
      <c r="AG42" s="417">
        <v>0</v>
      </c>
      <c r="AH42" s="413"/>
      <c r="AJ42" s="402"/>
      <c r="AK42" s="387"/>
      <c r="AL42" s="417">
        <v>0</v>
      </c>
      <c r="AM42" s="413"/>
      <c r="AO42" s="402"/>
      <c r="AP42" s="387"/>
      <c r="AQ42" s="417">
        <v>0</v>
      </c>
      <c r="AR42" s="413"/>
      <c r="AT42" s="402"/>
      <c r="AU42" s="387"/>
      <c r="AV42" s="417">
        <v>0</v>
      </c>
      <c r="AW42" s="413"/>
      <c r="AY42" s="402"/>
      <c r="AZ42" s="387"/>
      <c r="BA42" s="417">
        <v>0</v>
      </c>
      <c r="BB42" s="413"/>
      <c r="BD42" s="402"/>
      <c r="BE42" s="387"/>
      <c r="BF42" s="417">
        <v>-751144</v>
      </c>
      <c r="BG42" s="413"/>
      <c r="BI42" s="402"/>
      <c r="BJ42" s="387"/>
      <c r="BK42" s="417">
        <v>0</v>
      </c>
      <c r="BL42" s="413"/>
      <c r="BN42" s="402"/>
      <c r="BO42" s="387"/>
      <c r="BP42" s="417">
        <v>0</v>
      </c>
      <c r="BQ42" s="413"/>
      <c r="BS42" s="402"/>
      <c r="BT42" s="387"/>
      <c r="BU42" s="417">
        <v>-751144</v>
      </c>
      <c r="BV42" s="413"/>
      <c r="BX42" s="402"/>
      <c r="BY42" s="387"/>
      <c r="BZ42" s="417">
        <v>0</v>
      </c>
      <c r="CA42" s="413"/>
      <c r="CC42" s="402"/>
      <c r="CD42" s="387"/>
      <c r="CE42" s="417">
        <v>0</v>
      </c>
      <c r="CF42" s="413"/>
      <c r="CH42" s="402"/>
      <c r="CI42" s="387"/>
      <c r="CJ42" s="417">
        <v>0</v>
      </c>
      <c r="CK42" s="413"/>
      <c r="CM42" s="402"/>
      <c r="CN42" s="387"/>
      <c r="CO42" s="417">
        <v>0</v>
      </c>
      <c r="CP42" s="413"/>
      <c r="CR42" s="402"/>
      <c r="CS42" s="387"/>
      <c r="CT42" s="417">
        <v>0</v>
      </c>
      <c r="CU42" s="413"/>
      <c r="CW42" s="402"/>
      <c r="CX42" s="387"/>
      <c r="CY42" s="417">
        <v>0</v>
      </c>
      <c r="CZ42" s="413"/>
      <c r="DB42" s="402"/>
      <c r="DC42" s="387"/>
      <c r="DD42" s="417">
        <v>0</v>
      </c>
      <c r="DE42" s="413"/>
      <c r="DG42" s="402"/>
      <c r="DH42" s="387"/>
      <c r="DI42" s="417">
        <v>0</v>
      </c>
      <c r="DJ42" s="413"/>
      <c r="DL42" s="402"/>
      <c r="DM42" s="387"/>
      <c r="DN42" s="417">
        <v>0</v>
      </c>
      <c r="DO42" s="413"/>
      <c r="DQ42" s="402"/>
      <c r="DR42" s="387"/>
      <c r="DS42" s="417">
        <v>0</v>
      </c>
      <c r="DT42" s="413"/>
      <c r="DV42" s="402"/>
      <c r="DW42" s="387"/>
      <c r="DX42" s="417">
        <v>0</v>
      </c>
      <c r="DY42" s="413"/>
      <c r="EA42" s="402"/>
      <c r="EB42" s="387"/>
      <c r="EC42" s="417">
        <v>0</v>
      </c>
      <c r="ED42" s="413"/>
      <c r="EF42" s="402"/>
      <c r="EG42" s="387"/>
      <c r="EH42" s="417">
        <v>0</v>
      </c>
      <c r="EI42" s="413"/>
      <c r="EK42" s="402"/>
      <c r="EL42" s="387"/>
      <c r="EM42" s="417">
        <v>0</v>
      </c>
      <c r="EN42" s="413"/>
      <c r="EP42" s="151"/>
      <c r="ES42" s="152"/>
    </row>
    <row r="43" spans="3:151" ht="14.25" hidden="1" customHeight="1" x14ac:dyDescent="0.3">
      <c r="C43" s="151"/>
      <c r="E43" s="401"/>
      <c r="F43" s="387"/>
      <c r="G43" s="387"/>
      <c r="I43" s="413"/>
      <c r="K43" s="402"/>
      <c r="L43" s="387"/>
      <c r="N43" s="413"/>
      <c r="P43" s="402"/>
      <c r="Q43" s="387"/>
      <c r="S43" s="413"/>
      <c r="U43" s="402"/>
      <c r="V43" s="387"/>
      <c r="X43" s="413"/>
      <c r="Z43" s="402"/>
      <c r="AA43" s="387"/>
      <c r="AC43" s="413"/>
      <c r="AE43" s="402"/>
      <c r="AF43" s="387"/>
      <c r="AH43" s="413"/>
      <c r="AJ43" s="402"/>
      <c r="AK43" s="387"/>
      <c r="AM43" s="413"/>
      <c r="AO43" s="402"/>
      <c r="AP43" s="387"/>
      <c r="AR43" s="413"/>
      <c r="AT43" s="402"/>
      <c r="AU43" s="387"/>
      <c r="AW43" s="413"/>
      <c r="AY43" s="402"/>
      <c r="AZ43" s="387"/>
      <c r="BB43" s="413"/>
      <c r="BD43" s="402"/>
      <c r="BE43" s="387"/>
      <c r="BG43" s="413"/>
      <c r="BI43" s="402"/>
      <c r="BJ43" s="387"/>
      <c r="BL43" s="413"/>
      <c r="BN43" s="402"/>
      <c r="BO43" s="387"/>
      <c r="BQ43" s="413"/>
      <c r="BS43" s="402"/>
      <c r="BT43" s="387"/>
      <c r="BV43" s="413"/>
      <c r="BX43" s="402"/>
      <c r="BY43" s="387"/>
      <c r="BZ43" s="418"/>
      <c r="CA43" s="413"/>
      <c r="CC43" s="402"/>
      <c r="CD43" s="387"/>
      <c r="CF43" s="413"/>
      <c r="CH43" s="402"/>
      <c r="CI43" s="387"/>
      <c r="CK43" s="413"/>
      <c r="CM43" s="402"/>
      <c r="CN43" s="387"/>
      <c r="CP43" s="413"/>
      <c r="CR43" s="402"/>
      <c r="CS43" s="387"/>
      <c r="CU43" s="413"/>
      <c r="CW43" s="402"/>
      <c r="CX43" s="387"/>
      <c r="CZ43" s="413"/>
      <c r="DB43" s="402"/>
      <c r="DC43" s="387"/>
      <c r="DE43" s="413"/>
      <c r="DG43" s="402"/>
      <c r="DH43" s="387"/>
      <c r="DJ43" s="413"/>
      <c r="DL43" s="402"/>
      <c r="DM43" s="387"/>
      <c r="DO43" s="413"/>
      <c r="DQ43" s="402"/>
      <c r="DR43" s="387"/>
      <c r="DT43" s="413"/>
      <c r="DV43" s="402"/>
      <c r="DW43" s="387"/>
      <c r="DY43" s="413"/>
      <c r="EA43" s="402"/>
      <c r="EB43" s="387"/>
      <c r="ED43" s="413"/>
      <c r="EF43" s="402"/>
      <c r="EG43" s="387"/>
      <c r="EI43" s="413"/>
      <c r="EK43" s="402"/>
      <c r="EL43" s="387"/>
      <c r="EN43" s="413"/>
      <c r="EP43" s="151"/>
      <c r="ES43" s="152"/>
      <c r="ET43" s="152"/>
      <c r="EU43" s="152"/>
    </row>
    <row r="44" spans="3:151" ht="14.25" hidden="1" customHeight="1" x14ac:dyDescent="0.3">
      <c r="C44" s="151" t="s">
        <v>377</v>
      </c>
      <c r="E44" s="401"/>
      <c r="F44" s="387"/>
      <c r="G44" s="387"/>
      <c r="H44" s="143">
        <v>0</v>
      </c>
      <c r="I44" s="413"/>
      <c r="K44" s="402"/>
      <c r="L44" s="387"/>
      <c r="M44" s="143">
        <v>0</v>
      </c>
      <c r="N44" s="413"/>
      <c r="P44" s="402"/>
      <c r="Q44" s="387"/>
      <c r="R44" s="143">
        <v>0</v>
      </c>
      <c r="S44" s="413"/>
      <c r="U44" s="402"/>
      <c r="V44" s="387"/>
      <c r="W44" s="143">
        <v>0</v>
      </c>
      <c r="X44" s="413"/>
      <c r="Z44" s="402"/>
      <c r="AA44" s="387"/>
      <c r="AB44" s="143">
        <v>0</v>
      </c>
      <c r="AC44" s="413"/>
      <c r="AE44" s="402"/>
      <c r="AF44" s="387"/>
      <c r="AG44" s="143">
        <v>0</v>
      </c>
      <c r="AH44" s="413"/>
      <c r="AJ44" s="402"/>
      <c r="AK44" s="387"/>
      <c r="AL44" s="143">
        <v>0</v>
      </c>
      <c r="AM44" s="413"/>
      <c r="AO44" s="402"/>
      <c r="AP44" s="387"/>
      <c r="AQ44" s="143">
        <v>0</v>
      </c>
      <c r="AR44" s="413"/>
      <c r="AT44" s="402"/>
      <c r="AU44" s="387"/>
      <c r="AV44" s="143">
        <v>0</v>
      </c>
      <c r="AW44" s="413"/>
      <c r="AY44" s="402"/>
      <c r="AZ44" s="387"/>
      <c r="BA44" s="143">
        <v>0</v>
      </c>
      <c r="BB44" s="413"/>
      <c r="BD44" s="402"/>
      <c r="BE44" s="387"/>
      <c r="BF44" s="143">
        <v>0</v>
      </c>
      <c r="BG44" s="413"/>
      <c r="BI44" s="402"/>
      <c r="BJ44" s="387"/>
      <c r="BK44" s="143">
        <v>0</v>
      </c>
      <c r="BL44" s="413"/>
      <c r="BN44" s="402"/>
      <c r="BO44" s="387"/>
      <c r="BP44" s="143">
        <v>0</v>
      </c>
      <c r="BQ44" s="413"/>
      <c r="BS44" s="402"/>
      <c r="BT44" s="387"/>
      <c r="BU44" s="143">
        <v>0</v>
      </c>
      <c r="BV44" s="413"/>
      <c r="BX44" s="402"/>
      <c r="BY44" s="387"/>
      <c r="BZ44" s="418">
        <v>0</v>
      </c>
      <c r="CA44" s="413"/>
      <c r="CC44" s="402"/>
      <c r="CD44" s="387"/>
      <c r="CE44" s="143">
        <v>0</v>
      </c>
      <c r="CF44" s="413"/>
      <c r="CH44" s="402"/>
      <c r="CI44" s="387"/>
      <c r="CJ44" s="143">
        <v>0</v>
      </c>
      <c r="CK44" s="413"/>
      <c r="CM44" s="402"/>
      <c r="CN44" s="387"/>
      <c r="CO44" s="143">
        <v>0</v>
      </c>
      <c r="CP44" s="413"/>
      <c r="CR44" s="402"/>
      <c r="CS44" s="387"/>
      <c r="CT44" s="143">
        <v>0</v>
      </c>
      <c r="CU44" s="413"/>
      <c r="CW44" s="402"/>
      <c r="CX44" s="387"/>
      <c r="CY44" s="143">
        <v>0</v>
      </c>
      <c r="CZ44" s="413"/>
      <c r="DB44" s="402"/>
      <c r="DC44" s="387"/>
      <c r="DD44" s="143">
        <v>0</v>
      </c>
      <c r="DE44" s="413"/>
      <c r="DG44" s="402"/>
      <c r="DH44" s="387"/>
      <c r="DI44" s="143">
        <v>0</v>
      </c>
      <c r="DJ44" s="413"/>
      <c r="DL44" s="402"/>
      <c r="DM44" s="387"/>
      <c r="DN44" s="143">
        <v>0</v>
      </c>
      <c r="DO44" s="413"/>
      <c r="DQ44" s="402"/>
      <c r="DR44" s="387"/>
      <c r="DS44" s="143">
        <v>0</v>
      </c>
      <c r="DT44" s="413"/>
      <c r="DV44" s="402"/>
      <c r="DW44" s="387"/>
      <c r="DX44" s="143">
        <v>0</v>
      </c>
      <c r="DY44" s="413"/>
      <c r="EA44" s="402"/>
      <c r="EB44" s="387"/>
      <c r="EC44" s="143">
        <v>0</v>
      </c>
      <c r="ED44" s="413"/>
      <c r="EF44" s="402"/>
      <c r="EG44" s="387"/>
      <c r="EH44" s="143">
        <v>0</v>
      </c>
      <c r="EI44" s="413"/>
      <c r="EK44" s="402"/>
      <c r="EL44" s="387"/>
      <c r="EM44" s="143">
        <v>0</v>
      </c>
      <c r="EN44" s="413"/>
      <c r="EP44" s="151"/>
      <c r="ES44" s="152"/>
      <c r="ET44" s="152"/>
      <c r="EU44" s="152"/>
    </row>
    <row r="45" spans="3:151" ht="14.25" hidden="1" customHeight="1" x14ac:dyDescent="0.3">
      <c r="C45" s="151" t="s">
        <v>373</v>
      </c>
      <c r="E45" s="401"/>
      <c r="F45" s="387"/>
      <c r="G45" s="387"/>
      <c r="H45" s="414">
        <v>0</v>
      </c>
      <c r="I45" s="413"/>
      <c r="K45" s="402"/>
      <c r="L45" s="387"/>
      <c r="M45" s="414">
        <v>0</v>
      </c>
      <c r="N45" s="413"/>
      <c r="P45" s="402"/>
      <c r="Q45" s="387"/>
      <c r="R45" s="414">
        <v>0</v>
      </c>
      <c r="S45" s="413"/>
      <c r="U45" s="402"/>
      <c r="V45" s="387"/>
      <c r="W45" s="414">
        <v>0</v>
      </c>
      <c r="X45" s="413"/>
      <c r="Z45" s="402"/>
      <c r="AA45" s="387"/>
      <c r="AB45" s="414">
        <v>0</v>
      </c>
      <c r="AC45" s="413"/>
      <c r="AE45" s="402"/>
      <c r="AF45" s="387"/>
      <c r="AG45" s="414">
        <v>0</v>
      </c>
      <c r="AH45" s="413"/>
      <c r="AJ45" s="402"/>
      <c r="AK45" s="387"/>
      <c r="AL45" s="414">
        <v>0</v>
      </c>
      <c r="AM45" s="413"/>
      <c r="AO45" s="402"/>
      <c r="AP45" s="387"/>
      <c r="AQ45" s="414">
        <v>0</v>
      </c>
      <c r="AR45" s="413"/>
      <c r="AT45" s="402"/>
      <c r="AU45" s="387"/>
      <c r="AV45" s="414">
        <v>0</v>
      </c>
      <c r="AW45" s="413"/>
      <c r="AY45" s="402"/>
      <c r="AZ45" s="387"/>
      <c r="BA45" s="414">
        <v>0</v>
      </c>
      <c r="BB45" s="413"/>
      <c r="BD45" s="402"/>
      <c r="BE45" s="387"/>
      <c r="BF45" s="414">
        <v>0</v>
      </c>
      <c r="BG45" s="413"/>
      <c r="BI45" s="402"/>
      <c r="BJ45" s="387"/>
      <c r="BK45" s="414">
        <v>0</v>
      </c>
      <c r="BL45" s="413"/>
      <c r="BN45" s="402"/>
      <c r="BO45" s="387"/>
      <c r="BP45" s="414">
        <v>0</v>
      </c>
      <c r="BQ45" s="413"/>
      <c r="BS45" s="402"/>
      <c r="BT45" s="387"/>
      <c r="BU45" s="414">
        <v>0</v>
      </c>
      <c r="BV45" s="413"/>
      <c r="BX45" s="402"/>
      <c r="BY45" s="387"/>
      <c r="BZ45" s="412">
        <v>0</v>
      </c>
      <c r="CA45" s="413"/>
      <c r="CC45" s="402"/>
      <c r="CD45" s="387"/>
      <c r="CE45" s="414">
        <v>0</v>
      </c>
      <c r="CF45" s="413"/>
      <c r="CH45" s="402"/>
      <c r="CI45" s="387"/>
      <c r="CJ45" s="414">
        <v>0</v>
      </c>
      <c r="CK45" s="413"/>
      <c r="CM45" s="402"/>
      <c r="CN45" s="387"/>
      <c r="CO45" s="414">
        <v>0</v>
      </c>
      <c r="CP45" s="413"/>
      <c r="CR45" s="402"/>
      <c r="CS45" s="387"/>
      <c r="CT45" s="414">
        <v>0</v>
      </c>
      <c r="CU45" s="413"/>
      <c r="CW45" s="402"/>
      <c r="CX45" s="387"/>
      <c r="CY45" s="414">
        <v>0</v>
      </c>
      <c r="CZ45" s="413"/>
      <c r="DB45" s="402"/>
      <c r="DC45" s="387"/>
      <c r="DD45" s="414">
        <v>0</v>
      </c>
      <c r="DE45" s="413"/>
      <c r="DG45" s="402"/>
      <c r="DH45" s="387"/>
      <c r="DI45" s="414">
        <v>0</v>
      </c>
      <c r="DJ45" s="413"/>
      <c r="DL45" s="402"/>
      <c r="DM45" s="387"/>
      <c r="DN45" s="414">
        <v>0</v>
      </c>
      <c r="DO45" s="413"/>
      <c r="DQ45" s="402"/>
      <c r="DR45" s="387"/>
      <c r="DS45" s="414">
        <v>0</v>
      </c>
      <c r="DT45" s="413"/>
      <c r="DV45" s="402"/>
      <c r="DW45" s="387"/>
      <c r="DX45" s="414">
        <v>0</v>
      </c>
      <c r="DY45" s="413"/>
      <c r="EA45" s="402"/>
      <c r="EB45" s="387"/>
      <c r="EC45" s="414">
        <v>0</v>
      </c>
      <c r="ED45" s="413"/>
      <c r="EF45" s="402"/>
      <c r="EG45" s="387"/>
      <c r="EH45" s="414">
        <v>0</v>
      </c>
      <c r="EI45" s="413"/>
      <c r="EK45" s="402"/>
      <c r="EL45" s="387"/>
      <c r="EM45" s="414">
        <v>0</v>
      </c>
      <c r="EN45" s="413"/>
      <c r="EP45" s="151"/>
      <c r="ES45" s="152"/>
      <c r="ET45" s="152"/>
      <c r="EU45" s="152"/>
    </row>
    <row r="46" spans="3:151" ht="14.25" hidden="1" customHeight="1" x14ac:dyDescent="0.3">
      <c r="C46" s="151" t="s">
        <v>375</v>
      </c>
      <c r="E46" s="401"/>
      <c r="F46" s="387"/>
      <c r="G46" s="387"/>
      <c r="H46" s="274">
        <v>0</v>
      </c>
      <c r="I46" s="413"/>
      <c r="K46" s="402"/>
      <c r="L46" s="387"/>
      <c r="M46" s="274">
        <v>0</v>
      </c>
      <c r="N46" s="413"/>
      <c r="P46" s="402"/>
      <c r="Q46" s="387"/>
      <c r="R46" s="274">
        <v>0</v>
      </c>
      <c r="S46" s="413"/>
      <c r="U46" s="402"/>
      <c r="V46" s="387"/>
      <c r="W46" s="274">
        <v>0</v>
      </c>
      <c r="X46" s="413"/>
      <c r="Z46" s="402"/>
      <c r="AA46" s="387"/>
      <c r="AB46" s="274">
        <v>0</v>
      </c>
      <c r="AC46" s="413"/>
      <c r="AE46" s="402"/>
      <c r="AF46" s="387"/>
      <c r="AG46" s="274">
        <v>0</v>
      </c>
      <c r="AH46" s="413"/>
      <c r="AJ46" s="402"/>
      <c r="AK46" s="387"/>
      <c r="AL46" s="274">
        <v>0</v>
      </c>
      <c r="AM46" s="413"/>
      <c r="AO46" s="402"/>
      <c r="AP46" s="387"/>
      <c r="AQ46" s="274">
        <v>0</v>
      </c>
      <c r="AR46" s="413"/>
      <c r="AT46" s="402"/>
      <c r="AU46" s="387"/>
      <c r="AV46" s="274">
        <v>0</v>
      </c>
      <c r="AW46" s="413"/>
      <c r="AY46" s="402"/>
      <c r="AZ46" s="387"/>
      <c r="BA46" s="274">
        <v>0</v>
      </c>
      <c r="BB46" s="413"/>
      <c r="BD46" s="402"/>
      <c r="BE46" s="387"/>
      <c r="BF46" s="274">
        <v>0</v>
      </c>
      <c r="BG46" s="413"/>
      <c r="BI46" s="402"/>
      <c r="BJ46" s="387"/>
      <c r="BK46" s="274">
        <v>0</v>
      </c>
      <c r="BL46" s="413"/>
      <c r="BN46" s="402"/>
      <c r="BO46" s="387"/>
      <c r="BP46" s="274">
        <v>0</v>
      </c>
      <c r="BQ46" s="413"/>
      <c r="BS46" s="402"/>
      <c r="BT46" s="387"/>
      <c r="BU46" s="274">
        <v>0</v>
      </c>
      <c r="BV46" s="413"/>
      <c r="BX46" s="402"/>
      <c r="BY46" s="387"/>
      <c r="BZ46" s="415">
        <v>0</v>
      </c>
      <c r="CA46" s="413"/>
      <c r="CC46" s="402"/>
      <c r="CD46" s="387"/>
      <c r="CE46" s="274">
        <v>0</v>
      </c>
      <c r="CF46" s="413"/>
      <c r="CH46" s="402"/>
      <c r="CI46" s="387"/>
      <c r="CJ46" s="274">
        <v>0</v>
      </c>
      <c r="CK46" s="413"/>
      <c r="CM46" s="402"/>
      <c r="CN46" s="387"/>
      <c r="CO46" s="274">
        <v>0</v>
      </c>
      <c r="CP46" s="413"/>
      <c r="CR46" s="402"/>
      <c r="CS46" s="387"/>
      <c r="CT46" s="274">
        <v>0</v>
      </c>
      <c r="CU46" s="413"/>
      <c r="CW46" s="402"/>
      <c r="CX46" s="387"/>
      <c r="CY46" s="274">
        <v>0</v>
      </c>
      <c r="CZ46" s="413"/>
      <c r="DB46" s="402"/>
      <c r="DC46" s="387"/>
      <c r="DD46" s="274">
        <v>0</v>
      </c>
      <c r="DE46" s="413"/>
      <c r="DG46" s="402"/>
      <c r="DH46" s="387"/>
      <c r="DI46" s="274">
        <v>0</v>
      </c>
      <c r="DJ46" s="413"/>
      <c r="DL46" s="402"/>
      <c r="DM46" s="387"/>
      <c r="DN46" s="274">
        <v>0</v>
      </c>
      <c r="DO46" s="413"/>
      <c r="DQ46" s="402"/>
      <c r="DR46" s="387"/>
      <c r="DS46" s="274">
        <v>0</v>
      </c>
      <c r="DT46" s="413"/>
      <c r="DV46" s="402"/>
      <c r="DW46" s="387"/>
      <c r="DX46" s="274">
        <v>0</v>
      </c>
      <c r="DY46" s="413"/>
      <c r="EA46" s="402"/>
      <c r="EB46" s="387"/>
      <c r="EC46" s="274">
        <v>0</v>
      </c>
      <c r="ED46" s="413"/>
      <c r="EF46" s="402"/>
      <c r="EG46" s="387"/>
      <c r="EH46" s="274">
        <v>0</v>
      </c>
      <c r="EI46" s="413"/>
      <c r="EK46" s="402"/>
      <c r="EL46" s="387"/>
      <c r="EM46" s="274">
        <v>0</v>
      </c>
      <c r="EN46" s="413"/>
      <c r="EP46" s="151"/>
      <c r="ES46" s="152"/>
      <c r="ET46" s="152"/>
      <c r="EU46" s="152"/>
    </row>
    <row r="47" spans="3:151" ht="14.25" hidden="1" customHeight="1" x14ac:dyDescent="0.3">
      <c r="C47" s="151" t="s">
        <v>388</v>
      </c>
      <c r="E47" s="401"/>
      <c r="F47" s="387"/>
      <c r="G47" s="387"/>
      <c r="H47" s="274"/>
      <c r="I47" s="413"/>
      <c r="K47" s="402"/>
      <c r="L47" s="387"/>
      <c r="M47" s="274"/>
      <c r="N47" s="413"/>
      <c r="P47" s="402"/>
      <c r="Q47" s="387"/>
      <c r="R47" s="274"/>
      <c r="S47" s="413"/>
      <c r="U47" s="402"/>
      <c r="V47" s="387"/>
      <c r="W47" s="274"/>
      <c r="X47" s="413"/>
      <c r="Z47" s="402"/>
      <c r="AA47" s="387"/>
      <c r="AB47" s="274"/>
      <c r="AC47" s="413"/>
      <c r="AE47" s="402"/>
      <c r="AF47" s="387"/>
      <c r="AG47" s="274"/>
      <c r="AH47" s="413"/>
      <c r="AJ47" s="402"/>
      <c r="AK47" s="387"/>
      <c r="AL47" s="274"/>
      <c r="AM47" s="413"/>
      <c r="AO47" s="402"/>
      <c r="AP47" s="387"/>
      <c r="AQ47" s="274"/>
      <c r="AR47" s="413"/>
      <c r="AT47" s="402"/>
      <c r="AU47" s="387"/>
      <c r="AV47" s="274"/>
      <c r="AW47" s="413"/>
      <c r="AY47" s="402"/>
      <c r="AZ47" s="387"/>
      <c r="BA47" s="274"/>
      <c r="BB47" s="413"/>
      <c r="BD47" s="402"/>
      <c r="BE47" s="387"/>
      <c r="BF47" s="274"/>
      <c r="BG47" s="413"/>
      <c r="BI47" s="402"/>
      <c r="BJ47" s="387"/>
      <c r="BK47" s="274"/>
      <c r="BL47" s="413"/>
      <c r="BN47" s="402"/>
      <c r="BO47" s="387"/>
      <c r="BP47" s="274"/>
      <c r="BQ47" s="413"/>
      <c r="BS47" s="402"/>
      <c r="BT47" s="387"/>
      <c r="BU47" s="274"/>
      <c r="BV47" s="413"/>
      <c r="BX47" s="402"/>
      <c r="BY47" s="387"/>
      <c r="BZ47" s="415"/>
      <c r="CA47" s="413"/>
      <c r="CC47" s="402"/>
      <c r="CD47" s="387"/>
      <c r="CE47" s="274"/>
      <c r="CF47" s="413"/>
      <c r="CH47" s="402"/>
      <c r="CI47" s="387"/>
      <c r="CJ47" s="274"/>
      <c r="CK47" s="413"/>
      <c r="CM47" s="402"/>
      <c r="CN47" s="387"/>
      <c r="CO47" s="274"/>
      <c r="CP47" s="413"/>
      <c r="CR47" s="402"/>
      <c r="CS47" s="387"/>
      <c r="CT47" s="274"/>
      <c r="CU47" s="413"/>
      <c r="CW47" s="402"/>
      <c r="CX47" s="387"/>
      <c r="CY47" s="274"/>
      <c r="CZ47" s="413"/>
      <c r="DB47" s="402"/>
      <c r="DC47" s="387"/>
      <c r="DD47" s="274"/>
      <c r="DE47" s="413"/>
      <c r="DG47" s="402"/>
      <c r="DH47" s="387"/>
      <c r="DI47" s="274"/>
      <c r="DJ47" s="413"/>
      <c r="DL47" s="402"/>
      <c r="DM47" s="387"/>
      <c r="DN47" s="274"/>
      <c r="DO47" s="413"/>
      <c r="DQ47" s="402"/>
      <c r="DR47" s="387"/>
      <c r="DS47" s="274"/>
      <c r="DT47" s="413"/>
      <c r="DV47" s="402"/>
      <c r="DW47" s="387"/>
      <c r="DX47" s="274"/>
      <c r="DY47" s="413"/>
      <c r="EA47" s="402"/>
      <c r="EB47" s="387"/>
      <c r="EC47" s="274"/>
      <c r="ED47" s="413"/>
      <c r="EF47" s="402"/>
      <c r="EG47" s="387"/>
      <c r="EH47" s="274"/>
      <c r="EI47" s="413"/>
      <c r="EK47" s="402"/>
      <c r="EL47" s="387"/>
      <c r="EM47" s="274"/>
      <c r="EN47" s="413"/>
      <c r="EP47" s="151"/>
      <c r="ES47" s="152"/>
      <c r="ET47" s="152"/>
      <c r="EU47" s="152"/>
    </row>
    <row r="48" spans="3:151" ht="14.25" hidden="1" customHeight="1" x14ac:dyDescent="0.3">
      <c r="C48" s="410" t="s">
        <v>389</v>
      </c>
      <c r="E48" s="401"/>
      <c r="F48" s="387"/>
      <c r="G48" s="387"/>
      <c r="H48" s="274">
        <v>0</v>
      </c>
      <c r="I48" s="413"/>
      <c r="K48" s="402"/>
      <c r="L48" s="387"/>
      <c r="M48" s="274">
        <v>0</v>
      </c>
      <c r="N48" s="413"/>
      <c r="P48" s="402"/>
      <c r="Q48" s="387"/>
      <c r="R48" s="274">
        <v>0</v>
      </c>
      <c r="S48" s="413"/>
      <c r="U48" s="402"/>
      <c r="V48" s="387"/>
      <c r="W48" s="274">
        <v>0</v>
      </c>
      <c r="X48" s="413"/>
      <c r="Z48" s="402"/>
      <c r="AA48" s="387"/>
      <c r="AB48" s="274">
        <v>0</v>
      </c>
      <c r="AC48" s="413"/>
      <c r="AE48" s="402"/>
      <c r="AF48" s="387"/>
      <c r="AG48" s="274">
        <v>0</v>
      </c>
      <c r="AH48" s="413"/>
      <c r="AJ48" s="402"/>
      <c r="AK48" s="387"/>
      <c r="AL48" s="274">
        <v>0</v>
      </c>
      <c r="AM48" s="413"/>
      <c r="AO48" s="402"/>
      <c r="AP48" s="387"/>
      <c r="AQ48" s="274">
        <v>0</v>
      </c>
      <c r="AR48" s="413"/>
      <c r="AT48" s="402"/>
      <c r="AU48" s="387"/>
      <c r="AV48" s="274">
        <v>0</v>
      </c>
      <c r="AW48" s="413"/>
      <c r="AY48" s="402"/>
      <c r="AZ48" s="387"/>
      <c r="BA48" s="274">
        <v>0</v>
      </c>
      <c r="BB48" s="413"/>
      <c r="BD48" s="402"/>
      <c r="BE48" s="387"/>
      <c r="BF48" s="274">
        <v>0</v>
      </c>
      <c r="BG48" s="413"/>
      <c r="BI48" s="402"/>
      <c r="BJ48" s="387"/>
      <c r="BK48" s="274">
        <v>0</v>
      </c>
      <c r="BL48" s="413"/>
      <c r="BN48" s="402"/>
      <c r="BO48" s="387"/>
      <c r="BP48" s="274">
        <v>0</v>
      </c>
      <c r="BQ48" s="413"/>
      <c r="BS48" s="402"/>
      <c r="BT48" s="387"/>
      <c r="BU48" s="274">
        <v>0</v>
      </c>
      <c r="BV48" s="413"/>
      <c r="BX48" s="402"/>
      <c r="BY48" s="387"/>
      <c r="BZ48" s="415">
        <v>0</v>
      </c>
      <c r="CA48" s="413"/>
      <c r="CC48" s="402"/>
      <c r="CD48" s="387"/>
      <c r="CE48" s="274">
        <v>0</v>
      </c>
      <c r="CF48" s="413"/>
      <c r="CH48" s="402"/>
      <c r="CI48" s="387"/>
      <c r="CJ48" s="274">
        <v>0</v>
      </c>
      <c r="CK48" s="413"/>
      <c r="CM48" s="402"/>
      <c r="CN48" s="387"/>
      <c r="CO48" s="274">
        <v>0</v>
      </c>
      <c r="CP48" s="413"/>
      <c r="CR48" s="402"/>
      <c r="CS48" s="387"/>
      <c r="CT48" s="274">
        <v>0</v>
      </c>
      <c r="CU48" s="413"/>
      <c r="CW48" s="402"/>
      <c r="CX48" s="387"/>
      <c r="CY48" s="274">
        <v>0</v>
      </c>
      <c r="CZ48" s="413"/>
      <c r="DB48" s="402"/>
      <c r="DC48" s="387"/>
      <c r="DD48" s="274">
        <v>0</v>
      </c>
      <c r="DE48" s="413"/>
      <c r="DG48" s="402"/>
      <c r="DH48" s="387"/>
      <c r="DI48" s="274">
        <v>0</v>
      </c>
      <c r="DJ48" s="413"/>
      <c r="DL48" s="402"/>
      <c r="DM48" s="387"/>
      <c r="DN48" s="274">
        <v>0</v>
      </c>
      <c r="DO48" s="413"/>
      <c r="DQ48" s="402"/>
      <c r="DR48" s="387"/>
      <c r="DS48" s="274">
        <v>0</v>
      </c>
      <c r="DT48" s="413"/>
      <c r="DV48" s="402"/>
      <c r="DW48" s="387"/>
      <c r="DX48" s="274">
        <v>0</v>
      </c>
      <c r="DY48" s="413"/>
      <c r="EA48" s="402"/>
      <c r="EB48" s="387"/>
      <c r="EC48" s="274">
        <v>0</v>
      </c>
      <c r="ED48" s="413"/>
      <c r="EF48" s="402"/>
      <c r="EG48" s="387"/>
      <c r="EH48" s="274">
        <v>0</v>
      </c>
      <c r="EI48" s="413"/>
      <c r="EK48" s="402"/>
      <c r="EL48" s="387"/>
      <c r="EM48" s="274">
        <v>0</v>
      </c>
      <c r="EN48" s="413"/>
      <c r="EP48" s="151"/>
      <c r="ES48" s="152"/>
      <c r="ET48" s="152"/>
      <c r="EU48" s="152"/>
    </row>
    <row r="49" spans="3:151" ht="14.25" hidden="1" customHeight="1" x14ac:dyDescent="0.3">
      <c r="C49" s="410" t="s">
        <v>390</v>
      </c>
      <c r="E49" s="401"/>
      <c r="F49" s="387"/>
      <c r="G49" s="387"/>
      <c r="H49" s="417">
        <v>0</v>
      </c>
      <c r="I49" s="413"/>
      <c r="K49" s="402"/>
      <c r="L49" s="387"/>
      <c r="M49" s="417">
        <v>0</v>
      </c>
      <c r="N49" s="413"/>
      <c r="P49" s="402"/>
      <c r="Q49" s="387"/>
      <c r="R49" s="417">
        <v>0</v>
      </c>
      <c r="S49" s="413"/>
      <c r="U49" s="402"/>
      <c r="V49" s="387"/>
      <c r="W49" s="417">
        <v>0</v>
      </c>
      <c r="X49" s="413"/>
      <c r="Z49" s="402"/>
      <c r="AA49" s="387"/>
      <c r="AB49" s="417">
        <v>0</v>
      </c>
      <c r="AC49" s="413"/>
      <c r="AE49" s="402"/>
      <c r="AF49" s="387"/>
      <c r="AG49" s="417">
        <v>0</v>
      </c>
      <c r="AH49" s="413"/>
      <c r="AJ49" s="402"/>
      <c r="AK49" s="387"/>
      <c r="AL49" s="417">
        <v>0</v>
      </c>
      <c r="AM49" s="413"/>
      <c r="AO49" s="402"/>
      <c r="AP49" s="387"/>
      <c r="AQ49" s="417">
        <v>0</v>
      </c>
      <c r="AR49" s="413"/>
      <c r="AT49" s="402"/>
      <c r="AU49" s="387"/>
      <c r="AV49" s="417">
        <v>0</v>
      </c>
      <c r="AW49" s="413"/>
      <c r="AY49" s="402"/>
      <c r="AZ49" s="387"/>
      <c r="BA49" s="417">
        <v>0</v>
      </c>
      <c r="BB49" s="413"/>
      <c r="BD49" s="402"/>
      <c r="BE49" s="387"/>
      <c r="BF49" s="417">
        <v>0</v>
      </c>
      <c r="BG49" s="413"/>
      <c r="BI49" s="402"/>
      <c r="BJ49" s="387"/>
      <c r="BK49" s="417">
        <v>0</v>
      </c>
      <c r="BL49" s="413"/>
      <c r="BN49" s="402"/>
      <c r="BO49" s="387"/>
      <c r="BP49" s="417">
        <v>0</v>
      </c>
      <c r="BQ49" s="413"/>
      <c r="BS49" s="402"/>
      <c r="BT49" s="387"/>
      <c r="BU49" s="417">
        <v>0</v>
      </c>
      <c r="BV49" s="413"/>
      <c r="BX49" s="402"/>
      <c r="BY49" s="387"/>
      <c r="BZ49" s="416">
        <v>0</v>
      </c>
      <c r="CA49" s="413"/>
      <c r="CC49" s="402"/>
      <c r="CD49" s="387"/>
      <c r="CE49" s="417">
        <v>0</v>
      </c>
      <c r="CF49" s="413"/>
      <c r="CH49" s="402"/>
      <c r="CI49" s="387"/>
      <c r="CJ49" s="417">
        <v>0</v>
      </c>
      <c r="CK49" s="413"/>
      <c r="CM49" s="402"/>
      <c r="CN49" s="387"/>
      <c r="CO49" s="417">
        <v>0</v>
      </c>
      <c r="CP49" s="413"/>
      <c r="CR49" s="402"/>
      <c r="CS49" s="387"/>
      <c r="CT49" s="417">
        <v>0</v>
      </c>
      <c r="CU49" s="413"/>
      <c r="CW49" s="402"/>
      <c r="CX49" s="387"/>
      <c r="CY49" s="417">
        <v>0</v>
      </c>
      <c r="CZ49" s="413"/>
      <c r="DB49" s="402"/>
      <c r="DC49" s="387"/>
      <c r="DD49" s="417">
        <v>0</v>
      </c>
      <c r="DE49" s="413"/>
      <c r="DG49" s="402"/>
      <c r="DH49" s="387"/>
      <c r="DI49" s="417">
        <v>0</v>
      </c>
      <c r="DJ49" s="413"/>
      <c r="DL49" s="402"/>
      <c r="DM49" s="387"/>
      <c r="DN49" s="417">
        <v>0</v>
      </c>
      <c r="DO49" s="413"/>
      <c r="DQ49" s="402"/>
      <c r="DR49" s="387"/>
      <c r="DS49" s="417">
        <v>0</v>
      </c>
      <c r="DT49" s="413"/>
      <c r="DV49" s="402"/>
      <c r="DW49" s="387"/>
      <c r="DX49" s="417">
        <v>0</v>
      </c>
      <c r="DY49" s="413"/>
      <c r="EA49" s="402"/>
      <c r="EB49" s="387"/>
      <c r="EC49" s="417">
        <v>0</v>
      </c>
      <c r="ED49" s="413"/>
      <c r="EF49" s="402"/>
      <c r="EG49" s="387"/>
      <c r="EH49" s="417">
        <v>0</v>
      </c>
      <c r="EI49" s="413"/>
      <c r="EK49" s="402"/>
      <c r="EL49" s="387"/>
      <c r="EM49" s="417">
        <v>0</v>
      </c>
      <c r="EN49" s="413"/>
      <c r="EP49" s="151"/>
      <c r="ES49" s="152"/>
      <c r="ET49" s="152"/>
      <c r="EU49" s="152"/>
    </row>
    <row r="50" spans="3:151" ht="14.25" hidden="1" customHeight="1" x14ac:dyDescent="0.3">
      <c r="C50" s="151"/>
      <c r="E50" s="401"/>
      <c r="F50" s="387"/>
      <c r="G50" s="387"/>
      <c r="I50" s="413"/>
      <c r="K50" s="402"/>
      <c r="L50" s="387"/>
      <c r="N50" s="413"/>
      <c r="P50" s="402"/>
      <c r="Q50" s="387"/>
      <c r="S50" s="413"/>
      <c r="U50" s="402"/>
      <c r="V50" s="387"/>
      <c r="X50" s="413"/>
      <c r="Z50" s="402"/>
      <c r="AA50" s="387"/>
      <c r="AC50" s="413"/>
      <c r="AE50" s="402"/>
      <c r="AF50" s="387"/>
      <c r="AH50" s="413"/>
      <c r="AJ50" s="402"/>
      <c r="AK50" s="387"/>
      <c r="AM50" s="413"/>
      <c r="AO50" s="402"/>
      <c r="AP50" s="387"/>
      <c r="AR50" s="413"/>
      <c r="AT50" s="402"/>
      <c r="AU50" s="387"/>
      <c r="AW50" s="413"/>
      <c r="AY50" s="402"/>
      <c r="AZ50" s="387"/>
      <c r="BB50" s="413"/>
      <c r="BD50" s="402"/>
      <c r="BE50" s="387"/>
      <c r="BG50" s="413"/>
      <c r="BI50" s="402"/>
      <c r="BJ50" s="387"/>
      <c r="BL50" s="413"/>
      <c r="BN50" s="402"/>
      <c r="BO50" s="387"/>
      <c r="BQ50" s="413"/>
      <c r="BS50" s="402"/>
      <c r="BT50" s="387"/>
      <c r="BV50" s="413"/>
      <c r="BX50" s="402"/>
      <c r="BY50" s="387"/>
      <c r="BZ50" s="418"/>
      <c r="CA50" s="413"/>
      <c r="CC50" s="402"/>
      <c r="CD50" s="387"/>
      <c r="CF50" s="413"/>
      <c r="CH50" s="402"/>
      <c r="CI50" s="387"/>
      <c r="CK50" s="413"/>
      <c r="CM50" s="402"/>
      <c r="CN50" s="387"/>
      <c r="CP50" s="413"/>
      <c r="CR50" s="402"/>
      <c r="CS50" s="387"/>
      <c r="CU50" s="413"/>
      <c r="CW50" s="402"/>
      <c r="CX50" s="387"/>
      <c r="CZ50" s="413"/>
      <c r="DB50" s="402"/>
      <c r="DC50" s="387"/>
      <c r="DE50" s="413"/>
      <c r="DG50" s="402"/>
      <c r="DH50" s="387"/>
      <c r="DJ50" s="413"/>
      <c r="DL50" s="402"/>
      <c r="DM50" s="387"/>
      <c r="DO50" s="413"/>
      <c r="DQ50" s="402"/>
      <c r="DR50" s="387"/>
      <c r="DT50" s="413"/>
      <c r="DV50" s="402"/>
      <c r="DW50" s="387"/>
      <c r="DY50" s="413"/>
      <c r="EA50" s="402"/>
      <c r="EB50" s="387"/>
      <c r="ED50" s="413"/>
      <c r="EF50" s="402"/>
      <c r="EG50" s="387"/>
      <c r="EI50" s="413"/>
      <c r="EK50" s="402"/>
      <c r="EL50" s="387"/>
      <c r="EN50" s="413"/>
      <c r="EP50" s="151"/>
      <c r="ES50" s="152"/>
      <c r="ET50" s="152"/>
      <c r="EU50" s="152"/>
    </row>
    <row r="51" spans="3:151" ht="12.75" hidden="1" customHeight="1" x14ac:dyDescent="0.3">
      <c r="C51" s="151" t="s">
        <v>391</v>
      </c>
      <c r="E51" s="401"/>
      <c r="F51" s="387"/>
      <c r="G51" s="387"/>
      <c r="H51" s="143">
        <v>0</v>
      </c>
      <c r="I51" s="413"/>
      <c r="K51" s="402"/>
      <c r="L51" s="387"/>
      <c r="M51" s="143">
        <v>0</v>
      </c>
      <c r="N51" s="413"/>
      <c r="P51" s="402"/>
      <c r="Q51" s="387"/>
      <c r="R51" s="143">
        <v>0</v>
      </c>
      <c r="S51" s="413"/>
      <c r="U51" s="402"/>
      <c r="V51" s="387"/>
      <c r="W51" s="143">
        <v>0</v>
      </c>
      <c r="X51" s="413"/>
      <c r="Z51" s="402"/>
      <c r="AA51" s="387"/>
      <c r="AB51" s="143">
        <v>0</v>
      </c>
      <c r="AC51" s="413"/>
      <c r="AE51" s="402"/>
      <c r="AF51" s="387"/>
      <c r="AG51" s="143">
        <v>0</v>
      </c>
      <c r="AH51" s="413"/>
      <c r="AJ51" s="402"/>
      <c r="AK51" s="387"/>
      <c r="AL51" s="143">
        <v>0</v>
      </c>
      <c r="AM51" s="413"/>
      <c r="AO51" s="402"/>
      <c r="AP51" s="387"/>
      <c r="AQ51" s="143">
        <v>0</v>
      </c>
      <c r="AR51" s="413"/>
      <c r="AT51" s="402"/>
      <c r="AU51" s="387"/>
      <c r="AV51" s="143">
        <v>0</v>
      </c>
      <c r="AW51" s="413"/>
      <c r="AY51" s="402"/>
      <c r="AZ51" s="387"/>
      <c r="BA51" s="143">
        <v>0</v>
      </c>
      <c r="BB51" s="413"/>
      <c r="BD51" s="402"/>
      <c r="BE51" s="387"/>
      <c r="BF51" s="143">
        <v>0</v>
      </c>
      <c r="BG51" s="413"/>
      <c r="BI51" s="402"/>
      <c r="BJ51" s="387"/>
      <c r="BK51" s="143">
        <v>0</v>
      </c>
      <c r="BL51" s="413"/>
      <c r="BN51" s="402"/>
      <c r="BO51" s="387"/>
      <c r="BP51" s="143">
        <v>0</v>
      </c>
      <c r="BQ51" s="413"/>
      <c r="BS51" s="402"/>
      <c r="BT51" s="387"/>
      <c r="BU51" s="143">
        <v>0</v>
      </c>
      <c r="BV51" s="413"/>
      <c r="BX51" s="402"/>
      <c r="BY51" s="387"/>
      <c r="BZ51" s="418">
        <v>0</v>
      </c>
      <c r="CA51" s="413"/>
      <c r="CC51" s="402"/>
      <c r="CD51" s="387"/>
      <c r="CE51" s="143">
        <v>0</v>
      </c>
      <c r="CF51" s="413"/>
      <c r="CH51" s="402"/>
      <c r="CI51" s="387"/>
      <c r="CJ51" s="143">
        <v>0</v>
      </c>
      <c r="CK51" s="413"/>
      <c r="CM51" s="402"/>
      <c r="CN51" s="387"/>
      <c r="CO51" s="143">
        <v>0</v>
      </c>
      <c r="CP51" s="413"/>
      <c r="CR51" s="402"/>
      <c r="CS51" s="387"/>
      <c r="CT51" s="143">
        <v>0</v>
      </c>
      <c r="CU51" s="413"/>
      <c r="CW51" s="402"/>
      <c r="CX51" s="387"/>
      <c r="CY51" s="143">
        <v>0</v>
      </c>
      <c r="CZ51" s="413"/>
      <c r="DB51" s="402"/>
      <c r="DC51" s="387"/>
      <c r="DD51" s="143">
        <v>0</v>
      </c>
      <c r="DE51" s="413"/>
      <c r="DG51" s="402"/>
      <c r="DH51" s="387"/>
      <c r="DI51" s="143">
        <v>0</v>
      </c>
      <c r="DJ51" s="413"/>
      <c r="DL51" s="402"/>
      <c r="DM51" s="387"/>
      <c r="DN51" s="143">
        <v>0</v>
      </c>
      <c r="DO51" s="413"/>
      <c r="DQ51" s="402"/>
      <c r="DR51" s="387"/>
      <c r="DS51" s="143">
        <v>0</v>
      </c>
      <c r="DT51" s="413"/>
      <c r="DV51" s="402"/>
      <c r="DW51" s="387"/>
      <c r="DX51" s="143">
        <v>0</v>
      </c>
      <c r="DY51" s="413"/>
      <c r="EA51" s="402"/>
      <c r="EB51" s="387"/>
      <c r="EC51" s="143">
        <v>0</v>
      </c>
      <c r="ED51" s="413"/>
      <c r="EF51" s="402"/>
      <c r="EG51" s="387"/>
      <c r="EH51" s="143">
        <v>0</v>
      </c>
      <c r="EI51" s="413"/>
      <c r="EK51" s="402"/>
      <c r="EL51" s="387"/>
      <c r="EM51" s="143">
        <v>0</v>
      </c>
      <c r="EN51" s="413"/>
      <c r="EP51" s="151"/>
      <c r="ES51" s="152"/>
      <c r="ET51" s="152"/>
      <c r="EU51" s="152"/>
    </row>
    <row r="52" spans="3:151" ht="14.25" hidden="1" customHeight="1" x14ac:dyDescent="0.3">
      <c r="C52" s="151" t="s">
        <v>373</v>
      </c>
      <c r="E52" s="401"/>
      <c r="F52" s="387"/>
      <c r="G52" s="387"/>
      <c r="H52" s="414">
        <v>0</v>
      </c>
      <c r="I52" s="413"/>
      <c r="K52" s="402"/>
      <c r="L52" s="387"/>
      <c r="M52" s="414">
        <v>0</v>
      </c>
      <c r="N52" s="413"/>
      <c r="P52" s="402"/>
      <c r="Q52" s="387"/>
      <c r="R52" s="414">
        <v>0</v>
      </c>
      <c r="S52" s="413"/>
      <c r="U52" s="402"/>
      <c r="V52" s="387"/>
      <c r="W52" s="414">
        <v>0</v>
      </c>
      <c r="X52" s="413"/>
      <c r="Z52" s="402"/>
      <c r="AA52" s="387"/>
      <c r="AB52" s="414">
        <v>0</v>
      </c>
      <c r="AC52" s="413"/>
      <c r="AE52" s="402"/>
      <c r="AF52" s="387"/>
      <c r="AG52" s="414">
        <v>0</v>
      </c>
      <c r="AH52" s="413"/>
      <c r="AJ52" s="402"/>
      <c r="AK52" s="387"/>
      <c r="AL52" s="414">
        <v>0</v>
      </c>
      <c r="AM52" s="413"/>
      <c r="AO52" s="402"/>
      <c r="AP52" s="387"/>
      <c r="AQ52" s="414">
        <v>0</v>
      </c>
      <c r="AR52" s="413"/>
      <c r="AT52" s="402"/>
      <c r="AU52" s="387"/>
      <c r="AV52" s="414">
        <v>0</v>
      </c>
      <c r="AW52" s="413"/>
      <c r="AY52" s="402"/>
      <c r="AZ52" s="387"/>
      <c r="BA52" s="414">
        <v>0</v>
      </c>
      <c r="BB52" s="413"/>
      <c r="BD52" s="402"/>
      <c r="BE52" s="387"/>
      <c r="BF52" s="414">
        <v>0</v>
      </c>
      <c r="BG52" s="413"/>
      <c r="BI52" s="402"/>
      <c r="BJ52" s="387"/>
      <c r="BK52" s="414">
        <v>0</v>
      </c>
      <c r="BL52" s="413"/>
      <c r="BN52" s="402"/>
      <c r="BO52" s="387"/>
      <c r="BP52" s="414">
        <v>0</v>
      </c>
      <c r="BQ52" s="413"/>
      <c r="BS52" s="402"/>
      <c r="BT52" s="387"/>
      <c r="BU52" s="414">
        <v>0</v>
      </c>
      <c r="BV52" s="413"/>
      <c r="BX52" s="402"/>
      <c r="BY52" s="387"/>
      <c r="BZ52" s="412">
        <v>0</v>
      </c>
      <c r="CA52" s="413"/>
      <c r="CC52" s="402"/>
      <c r="CD52" s="387"/>
      <c r="CE52" s="414">
        <v>0</v>
      </c>
      <c r="CF52" s="413"/>
      <c r="CH52" s="402"/>
      <c r="CI52" s="387"/>
      <c r="CJ52" s="414">
        <v>0</v>
      </c>
      <c r="CK52" s="413"/>
      <c r="CM52" s="402"/>
      <c r="CN52" s="387"/>
      <c r="CO52" s="414">
        <v>0</v>
      </c>
      <c r="CP52" s="413"/>
      <c r="CR52" s="402"/>
      <c r="CS52" s="387"/>
      <c r="CT52" s="414">
        <v>0</v>
      </c>
      <c r="CU52" s="413"/>
      <c r="CW52" s="402"/>
      <c r="CX52" s="387"/>
      <c r="CY52" s="414">
        <v>0</v>
      </c>
      <c r="CZ52" s="413"/>
      <c r="DB52" s="402"/>
      <c r="DC52" s="387"/>
      <c r="DD52" s="414">
        <v>0</v>
      </c>
      <c r="DE52" s="413"/>
      <c r="DG52" s="402"/>
      <c r="DH52" s="387"/>
      <c r="DI52" s="414">
        <v>0</v>
      </c>
      <c r="DJ52" s="413"/>
      <c r="DL52" s="402"/>
      <c r="DM52" s="387"/>
      <c r="DN52" s="414">
        <v>0</v>
      </c>
      <c r="DO52" s="413"/>
      <c r="DQ52" s="402"/>
      <c r="DR52" s="387"/>
      <c r="DS52" s="414">
        <v>0</v>
      </c>
      <c r="DT52" s="413"/>
      <c r="DV52" s="402"/>
      <c r="DW52" s="387"/>
      <c r="DX52" s="414">
        <v>0</v>
      </c>
      <c r="DY52" s="413"/>
      <c r="EA52" s="402"/>
      <c r="EB52" s="387"/>
      <c r="EC52" s="414">
        <v>0</v>
      </c>
      <c r="ED52" s="413"/>
      <c r="EF52" s="402"/>
      <c r="EG52" s="387"/>
      <c r="EH52" s="414">
        <v>0</v>
      </c>
      <c r="EI52" s="413"/>
      <c r="EK52" s="402"/>
      <c r="EL52" s="387"/>
      <c r="EM52" s="414">
        <v>0</v>
      </c>
      <c r="EN52" s="413"/>
      <c r="EP52" s="151"/>
      <c r="ES52" s="152"/>
      <c r="ET52" s="152"/>
      <c r="EU52" s="152"/>
    </row>
    <row r="53" spans="3:151" ht="14.25" hidden="1" customHeight="1" x14ac:dyDescent="0.3">
      <c r="C53" s="151" t="s">
        <v>375</v>
      </c>
      <c r="E53" s="401"/>
      <c r="F53" s="387"/>
      <c r="G53" s="387"/>
      <c r="H53" s="274">
        <v>0</v>
      </c>
      <c r="I53" s="413"/>
      <c r="K53" s="402"/>
      <c r="L53" s="387"/>
      <c r="M53" s="274">
        <v>0</v>
      </c>
      <c r="N53" s="413"/>
      <c r="P53" s="402"/>
      <c r="Q53" s="387"/>
      <c r="R53" s="274">
        <v>0</v>
      </c>
      <c r="S53" s="413"/>
      <c r="U53" s="402"/>
      <c r="V53" s="387"/>
      <c r="W53" s="274">
        <v>0</v>
      </c>
      <c r="X53" s="413"/>
      <c r="Z53" s="402"/>
      <c r="AA53" s="387"/>
      <c r="AB53" s="274">
        <v>0</v>
      </c>
      <c r="AC53" s="413"/>
      <c r="AE53" s="402"/>
      <c r="AF53" s="387"/>
      <c r="AG53" s="274">
        <v>0</v>
      </c>
      <c r="AH53" s="413"/>
      <c r="AJ53" s="402"/>
      <c r="AK53" s="387"/>
      <c r="AL53" s="274">
        <v>0</v>
      </c>
      <c r="AM53" s="413"/>
      <c r="AO53" s="402"/>
      <c r="AP53" s="387"/>
      <c r="AQ53" s="274">
        <v>0</v>
      </c>
      <c r="AR53" s="413"/>
      <c r="AT53" s="402"/>
      <c r="AU53" s="387"/>
      <c r="AV53" s="274">
        <v>0</v>
      </c>
      <c r="AW53" s="413"/>
      <c r="AY53" s="402"/>
      <c r="AZ53" s="387"/>
      <c r="BA53" s="274">
        <v>0</v>
      </c>
      <c r="BB53" s="413"/>
      <c r="BD53" s="402"/>
      <c r="BE53" s="387"/>
      <c r="BF53" s="274">
        <v>0</v>
      </c>
      <c r="BG53" s="413"/>
      <c r="BI53" s="402"/>
      <c r="BJ53" s="387"/>
      <c r="BK53" s="274">
        <v>0</v>
      </c>
      <c r="BL53" s="413"/>
      <c r="BN53" s="402"/>
      <c r="BO53" s="387"/>
      <c r="BP53" s="274">
        <v>0</v>
      </c>
      <c r="BQ53" s="413"/>
      <c r="BS53" s="402"/>
      <c r="BT53" s="387"/>
      <c r="BU53" s="274">
        <v>0</v>
      </c>
      <c r="BV53" s="413"/>
      <c r="BX53" s="402"/>
      <c r="BY53" s="387"/>
      <c r="BZ53" s="415">
        <v>0</v>
      </c>
      <c r="CA53" s="413"/>
      <c r="CC53" s="402"/>
      <c r="CD53" s="387"/>
      <c r="CE53" s="274">
        <v>0</v>
      </c>
      <c r="CF53" s="413"/>
      <c r="CH53" s="402"/>
      <c r="CI53" s="387"/>
      <c r="CJ53" s="274">
        <v>0</v>
      </c>
      <c r="CK53" s="413"/>
      <c r="CM53" s="402"/>
      <c r="CN53" s="387"/>
      <c r="CO53" s="274">
        <v>0</v>
      </c>
      <c r="CP53" s="413"/>
      <c r="CR53" s="402"/>
      <c r="CS53" s="387"/>
      <c r="CT53" s="274">
        <v>0</v>
      </c>
      <c r="CU53" s="413"/>
      <c r="CW53" s="402"/>
      <c r="CX53" s="387"/>
      <c r="CY53" s="274">
        <v>0</v>
      </c>
      <c r="CZ53" s="413"/>
      <c r="DB53" s="402"/>
      <c r="DC53" s="387"/>
      <c r="DD53" s="274">
        <v>0</v>
      </c>
      <c r="DE53" s="413"/>
      <c r="DG53" s="402"/>
      <c r="DH53" s="387"/>
      <c r="DI53" s="274">
        <v>0</v>
      </c>
      <c r="DJ53" s="413"/>
      <c r="DL53" s="402"/>
      <c r="DM53" s="387"/>
      <c r="DN53" s="274">
        <v>0</v>
      </c>
      <c r="DO53" s="413"/>
      <c r="DQ53" s="402"/>
      <c r="DR53" s="387"/>
      <c r="DS53" s="274">
        <v>0</v>
      </c>
      <c r="DT53" s="413"/>
      <c r="DV53" s="402"/>
      <c r="DW53" s="387"/>
      <c r="DX53" s="274">
        <v>0</v>
      </c>
      <c r="DY53" s="413"/>
      <c r="EA53" s="402"/>
      <c r="EB53" s="387"/>
      <c r="EC53" s="274">
        <v>0</v>
      </c>
      <c r="ED53" s="413"/>
      <c r="EF53" s="402"/>
      <c r="EG53" s="387"/>
      <c r="EH53" s="274">
        <v>0</v>
      </c>
      <c r="EI53" s="413"/>
      <c r="EK53" s="402"/>
      <c r="EL53" s="387"/>
      <c r="EM53" s="274">
        <v>0</v>
      </c>
      <c r="EN53" s="413"/>
      <c r="EP53" s="151"/>
      <c r="ES53" s="152"/>
      <c r="ET53" s="152"/>
      <c r="EU53" s="152"/>
    </row>
    <row r="54" spans="3:151" ht="14.25" hidden="1" customHeight="1" x14ac:dyDescent="0.3">
      <c r="C54" s="151" t="s">
        <v>376</v>
      </c>
      <c r="E54" s="401"/>
      <c r="F54" s="387"/>
      <c r="G54" s="387"/>
      <c r="H54" s="274"/>
      <c r="I54" s="413"/>
      <c r="K54" s="402"/>
      <c r="L54" s="387"/>
      <c r="M54" s="274"/>
      <c r="N54" s="413"/>
      <c r="P54" s="402"/>
      <c r="Q54" s="387"/>
      <c r="R54" s="274"/>
      <c r="S54" s="413"/>
      <c r="U54" s="402"/>
      <c r="V54" s="387"/>
      <c r="W54" s="274"/>
      <c r="X54" s="413"/>
      <c r="Z54" s="402"/>
      <c r="AA54" s="387"/>
      <c r="AB54" s="274"/>
      <c r="AC54" s="413"/>
      <c r="AE54" s="402"/>
      <c r="AF54" s="387"/>
      <c r="AG54" s="274"/>
      <c r="AH54" s="413"/>
      <c r="AJ54" s="402"/>
      <c r="AK54" s="387"/>
      <c r="AL54" s="274"/>
      <c r="AM54" s="413"/>
      <c r="AO54" s="402"/>
      <c r="AP54" s="387"/>
      <c r="AQ54" s="274"/>
      <c r="AR54" s="413"/>
      <c r="AT54" s="402"/>
      <c r="AU54" s="387"/>
      <c r="AV54" s="274"/>
      <c r="AW54" s="413"/>
      <c r="AY54" s="402"/>
      <c r="AZ54" s="387"/>
      <c r="BA54" s="274"/>
      <c r="BB54" s="413"/>
      <c r="BD54" s="402"/>
      <c r="BE54" s="387"/>
      <c r="BF54" s="274"/>
      <c r="BG54" s="413"/>
      <c r="BI54" s="402"/>
      <c r="BJ54" s="387"/>
      <c r="BK54" s="274"/>
      <c r="BL54" s="413"/>
      <c r="BN54" s="402"/>
      <c r="BO54" s="387"/>
      <c r="BP54" s="274"/>
      <c r="BQ54" s="413"/>
      <c r="BS54" s="402"/>
      <c r="BT54" s="387"/>
      <c r="BU54" s="274"/>
      <c r="BV54" s="413"/>
      <c r="BX54" s="402"/>
      <c r="BY54" s="387"/>
      <c r="BZ54" s="415"/>
      <c r="CA54" s="413"/>
      <c r="CC54" s="402"/>
      <c r="CD54" s="387"/>
      <c r="CE54" s="274"/>
      <c r="CF54" s="413"/>
      <c r="CH54" s="402"/>
      <c r="CI54" s="387"/>
      <c r="CJ54" s="274"/>
      <c r="CK54" s="413"/>
      <c r="CM54" s="402"/>
      <c r="CN54" s="387"/>
      <c r="CO54" s="274"/>
      <c r="CP54" s="413"/>
      <c r="CR54" s="402"/>
      <c r="CS54" s="387"/>
      <c r="CT54" s="274"/>
      <c r="CU54" s="413"/>
      <c r="CW54" s="402"/>
      <c r="CX54" s="387"/>
      <c r="CY54" s="274"/>
      <c r="CZ54" s="413"/>
      <c r="DB54" s="402"/>
      <c r="DC54" s="387"/>
      <c r="DD54" s="274"/>
      <c r="DE54" s="413"/>
      <c r="DG54" s="402"/>
      <c r="DH54" s="387"/>
      <c r="DI54" s="274"/>
      <c r="DJ54" s="413"/>
      <c r="DL54" s="402"/>
      <c r="DM54" s="387"/>
      <c r="DN54" s="274"/>
      <c r="DO54" s="413"/>
      <c r="DQ54" s="402"/>
      <c r="DR54" s="387"/>
      <c r="DS54" s="274"/>
      <c r="DT54" s="413"/>
      <c r="DV54" s="402"/>
      <c r="DW54" s="387"/>
      <c r="DX54" s="274"/>
      <c r="DY54" s="413"/>
      <c r="EA54" s="402"/>
      <c r="EB54" s="387"/>
      <c r="EC54" s="274"/>
      <c r="ED54" s="413"/>
      <c r="EF54" s="402"/>
      <c r="EG54" s="387"/>
      <c r="EH54" s="274"/>
      <c r="EI54" s="413"/>
      <c r="EK54" s="402"/>
      <c r="EL54" s="387"/>
      <c r="EM54" s="274"/>
      <c r="EN54" s="413"/>
      <c r="EP54" s="151"/>
      <c r="ES54" s="152"/>
      <c r="ET54" s="152"/>
      <c r="EU54" s="152"/>
    </row>
    <row r="55" spans="3:151" ht="14.25" hidden="1" customHeight="1" x14ac:dyDescent="0.3">
      <c r="C55" s="410" t="s">
        <v>389</v>
      </c>
      <c r="E55" s="401"/>
      <c r="F55" s="387"/>
      <c r="G55" s="387"/>
      <c r="H55" s="274">
        <v>0</v>
      </c>
      <c r="I55" s="413"/>
      <c r="K55" s="402"/>
      <c r="L55" s="387"/>
      <c r="M55" s="274">
        <v>0</v>
      </c>
      <c r="N55" s="413"/>
      <c r="P55" s="402"/>
      <c r="Q55" s="387"/>
      <c r="R55" s="274">
        <v>0</v>
      </c>
      <c r="S55" s="413"/>
      <c r="U55" s="402"/>
      <c r="V55" s="387"/>
      <c r="W55" s="274">
        <v>0</v>
      </c>
      <c r="X55" s="413"/>
      <c r="Z55" s="402"/>
      <c r="AA55" s="387"/>
      <c r="AB55" s="274">
        <v>0</v>
      </c>
      <c r="AC55" s="413"/>
      <c r="AE55" s="402"/>
      <c r="AF55" s="387"/>
      <c r="AG55" s="274">
        <v>0</v>
      </c>
      <c r="AH55" s="413"/>
      <c r="AJ55" s="402"/>
      <c r="AK55" s="387"/>
      <c r="AL55" s="274">
        <v>0</v>
      </c>
      <c r="AM55" s="413"/>
      <c r="AO55" s="402"/>
      <c r="AP55" s="387"/>
      <c r="AQ55" s="274">
        <v>0</v>
      </c>
      <c r="AR55" s="413"/>
      <c r="AT55" s="402"/>
      <c r="AU55" s="387"/>
      <c r="AV55" s="274">
        <v>0</v>
      </c>
      <c r="AW55" s="413"/>
      <c r="AY55" s="402"/>
      <c r="AZ55" s="387"/>
      <c r="BA55" s="274">
        <v>0</v>
      </c>
      <c r="BB55" s="413"/>
      <c r="BD55" s="402"/>
      <c r="BE55" s="387"/>
      <c r="BF55" s="274">
        <v>0</v>
      </c>
      <c r="BG55" s="413"/>
      <c r="BI55" s="402"/>
      <c r="BJ55" s="387"/>
      <c r="BK55" s="274">
        <v>0</v>
      </c>
      <c r="BL55" s="413"/>
      <c r="BN55" s="402"/>
      <c r="BO55" s="387"/>
      <c r="BP55" s="274">
        <v>0</v>
      </c>
      <c r="BQ55" s="413"/>
      <c r="BS55" s="402"/>
      <c r="BT55" s="387"/>
      <c r="BU55" s="274">
        <v>0</v>
      </c>
      <c r="BV55" s="413"/>
      <c r="BX55" s="402"/>
      <c r="BY55" s="387"/>
      <c r="BZ55" s="415">
        <v>0</v>
      </c>
      <c r="CA55" s="413"/>
      <c r="CC55" s="402"/>
      <c r="CD55" s="387"/>
      <c r="CE55" s="274">
        <v>0</v>
      </c>
      <c r="CF55" s="413"/>
      <c r="CH55" s="402"/>
      <c r="CI55" s="387"/>
      <c r="CJ55" s="274">
        <v>0</v>
      </c>
      <c r="CK55" s="413"/>
      <c r="CM55" s="402"/>
      <c r="CN55" s="387"/>
      <c r="CO55" s="274">
        <v>0</v>
      </c>
      <c r="CP55" s="413"/>
      <c r="CR55" s="402"/>
      <c r="CS55" s="387"/>
      <c r="CT55" s="274">
        <v>0</v>
      </c>
      <c r="CU55" s="413"/>
      <c r="CW55" s="402"/>
      <c r="CX55" s="387"/>
      <c r="CY55" s="274">
        <v>0</v>
      </c>
      <c r="CZ55" s="413"/>
      <c r="DB55" s="402"/>
      <c r="DC55" s="387"/>
      <c r="DD55" s="274">
        <v>0</v>
      </c>
      <c r="DE55" s="413"/>
      <c r="DG55" s="402"/>
      <c r="DH55" s="387"/>
      <c r="DI55" s="274">
        <v>0</v>
      </c>
      <c r="DJ55" s="413"/>
      <c r="DL55" s="402"/>
      <c r="DM55" s="387"/>
      <c r="DN55" s="274">
        <v>0</v>
      </c>
      <c r="DO55" s="413"/>
      <c r="DQ55" s="402"/>
      <c r="DR55" s="387"/>
      <c r="DS55" s="274">
        <v>0</v>
      </c>
      <c r="DT55" s="413"/>
      <c r="DV55" s="402"/>
      <c r="DW55" s="387"/>
      <c r="DX55" s="274">
        <v>0</v>
      </c>
      <c r="DY55" s="413"/>
      <c r="EA55" s="402"/>
      <c r="EB55" s="387"/>
      <c r="EC55" s="274">
        <v>0</v>
      </c>
      <c r="ED55" s="413"/>
      <c r="EF55" s="402"/>
      <c r="EG55" s="387"/>
      <c r="EH55" s="274">
        <v>0</v>
      </c>
      <c r="EI55" s="413"/>
      <c r="EK55" s="402"/>
      <c r="EL55" s="387"/>
      <c r="EM55" s="274">
        <v>0</v>
      </c>
      <c r="EN55" s="413"/>
      <c r="EP55" s="151"/>
      <c r="ES55" s="152"/>
      <c r="ET55" s="152"/>
      <c r="EU55" s="152"/>
    </row>
    <row r="56" spans="3:151" ht="14.25" hidden="1" customHeight="1" x14ac:dyDescent="0.3">
      <c r="C56" s="410" t="s">
        <v>390</v>
      </c>
      <c r="E56" s="401"/>
      <c r="F56" s="387"/>
      <c r="G56" s="387"/>
      <c r="H56" s="417">
        <v>0</v>
      </c>
      <c r="I56" s="413"/>
      <c r="K56" s="402"/>
      <c r="L56" s="387"/>
      <c r="M56" s="417">
        <v>0</v>
      </c>
      <c r="N56" s="413"/>
      <c r="P56" s="402"/>
      <c r="Q56" s="387"/>
      <c r="R56" s="417">
        <v>0</v>
      </c>
      <c r="S56" s="413"/>
      <c r="U56" s="402"/>
      <c r="V56" s="387"/>
      <c r="W56" s="417">
        <v>0</v>
      </c>
      <c r="X56" s="413"/>
      <c r="Z56" s="402"/>
      <c r="AA56" s="387"/>
      <c r="AB56" s="417">
        <v>0</v>
      </c>
      <c r="AC56" s="413"/>
      <c r="AE56" s="402"/>
      <c r="AF56" s="387"/>
      <c r="AG56" s="417">
        <v>0</v>
      </c>
      <c r="AH56" s="413"/>
      <c r="AJ56" s="402"/>
      <c r="AK56" s="387"/>
      <c r="AL56" s="417">
        <v>0</v>
      </c>
      <c r="AM56" s="413"/>
      <c r="AO56" s="402"/>
      <c r="AP56" s="387"/>
      <c r="AQ56" s="417">
        <v>0</v>
      </c>
      <c r="AR56" s="413"/>
      <c r="AT56" s="402"/>
      <c r="AU56" s="387"/>
      <c r="AV56" s="417">
        <v>0</v>
      </c>
      <c r="AW56" s="413"/>
      <c r="AY56" s="402"/>
      <c r="AZ56" s="387"/>
      <c r="BA56" s="417">
        <v>0</v>
      </c>
      <c r="BB56" s="413"/>
      <c r="BD56" s="402"/>
      <c r="BE56" s="387"/>
      <c r="BF56" s="417">
        <v>0</v>
      </c>
      <c r="BG56" s="413"/>
      <c r="BI56" s="402"/>
      <c r="BJ56" s="387"/>
      <c r="BK56" s="417">
        <v>0</v>
      </c>
      <c r="BL56" s="413"/>
      <c r="BN56" s="402"/>
      <c r="BO56" s="387"/>
      <c r="BP56" s="417">
        <v>0</v>
      </c>
      <c r="BQ56" s="413"/>
      <c r="BS56" s="402"/>
      <c r="BT56" s="387"/>
      <c r="BU56" s="417">
        <v>0</v>
      </c>
      <c r="BV56" s="413"/>
      <c r="BX56" s="402"/>
      <c r="BY56" s="387"/>
      <c r="BZ56" s="416">
        <v>0</v>
      </c>
      <c r="CA56" s="413"/>
      <c r="CC56" s="402"/>
      <c r="CD56" s="387"/>
      <c r="CE56" s="417">
        <v>0</v>
      </c>
      <c r="CF56" s="413"/>
      <c r="CH56" s="402"/>
      <c r="CI56" s="387"/>
      <c r="CJ56" s="417">
        <v>0</v>
      </c>
      <c r="CK56" s="413"/>
      <c r="CM56" s="402"/>
      <c r="CN56" s="387"/>
      <c r="CO56" s="417">
        <v>0</v>
      </c>
      <c r="CP56" s="413"/>
      <c r="CR56" s="402"/>
      <c r="CS56" s="387"/>
      <c r="CT56" s="417">
        <v>0</v>
      </c>
      <c r="CU56" s="413"/>
      <c r="CW56" s="402"/>
      <c r="CX56" s="387"/>
      <c r="CY56" s="417">
        <v>0</v>
      </c>
      <c r="CZ56" s="413"/>
      <c r="DB56" s="402"/>
      <c r="DC56" s="387"/>
      <c r="DD56" s="417">
        <v>0</v>
      </c>
      <c r="DE56" s="413"/>
      <c r="DG56" s="402"/>
      <c r="DH56" s="387"/>
      <c r="DI56" s="417">
        <v>0</v>
      </c>
      <c r="DJ56" s="413"/>
      <c r="DL56" s="402"/>
      <c r="DM56" s="387"/>
      <c r="DN56" s="417">
        <v>0</v>
      </c>
      <c r="DO56" s="413"/>
      <c r="DQ56" s="402"/>
      <c r="DR56" s="387"/>
      <c r="DS56" s="417">
        <v>0</v>
      </c>
      <c r="DT56" s="413"/>
      <c r="DV56" s="402"/>
      <c r="DW56" s="387"/>
      <c r="DX56" s="417">
        <v>0</v>
      </c>
      <c r="DY56" s="413"/>
      <c r="EA56" s="402"/>
      <c r="EB56" s="387"/>
      <c r="EC56" s="417">
        <v>0</v>
      </c>
      <c r="ED56" s="413"/>
      <c r="EF56" s="402"/>
      <c r="EG56" s="387"/>
      <c r="EH56" s="417">
        <v>0</v>
      </c>
      <c r="EI56" s="413"/>
      <c r="EK56" s="402"/>
      <c r="EL56" s="387"/>
      <c r="EM56" s="417">
        <v>0</v>
      </c>
      <c r="EN56" s="413"/>
      <c r="EP56" s="151"/>
      <c r="ES56" s="152"/>
      <c r="ET56" s="152"/>
      <c r="EU56" s="152"/>
    </row>
    <row r="57" spans="3:151" x14ac:dyDescent="0.3">
      <c r="C57" s="151"/>
      <c r="E57" s="401"/>
      <c r="F57" s="387"/>
      <c r="G57" s="434"/>
      <c r="H57" s="278"/>
      <c r="I57" s="421"/>
      <c r="K57" s="402"/>
      <c r="L57" s="434"/>
      <c r="M57" s="278"/>
      <c r="N57" s="421"/>
      <c r="P57" s="402"/>
      <c r="Q57" s="434"/>
      <c r="R57" s="278"/>
      <c r="S57" s="421"/>
      <c r="U57" s="402"/>
      <c r="V57" s="434"/>
      <c r="W57" s="278"/>
      <c r="X57" s="421"/>
      <c r="Z57" s="402"/>
      <c r="AA57" s="434"/>
      <c r="AB57" s="278"/>
      <c r="AC57" s="421"/>
      <c r="AE57" s="402"/>
      <c r="AF57" s="434"/>
      <c r="AG57" s="278"/>
      <c r="AH57" s="421"/>
      <c r="AJ57" s="402"/>
      <c r="AK57" s="434"/>
      <c r="AL57" s="278"/>
      <c r="AM57" s="421"/>
      <c r="AO57" s="402"/>
      <c r="AP57" s="434"/>
      <c r="AQ57" s="278"/>
      <c r="AR57" s="421"/>
      <c r="AT57" s="402"/>
      <c r="AU57" s="434"/>
      <c r="AV57" s="278"/>
      <c r="AW57" s="421"/>
      <c r="AY57" s="402"/>
      <c r="AZ57" s="434"/>
      <c r="BA57" s="278"/>
      <c r="BB57" s="421"/>
      <c r="BD57" s="402"/>
      <c r="BE57" s="434"/>
      <c r="BF57" s="278"/>
      <c r="BG57" s="421"/>
      <c r="BI57" s="402"/>
      <c r="BJ57" s="434"/>
      <c r="BK57" s="278"/>
      <c r="BL57" s="421"/>
      <c r="BN57" s="402"/>
      <c r="BO57" s="434"/>
      <c r="BP57" s="278"/>
      <c r="BQ57" s="421"/>
      <c r="BS57" s="402"/>
      <c r="BT57" s="434"/>
      <c r="BU57" s="278"/>
      <c r="BV57" s="421"/>
      <c r="BX57" s="402"/>
      <c r="BY57" s="434"/>
      <c r="BZ57" s="420"/>
      <c r="CA57" s="421"/>
      <c r="CC57" s="402"/>
      <c r="CD57" s="434"/>
      <c r="CE57" s="278"/>
      <c r="CF57" s="421"/>
      <c r="CH57" s="402"/>
      <c r="CI57" s="434"/>
      <c r="CJ57" s="278"/>
      <c r="CK57" s="421"/>
      <c r="CM57" s="402"/>
      <c r="CN57" s="434"/>
      <c r="CO57" s="278"/>
      <c r="CP57" s="421"/>
      <c r="CR57" s="402"/>
      <c r="CS57" s="434"/>
      <c r="CT57" s="278"/>
      <c r="CU57" s="421"/>
      <c r="CW57" s="402"/>
      <c r="CX57" s="434"/>
      <c r="CY57" s="278"/>
      <c r="CZ57" s="421"/>
      <c r="DB57" s="402"/>
      <c r="DC57" s="434"/>
      <c r="DD57" s="278"/>
      <c r="DE57" s="421"/>
      <c r="DG57" s="402"/>
      <c r="DH57" s="434"/>
      <c r="DI57" s="278"/>
      <c r="DJ57" s="421"/>
      <c r="DL57" s="402"/>
      <c r="DM57" s="434"/>
      <c r="DN57" s="278"/>
      <c r="DO57" s="421"/>
      <c r="DQ57" s="402"/>
      <c r="DR57" s="434"/>
      <c r="DS57" s="278"/>
      <c r="DT57" s="421"/>
      <c r="DV57" s="402"/>
      <c r="DW57" s="434"/>
      <c r="DX57" s="278"/>
      <c r="DY57" s="421"/>
      <c r="EA57" s="402"/>
      <c r="EB57" s="434"/>
      <c r="EC57" s="278"/>
      <c r="ED57" s="421"/>
      <c r="EF57" s="402"/>
      <c r="EG57" s="434"/>
      <c r="EH57" s="278"/>
      <c r="EI57" s="421"/>
      <c r="EK57" s="402"/>
      <c r="EL57" s="434"/>
      <c r="EM57" s="278"/>
      <c r="EN57" s="421"/>
      <c r="EP57" s="151"/>
      <c r="ES57" s="152"/>
      <c r="ET57" s="152"/>
      <c r="EU57" s="152"/>
    </row>
    <row r="58" spans="3:151" x14ac:dyDescent="0.3">
      <c r="C58" s="151"/>
      <c r="E58" s="401"/>
      <c r="F58" s="387"/>
      <c r="G58" s="422"/>
      <c r="K58" s="402"/>
      <c r="P58" s="402"/>
      <c r="U58" s="402"/>
      <c r="Z58" s="402"/>
      <c r="AE58" s="402"/>
      <c r="AJ58" s="402"/>
      <c r="AO58" s="402"/>
      <c r="AT58" s="402"/>
      <c r="AY58" s="402"/>
      <c r="BD58" s="402"/>
      <c r="BI58" s="402"/>
      <c r="BN58" s="402"/>
      <c r="BS58" s="402"/>
      <c r="BX58" s="402"/>
      <c r="BZ58" s="418"/>
      <c r="CC58" s="402"/>
      <c r="CH58" s="402"/>
      <c r="CM58" s="402"/>
      <c r="CR58" s="402"/>
      <c r="CW58" s="402"/>
      <c r="DB58" s="402"/>
      <c r="DG58" s="402"/>
      <c r="DL58" s="402"/>
      <c r="DQ58" s="402"/>
      <c r="DV58" s="402"/>
      <c r="EA58" s="402"/>
      <c r="EF58" s="402"/>
      <c r="EK58" s="402"/>
      <c r="EP58" s="151"/>
      <c r="ES58" s="152"/>
      <c r="ET58" s="152"/>
      <c r="EU58" s="152"/>
    </row>
    <row r="59" spans="3:151" s="152" customFormat="1" x14ac:dyDescent="0.3">
      <c r="C59" s="200" t="s">
        <v>392</v>
      </c>
      <c r="E59" s="426" t="s">
        <v>393</v>
      </c>
      <c r="F59" s="427"/>
      <c r="G59" s="432"/>
      <c r="H59" s="357">
        <v>82672918</v>
      </c>
      <c r="I59" s="357"/>
      <c r="J59" s="357"/>
      <c r="K59" s="384"/>
      <c r="L59" s="357"/>
      <c r="M59" s="152">
        <v>34591600</v>
      </c>
      <c r="P59" s="404"/>
      <c r="R59" s="152">
        <v>-28604797</v>
      </c>
      <c r="U59" s="404"/>
      <c r="W59" s="152">
        <v>-89525654</v>
      </c>
      <c r="Z59" s="404"/>
      <c r="AB59" s="152">
        <v>84070253</v>
      </c>
      <c r="AE59" s="404"/>
      <c r="AG59" s="152">
        <v>-12617096</v>
      </c>
      <c r="AJ59" s="404"/>
      <c r="AL59" s="152">
        <v>7820734</v>
      </c>
      <c r="AO59" s="404"/>
      <c r="AQ59" s="152">
        <v>-4595151</v>
      </c>
      <c r="AT59" s="404"/>
      <c r="AV59" s="152">
        <v>-17957050</v>
      </c>
      <c r="AY59" s="404"/>
      <c r="BA59" s="152">
        <v>-65065074</v>
      </c>
      <c r="BD59" s="404"/>
      <c r="BF59" s="152">
        <v>49885827</v>
      </c>
      <c r="BI59" s="404"/>
      <c r="BK59" s="152">
        <v>259341804</v>
      </c>
      <c r="BN59" s="404"/>
      <c r="BP59" s="152">
        <v>0</v>
      </c>
      <c r="BS59" s="404"/>
      <c r="BU59" s="152">
        <v>-41996406</v>
      </c>
      <c r="BX59" s="404"/>
      <c r="BZ59" s="405">
        <v>-57135646</v>
      </c>
      <c r="CA59" s="357"/>
      <c r="CB59" s="357"/>
      <c r="CC59" s="384"/>
      <c r="CD59" s="357"/>
      <c r="CE59" s="357">
        <v>21433584</v>
      </c>
      <c r="CF59" s="357"/>
      <c r="CG59" s="357"/>
      <c r="CH59" s="384"/>
      <c r="CI59" s="357"/>
      <c r="CJ59" s="152">
        <v>1599519</v>
      </c>
      <c r="CM59" s="404"/>
      <c r="CO59" s="152">
        <v>-39351577</v>
      </c>
      <c r="CR59" s="404"/>
      <c r="CT59" s="152">
        <v>53544141</v>
      </c>
      <c r="CW59" s="404"/>
      <c r="CY59" s="152">
        <v>-14473948</v>
      </c>
      <c r="DB59" s="404"/>
      <c r="DD59" s="152">
        <v>-29686971</v>
      </c>
      <c r="DG59" s="404"/>
      <c r="DI59" s="152">
        <v>24332039</v>
      </c>
      <c r="DL59" s="404"/>
      <c r="DN59" s="152">
        <v>-102507368</v>
      </c>
      <c r="DQ59" s="404"/>
      <c r="DS59" s="152">
        <v>-48375114</v>
      </c>
      <c r="DV59" s="404"/>
      <c r="DX59" s="152">
        <v>103410248</v>
      </c>
      <c r="EA59" s="404"/>
      <c r="EC59" s="152">
        <v>-41313578</v>
      </c>
      <c r="EF59" s="404"/>
      <c r="EH59" s="152">
        <v>2507030</v>
      </c>
      <c r="EK59" s="404"/>
      <c r="EM59" s="152">
        <v>-30075448</v>
      </c>
      <c r="EP59" s="200"/>
      <c r="ET59" s="47"/>
    </row>
    <row r="60" spans="3:151" ht="12.75" customHeight="1" x14ac:dyDescent="0.3">
      <c r="C60" s="151" t="s">
        <v>394</v>
      </c>
      <c r="E60" s="401"/>
      <c r="F60" s="387"/>
      <c r="G60" s="425"/>
      <c r="H60" s="206">
        <v>77339001</v>
      </c>
      <c r="I60" s="407"/>
      <c r="K60" s="402"/>
      <c r="L60" s="406"/>
      <c r="M60" s="206">
        <v>35303690</v>
      </c>
      <c r="N60" s="407"/>
      <c r="P60" s="402"/>
      <c r="Q60" s="406"/>
      <c r="R60" s="206">
        <v>-25072160</v>
      </c>
      <c r="S60" s="407"/>
      <c r="U60" s="402"/>
      <c r="V60" s="406"/>
      <c r="W60" s="206">
        <v>-96490160</v>
      </c>
      <c r="X60" s="407"/>
      <c r="Z60" s="402"/>
      <c r="AA60" s="406"/>
      <c r="AB60" s="206">
        <v>91210904</v>
      </c>
      <c r="AC60" s="407"/>
      <c r="AE60" s="402"/>
      <c r="AF60" s="406"/>
      <c r="AG60" s="206">
        <v>-61846346</v>
      </c>
      <c r="AH60" s="407"/>
      <c r="AJ60" s="402"/>
      <c r="AK60" s="406"/>
      <c r="AL60" s="206">
        <v>58721842</v>
      </c>
      <c r="AM60" s="407"/>
      <c r="AO60" s="402"/>
      <c r="AP60" s="406"/>
      <c r="AQ60" s="206">
        <v>-3493035</v>
      </c>
      <c r="AR60" s="407"/>
      <c r="AT60" s="402"/>
      <c r="AU60" s="406"/>
      <c r="AV60" s="206">
        <v>-22318029</v>
      </c>
      <c r="AW60" s="407"/>
      <c r="AY60" s="402"/>
      <c r="AZ60" s="406"/>
      <c r="BA60" s="206">
        <v>-61409309</v>
      </c>
      <c r="BB60" s="407"/>
      <c r="BD60" s="402"/>
      <c r="BE60" s="406"/>
      <c r="BF60" s="206">
        <v>51092800</v>
      </c>
      <c r="BG60" s="407"/>
      <c r="BI60" s="402"/>
      <c r="BJ60" s="406"/>
      <c r="BK60" s="206">
        <v>259341804</v>
      </c>
      <c r="BL60" s="407"/>
      <c r="BN60" s="402"/>
      <c r="BO60" s="406"/>
      <c r="BP60" s="206">
        <v>0</v>
      </c>
      <c r="BQ60" s="407"/>
      <c r="BS60" s="402"/>
      <c r="BT60" s="406"/>
      <c r="BU60" s="206">
        <v>-34299803</v>
      </c>
      <c r="BV60" s="407"/>
      <c r="BX60" s="402"/>
      <c r="BY60" s="406"/>
      <c r="BZ60" s="409">
        <v>-33804514</v>
      </c>
      <c r="CA60" s="407"/>
      <c r="CC60" s="402"/>
      <c r="CD60" s="406"/>
      <c r="CE60" s="363">
        <v>47029102</v>
      </c>
      <c r="CF60" s="435"/>
      <c r="CG60" s="359"/>
      <c r="CH60" s="385"/>
      <c r="CI60" s="436"/>
      <c r="CJ60" s="206">
        <v>4231256</v>
      </c>
      <c r="CK60" s="407"/>
      <c r="CM60" s="402"/>
      <c r="CN60" s="406"/>
      <c r="CO60" s="206">
        <v>-44940208</v>
      </c>
      <c r="CP60" s="407"/>
      <c r="CR60" s="402"/>
      <c r="CS60" s="406"/>
      <c r="CT60" s="206">
        <v>55428812</v>
      </c>
      <c r="CU60" s="407"/>
      <c r="CW60" s="402"/>
      <c r="CX60" s="406"/>
      <c r="CY60" s="206">
        <v>-12766575</v>
      </c>
      <c r="CZ60" s="407"/>
      <c r="DB60" s="402"/>
      <c r="DC60" s="406"/>
      <c r="DD60" s="206">
        <v>-34162370</v>
      </c>
      <c r="DE60" s="407"/>
      <c r="DG60" s="402"/>
      <c r="DH60" s="406"/>
      <c r="DI60" s="206">
        <v>24284445</v>
      </c>
      <c r="DJ60" s="407"/>
      <c r="DL60" s="402"/>
      <c r="DM60" s="406"/>
      <c r="DN60" s="206">
        <v>-104199176</v>
      </c>
      <c r="DO60" s="407"/>
      <c r="DQ60" s="402"/>
      <c r="DR60" s="406"/>
      <c r="DS60" s="206">
        <v>-51644631</v>
      </c>
      <c r="DT60" s="407"/>
      <c r="DV60" s="402"/>
      <c r="DW60" s="406"/>
      <c r="DX60" s="206">
        <v>109461685</v>
      </c>
      <c r="DY60" s="407"/>
      <c r="EA60" s="402"/>
      <c r="EB60" s="406"/>
      <c r="EC60" s="206">
        <v>-39025715</v>
      </c>
      <c r="ED60" s="407"/>
      <c r="EF60" s="402"/>
      <c r="EG60" s="406"/>
      <c r="EH60" s="206">
        <v>12498861</v>
      </c>
      <c r="EI60" s="407"/>
      <c r="EK60" s="402"/>
      <c r="EL60" s="406"/>
      <c r="EM60" s="206">
        <v>-7277660</v>
      </c>
      <c r="EN60" s="407"/>
      <c r="EP60" s="151"/>
      <c r="ES60" s="152"/>
    </row>
    <row r="61" spans="3:151" ht="12.75" customHeight="1" x14ac:dyDescent="0.3">
      <c r="C61" s="151" t="s">
        <v>395</v>
      </c>
      <c r="E61" s="401"/>
      <c r="F61" s="387"/>
      <c r="G61" s="387"/>
      <c r="H61" s="143">
        <v>0</v>
      </c>
      <c r="I61" s="413"/>
      <c r="K61" s="402"/>
      <c r="L61" s="402"/>
      <c r="M61" s="143">
        <v>14169568</v>
      </c>
      <c r="N61" s="413"/>
      <c r="P61" s="402"/>
      <c r="Q61" s="402"/>
      <c r="R61" s="143">
        <v>-10739298</v>
      </c>
      <c r="S61" s="413"/>
      <c r="U61" s="402"/>
      <c r="V61" s="402"/>
      <c r="W61" s="143">
        <v>85543</v>
      </c>
      <c r="X61" s="413"/>
      <c r="Z61" s="402"/>
      <c r="AA61" s="402"/>
      <c r="AB61" s="143">
        <v>6366584</v>
      </c>
      <c r="AC61" s="413"/>
      <c r="AE61" s="402"/>
      <c r="AF61" s="402"/>
      <c r="AG61" s="143">
        <v>41570836</v>
      </c>
      <c r="AH61" s="413"/>
      <c r="AJ61" s="402"/>
      <c r="AK61" s="402"/>
      <c r="AL61" s="143">
        <v>-55829119</v>
      </c>
      <c r="AM61" s="413"/>
      <c r="AO61" s="402"/>
      <c r="AP61" s="402"/>
      <c r="AQ61" s="143">
        <v>5290716</v>
      </c>
      <c r="AR61" s="413"/>
      <c r="AT61" s="402"/>
      <c r="AU61" s="402"/>
      <c r="AV61" s="143">
        <v>9072888</v>
      </c>
      <c r="AW61" s="413"/>
      <c r="AY61" s="402"/>
      <c r="AZ61" s="402"/>
      <c r="BA61" s="143">
        <v>-10276720</v>
      </c>
      <c r="BB61" s="413"/>
      <c r="BD61" s="402"/>
      <c r="BE61" s="402"/>
      <c r="BF61" s="143">
        <v>7449483</v>
      </c>
      <c r="BG61" s="413"/>
      <c r="BI61" s="402"/>
      <c r="BJ61" s="402"/>
      <c r="BK61" s="143">
        <v>0</v>
      </c>
      <c r="BL61" s="413"/>
      <c r="BN61" s="402"/>
      <c r="BO61" s="402"/>
      <c r="BP61" s="143">
        <v>0</v>
      </c>
      <c r="BQ61" s="413"/>
      <c r="BS61" s="402"/>
      <c r="BT61" s="402"/>
      <c r="BU61" s="143">
        <v>7160481</v>
      </c>
      <c r="BV61" s="413"/>
      <c r="BX61" s="402"/>
      <c r="BY61" s="402"/>
      <c r="BZ61" s="418">
        <v>-21767912</v>
      </c>
      <c r="CA61" s="413"/>
      <c r="CC61" s="402"/>
      <c r="CD61" s="402"/>
      <c r="CE61" s="143">
        <v>-24693422</v>
      </c>
      <c r="CF61" s="413"/>
      <c r="CH61" s="402"/>
      <c r="CI61" s="402"/>
      <c r="CJ61" s="143">
        <v>-2660587</v>
      </c>
      <c r="CK61" s="413"/>
      <c r="CM61" s="402"/>
      <c r="CN61" s="402"/>
      <c r="CO61" s="143">
        <v>7612442</v>
      </c>
      <c r="CP61" s="413"/>
      <c r="CR61" s="402"/>
      <c r="CS61" s="402"/>
      <c r="CT61" s="143">
        <v>600936</v>
      </c>
      <c r="CU61" s="413"/>
      <c r="CW61" s="402"/>
      <c r="CX61" s="402"/>
      <c r="CY61" s="143">
        <v>-4204684</v>
      </c>
      <c r="CZ61" s="413"/>
      <c r="DB61" s="402"/>
      <c r="DC61" s="402"/>
      <c r="DD61" s="143">
        <v>589401</v>
      </c>
      <c r="DE61" s="413"/>
      <c r="DG61" s="402"/>
      <c r="DH61" s="402"/>
      <c r="DI61" s="143">
        <v>263642</v>
      </c>
      <c r="DJ61" s="413"/>
      <c r="DL61" s="402"/>
      <c r="DM61" s="402"/>
      <c r="DN61" s="143">
        <v>1830437</v>
      </c>
      <c r="DO61" s="413"/>
      <c r="DQ61" s="402"/>
      <c r="DR61" s="402"/>
      <c r="DS61" s="143">
        <v>-1105444</v>
      </c>
      <c r="DT61" s="413"/>
      <c r="DV61" s="402"/>
      <c r="DW61" s="402"/>
      <c r="DX61" s="143">
        <v>1391891</v>
      </c>
      <c r="DY61" s="413"/>
      <c r="EA61" s="402"/>
      <c r="EB61" s="402"/>
      <c r="EC61" s="143">
        <v>6248474</v>
      </c>
      <c r="ED61" s="413"/>
      <c r="EF61" s="402"/>
      <c r="EG61" s="402"/>
      <c r="EH61" s="143">
        <v>-7640997</v>
      </c>
      <c r="EI61" s="413"/>
      <c r="EK61" s="402"/>
      <c r="EL61" s="402"/>
      <c r="EM61" s="143">
        <v>-20375389</v>
      </c>
      <c r="EN61" s="413"/>
      <c r="EP61" s="151"/>
      <c r="ES61" s="152"/>
    </row>
    <row r="62" spans="3:151" ht="12.75" customHeight="1" x14ac:dyDescent="0.3">
      <c r="C62" s="410" t="s">
        <v>396</v>
      </c>
      <c r="E62" s="401"/>
      <c r="F62" s="387"/>
      <c r="G62" s="387"/>
      <c r="H62" s="143">
        <v>0</v>
      </c>
      <c r="I62" s="413"/>
      <c r="K62" s="402"/>
      <c r="L62" s="402"/>
      <c r="M62" s="143">
        <v>0</v>
      </c>
      <c r="N62" s="413"/>
      <c r="P62" s="402"/>
      <c r="Q62" s="402"/>
      <c r="R62" s="143">
        <v>0</v>
      </c>
      <c r="S62" s="413"/>
      <c r="U62" s="402"/>
      <c r="V62" s="402"/>
      <c r="W62" s="143">
        <v>0</v>
      </c>
      <c r="X62" s="413"/>
      <c r="Z62" s="402"/>
      <c r="AA62" s="402"/>
      <c r="AB62" s="143">
        <v>0</v>
      </c>
      <c r="AC62" s="413"/>
      <c r="AE62" s="402"/>
      <c r="AF62" s="402"/>
      <c r="AG62" s="143">
        <v>0</v>
      </c>
      <c r="AH62" s="413"/>
      <c r="AJ62" s="402"/>
      <c r="AK62" s="402"/>
      <c r="AL62" s="143">
        <v>0</v>
      </c>
      <c r="AM62" s="413"/>
      <c r="AO62" s="402"/>
      <c r="AP62" s="402"/>
      <c r="AQ62" s="143">
        <v>0</v>
      </c>
      <c r="AR62" s="413"/>
      <c r="AT62" s="402"/>
      <c r="AU62" s="402"/>
      <c r="AV62" s="143">
        <v>0</v>
      </c>
      <c r="AW62" s="413"/>
      <c r="AY62" s="402"/>
      <c r="AZ62" s="402"/>
      <c r="BA62" s="143">
        <v>0</v>
      </c>
      <c r="BB62" s="413"/>
      <c r="BD62" s="402"/>
      <c r="BE62" s="402"/>
      <c r="BF62" s="143">
        <v>0</v>
      </c>
      <c r="BG62" s="413"/>
      <c r="BI62" s="402"/>
      <c r="BJ62" s="402"/>
      <c r="BK62" s="143">
        <v>0</v>
      </c>
      <c r="BL62" s="413"/>
      <c r="BN62" s="402"/>
      <c r="BO62" s="402"/>
      <c r="BP62" s="143">
        <v>0</v>
      </c>
      <c r="BQ62" s="413"/>
      <c r="BS62" s="402"/>
      <c r="BT62" s="402"/>
      <c r="BU62" s="143">
        <v>0</v>
      </c>
      <c r="BV62" s="413"/>
      <c r="BX62" s="402"/>
      <c r="BY62" s="402"/>
      <c r="BZ62" s="418">
        <v>-13633132</v>
      </c>
      <c r="CA62" s="413"/>
      <c r="CC62" s="402"/>
      <c r="CD62" s="402"/>
      <c r="CE62" s="143">
        <v>0</v>
      </c>
      <c r="CF62" s="413"/>
      <c r="CH62" s="402"/>
      <c r="CI62" s="402"/>
      <c r="CJ62" s="143">
        <v>0</v>
      </c>
      <c r="CK62" s="413"/>
      <c r="CM62" s="402"/>
      <c r="CN62" s="402"/>
      <c r="CO62" s="143">
        <v>0</v>
      </c>
      <c r="CP62" s="413"/>
      <c r="CR62" s="402"/>
      <c r="CS62" s="402"/>
      <c r="CT62" s="143">
        <v>0</v>
      </c>
      <c r="CU62" s="413"/>
      <c r="CW62" s="402"/>
      <c r="CX62" s="402"/>
      <c r="CY62" s="143">
        <v>0</v>
      </c>
      <c r="CZ62" s="413"/>
      <c r="DB62" s="402"/>
      <c r="DC62" s="402"/>
      <c r="DD62" s="143">
        <v>0</v>
      </c>
      <c r="DE62" s="413"/>
      <c r="DG62" s="402"/>
      <c r="DH62" s="402"/>
      <c r="DI62" s="143">
        <v>0</v>
      </c>
      <c r="DJ62" s="413"/>
      <c r="DL62" s="402"/>
      <c r="DM62" s="402"/>
      <c r="DN62" s="143">
        <v>0</v>
      </c>
      <c r="DO62" s="413"/>
      <c r="DQ62" s="402"/>
      <c r="DR62" s="402"/>
      <c r="DS62" s="143">
        <v>0</v>
      </c>
      <c r="DT62" s="413"/>
      <c r="DV62" s="402"/>
      <c r="DW62" s="402"/>
      <c r="DX62" s="143">
        <v>0</v>
      </c>
      <c r="DY62" s="413"/>
      <c r="EA62" s="402"/>
      <c r="EB62" s="402"/>
      <c r="EC62" s="143">
        <v>0</v>
      </c>
      <c r="ED62" s="413"/>
      <c r="EF62" s="402"/>
      <c r="EG62" s="402"/>
      <c r="EH62" s="143">
        <v>-13633132</v>
      </c>
      <c r="EI62" s="413"/>
      <c r="EK62" s="402"/>
      <c r="EL62" s="402"/>
      <c r="EM62" s="143">
        <v>0</v>
      </c>
      <c r="EN62" s="413"/>
      <c r="EP62" s="151"/>
      <c r="ES62" s="152"/>
    </row>
    <row r="63" spans="3:151" ht="12.75" customHeight="1" x14ac:dyDescent="0.3">
      <c r="C63" s="151" t="s">
        <v>397</v>
      </c>
      <c r="E63" s="401"/>
      <c r="F63" s="387"/>
      <c r="G63" s="387"/>
      <c r="H63" s="143">
        <v>5333917</v>
      </c>
      <c r="I63" s="413"/>
      <c r="K63" s="402"/>
      <c r="L63" s="402"/>
      <c r="M63" s="143">
        <v>56142</v>
      </c>
      <c r="N63" s="413"/>
      <c r="P63" s="402"/>
      <c r="Q63" s="402"/>
      <c r="R63" s="143">
        <v>0</v>
      </c>
      <c r="S63" s="413"/>
      <c r="U63" s="402"/>
      <c r="V63" s="402"/>
      <c r="W63" s="143">
        <v>294794</v>
      </c>
      <c r="X63" s="413"/>
      <c r="Z63" s="402"/>
      <c r="AA63" s="402"/>
      <c r="AB63" s="143">
        <v>0</v>
      </c>
      <c r="AC63" s="413"/>
      <c r="AE63" s="402"/>
      <c r="AF63" s="402"/>
      <c r="AG63" s="143">
        <v>1327474</v>
      </c>
      <c r="AH63" s="413"/>
      <c r="AJ63" s="402"/>
      <c r="AK63" s="402"/>
      <c r="AL63" s="143">
        <v>2315880</v>
      </c>
      <c r="AM63" s="413"/>
      <c r="AO63" s="402"/>
      <c r="AP63" s="402"/>
      <c r="AQ63" s="143">
        <v>2265527</v>
      </c>
      <c r="AR63" s="413"/>
      <c r="AT63" s="402"/>
      <c r="AU63" s="402"/>
      <c r="AV63" s="143">
        <v>1326710</v>
      </c>
      <c r="AW63" s="413"/>
      <c r="AY63" s="402"/>
      <c r="AZ63" s="402"/>
      <c r="BA63" s="143">
        <v>4068194</v>
      </c>
      <c r="BB63" s="413"/>
      <c r="BD63" s="402"/>
      <c r="BE63" s="402"/>
      <c r="BF63" s="143">
        <v>257031</v>
      </c>
      <c r="BG63" s="413"/>
      <c r="BI63" s="402"/>
      <c r="BJ63" s="402"/>
      <c r="BK63" s="143">
        <v>0</v>
      </c>
      <c r="BL63" s="413"/>
      <c r="BN63" s="402"/>
      <c r="BO63" s="402"/>
      <c r="BP63" s="143">
        <v>0</v>
      </c>
      <c r="BQ63" s="413"/>
      <c r="BS63" s="402"/>
      <c r="BT63" s="402"/>
      <c r="BU63" s="143">
        <v>11911753</v>
      </c>
      <c r="BV63" s="413"/>
      <c r="BX63" s="402"/>
      <c r="BY63" s="402"/>
      <c r="BZ63" s="418">
        <v>10515821</v>
      </c>
      <c r="CA63" s="413"/>
      <c r="CC63" s="402"/>
      <c r="CD63" s="402"/>
      <c r="CE63" s="143">
        <v>3142</v>
      </c>
      <c r="CF63" s="413"/>
      <c r="CH63" s="402"/>
      <c r="CI63" s="402"/>
      <c r="CJ63" s="143">
        <v>782328</v>
      </c>
      <c r="CK63" s="413"/>
      <c r="CM63" s="402"/>
      <c r="CN63" s="402"/>
      <c r="CO63" s="143">
        <v>39</v>
      </c>
      <c r="CP63" s="413"/>
      <c r="CR63" s="402"/>
      <c r="CS63" s="402"/>
      <c r="CT63" s="143">
        <v>0</v>
      </c>
      <c r="CU63" s="413"/>
      <c r="CW63" s="402"/>
      <c r="CX63" s="402"/>
      <c r="CY63" s="143">
        <v>1185446</v>
      </c>
      <c r="CZ63" s="413"/>
      <c r="DB63" s="402"/>
      <c r="DC63" s="402"/>
      <c r="DD63" s="143">
        <v>4254760</v>
      </c>
      <c r="DE63" s="413"/>
      <c r="DG63" s="402"/>
      <c r="DH63" s="402"/>
      <c r="DI63" s="143">
        <v>173292</v>
      </c>
      <c r="DJ63" s="413"/>
      <c r="DL63" s="402"/>
      <c r="DM63" s="402"/>
      <c r="DN63" s="143">
        <v>656863</v>
      </c>
      <c r="DO63" s="413"/>
      <c r="DQ63" s="402"/>
      <c r="DR63" s="402"/>
      <c r="DS63" s="143">
        <v>2966597</v>
      </c>
      <c r="DT63" s="413"/>
      <c r="DV63" s="402"/>
      <c r="DW63" s="402"/>
      <c r="DX63" s="143">
        <v>153660</v>
      </c>
      <c r="DY63" s="413"/>
      <c r="EA63" s="402"/>
      <c r="EB63" s="402"/>
      <c r="EC63" s="143">
        <v>325687</v>
      </c>
      <c r="ED63" s="413"/>
      <c r="EF63" s="402"/>
      <c r="EG63" s="402"/>
      <c r="EH63" s="143">
        <v>3418</v>
      </c>
      <c r="EI63" s="413"/>
      <c r="EK63" s="402"/>
      <c r="EL63" s="402"/>
      <c r="EM63" s="143">
        <v>10176127</v>
      </c>
      <c r="EN63" s="413"/>
      <c r="EP63" s="151"/>
      <c r="ES63" s="152"/>
    </row>
    <row r="64" spans="3:151" ht="12.75" customHeight="1" x14ac:dyDescent="0.3">
      <c r="C64" s="151" t="s">
        <v>398</v>
      </c>
      <c r="E64" s="401"/>
      <c r="F64" s="387"/>
      <c r="G64" s="387"/>
      <c r="H64" s="143">
        <v>0</v>
      </c>
      <c r="I64" s="413"/>
      <c r="K64" s="402"/>
      <c r="L64" s="402"/>
      <c r="M64" s="143">
        <v>0</v>
      </c>
      <c r="N64" s="413"/>
      <c r="P64" s="402"/>
      <c r="Q64" s="402"/>
      <c r="R64" s="143">
        <v>0</v>
      </c>
      <c r="S64" s="413"/>
      <c r="U64" s="402"/>
      <c r="V64" s="402"/>
      <c r="W64" s="143">
        <v>0</v>
      </c>
      <c r="X64" s="413"/>
      <c r="Z64" s="402"/>
      <c r="AA64" s="402"/>
      <c r="AB64" s="143">
        <v>0</v>
      </c>
      <c r="AC64" s="413"/>
      <c r="AE64" s="402"/>
      <c r="AF64" s="402"/>
      <c r="AG64" s="143">
        <v>0</v>
      </c>
      <c r="AH64" s="413"/>
      <c r="AJ64" s="402"/>
      <c r="AK64" s="402"/>
      <c r="AL64" s="143">
        <v>0</v>
      </c>
      <c r="AM64" s="413"/>
      <c r="AO64" s="402"/>
      <c r="AP64" s="402"/>
      <c r="AQ64" s="143">
        <v>-19217</v>
      </c>
      <c r="AR64" s="413"/>
      <c r="AT64" s="402"/>
      <c r="AU64" s="402"/>
      <c r="AV64" s="143">
        <v>0</v>
      </c>
      <c r="AW64" s="413"/>
      <c r="AY64" s="402"/>
      <c r="AZ64" s="402"/>
      <c r="BA64" s="143">
        <v>0</v>
      </c>
      <c r="BB64" s="413"/>
      <c r="BD64" s="402"/>
      <c r="BE64" s="402"/>
      <c r="BF64" s="143">
        <v>0</v>
      </c>
      <c r="BG64" s="413"/>
      <c r="BI64" s="402"/>
      <c r="BJ64" s="402"/>
      <c r="BK64" s="143">
        <v>0</v>
      </c>
      <c r="BL64" s="413"/>
      <c r="BN64" s="402"/>
      <c r="BO64" s="402"/>
      <c r="BP64" s="143">
        <v>0</v>
      </c>
      <c r="BQ64" s="413"/>
      <c r="BS64" s="402"/>
      <c r="BT64" s="402"/>
      <c r="BU64" s="143">
        <v>-19217</v>
      </c>
      <c r="BV64" s="413"/>
      <c r="BX64" s="402"/>
      <c r="BY64" s="402"/>
      <c r="BZ64" s="418">
        <v>-722896</v>
      </c>
      <c r="CA64" s="413"/>
      <c r="CC64" s="402"/>
      <c r="CD64" s="402"/>
      <c r="CE64" s="359">
        <v>0</v>
      </c>
      <c r="CF64" s="386"/>
      <c r="CG64" s="359"/>
      <c r="CH64" s="385"/>
      <c r="CI64" s="385"/>
      <c r="CJ64" s="143">
        <v>0</v>
      </c>
      <c r="CK64" s="413"/>
      <c r="CM64" s="402"/>
      <c r="CN64" s="402"/>
      <c r="CO64" s="143">
        <v>0</v>
      </c>
      <c r="CP64" s="413"/>
      <c r="CR64" s="402"/>
      <c r="CS64" s="402"/>
      <c r="CT64" s="143">
        <v>0</v>
      </c>
      <c r="CU64" s="413"/>
      <c r="CW64" s="402"/>
      <c r="CX64" s="402"/>
      <c r="CY64" s="143">
        <v>-71200</v>
      </c>
      <c r="CZ64" s="413"/>
      <c r="DB64" s="402"/>
      <c r="DC64" s="402"/>
      <c r="DD64" s="143">
        <v>-66253</v>
      </c>
      <c r="DE64" s="413"/>
      <c r="DG64" s="402"/>
      <c r="DH64" s="402"/>
      <c r="DI64" s="143">
        <v>-294901</v>
      </c>
      <c r="DJ64" s="413"/>
      <c r="DL64" s="402"/>
      <c r="DM64" s="402"/>
      <c r="DN64" s="143">
        <v>-288495</v>
      </c>
      <c r="DO64" s="413"/>
      <c r="DQ64" s="402"/>
      <c r="DR64" s="402"/>
      <c r="DS64" s="143">
        <v>-2039</v>
      </c>
      <c r="DT64" s="413"/>
      <c r="DV64" s="402"/>
      <c r="DW64" s="402"/>
      <c r="DX64" s="143">
        <v>0</v>
      </c>
      <c r="DY64" s="413"/>
      <c r="EA64" s="402"/>
      <c r="EB64" s="402"/>
      <c r="EC64" s="143">
        <v>0</v>
      </c>
      <c r="ED64" s="413"/>
      <c r="EF64" s="402"/>
      <c r="EG64" s="402"/>
      <c r="EH64" s="143">
        <v>-8</v>
      </c>
      <c r="EI64" s="413"/>
      <c r="EK64" s="402"/>
      <c r="EL64" s="402"/>
      <c r="EM64" s="143">
        <v>-722888</v>
      </c>
      <c r="EN64" s="413"/>
      <c r="EP64" s="151"/>
      <c r="ES64" s="152"/>
    </row>
    <row r="65" spans="3:151" ht="12.75" customHeight="1" x14ac:dyDescent="0.3">
      <c r="C65" s="151" t="s">
        <v>399</v>
      </c>
      <c r="E65" s="401"/>
      <c r="F65" s="387"/>
      <c r="G65" s="434"/>
      <c r="H65" s="278">
        <v>0</v>
      </c>
      <c r="I65" s="421"/>
      <c r="K65" s="402"/>
      <c r="L65" s="419"/>
      <c r="M65" s="278">
        <v>-14937800</v>
      </c>
      <c r="N65" s="421"/>
      <c r="P65" s="402"/>
      <c r="Q65" s="419"/>
      <c r="R65" s="278">
        <v>7206661</v>
      </c>
      <c r="S65" s="421"/>
      <c r="U65" s="402"/>
      <c r="V65" s="419"/>
      <c r="W65" s="278">
        <v>6584169</v>
      </c>
      <c r="X65" s="421"/>
      <c r="Z65" s="402"/>
      <c r="AA65" s="419"/>
      <c r="AB65" s="278">
        <v>-13507235</v>
      </c>
      <c r="AC65" s="421"/>
      <c r="AE65" s="402"/>
      <c r="AF65" s="419"/>
      <c r="AG65" s="278">
        <v>6330940</v>
      </c>
      <c r="AH65" s="421"/>
      <c r="AJ65" s="402"/>
      <c r="AK65" s="419"/>
      <c r="AL65" s="278">
        <v>2612131</v>
      </c>
      <c r="AM65" s="421"/>
      <c r="AO65" s="402"/>
      <c r="AP65" s="419"/>
      <c r="AQ65" s="278">
        <v>-8639142</v>
      </c>
      <c r="AR65" s="421"/>
      <c r="AT65" s="402"/>
      <c r="AU65" s="419"/>
      <c r="AV65" s="278">
        <v>-6038619</v>
      </c>
      <c r="AW65" s="421"/>
      <c r="AY65" s="402"/>
      <c r="AZ65" s="419"/>
      <c r="BA65" s="278">
        <v>2552761</v>
      </c>
      <c r="BB65" s="421"/>
      <c r="BD65" s="402"/>
      <c r="BE65" s="419"/>
      <c r="BF65" s="278">
        <v>-8913487</v>
      </c>
      <c r="BG65" s="421"/>
      <c r="BI65" s="402"/>
      <c r="BJ65" s="419"/>
      <c r="BK65" s="278">
        <v>0</v>
      </c>
      <c r="BL65" s="421"/>
      <c r="BN65" s="402"/>
      <c r="BO65" s="419"/>
      <c r="BP65" s="278">
        <v>0</v>
      </c>
      <c r="BQ65" s="421"/>
      <c r="BS65" s="402"/>
      <c r="BT65" s="419"/>
      <c r="BU65" s="278">
        <v>-26749620</v>
      </c>
      <c r="BV65" s="421"/>
      <c r="BX65" s="402"/>
      <c r="BY65" s="419"/>
      <c r="BZ65" s="420">
        <v>2276988</v>
      </c>
      <c r="CA65" s="421"/>
      <c r="CC65" s="402"/>
      <c r="CD65" s="419"/>
      <c r="CE65" s="278">
        <v>-905238</v>
      </c>
      <c r="CF65" s="421"/>
      <c r="CH65" s="402"/>
      <c r="CI65" s="419"/>
      <c r="CJ65" s="278">
        <v>-753478</v>
      </c>
      <c r="CK65" s="421"/>
      <c r="CM65" s="402"/>
      <c r="CN65" s="419"/>
      <c r="CO65" s="278">
        <v>-2023850</v>
      </c>
      <c r="CP65" s="421"/>
      <c r="CR65" s="402"/>
      <c r="CS65" s="419"/>
      <c r="CT65" s="278">
        <v>-2485607</v>
      </c>
      <c r="CU65" s="421"/>
      <c r="CW65" s="402"/>
      <c r="CX65" s="419"/>
      <c r="CY65" s="278">
        <v>1383065</v>
      </c>
      <c r="CZ65" s="421"/>
      <c r="DB65" s="402"/>
      <c r="DC65" s="419"/>
      <c r="DD65" s="278">
        <v>-302509</v>
      </c>
      <c r="DE65" s="421"/>
      <c r="DG65" s="402"/>
      <c r="DH65" s="419"/>
      <c r="DI65" s="278">
        <v>-94439</v>
      </c>
      <c r="DJ65" s="421"/>
      <c r="DL65" s="402"/>
      <c r="DM65" s="419"/>
      <c r="DN65" s="278">
        <v>-506997</v>
      </c>
      <c r="DO65" s="421"/>
      <c r="DQ65" s="402"/>
      <c r="DR65" s="419"/>
      <c r="DS65" s="278">
        <v>1410403</v>
      </c>
      <c r="DT65" s="421"/>
      <c r="DV65" s="402"/>
      <c r="DW65" s="419"/>
      <c r="DX65" s="278">
        <v>-7596988</v>
      </c>
      <c r="DY65" s="421"/>
      <c r="EA65" s="402"/>
      <c r="EB65" s="419"/>
      <c r="EC65" s="278">
        <v>-8862024</v>
      </c>
      <c r="ED65" s="421"/>
      <c r="EF65" s="402"/>
      <c r="EG65" s="419"/>
      <c r="EH65" s="278">
        <v>11278888</v>
      </c>
      <c r="EI65" s="421"/>
      <c r="EK65" s="402"/>
      <c r="EL65" s="419"/>
      <c r="EM65" s="278">
        <v>-11875638</v>
      </c>
      <c r="EN65" s="421"/>
      <c r="EP65" s="151"/>
      <c r="ES65" s="152"/>
    </row>
    <row r="66" spans="3:151" x14ac:dyDescent="0.3">
      <c r="C66" s="151"/>
      <c r="E66" s="401"/>
      <c r="F66" s="387"/>
      <c r="G66" s="422"/>
      <c r="K66" s="402"/>
      <c r="P66" s="402"/>
      <c r="U66" s="402"/>
      <c r="Z66" s="402"/>
      <c r="AE66" s="402"/>
      <c r="AJ66" s="402"/>
      <c r="AO66" s="402"/>
      <c r="AT66" s="402"/>
      <c r="AY66" s="402"/>
      <c r="BD66" s="402"/>
      <c r="BI66" s="402"/>
      <c r="BN66" s="402"/>
      <c r="BS66" s="402"/>
      <c r="BX66" s="402"/>
      <c r="BZ66" s="418"/>
      <c r="CC66" s="402"/>
      <c r="CH66" s="402"/>
      <c r="CM66" s="402"/>
      <c r="CR66" s="402"/>
      <c r="CW66" s="402"/>
      <c r="DB66" s="402"/>
      <c r="DG66" s="402"/>
      <c r="DL66" s="402"/>
      <c r="DQ66" s="402"/>
      <c r="DV66" s="402"/>
      <c r="EA66" s="402"/>
      <c r="EF66" s="402"/>
      <c r="EK66" s="402"/>
      <c r="EP66" s="151"/>
      <c r="ES66" s="152"/>
      <c r="ET66" s="152"/>
      <c r="EU66" s="152"/>
    </row>
    <row r="67" spans="3:151" s="152" customFormat="1" x14ac:dyDescent="0.3">
      <c r="C67" s="253" t="s">
        <v>400</v>
      </c>
      <c r="D67" s="437"/>
      <c r="E67" s="403"/>
      <c r="F67" s="438"/>
      <c r="G67" s="439"/>
      <c r="H67" s="205">
        <v>568244007</v>
      </c>
      <c r="I67" s="205"/>
      <c r="J67" s="205"/>
      <c r="K67" s="440"/>
      <c r="L67" s="205"/>
      <c r="M67" s="205">
        <v>76240124</v>
      </c>
      <c r="N67" s="205"/>
      <c r="O67" s="205"/>
      <c r="P67" s="440"/>
      <c r="Q67" s="205"/>
      <c r="R67" s="205">
        <v>11061324</v>
      </c>
      <c r="S67" s="205"/>
      <c r="T67" s="205"/>
      <c r="U67" s="440"/>
      <c r="V67" s="205"/>
      <c r="W67" s="205">
        <v>-48335008</v>
      </c>
      <c r="X67" s="205"/>
      <c r="Y67" s="205"/>
      <c r="Z67" s="440"/>
      <c r="AA67" s="205"/>
      <c r="AB67" s="205">
        <v>160673636</v>
      </c>
      <c r="AC67" s="205"/>
      <c r="AD67" s="205"/>
      <c r="AE67" s="440"/>
      <c r="AF67" s="205"/>
      <c r="AG67" s="205">
        <v>38792618</v>
      </c>
      <c r="AH67" s="205"/>
      <c r="AI67" s="205"/>
      <c r="AJ67" s="440"/>
      <c r="AK67" s="205"/>
      <c r="AL67" s="205">
        <v>50981522</v>
      </c>
      <c r="AM67" s="205"/>
      <c r="AN67" s="205"/>
      <c r="AO67" s="440"/>
      <c r="AP67" s="205"/>
      <c r="AQ67" s="205">
        <v>36317997</v>
      </c>
      <c r="AR67" s="205"/>
      <c r="AS67" s="205"/>
      <c r="AT67" s="440"/>
      <c r="AU67" s="205"/>
      <c r="AV67" s="205">
        <v>15500839</v>
      </c>
      <c r="AW67" s="205"/>
      <c r="AX67" s="205"/>
      <c r="AY67" s="440"/>
      <c r="AZ67" s="205"/>
      <c r="BA67" s="205">
        <v>33510318</v>
      </c>
      <c r="BB67" s="205"/>
      <c r="BC67" s="205"/>
      <c r="BD67" s="440"/>
      <c r="BE67" s="205"/>
      <c r="BF67" s="205">
        <v>69972695</v>
      </c>
      <c r="BG67" s="205"/>
      <c r="BH67" s="205"/>
      <c r="BI67" s="440"/>
      <c r="BJ67" s="205"/>
      <c r="BK67" s="205">
        <v>259341804</v>
      </c>
      <c r="BL67" s="205"/>
      <c r="BM67" s="205"/>
      <c r="BN67" s="440"/>
      <c r="BO67" s="205"/>
      <c r="BP67" s="205">
        <v>0</v>
      </c>
      <c r="BQ67" s="205"/>
      <c r="BR67" s="205"/>
      <c r="BS67" s="440"/>
      <c r="BT67" s="205"/>
      <c r="BU67" s="205">
        <v>444716067</v>
      </c>
      <c r="BV67" s="205"/>
      <c r="BW67" s="437"/>
      <c r="BX67" s="205"/>
      <c r="BY67" s="205"/>
      <c r="BZ67" s="441">
        <v>397473601</v>
      </c>
      <c r="CA67" s="205"/>
      <c r="CB67" s="205"/>
      <c r="CC67" s="440"/>
      <c r="CD67" s="205"/>
      <c r="CE67" s="205">
        <v>88565039</v>
      </c>
      <c r="CF67" s="205"/>
      <c r="CG67" s="437"/>
      <c r="CH67" s="440"/>
      <c r="CI67" s="205"/>
      <c r="CJ67" s="205">
        <v>14032868</v>
      </c>
      <c r="CK67" s="205"/>
      <c r="CL67" s="205"/>
      <c r="CM67" s="440"/>
      <c r="CN67" s="205"/>
      <c r="CO67" s="205">
        <v>-29741233</v>
      </c>
      <c r="CP67" s="205"/>
      <c r="CQ67" s="205"/>
      <c r="CR67" s="440"/>
      <c r="CS67" s="205"/>
      <c r="CT67" s="205">
        <v>89744656</v>
      </c>
      <c r="CU67" s="205"/>
      <c r="CV67" s="205"/>
      <c r="CW67" s="440"/>
      <c r="CX67" s="205"/>
      <c r="CY67" s="205">
        <v>19795052</v>
      </c>
      <c r="CZ67" s="205"/>
      <c r="DA67" s="205"/>
      <c r="DB67" s="440"/>
      <c r="DC67" s="205"/>
      <c r="DD67" s="205">
        <v>4937996</v>
      </c>
      <c r="DE67" s="205"/>
      <c r="DF67" s="205"/>
      <c r="DG67" s="440"/>
      <c r="DH67" s="205"/>
      <c r="DI67" s="205">
        <v>55257634</v>
      </c>
      <c r="DJ67" s="205"/>
      <c r="DK67" s="205"/>
      <c r="DL67" s="440"/>
      <c r="DM67" s="205"/>
      <c r="DN67" s="205">
        <v>5213071</v>
      </c>
      <c r="DO67" s="205"/>
      <c r="DP67" s="205"/>
      <c r="DQ67" s="440"/>
      <c r="DR67" s="205"/>
      <c r="DS67" s="205">
        <v>-21103529</v>
      </c>
      <c r="DT67" s="205"/>
      <c r="DU67" s="205"/>
      <c r="DV67" s="440"/>
      <c r="DW67" s="205"/>
      <c r="DX67" s="205">
        <v>126597044</v>
      </c>
      <c r="DY67" s="205"/>
      <c r="DZ67" s="205"/>
      <c r="EA67" s="440"/>
      <c r="EB67" s="205"/>
      <c r="EC67" s="205">
        <v>-7868402</v>
      </c>
      <c r="ED67" s="205"/>
      <c r="EE67" s="205"/>
      <c r="EF67" s="440"/>
      <c r="EG67" s="205"/>
      <c r="EH67" s="205">
        <v>37882325</v>
      </c>
      <c r="EI67" s="205"/>
      <c r="EJ67" s="205"/>
      <c r="EK67" s="440"/>
      <c r="EL67" s="205"/>
      <c r="EM67" s="205">
        <v>353298597</v>
      </c>
      <c r="EN67" s="205"/>
      <c r="EO67" s="442"/>
      <c r="EP67" s="200"/>
    </row>
    <row r="68" spans="3:151" ht="15" customHeight="1" x14ac:dyDescent="0.3">
      <c r="C68" s="443"/>
      <c r="D68" s="147"/>
      <c r="E68" s="147"/>
      <c r="F68" s="444"/>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445"/>
      <c r="AE68" s="147"/>
      <c r="AF68" s="147"/>
      <c r="AG68" s="147"/>
      <c r="AH68" s="147"/>
      <c r="AI68" s="445"/>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445"/>
      <c r="BX68" s="147"/>
      <c r="BY68" s="147"/>
      <c r="BZ68" s="147"/>
      <c r="CA68" s="147"/>
      <c r="CB68" s="445"/>
      <c r="CC68" s="147"/>
      <c r="CD68" s="147"/>
      <c r="CE68" s="147"/>
      <c r="CF68" s="147"/>
      <c r="CG68" s="147"/>
      <c r="CH68" s="147"/>
      <c r="CI68" s="147"/>
      <c r="CJ68" s="147"/>
      <c r="CK68" s="147"/>
      <c r="CL68" s="147"/>
      <c r="CM68" s="147"/>
      <c r="CN68" s="147"/>
      <c r="CO68" s="147"/>
      <c r="CP68" s="147"/>
      <c r="CQ68" s="147"/>
      <c r="CR68" s="147"/>
      <c r="CS68" s="147"/>
      <c r="CT68" s="147"/>
      <c r="CU68" s="147"/>
      <c r="CV68" s="445"/>
      <c r="CW68" s="147"/>
      <c r="CX68" s="147"/>
      <c r="CY68" s="147"/>
      <c r="CZ68" s="147"/>
      <c r="DA68" s="445"/>
      <c r="DB68" s="147"/>
      <c r="DC68" s="147"/>
      <c r="DD68" s="147"/>
      <c r="DE68" s="147"/>
      <c r="DF68" s="147"/>
      <c r="DG68" s="147"/>
      <c r="DH68" s="147"/>
      <c r="DI68" s="147"/>
      <c r="DJ68" s="147"/>
      <c r="DK68" s="147"/>
      <c r="DL68" s="147"/>
      <c r="DM68" s="147"/>
      <c r="DN68" s="147"/>
      <c r="DO68" s="147"/>
      <c r="DP68" s="147"/>
      <c r="DQ68" s="147"/>
      <c r="DR68" s="147"/>
      <c r="DS68" s="147"/>
      <c r="DT68" s="147"/>
      <c r="DU68" s="147"/>
      <c r="DV68" s="147"/>
      <c r="DW68" s="147"/>
      <c r="DX68" s="147"/>
      <c r="DY68" s="147"/>
      <c r="DZ68" s="147"/>
      <c r="EA68" s="147"/>
      <c r="EB68" s="147"/>
      <c r="EC68" s="147"/>
      <c r="ED68" s="147"/>
      <c r="EE68" s="147"/>
      <c r="EF68" s="147"/>
      <c r="EG68" s="147"/>
      <c r="EH68" s="147"/>
      <c r="EI68" s="147"/>
      <c r="EJ68" s="147"/>
      <c r="EK68" s="147"/>
      <c r="EL68" s="147"/>
      <c r="EM68" s="147"/>
      <c r="EN68" s="147"/>
      <c r="EO68" s="446"/>
      <c r="EP68" s="151"/>
      <c r="ET68" s="152"/>
    </row>
    <row r="69" spans="3:151" s="152" customFormat="1" ht="15" customHeight="1" x14ac:dyDescent="0.3">
      <c r="C69" s="447" t="s">
        <v>401</v>
      </c>
      <c r="F69" s="404"/>
      <c r="H69" s="152">
        <v>-159949099</v>
      </c>
      <c r="M69" s="152">
        <v>-11609803</v>
      </c>
      <c r="R69" s="152">
        <v>-946475</v>
      </c>
      <c r="W69" s="152">
        <v>-413900</v>
      </c>
      <c r="AB69" s="152">
        <v>-9825047</v>
      </c>
      <c r="AD69" s="269"/>
      <c r="AG69" s="152">
        <v>-481932</v>
      </c>
      <c r="AI69" s="269"/>
      <c r="AL69" s="152">
        <v>-35590814</v>
      </c>
      <c r="AQ69" s="152">
        <v>-486039</v>
      </c>
      <c r="AV69" s="152">
        <v>-514052</v>
      </c>
      <c r="BA69" s="152">
        <v>-96946190</v>
      </c>
      <c r="BF69" s="152">
        <v>-278969</v>
      </c>
      <c r="BK69" s="152">
        <v>0</v>
      </c>
      <c r="BP69" s="152">
        <v>0</v>
      </c>
      <c r="BU69" s="152">
        <v>-157093221</v>
      </c>
      <c r="BW69" s="269"/>
      <c r="BZ69" s="152">
        <v>-98619787</v>
      </c>
      <c r="CB69" s="269"/>
      <c r="CE69" s="152">
        <v>-10517846</v>
      </c>
      <c r="CJ69" s="152">
        <v>-1254261</v>
      </c>
      <c r="CO69" s="152">
        <v>-810875</v>
      </c>
      <c r="CT69" s="152">
        <v>-9797677</v>
      </c>
      <c r="CV69" s="269"/>
      <c r="CY69" s="152">
        <v>-396649</v>
      </c>
      <c r="DA69" s="269"/>
      <c r="DD69" s="152">
        <v>-552820</v>
      </c>
      <c r="DI69" s="152">
        <v>-9172586</v>
      </c>
      <c r="DN69" s="152">
        <v>-748772</v>
      </c>
      <c r="DS69" s="152">
        <v>-280537</v>
      </c>
      <c r="DX69" s="152">
        <v>-63920651</v>
      </c>
      <c r="EC69" s="152">
        <v>-356101</v>
      </c>
      <c r="EH69" s="152">
        <v>-820277</v>
      </c>
      <c r="EM69" s="152">
        <v>-97452674</v>
      </c>
      <c r="EO69" s="448"/>
      <c r="EP69" s="200"/>
    </row>
    <row r="70" spans="3:151" ht="15" customHeight="1" x14ac:dyDescent="0.3">
      <c r="C70" s="151" t="s">
        <v>402</v>
      </c>
      <c r="E70" s="422"/>
      <c r="F70" s="401"/>
      <c r="G70" s="425"/>
      <c r="H70" s="206">
        <v>-102744919</v>
      </c>
      <c r="I70" s="407"/>
      <c r="K70" s="402"/>
      <c r="L70" s="406"/>
      <c r="M70" s="206">
        <v>-1892755</v>
      </c>
      <c r="N70" s="407"/>
      <c r="O70" s="402"/>
      <c r="Q70" s="406"/>
      <c r="R70" s="206">
        <v>-946475</v>
      </c>
      <c r="S70" s="407"/>
      <c r="U70" s="413"/>
      <c r="V70" s="406"/>
      <c r="W70" s="206">
        <v>-413900</v>
      </c>
      <c r="X70" s="407"/>
      <c r="Z70" s="413"/>
      <c r="AA70" s="406"/>
      <c r="AB70" s="206">
        <v>-509726</v>
      </c>
      <c r="AC70" s="407"/>
      <c r="AD70" s="274"/>
      <c r="AF70" s="406"/>
      <c r="AG70" s="206">
        <v>-481932</v>
      </c>
      <c r="AH70" s="407"/>
      <c r="AI70" s="274"/>
      <c r="AJ70" s="413"/>
      <c r="AK70" s="406"/>
      <c r="AL70" s="206">
        <v>-394961</v>
      </c>
      <c r="AM70" s="407"/>
      <c r="AN70" s="402"/>
      <c r="AP70" s="406"/>
      <c r="AQ70" s="206">
        <v>-486039</v>
      </c>
      <c r="AR70" s="407"/>
      <c r="AT70" s="413"/>
      <c r="AU70" s="406"/>
      <c r="AV70" s="206">
        <v>-514052</v>
      </c>
      <c r="AW70" s="407"/>
      <c r="AX70" s="402"/>
      <c r="AZ70" s="406"/>
      <c r="BA70" s="206">
        <v>-96145194</v>
      </c>
      <c r="BB70" s="407"/>
      <c r="BC70" s="402"/>
      <c r="BE70" s="406"/>
      <c r="BF70" s="206">
        <v>-278969</v>
      </c>
      <c r="BG70" s="407"/>
      <c r="BI70" s="413"/>
      <c r="BJ70" s="406"/>
      <c r="BK70" s="206">
        <v>0</v>
      </c>
      <c r="BL70" s="407"/>
      <c r="BM70" s="402"/>
      <c r="BO70" s="406"/>
      <c r="BP70" s="206">
        <v>0</v>
      </c>
      <c r="BQ70" s="407"/>
      <c r="BS70" s="413"/>
      <c r="BT70" s="406"/>
      <c r="BU70" s="206">
        <v>-102064003</v>
      </c>
      <c r="BV70" s="407"/>
      <c r="BW70" s="274"/>
      <c r="BY70" s="406"/>
      <c r="BZ70" s="409">
        <v>-61000694</v>
      </c>
      <c r="CA70" s="407"/>
      <c r="CB70" s="274"/>
      <c r="CD70" s="406"/>
      <c r="CE70" s="363">
        <v>-874758</v>
      </c>
      <c r="CF70" s="435"/>
      <c r="CG70" s="359"/>
      <c r="CH70" s="386"/>
      <c r="CI70" s="436"/>
      <c r="CJ70" s="206">
        <v>-1254261</v>
      </c>
      <c r="CK70" s="407"/>
      <c r="CL70" s="402"/>
      <c r="CN70" s="406"/>
      <c r="CO70" s="206">
        <v>-810875</v>
      </c>
      <c r="CP70" s="407"/>
      <c r="CR70" s="413"/>
      <c r="CS70" s="406"/>
      <c r="CT70" s="206">
        <v>-441159</v>
      </c>
      <c r="CU70" s="407"/>
      <c r="CV70" s="274"/>
      <c r="CX70" s="406"/>
      <c r="CY70" s="206">
        <v>-396649</v>
      </c>
      <c r="CZ70" s="407"/>
      <c r="DA70" s="274"/>
      <c r="DB70" s="402"/>
      <c r="DC70" s="406"/>
      <c r="DD70" s="206">
        <v>-474205</v>
      </c>
      <c r="DE70" s="407"/>
      <c r="DG70" s="402"/>
      <c r="DH70" s="406"/>
      <c r="DI70" s="206">
        <v>-197318</v>
      </c>
      <c r="DJ70" s="407"/>
      <c r="DL70" s="402"/>
      <c r="DM70" s="406"/>
      <c r="DN70" s="206">
        <v>-748772</v>
      </c>
      <c r="DO70" s="407"/>
      <c r="DQ70" s="402"/>
      <c r="DR70" s="406"/>
      <c r="DS70" s="206">
        <v>-280537</v>
      </c>
      <c r="DT70" s="407"/>
      <c r="DV70" s="402"/>
      <c r="DW70" s="406"/>
      <c r="DX70" s="206">
        <v>-54789195</v>
      </c>
      <c r="DY70" s="407"/>
      <c r="EA70" s="402"/>
      <c r="EB70" s="406"/>
      <c r="EC70" s="206">
        <v>-356101</v>
      </c>
      <c r="ED70" s="407"/>
      <c r="EF70" s="402"/>
      <c r="EG70" s="406"/>
      <c r="EH70" s="206">
        <v>-386129</v>
      </c>
      <c r="EI70" s="407"/>
      <c r="EK70" s="413"/>
      <c r="EL70" s="406"/>
      <c r="EM70" s="206">
        <v>-60267729</v>
      </c>
      <c r="EN70" s="407"/>
      <c r="EO70" s="448"/>
      <c r="EP70" s="200"/>
      <c r="EQ70" s="152"/>
      <c r="ER70" s="152"/>
      <c r="ES70" s="152"/>
    </row>
    <row r="71" spans="3:151" ht="15" customHeight="1" x14ac:dyDescent="0.3">
      <c r="C71" s="151" t="s">
        <v>403</v>
      </c>
      <c r="D71" s="113"/>
      <c r="E71" s="422"/>
      <c r="F71" s="401"/>
      <c r="G71" s="434"/>
      <c r="H71" s="278">
        <v>-57204180</v>
      </c>
      <c r="I71" s="421"/>
      <c r="K71" s="402"/>
      <c r="L71" s="419"/>
      <c r="M71" s="278">
        <v>-9717048</v>
      </c>
      <c r="N71" s="421"/>
      <c r="O71" s="402"/>
      <c r="Q71" s="419"/>
      <c r="R71" s="278">
        <v>0</v>
      </c>
      <c r="S71" s="421"/>
      <c r="T71" s="402"/>
      <c r="V71" s="419"/>
      <c r="W71" s="278">
        <v>0</v>
      </c>
      <c r="X71" s="421"/>
      <c r="Z71" s="413"/>
      <c r="AA71" s="419"/>
      <c r="AB71" s="278">
        <v>-9315321</v>
      </c>
      <c r="AC71" s="421"/>
      <c r="AD71" s="274"/>
      <c r="AE71" s="413"/>
      <c r="AF71" s="419"/>
      <c r="AG71" s="278">
        <v>0</v>
      </c>
      <c r="AH71" s="421"/>
      <c r="AI71" s="274"/>
      <c r="AK71" s="419"/>
      <c r="AL71" s="278">
        <v>-35195853</v>
      </c>
      <c r="AM71" s="421"/>
      <c r="AN71" s="402"/>
      <c r="AP71" s="419"/>
      <c r="AQ71" s="278">
        <v>0</v>
      </c>
      <c r="AR71" s="421"/>
      <c r="AT71" s="413"/>
      <c r="AU71" s="419"/>
      <c r="AV71" s="278">
        <v>0</v>
      </c>
      <c r="AW71" s="421"/>
      <c r="AY71" s="413"/>
      <c r="AZ71" s="419"/>
      <c r="BA71" s="278">
        <v>-800996</v>
      </c>
      <c r="BB71" s="421"/>
      <c r="BC71" s="402"/>
      <c r="BE71" s="419"/>
      <c r="BF71" s="278">
        <v>0</v>
      </c>
      <c r="BG71" s="421"/>
      <c r="BI71" s="413"/>
      <c r="BJ71" s="419"/>
      <c r="BK71" s="278">
        <v>0</v>
      </c>
      <c r="BL71" s="421"/>
      <c r="BN71" s="413"/>
      <c r="BO71" s="419"/>
      <c r="BP71" s="278">
        <v>0</v>
      </c>
      <c r="BQ71" s="421"/>
      <c r="BS71" s="413"/>
      <c r="BT71" s="419"/>
      <c r="BU71" s="278">
        <v>-55029218</v>
      </c>
      <c r="BV71" s="421"/>
      <c r="BW71" s="274"/>
      <c r="BY71" s="419"/>
      <c r="BZ71" s="420">
        <v>-37619093</v>
      </c>
      <c r="CA71" s="421"/>
      <c r="CB71" s="274"/>
      <c r="CD71" s="419"/>
      <c r="CE71" s="278">
        <v>-9643088</v>
      </c>
      <c r="CF71" s="421"/>
      <c r="CG71" s="402"/>
      <c r="CI71" s="419"/>
      <c r="CJ71" s="278">
        <v>0</v>
      </c>
      <c r="CK71" s="421"/>
      <c r="CL71" s="402"/>
      <c r="CN71" s="419"/>
      <c r="CO71" s="278">
        <v>0</v>
      </c>
      <c r="CP71" s="421"/>
      <c r="CR71" s="413"/>
      <c r="CS71" s="419"/>
      <c r="CT71" s="278">
        <v>-9356518</v>
      </c>
      <c r="CU71" s="421"/>
      <c r="CV71" s="274"/>
      <c r="CX71" s="419"/>
      <c r="CY71" s="278">
        <v>0</v>
      </c>
      <c r="CZ71" s="421"/>
      <c r="DA71" s="274"/>
      <c r="DB71" s="402"/>
      <c r="DC71" s="419"/>
      <c r="DD71" s="278">
        <v>-78615</v>
      </c>
      <c r="DE71" s="421"/>
      <c r="DG71" s="402"/>
      <c r="DH71" s="419"/>
      <c r="DI71" s="278">
        <v>-8975268</v>
      </c>
      <c r="DJ71" s="421"/>
      <c r="DL71" s="402"/>
      <c r="DM71" s="419"/>
      <c r="DN71" s="278">
        <v>0</v>
      </c>
      <c r="DO71" s="421"/>
      <c r="DQ71" s="402"/>
      <c r="DR71" s="419"/>
      <c r="DS71" s="278">
        <v>0</v>
      </c>
      <c r="DT71" s="421"/>
      <c r="DV71" s="402"/>
      <c r="DW71" s="419"/>
      <c r="DX71" s="278">
        <v>-9131456</v>
      </c>
      <c r="DY71" s="421"/>
      <c r="EA71" s="402"/>
      <c r="EB71" s="419"/>
      <c r="EC71" s="278">
        <v>0</v>
      </c>
      <c r="ED71" s="421"/>
      <c r="EF71" s="402"/>
      <c r="EG71" s="419"/>
      <c r="EH71" s="278">
        <v>-434148</v>
      </c>
      <c r="EI71" s="421"/>
      <c r="EK71" s="413"/>
      <c r="EL71" s="419"/>
      <c r="EM71" s="278">
        <v>-37184945</v>
      </c>
      <c r="EN71" s="421"/>
      <c r="EO71" s="448"/>
      <c r="EP71" s="200"/>
      <c r="EQ71" s="152"/>
      <c r="ER71" s="152"/>
      <c r="ES71" s="152"/>
    </row>
    <row r="72" spans="3:151" s="449" customFormat="1" ht="15" customHeight="1" x14ac:dyDescent="0.3">
      <c r="C72" s="450"/>
      <c r="D72" s="451"/>
      <c r="E72" s="452"/>
      <c r="F72" s="453"/>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4"/>
      <c r="AE72" s="452"/>
      <c r="AF72" s="452"/>
      <c r="AG72" s="452"/>
      <c r="AH72" s="452"/>
      <c r="AI72" s="454"/>
      <c r="AJ72" s="452"/>
      <c r="AK72" s="452"/>
      <c r="AL72" s="455"/>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4">
        <v>0</v>
      </c>
      <c r="BX72" s="452"/>
      <c r="BY72" s="452"/>
      <c r="BZ72" s="452"/>
      <c r="CA72" s="452"/>
      <c r="CB72" s="454"/>
      <c r="CC72" s="452"/>
      <c r="CD72" s="452"/>
      <c r="CE72" s="452"/>
      <c r="CF72" s="452"/>
      <c r="CG72" s="452"/>
      <c r="CH72" s="452"/>
      <c r="CI72" s="452"/>
      <c r="CJ72" s="452"/>
      <c r="CK72" s="452"/>
      <c r="CL72" s="452"/>
      <c r="CM72" s="452"/>
      <c r="CN72" s="452"/>
      <c r="CO72" s="452"/>
      <c r="CP72" s="452"/>
      <c r="CQ72" s="452"/>
      <c r="CR72" s="452"/>
      <c r="CS72" s="452"/>
      <c r="CT72" s="452"/>
      <c r="CU72" s="452"/>
      <c r="CV72" s="454"/>
      <c r="CW72" s="452"/>
      <c r="CX72" s="452"/>
      <c r="CY72" s="452"/>
      <c r="CZ72" s="452"/>
      <c r="DA72" s="454"/>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6"/>
      <c r="EP72" s="200"/>
      <c r="EQ72" s="152"/>
      <c r="ER72" s="152"/>
      <c r="ES72" s="152"/>
    </row>
    <row r="73" spans="3:151" s="449" customFormat="1" ht="15" customHeight="1" x14ac:dyDescent="0.3">
      <c r="C73" s="113" t="s">
        <v>404</v>
      </c>
      <c r="D73" s="457"/>
      <c r="AD73" s="152"/>
      <c r="AI73" s="152"/>
      <c r="AL73" s="362"/>
      <c r="BW73" s="152"/>
      <c r="CB73" s="152"/>
      <c r="CV73" s="152"/>
      <c r="DA73" s="152"/>
      <c r="EO73" s="152"/>
      <c r="EP73" s="152"/>
      <c r="EQ73" s="152"/>
      <c r="ER73" s="152"/>
      <c r="ES73" s="152"/>
    </row>
    <row r="74" spans="3:151" s="449" customFormat="1" ht="15" customHeight="1" x14ac:dyDescent="0.3">
      <c r="C74" s="113" t="s">
        <v>405</v>
      </c>
      <c r="D74" s="457"/>
      <c r="AD74" s="152"/>
      <c r="AI74" s="152"/>
      <c r="AL74" s="362"/>
      <c r="BW74" s="152"/>
      <c r="CB74" s="152"/>
      <c r="CV74" s="152"/>
      <c r="DA74" s="152"/>
      <c r="EO74" s="152"/>
      <c r="EP74" s="152"/>
      <c r="EQ74" s="152"/>
      <c r="ER74" s="152"/>
      <c r="ES74" s="152"/>
    </row>
    <row r="75" spans="3:151" s="449" customFormat="1" hidden="1" x14ac:dyDescent="0.3">
      <c r="C75" s="113" t="s">
        <v>406</v>
      </c>
      <c r="D75" s="457"/>
      <c r="BF75" s="143"/>
      <c r="BW75" s="143"/>
    </row>
    <row r="76" spans="3:151" ht="15" customHeight="1" x14ac:dyDescent="0.3">
      <c r="BW76" s="143">
        <v>0</v>
      </c>
    </row>
    <row r="77" spans="3:151" ht="15" customHeight="1" x14ac:dyDescent="0.3">
      <c r="C77" s="458"/>
      <c r="H77" s="736"/>
      <c r="BW77" s="143">
        <v>0</v>
      </c>
    </row>
    <row r="78" spans="3:151" ht="15" customHeight="1" x14ac:dyDescent="0.3"/>
    <row r="79" spans="3:151" ht="15" customHeight="1" x14ac:dyDescent="0.3">
      <c r="C79" s="459"/>
      <c r="H79" s="459"/>
      <c r="BW79" s="143">
        <v>1</v>
      </c>
    </row>
    <row r="80" spans="3:151" ht="15" customHeight="1" x14ac:dyDescent="0.3"/>
    <row r="81" spans="75:75" x14ac:dyDescent="0.3">
      <c r="BW81" s="143">
        <v>1</v>
      </c>
    </row>
    <row r="106" spans="75:75" x14ac:dyDescent="0.3">
      <c r="BW106" s="152"/>
    </row>
    <row r="130" spans="75:128" x14ac:dyDescent="0.3">
      <c r="BW130" s="152"/>
    </row>
    <row r="139" spans="75:128" x14ac:dyDescent="0.3">
      <c r="DX139" s="460"/>
    </row>
    <row r="140" spans="75:128" x14ac:dyDescent="0.3">
      <c r="BW140" s="152"/>
    </row>
  </sheetData>
  <mergeCells count="2">
    <mergeCell ref="H8:BU8"/>
    <mergeCell ref="BZ8:EM8"/>
  </mergeCells>
  <pageMargins left="0.70866141732283472" right="0.70866141732283472" top="0.74803149606299213" bottom="0.74803149606299213" header="0.31496062992125984" footer="0.31496062992125984"/>
  <pageSetup scale="65"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28F7-0BA6-477A-8EE6-082A0D295DEA}">
  <dimension ref="A1:EQ863"/>
  <sheetViews>
    <sheetView view="pageBreakPreview" topLeftCell="C1" zoomScaleNormal="100" zoomScaleSheetLayoutView="100" workbookViewId="0">
      <selection activeCell="ET23" sqref="ET23"/>
    </sheetView>
  </sheetViews>
  <sheetFormatPr defaultColWidth="9.26953125" defaultRowHeight="13" x14ac:dyDescent="0.3"/>
  <cols>
    <col min="1" max="1" width="1.7265625" style="143" hidden="1" customWidth="1"/>
    <col min="2" max="2" width="1.08984375" style="143" hidden="1" customWidth="1"/>
    <col min="3" max="3" width="0.90625" style="143" customWidth="1"/>
    <col min="4" max="4" width="35.90625" style="143" customWidth="1"/>
    <col min="5" max="5" width="3.26953125" style="143" customWidth="1"/>
    <col min="6" max="6" width="0.90625" style="402" customWidth="1"/>
    <col min="7" max="7" width="0.90625" style="143" customWidth="1"/>
    <col min="8" max="8" width="16.7265625" style="143" customWidth="1"/>
    <col min="9" max="10" width="0.90625" style="143" customWidth="1"/>
    <col min="11" max="12" width="0.90625" style="143" hidden="1" customWidth="1"/>
    <col min="13" max="13" width="16.7265625" style="143" hidden="1" customWidth="1"/>
    <col min="14" max="15" width="0.90625" style="143" hidden="1" customWidth="1"/>
    <col min="16" max="16" width="1.1796875" style="143" hidden="1" customWidth="1"/>
    <col min="17" max="17" width="0.90625" style="143" hidden="1" customWidth="1"/>
    <col min="18" max="18" width="16.7265625" style="143" hidden="1" customWidth="1"/>
    <col min="19" max="22" width="0.90625" style="143" hidden="1" customWidth="1"/>
    <col min="23" max="23" width="16.7265625" style="143" hidden="1" customWidth="1"/>
    <col min="24" max="27" width="0.90625" style="143" hidden="1" customWidth="1"/>
    <col min="28" max="28" width="16.7265625" style="143" hidden="1" customWidth="1"/>
    <col min="29" max="32" width="0.90625" style="143" hidden="1" customWidth="1"/>
    <col min="33" max="33" width="16.7265625" style="143" hidden="1" customWidth="1"/>
    <col min="34" max="36" width="0.90625" style="143" hidden="1" customWidth="1"/>
    <col min="37" max="37" width="1.08984375" style="143" hidden="1" customWidth="1"/>
    <col min="38" max="38" width="16.7265625" style="143" hidden="1" customWidth="1"/>
    <col min="39" max="42" width="0.90625" style="143" hidden="1" customWidth="1"/>
    <col min="43" max="43" width="16.7265625" style="143" hidden="1" customWidth="1"/>
    <col min="44" max="47" width="0.90625" style="143" hidden="1" customWidth="1"/>
    <col min="48" max="48" width="16.7265625" style="143" hidden="1" customWidth="1"/>
    <col min="49" max="52" width="0.90625" style="143" hidden="1" customWidth="1"/>
    <col min="53" max="53" width="16.7265625" style="143" hidden="1" customWidth="1"/>
    <col min="54" max="55" width="0.90625" style="143" hidden="1" customWidth="1"/>
    <col min="56" max="57" width="0.90625" style="143" customWidth="1"/>
    <col min="58" max="58" width="16.7265625" style="143" customWidth="1"/>
    <col min="59" max="60" width="0.90625" style="143" customWidth="1"/>
    <col min="61" max="62" width="0.90625" style="143" hidden="1" customWidth="1"/>
    <col min="63" max="63" width="16.7265625" style="143" hidden="1" customWidth="1"/>
    <col min="64" max="67" width="0.90625" style="143" hidden="1" customWidth="1"/>
    <col min="68" max="68" width="16.7265625" style="143" hidden="1" customWidth="1"/>
    <col min="69" max="70" width="0.90625" style="143" hidden="1" customWidth="1"/>
    <col min="71" max="72" width="0.90625" style="143" customWidth="1"/>
    <col min="73" max="73" width="16.7265625" style="143" customWidth="1"/>
    <col min="74" max="77" width="0.90625" style="143" customWidth="1"/>
    <col min="78" max="78" width="16.7265625" style="143" customWidth="1"/>
    <col min="79" max="80" width="0.90625" style="143" customWidth="1"/>
    <col min="81" max="82" width="0.90625" style="143" hidden="1" customWidth="1"/>
    <col min="83" max="83" width="16.7265625" style="143" hidden="1" customWidth="1"/>
    <col min="84" max="87" width="0.90625" style="143" hidden="1" customWidth="1"/>
    <col min="88" max="88" width="16.7265625" style="143" hidden="1" customWidth="1"/>
    <col min="89" max="92" width="0.90625" style="143" hidden="1" customWidth="1"/>
    <col min="93" max="93" width="16.7265625" style="143" hidden="1" customWidth="1"/>
    <col min="94" max="97" width="0.90625" style="143" hidden="1" customWidth="1"/>
    <col min="98" max="98" width="16.7265625" style="143" hidden="1" customWidth="1"/>
    <col min="99" max="99" width="0.6328125" style="143" hidden="1" customWidth="1"/>
    <col min="100" max="102" width="0.90625" style="143" hidden="1" customWidth="1"/>
    <col min="103" max="103" width="16.7265625" style="143" hidden="1" customWidth="1"/>
    <col min="104" max="107" width="0.90625" style="143" hidden="1" customWidth="1"/>
    <col min="108" max="108" width="16.7265625" style="143" hidden="1" customWidth="1"/>
    <col min="109" max="112" width="0.90625" style="143" hidden="1" customWidth="1"/>
    <col min="113" max="113" width="16.7265625" style="143" hidden="1" customWidth="1"/>
    <col min="114" max="117" width="0.90625" style="143" hidden="1" customWidth="1"/>
    <col min="118" max="118" width="16.7265625" style="143" hidden="1" customWidth="1"/>
    <col min="119" max="122" width="0.90625" style="143" hidden="1" customWidth="1"/>
    <col min="123" max="123" width="16.7265625" style="143" hidden="1" customWidth="1"/>
    <col min="124" max="125" width="0.90625" style="143" hidden="1" customWidth="1"/>
    <col min="126" max="127" width="0.90625" style="143" customWidth="1"/>
    <col min="128" max="128" width="16.7265625" style="143" customWidth="1"/>
    <col min="129" max="130" width="0.90625" style="143" customWidth="1"/>
    <col min="131" max="132" width="0.90625" style="143" hidden="1" customWidth="1"/>
    <col min="133" max="133" width="16.7265625" style="143" hidden="1" customWidth="1"/>
    <col min="134" max="137" width="0.90625" style="143" hidden="1" customWidth="1"/>
    <col min="138" max="138" width="16.7265625" style="143" hidden="1" customWidth="1"/>
    <col min="139" max="140" width="0.90625" style="143" hidden="1" customWidth="1"/>
    <col min="141" max="142" width="0.90625" style="143" customWidth="1"/>
    <col min="143" max="143" width="16.7265625" style="143" customWidth="1"/>
    <col min="144" max="145" width="0.90625" style="143" customWidth="1"/>
    <col min="146" max="146" width="1.7265625" style="143" customWidth="1"/>
    <col min="147" max="147" width="12.453125" style="143" customWidth="1"/>
    <col min="148" max="148" width="10.36328125" style="143" bestFit="1" customWidth="1"/>
    <col min="149" max="149" width="11.26953125" style="143" bestFit="1" customWidth="1"/>
    <col min="150" max="16384" width="9.26953125" style="143"/>
  </cols>
  <sheetData>
    <row r="1" spans="4:146" x14ac:dyDescent="0.3">
      <c r="F1" s="143"/>
      <c r="N1" s="143">
        <f>1770000000+11234076861+1105000000</f>
        <v>14109076861</v>
      </c>
    </row>
    <row r="2" spans="4:146" ht="5.25" customHeight="1" x14ac:dyDescent="0.3">
      <c r="F2" s="143"/>
    </row>
    <row r="3" spans="4:146" x14ac:dyDescent="0.3">
      <c r="F3" s="143"/>
    </row>
    <row r="4" spans="4:146" x14ac:dyDescent="0.3">
      <c r="D4" s="152"/>
      <c r="E4" s="152"/>
      <c r="F4" s="152"/>
      <c r="G4" s="152"/>
    </row>
    <row r="5" spans="4:146" x14ac:dyDescent="0.3">
      <c r="F5" s="143"/>
    </row>
    <row r="6" spans="4:146" x14ac:dyDescent="0.3">
      <c r="F6" s="143">
        <v>0</v>
      </c>
    </row>
    <row r="7" spans="4:146" ht="15.5" x14ac:dyDescent="0.35">
      <c r="D7" s="461" t="s">
        <v>407</v>
      </c>
      <c r="E7" s="461"/>
      <c r="F7" s="461">
        <v>0</v>
      </c>
      <c r="G7" s="461"/>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EK7" s="145"/>
      <c r="EL7" s="145"/>
      <c r="EM7" s="145"/>
      <c r="EN7" s="145"/>
      <c r="EO7" s="145"/>
    </row>
    <row r="8" spans="4:146" ht="15" customHeight="1" x14ac:dyDescent="0.3">
      <c r="D8" s="200"/>
      <c r="E8" s="152"/>
      <c r="F8" s="462">
        <v>0</v>
      </c>
      <c r="G8" s="463"/>
      <c r="H8" s="716" t="str">
        <f>[11]Summary!H8</f>
        <v>2025/26</v>
      </c>
      <c r="I8" s="716"/>
      <c r="J8" s="716"/>
      <c r="K8" s="716"/>
      <c r="L8" s="716"/>
      <c r="M8" s="716"/>
      <c r="N8" s="716"/>
      <c r="O8" s="716"/>
      <c r="P8" s="716"/>
      <c r="Q8" s="716"/>
      <c r="R8" s="716"/>
      <c r="S8" s="716"/>
      <c r="T8" s="716"/>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716"/>
      <c r="BW8" s="717"/>
      <c r="BX8" s="699"/>
      <c r="BY8" s="700"/>
      <c r="BZ8" s="718" t="str">
        <f>[11]Summary!BZ8</f>
        <v>2024/25</v>
      </c>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01"/>
      <c r="EP8" s="151"/>
    </row>
    <row r="9" spans="4:146" x14ac:dyDescent="0.3">
      <c r="D9" s="151"/>
      <c r="F9" s="402">
        <v>0</v>
      </c>
      <c r="H9" s="212" t="str">
        <f>[11]Summary!H9</f>
        <v>Revised</v>
      </c>
      <c r="I9" s="212"/>
      <c r="J9" s="212"/>
      <c r="K9" s="226"/>
      <c r="L9" s="212"/>
      <c r="M9" s="212" t="s">
        <v>0</v>
      </c>
      <c r="N9" s="212"/>
      <c r="O9" s="212"/>
      <c r="P9" s="226"/>
      <c r="Q9" s="212"/>
      <c r="R9" s="212" t="s">
        <v>6</v>
      </c>
      <c r="S9" s="212"/>
      <c r="T9" s="212"/>
      <c r="U9" s="226"/>
      <c r="V9" s="212"/>
      <c r="W9" s="212" t="s">
        <v>7</v>
      </c>
      <c r="X9" s="212"/>
      <c r="Y9" s="212"/>
      <c r="Z9" s="226"/>
      <c r="AA9" s="212"/>
      <c r="AB9" s="212" t="s">
        <v>8</v>
      </c>
      <c r="AC9" s="212"/>
      <c r="AD9" s="212"/>
      <c r="AE9" s="226"/>
      <c r="AF9" s="212"/>
      <c r="AG9" s="212" t="s">
        <v>9</v>
      </c>
      <c r="AH9" s="212"/>
      <c r="AI9" s="212"/>
      <c r="AJ9" s="226"/>
      <c r="AK9" s="212"/>
      <c r="AL9" s="212" t="s">
        <v>10</v>
      </c>
      <c r="AM9" s="212"/>
      <c r="AN9" s="212"/>
      <c r="AO9" s="226"/>
      <c r="AP9" s="212"/>
      <c r="AQ9" s="212" t="s">
        <v>11</v>
      </c>
      <c r="AR9" s="212"/>
      <c r="AS9" s="212"/>
      <c r="AT9" s="226"/>
      <c r="AU9" s="212"/>
      <c r="AV9" s="212" t="s">
        <v>16</v>
      </c>
      <c r="AW9" s="212"/>
      <c r="AX9" s="212"/>
      <c r="AY9" s="226"/>
      <c r="AZ9" s="212"/>
      <c r="BA9" s="212" t="s">
        <v>12</v>
      </c>
      <c r="BB9" s="212"/>
      <c r="BC9" s="212"/>
      <c r="BD9" s="226"/>
      <c r="BE9" s="212"/>
      <c r="BF9" s="212" t="s">
        <v>13</v>
      </c>
      <c r="BG9" s="212"/>
      <c r="BH9" s="212"/>
      <c r="BI9" s="226"/>
      <c r="BJ9" s="212"/>
      <c r="BK9" s="212" t="s">
        <v>14</v>
      </c>
      <c r="BL9" s="212"/>
      <c r="BM9" s="212"/>
      <c r="BN9" s="226"/>
      <c r="BO9" s="212"/>
      <c r="BP9" s="212" t="s">
        <v>15</v>
      </c>
      <c r="BQ9" s="212"/>
      <c r="BR9" s="212"/>
      <c r="BS9" s="226"/>
      <c r="BT9" s="212"/>
      <c r="BU9" s="212" t="s">
        <v>2</v>
      </c>
      <c r="BV9" s="212"/>
      <c r="BW9" s="212"/>
      <c r="BX9" s="226"/>
      <c r="BY9" s="156"/>
      <c r="BZ9" s="212" t="str">
        <f>[11]Summary!BZ9</f>
        <v>Audited</v>
      </c>
      <c r="CA9" s="212"/>
      <c r="CB9" s="212"/>
      <c r="CC9" s="226"/>
      <c r="CD9" s="212"/>
      <c r="CE9" s="212" t="s">
        <v>0</v>
      </c>
      <c r="CF9" s="212"/>
      <c r="CG9" s="212"/>
      <c r="CH9" s="226"/>
      <c r="CI9" s="212"/>
      <c r="CJ9" s="212" t="s">
        <v>6</v>
      </c>
      <c r="CK9" s="212"/>
      <c r="CL9" s="212"/>
      <c r="CM9" s="226"/>
      <c r="CN9" s="212"/>
      <c r="CO9" s="212" t="s">
        <v>7</v>
      </c>
      <c r="CP9" s="212"/>
      <c r="CQ9" s="212"/>
      <c r="CR9" s="226"/>
      <c r="CS9" s="212"/>
      <c r="CT9" s="212" t="s">
        <v>8</v>
      </c>
      <c r="CU9" s="212"/>
      <c r="CV9" s="212"/>
      <c r="CW9" s="226"/>
      <c r="CX9" s="212"/>
      <c r="CY9" s="212" t="s">
        <v>9</v>
      </c>
      <c r="CZ9" s="212"/>
      <c r="DA9" s="212"/>
      <c r="DB9" s="226"/>
      <c r="DC9" s="212"/>
      <c r="DD9" s="212" t="s">
        <v>10</v>
      </c>
      <c r="DE9" s="212"/>
      <c r="DF9" s="212"/>
      <c r="DG9" s="226"/>
      <c r="DH9" s="212"/>
      <c r="DI9" s="212" t="s">
        <v>11</v>
      </c>
      <c r="DJ9" s="212"/>
      <c r="DK9" s="212"/>
      <c r="DL9" s="226"/>
      <c r="DM9" s="212"/>
      <c r="DN9" s="212" t="s">
        <v>16</v>
      </c>
      <c r="DO9" s="212"/>
      <c r="DP9" s="212"/>
      <c r="DQ9" s="226"/>
      <c r="DR9" s="212"/>
      <c r="DS9" s="212" t="s">
        <v>12</v>
      </c>
      <c r="DT9" s="212"/>
      <c r="DU9" s="212"/>
      <c r="DV9" s="226"/>
      <c r="DW9" s="212"/>
      <c r="DX9" s="212" t="s">
        <v>13</v>
      </c>
      <c r="DY9" s="212"/>
      <c r="DZ9" s="212"/>
      <c r="EA9" s="226"/>
      <c r="EB9" s="212"/>
      <c r="EC9" s="212" t="s">
        <v>14</v>
      </c>
      <c r="ED9" s="212"/>
      <c r="EE9" s="212"/>
      <c r="EF9" s="226"/>
      <c r="EG9" s="156"/>
      <c r="EH9" s="156" t="s">
        <v>70</v>
      </c>
      <c r="EI9" s="156"/>
      <c r="EJ9" s="170"/>
      <c r="EK9" s="226"/>
      <c r="EL9" s="156"/>
      <c r="EM9" s="212" t="s">
        <v>2</v>
      </c>
      <c r="EN9" s="212"/>
      <c r="EO9" s="212"/>
      <c r="EP9" s="151"/>
    </row>
    <row r="10" spans="4:146" x14ac:dyDescent="0.3">
      <c r="D10" s="397" t="s">
        <v>17</v>
      </c>
      <c r="E10" s="464"/>
      <c r="F10" s="465">
        <v>0</v>
      </c>
      <c r="G10" s="464"/>
      <c r="H10" s="399" t="s">
        <v>4</v>
      </c>
      <c r="I10" s="399"/>
      <c r="J10" s="399"/>
      <c r="K10" s="210"/>
      <c r="L10" s="399"/>
      <c r="M10" s="398"/>
      <c r="N10" s="398"/>
      <c r="O10" s="398"/>
      <c r="P10" s="466"/>
      <c r="Q10" s="398"/>
      <c r="R10" s="398"/>
      <c r="S10" s="398"/>
      <c r="T10" s="398"/>
      <c r="U10" s="466"/>
      <c r="V10" s="398"/>
      <c r="W10" s="398"/>
      <c r="X10" s="398"/>
      <c r="Y10" s="398"/>
      <c r="Z10" s="466"/>
      <c r="AA10" s="398"/>
      <c r="AB10" s="398"/>
      <c r="AC10" s="398"/>
      <c r="AD10" s="398"/>
      <c r="AE10" s="466"/>
      <c r="AF10" s="398"/>
      <c r="AG10" s="398"/>
      <c r="AH10" s="398"/>
      <c r="AI10" s="398"/>
      <c r="AJ10" s="466"/>
      <c r="AK10" s="398"/>
      <c r="AL10" s="398"/>
      <c r="AM10" s="398"/>
      <c r="AN10" s="398"/>
      <c r="AO10" s="466"/>
      <c r="AP10" s="398"/>
      <c r="AQ10" s="398"/>
      <c r="AR10" s="398"/>
      <c r="AS10" s="398"/>
      <c r="AT10" s="466"/>
      <c r="AU10" s="398"/>
      <c r="AV10" s="398"/>
      <c r="AW10" s="398"/>
      <c r="AX10" s="398"/>
      <c r="AY10" s="466"/>
      <c r="AZ10" s="398"/>
      <c r="BA10" s="398"/>
      <c r="BB10" s="398"/>
      <c r="BC10" s="398"/>
      <c r="BD10" s="466"/>
      <c r="BE10" s="398"/>
      <c r="BF10" s="398"/>
      <c r="BG10" s="398"/>
      <c r="BH10" s="398"/>
      <c r="BI10" s="466"/>
      <c r="BJ10" s="398"/>
      <c r="BK10" s="398"/>
      <c r="BL10" s="398"/>
      <c r="BM10" s="398"/>
      <c r="BN10" s="466"/>
      <c r="BO10" s="398"/>
      <c r="BP10" s="398"/>
      <c r="BQ10" s="398"/>
      <c r="BR10" s="398"/>
      <c r="BS10" s="466"/>
      <c r="BT10" s="398"/>
      <c r="BU10" s="398"/>
      <c r="BV10" s="212"/>
      <c r="BW10" s="212"/>
      <c r="BX10" s="276"/>
      <c r="BY10" s="399"/>
      <c r="BZ10" s="212" t="s">
        <v>80</v>
      </c>
      <c r="CA10" s="212"/>
      <c r="CB10" s="212"/>
      <c r="CC10" s="276"/>
      <c r="CD10" s="212"/>
      <c r="CE10" s="212"/>
      <c r="CF10" s="212"/>
      <c r="CG10" s="212"/>
      <c r="CH10" s="276"/>
      <c r="CI10" s="212"/>
      <c r="CJ10" s="212"/>
      <c r="CK10" s="212"/>
      <c r="CL10" s="212"/>
      <c r="CM10" s="276"/>
      <c r="CN10" s="212"/>
      <c r="CO10" s="212"/>
      <c r="CP10" s="212"/>
      <c r="CQ10" s="212"/>
      <c r="CR10" s="276"/>
      <c r="CS10" s="212"/>
      <c r="CT10" s="212"/>
      <c r="CU10" s="212"/>
      <c r="CV10" s="212"/>
      <c r="CW10" s="276"/>
      <c r="CX10" s="212"/>
      <c r="CY10" s="212"/>
      <c r="CZ10" s="212"/>
      <c r="DA10" s="212"/>
      <c r="DB10" s="276"/>
      <c r="DC10" s="212"/>
      <c r="DD10" s="212"/>
      <c r="DE10" s="212"/>
      <c r="DF10" s="212"/>
      <c r="DG10" s="276"/>
      <c r="DH10" s="212"/>
      <c r="DI10" s="212"/>
      <c r="DJ10" s="212"/>
      <c r="DK10" s="212"/>
      <c r="DL10" s="276"/>
      <c r="DM10" s="212"/>
      <c r="DN10" s="212"/>
      <c r="DO10" s="212"/>
      <c r="DP10" s="212"/>
      <c r="DQ10" s="276"/>
      <c r="DR10" s="212"/>
      <c r="DS10" s="212"/>
      <c r="DT10" s="212"/>
      <c r="DU10" s="212"/>
      <c r="DV10" s="276"/>
      <c r="DW10" s="212"/>
      <c r="DX10" s="212"/>
      <c r="DY10" s="212"/>
      <c r="DZ10" s="212"/>
      <c r="EA10" s="276"/>
      <c r="EB10" s="212"/>
      <c r="EC10" s="212"/>
      <c r="ED10" s="212"/>
      <c r="EE10" s="212"/>
      <c r="EF10" s="276"/>
      <c r="EG10" s="212"/>
      <c r="EH10" s="212"/>
      <c r="EI10" s="212"/>
      <c r="EJ10" s="160"/>
      <c r="EK10" s="210"/>
      <c r="EL10" s="212"/>
      <c r="EM10" s="212"/>
      <c r="EN10" s="212"/>
      <c r="EO10" s="212"/>
      <c r="EP10" s="151"/>
    </row>
    <row r="11" spans="4:146" x14ac:dyDescent="0.3">
      <c r="D11" s="467"/>
      <c r="E11" s="422"/>
      <c r="F11" s="425"/>
      <c r="G11" s="468"/>
      <c r="H11" s="468"/>
      <c r="I11" s="468"/>
      <c r="J11" s="468"/>
      <c r="K11" s="425"/>
      <c r="L11" s="468"/>
      <c r="M11" s="468"/>
      <c r="N11" s="468"/>
      <c r="O11" s="468"/>
      <c r="P11" s="425"/>
      <c r="Q11" s="468"/>
      <c r="R11" s="468"/>
      <c r="S11" s="468"/>
      <c r="T11" s="468"/>
      <c r="U11" s="425"/>
      <c r="V11" s="468"/>
      <c r="W11" s="468"/>
      <c r="X11" s="468"/>
      <c r="Y11" s="468"/>
      <c r="Z11" s="425"/>
      <c r="AA11" s="468"/>
      <c r="AB11" s="468"/>
      <c r="AC11" s="468"/>
      <c r="AD11" s="468"/>
      <c r="AE11" s="425"/>
      <c r="AF11" s="468"/>
      <c r="AG11" s="468"/>
      <c r="AH11" s="468"/>
      <c r="AI11" s="468"/>
      <c r="AJ11" s="425"/>
      <c r="AK11" s="468"/>
      <c r="AL11" s="468"/>
      <c r="AM11" s="468"/>
      <c r="AN11" s="468"/>
      <c r="AO11" s="425"/>
      <c r="AP11" s="468"/>
      <c r="AQ11" s="468"/>
      <c r="AR11" s="468"/>
      <c r="AS11" s="468"/>
      <c r="AT11" s="425"/>
      <c r="AU11" s="468"/>
      <c r="AV11" s="468"/>
      <c r="AW11" s="468"/>
      <c r="AX11" s="468"/>
      <c r="AY11" s="425"/>
      <c r="AZ11" s="468"/>
      <c r="BA11" s="468"/>
      <c r="BB11" s="468"/>
      <c r="BC11" s="468"/>
      <c r="BD11" s="425"/>
      <c r="BE11" s="468"/>
      <c r="BF11" s="468"/>
      <c r="BG11" s="468"/>
      <c r="BH11" s="468"/>
      <c r="BI11" s="425"/>
      <c r="BJ11" s="468"/>
      <c r="BK11" s="468"/>
      <c r="BL11" s="468"/>
      <c r="BM11" s="422"/>
      <c r="BN11" s="425"/>
      <c r="BO11" s="468"/>
      <c r="BP11" s="468"/>
      <c r="BQ11" s="468"/>
      <c r="BR11" s="468"/>
      <c r="BS11" s="425"/>
      <c r="BT11" s="422"/>
      <c r="BU11" s="206"/>
      <c r="BV11" s="206"/>
      <c r="BW11" s="206"/>
      <c r="BX11" s="406"/>
      <c r="BY11" s="206"/>
      <c r="BZ11" s="468"/>
      <c r="CA11" s="468"/>
      <c r="CB11" s="468"/>
      <c r="CC11" s="425"/>
      <c r="CD11" s="468"/>
      <c r="CE11" s="468"/>
      <c r="CF11" s="468"/>
      <c r="CG11" s="468"/>
      <c r="CH11" s="425"/>
      <c r="CI11" s="468"/>
      <c r="CJ11" s="468"/>
      <c r="CK11" s="468"/>
      <c r="CL11" s="468"/>
      <c r="CM11" s="425"/>
      <c r="CN11" s="468"/>
      <c r="CO11" s="468"/>
      <c r="CP11" s="468"/>
      <c r="CQ11" s="468"/>
      <c r="CR11" s="425"/>
      <c r="CS11" s="468"/>
      <c r="CT11" s="468"/>
      <c r="CU11" s="468"/>
      <c r="CV11" s="468"/>
      <c r="CW11" s="425"/>
      <c r="CX11" s="468"/>
      <c r="CY11" s="468"/>
      <c r="CZ11" s="468"/>
      <c r="DA11" s="468"/>
      <c r="DB11" s="425"/>
      <c r="DC11" s="468"/>
      <c r="DD11" s="468"/>
      <c r="DE11" s="468"/>
      <c r="DF11" s="468"/>
      <c r="DG11" s="425"/>
      <c r="DH11" s="468"/>
      <c r="DI11" s="468"/>
      <c r="DJ11" s="468"/>
      <c r="DK11" s="468"/>
      <c r="DL11" s="425"/>
      <c r="DM11" s="468"/>
      <c r="DN11" s="468"/>
      <c r="DO11" s="468"/>
      <c r="DP11" s="468"/>
      <c r="DQ11" s="425"/>
      <c r="DR11" s="468"/>
      <c r="DS11" s="468"/>
      <c r="DT11" s="468"/>
      <c r="DU11" s="468"/>
      <c r="DV11" s="425"/>
      <c r="DW11" s="468"/>
      <c r="DX11" s="468"/>
      <c r="DY11" s="468"/>
      <c r="DZ11" s="468"/>
      <c r="EA11" s="425"/>
      <c r="EB11" s="468"/>
      <c r="EC11" s="468"/>
      <c r="ED11" s="468"/>
      <c r="EE11" s="468"/>
      <c r="EF11" s="425"/>
      <c r="EG11" s="468"/>
      <c r="EH11" s="468"/>
      <c r="EI11" s="468"/>
      <c r="EJ11" s="468"/>
      <c r="EK11" s="387"/>
      <c r="EL11" s="468"/>
      <c r="EM11" s="206"/>
      <c r="EN11" s="206"/>
      <c r="EO11" s="469"/>
      <c r="EP11" s="151"/>
    </row>
    <row r="12" spans="4:146" s="152" customFormat="1" x14ac:dyDescent="0.3">
      <c r="D12" s="200" t="s">
        <v>67</v>
      </c>
      <c r="F12" s="404"/>
      <c r="H12" s="424">
        <f>SUM(H13:H15)</f>
        <v>426473638</v>
      </c>
      <c r="I12" s="424"/>
      <c r="J12" s="424"/>
      <c r="K12" s="423"/>
      <c r="L12" s="424"/>
      <c r="M12" s="424">
        <f>SUM(M13:M15)</f>
        <v>43875366</v>
      </c>
      <c r="N12" s="424"/>
      <c r="O12" s="424"/>
      <c r="P12" s="423"/>
      <c r="Q12" s="424"/>
      <c r="R12" s="424">
        <f>SUM(R13:R15)</f>
        <v>46646004</v>
      </c>
      <c r="S12" s="424"/>
      <c r="T12" s="424"/>
      <c r="U12" s="423"/>
      <c r="V12" s="424"/>
      <c r="W12" s="424">
        <f>SUM(W13:W15)</f>
        <v>48986394</v>
      </c>
      <c r="X12" s="424"/>
      <c r="Y12" s="424"/>
      <c r="Z12" s="423"/>
      <c r="AA12" s="424"/>
      <c r="AB12" s="424">
        <f>SUM(AB13:AB15)</f>
        <v>54007647</v>
      </c>
      <c r="AC12" s="424"/>
      <c r="AD12" s="424"/>
      <c r="AE12" s="423"/>
      <c r="AF12" s="424"/>
      <c r="AG12" s="424">
        <f>SUM(AG13:AG15)</f>
        <v>50534734</v>
      </c>
      <c r="AH12" s="424"/>
      <c r="AI12" s="424"/>
      <c r="AJ12" s="423"/>
      <c r="AK12" s="424"/>
      <c r="AL12" s="424">
        <f>SUM(AL13:AL15)</f>
        <v>43025814</v>
      </c>
      <c r="AM12" s="424"/>
      <c r="AN12" s="424"/>
      <c r="AO12" s="423"/>
      <c r="AP12" s="424"/>
      <c r="AQ12" s="424">
        <f>SUM(AQ13:AQ15)</f>
        <v>50096593</v>
      </c>
      <c r="AR12" s="424"/>
      <c r="AS12" s="424"/>
      <c r="AT12" s="423"/>
      <c r="AU12" s="424"/>
      <c r="AV12" s="424">
        <f>SUM(AV13:AV15)</f>
        <v>44745828</v>
      </c>
      <c r="AW12" s="424"/>
      <c r="AX12" s="424"/>
      <c r="AY12" s="423"/>
      <c r="AZ12" s="424"/>
      <c r="BA12" s="424">
        <f>SUM(BA13:BA15)</f>
        <v>43266606</v>
      </c>
      <c r="BB12" s="424"/>
      <c r="BC12" s="424"/>
      <c r="BD12" s="423"/>
      <c r="BE12" s="424"/>
      <c r="BF12" s="424">
        <f>SUM(BF13:BF15)</f>
        <v>31111011</v>
      </c>
      <c r="BG12" s="424"/>
      <c r="BH12" s="424"/>
      <c r="BI12" s="423"/>
      <c r="BJ12" s="424"/>
      <c r="BK12" s="424">
        <f>SUM(BK13:BK15)</f>
        <v>0</v>
      </c>
      <c r="BL12" s="424"/>
      <c r="BM12" s="424"/>
      <c r="BN12" s="423"/>
      <c r="BO12" s="424"/>
      <c r="BP12" s="424">
        <f>SUM(BP13:BP15)</f>
        <v>0</v>
      </c>
      <c r="BQ12" s="424"/>
      <c r="BR12" s="424"/>
      <c r="BS12" s="423"/>
      <c r="BT12" s="424"/>
      <c r="BU12" s="424">
        <f>SUM(BU13:BU15)</f>
        <v>456295997</v>
      </c>
      <c r="BV12" s="424"/>
      <c r="BW12" s="424"/>
      <c r="BX12" s="423"/>
      <c r="BY12" s="424"/>
      <c r="BZ12" s="424">
        <f>SUM(BZ13:BZ15)</f>
        <v>515284679</v>
      </c>
      <c r="CA12" s="424"/>
      <c r="CB12" s="424"/>
      <c r="CC12" s="423"/>
      <c r="CD12" s="424"/>
      <c r="CE12" s="424">
        <f>SUM(CE13:CE15)</f>
        <v>51459956</v>
      </c>
      <c r="CF12" s="424"/>
      <c r="CG12" s="424"/>
      <c r="CH12" s="423"/>
      <c r="CI12" s="424"/>
      <c r="CJ12" s="424">
        <f>SUM(CJ13:CJ15)</f>
        <v>44868020</v>
      </c>
      <c r="CK12" s="424"/>
      <c r="CL12" s="424"/>
      <c r="CM12" s="423"/>
      <c r="CN12" s="424"/>
      <c r="CO12" s="424">
        <f>SUM(CO13:CO15)</f>
        <v>44315001</v>
      </c>
      <c r="CP12" s="424"/>
      <c r="CQ12" s="424"/>
      <c r="CR12" s="423"/>
      <c r="CS12" s="424"/>
      <c r="CT12" s="424">
        <f>SUM(CT13:CT15)</f>
        <v>47769423</v>
      </c>
      <c r="CU12" s="424"/>
      <c r="CV12" s="424"/>
      <c r="CW12" s="423"/>
      <c r="CX12" s="424"/>
      <c r="CY12" s="424">
        <f>SUM(CY13:CY15)</f>
        <v>44401197</v>
      </c>
      <c r="CZ12" s="424"/>
      <c r="DA12" s="424"/>
      <c r="DB12" s="423"/>
      <c r="DC12" s="424"/>
      <c r="DD12" s="424">
        <f>SUM(DD13:DD15)</f>
        <v>34170082</v>
      </c>
      <c r="DE12" s="424"/>
      <c r="DF12" s="424"/>
      <c r="DG12" s="423"/>
      <c r="DH12" s="424"/>
      <c r="DI12" s="424">
        <f>SUM(DI13:DI15)</f>
        <v>64226754</v>
      </c>
      <c r="DJ12" s="424"/>
      <c r="DK12" s="424"/>
      <c r="DL12" s="423"/>
      <c r="DM12" s="424"/>
      <c r="DN12" s="424">
        <f>SUM(DN13:DN15)</f>
        <v>47200674</v>
      </c>
      <c r="DO12" s="424"/>
      <c r="DP12" s="424"/>
      <c r="DQ12" s="423"/>
      <c r="DR12" s="424"/>
      <c r="DS12" s="424">
        <f>SUM(DS13:DS15)</f>
        <v>31084328</v>
      </c>
      <c r="DT12" s="424"/>
      <c r="DU12" s="424"/>
      <c r="DV12" s="423"/>
      <c r="DW12" s="424"/>
      <c r="DX12" s="424">
        <f>SUM(DX13:DX15)</f>
        <v>31329946</v>
      </c>
      <c r="DY12" s="424"/>
      <c r="DZ12" s="424"/>
      <c r="EA12" s="423"/>
      <c r="EB12" s="424"/>
      <c r="EC12" s="424">
        <f>SUM(EC13:EC15)</f>
        <v>36073632</v>
      </c>
      <c r="ED12" s="424"/>
      <c r="EE12" s="424"/>
      <c r="EF12" s="423"/>
      <c r="EG12" s="424"/>
      <c r="EH12" s="424">
        <f>SUM(EH13:EH15)</f>
        <v>34660030</v>
      </c>
      <c r="EI12" s="424"/>
      <c r="EJ12" s="424"/>
      <c r="EK12" s="423"/>
      <c r="EL12" s="424"/>
      <c r="EM12" s="424">
        <f>SUM(EM13:EM15)</f>
        <v>440825381</v>
      </c>
      <c r="EN12" s="424"/>
      <c r="EO12" s="424"/>
      <c r="EP12" s="200"/>
    </row>
    <row r="13" spans="4:146" x14ac:dyDescent="0.3">
      <c r="D13" s="151" t="s">
        <v>408</v>
      </c>
      <c r="G13" s="406"/>
      <c r="H13" s="468">
        <f>+H17+H23</f>
        <v>381997084</v>
      </c>
      <c r="I13" s="470"/>
      <c r="J13" s="422"/>
      <c r="K13" s="387"/>
      <c r="L13" s="425"/>
      <c r="M13" s="468">
        <f>+M17</f>
        <v>40127853</v>
      </c>
      <c r="N13" s="470"/>
      <c r="O13" s="422"/>
      <c r="P13" s="387"/>
      <c r="Q13" s="425"/>
      <c r="R13" s="468">
        <f>+R17</f>
        <v>41693515</v>
      </c>
      <c r="S13" s="470"/>
      <c r="T13" s="422"/>
      <c r="U13" s="387"/>
      <c r="V13" s="425"/>
      <c r="W13" s="468">
        <f>+W17</f>
        <v>39536851</v>
      </c>
      <c r="X13" s="470"/>
      <c r="Y13" s="422"/>
      <c r="Z13" s="387"/>
      <c r="AA13" s="425"/>
      <c r="AB13" s="468">
        <f>+AB17</f>
        <v>45911834</v>
      </c>
      <c r="AC13" s="470"/>
      <c r="AD13" s="422"/>
      <c r="AE13" s="387"/>
      <c r="AF13" s="425"/>
      <c r="AG13" s="468">
        <f>+AG17</f>
        <v>42135893</v>
      </c>
      <c r="AH13" s="470"/>
      <c r="AI13" s="422"/>
      <c r="AJ13" s="387"/>
      <c r="AK13" s="425"/>
      <c r="AL13" s="468">
        <f>+AL17</f>
        <v>33193459</v>
      </c>
      <c r="AM13" s="470"/>
      <c r="AN13" s="422"/>
      <c r="AO13" s="387"/>
      <c r="AP13" s="425"/>
      <c r="AQ13" s="468">
        <f>+AQ17</f>
        <v>41553105</v>
      </c>
      <c r="AR13" s="470"/>
      <c r="AS13" s="422"/>
      <c r="AT13" s="387"/>
      <c r="AU13" s="425"/>
      <c r="AV13" s="468">
        <f>+AV17</f>
        <v>32584181</v>
      </c>
      <c r="AW13" s="470"/>
      <c r="AX13" s="422"/>
      <c r="AY13" s="387"/>
      <c r="AZ13" s="425"/>
      <c r="BA13" s="468">
        <f>+BA17</f>
        <v>37521918</v>
      </c>
      <c r="BB13" s="470"/>
      <c r="BC13" s="422"/>
      <c r="BD13" s="387"/>
      <c r="BE13" s="425"/>
      <c r="BF13" s="468">
        <f>+BF17</f>
        <v>22223291</v>
      </c>
      <c r="BG13" s="470"/>
      <c r="BH13" s="422"/>
      <c r="BI13" s="387"/>
      <c r="BJ13" s="425"/>
      <c r="BK13" s="468">
        <f>+BK17</f>
        <v>0</v>
      </c>
      <c r="BL13" s="470"/>
      <c r="BM13" s="422"/>
      <c r="BN13" s="387"/>
      <c r="BO13" s="425"/>
      <c r="BP13" s="468">
        <f>+BP17</f>
        <v>0</v>
      </c>
      <c r="BQ13" s="470"/>
      <c r="BR13" s="422"/>
      <c r="BS13" s="387"/>
      <c r="BT13" s="425"/>
      <c r="BU13" s="468">
        <f>+BU17</f>
        <v>376481900</v>
      </c>
      <c r="BV13" s="470"/>
      <c r="BW13" s="422"/>
      <c r="BX13" s="387"/>
      <c r="BY13" s="425"/>
      <c r="BZ13" s="468">
        <f>+BZ17</f>
        <v>390785092</v>
      </c>
      <c r="CA13" s="470"/>
      <c r="CB13" s="422"/>
      <c r="CC13" s="387"/>
      <c r="CD13" s="425"/>
      <c r="CE13" s="468">
        <f>+CE17</f>
        <v>33039392</v>
      </c>
      <c r="CF13" s="470"/>
      <c r="CG13" s="422"/>
      <c r="CH13" s="387"/>
      <c r="CI13" s="425"/>
      <c r="CJ13" s="468">
        <f>+CJ17</f>
        <v>32445328</v>
      </c>
      <c r="CK13" s="470"/>
      <c r="CL13" s="422"/>
      <c r="CM13" s="387"/>
      <c r="CN13" s="425"/>
      <c r="CO13" s="468">
        <f>+CO17</f>
        <v>32719843</v>
      </c>
      <c r="CP13" s="470"/>
      <c r="CQ13" s="422"/>
      <c r="CR13" s="387"/>
      <c r="CS13" s="425"/>
      <c r="CT13" s="468">
        <f>+CT17</f>
        <v>36451131</v>
      </c>
      <c r="CU13" s="470"/>
      <c r="CV13" s="422"/>
      <c r="CW13" s="387"/>
      <c r="CX13" s="425"/>
      <c r="CY13" s="468">
        <f>+CY17</f>
        <v>34709139</v>
      </c>
      <c r="CZ13" s="470"/>
      <c r="DA13" s="422"/>
      <c r="DB13" s="387"/>
      <c r="DC13" s="425"/>
      <c r="DD13" s="468">
        <f>+DD17</f>
        <v>33698189</v>
      </c>
      <c r="DE13" s="470"/>
      <c r="DF13" s="422"/>
      <c r="DG13" s="387"/>
      <c r="DH13" s="425"/>
      <c r="DI13" s="468">
        <f>+DI17</f>
        <v>36862776</v>
      </c>
      <c r="DJ13" s="470"/>
      <c r="DK13" s="422"/>
      <c r="DL13" s="387"/>
      <c r="DM13" s="425"/>
      <c r="DN13" s="468">
        <f>+DN17</f>
        <v>41555455</v>
      </c>
      <c r="DO13" s="470"/>
      <c r="DP13" s="422"/>
      <c r="DQ13" s="387"/>
      <c r="DR13" s="425"/>
      <c r="DS13" s="468">
        <f>+DS17</f>
        <v>23379253</v>
      </c>
      <c r="DT13" s="470"/>
      <c r="DU13" s="422"/>
      <c r="DV13" s="387"/>
      <c r="DW13" s="425"/>
      <c r="DX13" s="468">
        <f>+DX17</f>
        <v>26444149</v>
      </c>
      <c r="DY13" s="470"/>
      <c r="DZ13" s="422"/>
      <c r="EA13" s="387"/>
      <c r="EB13" s="425"/>
      <c r="EC13" s="468">
        <f>+EC17</f>
        <v>28884733</v>
      </c>
      <c r="ED13" s="470"/>
      <c r="EE13" s="422"/>
      <c r="EF13" s="387"/>
      <c r="EG13" s="425"/>
      <c r="EH13" s="468">
        <f>+EH17</f>
        <v>27843640</v>
      </c>
      <c r="EI13" s="470"/>
      <c r="EJ13" s="422"/>
      <c r="EK13" s="387"/>
      <c r="EL13" s="425"/>
      <c r="EM13" s="468">
        <f>+EM17</f>
        <v>331304655</v>
      </c>
      <c r="EN13" s="470"/>
      <c r="EO13" s="422"/>
      <c r="EP13" s="151"/>
    </row>
    <row r="14" spans="4:146" x14ac:dyDescent="0.3">
      <c r="D14" s="151" t="s">
        <v>409</v>
      </c>
      <c r="G14" s="402"/>
      <c r="H14" s="422">
        <f>H266</f>
        <v>34449126</v>
      </c>
      <c r="I14" s="471"/>
      <c r="J14" s="422"/>
      <c r="K14" s="387"/>
      <c r="L14" s="387"/>
      <c r="M14" s="422">
        <f>M266</f>
        <v>1908496</v>
      </c>
      <c r="N14" s="471"/>
      <c r="O14" s="422"/>
      <c r="P14" s="387"/>
      <c r="Q14" s="387"/>
      <c r="R14" s="422">
        <f>R266</f>
        <v>3377608</v>
      </c>
      <c r="S14" s="471"/>
      <c r="T14" s="422"/>
      <c r="U14" s="387"/>
      <c r="V14" s="387"/>
      <c r="W14" s="422">
        <f>W266</f>
        <v>6988514</v>
      </c>
      <c r="X14" s="471"/>
      <c r="Y14" s="422"/>
      <c r="Z14" s="387"/>
      <c r="AA14" s="387"/>
      <c r="AB14" s="422">
        <f>AB266</f>
        <v>6817942</v>
      </c>
      <c r="AC14" s="471"/>
      <c r="AD14" s="422"/>
      <c r="AE14" s="387"/>
      <c r="AF14" s="387"/>
      <c r="AG14" s="422">
        <f>AG266</f>
        <v>7494078</v>
      </c>
      <c r="AH14" s="471"/>
      <c r="AI14" s="422"/>
      <c r="AJ14" s="387"/>
      <c r="AK14" s="387"/>
      <c r="AL14" s="422">
        <f>AL266</f>
        <v>7862488</v>
      </c>
      <c r="AM14" s="471"/>
      <c r="AN14" s="422"/>
      <c r="AO14" s="387"/>
      <c r="AP14" s="387"/>
      <c r="AQ14" s="422">
        <f>AQ266</f>
        <v>8336531</v>
      </c>
      <c r="AR14" s="471"/>
      <c r="AS14" s="422"/>
      <c r="AT14" s="387"/>
      <c r="AU14" s="387"/>
      <c r="AV14" s="422">
        <f>AV266</f>
        <v>6740951</v>
      </c>
      <c r="AW14" s="471"/>
      <c r="AX14" s="422"/>
      <c r="AY14" s="387"/>
      <c r="AZ14" s="387"/>
      <c r="BA14" s="422">
        <f>BA266</f>
        <v>4962423</v>
      </c>
      <c r="BB14" s="471"/>
      <c r="BC14" s="422"/>
      <c r="BD14" s="387"/>
      <c r="BE14" s="387"/>
      <c r="BF14" s="422">
        <f>BF266</f>
        <v>6945648</v>
      </c>
      <c r="BG14" s="471"/>
      <c r="BI14" s="387"/>
      <c r="BJ14" s="387"/>
      <c r="BK14" s="422">
        <f>BK266</f>
        <v>0</v>
      </c>
      <c r="BL14" s="471"/>
      <c r="BM14" s="422"/>
      <c r="BN14" s="387"/>
      <c r="BO14" s="387"/>
      <c r="BP14" s="422">
        <f>BP266</f>
        <v>0</v>
      </c>
      <c r="BQ14" s="471"/>
      <c r="BR14" s="422"/>
      <c r="BS14" s="387"/>
      <c r="BT14" s="387"/>
      <c r="BU14" s="422">
        <f>BU266</f>
        <v>61434679</v>
      </c>
      <c r="BV14" s="471"/>
      <c r="BW14" s="422"/>
      <c r="BX14" s="387"/>
      <c r="BY14" s="387"/>
      <c r="BZ14" s="422">
        <f>BZ266</f>
        <v>109385584</v>
      </c>
      <c r="CA14" s="471"/>
      <c r="CB14" s="422"/>
      <c r="CC14" s="387"/>
      <c r="CD14" s="387"/>
      <c r="CE14" s="422">
        <f>CE266</f>
        <v>17711861</v>
      </c>
      <c r="CF14" s="471"/>
      <c r="CG14" s="422"/>
      <c r="CH14" s="387"/>
      <c r="CI14" s="387"/>
      <c r="CJ14" s="422">
        <f>CJ266</f>
        <v>11938504</v>
      </c>
      <c r="CK14" s="471"/>
      <c r="CL14" s="422"/>
      <c r="CM14" s="387"/>
      <c r="CN14" s="387"/>
      <c r="CO14" s="422">
        <f>CO266</f>
        <v>11136788</v>
      </c>
      <c r="CP14" s="471"/>
      <c r="CQ14" s="422"/>
      <c r="CR14" s="387"/>
      <c r="CS14" s="387"/>
      <c r="CT14" s="422">
        <f>CT266</f>
        <v>11318292</v>
      </c>
      <c r="CU14" s="471"/>
      <c r="CV14" s="422"/>
      <c r="CW14" s="387"/>
      <c r="CX14" s="387"/>
      <c r="CY14" s="422">
        <f>CY266</f>
        <v>9345764</v>
      </c>
      <c r="CZ14" s="471"/>
      <c r="DA14" s="422"/>
      <c r="DB14" s="387"/>
      <c r="DC14" s="387"/>
      <c r="DD14" s="422">
        <f>DD266</f>
        <v>0</v>
      </c>
      <c r="DE14" s="471"/>
      <c r="DF14" s="422"/>
      <c r="DG14" s="387"/>
      <c r="DH14" s="387"/>
      <c r="DI14" s="422">
        <f>DI266</f>
        <v>25116918</v>
      </c>
      <c r="DJ14" s="471"/>
      <c r="DK14" s="422"/>
      <c r="DL14" s="387"/>
      <c r="DM14" s="387"/>
      <c r="DN14" s="422">
        <f>DN266</f>
        <v>5346024</v>
      </c>
      <c r="DO14" s="471"/>
      <c r="DP14" s="422"/>
      <c r="DQ14" s="387"/>
      <c r="DR14" s="387"/>
      <c r="DS14" s="422">
        <f>DS266</f>
        <v>7289074</v>
      </c>
      <c r="DT14" s="471"/>
      <c r="DU14" s="422"/>
      <c r="DV14" s="387"/>
      <c r="DW14" s="387"/>
      <c r="DX14" s="422">
        <f>DX266</f>
        <v>3807703</v>
      </c>
      <c r="DY14" s="471"/>
      <c r="EA14" s="387"/>
      <c r="EB14" s="387"/>
      <c r="EC14" s="422">
        <f>EC266</f>
        <v>3015504</v>
      </c>
      <c r="ED14" s="471"/>
      <c r="EE14" s="422"/>
      <c r="EF14" s="387"/>
      <c r="EG14" s="387"/>
      <c r="EH14" s="422">
        <f>EH266</f>
        <v>3359152</v>
      </c>
      <c r="EI14" s="471"/>
      <c r="EJ14" s="422"/>
      <c r="EK14" s="387"/>
      <c r="EL14" s="387"/>
      <c r="EM14" s="422">
        <f>EM266</f>
        <v>103010928</v>
      </c>
      <c r="EN14" s="471"/>
      <c r="EO14" s="422"/>
      <c r="EP14" s="151"/>
    </row>
    <row r="15" spans="4:146" x14ac:dyDescent="0.3">
      <c r="D15" s="151" t="s">
        <v>410</v>
      </c>
      <c r="G15" s="419"/>
      <c r="H15" s="472">
        <f>H418</f>
        <v>10027428</v>
      </c>
      <c r="I15" s="473"/>
      <c r="J15" s="422"/>
      <c r="K15" s="387"/>
      <c r="L15" s="434"/>
      <c r="M15" s="472">
        <f>M418</f>
        <v>1839017</v>
      </c>
      <c r="N15" s="473"/>
      <c r="O15" s="422"/>
      <c r="P15" s="387"/>
      <c r="Q15" s="434"/>
      <c r="R15" s="472">
        <f>R418</f>
        <v>1574881</v>
      </c>
      <c r="S15" s="473"/>
      <c r="T15" s="422"/>
      <c r="U15" s="387"/>
      <c r="V15" s="434"/>
      <c r="W15" s="472">
        <f>W418</f>
        <v>2461029</v>
      </c>
      <c r="X15" s="473"/>
      <c r="Y15" s="422"/>
      <c r="Z15" s="387"/>
      <c r="AA15" s="434"/>
      <c r="AB15" s="472">
        <f>AB418</f>
        <v>1277871</v>
      </c>
      <c r="AC15" s="473"/>
      <c r="AD15" s="422"/>
      <c r="AE15" s="387"/>
      <c r="AF15" s="434"/>
      <c r="AG15" s="472">
        <f>AG418</f>
        <v>904763</v>
      </c>
      <c r="AH15" s="473"/>
      <c r="AI15" s="422"/>
      <c r="AJ15" s="387"/>
      <c r="AK15" s="434"/>
      <c r="AL15" s="472">
        <f>AL418</f>
        <v>1969867</v>
      </c>
      <c r="AM15" s="473"/>
      <c r="AN15" s="422"/>
      <c r="AO15" s="387"/>
      <c r="AP15" s="434"/>
      <c r="AQ15" s="472">
        <f>AQ418</f>
        <v>206957</v>
      </c>
      <c r="AR15" s="473"/>
      <c r="AS15" s="422"/>
      <c r="AT15" s="387"/>
      <c r="AU15" s="434"/>
      <c r="AV15" s="472">
        <f>AV418</f>
        <v>5420696</v>
      </c>
      <c r="AW15" s="473"/>
      <c r="AX15" s="422"/>
      <c r="AY15" s="387"/>
      <c r="AZ15" s="434"/>
      <c r="BA15" s="472">
        <f>BA418</f>
        <v>782265</v>
      </c>
      <c r="BB15" s="473"/>
      <c r="BC15" s="422"/>
      <c r="BD15" s="387"/>
      <c r="BE15" s="434"/>
      <c r="BF15" s="472">
        <f>BF418</f>
        <v>1942072</v>
      </c>
      <c r="BG15" s="473"/>
      <c r="BH15" s="422"/>
      <c r="BI15" s="387"/>
      <c r="BJ15" s="434"/>
      <c r="BK15" s="472">
        <f>BK418</f>
        <v>0</v>
      </c>
      <c r="BL15" s="473"/>
      <c r="BM15" s="422"/>
      <c r="BN15" s="387"/>
      <c r="BO15" s="434"/>
      <c r="BP15" s="472">
        <f>BP418</f>
        <v>0</v>
      </c>
      <c r="BQ15" s="473"/>
      <c r="BR15" s="422"/>
      <c r="BS15" s="387"/>
      <c r="BT15" s="434"/>
      <c r="BU15" s="472">
        <f>BU418</f>
        <v>18379418</v>
      </c>
      <c r="BV15" s="473"/>
      <c r="BW15" s="422"/>
      <c r="BX15" s="387"/>
      <c r="BY15" s="434"/>
      <c r="BZ15" s="472">
        <f>BZ418</f>
        <v>15114003</v>
      </c>
      <c r="CA15" s="473"/>
      <c r="CB15" s="422"/>
      <c r="CC15" s="387"/>
      <c r="CD15" s="434"/>
      <c r="CE15" s="472">
        <f>CE418</f>
        <v>708703</v>
      </c>
      <c r="CF15" s="473"/>
      <c r="CG15" s="422"/>
      <c r="CH15" s="387"/>
      <c r="CI15" s="434"/>
      <c r="CJ15" s="472">
        <f>CJ418</f>
        <v>484188</v>
      </c>
      <c r="CK15" s="473"/>
      <c r="CL15" s="422"/>
      <c r="CM15" s="387"/>
      <c r="CN15" s="434"/>
      <c r="CO15" s="472">
        <f>CO418</f>
        <v>458370</v>
      </c>
      <c r="CP15" s="473"/>
      <c r="CQ15" s="422"/>
      <c r="CR15" s="387"/>
      <c r="CS15" s="434"/>
      <c r="CT15" s="472">
        <f>CT418</f>
        <v>0</v>
      </c>
      <c r="CU15" s="473"/>
      <c r="CV15" s="422"/>
      <c r="CW15" s="387"/>
      <c r="CX15" s="434"/>
      <c r="CY15" s="472">
        <f>CY418</f>
        <v>346294</v>
      </c>
      <c r="CZ15" s="473"/>
      <c r="DA15" s="422"/>
      <c r="DB15" s="387"/>
      <c r="DC15" s="434"/>
      <c r="DD15" s="472">
        <f>DD418</f>
        <v>471893</v>
      </c>
      <c r="DE15" s="473"/>
      <c r="DF15" s="422"/>
      <c r="DG15" s="387"/>
      <c r="DH15" s="434"/>
      <c r="DI15" s="472">
        <f>DI418</f>
        <v>2247060</v>
      </c>
      <c r="DJ15" s="473"/>
      <c r="DK15" s="422"/>
      <c r="DL15" s="387"/>
      <c r="DM15" s="434"/>
      <c r="DN15" s="472">
        <f>DN418</f>
        <v>299195</v>
      </c>
      <c r="DO15" s="473"/>
      <c r="DP15" s="422"/>
      <c r="DQ15" s="387"/>
      <c r="DR15" s="434"/>
      <c r="DS15" s="472">
        <f>DS418</f>
        <v>416001</v>
      </c>
      <c r="DT15" s="473"/>
      <c r="DU15" s="422"/>
      <c r="DV15" s="387"/>
      <c r="DW15" s="434"/>
      <c r="DX15" s="472">
        <f>DX418</f>
        <v>1078094</v>
      </c>
      <c r="DY15" s="473"/>
      <c r="DZ15" s="422"/>
      <c r="EA15" s="387"/>
      <c r="EB15" s="434"/>
      <c r="EC15" s="472">
        <f>EC418</f>
        <v>4173395</v>
      </c>
      <c r="ED15" s="473"/>
      <c r="EE15" s="422"/>
      <c r="EF15" s="387"/>
      <c r="EG15" s="434"/>
      <c r="EH15" s="472">
        <f>EH418</f>
        <v>3457238</v>
      </c>
      <c r="EI15" s="473"/>
      <c r="EJ15" s="422"/>
      <c r="EK15" s="387"/>
      <c r="EL15" s="434"/>
      <c r="EM15" s="472">
        <f>EM418</f>
        <v>6509798</v>
      </c>
      <c r="EN15" s="473"/>
      <c r="EO15" s="422"/>
      <c r="EP15" s="151"/>
    </row>
    <row r="16" spans="4:146" x14ac:dyDescent="0.3">
      <c r="D16" s="151"/>
      <c r="H16" s="422"/>
      <c r="I16" s="422"/>
      <c r="J16" s="422"/>
      <c r="K16" s="387"/>
      <c r="L16" s="422"/>
      <c r="M16" s="422"/>
      <c r="N16" s="422"/>
      <c r="O16" s="422"/>
      <c r="P16" s="387"/>
      <c r="Q16" s="422"/>
      <c r="R16" s="422"/>
      <c r="S16" s="422"/>
      <c r="T16" s="422"/>
      <c r="U16" s="387"/>
      <c r="V16" s="422"/>
      <c r="W16" s="422"/>
      <c r="X16" s="422"/>
      <c r="Y16" s="422"/>
      <c r="Z16" s="387"/>
      <c r="AA16" s="422"/>
      <c r="AB16" s="422"/>
      <c r="AC16" s="422"/>
      <c r="AD16" s="422"/>
      <c r="AE16" s="387"/>
      <c r="AF16" s="422"/>
      <c r="AG16" s="422"/>
      <c r="AH16" s="422"/>
      <c r="AI16" s="422"/>
      <c r="AJ16" s="387"/>
      <c r="AK16" s="422"/>
      <c r="AL16" s="422"/>
      <c r="AM16" s="422"/>
      <c r="AN16" s="422"/>
      <c r="AO16" s="387"/>
      <c r="AP16" s="422"/>
      <c r="AQ16" s="422"/>
      <c r="AR16" s="422"/>
      <c r="AS16" s="422"/>
      <c r="AT16" s="387"/>
      <c r="AU16" s="422"/>
      <c r="AV16" s="422"/>
      <c r="AW16" s="422"/>
      <c r="AX16" s="422"/>
      <c r="AY16" s="387"/>
      <c r="AZ16" s="422"/>
      <c r="BA16" s="422"/>
      <c r="BB16" s="422"/>
      <c r="BC16" s="422"/>
      <c r="BD16" s="387"/>
      <c r="BE16" s="422"/>
      <c r="BF16" s="422"/>
      <c r="BG16" s="422"/>
      <c r="BH16" s="422"/>
      <c r="BI16" s="387"/>
      <c r="BJ16" s="422"/>
      <c r="BK16" s="422"/>
      <c r="BL16" s="422"/>
      <c r="BM16" s="422"/>
      <c r="BN16" s="387"/>
      <c r="BO16" s="422"/>
      <c r="BP16" s="422"/>
      <c r="BQ16" s="422"/>
      <c r="BR16" s="422"/>
      <c r="BS16" s="387"/>
      <c r="BT16" s="422"/>
      <c r="BU16" s="422"/>
      <c r="BV16" s="422"/>
      <c r="BW16" s="422"/>
      <c r="BX16" s="387"/>
      <c r="BY16" s="422"/>
      <c r="BZ16" s="422"/>
      <c r="CA16" s="422"/>
      <c r="CB16" s="422"/>
      <c r="CC16" s="387"/>
      <c r="CD16" s="422"/>
      <c r="CE16" s="422"/>
      <c r="CF16" s="422"/>
      <c r="CG16" s="422"/>
      <c r="CH16" s="387"/>
      <c r="CI16" s="422"/>
      <c r="CJ16" s="422"/>
      <c r="CK16" s="422"/>
      <c r="CL16" s="422"/>
      <c r="CM16" s="387"/>
      <c r="CN16" s="422"/>
      <c r="CO16" s="422"/>
      <c r="CP16" s="422"/>
      <c r="CQ16" s="422"/>
      <c r="CR16" s="387"/>
      <c r="CS16" s="422"/>
      <c r="CT16" s="422"/>
      <c r="CU16" s="422"/>
      <c r="CV16" s="422"/>
      <c r="CW16" s="387"/>
      <c r="CX16" s="422"/>
      <c r="CY16" s="422"/>
      <c r="CZ16" s="422"/>
      <c r="DA16" s="422"/>
      <c r="DB16" s="387"/>
      <c r="DC16" s="422"/>
      <c r="DD16" s="422"/>
      <c r="DE16" s="422"/>
      <c r="DF16" s="422"/>
      <c r="DG16" s="387"/>
      <c r="DH16" s="422"/>
      <c r="DI16" s="422"/>
      <c r="DJ16" s="422"/>
      <c r="DK16" s="422"/>
      <c r="DL16" s="387"/>
      <c r="DM16" s="422"/>
      <c r="DN16" s="422"/>
      <c r="DO16" s="422"/>
      <c r="DP16" s="422"/>
      <c r="DQ16" s="387"/>
      <c r="DR16" s="422"/>
      <c r="DS16" s="422"/>
      <c r="DT16" s="422"/>
      <c r="DU16" s="422"/>
      <c r="DV16" s="387"/>
      <c r="DW16" s="422"/>
      <c r="DX16" s="422"/>
      <c r="DY16" s="422"/>
      <c r="DZ16" s="422"/>
      <c r="EA16" s="387"/>
      <c r="EB16" s="422"/>
      <c r="EC16" s="422"/>
      <c r="ED16" s="422"/>
      <c r="EE16" s="422"/>
      <c r="EF16" s="387"/>
      <c r="EG16" s="422"/>
      <c r="EH16" s="422"/>
      <c r="EI16" s="422"/>
      <c r="EJ16" s="422"/>
      <c r="EK16" s="387"/>
      <c r="EL16" s="422"/>
      <c r="EM16" s="422"/>
      <c r="EN16" s="422"/>
      <c r="EO16" s="422"/>
      <c r="EP16" s="151"/>
    </row>
    <row r="17" spans="4:147" s="152" customFormat="1" x14ac:dyDescent="0.3">
      <c r="D17" s="200" t="s">
        <v>411</v>
      </c>
      <c r="F17" s="404"/>
      <c r="H17" s="17">
        <f>SUM(H18:H21)</f>
        <v>375997084</v>
      </c>
      <c r="I17" s="17"/>
      <c r="J17" s="17"/>
      <c r="K17" s="75"/>
      <c r="L17" s="17"/>
      <c r="M17" s="17">
        <f>SUM(M18:M21)</f>
        <v>40127853</v>
      </c>
      <c r="N17" s="17"/>
      <c r="O17" s="17"/>
      <c r="P17" s="75"/>
      <c r="Q17" s="17"/>
      <c r="R17" s="17">
        <f>SUM(R18:R21)</f>
        <v>41693515</v>
      </c>
      <c r="S17" s="17"/>
      <c r="T17" s="17"/>
      <c r="U17" s="75"/>
      <c r="V17" s="17"/>
      <c r="W17" s="17">
        <f>SUM(W18:W21)</f>
        <v>39536851</v>
      </c>
      <c r="X17" s="17"/>
      <c r="Y17" s="17"/>
      <c r="Z17" s="75"/>
      <c r="AA17" s="17"/>
      <c r="AB17" s="17">
        <f>SUM(AB18:AB21)</f>
        <v>45911834</v>
      </c>
      <c r="AC17" s="17"/>
      <c r="AD17" s="17"/>
      <c r="AE17" s="75"/>
      <c r="AF17" s="17"/>
      <c r="AG17" s="17">
        <f>SUM(AG18:AG21)</f>
        <v>42135893</v>
      </c>
      <c r="AH17" s="17"/>
      <c r="AI17" s="17"/>
      <c r="AJ17" s="75"/>
      <c r="AK17" s="17"/>
      <c r="AL17" s="17">
        <f>SUM(AL18:AL21)</f>
        <v>33193459</v>
      </c>
      <c r="AM17" s="17"/>
      <c r="AN17" s="17"/>
      <c r="AO17" s="75"/>
      <c r="AP17" s="17"/>
      <c r="AQ17" s="17">
        <f>SUM(AQ18:AQ21)</f>
        <v>41553105</v>
      </c>
      <c r="AR17" s="17"/>
      <c r="AS17" s="17"/>
      <c r="AT17" s="75"/>
      <c r="AU17" s="17"/>
      <c r="AV17" s="17">
        <f>SUM(AV18:AV21)</f>
        <v>32584181</v>
      </c>
      <c r="AW17" s="17"/>
      <c r="AX17" s="17"/>
      <c r="AY17" s="75"/>
      <c r="AZ17" s="17"/>
      <c r="BA17" s="17">
        <f>SUM(BA18:BA21)</f>
        <v>37521918</v>
      </c>
      <c r="BB17" s="17"/>
      <c r="BC17" s="17"/>
      <c r="BD17" s="75"/>
      <c r="BE17" s="17"/>
      <c r="BF17" s="17">
        <f>SUM(BF18:BF21)</f>
        <v>22223291</v>
      </c>
      <c r="BG17" s="17"/>
      <c r="BH17" s="17"/>
      <c r="BI17" s="75"/>
      <c r="BJ17" s="17"/>
      <c r="BK17" s="17">
        <f>SUM(BK18:BK21)</f>
        <v>0</v>
      </c>
      <c r="BL17" s="17"/>
      <c r="BM17" s="17"/>
      <c r="BN17" s="75"/>
      <c r="BO17" s="17"/>
      <c r="BP17" s="17">
        <f>SUM(BP18:BP21)</f>
        <v>0</v>
      </c>
      <c r="BQ17" s="17"/>
      <c r="BR17" s="17"/>
      <c r="BS17" s="75"/>
      <c r="BT17" s="17"/>
      <c r="BU17" s="17">
        <f>SUM(BU18:BU21)</f>
        <v>376481900</v>
      </c>
      <c r="BV17" s="17"/>
      <c r="BW17" s="17"/>
      <c r="BX17" s="75"/>
      <c r="BY17" s="17"/>
      <c r="BZ17" s="17">
        <f>SUM(BZ18:BZ21)</f>
        <v>390785092</v>
      </c>
      <c r="CA17" s="17"/>
      <c r="CB17" s="17"/>
      <c r="CC17" s="75"/>
      <c r="CD17" s="17"/>
      <c r="CE17" s="17">
        <f>SUM(CE18:CE21)</f>
        <v>33039392</v>
      </c>
      <c r="CF17" s="17"/>
      <c r="CG17" s="17"/>
      <c r="CH17" s="75"/>
      <c r="CI17" s="17"/>
      <c r="CJ17" s="17">
        <f>SUM(CJ18:CJ21)</f>
        <v>32445328</v>
      </c>
      <c r="CK17" s="17"/>
      <c r="CL17" s="17"/>
      <c r="CM17" s="75"/>
      <c r="CN17" s="17"/>
      <c r="CO17" s="17">
        <f>SUM(CO18:CO21)</f>
        <v>32719843</v>
      </c>
      <c r="CP17" s="17"/>
      <c r="CQ17" s="17"/>
      <c r="CR17" s="75"/>
      <c r="CS17" s="17"/>
      <c r="CT17" s="17">
        <f>SUM(CT18:CT21)</f>
        <v>36451131</v>
      </c>
      <c r="CU17" s="17"/>
      <c r="CV17" s="17"/>
      <c r="CW17" s="75"/>
      <c r="CX17" s="17"/>
      <c r="CY17" s="17">
        <f>SUM(CY18:CY21)</f>
        <v>34709139</v>
      </c>
      <c r="CZ17" s="17"/>
      <c r="DA17" s="17"/>
      <c r="DB17" s="75"/>
      <c r="DC17" s="17"/>
      <c r="DD17" s="17">
        <f>SUM(DD18:DD21)</f>
        <v>33698189</v>
      </c>
      <c r="DE17" s="17"/>
      <c r="DF17" s="17"/>
      <c r="DG17" s="75"/>
      <c r="DH17" s="17"/>
      <c r="DI17" s="17">
        <f>SUM(DI18:DI21)</f>
        <v>36862776</v>
      </c>
      <c r="DJ17" s="17"/>
      <c r="DK17" s="17"/>
      <c r="DL17" s="75"/>
      <c r="DM17" s="17"/>
      <c r="DN17" s="17">
        <f>SUM(DN18:DN21)</f>
        <v>41555455</v>
      </c>
      <c r="DO17" s="17"/>
      <c r="DP17" s="17"/>
      <c r="DQ17" s="75"/>
      <c r="DR17" s="17"/>
      <c r="DS17" s="17">
        <f>SUM(DS18:DS21)</f>
        <v>23379253</v>
      </c>
      <c r="DT17" s="17"/>
      <c r="DU17" s="17"/>
      <c r="DV17" s="75"/>
      <c r="DW17" s="17"/>
      <c r="DX17" s="17">
        <f>SUM(DX18:DX21)</f>
        <v>26444149</v>
      </c>
      <c r="DY17" s="17"/>
      <c r="DZ17" s="17"/>
      <c r="EA17" s="75"/>
      <c r="EB17" s="17"/>
      <c r="EC17" s="17">
        <f>SUM(EC18:EC21)</f>
        <v>28884733</v>
      </c>
      <c r="ED17" s="17"/>
      <c r="EE17" s="17"/>
      <c r="EF17" s="75"/>
      <c r="EG17" s="17"/>
      <c r="EH17" s="17">
        <f>SUM(EH18:EH21)</f>
        <v>27843640</v>
      </c>
      <c r="EI17" s="17"/>
      <c r="EJ17" s="17"/>
      <c r="EK17" s="75"/>
      <c r="EL17" s="17"/>
      <c r="EM17" s="17">
        <f>SUM(EM18:EM21)</f>
        <v>331304655</v>
      </c>
      <c r="EN17" s="17"/>
      <c r="EO17" s="17"/>
      <c r="EP17" s="200"/>
      <c r="EQ17" s="47"/>
    </row>
    <row r="18" spans="4:147" x14ac:dyDescent="0.3">
      <c r="D18" s="151" t="s">
        <v>412</v>
      </c>
      <c r="G18" s="406"/>
      <c r="H18" s="474">
        <v>345369084</v>
      </c>
      <c r="I18" s="475"/>
      <c r="J18" s="20"/>
      <c r="K18" s="315"/>
      <c r="L18" s="476"/>
      <c r="M18" s="474">
        <f>+M24+M64+M70+M82+M88+M94+M100+M113+M118+M123+M128+M133+M138+M143+M148+M153+M163+M168+M178+M253+M257+M183+M204+M28+M34+M58+M40+M194+M199+M46+M188+M241+M52+M76+M106+M210+M215+M220+M225</f>
        <v>36173919</v>
      </c>
      <c r="N18" s="475"/>
      <c r="O18" s="20"/>
      <c r="P18" s="315"/>
      <c r="Q18" s="476"/>
      <c r="R18" s="474">
        <f>+R24+R64+R70+R82+R88+R94+R100+R113+R118+R123+R128+R133+R138+R143+R148+R153+R163+R168+R178+R253+R257+R183+R204+R28+R34+R58+R40+R194+R199+R46+R188+R241+R52+R76+R106+R210+R215+R220+R225</f>
        <v>35747465</v>
      </c>
      <c r="S18" s="475"/>
      <c r="T18" s="20"/>
      <c r="U18" s="315"/>
      <c r="V18" s="476"/>
      <c r="W18" s="474">
        <f>+W24+W64+W70+W82+W88+W94+W100+W113+W118+W123+W128+W133+W138+W143+W148+W153+W163+W168+W178+W253+W257+W183+W204+W28+W34+W58+W40+W194+W199+W46+W188+W241+W52+W76+W106+W210+W215+W220+W225</f>
        <v>34021477</v>
      </c>
      <c r="X18" s="475"/>
      <c r="Y18" s="20"/>
      <c r="Z18" s="315"/>
      <c r="AA18" s="476"/>
      <c r="AB18" s="474">
        <f>+AB24+AB64+AB70+AB82+AB88+AB94+AB100+AB113+AB118+AB123+AB128+AB133+AB138+AB143+AB148+AB153+AB163+AB168+AB178+AB253+AB257+AB183+AB204+AB28+AB34+AB58+AB40+AB194+AB199+AB46+AB188+AB241+AB52+AB76+AB106+AB210+AB215+AB220+AB225</f>
        <v>40403405</v>
      </c>
      <c r="AC18" s="475"/>
      <c r="AD18" s="20"/>
      <c r="AE18" s="315"/>
      <c r="AF18" s="476"/>
      <c r="AG18" s="474">
        <f>+AG24+AG64+AG70+AG82+AG88+AG94+AG100+AG113+AG118+AG123+AG128+AG133+AG138+AG143+AG148+AG153+AG163+AG168+AG178+AG253+AG257+AG183+AG204+AG28+AG34+AG58+AG40+AG194+AG199+AG46+AG188+AG241+AG52+AG76+AG106+AG210+AG215+AG220+AG225</f>
        <v>35622547</v>
      </c>
      <c r="AH18" s="475"/>
      <c r="AI18" s="20"/>
      <c r="AJ18" s="315"/>
      <c r="AK18" s="476"/>
      <c r="AL18" s="474">
        <f>+AL24+AL64+AL70+AL82+AL88+AL94+AL100+AL113+AL118+AL123+AL128+AL133+AL138+AL143+AL148+AL153+AL158+AL163+AL168+AL173+AL178+AL253+AL257+AL183+AL204+AL28+AL34+AL58+AL40+AL194+AL199+AL46+AL188+AL241+AL52+AL76+AL106+AL210+AL215+AL220+AL225</f>
        <v>27276848</v>
      </c>
      <c r="AM18" s="475"/>
      <c r="AN18" s="20"/>
      <c r="AO18" s="315"/>
      <c r="AP18" s="476"/>
      <c r="AQ18" s="474">
        <f>+AQ24+AQ64+AQ70+AQ82+AQ88+AQ94+AQ100+AQ113+AQ118+AQ123+AQ128+AQ133+AQ138+AQ143+AQ148+AQ153+AQ158+AQ163+AQ168+AQ173+AQ178+AQ253+AQ257+AQ183+AQ204+AQ28+AQ34+AQ58+AQ40+AQ194+AQ199+AQ46+AQ188+AQ241+AQ52+AQ76+AQ106+AQ210+AQ215+AQ220+AQ225</f>
        <v>37663584</v>
      </c>
      <c r="AR18" s="475"/>
      <c r="AS18" s="20"/>
      <c r="AT18" s="315"/>
      <c r="AU18" s="476"/>
      <c r="AV18" s="474">
        <f>+AV24+AV64+AV70+AV82+AV88+AV94+AV100+AV113+AV118+AV123+AV128+AV133+AV138+AV143+AV148+AV153+AV158+AV163+AV168+AV173+AV178+AV253+AV257+AV183+AV204+AV28+AV34+AV58+AV40+AV194+AV199+AV46+AV188+AV241+AV52+AV76+AV106+AV210+AV215+AV220+AV225+AV231+AV236</f>
        <v>28602095</v>
      </c>
      <c r="AW18" s="475"/>
      <c r="AX18" s="20"/>
      <c r="AY18" s="315"/>
      <c r="AZ18" s="476"/>
      <c r="BA18" s="474">
        <f>+BA24+BA64+BA70+BA82+BA88+BA94+BA100+BA113+BA118+BA123+BA128+BA133+BA138+BA143+BA148+BA153+BA158+BA163+BA168+BA173+BA178+BA253+BA257+BA183+BA204+BA28+BA34+BA58+BA40+BA194+BA199+BA46+BA188+BA241+BA52+BA76+BA106+BA210+BA215+BA220+BA225+BA231+BA236</f>
        <v>34114741</v>
      </c>
      <c r="BB18" s="475"/>
      <c r="BC18" s="20"/>
      <c r="BD18" s="315"/>
      <c r="BE18" s="476"/>
      <c r="BF18" s="474">
        <f>+BF24+BF64+BF70+BF82+BF88+BF94+BF100+BF113+BF118+BF123+BF128+BF133+BF138+BF143+BF148+BF153+BF158+BF163+BF168+BF173+BF178+BF253+BF257+BF183+BF204+BF28+BF34+BF58+BF40+BF194+BF199+BF46+BF188+BF241+BF52+BF76+BF106+BF210+BF215+BF220+BF225+BF231+BF236</f>
        <v>21184380</v>
      </c>
      <c r="BG18" s="475"/>
      <c r="BH18" s="20"/>
      <c r="BI18" s="315"/>
      <c r="BJ18" s="476"/>
      <c r="BK18" s="474">
        <f>+BK24+BK64+BK70+BK82+BK88+BK94+BK100+BK113+BK118+BK123+BK128+BK133+BK138+BK143+BK148+BK153+BK163+BK168+BK178+BK253+BK257+BK183+BK28+BK34+BK58+BK40+BK194+BK199+BK46+BK188+BK241+BK52+BK76+BK106+BK210+BK215+BK220+BK225</f>
        <v>0</v>
      </c>
      <c r="BL18" s="475"/>
      <c r="BM18" s="20"/>
      <c r="BN18" s="315"/>
      <c r="BO18" s="476"/>
      <c r="BP18" s="474">
        <f>+BP24+BP64+BP70+BP82+BP88+BP94+BP100+BP113+BP118+BP123+BP128+BP133+BP138+BP143+BP148+BP153+BP163+BP168+BP178+BP253+BP257+BP183+BP28+BP34+BP58+BP40+BP194+BP199+BP46+BP188+BP241+BP52+BP76+BP106+BP210+BP215+BP220+BP225</f>
        <v>0</v>
      </c>
      <c r="BQ18" s="475"/>
      <c r="BR18" s="20"/>
      <c r="BS18" s="315"/>
      <c r="BT18" s="476"/>
      <c r="BU18" s="474">
        <f>+BU24+BU64+BU70+BU82+BU88+BU94+BU100+BU113+BU118+BU123+BU128+BU133+BU138+BU143+BU148+BU153+BU158+BU163+BU168+BU173+BU178+BU253+BU257+BU183+BU204+BU28+BU34+BU58+BU40+BU194+BU199+BU46+BU188+BU241+BU52+BU76+BU106+BU210+BU215+BU220+BU225+BU231+BU236</f>
        <v>330810461</v>
      </c>
      <c r="BV18" s="475"/>
      <c r="BW18" s="20"/>
      <c r="BX18" s="315"/>
      <c r="BY18" s="476"/>
      <c r="BZ18" s="474">
        <f>+BZ24+BZ64+BZ70+BZ82+BZ88+BZ94+BZ100+BZ113+BZ118+BZ123+BZ128+BZ133+BZ138+BZ143+BZ148+BZ153+BZ158+BZ163+BZ168+BZ173+BZ178+BZ253+BZ257+BZ183+BZ204+BZ28+BZ34+BZ58+BZ40+BZ194+BZ199+BZ46+BZ188+BZ241+BZ52+BZ76+BZ106+BZ210+BZ215+BZ220+BZ225+BZ231+BZ236</f>
        <v>329990793</v>
      </c>
      <c r="CA18" s="475"/>
      <c r="CB18" s="20"/>
      <c r="CC18" s="315"/>
      <c r="CD18" s="476"/>
      <c r="CE18" s="474">
        <f>+CE24+CE64+CE70+CE82+CE88+CE94+CE100+CE113+CE118+CE123+CE128+CE133+CE138+CE143+CE148+CE153+CE163+CE168+CE178+CE253+CE257+CE183+CE204+CE28+CE34+CE58+CE40+CE194+CE199+CE46+CE188+CE241+CE52+CE76+CE106+CE210+CE215+CE220+CE225</f>
        <v>24671091</v>
      </c>
      <c r="CF18" s="475"/>
      <c r="CG18" s="20"/>
      <c r="CH18" s="315"/>
      <c r="CI18" s="476"/>
      <c r="CJ18" s="474">
        <f>+CJ24+CJ64+CJ70+CJ82+CJ88+CJ94+CJ100+CJ113+CJ118+CJ123+CJ128+CJ138+CJ143+CJ148+CJ163+CJ168+CJ178+CJ253+CJ257+CJ183+CJ28+CJ34+CJ58+CJ40+CJ194+CJ199+CJ46+CJ188+CJ241+CJ52+CJ76+CJ106+CJ210+CJ215+CJ220+CJ225</f>
        <v>22630510</v>
      </c>
      <c r="CK18" s="475"/>
      <c r="CL18" s="20"/>
      <c r="CM18" s="315"/>
      <c r="CN18" s="476"/>
      <c r="CO18" s="474">
        <f>+CO24+CO64+CO70+CO82+CO88+CO94+CO100+CO113+CO118+CO123+CO128+CO138+CO143+CO148+CO163+CO168+CO178+CO253+CO257+CO183+CO28+CO34+CO58+CO40+CO194+CO199+CO46+CO188+CO241+CO52+CO76+CO106+CO210+CO215+CO220+CO225</f>
        <v>24862764</v>
      </c>
      <c r="CP18" s="475"/>
      <c r="CQ18" s="20"/>
      <c r="CR18" s="315"/>
      <c r="CS18" s="476"/>
      <c r="CT18" s="474">
        <f>+CT24+CT64+CT70+CT82+CT88+CT94+CT100+CT113+CT118+CT123+CT128+CT138+CT143+CT148+CT163+CT168+CT178+CT253+CT257+CT183+CT28+CT34+CT58+CT40+CT194+CT199+CT46+CT188+CT241+CT52+CT76+CT106+CT210+CT215+CT220+CT225</f>
        <v>29692757</v>
      </c>
      <c r="CU18" s="475"/>
      <c r="CV18" s="20"/>
      <c r="CW18" s="315"/>
      <c r="CX18" s="476"/>
      <c r="CY18" s="474">
        <f>+CY24+CY64+CY70+CY82+CY88+CY94+CY100+CY113+CY118+CY123+CY128+CY138+CY143+CY148+CY163+CY168+CY178+CY253+CY257+CY183+CY28+CY34+CY58+CY40+CY194+CY199+CY46+CY188+CY241+CY52+CY76+CY106+CY210+CY215+CY220+CY225</f>
        <v>29465758</v>
      </c>
      <c r="CZ18" s="475"/>
      <c r="DA18" s="20"/>
      <c r="DB18" s="315"/>
      <c r="DC18" s="476"/>
      <c r="DD18" s="474">
        <f>+DD24+DD64+DD70+DD82+DD88+DD94+DD100+DD113+DD118+DD123+DD128+DD133+DD138+DD143+DD148+DD153+DD163+DD168+DD178+DD253+DD257+DD183+DD28+DD34+DD58+DD40+DD194+DD199+DD46+DD188+DD241+DD52+DD76+DD106+DD210+DD215+DD220+DD225</f>
        <v>29025567</v>
      </c>
      <c r="DE18" s="475"/>
      <c r="DF18" s="20"/>
      <c r="DG18" s="315"/>
      <c r="DH18" s="476"/>
      <c r="DI18" s="474">
        <f>+DI24+DI64+DI70+DI82+DI88+DI94+DI100+DI113+DI118+DI123+DI128+DI133+DI138+DI143+DI148+DI153+DI158+DI163+DI168+DI173+DI178+DI253+DI257+DI183+DI204+DI28+DI34+DI58+DI40+DI194+DI199+DI46+DI188+DI241+DI52+DI76+DI106+DI210+DI215+DI220+DI225</f>
        <v>32531172</v>
      </c>
      <c r="DJ18" s="475"/>
      <c r="DK18" s="20"/>
      <c r="DL18" s="315"/>
      <c r="DM18" s="476"/>
      <c r="DN18" s="474">
        <f>+DN24+DN64+DN70+DN82+DN88+DN94+DN100+DN113+DN118+DN123+DN128+DN133+DN138+DN143+DN148+DN153+DN158+DN163+DN168+DN173+DN178+DN253+DN257+DN183+DN204+DN28+DN34+DN58+DN40+DN194+DN199+DN46+DN188+DN241+DN52+DN76+DN106+DN210+DN215+DN220+DN225</f>
        <v>37627417</v>
      </c>
      <c r="DO18" s="475"/>
      <c r="DP18" s="20"/>
      <c r="DQ18" s="315"/>
      <c r="DR18" s="476"/>
      <c r="DS18" s="474">
        <f>+DS24+DS64+DS70+DS82+DS88+DS94+DS100+DS113+DS118+DS123+DS128+DS133+DS138+DS143+DS148+DS153+DS158+DS163+DS168+DS173+DS178+DS253+DS257+DS183+DS204+DS28+DS34+DS58+DS40+DS194+DS199+DS46+DS188+DS241+DS52+DS76+DS106+DS210+DS215+DS220+DS225+DS231+DS236</f>
        <v>22493643</v>
      </c>
      <c r="DT18" s="475"/>
      <c r="DU18" s="20"/>
      <c r="DV18" s="315"/>
      <c r="DW18" s="476"/>
      <c r="DX18" s="474">
        <f>+DX24+DX64+DX70+DX82+DX88+DX94+DX100+DX113+DX118+DX123+DX128+DX133+DX138+DX143+DX148+DX153+DX163+DX168+DX178+DX253+DX257+DX183+DX28+DX34+DX58+DX40+DX194+DX199+DX46+DX188+DX241+DX52+DX76+DX106+DX210+DX215+DX220+DX225</f>
        <v>24647914</v>
      </c>
      <c r="DY18" s="475"/>
      <c r="DZ18" s="20"/>
      <c r="EA18" s="315"/>
      <c r="EB18" s="476"/>
      <c r="EC18" s="474">
        <f>+EC24+EC64+EC70+EC82+EC88+EC94+EC100+EC113+EC118+EC123+EC128+EC138+EC143+EC148+EC163+EC168+EC178+EC253+EC257+EC183+EC28+EC34+EC58+EC40+EC194+EC199+EC46+EC188+EC241+EC52+EC76+EC106+EC210+EC215+EC220+EC225</f>
        <v>24856083</v>
      </c>
      <c r="ED18" s="475"/>
      <c r="EE18" s="20"/>
      <c r="EF18" s="315"/>
      <c r="EG18" s="476"/>
      <c r="EH18" s="474">
        <f>+EH24+EH64+EH70+EH82+EH88+EH94+EH100+EH113+EH118+EH123+EH128+EH138+EH143+EH148+EH163+EH168+EH178+EH253+EH257+EH183+EH28+EH34+EH58+EH40+EH194+EH199+EH46+EH188+EH241+EH52+EH76+EH106+EH210+EH215+EH220+EH225</f>
        <v>24723401</v>
      </c>
      <c r="EI18" s="475"/>
      <c r="EJ18" s="20"/>
      <c r="EK18" s="315"/>
      <c r="EL18" s="476"/>
      <c r="EM18" s="474">
        <f>+EM24+EM64+EM70+EM82+EM88+EM94+EM100+EM113+EM118+EM123+EM128+EM133+EM138+EM143+EM148+EM153+EM158+EM163+EM168+EM173+EM178+EM253+EM257+EM183+EM204+EM28+EM34+EM58+EM40+EM194+EM199+EM46+EM188+EM241+EM52+EM76+EM106+EM210+EM215+EM220+EM225+EM231+EM236</f>
        <v>277648593</v>
      </c>
      <c r="EN18" s="475"/>
      <c r="EO18" s="20"/>
      <c r="EP18" s="151"/>
      <c r="EQ18" s="46"/>
    </row>
    <row r="19" spans="4:147" x14ac:dyDescent="0.3">
      <c r="D19" s="151" t="s">
        <v>375</v>
      </c>
      <c r="G19" s="402"/>
      <c r="H19" s="20">
        <v>30628000</v>
      </c>
      <c r="I19" s="19"/>
      <c r="J19" s="20"/>
      <c r="K19" s="315"/>
      <c r="L19" s="315"/>
      <c r="M19" s="20">
        <f>+M65+M71+M83+M89+M95+M101+M114+M119+M124+M129+M134+M139+M144+M149+M154+M164+M169+M179+M184+M29+M35+M59+M41+M195+M200+M47+M53+M77+M107+M189+M205+M242+M211+M216+M221+M226</f>
        <v>3211883</v>
      </c>
      <c r="N19" s="19"/>
      <c r="O19" s="20"/>
      <c r="P19" s="315"/>
      <c r="Q19" s="315"/>
      <c r="R19" s="20">
        <f>+R65+R71+R83+R89+R95+R101+R114+R119+R124+R129+R134+R139+R144+R149+R154+R164+R169+R179+R184+R29+R35+R59+R41+R195+R200+R47+R53+R77+R107+R189+R205+R242+R211+R216+R221+R226</f>
        <v>4200480</v>
      </c>
      <c r="S19" s="19"/>
      <c r="T19" s="20"/>
      <c r="U19" s="315"/>
      <c r="V19" s="315"/>
      <c r="W19" s="20">
        <f>+W65+W71+W83+W89+W95+W101+W114+W119+W124+W129+W134+W139+W144+W149+W154+W164+W169+W179+W184+W29+W35+W59+W41+W195+W200+W47+W53+W77+W107+W189+W205+W242+W211+W216+W221+W226</f>
        <v>3611342</v>
      </c>
      <c r="X19" s="19"/>
      <c r="Y19" s="20"/>
      <c r="Z19" s="315"/>
      <c r="AA19" s="315"/>
      <c r="AB19" s="20">
        <f>+AB65+AB71+AB83+AB89+AB95+AB101+AB114+AB119+AB124+AB129+AB134+AB139+AB144+AB149+AB154+AB164+AB169+AB179+AB184+AB29+AB35+AB59+AB41+AB195+AB200+AB47+AB53+AB77+AB107+AB189+AB205+AB242+AB211+AB216+AB221+AB226</f>
        <v>3495865</v>
      </c>
      <c r="AC19" s="19"/>
      <c r="AD19" s="20"/>
      <c r="AE19" s="315"/>
      <c r="AF19" s="315"/>
      <c r="AG19" s="20">
        <f>+AG65+AG71+AG83+AG89+AG95+AG101+AG114+AG119+AG124+AG129+AG134+AG139+AG144+AG149+AG154+AG164+AG169+AG179+AG184+AG29+AG35+AG59+AG41+AG195+AG200+AG47+AG53+AG77+AG107+AG189+AG205+AG242+AG211+AG216+AG221+AG226</f>
        <v>4292968</v>
      </c>
      <c r="AH19" s="19"/>
      <c r="AI19" s="20"/>
      <c r="AJ19" s="315"/>
      <c r="AK19" s="315"/>
      <c r="AL19" s="20">
        <f>+AL65+AL71+AL83+AL89+AL95+AL101+AL114+AL119+AL124+AL129+AL134+AL139+AL144+AL149+AL154+AL159+AL164+AL169+AL174+AL179+AL184+AL29+AL35+AL59+AL41+AL195+AL200+AL47+AL53+AL77+AL107+AL189+AL205+AL242+AL211+AL216+AL221+AL226</f>
        <v>3774622</v>
      </c>
      <c r="AM19" s="19"/>
      <c r="AN19" s="20"/>
      <c r="AO19" s="315"/>
      <c r="AP19" s="315"/>
      <c r="AQ19" s="20">
        <f>+AQ65+AQ71+AQ83+AQ89+AQ95+AQ101+AQ114+AQ119+AQ124+AQ129+AQ134+AQ139+AQ144+AQ149+AQ154+AQ159+AQ164+AQ169+AQ174+AQ179+AQ184+AQ29+AQ35+AQ59+AQ41+AQ195+AQ200+AQ47+AQ53+AQ77+AQ107+AQ189+AQ205+AQ242+AQ211+AQ216+AQ221+AQ226</f>
        <v>2131317</v>
      </c>
      <c r="AR19" s="19"/>
      <c r="AS19" s="20"/>
      <c r="AT19" s="315"/>
      <c r="AU19" s="315"/>
      <c r="AV19" s="20">
        <f>+AV65+AV71+AV83+AV89+AV95+AV101+AV114+AV119+AV124+AV129+AV134+AV139+AV144+AV149+AV154+AV159+AV164+AV169+AV174+AV179+AV184+AV29+AV35+AV59+AV41+AV195+AV200+AV47+AV53+AV77+AV107+AV189+AV205+AV242+AV211+AV216+AV221+AV226+AV232+AV237</f>
        <v>2227579</v>
      </c>
      <c r="AW19" s="19"/>
      <c r="AX19" s="20"/>
      <c r="AY19" s="315"/>
      <c r="AZ19" s="315"/>
      <c r="BA19" s="20">
        <f>+BA65+BA71+BA83+BA89+BA95+BA101+BA114+BA119+BA124+BA129+BA134+BA139+BA144+BA149+BA154+BA159+BA164+BA169+BA174+BA179+BA184+BA29+BA35+BA59+BA41+BA195+BA200+BA47+BA53+BA77+BA107+BA189+BA205+BA242+BA211+BA216+BA221+BA226+BA232+BA237</f>
        <v>1625837</v>
      </c>
      <c r="BB19" s="19"/>
      <c r="BC19" s="20"/>
      <c r="BD19" s="315"/>
      <c r="BE19" s="315"/>
      <c r="BF19" s="20">
        <f>+BF65+BF71+BF83+BF89+BF95+BF101+BF114+BF119+BF124+BF129+BF134+BF139+BF144+BF149+BF154+BF159+BF164+BF169+BF174+BF179+BF184+BF29+BF35+BF59+BF41+BF195+BF200+BF47+BF53+BF77+BF107+BF189+BF205+BF242+BF211+BF216+BF221+BF226+BF232+BF237</f>
        <v>797375</v>
      </c>
      <c r="BG19" s="19"/>
      <c r="BH19" s="20"/>
      <c r="BI19" s="315"/>
      <c r="BJ19" s="315"/>
      <c r="BK19" s="20">
        <f>+BK65+BK71+BK83+BK89+BK95+BK101+BK114+BK119+BK124+BK129+BK139+BK144+BK149+BK154+BK164+BK169+BK179+BK184+BK29+BK35+BK59+BK41+BK195+BK200+BK47+BK53+BK77+BK107+BK189+BK242+BK211+BK216+BK221+BK226</f>
        <v>0</v>
      </c>
      <c r="BL19" s="19"/>
      <c r="BM19" s="20"/>
      <c r="BN19" s="315"/>
      <c r="BO19" s="315"/>
      <c r="BP19" s="20">
        <f>+BP65+BP71+BP83+BP89+BP95+BP101+BP114+BP119+BP124+BP129+BP134+BP139+BP144+BP149+BP154+BP164+BP169+BP179+BP184+BP29+BP35+BP59+BP41+BP195+BP200+BP47+BP53+BP77+BP107+BP189+BP242+BP211+BP216+BP221+BP226</f>
        <v>0</v>
      </c>
      <c r="BQ19" s="19"/>
      <c r="BR19" s="20"/>
      <c r="BS19" s="315"/>
      <c r="BT19" s="315"/>
      <c r="BU19" s="20">
        <f>+BU65+BU71+BU83+BU89+BU95+BU101+BU114+BU119+BU124+BU129+BU134+BU139+BU144+BU149+BU154+BU159+BU164+BU169+BU174+BU179+BU184+BU29+BU35+BU59+BU41+BU195+BU200+BU47+BU53+BU77+BU107+BU189+BU205+BU242+BU211+BU216+BU221+BU226+BU232+BU237</f>
        <v>29369268</v>
      </c>
      <c r="BV19" s="19"/>
      <c r="BW19" s="20"/>
      <c r="BX19" s="315"/>
      <c r="BY19" s="315"/>
      <c r="BZ19" s="20">
        <f>+BZ65+BZ71+BZ83+BZ89+BZ95+BZ101+BZ114+BZ119+BZ124+BZ129+BZ134+BZ139+BZ144+BZ149+BZ154+BZ159+BZ164+BZ169+BZ174+BZ179+BZ184+BZ29+BZ35+BZ59+BZ41+BZ195+BZ200+BZ47+BZ53+BZ77+BZ107+BZ189+BZ205+BZ242+BZ211+BZ216+BZ221+BZ226+BZ232+BZ237</f>
        <v>44424006</v>
      </c>
      <c r="CA19" s="19"/>
      <c r="CB19" s="20"/>
      <c r="CC19" s="315"/>
      <c r="CD19" s="315"/>
      <c r="CE19" s="20">
        <f>+CE65+CE71+CE83+CE89+CE95+CE101+CE114+CE119+CE124+CE129+CE134+CE139+CE144+CE149+CE154+CE164+CE169+CE179+CE184+CE29+CE35+CE59+CE41+CE195+CE200+CE47+CE53+CE77+CE107+CE189+CE205+CE242+CE211+CE216+CE221+CE226</f>
        <v>7042033</v>
      </c>
      <c r="CF19" s="19"/>
      <c r="CG19" s="20"/>
      <c r="CH19" s="315"/>
      <c r="CI19" s="315"/>
      <c r="CJ19" s="20">
        <f>+CJ65+CJ71+CJ83+CJ89+CJ95+CJ101+CJ114+CJ119+CJ124+CJ129+CJ139+CJ144+CJ149+CJ164+CJ169+CJ179+CJ184+CJ29+CJ35+CJ59+CJ41+CJ195+CJ200+CJ47+CJ53+CJ77+CJ107+CJ189+CJ242+CJ211+CJ216+CJ221+CJ226</f>
        <v>6504232</v>
      </c>
      <c r="CK19" s="19"/>
      <c r="CL19" s="20"/>
      <c r="CM19" s="315"/>
      <c r="CN19" s="315"/>
      <c r="CO19" s="20">
        <f>+CO65+CO71+CO83+CO89+CO95+CO101+CO114+CO119+CO124+CO129+CO139+CO144+CO149+CO164+CO169+CO179+CO184+CO29+CO35+CO59+CO41+CO195+CO200+CO47+CO53+CO77+CO107+CO189+CO242+CO211+CO216+CO221+CO226</f>
        <v>5811659</v>
      </c>
      <c r="CP19" s="19"/>
      <c r="CQ19" s="20"/>
      <c r="CR19" s="315"/>
      <c r="CS19" s="315"/>
      <c r="CT19" s="20">
        <f>+CT65+CT71+CT83+CT89+CT95+CT101+CT114+CT119+CT124+CT129+CT139+CT144+CT149+CT164+CT169+CT179+CT184+CT29+CT35+CT59+CT41+CT195+CT200+CT47+CT53+CT77+CT107+CT189+CT242+CT211+CT216+CT221+CT226</f>
        <v>5175000</v>
      </c>
      <c r="CU19" s="19"/>
      <c r="CV19" s="20"/>
      <c r="CW19" s="315"/>
      <c r="CX19" s="315"/>
      <c r="CY19" s="20">
        <f>+CY65+CY71+CY83+CY89+CY95+CY101+CY114+CY119+CY124+CY129+CY139+CY144+CY149+CY164+CY169+CY179+CY184+CY29+CY35+CY59+CY41+CY195+CY200+CY47+CY53+CY77+CY107+CY189+CY242+CY211+CY216+CY221+CY226</f>
        <v>4125751</v>
      </c>
      <c r="CZ19" s="19"/>
      <c r="DA19" s="20"/>
      <c r="DB19" s="315"/>
      <c r="DC19" s="315"/>
      <c r="DD19" s="20">
        <f>+DD65+DD71+DD83+DD89+DD95+DD101+DD114+DD119+DD124+DD129+DD134+DD139+DD144+DD149+DD154+DD164+DD169+DD179+DD184+DD29+DD35+DD59+DD41+DD195+DD200+DD47+DD53+DD77+DD107+DD189+DD242+DD211+DD216+DD221+DD226</f>
        <v>3139071</v>
      </c>
      <c r="DE19" s="19"/>
      <c r="DF19" s="20"/>
      <c r="DG19" s="315"/>
      <c r="DH19" s="315"/>
      <c r="DI19" s="20">
        <f>+DI65+DI71+DI83+DI89+DI95+DI101+DI114+DI119+DI124+DI129+DI134+DI139+DI144+DI149+DI154+DI159+DI164+DI169+DI174+DI179+DI184+DI29+DI35+DI59+DI41+DI195+DI200+DI47+DI53+DI77+DI107+DI189+DI205+DI242+DI211+DI216+DI221+DI226</f>
        <v>2572557</v>
      </c>
      <c r="DJ19" s="19"/>
      <c r="DK19" s="20"/>
      <c r="DL19" s="315"/>
      <c r="DM19" s="315"/>
      <c r="DN19" s="20">
        <f>+DN65+DN71+DN83+DN89+DN95+DN101+DN114+DN119+DN124+DN129+DN134+DN139+DN144+DN149+DN154+DN159+DN164+DN169+DN174+DN179+DN184+DN29+DN35+DN59+DN41+DN195+DN200+DN47+DN53+DN77+DN107+DN189+DN205+DN242+DN211+DN216+DN221+DN226</f>
        <v>2336630</v>
      </c>
      <c r="DO19" s="19"/>
      <c r="DP19" s="20"/>
      <c r="DQ19" s="315"/>
      <c r="DR19" s="315"/>
      <c r="DS19" s="20">
        <f>+DS65+DS71+DS83+DS89+DS95+DS101+DS114+DS119+DS124+DS129+DS134+DS139+DS144+DS149+DS154+DS159+DS164+DS169+DS174+DS179+DS184+DS29+DS35+DS59+DS41+DS195+DS200+DS47+DS53+DS77+DS107+DS189+DS205+DS242+DS211+DS216+DS221+DS226+DS232+DS237</f>
        <v>579085</v>
      </c>
      <c r="DT19" s="19"/>
      <c r="DU19" s="20"/>
      <c r="DV19" s="315"/>
      <c r="DW19" s="315"/>
      <c r="DX19" s="20">
        <f>+DX65+DX71+DX83+DX89+DX95+DX101+DX114+DX119+DX124+DX129+DX134+DX139+DX144+DX149+DX154+DX164+DX169+DX179+DX184+DX29+DX35+DX59+DX41+DX195+DX200+DX47+DX53+DX77+DX107+DX189+DX242+DX211+DX216+DX221+DX226</f>
        <v>1510987</v>
      </c>
      <c r="DY19" s="19"/>
      <c r="DZ19" s="20"/>
      <c r="EA19" s="315"/>
      <c r="EB19" s="315"/>
      <c r="EC19" s="20">
        <f>+EC65+EC71+EC83+EC89+EC95+EC101+EC114+EC119+EC124+EC129+EC139+EC144+EC149+EC164+EC169+EC179+EC184+EC29+EC35+EC59+EC41+EC195+EC200+EC47+EC53+EC77+EC107+EC189+EC242+EC211+EC216+EC221+EC226</f>
        <v>2932674</v>
      </c>
      <c r="ED19" s="19"/>
      <c r="EE19" s="20"/>
      <c r="EF19" s="315"/>
      <c r="EG19" s="315"/>
      <c r="EH19" s="20">
        <f>+EH65+EH71+EH83+EH89+EH95+EH101+EH114+EH119+EH124+EH129+EH139+EH144+EH149+EH164+EH169+EH179+EH184+EH29+EH35+EH59+EH41+EH195+EH200+EH47+EH53+EH77+EH107+EH189+EH242+EH211+EH216+EH221+EH226</f>
        <v>2691254</v>
      </c>
      <c r="EI19" s="19"/>
      <c r="EJ19" s="20"/>
      <c r="EK19" s="315"/>
      <c r="EL19" s="315"/>
      <c r="EM19" s="20">
        <f>+EM65+EM71+EM83+EM89+EM95+EM101+EM114+EM119+EM124+EM129+EM134+EM139+EM144+EM149+EM154+EM159+EM164+EM169+EM174+EM179+EM184+EM29+EM35+EM59+EM41+EM195+EM200+EM47+EM53+EM77+EM107+EM189+EM205+EM242+EM211+EM216+EM221+EM226+EM232+EM237</f>
        <v>38797005</v>
      </c>
      <c r="EN19" s="19"/>
      <c r="EO19" s="20"/>
      <c r="EP19" s="151"/>
      <c r="EQ19" s="46"/>
    </row>
    <row r="20" spans="4:147" x14ac:dyDescent="0.3">
      <c r="D20" s="151" t="s">
        <v>413</v>
      </c>
      <c r="G20" s="402"/>
      <c r="H20" s="20">
        <f>+H66+H72+H84+H90+H96+H102+H115+H120+H125+H130+H140+H145+H150+H165+H170+H180+H185+H30+H36+H60+H42+H196+H201+H48</f>
        <v>0</v>
      </c>
      <c r="I20" s="413"/>
      <c r="K20" s="402"/>
      <c r="L20" s="402"/>
      <c r="M20" s="20">
        <f>+M66+M72+M84+M90+M96+M102+M115+M120+M125+M130+M135+M140+M145+M150+M155+M165+M170+M180+M185+M206+M30+M36+M60+M42+M196+M201+M48+M54+M78+M108+M190+M243+M212+M217+M222+M227</f>
        <v>-15855</v>
      </c>
      <c r="N20" s="19"/>
      <c r="O20" s="20"/>
      <c r="P20" s="315"/>
      <c r="Q20" s="315"/>
      <c r="R20" s="20">
        <f>+R66+R72+R84+R90+R96+R102+R115+R120+R125+R130+R135+R140+R145+R150+R155+R165+R170+R180+R185+R206+R30+R36+R60+R42+R196+R201+R48+R54+R78+R108+R190+R243+R212+R217+R222+R227</f>
        <v>-77968</v>
      </c>
      <c r="S20" s="19"/>
      <c r="T20" s="20"/>
      <c r="U20" s="315"/>
      <c r="V20" s="315"/>
      <c r="W20" s="20">
        <f>+W66+W72+W84+W90+W96+W102+W115+W120+W125+W130+W135+W140+W145+W150+W155+W165+W170+W180+W185+W206+W30+W36+W60+W42+W196+W201+W48+W54+W78+W108+W190+W243+W212+W217+W222+W227</f>
        <v>-243080</v>
      </c>
      <c r="X20" s="19"/>
      <c r="Y20" s="20"/>
      <c r="Z20" s="315"/>
      <c r="AA20" s="315"/>
      <c r="AB20" s="20">
        <f>+AB66+AB72+AB84+AB90+AB96+AB102+AB115+AB120+AB125+AB130+AB135+AB140+AB145+AB150+AB155+AB165+AB170+AB180+AB185+AB206+AB30+AB36+AB60+AB42+AB196+AB201+AB48+AB54+AB78+AB108+AB190+AB243+AB212+AB217+AB222+AB227</f>
        <v>-482094</v>
      </c>
      <c r="AC20" s="19"/>
      <c r="AD20" s="20"/>
      <c r="AE20" s="315"/>
      <c r="AF20" s="315"/>
      <c r="AG20" s="20">
        <f>+AG66+AG72+AG84+AG90+AG96+AG102+AG115+AG120+AG125+AG130+AG135+AG140+AG145+AG150+AG155+AG165+AG170+AG180+AG185+AG206+AG30+AG36+AG60+AG42+AG196+AG201+AG48+AG54+AG78+AG108+AG190+AG243+AG212+AG217+AG222+AG227</f>
        <v>-255892</v>
      </c>
      <c r="AH20" s="19"/>
      <c r="AI20" s="20"/>
      <c r="AJ20" s="315"/>
      <c r="AK20" s="315"/>
      <c r="AL20" s="20">
        <f>+AL66+AL72+AL84+AL90+AL96+AL102+AL115+AL120+AL125+AL130+AL135+AL140+AL145+AL150+AL155+AL160+AL165+AL170+AL175+AL180+AL185+AL206+AL30+AL36+AL60+AL42+AL196+AL201+AL48+AL54+AL78+AL108+AL190+AL243+AL212+AL217+AL222+AL227</f>
        <v>-62374</v>
      </c>
      <c r="AM20" s="19"/>
      <c r="AN20" s="20"/>
      <c r="AO20" s="315"/>
      <c r="AP20" s="315"/>
      <c r="AQ20" s="20">
        <f>+AQ66+AQ72+AQ84+AQ90+AQ96+AQ102+AQ115+AQ120+AQ125+AQ130+AQ135+AQ140+AQ145+AQ150+AQ155+AQ160+AQ165+AQ170+AQ175+AQ180+AQ185+AQ206+AQ30+AQ36+AQ60+AQ42+AQ196+AQ201+AQ48+AQ54+AQ78+AQ108+AQ190+AQ243+AQ212+AQ217+AQ222+AQ227</f>
        <v>-685984</v>
      </c>
      <c r="AR20" s="19"/>
      <c r="AS20" s="20"/>
      <c r="AT20" s="315"/>
      <c r="AU20" s="315"/>
      <c r="AV20" s="20">
        <f>+AV66+AV72+AV84+AV90+AV96+AV102+AV115+AV120+AV125+AV130+AV135+AV140+AV145+AV150+AV155+AV160+AV165+AV170+AV175+AV180+AV185+AV206+AV30+AV36+AV60+AV42+AV196+AV201+AV48+AV54+AV78+AV108+AV190+AV243+AV212+AV217+AV222+AV227+AV233+AV238</f>
        <v>-543631</v>
      </c>
      <c r="AW20" s="19"/>
      <c r="AX20" s="20"/>
      <c r="AY20" s="315"/>
      <c r="AZ20" s="315"/>
      <c r="BA20" s="20">
        <f>+BA66+BA72+BA84+BA90+BA96+BA102+BA115+BA120+BA125+BA130+BA135+BA140+BA145+BA150+BA155+BA160+BA165+BA170+BA175+BA180+BA185+BA206+BA30+BA36+BA60+BA42+BA196+BA201+BA48+BA54+BA78+BA108+BA190+BA243+BA212+BA217+BA222+BA227+BA233+BA238</f>
        <v>-529888</v>
      </c>
      <c r="BB20" s="19"/>
      <c r="BC20" s="20"/>
      <c r="BD20" s="315"/>
      <c r="BE20" s="315"/>
      <c r="BF20" s="20">
        <f>+BF66+BF72+BF84+BF90+BF96+BF102+BF115+BF120+BF125+BF130+BF135+BF140+BF145+BF150+BF155+BF160+BF165+BF170+BF175+BF180+BF185+BF206+BF30+BF36+BF60+BF42+BF196+BF201+BF48+BF54+BF78+BF108+BF190+BF243+BF212+BF217+BF222+BF227+BF233+BF238</f>
        <v>-1151933</v>
      </c>
      <c r="BG20" s="19"/>
      <c r="BH20" s="20"/>
      <c r="BI20" s="315"/>
      <c r="BJ20" s="315"/>
      <c r="BK20" s="20">
        <f>+BK66+BK72+BK84+BK90+BK96+BK102+BK115+BK120+BK125+BK130+BK135+BK140+BK145+BK150+BK155+BK165+BK170+BK180+BK185+BK30+BK36+BK60+BK42+BK196+BK201+BK48+BK54+BK78+BK108+BK190+BK243+BK212+BK217+BK222+BK227</f>
        <v>0</v>
      </c>
      <c r="BL20" s="19"/>
      <c r="BM20" s="20"/>
      <c r="BN20" s="315"/>
      <c r="BO20" s="315"/>
      <c r="BP20" s="20">
        <f>+BP66+BP72+BP84+BP90+BP96+BP102+BP115+BP120+BP125+BP130+BP135+BP140+BP145+BP150+BP155+BP165+BP170+BP180+BP185+BP30+BP36+BP60+BP42+BP196+BP201+BP48+BP54+BP78+BP108+BP190+BP243+BP212+BP217+BP222+BP227</f>
        <v>0</v>
      </c>
      <c r="BQ20" s="19"/>
      <c r="BR20" s="20"/>
      <c r="BS20" s="315"/>
      <c r="BT20" s="315"/>
      <c r="BU20" s="20">
        <f>+BU66+BU72+BU84+BU90+BU96+BU102+BU115+BU120+BU125+BU130+BU135+BU140+BU145+BU150+BU155+BU160+BU165+BU170+BU175+BU180+BU185+BU206+BU30+BU36+BU60+BU42+BU196+BU201+BU48+BU54+BU78+BU108+BU190+BU243+BU212+BU217+BU222+BU227+BU233+BU238</f>
        <v>-4048699</v>
      </c>
      <c r="BV20" s="19"/>
      <c r="BW20" s="20"/>
      <c r="BX20" s="315"/>
      <c r="BY20" s="315"/>
      <c r="BZ20" s="20">
        <f>+BZ66+BZ72+BZ84+BZ90+BZ96+BZ102+BZ115+BZ120+BZ125+BZ130+BZ135+BZ140+BZ145+BZ150+BZ155+BZ160+BZ165+BZ170+BZ175+BZ180+BZ185+BZ206+BZ30+BZ36+BZ60+BZ42+BZ196+BZ201+BZ48+BZ54+BZ78+BZ108+BZ190+BZ243+BZ212+BZ217+BZ222+BZ227+BZ233+BZ238</f>
        <v>-1194226</v>
      </c>
      <c r="CA20" s="413"/>
      <c r="CC20" s="402"/>
      <c r="CD20" s="402"/>
      <c r="CE20" s="20">
        <f>+CE66+CE72+CE84+CE90+CE96+CE102+CE115+CE120+CE125+CE130+CE135+CE140+CE145+CE150+CE155+CE165+CE170+CE180+CE185+CE206+CE30+CE36+CE60+CE42+CE196+CE201+CE48+CE54+CE78+CE108+CE190+CE243+CE212+CE217+CE222+CE227</f>
        <v>-309</v>
      </c>
      <c r="CF20" s="19"/>
      <c r="CG20" s="20"/>
      <c r="CH20" s="315"/>
      <c r="CI20" s="315"/>
      <c r="CJ20" s="20">
        <f>+CJ66+CJ72+CJ84+CJ90+CJ96+CJ102+CJ115+CJ120+CJ125+CJ130+CJ140+CJ145+CJ150+CJ165+CJ170+CJ180+CJ185+CJ30+CJ36+CJ60+CJ42+CJ196+CJ201+CJ48+CJ54+CJ78+CJ108+CJ190+CJ243+CJ212+CJ217+CJ222+CJ227</f>
        <v>-142</v>
      </c>
      <c r="CK20" s="19"/>
      <c r="CL20" s="20"/>
      <c r="CM20" s="315"/>
      <c r="CN20" s="315"/>
      <c r="CO20" s="20">
        <f>+CO66+CO72+CO84+CO90+CO96+CO102+CO115+CO120+CO125+CO130+CO140+CO145+CO150+CO165+CO170+CO180+CO185+CO30+CO36+CO60+CO42+CO196+CO201+CO48+CO54+CO78+CO108+CO190+CO243+CO212+CO217+CO222+CO227</f>
        <v>0</v>
      </c>
      <c r="CP20" s="19"/>
      <c r="CQ20" s="20"/>
      <c r="CR20" s="315"/>
      <c r="CS20" s="315"/>
      <c r="CT20" s="20">
        <f>+CT66+CT72+CT84+CT90+CT96+CT102+CT115+CT120+CT125+CT130+CT140+CT145+CT150+CT165+CT170+CT180+CT185+CT30+CT36+CT60+CT42+CT196+CT201+CT48+CT54+CT78+CT108+CT190+CT243+CT212+CT217+CT222+CT227</f>
        <v>-7351</v>
      </c>
      <c r="CU20" s="19"/>
      <c r="CV20" s="20"/>
      <c r="CW20" s="315"/>
      <c r="CX20" s="315"/>
      <c r="CY20" s="20">
        <f>+CY66+CY72+CY84+CY90+CY96+CY102+CY115+CY120+CY125+CY130+CY140+CY145+CY150+CY165+CY170+CY180+CY185+CY30+CY36+CY60+CY42+CY196+CY201+CY48+CY54+CY78+CY108+CY190+CY243+CY212+CY217+CY222+CY227</f>
        <v>-81911</v>
      </c>
      <c r="CZ20" s="19"/>
      <c r="DA20" s="20"/>
      <c r="DB20" s="315"/>
      <c r="DC20" s="315"/>
      <c r="DD20" s="20">
        <f>+DD66+DD72+DD84+DD90+DD96+DD102+DD115+DD120+DD125+DD130+DD135+DD140+DD145+DD150+DD155+DD165+DD170+DD180+DD185+DD30+DD36+DD60+DD42+DD196+DD201+DD48+DD54+DD78+DD108+DD190+DD243+DD212+DD217+DD222+DD227</f>
        <v>-240595</v>
      </c>
      <c r="DE20" s="19"/>
      <c r="DF20" s="20"/>
      <c r="DG20" s="315"/>
      <c r="DH20" s="315"/>
      <c r="DI20" s="20">
        <f>+DI66+DI72+DI84+DI90+DI96+DI102+DI115+DI120+DI125+DI130+DI135+DI140+DI145+DI150+DI155+DI160+DI165+DI170+DI175+DI180+DI185+DI206+DI30+DI36+DI60+DI42+DI196+DI201+DI48+DI54+DI78+DI108+DI190+DI243+DI212+DI217+DI222+DI227</f>
        <v>-189534</v>
      </c>
      <c r="DJ20" s="19"/>
      <c r="DK20" s="20"/>
      <c r="DL20" s="315"/>
      <c r="DM20" s="315"/>
      <c r="DN20" s="20">
        <f>+DN66+DN72+DN84+DN90+DN96+DN102+DN115+DN120+DN125+DN130+DN135+DN140+DN145+DN150+DN155+DN160+DN165+DN170+DN175+DN180+DN185+DN206+DN30+DN36+DN60+DN42+DN196+DN201+DN48+DN54+DN78+DN108+DN190+DN243+DN212+DN217+DN222+DN227</f>
        <v>-40885</v>
      </c>
      <c r="DO20" s="19"/>
      <c r="DP20" s="20"/>
      <c r="DQ20" s="315"/>
      <c r="DR20" s="315"/>
      <c r="DS20" s="20">
        <f>+DS66+DS72+DS84+DS90+DS96+DS102+DS115+DS120+DS125+DS130+DS135+DS140+DS145+DS150+DS155+DS160+DS165+DS170+DS175+DS180+DS185+DS206+DS30+DS36+DS60+DS42+DS196+DS201+DS48+DS54+DS78+DS108+DS190+DS243+DS212+DS217+DS222+DS227+DS233+DS238</f>
        <v>-211139</v>
      </c>
      <c r="DT20" s="19"/>
      <c r="DU20" s="20"/>
      <c r="DV20" s="315"/>
      <c r="DW20" s="315"/>
      <c r="DX20" s="20">
        <f>+DX66+DX72+DX84+DX90+DX96+DX102+DX115+DX120+DX125+DX130+DX135+DX140+DX145+DX150+DX155+DX165+DX170+DX180+DX185+DX30+DX36+DX60+DX42+DX196+DX201+DX48+DX54+DX78+DX108+DX190+DX243+DX212+DX217+DX222+DX227</f>
        <v>-210779</v>
      </c>
      <c r="DY20" s="19"/>
      <c r="DZ20" s="20"/>
      <c r="EA20" s="315"/>
      <c r="EB20" s="315"/>
      <c r="EC20" s="20">
        <f>+EC66+EC72+EC84+EC90+EC96+EC102+EC115+EC120+EC125+EC130+EC140+EC145+EC150+EC165+EC170+EC180+EC185+EC30+EC36+EC60+EC42+EC196+EC201+EC48+EC54+EC78+EC108+EC190+EC243+EC212+EC217+EC222+EC227</f>
        <v>-97080</v>
      </c>
      <c r="ED20" s="19"/>
      <c r="EE20" s="20"/>
      <c r="EF20" s="315"/>
      <c r="EG20" s="315"/>
      <c r="EH20" s="20">
        <f>+EH66+EH72+EH84+EH90+EH96+EH102+EH115+EH120+EH125+EH130+EH140+EH145+EH150+EH165+EH170+EH180+EH185+EH30+EH36+EH60+EH42+EH196+EH201+EH48+EH54+EH78+EH108+EH190+EH243+EH212+EH217+EH222+EH227</f>
        <v>-100776</v>
      </c>
      <c r="EI20" s="19"/>
      <c r="EJ20" s="20"/>
      <c r="EK20" s="315"/>
      <c r="EL20" s="315"/>
      <c r="EM20" s="20">
        <f>+EM66+EM72+EM84+EM90+EM96+EM102+EM115+EM120+EM125+EM130+EM135+EM140+EM145+EM150+EM155+EM160+EM165+EM170+EM175+EM180+EM185+EM206+EM30+EM36+EM60+EM42+EM196+EM201+EM48+EM54+EM78+EM108+EM190+EM243+EM212+EM217+EM222+EM227+EM233+EM238</f>
        <v>-982645</v>
      </c>
      <c r="EN20" s="19"/>
      <c r="EO20" s="20"/>
      <c r="EP20" s="151"/>
      <c r="EQ20" s="46"/>
    </row>
    <row r="21" spans="4:147" x14ac:dyDescent="0.3">
      <c r="D21" s="151" t="s">
        <v>414</v>
      </c>
      <c r="G21" s="419"/>
      <c r="H21" s="278">
        <f>+H31+H37+H43+H49+H61+H67+H73+H85+H91+H97+H103</f>
        <v>0</v>
      </c>
      <c r="I21" s="421"/>
      <c r="K21" s="402"/>
      <c r="L21" s="419"/>
      <c r="M21" s="278">
        <f>+M31+M37+M43+M49+M61+M67+M73+M85+M91+M97+M103+M55+M79+M109</f>
        <v>757906</v>
      </c>
      <c r="N21" s="421"/>
      <c r="P21" s="402"/>
      <c r="Q21" s="419"/>
      <c r="R21" s="278">
        <f>+R31+R37+R43+R49+R61+R67+R73+R85+R91+R97+R103+R55+R79+R109</f>
        <v>1823538</v>
      </c>
      <c r="S21" s="421"/>
      <c r="U21" s="402"/>
      <c r="V21" s="419"/>
      <c r="W21" s="278">
        <f>+W31+W37+W43+W49+W61+W67+W73+W85+W91+W97+W103+W55+W79+W109</f>
        <v>2147112</v>
      </c>
      <c r="X21" s="421"/>
      <c r="Z21" s="402"/>
      <c r="AA21" s="419"/>
      <c r="AB21" s="278">
        <f>+AB31+AB37+AB43+AB49+AB61+AB67+AB73+AB85+AB91+AB97+AB103+AB55+AB79+AB109</f>
        <v>2494658</v>
      </c>
      <c r="AC21" s="421"/>
      <c r="AE21" s="402"/>
      <c r="AF21" s="419"/>
      <c r="AG21" s="278">
        <f>+AG31+AG37+AG43+AG49+AG61+AG67+AG73+AG85+AG91+AG97+AG103+AG55+AG79+AG109</f>
        <v>2476270</v>
      </c>
      <c r="AH21" s="421"/>
      <c r="AJ21" s="402"/>
      <c r="AK21" s="419"/>
      <c r="AL21" s="278">
        <f>+AL31+AL37+AL43+AL49+AL61+AL67+AL73+AL85+AL91+AL97+AL103+AL55+AL79+AL109</f>
        <v>2204363</v>
      </c>
      <c r="AM21" s="421"/>
      <c r="AO21" s="402"/>
      <c r="AP21" s="419"/>
      <c r="AQ21" s="278">
        <f>+AQ31+AQ37+AQ43+AQ49+AQ61+AQ67+AQ73+AQ85+AQ91+AQ97+AQ103+AQ55+AQ79+AQ109</f>
        <v>2444188</v>
      </c>
      <c r="AR21" s="421"/>
      <c r="AT21" s="402"/>
      <c r="AU21" s="419"/>
      <c r="AV21" s="278">
        <f>+AV31+AV37+AV43+AV49+AV61+AV67+AV73+AV85+AV91+AV97+AV103+AV55+AV79+AV109</f>
        <v>2298138</v>
      </c>
      <c r="AW21" s="421"/>
      <c r="AY21" s="402"/>
      <c r="AZ21" s="419"/>
      <c r="BA21" s="278">
        <f>+BA31+BA37+BA43+BA49+BA61+BA67+BA73+BA85+BA91+BA97+BA103+BA55+BA79+BA109</f>
        <v>2311228</v>
      </c>
      <c r="BB21" s="421"/>
      <c r="BD21" s="402"/>
      <c r="BE21" s="419"/>
      <c r="BF21" s="278">
        <f>+BF31+BF37+BF43+BF49+BF61+BF67+BF73+BF85+BF91+BF97+BF103+BF55+BF79+BF109</f>
        <v>1393469</v>
      </c>
      <c r="BG21" s="421"/>
      <c r="BI21" s="402"/>
      <c r="BJ21" s="419"/>
      <c r="BK21" s="278">
        <f>+BK31+BK37+BK43+BK49+BK61+BK67+BK73+BK85+BK91+BK97+BK103+BK55+BK79+BK109</f>
        <v>0</v>
      </c>
      <c r="BL21" s="421"/>
      <c r="BN21" s="402"/>
      <c r="BO21" s="419"/>
      <c r="BP21" s="278">
        <f>+BP31+BP37+BP43+BP49+BP61+BP67+BP73+BP85+BP91+BP97+BP103+BP55+BP79+BP109</f>
        <v>0</v>
      </c>
      <c r="BQ21" s="421"/>
      <c r="BS21" s="402"/>
      <c r="BT21" s="419"/>
      <c r="BU21" s="278">
        <f>+BU31+BU37+BU43+BU49+BU61+BU67+BU73+BU85+BU91+BU97+BU103+BU55+BU79+BU109</f>
        <v>20350870</v>
      </c>
      <c r="BV21" s="421"/>
      <c r="BX21" s="402"/>
      <c r="BY21" s="419"/>
      <c r="BZ21" s="278">
        <f>+BZ31+BZ37+BZ43+BZ49+BZ61+BZ67+BZ73+BZ85+BZ91+BZ97+BZ103+BZ55+BZ79+BZ109</f>
        <v>17564519</v>
      </c>
      <c r="CA21" s="421"/>
      <c r="CC21" s="402"/>
      <c r="CD21" s="419"/>
      <c r="CE21" s="278">
        <f>+CE31+CE37+CE43+CE49+CE61+CE67+CE73+CE85+CE91+CE97+CE103+CE55+CE79+CE109</f>
        <v>1326577</v>
      </c>
      <c r="CF21" s="421"/>
      <c r="CH21" s="402"/>
      <c r="CI21" s="419"/>
      <c r="CJ21" s="278">
        <f>+CJ31+CJ37+CJ43+CJ49+CJ61+CJ67+CJ73+CJ85+CJ91+CJ97+CJ103+CJ55+CJ79+CJ109</f>
        <v>3310728</v>
      </c>
      <c r="CK21" s="421"/>
      <c r="CM21" s="402"/>
      <c r="CN21" s="419"/>
      <c r="CO21" s="278">
        <f>+CO31+CO37+CO43+CO49+CO61+CO67+CO73+CO85+CO91+CO97+CO103+CO55+CO79+CO109</f>
        <v>2045420</v>
      </c>
      <c r="CP21" s="421"/>
      <c r="CR21" s="402"/>
      <c r="CS21" s="419"/>
      <c r="CT21" s="278">
        <f>+CT31+CT37+CT43+CT49+CT61+CT67+CT73+CT85+CT91+CT97+CT103+CT55+CT79+CT109</f>
        <v>1590725</v>
      </c>
      <c r="CU21" s="421"/>
      <c r="CW21" s="402"/>
      <c r="CX21" s="419"/>
      <c r="CY21" s="278">
        <f>+CY31+CY37+CY43+CY49+CY61+CY67+CY73+CY85+CY91+CY97+CY103+CY55+CY79+CY109</f>
        <v>1199541</v>
      </c>
      <c r="CZ21" s="421"/>
      <c r="DB21" s="402"/>
      <c r="DC21" s="419"/>
      <c r="DD21" s="278">
        <f>+DD31+DD37+DD43+DD49+DD61+DD67+DD73+DD85+DD91+DD97+DD103+DD55+DD79+DD109</f>
        <v>1774146</v>
      </c>
      <c r="DE21" s="421"/>
      <c r="DG21" s="402"/>
      <c r="DH21" s="419"/>
      <c r="DI21" s="278">
        <f>+DI31+DI37+DI43+DI49+DI61+DI67+DI73+DI85+DI91+DI97+DI103+DI55+DI79+DI109</f>
        <v>1948581</v>
      </c>
      <c r="DJ21" s="421"/>
      <c r="DL21" s="402"/>
      <c r="DM21" s="419"/>
      <c r="DN21" s="278">
        <f>+DN31+DN37+DN43+DN49+DN61+DN67+DN73+DN85+DN91+DN97+DN103+DN55+DN79+DN109</f>
        <v>1632293</v>
      </c>
      <c r="DO21" s="421"/>
      <c r="DQ21" s="402"/>
      <c r="DR21" s="419"/>
      <c r="DS21" s="278">
        <f>+DS31+DS37+DS43+DS49+DS61+DS67+DS73+DS85+DS91+DS97+DS103+DS55+DS79+DS109</f>
        <v>517664</v>
      </c>
      <c r="DT21" s="421"/>
      <c r="DV21" s="402"/>
      <c r="DW21" s="419"/>
      <c r="DX21" s="278">
        <f>+DX31+DX37+DX43+DX49+DX61+DX67+DX73+DX85+DX91+DX97+DX103+DX55+DX79+DX109</f>
        <v>496027</v>
      </c>
      <c r="DY21" s="421"/>
      <c r="EA21" s="402"/>
      <c r="EB21" s="419"/>
      <c r="EC21" s="278">
        <f>+EC31+EC37+EC43+EC49+EC61+EC67+EC73+EC85+EC91+EC97+EC103+EC55+EC79+EC109</f>
        <v>1193056</v>
      </c>
      <c r="ED21" s="421"/>
      <c r="EF21" s="402"/>
      <c r="EG21" s="419"/>
      <c r="EH21" s="278">
        <f>+EH31+EH37+EH43+EH49+EH61+EH67+EH73+EH85+EH91+EH97+EH103+EH55+EH79+EH109</f>
        <v>529761</v>
      </c>
      <c r="EI21" s="421"/>
      <c r="EK21" s="402"/>
      <c r="EL21" s="419"/>
      <c r="EM21" s="278">
        <f>+EM31+EM37+EM43+EM49+EM61+EM67+EM73+EM85+EM91+EM97+EM103+EM55+EM79+EM109</f>
        <v>15841702</v>
      </c>
      <c r="EN21" s="421"/>
      <c r="EP21" s="151"/>
    </row>
    <row r="22" spans="4:147" x14ac:dyDescent="0.3">
      <c r="D22" s="151"/>
      <c r="H22" s="20"/>
      <c r="I22" s="20"/>
      <c r="J22" s="20"/>
      <c r="K22" s="315"/>
      <c r="L22" s="20"/>
      <c r="M22" s="20"/>
      <c r="N22" s="20"/>
      <c r="O22" s="20"/>
      <c r="P22" s="315"/>
      <c r="Q22" s="20"/>
      <c r="R22" s="20"/>
      <c r="S22" s="20"/>
      <c r="T22" s="20"/>
      <c r="U22" s="315"/>
      <c r="V22" s="20"/>
      <c r="W22" s="20"/>
      <c r="X22" s="20"/>
      <c r="Y22" s="20"/>
      <c r="Z22" s="315"/>
      <c r="AA22" s="20"/>
      <c r="AB22" s="20"/>
      <c r="AC22" s="20"/>
      <c r="AD22" s="20"/>
      <c r="AE22" s="315"/>
      <c r="AF22" s="20"/>
      <c r="AG22" s="20"/>
      <c r="AH22" s="20"/>
      <c r="AI22" s="20"/>
      <c r="AJ22" s="315"/>
      <c r="AK22" s="20"/>
      <c r="AL22" s="20"/>
      <c r="AM22" s="20"/>
      <c r="AN22" s="20"/>
      <c r="AO22" s="315"/>
      <c r="AP22" s="20"/>
      <c r="AQ22" s="20"/>
      <c r="AR22" s="20"/>
      <c r="AS22" s="20"/>
      <c r="AT22" s="315"/>
      <c r="AU22" s="20"/>
      <c r="AV22" s="20"/>
      <c r="AW22" s="20"/>
      <c r="AX22" s="20"/>
      <c r="AY22" s="315"/>
      <c r="AZ22" s="20"/>
      <c r="BA22" s="20"/>
      <c r="BB22" s="20"/>
      <c r="BC22" s="20"/>
      <c r="BD22" s="315"/>
      <c r="BE22" s="20"/>
      <c r="BF22" s="20"/>
      <c r="BG22" s="20"/>
      <c r="BH22" s="20"/>
      <c r="BI22" s="315"/>
      <c r="BJ22" s="20"/>
      <c r="BK22" s="20"/>
      <c r="BL22" s="20"/>
      <c r="BM22" s="20"/>
      <c r="BN22" s="315"/>
      <c r="BO22" s="20"/>
      <c r="BP22" s="20"/>
      <c r="BQ22" s="20"/>
      <c r="BR22" s="20"/>
      <c r="BS22" s="315"/>
      <c r="BT22" s="20"/>
      <c r="BU22" s="20"/>
      <c r="BV22" s="20"/>
      <c r="BW22" s="20"/>
      <c r="BX22" s="315"/>
      <c r="BY22" s="20"/>
      <c r="BZ22" s="20"/>
      <c r="CA22" s="20"/>
      <c r="CB22" s="20"/>
      <c r="CC22" s="315"/>
      <c r="CD22" s="20"/>
      <c r="CE22" s="20"/>
      <c r="CF22" s="20"/>
      <c r="CG22" s="20"/>
      <c r="CH22" s="315"/>
      <c r="CI22" s="20"/>
      <c r="CJ22" s="20"/>
      <c r="CK22" s="20"/>
      <c r="CL22" s="20"/>
      <c r="CM22" s="315"/>
      <c r="CN22" s="20"/>
      <c r="CO22" s="20"/>
      <c r="CP22" s="20"/>
      <c r="CQ22" s="20"/>
      <c r="CR22" s="315"/>
      <c r="CS22" s="20"/>
      <c r="CT22" s="20"/>
      <c r="CU22" s="20"/>
      <c r="CV22" s="20"/>
      <c r="CW22" s="315"/>
      <c r="CX22" s="20"/>
      <c r="CY22" s="20"/>
      <c r="CZ22" s="20"/>
      <c r="DA22" s="20"/>
      <c r="DB22" s="315"/>
      <c r="DC22" s="20"/>
      <c r="DD22" s="20"/>
      <c r="DE22" s="20"/>
      <c r="DF22" s="20"/>
      <c r="DG22" s="315"/>
      <c r="DH22" s="20"/>
      <c r="DI22" s="20"/>
      <c r="DJ22" s="20"/>
      <c r="DK22" s="20"/>
      <c r="DL22" s="315"/>
      <c r="DM22" s="20"/>
      <c r="DN22" s="20"/>
      <c r="DO22" s="20"/>
      <c r="DP22" s="20"/>
      <c r="DQ22" s="315"/>
      <c r="DR22" s="20"/>
      <c r="DS22" s="20"/>
      <c r="DT22" s="20"/>
      <c r="DU22" s="20"/>
      <c r="DV22" s="315"/>
      <c r="DW22" s="20"/>
      <c r="DX22" s="20"/>
      <c r="DY22" s="20"/>
      <c r="DZ22" s="20"/>
      <c r="EA22" s="315"/>
      <c r="EB22" s="20"/>
      <c r="EC22" s="20"/>
      <c r="ED22" s="20"/>
      <c r="EE22" s="20"/>
      <c r="EF22" s="315"/>
      <c r="EG22" s="20"/>
      <c r="EH22" s="20"/>
      <c r="EI22" s="20"/>
      <c r="EJ22" s="20"/>
      <c r="EK22" s="315"/>
      <c r="EL22" s="20"/>
      <c r="EM22" s="20"/>
      <c r="EN22" s="20"/>
      <c r="EO22" s="20"/>
      <c r="EP22" s="151"/>
    </row>
    <row r="23" spans="4:147" ht="12.75" customHeight="1" x14ac:dyDescent="0.3">
      <c r="D23" s="151" t="s">
        <v>415</v>
      </c>
      <c r="E23" s="167" t="s">
        <v>125</v>
      </c>
      <c r="H23" s="20">
        <f>SUM(H24:H24)</f>
        <v>6000000</v>
      </c>
      <c r="I23" s="20"/>
      <c r="J23" s="20"/>
      <c r="K23" s="315"/>
      <c r="L23" s="20"/>
      <c r="M23" s="20">
        <f>SUM(M24:M24)</f>
        <v>910947</v>
      </c>
      <c r="N23" s="20"/>
      <c r="O23" s="20"/>
      <c r="P23" s="315"/>
      <c r="Q23" s="20"/>
      <c r="R23" s="20">
        <f>SUM(R24:R24)</f>
        <v>906123</v>
      </c>
      <c r="S23" s="20"/>
      <c r="T23" s="20"/>
      <c r="U23" s="315"/>
      <c r="V23" s="20"/>
      <c r="W23" s="20">
        <f>SUM(W24:W24)</f>
        <v>569739</v>
      </c>
      <c r="X23" s="20"/>
      <c r="Y23" s="20"/>
      <c r="Z23" s="315"/>
      <c r="AA23" s="20"/>
      <c r="AB23" s="20">
        <f>SUM(AB24:AB24)</f>
        <v>574176</v>
      </c>
      <c r="AC23" s="20"/>
      <c r="AD23" s="20"/>
      <c r="AE23" s="315"/>
      <c r="AF23" s="20"/>
      <c r="AG23" s="20">
        <f>SUM(AG24:AG24)</f>
        <v>458847</v>
      </c>
      <c r="AH23" s="20"/>
      <c r="AI23" s="20"/>
      <c r="AJ23" s="315"/>
      <c r="AK23" s="20"/>
      <c r="AL23" s="20">
        <f>SUM(AL24:AL24)</f>
        <v>766584</v>
      </c>
      <c r="AM23" s="20"/>
      <c r="AN23" s="20"/>
      <c r="AO23" s="315"/>
      <c r="AP23" s="20"/>
      <c r="AQ23" s="20">
        <f>SUM(AQ24:AQ24)</f>
        <v>388055</v>
      </c>
      <c r="AR23" s="20"/>
      <c r="AS23" s="20"/>
      <c r="AT23" s="315"/>
      <c r="AU23" s="20"/>
      <c r="AV23" s="20">
        <f>SUM(AV24:AV24)</f>
        <v>408043</v>
      </c>
      <c r="AW23" s="20"/>
      <c r="AX23" s="20"/>
      <c r="AY23" s="315"/>
      <c r="AZ23" s="20"/>
      <c r="BA23" s="20">
        <f>SUM(BA24:BA24)</f>
        <v>250267</v>
      </c>
      <c r="BB23" s="20"/>
      <c r="BC23" s="20"/>
      <c r="BD23" s="315"/>
      <c r="BE23" s="20"/>
      <c r="BF23" s="20">
        <f>SUM(BF24:BF24)</f>
        <v>329778</v>
      </c>
      <c r="BG23" s="20"/>
      <c r="BH23" s="20"/>
      <c r="BI23" s="315"/>
      <c r="BJ23" s="20"/>
      <c r="BK23" s="20">
        <f>SUM(BK24:BK24)</f>
        <v>0</v>
      </c>
      <c r="BL23" s="20"/>
      <c r="BM23" s="20"/>
      <c r="BN23" s="315"/>
      <c r="BO23" s="20"/>
      <c r="BP23" s="20">
        <f>SUM(BP24:BP24)</f>
        <v>0</v>
      </c>
      <c r="BQ23" s="20"/>
      <c r="BR23" s="20"/>
      <c r="BS23" s="315"/>
      <c r="BT23" s="20"/>
      <c r="BU23" s="20">
        <f>SUM(BU24:BU24)</f>
        <v>5562559</v>
      </c>
      <c r="BV23" s="20"/>
      <c r="BW23" s="20"/>
      <c r="BX23" s="315"/>
      <c r="BY23" s="20"/>
      <c r="BZ23" s="20">
        <f>SUM(BZ24:BZ24)</f>
        <v>8846810</v>
      </c>
      <c r="CA23" s="20"/>
      <c r="CB23" s="20"/>
      <c r="CC23" s="315"/>
      <c r="CD23" s="20"/>
      <c r="CE23" s="20">
        <f>SUM(CE24:CE24)</f>
        <v>1137815</v>
      </c>
      <c r="CF23" s="20"/>
      <c r="CG23" s="20"/>
      <c r="CH23" s="315"/>
      <c r="CI23" s="20"/>
      <c r="CJ23" s="20">
        <f>SUM(CJ24:CJ24)</f>
        <v>1596296</v>
      </c>
      <c r="CK23" s="20"/>
      <c r="CL23" s="20"/>
      <c r="CM23" s="315"/>
      <c r="CN23" s="20"/>
      <c r="CO23" s="20">
        <f>SUM(CO24:CO24)</f>
        <v>1147232</v>
      </c>
      <c r="CP23" s="20"/>
      <c r="CQ23" s="20"/>
      <c r="CR23" s="315"/>
      <c r="CS23" s="20"/>
      <c r="CT23" s="20">
        <f>SUM(CT24:CT24)</f>
        <v>531636</v>
      </c>
      <c r="CU23" s="20"/>
      <c r="CV23" s="20"/>
      <c r="CW23" s="315"/>
      <c r="CX23" s="20"/>
      <c r="CY23" s="20">
        <f>SUM(CY24:CY24)</f>
        <v>533279</v>
      </c>
      <c r="CZ23" s="20"/>
      <c r="DA23" s="20"/>
      <c r="DB23" s="315"/>
      <c r="DC23" s="20"/>
      <c r="DD23" s="20">
        <f>SUM(DD24:DD24)</f>
        <v>884043</v>
      </c>
      <c r="DE23" s="20"/>
      <c r="DF23" s="20"/>
      <c r="DG23" s="315"/>
      <c r="DH23" s="20"/>
      <c r="DI23" s="20">
        <f>SUM(DI24:DI24)</f>
        <v>400858</v>
      </c>
      <c r="DJ23" s="20"/>
      <c r="DK23" s="20"/>
      <c r="DL23" s="315"/>
      <c r="DM23" s="20"/>
      <c r="DN23" s="20">
        <f>SUM(DN24:DN24)</f>
        <v>573304</v>
      </c>
      <c r="DO23" s="20"/>
      <c r="DP23" s="20"/>
      <c r="DQ23" s="315"/>
      <c r="DR23" s="20"/>
      <c r="DS23" s="20">
        <f>SUM(DS24:DS24)</f>
        <v>358994</v>
      </c>
      <c r="DT23" s="20"/>
      <c r="DU23" s="20"/>
      <c r="DV23" s="315"/>
      <c r="DW23" s="20"/>
      <c r="DX23" s="20">
        <f>SUM(DX24:DX24)</f>
        <v>446825</v>
      </c>
      <c r="DY23" s="20"/>
      <c r="DZ23" s="20"/>
      <c r="EA23" s="315"/>
      <c r="EB23" s="20"/>
      <c r="EC23" s="20">
        <f>SUM(EC24:EC24)</f>
        <v>328408</v>
      </c>
      <c r="ED23" s="20"/>
      <c r="EE23" s="20"/>
      <c r="EF23" s="315"/>
      <c r="EG23" s="20"/>
      <c r="EH23" s="20">
        <f>SUM(EH24:EH24)</f>
        <v>908120</v>
      </c>
      <c r="EI23" s="20"/>
      <c r="EJ23" s="20"/>
      <c r="EK23" s="315"/>
      <c r="EL23" s="20"/>
      <c r="EM23" s="20">
        <f>SUM(EM24:EM24)</f>
        <v>7610282</v>
      </c>
      <c r="EN23" s="20"/>
      <c r="EO23" s="20"/>
      <c r="EP23" s="151"/>
    </row>
    <row r="24" spans="4:147" x14ac:dyDescent="0.3">
      <c r="D24" s="273" t="s">
        <v>416</v>
      </c>
      <c r="E24" s="176"/>
      <c r="F24" s="315"/>
      <c r="G24" s="477"/>
      <c r="H24" s="478">
        <v>6000000</v>
      </c>
      <c r="I24" s="479"/>
      <c r="J24" s="20"/>
      <c r="K24" s="315"/>
      <c r="L24" s="480"/>
      <c r="M24" s="478">
        <v>910947</v>
      </c>
      <c r="N24" s="479"/>
      <c r="O24" s="20"/>
      <c r="P24" s="315"/>
      <c r="Q24" s="480"/>
      <c r="R24" s="478">
        <v>906123</v>
      </c>
      <c r="S24" s="479"/>
      <c r="T24" s="20"/>
      <c r="U24" s="315"/>
      <c r="V24" s="480"/>
      <c r="W24" s="478">
        <v>569739</v>
      </c>
      <c r="X24" s="479"/>
      <c r="Y24" s="20"/>
      <c r="Z24" s="315"/>
      <c r="AA24" s="480"/>
      <c r="AB24" s="478">
        <v>574176</v>
      </c>
      <c r="AC24" s="479"/>
      <c r="AD24" s="20"/>
      <c r="AE24" s="315"/>
      <c r="AF24" s="480"/>
      <c r="AG24" s="478">
        <v>458847</v>
      </c>
      <c r="AH24" s="479"/>
      <c r="AI24" s="20"/>
      <c r="AJ24" s="315"/>
      <c r="AK24" s="480"/>
      <c r="AL24" s="478">
        <v>766584</v>
      </c>
      <c r="AM24" s="479"/>
      <c r="AN24" s="20"/>
      <c r="AO24" s="315"/>
      <c r="AP24" s="480"/>
      <c r="AQ24" s="478">
        <v>388055</v>
      </c>
      <c r="AR24" s="479"/>
      <c r="AS24" s="20"/>
      <c r="AT24" s="315"/>
      <c r="AU24" s="480"/>
      <c r="AV24" s="478">
        <v>408043</v>
      </c>
      <c r="AW24" s="479"/>
      <c r="AX24" s="20"/>
      <c r="AY24" s="315"/>
      <c r="AZ24" s="480"/>
      <c r="BA24" s="478">
        <f>250267</f>
        <v>250267</v>
      </c>
      <c r="BB24" s="479"/>
      <c r="BC24" s="20"/>
      <c r="BD24" s="315"/>
      <c r="BE24" s="480"/>
      <c r="BF24" s="478">
        <v>329778</v>
      </c>
      <c r="BG24" s="479"/>
      <c r="BH24" s="20"/>
      <c r="BI24" s="315"/>
      <c r="BJ24" s="480"/>
      <c r="BK24" s="478">
        <v>0</v>
      </c>
      <c r="BL24" s="479"/>
      <c r="BM24" s="20"/>
      <c r="BN24" s="315"/>
      <c r="BO24" s="480"/>
      <c r="BP24" s="478">
        <v>0</v>
      </c>
      <c r="BQ24" s="479"/>
      <c r="BR24" s="20"/>
      <c r="BS24" s="315"/>
      <c r="BT24" s="480"/>
      <c r="BU24" s="481">
        <f>SUM(M24:BP24)</f>
        <v>5562559</v>
      </c>
      <c r="BV24" s="479"/>
      <c r="BW24" s="20"/>
      <c r="BX24" s="315"/>
      <c r="BY24" s="480"/>
      <c r="BZ24" s="478">
        <v>8846810</v>
      </c>
      <c r="CA24" s="479"/>
      <c r="CB24" s="20"/>
      <c r="CC24" s="315"/>
      <c r="CD24" s="480"/>
      <c r="CE24" s="478">
        <v>1137815</v>
      </c>
      <c r="CF24" s="479"/>
      <c r="CG24" s="20"/>
      <c r="CH24" s="315"/>
      <c r="CI24" s="480"/>
      <c r="CJ24" s="478">
        <v>1596296</v>
      </c>
      <c r="CK24" s="479"/>
      <c r="CL24" s="20"/>
      <c r="CM24" s="315"/>
      <c r="CN24" s="480"/>
      <c r="CO24" s="478">
        <v>1147232</v>
      </c>
      <c r="CP24" s="479"/>
      <c r="CQ24" s="20"/>
      <c r="CR24" s="315"/>
      <c r="CS24" s="480"/>
      <c r="CT24" s="478">
        <v>531636</v>
      </c>
      <c r="CU24" s="479"/>
      <c r="CV24" s="20"/>
      <c r="CW24" s="315"/>
      <c r="CX24" s="480"/>
      <c r="CY24" s="478">
        <v>533279</v>
      </c>
      <c r="CZ24" s="479"/>
      <c r="DA24" s="20"/>
      <c r="DB24" s="315"/>
      <c r="DC24" s="480"/>
      <c r="DD24" s="478">
        <v>884043</v>
      </c>
      <c r="DE24" s="479"/>
      <c r="DF24" s="20"/>
      <c r="DG24" s="315"/>
      <c r="DH24" s="480"/>
      <c r="DI24" s="478">
        <v>400858</v>
      </c>
      <c r="DJ24" s="479"/>
      <c r="DK24" s="20"/>
      <c r="DL24" s="315"/>
      <c r="DM24" s="480"/>
      <c r="DN24" s="478">
        <v>573304</v>
      </c>
      <c r="DO24" s="479"/>
      <c r="DP24" s="20"/>
      <c r="DQ24" s="315"/>
      <c r="DR24" s="480"/>
      <c r="DS24" s="478">
        <v>358994</v>
      </c>
      <c r="DT24" s="479"/>
      <c r="DU24" s="20"/>
      <c r="DV24" s="315"/>
      <c r="DW24" s="480"/>
      <c r="DX24" s="478">
        <v>446825</v>
      </c>
      <c r="DY24" s="479"/>
      <c r="DZ24" s="20"/>
      <c r="EA24" s="315"/>
      <c r="EB24" s="480"/>
      <c r="EC24" s="478">
        <v>328408</v>
      </c>
      <c r="ED24" s="479"/>
      <c r="EE24" s="20"/>
      <c r="EF24" s="315"/>
      <c r="EG24" s="480"/>
      <c r="EH24" s="478">
        <v>908120</v>
      </c>
      <c r="EI24" s="479"/>
      <c r="EJ24" s="20"/>
      <c r="EK24" s="315"/>
      <c r="EL24" s="480"/>
      <c r="EM24" s="481">
        <f>SUM(CE24:DX24)</f>
        <v>7610282</v>
      </c>
      <c r="EN24" s="479"/>
      <c r="EO24" s="20"/>
      <c r="EP24" s="151"/>
    </row>
    <row r="25" spans="4:147" x14ac:dyDescent="0.3">
      <c r="D25" s="273"/>
      <c r="E25" s="176"/>
      <c r="F25" s="315"/>
      <c r="H25" s="482"/>
      <c r="I25" s="20"/>
      <c r="J25" s="20"/>
      <c r="K25" s="315"/>
      <c r="L25" s="20"/>
      <c r="M25" s="482"/>
      <c r="N25" s="20"/>
      <c r="O25" s="20"/>
      <c r="P25" s="315"/>
      <c r="Q25" s="20"/>
      <c r="R25" s="482"/>
      <c r="S25" s="20"/>
      <c r="T25" s="20"/>
      <c r="U25" s="315"/>
      <c r="V25" s="20"/>
      <c r="W25" s="482"/>
      <c r="X25" s="20"/>
      <c r="Y25" s="20"/>
      <c r="Z25" s="315"/>
      <c r="AA25" s="20"/>
      <c r="AB25" s="482"/>
      <c r="AC25" s="20"/>
      <c r="AD25" s="20"/>
      <c r="AE25" s="315"/>
      <c r="AF25" s="20"/>
      <c r="AG25" s="482"/>
      <c r="AH25" s="20"/>
      <c r="AI25" s="20"/>
      <c r="AJ25" s="315"/>
      <c r="AK25" s="20"/>
      <c r="AL25" s="482"/>
      <c r="AM25" s="20"/>
      <c r="AN25" s="20"/>
      <c r="AO25" s="315"/>
      <c r="AP25" s="20"/>
      <c r="AQ25" s="482"/>
      <c r="AR25" s="20"/>
      <c r="AS25" s="20"/>
      <c r="AT25" s="315"/>
      <c r="AU25" s="20"/>
      <c r="AV25" s="482"/>
      <c r="AW25" s="20"/>
      <c r="AX25" s="20"/>
      <c r="AY25" s="315"/>
      <c r="AZ25" s="20"/>
      <c r="BA25" s="482"/>
      <c r="BB25" s="20"/>
      <c r="BC25" s="20"/>
      <c r="BD25" s="315"/>
      <c r="BE25" s="20"/>
      <c r="BF25" s="482"/>
      <c r="BG25" s="20"/>
      <c r="BH25" s="20"/>
      <c r="BI25" s="315"/>
      <c r="BJ25" s="20"/>
      <c r="BK25" s="482"/>
      <c r="BL25" s="20"/>
      <c r="BM25" s="20"/>
      <c r="BN25" s="315"/>
      <c r="BO25" s="20"/>
      <c r="BP25" s="482"/>
      <c r="BQ25" s="20"/>
      <c r="BR25" s="20"/>
      <c r="BS25" s="315"/>
      <c r="BT25" s="20"/>
      <c r="BU25" s="20"/>
      <c r="BV25" s="20"/>
      <c r="BW25" s="20"/>
      <c r="BX25" s="315"/>
      <c r="BY25" s="20"/>
      <c r="BZ25" s="482"/>
      <c r="CA25" s="20"/>
      <c r="CB25" s="20"/>
      <c r="CC25" s="315"/>
      <c r="CD25" s="20"/>
      <c r="CE25" s="482"/>
      <c r="CF25" s="20"/>
      <c r="CG25" s="20"/>
      <c r="CH25" s="315"/>
      <c r="CI25" s="20"/>
      <c r="CJ25" s="482"/>
      <c r="CK25" s="20"/>
      <c r="CL25" s="20"/>
      <c r="CM25" s="315"/>
      <c r="CN25" s="20"/>
      <c r="CO25" s="482"/>
      <c r="CP25" s="20"/>
      <c r="CQ25" s="20"/>
      <c r="CR25" s="315"/>
      <c r="CS25" s="20"/>
      <c r="CT25" s="482"/>
      <c r="CU25" s="20"/>
      <c r="CV25" s="20"/>
      <c r="CW25" s="315"/>
      <c r="CX25" s="20"/>
      <c r="CY25" s="482"/>
      <c r="CZ25" s="20"/>
      <c r="DA25" s="20"/>
      <c r="DB25" s="315"/>
      <c r="DC25" s="20"/>
      <c r="DD25" s="482"/>
      <c r="DE25" s="20"/>
      <c r="DF25" s="20"/>
      <c r="DG25" s="315"/>
      <c r="DH25" s="20"/>
      <c r="DI25" s="482"/>
      <c r="DJ25" s="20"/>
      <c r="DK25" s="20"/>
      <c r="DL25" s="315"/>
      <c r="DM25" s="20"/>
      <c r="DN25" s="482"/>
      <c r="DO25" s="20"/>
      <c r="DP25" s="20"/>
      <c r="DQ25" s="315"/>
      <c r="DR25" s="20"/>
      <c r="DS25" s="482"/>
      <c r="DT25" s="20"/>
      <c r="DU25" s="20"/>
      <c r="DV25" s="315"/>
      <c r="DW25" s="20"/>
      <c r="DX25" s="482"/>
      <c r="DY25" s="20"/>
      <c r="DZ25" s="20"/>
      <c r="EA25" s="315"/>
      <c r="EB25" s="20"/>
      <c r="EC25" s="482"/>
      <c r="ED25" s="20"/>
      <c r="EE25" s="20"/>
      <c r="EF25" s="315"/>
      <c r="EG25" s="20"/>
      <c r="EH25" s="482"/>
      <c r="EI25" s="20"/>
      <c r="EJ25" s="20"/>
      <c r="EK25" s="315"/>
      <c r="EL25" s="20"/>
      <c r="EM25" s="20"/>
      <c r="EN25" s="20"/>
      <c r="EO25" s="20"/>
      <c r="EP25" s="151"/>
    </row>
    <row r="26" spans="4:147" x14ac:dyDescent="0.3">
      <c r="D26" s="200" t="s">
        <v>417</v>
      </c>
      <c r="E26" s="152"/>
      <c r="F26" s="315"/>
      <c r="H26" s="20"/>
      <c r="I26" s="20"/>
      <c r="J26" s="20"/>
      <c r="K26" s="315"/>
      <c r="L26" s="20"/>
      <c r="M26" s="20"/>
      <c r="N26" s="20"/>
      <c r="O26" s="20"/>
      <c r="P26" s="315"/>
      <c r="Q26" s="20"/>
      <c r="R26" s="20"/>
      <c r="S26" s="20"/>
      <c r="T26" s="20"/>
      <c r="U26" s="315"/>
      <c r="V26" s="20"/>
      <c r="W26" s="20"/>
      <c r="X26" s="20"/>
      <c r="Y26" s="20"/>
      <c r="Z26" s="315"/>
      <c r="AA26" s="20"/>
      <c r="AB26" s="20"/>
      <c r="AC26" s="20"/>
      <c r="AD26" s="20"/>
      <c r="AE26" s="315"/>
      <c r="AF26" s="20"/>
      <c r="AG26" s="20"/>
      <c r="AH26" s="20"/>
      <c r="AI26" s="20"/>
      <c r="AJ26" s="315"/>
      <c r="AK26" s="20"/>
      <c r="AL26" s="20"/>
      <c r="AM26" s="20"/>
      <c r="AN26" s="20"/>
      <c r="AO26" s="315"/>
      <c r="AP26" s="20"/>
      <c r="AQ26" s="20"/>
      <c r="AR26" s="20"/>
      <c r="AS26" s="20"/>
      <c r="AT26" s="315"/>
      <c r="AU26" s="20"/>
      <c r="AV26" s="20"/>
      <c r="AW26" s="20"/>
      <c r="AX26" s="20"/>
      <c r="AY26" s="315"/>
      <c r="AZ26" s="20"/>
      <c r="BA26" s="20"/>
      <c r="BB26" s="20"/>
      <c r="BC26" s="20"/>
      <c r="BD26" s="315"/>
      <c r="BE26" s="20"/>
      <c r="BF26" s="20"/>
      <c r="BG26" s="20"/>
      <c r="BH26" s="20"/>
      <c r="BI26" s="315"/>
      <c r="BJ26" s="20"/>
      <c r="BK26" s="20"/>
      <c r="BL26" s="20"/>
      <c r="BM26" s="20"/>
      <c r="BN26" s="315"/>
      <c r="BO26" s="20"/>
      <c r="BP26" s="20"/>
      <c r="BQ26" s="20"/>
      <c r="BR26" s="20"/>
      <c r="BS26" s="315"/>
      <c r="BT26" s="20"/>
      <c r="BU26" s="20"/>
      <c r="BV26" s="20"/>
      <c r="BW26" s="20"/>
      <c r="BX26" s="315"/>
      <c r="BY26" s="20"/>
      <c r="BZ26" s="20"/>
      <c r="CA26" s="20"/>
      <c r="CB26" s="20"/>
      <c r="CC26" s="315"/>
      <c r="CD26" s="20"/>
      <c r="CE26" s="20"/>
      <c r="CF26" s="20"/>
      <c r="CG26" s="20"/>
      <c r="CH26" s="315"/>
      <c r="CI26" s="20"/>
      <c r="CJ26" s="20"/>
      <c r="CK26" s="20"/>
      <c r="CL26" s="20"/>
      <c r="CM26" s="315"/>
      <c r="CN26" s="20"/>
      <c r="CO26" s="20"/>
      <c r="CP26" s="20"/>
      <c r="CQ26" s="20"/>
      <c r="CR26" s="315"/>
      <c r="CS26" s="20"/>
      <c r="CT26" s="20"/>
      <c r="CU26" s="20"/>
      <c r="CV26" s="20"/>
      <c r="CW26" s="315"/>
      <c r="CX26" s="20"/>
      <c r="CY26" s="20"/>
      <c r="CZ26" s="20"/>
      <c r="DA26" s="20"/>
      <c r="DB26" s="315"/>
      <c r="DC26" s="20"/>
      <c r="DD26" s="20"/>
      <c r="DE26" s="20"/>
      <c r="DF26" s="20"/>
      <c r="DG26" s="315"/>
      <c r="DH26" s="20"/>
      <c r="DI26" s="20"/>
      <c r="DJ26" s="20"/>
      <c r="DK26" s="20"/>
      <c r="DL26" s="315"/>
      <c r="DM26" s="20"/>
      <c r="DN26" s="20"/>
      <c r="DO26" s="20"/>
      <c r="DP26" s="20"/>
      <c r="DQ26" s="315"/>
      <c r="DR26" s="20"/>
      <c r="DS26" s="20"/>
      <c r="DT26" s="20"/>
      <c r="DU26" s="20"/>
      <c r="DV26" s="315"/>
      <c r="DW26" s="20"/>
      <c r="DX26" s="20"/>
      <c r="DY26" s="20"/>
      <c r="DZ26" s="20"/>
      <c r="EA26" s="315"/>
      <c r="EB26" s="20"/>
      <c r="EC26" s="20"/>
      <c r="ED26" s="20"/>
      <c r="EE26" s="20"/>
      <c r="EF26" s="315"/>
      <c r="EG26" s="20"/>
      <c r="EH26" s="20"/>
      <c r="EI26" s="20"/>
      <c r="EJ26" s="20"/>
      <c r="EK26" s="315"/>
      <c r="EL26" s="20"/>
      <c r="EM26" s="20"/>
      <c r="EN26" s="20"/>
      <c r="EO26" s="20"/>
      <c r="EP26" s="151"/>
    </row>
    <row r="27" spans="4:147" ht="12.75" hidden="1" customHeight="1" x14ac:dyDescent="0.3">
      <c r="D27" s="151" t="s">
        <v>418</v>
      </c>
      <c r="F27" s="315"/>
      <c r="H27" s="20">
        <f>SUM(H28:H31)</f>
        <v>0</v>
      </c>
      <c r="I27" s="20"/>
      <c r="J27" s="20"/>
      <c r="K27" s="315"/>
      <c r="L27" s="20"/>
      <c r="M27" s="20">
        <f>SUM(M28:M31)</f>
        <v>0</v>
      </c>
      <c r="N27" s="20"/>
      <c r="O27" s="20"/>
      <c r="P27" s="315"/>
      <c r="Q27" s="20"/>
      <c r="R27" s="20">
        <f>SUM(R28:R31)</f>
        <v>0</v>
      </c>
      <c r="S27" s="20"/>
      <c r="T27" s="20"/>
      <c r="U27" s="315"/>
      <c r="V27" s="20"/>
      <c r="W27" s="20">
        <f>SUM(W28:W31)</f>
        <v>0</v>
      </c>
      <c r="X27" s="20"/>
      <c r="Y27" s="20"/>
      <c r="Z27" s="315"/>
      <c r="AA27" s="20"/>
      <c r="AB27" s="20">
        <f>SUM(AB28:AB31)</f>
        <v>0</v>
      </c>
      <c r="AC27" s="20"/>
      <c r="AD27" s="20"/>
      <c r="AE27" s="315"/>
      <c r="AF27" s="20"/>
      <c r="AG27" s="20">
        <f>SUM(AG28:AG31)</f>
        <v>0</v>
      </c>
      <c r="AH27" s="20"/>
      <c r="AI27" s="20"/>
      <c r="AJ27" s="315"/>
      <c r="AK27" s="20"/>
      <c r="AL27" s="20">
        <f>SUM(AL28:AL31)</f>
        <v>0</v>
      </c>
      <c r="AM27" s="20"/>
      <c r="AN27" s="20"/>
      <c r="AO27" s="315"/>
      <c r="AP27" s="20"/>
      <c r="AQ27" s="20">
        <f>SUM(AQ28:AQ31)</f>
        <v>0</v>
      </c>
      <c r="AR27" s="20"/>
      <c r="AS27" s="20"/>
      <c r="AT27" s="315"/>
      <c r="AU27" s="20"/>
      <c r="AV27" s="20">
        <f>SUM(AV28:AV31)</f>
        <v>0</v>
      </c>
      <c r="AW27" s="20"/>
      <c r="AX27" s="20"/>
      <c r="AY27" s="315"/>
      <c r="AZ27" s="20"/>
      <c r="BA27" s="20">
        <f>SUM(BA28:BA31)</f>
        <v>0</v>
      </c>
      <c r="BB27" s="20"/>
      <c r="BC27" s="20"/>
      <c r="BD27" s="315"/>
      <c r="BE27" s="20"/>
      <c r="BF27" s="20">
        <f>SUM(BF28:BF31)</f>
        <v>0</v>
      </c>
      <c r="BG27" s="20"/>
      <c r="BH27" s="20"/>
      <c r="BI27" s="315"/>
      <c r="BJ27" s="20"/>
      <c r="BK27" s="20">
        <f>SUM(BK28:BK31)</f>
        <v>0</v>
      </c>
      <c r="BL27" s="20"/>
      <c r="BM27" s="20"/>
      <c r="BN27" s="315"/>
      <c r="BO27" s="20"/>
      <c r="BP27" s="20">
        <f>SUM(BP28:BP31)</f>
        <v>0</v>
      </c>
      <c r="BQ27" s="20"/>
      <c r="BR27" s="20"/>
      <c r="BS27" s="315"/>
      <c r="BT27" s="20"/>
      <c r="BU27" s="20">
        <f>SUM(BU28:BU31)</f>
        <v>0</v>
      </c>
      <c r="BV27" s="20"/>
      <c r="BW27" s="20"/>
      <c r="BX27" s="315"/>
      <c r="BY27" s="20"/>
      <c r="BZ27" s="20">
        <f>SUM(BZ28:BZ31)</f>
        <v>0</v>
      </c>
      <c r="CA27" s="20"/>
      <c r="CB27" s="20"/>
      <c r="CC27" s="315"/>
      <c r="CD27" s="20"/>
      <c r="CE27" s="20">
        <f>SUM(CE28:CE31)</f>
        <v>0</v>
      </c>
      <c r="CF27" s="20"/>
      <c r="CG27" s="20"/>
      <c r="CH27" s="315"/>
      <c r="CI27" s="20"/>
      <c r="CJ27" s="20">
        <f>SUM(CJ28:CJ31)</f>
        <v>0</v>
      </c>
      <c r="CK27" s="20"/>
      <c r="CL27" s="20"/>
      <c r="CM27" s="315"/>
      <c r="CN27" s="20"/>
      <c r="CO27" s="20">
        <f>SUM(CO28:CO31)</f>
        <v>0</v>
      </c>
      <c r="CP27" s="20"/>
      <c r="CQ27" s="20"/>
      <c r="CR27" s="315"/>
      <c r="CS27" s="20"/>
      <c r="CT27" s="20">
        <f>SUM(CT28:CT31)</f>
        <v>0</v>
      </c>
      <c r="CU27" s="20"/>
      <c r="CV27" s="20"/>
      <c r="CW27" s="315"/>
      <c r="CX27" s="20"/>
      <c r="CY27" s="20">
        <f>SUM(CY28:CY31)</f>
        <v>0</v>
      </c>
      <c r="CZ27" s="20"/>
      <c r="DA27" s="20"/>
      <c r="DB27" s="315"/>
      <c r="DC27" s="20"/>
      <c r="DD27" s="20">
        <f>SUM(DD28:DD31)</f>
        <v>0</v>
      </c>
      <c r="DE27" s="20"/>
      <c r="DF27" s="20"/>
      <c r="DG27" s="315"/>
      <c r="DH27" s="20"/>
      <c r="DI27" s="20">
        <f>SUM(DI28:DI31)</f>
        <v>0</v>
      </c>
      <c r="DJ27" s="20"/>
      <c r="DK27" s="20"/>
      <c r="DL27" s="315"/>
      <c r="DM27" s="20"/>
      <c r="DN27" s="20">
        <f>SUM(DN28:DN31)</f>
        <v>0</v>
      </c>
      <c r="DO27" s="20"/>
      <c r="DP27" s="20"/>
      <c r="DQ27" s="315"/>
      <c r="DR27" s="20"/>
      <c r="DS27" s="20">
        <f>SUM(DS28:DS31)</f>
        <v>0</v>
      </c>
      <c r="DT27" s="20"/>
      <c r="DU27" s="20"/>
      <c r="DV27" s="315"/>
      <c r="DW27" s="20"/>
      <c r="DX27" s="20">
        <f>SUM(DX28:DX31)</f>
        <v>0</v>
      </c>
      <c r="DY27" s="20"/>
      <c r="DZ27" s="20"/>
      <c r="EA27" s="315"/>
      <c r="EB27" s="20"/>
      <c r="EC27" s="20">
        <f>SUM(EC28:EC31)</f>
        <v>0</v>
      </c>
      <c r="ED27" s="20"/>
      <c r="EE27" s="20"/>
      <c r="EF27" s="315"/>
      <c r="EG27" s="20"/>
      <c r="EH27" s="20">
        <f>SUM(EH28:EH31)</f>
        <v>0</v>
      </c>
      <c r="EI27" s="20"/>
      <c r="EJ27" s="20"/>
      <c r="EK27" s="315"/>
      <c r="EL27" s="20"/>
      <c r="EM27" s="20">
        <f>SUM(EM28:EM31)</f>
        <v>0</v>
      </c>
      <c r="EN27" s="20"/>
      <c r="EO27" s="20"/>
      <c r="EP27" s="151"/>
    </row>
    <row r="28" spans="4:147" ht="12.75" hidden="1" customHeight="1" x14ac:dyDescent="0.3">
      <c r="D28" s="151" t="s">
        <v>416</v>
      </c>
      <c r="F28" s="8"/>
      <c r="G28" s="406"/>
      <c r="H28" s="474">
        <v>0</v>
      </c>
      <c r="I28" s="475"/>
      <c r="J28" s="20"/>
      <c r="K28" s="315"/>
      <c r="L28" s="476"/>
      <c r="M28" s="474">
        <v>0</v>
      </c>
      <c r="N28" s="475"/>
      <c r="O28" s="20"/>
      <c r="P28" s="315"/>
      <c r="Q28" s="476"/>
      <c r="R28" s="474">
        <v>0</v>
      </c>
      <c r="S28" s="475"/>
      <c r="T28" s="20"/>
      <c r="U28" s="315"/>
      <c r="V28" s="476"/>
      <c r="W28" s="474">
        <v>0</v>
      </c>
      <c r="X28" s="475"/>
      <c r="Y28" s="20"/>
      <c r="Z28" s="315"/>
      <c r="AA28" s="476"/>
      <c r="AB28" s="474">
        <v>0</v>
      </c>
      <c r="AC28" s="475"/>
      <c r="AD28" s="20"/>
      <c r="AE28" s="315"/>
      <c r="AF28" s="476"/>
      <c r="AG28" s="474">
        <v>0</v>
      </c>
      <c r="AH28" s="475"/>
      <c r="AI28" s="20"/>
      <c r="AJ28" s="315"/>
      <c r="AK28" s="476"/>
      <c r="AL28" s="474">
        <v>0</v>
      </c>
      <c r="AM28" s="475"/>
      <c r="AN28" s="20"/>
      <c r="AO28" s="315"/>
      <c r="AP28" s="476"/>
      <c r="AQ28" s="474">
        <v>0</v>
      </c>
      <c r="AR28" s="475"/>
      <c r="AS28" s="20"/>
      <c r="AT28" s="315"/>
      <c r="AU28" s="476"/>
      <c r="AV28" s="474">
        <v>0</v>
      </c>
      <c r="AW28" s="475"/>
      <c r="AX28" s="20"/>
      <c r="AY28" s="315"/>
      <c r="AZ28" s="476"/>
      <c r="BA28" s="474">
        <v>0</v>
      </c>
      <c r="BB28" s="475"/>
      <c r="BC28" s="20"/>
      <c r="BD28" s="315"/>
      <c r="BE28" s="476"/>
      <c r="BF28" s="474">
        <v>0</v>
      </c>
      <c r="BG28" s="475"/>
      <c r="BH28" s="20"/>
      <c r="BI28" s="315"/>
      <c r="BJ28" s="476"/>
      <c r="BK28" s="474">
        <v>0</v>
      </c>
      <c r="BL28" s="475"/>
      <c r="BM28" s="20"/>
      <c r="BN28" s="315"/>
      <c r="BO28" s="476"/>
      <c r="BP28" s="474">
        <v>0</v>
      </c>
      <c r="BQ28" s="475"/>
      <c r="BR28" s="20"/>
      <c r="BS28" s="315"/>
      <c r="BT28" s="476"/>
      <c r="BU28" s="474">
        <f>SUM(M28:BP28)</f>
        <v>0</v>
      </c>
      <c r="BV28" s="475"/>
      <c r="BW28" s="20"/>
      <c r="BX28" s="315"/>
      <c r="BY28" s="476"/>
      <c r="BZ28" s="474">
        <v>0</v>
      </c>
      <c r="CA28" s="475"/>
      <c r="CB28" s="20"/>
      <c r="CC28" s="315"/>
      <c r="CD28" s="476"/>
      <c r="CE28" s="474">
        <v>0</v>
      </c>
      <c r="CF28" s="475"/>
      <c r="CG28" s="20"/>
      <c r="CH28" s="315"/>
      <c r="CI28" s="476"/>
      <c r="CJ28" s="474">
        <v>0</v>
      </c>
      <c r="CK28" s="475"/>
      <c r="CL28" s="20"/>
      <c r="CM28" s="315"/>
      <c r="CN28" s="476"/>
      <c r="CO28" s="474">
        <v>0</v>
      </c>
      <c r="CP28" s="475"/>
      <c r="CQ28" s="20"/>
      <c r="CR28" s="315"/>
      <c r="CS28" s="476"/>
      <c r="CT28" s="474">
        <v>0</v>
      </c>
      <c r="CU28" s="475"/>
      <c r="CV28" s="20"/>
      <c r="CW28" s="315"/>
      <c r="CX28" s="476"/>
      <c r="CY28" s="474">
        <v>0</v>
      </c>
      <c r="CZ28" s="475"/>
      <c r="DA28" s="20"/>
      <c r="DB28" s="315"/>
      <c r="DC28" s="476"/>
      <c r="DD28" s="474">
        <v>0</v>
      </c>
      <c r="DE28" s="475"/>
      <c r="DF28" s="20"/>
      <c r="DG28" s="315"/>
      <c r="DH28" s="476"/>
      <c r="DI28" s="474">
        <v>0</v>
      </c>
      <c r="DJ28" s="475"/>
      <c r="DK28" s="20"/>
      <c r="DL28" s="315"/>
      <c r="DM28" s="476"/>
      <c r="DN28" s="474">
        <v>0</v>
      </c>
      <c r="DO28" s="475"/>
      <c r="DP28" s="20"/>
      <c r="DQ28" s="315"/>
      <c r="DR28" s="476"/>
      <c r="DS28" s="474">
        <v>0</v>
      </c>
      <c r="DT28" s="475"/>
      <c r="DU28" s="20"/>
      <c r="DV28" s="315"/>
      <c r="DW28" s="476"/>
      <c r="DX28" s="474">
        <v>0</v>
      </c>
      <c r="DY28" s="475"/>
      <c r="DZ28" s="20"/>
      <c r="EA28" s="315"/>
      <c r="EB28" s="476"/>
      <c r="EC28" s="474">
        <v>0</v>
      </c>
      <c r="ED28" s="475"/>
      <c r="EE28" s="20"/>
      <c r="EF28" s="315"/>
      <c r="EG28" s="476"/>
      <c r="EH28" s="474">
        <v>0</v>
      </c>
      <c r="EI28" s="475"/>
      <c r="EJ28" s="20"/>
      <c r="EK28" s="315"/>
      <c r="EL28" s="476"/>
      <c r="EM28" s="474">
        <f>SUM(CE28:CE28)</f>
        <v>0</v>
      </c>
      <c r="EN28" s="475"/>
      <c r="EO28" s="20"/>
      <c r="EP28" s="151"/>
    </row>
    <row r="29" spans="4:147" ht="12.75" hidden="1" customHeight="1" x14ac:dyDescent="0.3">
      <c r="D29" s="151" t="s">
        <v>419</v>
      </c>
      <c r="F29" s="315"/>
      <c r="G29" s="402"/>
      <c r="H29" s="20">
        <v>0</v>
      </c>
      <c r="I29" s="19"/>
      <c r="J29" s="20"/>
      <c r="K29" s="315"/>
      <c r="L29" s="315"/>
      <c r="M29" s="20">
        <v>0</v>
      </c>
      <c r="N29" s="19"/>
      <c r="O29" s="20"/>
      <c r="P29" s="315"/>
      <c r="Q29" s="315"/>
      <c r="R29" s="20">
        <v>0</v>
      </c>
      <c r="S29" s="19"/>
      <c r="T29" s="20"/>
      <c r="U29" s="315"/>
      <c r="V29" s="315"/>
      <c r="W29" s="20">
        <v>0</v>
      </c>
      <c r="X29" s="19"/>
      <c r="Y29" s="20"/>
      <c r="Z29" s="315"/>
      <c r="AA29" s="315"/>
      <c r="AB29" s="20">
        <v>0</v>
      </c>
      <c r="AC29" s="19"/>
      <c r="AD29" s="20"/>
      <c r="AE29" s="315"/>
      <c r="AF29" s="315"/>
      <c r="AG29" s="20">
        <v>0</v>
      </c>
      <c r="AH29" s="19"/>
      <c r="AI29" s="20"/>
      <c r="AJ29" s="315"/>
      <c r="AK29" s="315"/>
      <c r="AL29" s="20">
        <v>0</v>
      </c>
      <c r="AM29" s="19"/>
      <c r="AN29" s="20"/>
      <c r="AO29" s="315"/>
      <c r="AP29" s="315"/>
      <c r="AQ29" s="20">
        <v>0</v>
      </c>
      <c r="AR29" s="19"/>
      <c r="AS29" s="20"/>
      <c r="AT29" s="315"/>
      <c r="AU29" s="315"/>
      <c r="AV29" s="20">
        <v>0</v>
      </c>
      <c r="AW29" s="19"/>
      <c r="AX29" s="20"/>
      <c r="AY29" s="315"/>
      <c r="AZ29" s="315"/>
      <c r="BA29" s="20">
        <v>0</v>
      </c>
      <c r="BB29" s="19"/>
      <c r="BC29" s="20"/>
      <c r="BD29" s="315"/>
      <c r="BE29" s="315"/>
      <c r="BF29" s="20">
        <v>0</v>
      </c>
      <c r="BG29" s="19"/>
      <c r="BH29" s="20"/>
      <c r="BI29" s="315"/>
      <c r="BJ29" s="315"/>
      <c r="BK29" s="20">
        <v>0</v>
      </c>
      <c r="BL29" s="19"/>
      <c r="BM29" s="20"/>
      <c r="BN29" s="315"/>
      <c r="BO29" s="315"/>
      <c r="BP29" s="20">
        <v>0</v>
      </c>
      <c r="BQ29" s="19"/>
      <c r="BR29" s="20"/>
      <c r="BS29" s="315"/>
      <c r="BT29" s="315"/>
      <c r="BU29" s="20">
        <f>SUM(M29:BP29)</f>
        <v>0</v>
      </c>
      <c r="BV29" s="19"/>
      <c r="BW29" s="20"/>
      <c r="BX29" s="315"/>
      <c r="BY29" s="315"/>
      <c r="BZ29" s="20">
        <v>0</v>
      </c>
      <c r="CA29" s="19"/>
      <c r="CB29" s="20"/>
      <c r="CC29" s="315"/>
      <c r="CD29" s="315"/>
      <c r="CE29" s="20">
        <v>0</v>
      </c>
      <c r="CF29" s="19"/>
      <c r="CG29" s="20"/>
      <c r="CH29" s="315"/>
      <c r="CI29" s="315"/>
      <c r="CJ29" s="20">
        <v>0</v>
      </c>
      <c r="CK29" s="19"/>
      <c r="CL29" s="20"/>
      <c r="CM29" s="315"/>
      <c r="CN29" s="315"/>
      <c r="CO29" s="20">
        <v>0</v>
      </c>
      <c r="CP29" s="19"/>
      <c r="CQ29" s="20"/>
      <c r="CR29" s="315"/>
      <c r="CS29" s="315"/>
      <c r="CT29" s="20">
        <v>0</v>
      </c>
      <c r="CU29" s="19"/>
      <c r="CV29" s="20"/>
      <c r="CW29" s="315"/>
      <c r="CX29" s="315"/>
      <c r="CY29" s="20">
        <v>0</v>
      </c>
      <c r="CZ29" s="19"/>
      <c r="DA29" s="20"/>
      <c r="DB29" s="315"/>
      <c r="DC29" s="315"/>
      <c r="DD29" s="20">
        <v>0</v>
      </c>
      <c r="DE29" s="19"/>
      <c r="DF29" s="20"/>
      <c r="DG29" s="315"/>
      <c r="DH29" s="315"/>
      <c r="DI29" s="20">
        <v>0</v>
      </c>
      <c r="DJ29" s="19"/>
      <c r="DK29" s="20"/>
      <c r="DL29" s="315"/>
      <c r="DM29" s="315"/>
      <c r="DN29" s="20">
        <v>0</v>
      </c>
      <c r="DO29" s="19"/>
      <c r="DP29" s="20"/>
      <c r="DQ29" s="315"/>
      <c r="DR29" s="315"/>
      <c r="DS29" s="20">
        <v>0</v>
      </c>
      <c r="DT29" s="19"/>
      <c r="DU29" s="20"/>
      <c r="DV29" s="315"/>
      <c r="DW29" s="315"/>
      <c r="DX29" s="20">
        <v>0</v>
      </c>
      <c r="DY29" s="19"/>
      <c r="DZ29" s="20"/>
      <c r="EA29" s="315"/>
      <c r="EB29" s="315"/>
      <c r="EC29" s="20">
        <v>0</v>
      </c>
      <c r="ED29" s="19"/>
      <c r="EE29" s="20"/>
      <c r="EF29" s="315"/>
      <c r="EG29" s="315"/>
      <c r="EH29" s="20">
        <v>0</v>
      </c>
      <c r="EI29" s="19"/>
      <c r="EJ29" s="20"/>
      <c r="EK29" s="315"/>
      <c r="EL29" s="315"/>
      <c r="EM29" s="20">
        <f>SUM(CE29:CE29)</f>
        <v>0</v>
      </c>
      <c r="EN29" s="19"/>
      <c r="EO29" s="20"/>
      <c r="EP29" s="151"/>
    </row>
    <row r="30" spans="4:147" ht="12.75" hidden="1" customHeight="1" x14ac:dyDescent="0.3">
      <c r="D30" s="151" t="s">
        <v>420</v>
      </c>
      <c r="F30" s="315"/>
      <c r="G30" s="402"/>
      <c r="H30" s="20">
        <v>0</v>
      </c>
      <c r="I30" s="19"/>
      <c r="J30" s="20"/>
      <c r="K30" s="315"/>
      <c r="L30" s="315"/>
      <c r="M30" s="20">
        <v>0</v>
      </c>
      <c r="N30" s="19"/>
      <c r="O30" s="20"/>
      <c r="P30" s="315"/>
      <c r="Q30" s="315"/>
      <c r="R30" s="20">
        <v>0</v>
      </c>
      <c r="S30" s="19"/>
      <c r="T30" s="20"/>
      <c r="U30" s="315"/>
      <c r="V30" s="315"/>
      <c r="W30" s="20">
        <v>0</v>
      </c>
      <c r="X30" s="19"/>
      <c r="Y30" s="20"/>
      <c r="Z30" s="315"/>
      <c r="AA30" s="315"/>
      <c r="AB30" s="20">
        <v>0</v>
      </c>
      <c r="AC30" s="19"/>
      <c r="AD30" s="20"/>
      <c r="AE30" s="315"/>
      <c r="AF30" s="315"/>
      <c r="AG30" s="20">
        <v>0</v>
      </c>
      <c r="AH30" s="19"/>
      <c r="AI30" s="20"/>
      <c r="AJ30" s="315"/>
      <c r="AK30" s="315"/>
      <c r="AL30" s="20">
        <v>0</v>
      </c>
      <c r="AM30" s="19"/>
      <c r="AN30" s="20"/>
      <c r="AO30" s="315"/>
      <c r="AP30" s="315"/>
      <c r="AQ30" s="20">
        <v>0</v>
      </c>
      <c r="AR30" s="19"/>
      <c r="AS30" s="20"/>
      <c r="AT30" s="315"/>
      <c r="AU30" s="315"/>
      <c r="AV30" s="20">
        <v>0</v>
      </c>
      <c r="AW30" s="19"/>
      <c r="AX30" s="20"/>
      <c r="AY30" s="315"/>
      <c r="AZ30" s="315"/>
      <c r="BA30" s="20">
        <v>0</v>
      </c>
      <c r="BB30" s="19"/>
      <c r="BC30" s="20"/>
      <c r="BD30" s="315"/>
      <c r="BE30" s="315"/>
      <c r="BF30" s="20">
        <v>0</v>
      </c>
      <c r="BG30" s="19"/>
      <c r="BH30" s="20"/>
      <c r="BI30" s="315"/>
      <c r="BJ30" s="315"/>
      <c r="BK30" s="20">
        <v>0</v>
      </c>
      <c r="BL30" s="19"/>
      <c r="BM30" s="20"/>
      <c r="BN30" s="315"/>
      <c r="BO30" s="315"/>
      <c r="BP30" s="20">
        <v>0</v>
      </c>
      <c r="BQ30" s="19"/>
      <c r="BR30" s="20"/>
      <c r="BS30" s="315"/>
      <c r="BT30" s="315"/>
      <c r="BU30" s="20">
        <f>SUM(M30:BP30)</f>
        <v>0</v>
      </c>
      <c r="BV30" s="19"/>
      <c r="BW30" s="20"/>
      <c r="BX30" s="315"/>
      <c r="BY30" s="315"/>
      <c r="BZ30" s="20">
        <v>0</v>
      </c>
      <c r="CA30" s="19"/>
      <c r="CB30" s="20"/>
      <c r="CC30" s="315"/>
      <c r="CD30" s="315"/>
      <c r="CE30" s="20">
        <v>0</v>
      </c>
      <c r="CF30" s="19"/>
      <c r="CG30" s="20"/>
      <c r="CH30" s="315"/>
      <c r="CI30" s="315"/>
      <c r="CJ30" s="20">
        <v>0</v>
      </c>
      <c r="CK30" s="19"/>
      <c r="CL30" s="20"/>
      <c r="CM30" s="315"/>
      <c r="CN30" s="315"/>
      <c r="CO30" s="20">
        <v>0</v>
      </c>
      <c r="CP30" s="19"/>
      <c r="CQ30" s="20"/>
      <c r="CR30" s="315"/>
      <c r="CS30" s="315"/>
      <c r="CT30" s="20">
        <v>0</v>
      </c>
      <c r="CU30" s="19"/>
      <c r="CV30" s="20"/>
      <c r="CW30" s="315"/>
      <c r="CX30" s="315"/>
      <c r="CY30" s="20">
        <v>0</v>
      </c>
      <c r="CZ30" s="19"/>
      <c r="DA30" s="20"/>
      <c r="DB30" s="315"/>
      <c r="DC30" s="315"/>
      <c r="DD30" s="20">
        <v>0</v>
      </c>
      <c r="DE30" s="19"/>
      <c r="DF30" s="20"/>
      <c r="DG30" s="315"/>
      <c r="DH30" s="315"/>
      <c r="DI30" s="20">
        <v>0</v>
      </c>
      <c r="DJ30" s="19"/>
      <c r="DK30" s="20"/>
      <c r="DL30" s="315"/>
      <c r="DM30" s="315"/>
      <c r="DN30" s="20">
        <v>0</v>
      </c>
      <c r="DO30" s="19"/>
      <c r="DP30" s="20"/>
      <c r="DQ30" s="315"/>
      <c r="DR30" s="315"/>
      <c r="DS30" s="20">
        <v>0</v>
      </c>
      <c r="DT30" s="19"/>
      <c r="DU30" s="20"/>
      <c r="DV30" s="315"/>
      <c r="DW30" s="315"/>
      <c r="DX30" s="20">
        <v>0</v>
      </c>
      <c r="DY30" s="19"/>
      <c r="DZ30" s="20"/>
      <c r="EA30" s="315"/>
      <c r="EB30" s="315"/>
      <c r="EC30" s="20">
        <v>0</v>
      </c>
      <c r="ED30" s="19"/>
      <c r="EE30" s="20"/>
      <c r="EF30" s="315"/>
      <c r="EG30" s="315"/>
      <c r="EH30" s="20">
        <v>0</v>
      </c>
      <c r="EI30" s="19"/>
      <c r="EJ30" s="20"/>
      <c r="EK30" s="315"/>
      <c r="EL30" s="315"/>
      <c r="EM30" s="20">
        <f>SUM(CE30:CE30)</f>
        <v>0</v>
      </c>
      <c r="EN30" s="19"/>
      <c r="EO30" s="20"/>
      <c r="EP30" s="151"/>
    </row>
    <row r="31" spans="4:147" ht="12.75" hidden="1" customHeight="1" x14ac:dyDescent="0.3">
      <c r="D31" s="151" t="s">
        <v>421</v>
      </c>
      <c r="F31" s="315"/>
      <c r="G31" s="419"/>
      <c r="H31" s="6">
        <v>0</v>
      </c>
      <c r="I31" s="5"/>
      <c r="J31" s="20"/>
      <c r="K31" s="315"/>
      <c r="L31" s="483"/>
      <c r="M31" s="6">
        <v>0</v>
      </c>
      <c r="N31" s="5"/>
      <c r="O31" s="20"/>
      <c r="P31" s="315"/>
      <c r="Q31" s="483"/>
      <c r="R31" s="6">
        <v>0</v>
      </c>
      <c r="S31" s="5"/>
      <c r="T31" s="20"/>
      <c r="U31" s="315"/>
      <c r="V31" s="483"/>
      <c r="W31" s="6">
        <v>0</v>
      </c>
      <c r="X31" s="5"/>
      <c r="Y31" s="20"/>
      <c r="Z31" s="315"/>
      <c r="AA31" s="483"/>
      <c r="AB31" s="6">
        <v>0</v>
      </c>
      <c r="AC31" s="5"/>
      <c r="AD31" s="20"/>
      <c r="AE31" s="315"/>
      <c r="AF31" s="483"/>
      <c r="AG31" s="6">
        <v>0</v>
      </c>
      <c r="AH31" s="5"/>
      <c r="AI31" s="20"/>
      <c r="AJ31" s="315"/>
      <c r="AK31" s="483"/>
      <c r="AL31" s="6">
        <v>0</v>
      </c>
      <c r="AM31" s="5"/>
      <c r="AN31" s="20"/>
      <c r="AO31" s="315"/>
      <c r="AP31" s="483"/>
      <c r="AQ31" s="6">
        <v>0</v>
      </c>
      <c r="AR31" s="5"/>
      <c r="AS31" s="20"/>
      <c r="AT31" s="315"/>
      <c r="AU31" s="483"/>
      <c r="AV31" s="6">
        <v>0</v>
      </c>
      <c r="AW31" s="5"/>
      <c r="AX31" s="20"/>
      <c r="AY31" s="315"/>
      <c r="AZ31" s="483"/>
      <c r="BA31" s="6">
        <v>0</v>
      </c>
      <c r="BB31" s="5"/>
      <c r="BC31" s="20"/>
      <c r="BD31" s="315"/>
      <c r="BE31" s="483"/>
      <c r="BF31" s="6">
        <v>0</v>
      </c>
      <c r="BG31" s="5"/>
      <c r="BH31" s="20"/>
      <c r="BI31" s="315"/>
      <c r="BJ31" s="483"/>
      <c r="BK31" s="6">
        <v>0</v>
      </c>
      <c r="BL31" s="5"/>
      <c r="BM31" s="20"/>
      <c r="BN31" s="315"/>
      <c r="BO31" s="483"/>
      <c r="BP31" s="6">
        <v>0</v>
      </c>
      <c r="BQ31" s="5"/>
      <c r="BR31" s="20"/>
      <c r="BS31" s="315"/>
      <c r="BT31" s="483"/>
      <c r="BU31" s="6">
        <f>SUM(M31:BP31)</f>
        <v>0</v>
      </c>
      <c r="BV31" s="5"/>
      <c r="BW31" s="20"/>
      <c r="BX31" s="315"/>
      <c r="BY31" s="483"/>
      <c r="BZ31" s="6">
        <v>0</v>
      </c>
      <c r="CA31" s="5"/>
      <c r="CB31" s="20"/>
      <c r="CC31" s="315"/>
      <c r="CD31" s="483"/>
      <c r="CE31" s="6">
        <v>0</v>
      </c>
      <c r="CF31" s="5"/>
      <c r="CG31" s="20"/>
      <c r="CH31" s="315"/>
      <c r="CI31" s="483"/>
      <c r="CJ31" s="6">
        <v>0</v>
      </c>
      <c r="CK31" s="5"/>
      <c r="CL31" s="20"/>
      <c r="CM31" s="315"/>
      <c r="CN31" s="483"/>
      <c r="CO31" s="6">
        <v>0</v>
      </c>
      <c r="CP31" s="5"/>
      <c r="CQ31" s="20"/>
      <c r="CR31" s="315"/>
      <c r="CS31" s="483"/>
      <c r="CT31" s="6">
        <v>0</v>
      </c>
      <c r="CU31" s="5"/>
      <c r="CV31" s="20"/>
      <c r="CW31" s="315"/>
      <c r="CX31" s="483"/>
      <c r="CY31" s="6">
        <v>0</v>
      </c>
      <c r="CZ31" s="5"/>
      <c r="DA31" s="20"/>
      <c r="DB31" s="315"/>
      <c r="DC31" s="483"/>
      <c r="DD31" s="6">
        <v>0</v>
      </c>
      <c r="DE31" s="5"/>
      <c r="DF31" s="20"/>
      <c r="DG31" s="315"/>
      <c r="DH31" s="483"/>
      <c r="DI31" s="6">
        <v>0</v>
      </c>
      <c r="DJ31" s="5"/>
      <c r="DK31" s="20"/>
      <c r="DL31" s="315"/>
      <c r="DM31" s="483"/>
      <c r="DN31" s="6">
        <v>0</v>
      </c>
      <c r="DO31" s="5"/>
      <c r="DP31" s="20"/>
      <c r="DQ31" s="315"/>
      <c r="DR31" s="483"/>
      <c r="DS31" s="6">
        <v>0</v>
      </c>
      <c r="DT31" s="5"/>
      <c r="DU31" s="20"/>
      <c r="DV31" s="315"/>
      <c r="DW31" s="483"/>
      <c r="DX31" s="6">
        <v>0</v>
      </c>
      <c r="DY31" s="5"/>
      <c r="DZ31" s="20"/>
      <c r="EA31" s="315"/>
      <c r="EB31" s="483"/>
      <c r="EC31" s="6">
        <v>0</v>
      </c>
      <c r="ED31" s="5"/>
      <c r="EE31" s="20"/>
      <c r="EF31" s="315"/>
      <c r="EG31" s="483"/>
      <c r="EH31" s="6">
        <v>0</v>
      </c>
      <c r="EI31" s="5"/>
      <c r="EJ31" s="20"/>
      <c r="EK31" s="315"/>
      <c r="EL31" s="484"/>
      <c r="EM31" s="6">
        <f>SUM(CE31:CE31)</f>
        <v>0</v>
      </c>
      <c r="EN31" s="485"/>
      <c r="EO31" s="20"/>
      <c r="EP31" s="151"/>
    </row>
    <row r="32" spans="4:147" hidden="1" x14ac:dyDescent="0.3">
      <c r="D32" s="151"/>
      <c r="F32" s="315"/>
      <c r="H32" s="20"/>
      <c r="I32" s="20"/>
      <c r="J32" s="20"/>
      <c r="K32" s="315"/>
      <c r="L32" s="20"/>
      <c r="M32" s="20"/>
      <c r="N32" s="20"/>
      <c r="O32" s="20"/>
      <c r="P32" s="315"/>
      <c r="Q32" s="20"/>
      <c r="R32" s="20"/>
      <c r="S32" s="20"/>
      <c r="T32" s="20"/>
      <c r="U32" s="315"/>
      <c r="V32" s="20"/>
      <c r="W32" s="20"/>
      <c r="X32" s="20"/>
      <c r="Y32" s="20"/>
      <c r="Z32" s="315"/>
      <c r="AA32" s="20"/>
      <c r="AB32" s="20"/>
      <c r="AC32" s="20"/>
      <c r="AD32" s="20"/>
      <c r="AE32" s="315"/>
      <c r="AF32" s="20"/>
      <c r="AG32" s="20"/>
      <c r="AH32" s="20"/>
      <c r="AI32" s="20"/>
      <c r="AJ32" s="315"/>
      <c r="AK32" s="20"/>
      <c r="AL32" s="20"/>
      <c r="AM32" s="20"/>
      <c r="AN32" s="20"/>
      <c r="AO32" s="315"/>
      <c r="AP32" s="20"/>
      <c r="AQ32" s="20"/>
      <c r="AR32" s="20"/>
      <c r="AS32" s="20"/>
      <c r="AT32" s="315"/>
      <c r="AU32" s="20"/>
      <c r="AV32" s="20"/>
      <c r="AW32" s="20"/>
      <c r="AX32" s="20"/>
      <c r="AY32" s="315"/>
      <c r="AZ32" s="20"/>
      <c r="BA32" s="20"/>
      <c r="BB32" s="20"/>
      <c r="BC32" s="20"/>
      <c r="BD32" s="315"/>
      <c r="BE32" s="20"/>
      <c r="BF32" s="20"/>
      <c r="BG32" s="20"/>
      <c r="BH32" s="20"/>
      <c r="BI32" s="315"/>
      <c r="BJ32" s="20"/>
      <c r="BK32" s="20"/>
      <c r="BL32" s="20"/>
      <c r="BM32" s="20"/>
      <c r="BN32" s="315"/>
      <c r="BO32" s="20"/>
      <c r="BP32" s="20"/>
      <c r="BQ32" s="20"/>
      <c r="BR32" s="20"/>
      <c r="BS32" s="315"/>
      <c r="BT32" s="20"/>
      <c r="BU32" s="20"/>
      <c r="BV32" s="20"/>
      <c r="BW32" s="20"/>
      <c r="BX32" s="315"/>
      <c r="BY32" s="20"/>
      <c r="BZ32" s="20"/>
      <c r="CA32" s="20"/>
      <c r="CB32" s="20"/>
      <c r="CC32" s="315"/>
      <c r="CD32" s="20"/>
      <c r="CE32" s="20"/>
      <c r="CF32" s="20"/>
      <c r="CG32" s="20"/>
      <c r="CH32" s="315"/>
      <c r="CI32" s="20"/>
      <c r="CJ32" s="20"/>
      <c r="CK32" s="20"/>
      <c r="CL32" s="20"/>
      <c r="CM32" s="315"/>
      <c r="CN32" s="20"/>
      <c r="CO32" s="20"/>
      <c r="CP32" s="20"/>
      <c r="CQ32" s="20"/>
      <c r="CR32" s="315"/>
      <c r="CS32" s="20"/>
      <c r="CT32" s="20"/>
      <c r="CU32" s="20"/>
      <c r="CV32" s="20"/>
      <c r="CW32" s="315"/>
      <c r="CX32" s="20"/>
      <c r="CY32" s="20"/>
      <c r="CZ32" s="20"/>
      <c r="DA32" s="20"/>
      <c r="DB32" s="315"/>
      <c r="DC32" s="20"/>
      <c r="DD32" s="20"/>
      <c r="DE32" s="20"/>
      <c r="DF32" s="20"/>
      <c r="DG32" s="315"/>
      <c r="DH32" s="20"/>
      <c r="DI32" s="20"/>
      <c r="DJ32" s="20"/>
      <c r="DK32" s="20"/>
      <c r="DL32" s="315"/>
      <c r="DM32" s="20"/>
      <c r="DN32" s="20"/>
      <c r="DO32" s="20"/>
      <c r="DP32" s="20"/>
      <c r="DQ32" s="315"/>
      <c r="DR32" s="20"/>
      <c r="DS32" s="20"/>
      <c r="DT32" s="20"/>
      <c r="DU32" s="20"/>
      <c r="DV32" s="315"/>
      <c r="DW32" s="20"/>
      <c r="DX32" s="20"/>
      <c r="DY32" s="20"/>
      <c r="DZ32" s="20"/>
      <c r="EA32" s="315"/>
      <c r="EB32" s="20"/>
      <c r="EC32" s="20"/>
      <c r="ED32" s="20"/>
      <c r="EE32" s="20"/>
      <c r="EF32" s="315"/>
      <c r="EG32" s="20"/>
      <c r="EH32" s="20"/>
      <c r="EI32" s="20"/>
      <c r="EJ32" s="20"/>
      <c r="EK32" s="315"/>
      <c r="EL32" s="20"/>
      <c r="EM32" s="20"/>
      <c r="EN32" s="20"/>
      <c r="EO32" s="20"/>
      <c r="EP32" s="151"/>
    </row>
    <row r="33" spans="4:146" ht="12.75" hidden="1" customHeight="1" x14ac:dyDescent="0.3">
      <c r="D33" s="151" t="s">
        <v>422</v>
      </c>
      <c r="F33" s="315"/>
      <c r="H33" s="20">
        <f>SUM(H34:H37)</f>
        <v>0</v>
      </c>
      <c r="I33" s="20"/>
      <c r="J33" s="20"/>
      <c r="K33" s="315"/>
      <c r="L33" s="20"/>
      <c r="M33" s="20">
        <f>SUM(M34:M37)</f>
        <v>0</v>
      </c>
      <c r="N33" s="20"/>
      <c r="O33" s="20"/>
      <c r="P33" s="315"/>
      <c r="Q33" s="20"/>
      <c r="R33" s="20">
        <f>SUM(R34:R37)</f>
        <v>0</v>
      </c>
      <c r="S33" s="20"/>
      <c r="T33" s="20"/>
      <c r="U33" s="315"/>
      <c r="V33" s="20"/>
      <c r="W33" s="20">
        <f>SUM(W34:W37)</f>
        <v>0</v>
      </c>
      <c r="X33" s="20"/>
      <c r="Y33" s="20"/>
      <c r="Z33" s="315"/>
      <c r="AA33" s="20"/>
      <c r="AB33" s="20">
        <f>SUM(AB34:AB37)</f>
        <v>0</v>
      </c>
      <c r="AC33" s="20"/>
      <c r="AD33" s="20"/>
      <c r="AE33" s="315"/>
      <c r="AF33" s="20"/>
      <c r="AG33" s="20">
        <f>SUM(AG34:AG37)</f>
        <v>0</v>
      </c>
      <c r="AH33" s="20"/>
      <c r="AI33" s="20"/>
      <c r="AJ33" s="315"/>
      <c r="AK33" s="20"/>
      <c r="AL33" s="20">
        <f>SUM(AL34:AL37)</f>
        <v>0</v>
      </c>
      <c r="AM33" s="20"/>
      <c r="AN33" s="20"/>
      <c r="AO33" s="315"/>
      <c r="AP33" s="20"/>
      <c r="AQ33" s="20">
        <f>SUM(AQ34:AQ37)</f>
        <v>0</v>
      </c>
      <c r="AR33" s="20"/>
      <c r="AS33" s="20"/>
      <c r="AT33" s="315"/>
      <c r="AU33" s="20"/>
      <c r="AV33" s="20">
        <f>SUM(AV34:AV37)</f>
        <v>0</v>
      </c>
      <c r="AW33" s="20"/>
      <c r="AX33" s="20"/>
      <c r="AY33" s="315"/>
      <c r="AZ33" s="20"/>
      <c r="BA33" s="20">
        <f>SUM(BA34:BA37)</f>
        <v>0</v>
      </c>
      <c r="BB33" s="20"/>
      <c r="BC33" s="20"/>
      <c r="BD33" s="315"/>
      <c r="BE33" s="20"/>
      <c r="BF33" s="20">
        <f>SUM(BF34:BF37)</f>
        <v>0</v>
      </c>
      <c r="BG33" s="20"/>
      <c r="BH33" s="20"/>
      <c r="BI33" s="315"/>
      <c r="BJ33" s="20"/>
      <c r="BK33" s="20">
        <f>SUM(BK34:BK37)</f>
        <v>0</v>
      </c>
      <c r="BL33" s="20"/>
      <c r="BM33" s="20"/>
      <c r="BN33" s="315"/>
      <c r="BO33" s="20"/>
      <c r="BP33" s="20">
        <f>SUM(BP34:BP37)</f>
        <v>0</v>
      </c>
      <c r="BQ33" s="20"/>
      <c r="BR33" s="20"/>
      <c r="BS33" s="315"/>
      <c r="BT33" s="20"/>
      <c r="BU33" s="20">
        <f>SUM(BU34:BU37)</f>
        <v>0</v>
      </c>
      <c r="BV33" s="20"/>
      <c r="BW33" s="20"/>
      <c r="BX33" s="315"/>
      <c r="BY33" s="20"/>
      <c r="BZ33" s="20">
        <f>SUM(BZ34:BZ37)</f>
        <v>0</v>
      </c>
      <c r="CA33" s="20"/>
      <c r="CB33" s="20"/>
      <c r="CC33" s="315"/>
      <c r="CD33" s="20"/>
      <c r="CE33" s="20">
        <f>SUM(CE34:CE37)</f>
        <v>0</v>
      </c>
      <c r="CF33" s="20"/>
      <c r="CG33" s="20"/>
      <c r="CH33" s="315"/>
      <c r="CI33" s="20"/>
      <c r="CJ33" s="20">
        <f>SUM(CJ34:CJ37)</f>
        <v>0</v>
      </c>
      <c r="CK33" s="20"/>
      <c r="CL33" s="20"/>
      <c r="CM33" s="315"/>
      <c r="CN33" s="20"/>
      <c r="CO33" s="20">
        <f>SUM(CO34:CO37)</f>
        <v>0</v>
      </c>
      <c r="CP33" s="20"/>
      <c r="CQ33" s="20"/>
      <c r="CR33" s="315"/>
      <c r="CS33" s="20"/>
      <c r="CT33" s="20">
        <f>SUM(CT34:CT37)</f>
        <v>0</v>
      </c>
      <c r="CU33" s="20"/>
      <c r="CV33" s="20"/>
      <c r="CW33" s="315"/>
      <c r="CX33" s="20"/>
      <c r="CY33" s="20">
        <f>SUM(CY34:CY37)</f>
        <v>0</v>
      </c>
      <c r="CZ33" s="20"/>
      <c r="DA33" s="20"/>
      <c r="DB33" s="315"/>
      <c r="DC33" s="20"/>
      <c r="DD33" s="20">
        <f>SUM(DD34:DD37)</f>
        <v>0</v>
      </c>
      <c r="DE33" s="20"/>
      <c r="DF33" s="20"/>
      <c r="DG33" s="315"/>
      <c r="DH33" s="20"/>
      <c r="DI33" s="20">
        <f>SUM(DI34:DI37)</f>
        <v>0</v>
      </c>
      <c r="DJ33" s="20"/>
      <c r="DK33" s="20"/>
      <c r="DL33" s="315"/>
      <c r="DM33" s="20"/>
      <c r="DN33" s="20">
        <f>SUM(DN34:DN37)</f>
        <v>0</v>
      </c>
      <c r="DO33" s="20"/>
      <c r="DP33" s="20"/>
      <c r="DQ33" s="315"/>
      <c r="DR33" s="20"/>
      <c r="DS33" s="20">
        <f>SUM(DS34:DS37)</f>
        <v>0</v>
      </c>
      <c r="DT33" s="20"/>
      <c r="DU33" s="20"/>
      <c r="DV33" s="315"/>
      <c r="DW33" s="20"/>
      <c r="DX33" s="20">
        <f>SUM(DX34:DX37)</f>
        <v>0</v>
      </c>
      <c r="DY33" s="20"/>
      <c r="DZ33" s="20"/>
      <c r="EA33" s="315"/>
      <c r="EB33" s="20"/>
      <c r="EC33" s="20">
        <f>SUM(EC34:EC37)</f>
        <v>0</v>
      </c>
      <c r="ED33" s="20"/>
      <c r="EE33" s="20"/>
      <c r="EF33" s="315"/>
      <c r="EG33" s="20"/>
      <c r="EH33" s="20">
        <f>SUM(EH34:EH37)</f>
        <v>0</v>
      </c>
      <c r="EI33" s="20"/>
      <c r="EJ33" s="20"/>
      <c r="EK33" s="315"/>
      <c r="EL33" s="20"/>
      <c r="EM33" s="20">
        <f>SUM(EM34:EM37)</f>
        <v>0</v>
      </c>
      <c r="EN33" s="20"/>
      <c r="EO33" s="20"/>
      <c r="EP33" s="151"/>
    </row>
    <row r="34" spans="4:146" ht="12.75" hidden="1" customHeight="1" x14ac:dyDescent="0.3">
      <c r="D34" s="151" t="s">
        <v>416</v>
      </c>
      <c r="F34" s="8"/>
      <c r="G34" s="406"/>
      <c r="H34" s="474">
        <v>0</v>
      </c>
      <c r="I34" s="475"/>
      <c r="J34" s="20"/>
      <c r="K34" s="315"/>
      <c r="L34" s="476"/>
      <c r="M34" s="474">
        <v>0</v>
      </c>
      <c r="N34" s="475"/>
      <c r="O34" s="20"/>
      <c r="P34" s="315"/>
      <c r="Q34" s="476"/>
      <c r="R34" s="474">
        <v>0</v>
      </c>
      <c r="S34" s="475"/>
      <c r="T34" s="20"/>
      <c r="U34" s="315"/>
      <c r="V34" s="476"/>
      <c r="W34" s="474">
        <v>0</v>
      </c>
      <c r="X34" s="475"/>
      <c r="Y34" s="20"/>
      <c r="Z34" s="315"/>
      <c r="AA34" s="476"/>
      <c r="AB34" s="474">
        <v>0</v>
      </c>
      <c r="AC34" s="475"/>
      <c r="AD34" s="20"/>
      <c r="AE34" s="315"/>
      <c r="AF34" s="476"/>
      <c r="AG34" s="474">
        <v>0</v>
      </c>
      <c r="AH34" s="475"/>
      <c r="AI34" s="20"/>
      <c r="AJ34" s="315"/>
      <c r="AK34" s="476"/>
      <c r="AL34" s="474">
        <v>0</v>
      </c>
      <c r="AM34" s="475"/>
      <c r="AN34" s="20"/>
      <c r="AO34" s="315"/>
      <c r="AP34" s="476"/>
      <c r="AQ34" s="474">
        <v>0</v>
      </c>
      <c r="AR34" s="475"/>
      <c r="AS34" s="20"/>
      <c r="AT34" s="315"/>
      <c r="AU34" s="476"/>
      <c r="AV34" s="474">
        <v>0</v>
      </c>
      <c r="AW34" s="475"/>
      <c r="AX34" s="20"/>
      <c r="AY34" s="315"/>
      <c r="AZ34" s="476"/>
      <c r="BA34" s="474">
        <v>0</v>
      </c>
      <c r="BB34" s="475"/>
      <c r="BC34" s="20"/>
      <c r="BD34" s="315"/>
      <c r="BE34" s="476"/>
      <c r="BF34" s="474">
        <v>0</v>
      </c>
      <c r="BG34" s="475"/>
      <c r="BH34" s="20"/>
      <c r="BI34" s="315"/>
      <c r="BJ34" s="476"/>
      <c r="BK34" s="474">
        <v>0</v>
      </c>
      <c r="BL34" s="475"/>
      <c r="BM34" s="20"/>
      <c r="BN34" s="315"/>
      <c r="BO34" s="476"/>
      <c r="BP34" s="474">
        <v>0</v>
      </c>
      <c r="BQ34" s="475"/>
      <c r="BR34" s="20"/>
      <c r="BS34" s="315"/>
      <c r="BT34" s="476"/>
      <c r="BU34" s="474">
        <f>SUM(M34:BP34)</f>
        <v>0</v>
      </c>
      <c r="BV34" s="475"/>
      <c r="BW34" s="20"/>
      <c r="BX34" s="315"/>
      <c r="BY34" s="476"/>
      <c r="BZ34" s="474">
        <v>0</v>
      </c>
      <c r="CA34" s="475"/>
      <c r="CB34" s="20"/>
      <c r="CC34" s="315"/>
      <c r="CD34" s="476"/>
      <c r="CE34" s="474">
        <v>0</v>
      </c>
      <c r="CF34" s="475"/>
      <c r="CG34" s="20"/>
      <c r="CH34" s="315"/>
      <c r="CI34" s="476"/>
      <c r="CJ34" s="474">
        <v>0</v>
      </c>
      <c r="CK34" s="475"/>
      <c r="CL34" s="20"/>
      <c r="CM34" s="315"/>
      <c r="CN34" s="476"/>
      <c r="CO34" s="474">
        <v>0</v>
      </c>
      <c r="CP34" s="475"/>
      <c r="CQ34" s="20"/>
      <c r="CR34" s="315"/>
      <c r="CS34" s="476"/>
      <c r="CT34" s="474">
        <v>0</v>
      </c>
      <c r="CU34" s="475"/>
      <c r="CV34" s="20"/>
      <c r="CW34" s="315"/>
      <c r="CX34" s="476"/>
      <c r="CY34" s="474">
        <v>0</v>
      </c>
      <c r="CZ34" s="475"/>
      <c r="DA34" s="20"/>
      <c r="DB34" s="315"/>
      <c r="DC34" s="476"/>
      <c r="DD34" s="474">
        <v>0</v>
      </c>
      <c r="DE34" s="475"/>
      <c r="DF34" s="20"/>
      <c r="DG34" s="315"/>
      <c r="DH34" s="476"/>
      <c r="DI34" s="474">
        <v>0</v>
      </c>
      <c r="DJ34" s="475"/>
      <c r="DK34" s="20"/>
      <c r="DL34" s="315"/>
      <c r="DM34" s="476"/>
      <c r="DN34" s="474">
        <v>0</v>
      </c>
      <c r="DO34" s="475"/>
      <c r="DP34" s="20"/>
      <c r="DQ34" s="315"/>
      <c r="DR34" s="476"/>
      <c r="DS34" s="474">
        <v>0</v>
      </c>
      <c r="DT34" s="475"/>
      <c r="DU34" s="20"/>
      <c r="DV34" s="315"/>
      <c r="DW34" s="476"/>
      <c r="DX34" s="474">
        <v>0</v>
      </c>
      <c r="DY34" s="475"/>
      <c r="DZ34" s="20"/>
      <c r="EA34" s="315"/>
      <c r="EB34" s="476"/>
      <c r="EC34" s="474">
        <v>0</v>
      </c>
      <c r="ED34" s="475"/>
      <c r="EE34" s="20"/>
      <c r="EF34" s="315"/>
      <c r="EG34" s="476"/>
      <c r="EH34" s="474">
        <v>0</v>
      </c>
      <c r="EI34" s="475"/>
      <c r="EJ34" s="20"/>
      <c r="EK34" s="315"/>
      <c r="EL34" s="476"/>
      <c r="EM34" s="474">
        <f>SUM(CE34:DD34)</f>
        <v>0</v>
      </c>
      <c r="EN34" s="475"/>
      <c r="EO34" s="20"/>
      <c r="EP34" s="151"/>
    </row>
    <row r="35" spans="4:146" ht="12.75" hidden="1" customHeight="1" x14ac:dyDescent="0.3">
      <c r="D35" s="151" t="s">
        <v>419</v>
      </c>
      <c r="F35" s="315"/>
      <c r="G35" s="402"/>
      <c r="H35" s="20">
        <v>0</v>
      </c>
      <c r="I35" s="19"/>
      <c r="J35" s="20"/>
      <c r="K35" s="315"/>
      <c r="L35" s="315"/>
      <c r="M35" s="20">
        <v>0</v>
      </c>
      <c r="N35" s="19"/>
      <c r="O35" s="20"/>
      <c r="P35" s="315"/>
      <c r="Q35" s="315"/>
      <c r="R35" s="20">
        <v>0</v>
      </c>
      <c r="S35" s="19"/>
      <c r="T35" s="20"/>
      <c r="U35" s="315"/>
      <c r="V35" s="315"/>
      <c r="W35" s="20">
        <v>0</v>
      </c>
      <c r="X35" s="19"/>
      <c r="Y35" s="20"/>
      <c r="Z35" s="315"/>
      <c r="AA35" s="315"/>
      <c r="AB35" s="20">
        <v>0</v>
      </c>
      <c r="AC35" s="19"/>
      <c r="AD35" s="20"/>
      <c r="AE35" s="315"/>
      <c r="AF35" s="315"/>
      <c r="AG35" s="20">
        <v>0</v>
      </c>
      <c r="AH35" s="19"/>
      <c r="AI35" s="20"/>
      <c r="AJ35" s="315"/>
      <c r="AK35" s="315"/>
      <c r="AL35" s="20">
        <v>0</v>
      </c>
      <c r="AM35" s="19"/>
      <c r="AN35" s="20"/>
      <c r="AO35" s="315"/>
      <c r="AP35" s="315"/>
      <c r="AQ35" s="20">
        <v>0</v>
      </c>
      <c r="AR35" s="19"/>
      <c r="AS35" s="20"/>
      <c r="AT35" s="315"/>
      <c r="AU35" s="315"/>
      <c r="AV35" s="20">
        <v>0</v>
      </c>
      <c r="AW35" s="19"/>
      <c r="AX35" s="20"/>
      <c r="AY35" s="315"/>
      <c r="AZ35" s="315"/>
      <c r="BA35" s="20">
        <v>0</v>
      </c>
      <c r="BB35" s="19"/>
      <c r="BC35" s="20"/>
      <c r="BD35" s="315"/>
      <c r="BE35" s="315"/>
      <c r="BF35" s="20">
        <v>0</v>
      </c>
      <c r="BG35" s="19"/>
      <c r="BH35" s="20"/>
      <c r="BI35" s="315"/>
      <c r="BJ35" s="315"/>
      <c r="BK35" s="20">
        <v>0</v>
      </c>
      <c r="BL35" s="19"/>
      <c r="BM35" s="20"/>
      <c r="BN35" s="315"/>
      <c r="BO35" s="315"/>
      <c r="BP35" s="20">
        <v>0</v>
      </c>
      <c r="BQ35" s="19"/>
      <c r="BR35" s="20"/>
      <c r="BS35" s="315"/>
      <c r="BT35" s="315"/>
      <c r="BU35" s="20">
        <f>SUM(M35:BP35)</f>
        <v>0</v>
      </c>
      <c r="BV35" s="19"/>
      <c r="BW35" s="20"/>
      <c r="BX35" s="315"/>
      <c r="BY35" s="315"/>
      <c r="BZ35" s="20">
        <v>0</v>
      </c>
      <c r="CA35" s="19"/>
      <c r="CB35" s="20"/>
      <c r="CC35" s="315"/>
      <c r="CD35" s="315"/>
      <c r="CE35" s="20">
        <v>0</v>
      </c>
      <c r="CF35" s="19"/>
      <c r="CG35" s="20"/>
      <c r="CH35" s="315"/>
      <c r="CI35" s="315"/>
      <c r="CJ35" s="20">
        <v>0</v>
      </c>
      <c r="CK35" s="19"/>
      <c r="CL35" s="20"/>
      <c r="CM35" s="315"/>
      <c r="CN35" s="315"/>
      <c r="CO35" s="20">
        <v>0</v>
      </c>
      <c r="CP35" s="19"/>
      <c r="CQ35" s="20"/>
      <c r="CR35" s="315"/>
      <c r="CS35" s="315"/>
      <c r="CT35" s="20">
        <v>0</v>
      </c>
      <c r="CU35" s="19"/>
      <c r="CV35" s="20"/>
      <c r="CW35" s="315"/>
      <c r="CX35" s="315"/>
      <c r="CY35" s="20">
        <v>0</v>
      </c>
      <c r="CZ35" s="19"/>
      <c r="DA35" s="20"/>
      <c r="DB35" s="315"/>
      <c r="DC35" s="315"/>
      <c r="DD35" s="20">
        <v>0</v>
      </c>
      <c r="DE35" s="19"/>
      <c r="DF35" s="20"/>
      <c r="DG35" s="315"/>
      <c r="DH35" s="315"/>
      <c r="DI35" s="20">
        <v>0</v>
      </c>
      <c r="DJ35" s="19"/>
      <c r="DK35" s="20"/>
      <c r="DL35" s="315"/>
      <c r="DM35" s="315"/>
      <c r="DN35" s="20">
        <v>0</v>
      </c>
      <c r="DO35" s="19"/>
      <c r="DP35" s="20"/>
      <c r="DQ35" s="315"/>
      <c r="DR35" s="315"/>
      <c r="DS35" s="20">
        <v>0</v>
      </c>
      <c r="DT35" s="19"/>
      <c r="DU35" s="20"/>
      <c r="DV35" s="315"/>
      <c r="DW35" s="315"/>
      <c r="DX35" s="20">
        <v>0</v>
      </c>
      <c r="DY35" s="19"/>
      <c r="DZ35" s="20"/>
      <c r="EA35" s="315"/>
      <c r="EB35" s="315"/>
      <c r="EC35" s="20">
        <v>0</v>
      </c>
      <c r="ED35" s="19"/>
      <c r="EE35" s="20"/>
      <c r="EF35" s="315"/>
      <c r="EG35" s="315"/>
      <c r="EH35" s="20">
        <v>0</v>
      </c>
      <c r="EI35" s="19"/>
      <c r="EJ35" s="20"/>
      <c r="EK35" s="315"/>
      <c r="EL35" s="315"/>
      <c r="EM35" s="20">
        <f>SUM(CE35:DD35)</f>
        <v>0</v>
      </c>
      <c r="EN35" s="19"/>
      <c r="EO35" s="20"/>
      <c r="EP35" s="151"/>
    </row>
    <row r="36" spans="4:146" ht="12.75" hidden="1" customHeight="1" x14ac:dyDescent="0.3">
      <c r="D36" s="151" t="s">
        <v>420</v>
      </c>
      <c r="F36" s="315"/>
      <c r="G36" s="402"/>
      <c r="H36" s="20">
        <v>0</v>
      </c>
      <c r="I36" s="19"/>
      <c r="J36" s="20"/>
      <c r="K36" s="315"/>
      <c r="L36" s="315"/>
      <c r="M36" s="20">
        <v>0</v>
      </c>
      <c r="N36" s="19"/>
      <c r="O36" s="20"/>
      <c r="P36" s="315"/>
      <c r="Q36" s="315"/>
      <c r="R36" s="20">
        <v>0</v>
      </c>
      <c r="S36" s="19"/>
      <c r="T36" s="20"/>
      <c r="U36" s="315"/>
      <c r="V36" s="315"/>
      <c r="W36" s="20">
        <v>0</v>
      </c>
      <c r="X36" s="19"/>
      <c r="Y36" s="20"/>
      <c r="Z36" s="315"/>
      <c r="AA36" s="315"/>
      <c r="AB36" s="20">
        <v>0</v>
      </c>
      <c r="AC36" s="19"/>
      <c r="AD36" s="20"/>
      <c r="AE36" s="315"/>
      <c r="AF36" s="315"/>
      <c r="AG36" s="20">
        <v>0</v>
      </c>
      <c r="AH36" s="19"/>
      <c r="AI36" s="20"/>
      <c r="AJ36" s="315"/>
      <c r="AK36" s="315"/>
      <c r="AL36" s="20">
        <v>0</v>
      </c>
      <c r="AM36" s="19"/>
      <c r="AN36" s="20"/>
      <c r="AO36" s="315"/>
      <c r="AP36" s="315"/>
      <c r="AQ36" s="20">
        <v>0</v>
      </c>
      <c r="AR36" s="19"/>
      <c r="AS36" s="20"/>
      <c r="AT36" s="315"/>
      <c r="AU36" s="315"/>
      <c r="AV36" s="20">
        <v>0</v>
      </c>
      <c r="AW36" s="19"/>
      <c r="AX36" s="20"/>
      <c r="AY36" s="315"/>
      <c r="AZ36" s="315"/>
      <c r="BA36" s="20">
        <v>0</v>
      </c>
      <c r="BB36" s="19"/>
      <c r="BC36" s="20"/>
      <c r="BD36" s="315"/>
      <c r="BE36" s="315"/>
      <c r="BF36" s="20">
        <v>0</v>
      </c>
      <c r="BG36" s="19"/>
      <c r="BH36" s="20"/>
      <c r="BI36" s="315"/>
      <c r="BJ36" s="315"/>
      <c r="BK36" s="20">
        <v>0</v>
      </c>
      <c r="BL36" s="19"/>
      <c r="BM36" s="20"/>
      <c r="BN36" s="315"/>
      <c r="BO36" s="315"/>
      <c r="BP36" s="20">
        <v>0</v>
      </c>
      <c r="BQ36" s="19"/>
      <c r="BR36" s="20"/>
      <c r="BS36" s="315"/>
      <c r="BT36" s="315"/>
      <c r="BU36" s="20">
        <f>SUM(M36:BP36)</f>
        <v>0</v>
      </c>
      <c r="BV36" s="19"/>
      <c r="BW36" s="20"/>
      <c r="BX36" s="315"/>
      <c r="BY36" s="315"/>
      <c r="BZ36" s="20">
        <v>0</v>
      </c>
      <c r="CA36" s="19"/>
      <c r="CB36" s="20"/>
      <c r="CC36" s="315"/>
      <c r="CD36" s="315"/>
      <c r="CE36" s="20">
        <v>0</v>
      </c>
      <c r="CF36" s="19"/>
      <c r="CG36" s="20"/>
      <c r="CH36" s="315"/>
      <c r="CI36" s="315"/>
      <c r="CJ36" s="20">
        <v>0</v>
      </c>
      <c r="CK36" s="19"/>
      <c r="CL36" s="20"/>
      <c r="CM36" s="315"/>
      <c r="CN36" s="315"/>
      <c r="CO36" s="20">
        <v>0</v>
      </c>
      <c r="CP36" s="19"/>
      <c r="CQ36" s="20"/>
      <c r="CR36" s="315"/>
      <c r="CS36" s="315"/>
      <c r="CT36" s="20">
        <v>0</v>
      </c>
      <c r="CU36" s="19"/>
      <c r="CV36" s="20"/>
      <c r="CW36" s="315"/>
      <c r="CX36" s="315"/>
      <c r="CY36" s="20">
        <v>0</v>
      </c>
      <c r="CZ36" s="19"/>
      <c r="DA36" s="20"/>
      <c r="DB36" s="315"/>
      <c r="DC36" s="315"/>
      <c r="DD36" s="20">
        <v>0</v>
      </c>
      <c r="DE36" s="19"/>
      <c r="DF36" s="20"/>
      <c r="DG36" s="315"/>
      <c r="DH36" s="315"/>
      <c r="DI36" s="20">
        <v>0</v>
      </c>
      <c r="DJ36" s="19"/>
      <c r="DK36" s="20"/>
      <c r="DL36" s="315"/>
      <c r="DM36" s="315"/>
      <c r="DN36" s="20">
        <v>0</v>
      </c>
      <c r="DO36" s="19"/>
      <c r="DP36" s="20"/>
      <c r="DQ36" s="315"/>
      <c r="DR36" s="315"/>
      <c r="DS36" s="20">
        <v>0</v>
      </c>
      <c r="DT36" s="19"/>
      <c r="DU36" s="20"/>
      <c r="DV36" s="315"/>
      <c r="DW36" s="315"/>
      <c r="DX36" s="20">
        <v>0</v>
      </c>
      <c r="DY36" s="19"/>
      <c r="DZ36" s="20"/>
      <c r="EA36" s="315"/>
      <c r="EB36" s="315"/>
      <c r="EC36" s="20">
        <v>0</v>
      </c>
      <c r="ED36" s="19"/>
      <c r="EE36" s="20"/>
      <c r="EF36" s="315"/>
      <c r="EG36" s="315"/>
      <c r="EH36" s="20">
        <v>0</v>
      </c>
      <c r="EI36" s="19"/>
      <c r="EJ36" s="20"/>
      <c r="EK36" s="315"/>
      <c r="EL36" s="315"/>
      <c r="EM36" s="20">
        <f>SUM(CE36:DD36)</f>
        <v>0</v>
      </c>
      <c r="EN36" s="19"/>
      <c r="EO36" s="20"/>
      <c r="EP36" s="151"/>
    </row>
    <row r="37" spans="4:146" ht="12.75" hidden="1" customHeight="1" x14ac:dyDescent="0.3">
      <c r="D37" s="151" t="s">
        <v>421</v>
      </c>
      <c r="F37" s="315"/>
      <c r="G37" s="419"/>
      <c r="H37" s="6">
        <v>0</v>
      </c>
      <c r="I37" s="5"/>
      <c r="J37" s="20"/>
      <c r="K37" s="315"/>
      <c r="L37" s="483"/>
      <c r="M37" s="6">
        <v>0</v>
      </c>
      <c r="N37" s="5"/>
      <c r="O37" s="20"/>
      <c r="P37" s="315"/>
      <c r="Q37" s="483"/>
      <c r="R37" s="6">
        <v>0</v>
      </c>
      <c r="S37" s="5"/>
      <c r="T37" s="20"/>
      <c r="U37" s="315"/>
      <c r="V37" s="483"/>
      <c r="W37" s="6">
        <v>0</v>
      </c>
      <c r="X37" s="5"/>
      <c r="Y37" s="20"/>
      <c r="Z37" s="315"/>
      <c r="AA37" s="483"/>
      <c r="AB37" s="6">
        <v>0</v>
      </c>
      <c r="AC37" s="5"/>
      <c r="AD37" s="20"/>
      <c r="AE37" s="315"/>
      <c r="AF37" s="483"/>
      <c r="AG37" s="6">
        <v>0</v>
      </c>
      <c r="AH37" s="5"/>
      <c r="AI37" s="20"/>
      <c r="AJ37" s="315"/>
      <c r="AK37" s="483"/>
      <c r="AL37" s="6">
        <v>0</v>
      </c>
      <c r="AM37" s="5"/>
      <c r="AN37" s="20"/>
      <c r="AO37" s="315"/>
      <c r="AP37" s="483"/>
      <c r="AQ37" s="6">
        <v>0</v>
      </c>
      <c r="AR37" s="5"/>
      <c r="AS37" s="20"/>
      <c r="AT37" s="315"/>
      <c r="AU37" s="483"/>
      <c r="AV37" s="6">
        <v>0</v>
      </c>
      <c r="AW37" s="5"/>
      <c r="AX37" s="20"/>
      <c r="AY37" s="315"/>
      <c r="AZ37" s="483"/>
      <c r="BA37" s="6">
        <v>0</v>
      </c>
      <c r="BB37" s="5"/>
      <c r="BC37" s="20"/>
      <c r="BD37" s="315"/>
      <c r="BE37" s="483"/>
      <c r="BF37" s="6">
        <v>0</v>
      </c>
      <c r="BG37" s="5"/>
      <c r="BH37" s="20"/>
      <c r="BI37" s="315"/>
      <c r="BJ37" s="483"/>
      <c r="BK37" s="6">
        <v>0</v>
      </c>
      <c r="BL37" s="5"/>
      <c r="BM37" s="20"/>
      <c r="BN37" s="315"/>
      <c r="BO37" s="483"/>
      <c r="BP37" s="6">
        <v>0</v>
      </c>
      <c r="BQ37" s="5"/>
      <c r="BR37" s="20"/>
      <c r="BS37" s="315"/>
      <c r="BT37" s="483"/>
      <c r="BU37" s="6">
        <f>SUM(M37:BP37)</f>
        <v>0</v>
      </c>
      <c r="BV37" s="5"/>
      <c r="BW37" s="20"/>
      <c r="BX37" s="315"/>
      <c r="BY37" s="483"/>
      <c r="BZ37" s="6">
        <v>0</v>
      </c>
      <c r="CA37" s="5"/>
      <c r="CB37" s="20"/>
      <c r="CC37" s="315"/>
      <c r="CD37" s="483"/>
      <c r="CE37" s="6">
        <v>0</v>
      </c>
      <c r="CF37" s="5"/>
      <c r="CG37" s="20"/>
      <c r="CH37" s="315"/>
      <c r="CI37" s="483"/>
      <c r="CJ37" s="6">
        <v>0</v>
      </c>
      <c r="CK37" s="5"/>
      <c r="CL37" s="20"/>
      <c r="CM37" s="315"/>
      <c r="CN37" s="483"/>
      <c r="CO37" s="6">
        <v>0</v>
      </c>
      <c r="CP37" s="5"/>
      <c r="CQ37" s="20"/>
      <c r="CR37" s="315"/>
      <c r="CS37" s="483"/>
      <c r="CT37" s="6">
        <v>0</v>
      </c>
      <c r="CU37" s="5"/>
      <c r="CV37" s="20"/>
      <c r="CW37" s="315"/>
      <c r="CX37" s="483"/>
      <c r="CY37" s="6">
        <v>0</v>
      </c>
      <c r="CZ37" s="5"/>
      <c r="DA37" s="20"/>
      <c r="DB37" s="315"/>
      <c r="DC37" s="483"/>
      <c r="DD37" s="6">
        <v>0</v>
      </c>
      <c r="DE37" s="5"/>
      <c r="DF37" s="20"/>
      <c r="DG37" s="315"/>
      <c r="DH37" s="483"/>
      <c r="DI37" s="6">
        <v>0</v>
      </c>
      <c r="DJ37" s="5"/>
      <c r="DK37" s="20"/>
      <c r="DL37" s="315"/>
      <c r="DM37" s="483"/>
      <c r="DN37" s="6">
        <v>0</v>
      </c>
      <c r="DO37" s="5"/>
      <c r="DP37" s="20"/>
      <c r="DQ37" s="315"/>
      <c r="DR37" s="483"/>
      <c r="DS37" s="6">
        <v>0</v>
      </c>
      <c r="DT37" s="5"/>
      <c r="DU37" s="20"/>
      <c r="DV37" s="315"/>
      <c r="DW37" s="483"/>
      <c r="DX37" s="6">
        <v>0</v>
      </c>
      <c r="DY37" s="5"/>
      <c r="DZ37" s="20"/>
      <c r="EA37" s="315"/>
      <c r="EB37" s="483"/>
      <c r="EC37" s="6">
        <v>0</v>
      </c>
      <c r="ED37" s="5"/>
      <c r="EE37" s="20"/>
      <c r="EF37" s="315"/>
      <c r="EG37" s="483"/>
      <c r="EH37" s="6">
        <v>0</v>
      </c>
      <c r="EI37" s="5"/>
      <c r="EJ37" s="20"/>
      <c r="EK37" s="315"/>
      <c r="EL37" s="483"/>
      <c r="EM37" s="6">
        <f>SUM(CE37:DD37)</f>
        <v>0</v>
      </c>
      <c r="EN37" s="5"/>
      <c r="EO37" s="20"/>
      <c r="EP37" s="151"/>
    </row>
    <row r="38" spans="4:146" ht="12.75" hidden="1" customHeight="1" x14ac:dyDescent="0.3">
      <c r="D38" s="151"/>
      <c r="F38" s="315"/>
      <c r="H38" s="20"/>
      <c r="I38" s="20"/>
      <c r="J38" s="20"/>
      <c r="K38" s="315"/>
      <c r="L38" s="20"/>
      <c r="M38" s="20"/>
      <c r="N38" s="20"/>
      <c r="O38" s="20"/>
      <c r="P38" s="315"/>
      <c r="Q38" s="20"/>
      <c r="R38" s="20"/>
      <c r="S38" s="20"/>
      <c r="T38" s="20"/>
      <c r="U38" s="315"/>
      <c r="V38" s="20"/>
      <c r="W38" s="20"/>
      <c r="X38" s="20"/>
      <c r="Y38" s="20"/>
      <c r="Z38" s="315"/>
      <c r="AA38" s="20"/>
      <c r="AB38" s="20"/>
      <c r="AC38" s="20"/>
      <c r="AD38" s="20"/>
      <c r="AE38" s="315"/>
      <c r="AF38" s="20"/>
      <c r="AG38" s="20"/>
      <c r="AH38" s="20"/>
      <c r="AI38" s="20"/>
      <c r="AJ38" s="315"/>
      <c r="AK38" s="20"/>
      <c r="AL38" s="20"/>
      <c r="AM38" s="20"/>
      <c r="AN38" s="20"/>
      <c r="AO38" s="315"/>
      <c r="AP38" s="20"/>
      <c r="AQ38" s="20"/>
      <c r="AR38" s="20"/>
      <c r="AS38" s="20"/>
      <c r="AT38" s="315"/>
      <c r="AU38" s="20"/>
      <c r="AV38" s="20"/>
      <c r="AW38" s="20"/>
      <c r="AX38" s="20"/>
      <c r="AY38" s="315"/>
      <c r="AZ38" s="20"/>
      <c r="BA38" s="20"/>
      <c r="BB38" s="20"/>
      <c r="BC38" s="20"/>
      <c r="BD38" s="315"/>
      <c r="BE38" s="20"/>
      <c r="BF38" s="20"/>
      <c r="BG38" s="20"/>
      <c r="BH38" s="20"/>
      <c r="BI38" s="315"/>
      <c r="BJ38" s="20"/>
      <c r="BK38" s="20"/>
      <c r="BL38" s="20"/>
      <c r="BM38" s="20"/>
      <c r="BN38" s="315"/>
      <c r="BO38" s="20"/>
      <c r="BP38" s="20"/>
      <c r="BQ38" s="20"/>
      <c r="BR38" s="20"/>
      <c r="BS38" s="315"/>
      <c r="BT38" s="20"/>
      <c r="BU38" s="20"/>
      <c r="BV38" s="20"/>
      <c r="BW38" s="20"/>
      <c r="BX38" s="315"/>
      <c r="BY38" s="20"/>
      <c r="BZ38" s="20"/>
      <c r="CA38" s="20"/>
      <c r="CB38" s="20"/>
      <c r="CC38" s="315"/>
      <c r="CD38" s="20"/>
      <c r="CE38" s="20"/>
      <c r="CF38" s="20"/>
      <c r="CG38" s="20"/>
      <c r="CH38" s="315"/>
      <c r="CI38" s="20"/>
      <c r="CJ38" s="20"/>
      <c r="CK38" s="20"/>
      <c r="CL38" s="20"/>
      <c r="CM38" s="315"/>
      <c r="CN38" s="20"/>
      <c r="CO38" s="20"/>
      <c r="CP38" s="20"/>
      <c r="CQ38" s="20"/>
      <c r="CR38" s="315"/>
      <c r="CS38" s="20"/>
      <c r="CT38" s="20"/>
      <c r="CU38" s="20"/>
      <c r="CV38" s="20"/>
      <c r="CW38" s="315"/>
      <c r="CX38" s="20"/>
      <c r="CY38" s="20"/>
      <c r="CZ38" s="20"/>
      <c r="DA38" s="20"/>
      <c r="DB38" s="315"/>
      <c r="DC38" s="20"/>
      <c r="DD38" s="20"/>
      <c r="DE38" s="20"/>
      <c r="DF38" s="20"/>
      <c r="DG38" s="315"/>
      <c r="DH38" s="20"/>
      <c r="DI38" s="20"/>
      <c r="DJ38" s="20"/>
      <c r="DK38" s="20"/>
      <c r="DL38" s="315"/>
      <c r="DM38" s="20"/>
      <c r="DN38" s="20"/>
      <c r="DO38" s="20"/>
      <c r="DP38" s="20"/>
      <c r="DQ38" s="315"/>
      <c r="DR38" s="20"/>
      <c r="DS38" s="20"/>
      <c r="DT38" s="20"/>
      <c r="DU38" s="20"/>
      <c r="DV38" s="315"/>
      <c r="DW38" s="20"/>
      <c r="DX38" s="20"/>
      <c r="DY38" s="20"/>
      <c r="DZ38" s="20"/>
      <c r="EA38" s="315"/>
      <c r="EB38" s="20"/>
      <c r="EC38" s="20"/>
      <c r="ED38" s="20"/>
      <c r="EE38" s="20"/>
      <c r="EF38" s="315"/>
      <c r="EG38" s="20"/>
      <c r="EH38" s="20"/>
      <c r="EI38" s="20"/>
      <c r="EJ38" s="20"/>
      <c r="EK38" s="315"/>
      <c r="EL38" s="20"/>
      <c r="EM38" s="20"/>
      <c r="EN38" s="20"/>
      <c r="EO38" s="20"/>
      <c r="EP38" s="151"/>
    </row>
    <row r="39" spans="4:146" ht="12.75" hidden="1" customHeight="1" x14ac:dyDescent="0.3">
      <c r="D39" s="151" t="s">
        <v>423</v>
      </c>
      <c r="F39" s="315"/>
      <c r="H39" s="20">
        <f>SUM(H40:H43)</f>
        <v>0</v>
      </c>
      <c r="I39" s="20"/>
      <c r="J39" s="20"/>
      <c r="K39" s="315"/>
      <c r="L39" s="20"/>
      <c r="M39" s="20">
        <f>SUM(M40:M43)</f>
        <v>0</v>
      </c>
      <c r="N39" s="20"/>
      <c r="O39" s="20"/>
      <c r="P39" s="315"/>
      <c r="Q39" s="20"/>
      <c r="R39" s="20">
        <f>SUM(R40:R43)</f>
        <v>0</v>
      </c>
      <c r="S39" s="20"/>
      <c r="T39" s="20"/>
      <c r="U39" s="315"/>
      <c r="V39" s="20"/>
      <c r="W39" s="20">
        <f>SUM(W40:W43)</f>
        <v>0</v>
      </c>
      <c r="X39" s="20"/>
      <c r="Y39" s="20"/>
      <c r="Z39" s="315"/>
      <c r="AA39" s="20"/>
      <c r="AB39" s="20">
        <f>SUM(AB40:AB43)</f>
        <v>0</v>
      </c>
      <c r="AC39" s="20"/>
      <c r="AD39" s="20"/>
      <c r="AE39" s="315"/>
      <c r="AF39" s="20"/>
      <c r="AG39" s="20">
        <f>SUM(AG40:AG43)</f>
        <v>0</v>
      </c>
      <c r="AH39" s="20"/>
      <c r="AI39" s="20"/>
      <c r="AJ39" s="315"/>
      <c r="AK39" s="20"/>
      <c r="AL39" s="20">
        <f>SUM(AL40:AL43)</f>
        <v>0</v>
      </c>
      <c r="AM39" s="20"/>
      <c r="AN39" s="20"/>
      <c r="AO39" s="315"/>
      <c r="AP39" s="20"/>
      <c r="AQ39" s="20">
        <f>SUM(AQ40:AQ43)</f>
        <v>0</v>
      </c>
      <c r="AR39" s="20"/>
      <c r="AS39" s="20"/>
      <c r="AT39" s="315"/>
      <c r="AU39" s="20"/>
      <c r="AV39" s="20">
        <f>SUM(AV40:AV43)</f>
        <v>0</v>
      </c>
      <c r="AW39" s="20"/>
      <c r="AX39" s="20"/>
      <c r="AY39" s="315"/>
      <c r="AZ39" s="20"/>
      <c r="BA39" s="20">
        <f>SUM(BA40:BA43)</f>
        <v>0</v>
      </c>
      <c r="BB39" s="20"/>
      <c r="BC39" s="20"/>
      <c r="BD39" s="315"/>
      <c r="BE39" s="20"/>
      <c r="BF39" s="20">
        <f>SUM(BF40:BF43)</f>
        <v>0</v>
      </c>
      <c r="BG39" s="20"/>
      <c r="BH39" s="20"/>
      <c r="BI39" s="315"/>
      <c r="BJ39" s="20"/>
      <c r="BK39" s="20">
        <f>SUM(BK40:BK43)</f>
        <v>0</v>
      </c>
      <c r="BL39" s="20"/>
      <c r="BM39" s="20"/>
      <c r="BN39" s="315"/>
      <c r="BO39" s="20"/>
      <c r="BP39" s="20">
        <f>SUM(BP40:BP43)</f>
        <v>0</v>
      </c>
      <c r="BQ39" s="20"/>
      <c r="BR39" s="20"/>
      <c r="BS39" s="315"/>
      <c r="BT39" s="20"/>
      <c r="BU39" s="20">
        <f>SUM(BU40:BU43)</f>
        <v>0</v>
      </c>
      <c r="BV39" s="20"/>
      <c r="BW39" s="20"/>
      <c r="BX39" s="315"/>
      <c r="BY39" s="20"/>
      <c r="BZ39" s="20">
        <f>SUM(BZ40:BZ43)</f>
        <v>0</v>
      </c>
      <c r="CA39" s="20"/>
      <c r="CB39" s="20"/>
      <c r="CC39" s="315"/>
      <c r="CD39" s="20"/>
      <c r="CE39" s="20">
        <f>SUM(CE40:CE43)</f>
        <v>0</v>
      </c>
      <c r="CF39" s="20"/>
      <c r="CG39" s="20"/>
      <c r="CH39" s="315"/>
      <c r="CI39" s="20"/>
      <c r="CJ39" s="20">
        <f>SUM(CJ40:CJ43)</f>
        <v>0</v>
      </c>
      <c r="CK39" s="20"/>
      <c r="CL39" s="20"/>
      <c r="CM39" s="315"/>
      <c r="CN39" s="20"/>
      <c r="CO39" s="20">
        <f>SUM(CO40:CO43)</f>
        <v>0</v>
      </c>
      <c r="CP39" s="20"/>
      <c r="CQ39" s="20"/>
      <c r="CR39" s="315"/>
      <c r="CS39" s="20"/>
      <c r="CT39" s="20">
        <f>SUM(CT40:CT43)</f>
        <v>0</v>
      </c>
      <c r="CU39" s="20"/>
      <c r="CV39" s="20"/>
      <c r="CW39" s="315"/>
      <c r="CX39" s="20"/>
      <c r="CY39" s="20">
        <f>SUM(CY40:CY43)</f>
        <v>0</v>
      </c>
      <c r="CZ39" s="20"/>
      <c r="DA39" s="20"/>
      <c r="DB39" s="315"/>
      <c r="DC39" s="20"/>
      <c r="DD39" s="20">
        <f>SUM(DD40:DD43)</f>
        <v>0</v>
      </c>
      <c r="DE39" s="20"/>
      <c r="DF39" s="20"/>
      <c r="DG39" s="315"/>
      <c r="DH39" s="20"/>
      <c r="DI39" s="20">
        <f>SUM(DI40:DI43)</f>
        <v>0</v>
      </c>
      <c r="DJ39" s="20"/>
      <c r="DK39" s="20"/>
      <c r="DL39" s="315"/>
      <c r="DM39" s="20"/>
      <c r="DN39" s="20">
        <f>SUM(DN40:DN43)</f>
        <v>0</v>
      </c>
      <c r="DO39" s="20"/>
      <c r="DP39" s="20"/>
      <c r="DQ39" s="315"/>
      <c r="DR39" s="20"/>
      <c r="DS39" s="20">
        <f>SUM(DS40:DS43)</f>
        <v>0</v>
      </c>
      <c r="DT39" s="20"/>
      <c r="DU39" s="20"/>
      <c r="DV39" s="315"/>
      <c r="DW39" s="20"/>
      <c r="DX39" s="20">
        <f>SUM(DX40:DX43)</f>
        <v>0</v>
      </c>
      <c r="DY39" s="20"/>
      <c r="DZ39" s="20"/>
      <c r="EA39" s="315"/>
      <c r="EB39" s="20"/>
      <c r="EC39" s="20">
        <f>SUM(EC40:EC43)</f>
        <v>0</v>
      </c>
      <c r="ED39" s="20"/>
      <c r="EE39" s="20"/>
      <c r="EF39" s="315"/>
      <c r="EG39" s="20"/>
      <c r="EH39" s="20">
        <f>SUM(EH40:EH43)</f>
        <v>0</v>
      </c>
      <c r="EI39" s="20"/>
      <c r="EJ39" s="20"/>
      <c r="EK39" s="315"/>
      <c r="EL39" s="20"/>
      <c r="EM39" s="20">
        <f>SUM(EM40:EM43)</f>
        <v>0</v>
      </c>
      <c r="EN39" s="20"/>
      <c r="EO39" s="20"/>
      <c r="EP39" s="151"/>
    </row>
    <row r="40" spans="4:146" ht="12.75" hidden="1" customHeight="1" x14ac:dyDescent="0.3">
      <c r="D40" s="151" t="s">
        <v>416</v>
      </c>
      <c r="F40" s="315"/>
      <c r="G40" s="406"/>
      <c r="H40" s="474">
        <v>0</v>
      </c>
      <c r="I40" s="475"/>
      <c r="J40" s="20"/>
      <c r="K40" s="315"/>
      <c r="L40" s="476"/>
      <c r="M40" s="474">
        <v>0</v>
      </c>
      <c r="N40" s="475"/>
      <c r="O40" s="20"/>
      <c r="P40" s="315"/>
      <c r="Q40" s="476"/>
      <c r="R40" s="474">
        <v>0</v>
      </c>
      <c r="S40" s="475"/>
      <c r="T40" s="20"/>
      <c r="U40" s="315"/>
      <c r="V40" s="476"/>
      <c r="W40" s="474">
        <v>0</v>
      </c>
      <c r="X40" s="475"/>
      <c r="Y40" s="20"/>
      <c r="Z40" s="315"/>
      <c r="AA40" s="476"/>
      <c r="AB40" s="474">
        <v>0</v>
      </c>
      <c r="AC40" s="475"/>
      <c r="AD40" s="20"/>
      <c r="AE40" s="315"/>
      <c r="AF40" s="476"/>
      <c r="AG40" s="474">
        <v>0</v>
      </c>
      <c r="AH40" s="475"/>
      <c r="AI40" s="20"/>
      <c r="AJ40" s="315"/>
      <c r="AK40" s="476"/>
      <c r="AL40" s="474">
        <v>0</v>
      </c>
      <c r="AM40" s="475"/>
      <c r="AN40" s="20"/>
      <c r="AO40" s="315"/>
      <c r="AP40" s="476"/>
      <c r="AQ40" s="474">
        <v>0</v>
      </c>
      <c r="AR40" s="475"/>
      <c r="AS40" s="20"/>
      <c r="AT40" s="315"/>
      <c r="AU40" s="476"/>
      <c r="AV40" s="474">
        <v>0</v>
      </c>
      <c r="AW40" s="475"/>
      <c r="AX40" s="20"/>
      <c r="AY40" s="315"/>
      <c r="AZ40" s="476"/>
      <c r="BA40" s="474">
        <v>0</v>
      </c>
      <c r="BB40" s="475"/>
      <c r="BC40" s="20"/>
      <c r="BD40" s="315"/>
      <c r="BE40" s="476"/>
      <c r="BF40" s="474">
        <v>0</v>
      </c>
      <c r="BG40" s="475"/>
      <c r="BH40" s="20"/>
      <c r="BI40" s="315"/>
      <c r="BJ40" s="476"/>
      <c r="BK40" s="474">
        <v>0</v>
      </c>
      <c r="BL40" s="475"/>
      <c r="BM40" s="20"/>
      <c r="BN40" s="315"/>
      <c r="BO40" s="476"/>
      <c r="BP40" s="474">
        <v>0</v>
      </c>
      <c r="BQ40" s="475"/>
      <c r="BR40" s="20"/>
      <c r="BS40" s="315"/>
      <c r="BT40" s="476"/>
      <c r="BU40" s="474">
        <f>SUM(M40:BP40)</f>
        <v>0</v>
      </c>
      <c r="BV40" s="475"/>
      <c r="BW40" s="20"/>
      <c r="BX40" s="315"/>
      <c r="BY40" s="476"/>
      <c r="BZ40" s="474">
        <v>0</v>
      </c>
      <c r="CA40" s="475"/>
      <c r="CB40" s="20"/>
      <c r="CC40" s="315"/>
      <c r="CD40" s="476"/>
      <c r="CE40" s="474">
        <v>0</v>
      </c>
      <c r="CF40" s="475"/>
      <c r="CG40" s="20"/>
      <c r="CH40" s="315"/>
      <c r="CI40" s="476"/>
      <c r="CJ40" s="474">
        <v>0</v>
      </c>
      <c r="CK40" s="475"/>
      <c r="CL40" s="20"/>
      <c r="CM40" s="315"/>
      <c r="CN40" s="476"/>
      <c r="CO40" s="474">
        <v>0</v>
      </c>
      <c r="CP40" s="475"/>
      <c r="CQ40" s="20"/>
      <c r="CR40" s="315"/>
      <c r="CS40" s="476"/>
      <c r="CT40" s="474">
        <v>0</v>
      </c>
      <c r="CU40" s="475"/>
      <c r="CV40" s="20"/>
      <c r="CW40" s="315"/>
      <c r="CX40" s="476"/>
      <c r="CY40" s="474">
        <v>0</v>
      </c>
      <c r="CZ40" s="475"/>
      <c r="DA40" s="20"/>
      <c r="DB40" s="315"/>
      <c r="DC40" s="476"/>
      <c r="DD40" s="474">
        <v>0</v>
      </c>
      <c r="DE40" s="475"/>
      <c r="DF40" s="20"/>
      <c r="DG40" s="315"/>
      <c r="DH40" s="476"/>
      <c r="DI40" s="474">
        <v>0</v>
      </c>
      <c r="DJ40" s="475"/>
      <c r="DK40" s="20"/>
      <c r="DL40" s="315"/>
      <c r="DM40" s="476"/>
      <c r="DN40" s="474">
        <v>0</v>
      </c>
      <c r="DO40" s="475"/>
      <c r="DP40" s="20"/>
      <c r="DQ40" s="315"/>
      <c r="DR40" s="476"/>
      <c r="DS40" s="474">
        <v>0</v>
      </c>
      <c r="DT40" s="475"/>
      <c r="DU40" s="20"/>
      <c r="DV40" s="315"/>
      <c r="DW40" s="476"/>
      <c r="DX40" s="474">
        <v>0</v>
      </c>
      <c r="DY40" s="475"/>
      <c r="DZ40" s="20"/>
      <c r="EA40" s="315"/>
      <c r="EB40" s="476"/>
      <c r="EC40" s="474">
        <v>0</v>
      </c>
      <c r="ED40" s="475"/>
      <c r="EE40" s="20"/>
      <c r="EF40" s="315"/>
      <c r="EG40" s="476"/>
      <c r="EH40" s="474">
        <v>0</v>
      </c>
      <c r="EI40" s="475"/>
      <c r="EJ40" s="20"/>
      <c r="EK40" s="315"/>
      <c r="EL40" s="476"/>
      <c r="EM40" s="474">
        <f>SUM(CE40:CJ40)</f>
        <v>0</v>
      </c>
      <c r="EN40" s="475"/>
      <c r="EO40" s="20"/>
      <c r="EP40" s="151"/>
    </row>
    <row r="41" spans="4:146" ht="12.75" hidden="1" customHeight="1" x14ac:dyDescent="0.3">
      <c r="D41" s="151" t="s">
        <v>419</v>
      </c>
      <c r="F41" s="315"/>
      <c r="G41" s="402"/>
      <c r="H41" s="20">
        <v>0</v>
      </c>
      <c r="I41" s="19"/>
      <c r="J41" s="20"/>
      <c r="K41" s="315"/>
      <c r="L41" s="315"/>
      <c r="M41" s="20">
        <v>0</v>
      </c>
      <c r="N41" s="19"/>
      <c r="O41" s="20"/>
      <c r="P41" s="315"/>
      <c r="Q41" s="315"/>
      <c r="R41" s="20">
        <v>0</v>
      </c>
      <c r="S41" s="19"/>
      <c r="T41" s="20"/>
      <c r="U41" s="315"/>
      <c r="V41" s="315"/>
      <c r="W41" s="20">
        <v>0</v>
      </c>
      <c r="X41" s="19"/>
      <c r="Y41" s="20"/>
      <c r="Z41" s="315"/>
      <c r="AA41" s="315"/>
      <c r="AB41" s="20">
        <v>0</v>
      </c>
      <c r="AC41" s="19"/>
      <c r="AD41" s="20"/>
      <c r="AE41" s="315"/>
      <c r="AF41" s="315"/>
      <c r="AG41" s="20">
        <v>0</v>
      </c>
      <c r="AH41" s="19"/>
      <c r="AI41" s="20"/>
      <c r="AJ41" s="315"/>
      <c r="AK41" s="315"/>
      <c r="AL41" s="20">
        <v>0</v>
      </c>
      <c r="AM41" s="19"/>
      <c r="AN41" s="20"/>
      <c r="AO41" s="315"/>
      <c r="AP41" s="315"/>
      <c r="AQ41" s="20">
        <v>0</v>
      </c>
      <c r="AR41" s="19"/>
      <c r="AS41" s="20"/>
      <c r="AT41" s="315"/>
      <c r="AU41" s="315"/>
      <c r="AV41" s="20">
        <v>0</v>
      </c>
      <c r="AW41" s="19"/>
      <c r="AX41" s="20"/>
      <c r="AY41" s="315"/>
      <c r="AZ41" s="315"/>
      <c r="BA41" s="20">
        <v>0</v>
      </c>
      <c r="BB41" s="19"/>
      <c r="BC41" s="20"/>
      <c r="BD41" s="315"/>
      <c r="BE41" s="315"/>
      <c r="BF41" s="20">
        <v>0</v>
      </c>
      <c r="BG41" s="19"/>
      <c r="BH41" s="20"/>
      <c r="BI41" s="315"/>
      <c r="BJ41" s="315"/>
      <c r="BK41" s="20">
        <v>0</v>
      </c>
      <c r="BL41" s="19"/>
      <c r="BM41" s="20"/>
      <c r="BN41" s="315"/>
      <c r="BO41" s="315"/>
      <c r="BP41" s="20">
        <v>0</v>
      </c>
      <c r="BQ41" s="19"/>
      <c r="BR41" s="20"/>
      <c r="BS41" s="315"/>
      <c r="BT41" s="315"/>
      <c r="BU41" s="20">
        <f>SUM(M41:BP41)</f>
        <v>0</v>
      </c>
      <c r="BV41" s="19"/>
      <c r="BW41" s="20"/>
      <c r="BX41" s="315"/>
      <c r="BY41" s="315"/>
      <c r="BZ41" s="20">
        <v>0</v>
      </c>
      <c r="CA41" s="19"/>
      <c r="CB41" s="20"/>
      <c r="CC41" s="315"/>
      <c r="CD41" s="315"/>
      <c r="CE41" s="20">
        <v>0</v>
      </c>
      <c r="CF41" s="19"/>
      <c r="CG41" s="20"/>
      <c r="CH41" s="315"/>
      <c r="CI41" s="315"/>
      <c r="CJ41" s="20">
        <v>0</v>
      </c>
      <c r="CK41" s="19"/>
      <c r="CL41" s="20"/>
      <c r="CM41" s="315"/>
      <c r="CN41" s="315"/>
      <c r="CO41" s="20">
        <v>0</v>
      </c>
      <c r="CP41" s="19"/>
      <c r="CQ41" s="20"/>
      <c r="CR41" s="315"/>
      <c r="CS41" s="315"/>
      <c r="CT41" s="20">
        <v>0</v>
      </c>
      <c r="CU41" s="19"/>
      <c r="CV41" s="20"/>
      <c r="CW41" s="315"/>
      <c r="CX41" s="315"/>
      <c r="CY41" s="20">
        <v>0</v>
      </c>
      <c r="CZ41" s="19"/>
      <c r="DA41" s="20"/>
      <c r="DB41" s="315"/>
      <c r="DC41" s="315"/>
      <c r="DD41" s="20">
        <v>0</v>
      </c>
      <c r="DE41" s="19"/>
      <c r="DF41" s="20"/>
      <c r="DG41" s="315"/>
      <c r="DH41" s="315"/>
      <c r="DI41" s="20">
        <v>0</v>
      </c>
      <c r="DJ41" s="19"/>
      <c r="DK41" s="20"/>
      <c r="DL41" s="315"/>
      <c r="DM41" s="315"/>
      <c r="DN41" s="20">
        <v>0</v>
      </c>
      <c r="DO41" s="19"/>
      <c r="DP41" s="20"/>
      <c r="DQ41" s="315"/>
      <c r="DR41" s="315"/>
      <c r="DS41" s="20">
        <v>0</v>
      </c>
      <c r="DT41" s="19"/>
      <c r="DU41" s="20"/>
      <c r="DV41" s="315"/>
      <c r="DW41" s="315"/>
      <c r="DX41" s="20">
        <v>0</v>
      </c>
      <c r="DY41" s="19"/>
      <c r="DZ41" s="20"/>
      <c r="EA41" s="315"/>
      <c r="EB41" s="315"/>
      <c r="EC41" s="20">
        <v>0</v>
      </c>
      <c r="ED41" s="19"/>
      <c r="EE41" s="20"/>
      <c r="EF41" s="315"/>
      <c r="EG41" s="315"/>
      <c r="EH41" s="20">
        <v>0</v>
      </c>
      <c r="EI41" s="19"/>
      <c r="EJ41" s="20"/>
      <c r="EK41" s="315"/>
      <c r="EL41" s="315"/>
      <c r="EM41" s="20">
        <f>SUM(CE41:CJ41)</f>
        <v>0</v>
      </c>
      <c r="EN41" s="19"/>
      <c r="EO41" s="20"/>
      <c r="EP41" s="151"/>
    </row>
    <row r="42" spans="4:146" ht="12.75" hidden="1" customHeight="1" x14ac:dyDescent="0.3">
      <c r="D42" s="151" t="s">
        <v>420</v>
      </c>
      <c r="F42" s="315"/>
      <c r="G42" s="402"/>
      <c r="H42" s="20">
        <v>0</v>
      </c>
      <c r="I42" s="19"/>
      <c r="J42" s="20"/>
      <c r="K42" s="315"/>
      <c r="L42" s="315"/>
      <c r="M42" s="20">
        <v>0</v>
      </c>
      <c r="N42" s="19"/>
      <c r="O42" s="20"/>
      <c r="P42" s="315"/>
      <c r="Q42" s="315"/>
      <c r="R42" s="20">
        <v>0</v>
      </c>
      <c r="S42" s="19"/>
      <c r="T42" s="20"/>
      <c r="U42" s="315"/>
      <c r="V42" s="315"/>
      <c r="W42" s="20">
        <v>0</v>
      </c>
      <c r="X42" s="19"/>
      <c r="Y42" s="20"/>
      <c r="Z42" s="315"/>
      <c r="AA42" s="315"/>
      <c r="AB42" s="20">
        <v>0</v>
      </c>
      <c r="AC42" s="19"/>
      <c r="AD42" s="20"/>
      <c r="AE42" s="315"/>
      <c r="AF42" s="315"/>
      <c r="AG42" s="20">
        <v>0</v>
      </c>
      <c r="AH42" s="19"/>
      <c r="AI42" s="20"/>
      <c r="AJ42" s="315"/>
      <c r="AK42" s="315"/>
      <c r="AL42" s="20">
        <v>0</v>
      </c>
      <c r="AM42" s="19"/>
      <c r="AN42" s="20"/>
      <c r="AO42" s="315"/>
      <c r="AP42" s="315"/>
      <c r="AQ42" s="20">
        <v>0</v>
      </c>
      <c r="AR42" s="19"/>
      <c r="AS42" s="20"/>
      <c r="AT42" s="315"/>
      <c r="AU42" s="315"/>
      <c r="AV42" s="20">
        <v>0</v>
      </c>
      <c r="AW42" s="19"/>
      <c r="AX42" s="20"/>
      <c r="AY42" s="315"/>
      <c r="AZ42" s="315"/>
      <c r="BA42" s="20">
        <v>0</v>
      </c>
      <c r="BB42" s="19"/>
      <c r="BC42" s="20"/>
      <c r="BD42" s="315"/>
      <c r="BE42" s="315"/>
      <c r="BF42" s="20">
        <v>0</v>
      </c>
      <c r="BG42" s="19"/>
      <c r="BH42" s="20"/>
      <c r="BI42" s="315"/>
      <c r="BJ42" s="315"/>
      <c r="BK42" s="20">
        <v>0</v>
      </c>
      <c r="BL42" s="19"/>
      <c r="BM42" s="20"/>
      <c r="BN42" s="315"/>
      <c r="BO42" s="315"/>
      <c r="BP42" s="20">
        <v>0</v>
      </c>
      <c r="BQ42" s="19"/>
      <c r="BR42" s="20"/>
      <c r="BS42" s="315"/>
      <c r="BT42" s="315"/>
      <c r="BU42" s="20">
        <f>SUM(M42:BP42)</f>
        <v>0</v>
      </c>
      <c r="BV42" s="19"/>
      <c r="BW42" s="20"/>
      <c r="BX42" s="315"/>
      <c r="BY42" s="315"/>
      <c r="BZ42" s="20">
        <v>0</v>
      </c>
      <c r="CA42" s="19"/>
      <c r="CB42" s="20"/>
      <c r="CC42" s="315"/>
      <c r="CD42" s="315"/>
      <c r="CE42" s="20">
        <v>0</v>
      </c>
      <c r="CF42" s="19"/>
      <c r="CG42" s="20"/>
      <c r="CH42" s="315"/>
      <c r="CI42" s="315"/>
      <c r="CJ42" s="20">
        <v>0</v>
      </c>
      <c r="CK42" s="19"/>
      <c r="CL42" s="20"/>
      <c r="CM42" s="315"/>
      <c r="CN42" s="315"/>
      <c r="CO42" s="20">
        <v>0</v>
      </c>
      <c r="CP42" s="19"/>
      <c r="CQ42" s="20"/>
      <c r="CR42" s="315"/>
      <c r="CS42" s="315"/>
      <c r="CT42" s="20">
        <v>0</v>
      </c>
      <c r="CU42" s="19"/>
      <c r="CV42" s="20"/>
      <c r="CW42" s="315"/>
      <c r="CX42" s="315"/>
      <c r="CY42" s="20">
        <v>0</v>
      </c>
      <c r="CZ42" s="19"/>
      <c r="DA42" s="20"/>
      <c r="DB42" s="315"/>
      <c r="DC42" s="315"/>
      <c r="DD42" s="20">
        <v>0</v>
      </c>
      <c r="DE42" s="19"/>
      <c r="DF42" s="20"/>
      <c r="DG42" s="315"/>
      <c r="DH42" s="315"/>
      <c r="DI42" s="20">
        <v>0</v>
      </c>
      <c r="DJ42" s="19"/>
      <c r="DK42" s="20"/>
      <c r="DL42" s="315"/>
      <c r="DM42" s="315"/>
      <c r="DN42" s="20">
        <v>0</v>
      </c>
      <c r="DO42" s="19"/>
      <c r="DP42" s="20"/>
      <c r="DQ42" s="315"/>
      <c r="DR42" s="315"/>
      <c r="DS42" s="20">
        <v>0</v>
      </c>
      <c r="DT42" s="19"/>
      <c r="DU42" s="20"/>
      <c r="DV42" s="315"/>
      <c r="DW42" s="315"/>
      <c r="DX42" s="20">
        <v>0</v>
      </c>
      <c r="DY42" s="19"/>
      <c r="DZ42" s="20"/>
      <c r="EA42" s="315"/>
      <c r="EB42" s="315"/>
      <c r="EC42" s="20">
        <v>0</v>
      </c>
      <c r="ED42" s="19"/>
      <c r="EE42" s="20"/>
      <c r="EF42" s="315"/>
      <c r="EG42" s="315"/>
      <c r="EH42" s="20">
        <v>0</v>
      </c>
      <c r="EI42" s="19"/>
      <c r="EJ42" s="20"/>
      <c r="EK42" s="315"/>
      <c r="EL42" s="315"/>
      <c r="EM42" s="20">
        <f>SUM(CE42:CJ42)</f>
        <v>0</v>
      </c>
      <c r="EN42" s="19"/>
      <c r="EO42" s="20"/>
      <c r="EP42" s="151"/>
    </row>
    <row r="43" spans="4:146" ht="12.75" hidden="1" customHeight="1" x14ac:dyDescent="0.3">
      <c r="D43" s="151" t="s">
        <v>421</v>
      </c>
      <c r="F43" s="315"/>
      <c r="G43" s="419"/>
      <c r="H43" s="6">
        <v>0</v>
      </c>
      <c r="I43" s="5"/>
      <c r="J43" s="20"/>
      <c r="K43" s="315"/>
      <c r="L43" s="483"/>
      <c r="M43" s="6">
        <v>0</v>
      </c>
      <c r="N43" s="5"/>
      <c r="O43" s="20"/>
      <c r="P43" s="315"/>
      <c r="Q43" s="483"/>
      <c r="R43" s="6">
        <v>0</v>
      </c>
      <c r="S43" s="5"/>
      <c r="T43" s="20"/>
      <c r="U43" s="315"/>
      <c r="V43" s="483"/>
      <c r="W43" s="6">
        <v>0</v>
      </c>
      <c r="X43" s="5"/>
      <c r="Y43" s="20"/>
      <c r="Z43" s="315"/>
      <c r="AA43" s="483"/>
      <c r="AB43" s="6">
        <v>0</v>
      </c>
      <c r="AC43" s="5"/>
      <c r="AD43" s="20"/>
      <c r="AE43" s="315"/>
      <c r="AF43" s="483"/>
      <c r="AG43" s="6">
        <v>0</v>
      </c>
      <c r="AH43" s="5"/>
      <c r="AI43" s="20"/>
      <c r="AJ43" s="315"/>
      <c r="AK43" s="483"/>
      <c r="AL43" s="6">
        <v>0</v>
      </c>
      <c r="AM43" s="5"/>
      <c r="AN43" s="20"/>
      <c r="AO43" s="315"/>
      <c r="AP43" s="483"/>
      <c r="AQ43" s="6">
        <v>0</v>
      </c>
      <c r="AR43" s="5"/>
      <c r="AS43" s="20"/>
      <c r="AT43" s="315"/>
      <c r="AU43" s="483"/>
      <c r="AV43" s="6">
        <v>0</v>
      </c>
      <c r="AW43" s="5"/>
      <c r="AX43" s="20"/>
      <c r="AY43" s="315"/>
      <c r="AZ43" s="483"/>
      <c r="BA43" s="6">
        <v>0</v>
      </c>
      <c r="BB43" s="5"/>
      <c r="BC43" s="20"/>
      <c r="BD43" s="315"/>
      <c r="BE43" s="483"/>
      <c r="BF43" s="6">
        <v>0</v>
      </c>
      <c r="BG43" s="5"/>
      <c r="BH43" s="20"/>
      <c r="BI43" s="315"/>
      <c r="BJ43" s="483"/>
      <c r="BK43" s="6">
        <v>0</v>
      </c>
      <c r="BL43" s="5"/>
      <c r="BM43" s="20"/>
      <c r="BN43" s="315"/>
      <c r="BO43" s="483"/>
      <c r="BP43" s="6">
        <v>0</v>
      </c>
      <c r="BQ43" s="5"/>
      <c r="BR43" s="20"/>
      <c r="BS43" s="315"/>
      <c r="BT43" s="483"/>
      <c r="BU43" s="6">
        <f>SUM(M43:BP43)</f>
        <v>0</v>
      </c>
      <c r="BV43" s="5"/>
      <c r="BW43" s="20"/>
      <c r="BX43" s="315"/>
      <c r="BY43" s="483"/>
      <c r="BZ43" s="6">
        <v>0</v>
      </c>
      <c r="CA43" s="5"/>
      <c r="CB43" s="20"/>
      <c r="CC43" s="315"/>
      <c r="CD43" s="483"/>
      <c r="CE43" s="6">
        <v>0</v>
      </c>
      <c r="CF43" s="5"/>
      <c r="CG43" s="20"/>
      <c r="CH43" s="315"/>
      <c r="CI43" s="483"/>
      <c r="CJ43" s="6">
        <v>0</v>
      </c>
      <c r="CK43" s="5"/>
      <c r="CL43" s="20"/>
      <c r="CM43" s="315"/>
      <c r="CN43" s="483"/>
      <c r="CO43" s="6">
        <v>0</v>
      </c>
      <c r="CP43" s="5"/>
      <c r="CQ43" s="20"/>
      <c r="CR43" s="315"/>
      <c r="CS43" s="483"/>
      <c r="CT43" s="6">
        <v>0</v>
      </c>
      <c r="CU43" s="5"/>
      <c r="CV43" s="20"/>
      <c r="CW43" s="315"/>
      <c r="CX43" s="483"/>
      <c r="CY43" s="6">
        <v>0</v>
      </c>
      <c r="CZ43" s="5"/>
      <c r="DA43" s="20"/>
      <c r="DB43" s="315"/>
      <c r="DC43" s="483"/>
      <c r="DD43" s="6">
        <v>0</v>
      </c>
      <c r="DE43" s="5"/>
      <c r="DF43" s="20"/>
      <c r="DG43" s="315"/>
      <c r="DH43" s="483"/>
      <c r="DI43" s="6">
        <v>0</v>
      </c>
      <c r="DJ43" s="5"/>
      <c r="DK43" s="20"/>
      <c r="DL43" s="315"/>
      <c r="DM43" s="483"/>
      <c r="DN43" s="6">
        <v>0</v>
      </c>
      <c r="DO43" s="5"/>
      <c r="DP43" s="20"/>
      <c r="DQ43" s="315"/>
      <c r="DR43" s="483"/>
      <c r="DS43" s="6">
        <v>0</v>
      </c>
      <c r="DT43" s="5"/>
      <c r="DU43" s="20"/>
      <c r="DV43" s="315"/>
      <c r="DW43" s="483"/>
      <c r="DX43" s="6">
        <v>0</v>
      </c>
      <c r="DY43" s="5"/>
      <c r="DZ43" s="20"/>
      <c r="EA43" s="315"/>
      <c r="EB43" s="483"/>
      <c r="EC43" s="6">
        <v>0</v>
      </c>
      <c r="ED43" s="5"/>
      <c r="EE43" s="20"/>
      <c r="EF43" s="315"/>
      <c r="EG43" s="483"/>
      <c r="EH43" s="6">
        <v>0</v>
      </c>
      <c r="EI43" s="5"/>
      <c r="EJ43" s="20"/>
      <c r="EK43" s="315"/>
      <c r="EL43" s="483"/>
      <c r="EM43" s="6">
        <f>SUM(CE43:CJ43)</f>
        <v>0</v>
      </c>
      <c r="EN43" s="5"/>
      <c r="EO43" s="20"/>
      <c r="EP43" s="151"/>
    </row>
    <row r="44" spans="4:146" hidden="1" x14ac:dyDescent="0.3">
      <c r="D44" s="151"/>
      <c r="F44" s="315"/>
      <c r="H44" s="20"/>
      <c r="I44" s="20"/>
      <c r="J44" s="20"/>
      <c r="K44" s="315"/>
      <c r="L44" s="20"/>
      <c r="M44" s="20"/>
      <c r="N44" s="20"/>
      <c r="O44" s="20"/>
      <c r="P44" s="315"/>
      <c r="Q44" s="20"/>
      <c r="R44" s="20"/>
      <c r="S44" s="20"/>
      <c r="T44" s="20"/>
      <c r="U44" s="315"/>
      <c r="V44" s="20"/>
      <c r="W44" s="20"/>
      <c r="X44" s="20"/>
      <c r="Y44" s="20"/>
      <c r="Z44" s="315"/>
      <c r="AA44" s="20"/>
      <c r="AB44" s="20"/>
      <c r="AC44" s="20"/>
      <c r="AD44" s="20"/>
      <c r="AE44" s="315"/>
      <c r="AF44" s="20"/>
      <c r="AG44" s="20"/>
      <c r="AH44" s="20"/>
      <c r="AI44" s="20"/>
      <c r="AJ44" s="315"/>
      <c r="AK44" s="20"/>
      <c r="AL44" s="20"/>
      <c r="AM44" s="20"/>
      <c r="AN44" s="20"/>
      <c r="AO44" s="315"/>
      <c r="AP44" s="20"/>
      <c r="AQ44" s="20"/>
      <c r="AR44" s="20"/>
      <c r="AS44" s="20"/>
      <c r="AT44" s="315"/>
      <c r="AU44" s="20"/>
      <c r="AV44" s="20"/>
      <c r="AW44" s="20"/>
      <c r="AX44" s="20"/>
      <c r="AY44" s="315"/>
      <c r="AZ44" s="20"/>
      <c r="BA44" s="20"/>
      <c r="BB44" s="20"/>
      <c r="BC44" s="20"/>
      <c r="BD44" s="315"/>
      <c r="BE44" s="20"/>
      <c r="BF44" s="20"/>
      <c r="BG44" s="20"/>
      <c r="BH44" s="20"/>
      <c r="BI44" s="315"/>
      <c r="BJ44" s="20"/>
      <c r="BK44" s="20"/>
      <c r="BL44" s="20"/>
      <c r="BM44" s="20"/>
      <c r="BN44" s="315"/>
      <c r="BO44" s="20"/>
      <c r="BP44" s="20"/>
      <c r="BQ44" s="20"/>
      <c r="BR44" s="20"/>
      <c r="BS44" s="315"/>
      <c r="BT44" s="20"/>
      <c r="BU44" s="20"/>
      <c r="BV44" s="20"/>
      <c r="BW44" s="20"/>
      <c r="BX44" s="315"/>
      <c r="BY44" s="20"/>
      <c r="BZ44" s="20"/>
      <c r="CA44" s="20"/>
      <c r="CB44" s="20"/>
      <c r="CC44" s="315"/>
      <c r="CD44" s="20"/>
      <c r="CE44" s="20"/>
      <c r="CF44" s="20"/>
      <c r="CG44" s="20"/>
      <c r="CH44" s="315"/>
      <c r="CI44" s="20"/>
      <c r="CJ44" s="20"/>
      <c r="CK44" s="20"/>
      <c r="CL44" s="20"/>
      <c r="CM44" s="315"/>
      <c r="CN44" s="20"/>
      <c r="CO44" s="20"/>
      <c r="CP44" s="20"/>
      <c r="CQ44" s="20"/>
      <c r="CR44" s="315"/>
      <c r="CS44" s="20"/>
      <c r="CT44" s="20"/>
      <c r="CU44" s="20"/>
      <c r="CV44" s="20"/>
      <c r="CW44" s="315"/>
      <c r="CX44" s="20"/>
      <c r="CY44" s="20"/>
      <c r="CZ44" s="20"/>
      <c r="DA44" s="20"/>
      <c r="DB44" s="315"/>
      <c r="DC44" s="20"/>
      <c r="DD44" s="20"/>
      <c r="DE44" s="20"/>
      <c r="DF44" s="20"/>
      <c r="DG44" s="315"/>
      <c r="DH44" s="20"/>
      <c r="DI44" s="20"/>
      <c r="DJ44" s="20"/>
      <c r="DK44" s="20"/>
      <c r="DL44" s="315"/>
      <c r="DM44" s="20"/>
      <c r="DN44" s="20"/>
      <c r="DO44" s="20"/>
      <c r="DP44" s="20"/>
      <c r="DQ44" s="315"/>
      <c r="DR44" s="20"/>
      <c r="DS44" s="20"/>
      <c r="DT44" s="20"/>
      <c r="DU44" s="20"/>
      <c r="DV44" s="315"/>
      <c r="DW44" s="20"/>
      <c r="DX44" s="20"/>
      <c r="DY44" s="20"/>
      <c r="DZ44" s="20"/>
      <c r="EA44" s="315"/>
      <c r="EB44" s="20"/>
      <c r="EC44" s="20"/>
      <c r="ED44" s="20"/>
      <c r="EE44" s="20"/>
      <c r="EF44" s="315"/>
      <c r="EG44" s="20"/>
      <c r="EH44" s="20"/>
      <c r="EI44" s="20"/>
      <c r="EJ44" s="20"/>
      <c r="EK44" s="315"/>
      <c r="EL44" s="20"/>
      <c r="EM44" s="20"/>
      <c r="EN44" s="20"/>
      <c r="EO44" s="20"/>
      <c r="EP44" s="151"/>
    </row>
    <row r="45" spans="4:146" ht="12.75" customHeight="1" x14ac:dyDescent="0.3">
      <c r="D45" s="151" t="s">
        <v>424</v>
      </c>
      <c r="F45" s="315"/>
      <c r="H45" s="20">
        <f>SUM(H46:H49)</f>
        <v>0</v>
      </c>
      <c r="I45" s="20"/>
      <c r="J45" s="20"/>
      <c r="K45" s="315"/>
      <c r="L45" s="20"/>
      <c r="M45" s="20">
        <f>SUM(M46:M49)</f>
        <v>0</v>
      </c>
      <c r="N45" s="20"/>
      <c r="O45" s="20"/>
      <c r="P45" s="315"/>
      <c r="Q45" s="20"/>
      <c r="R45" s="20">
        <f>SUM(R46:R49)</f>
        <v>0</v>
      </c>
      <c r="S45" s="20"/>
      <c r="T45" s="20"/>
      <c r="U45" s="315"/>
      <c r="V45" s="20"/>
      <c r="W45" s="20">
        <f>SUM(W46:W49)</f>
        <v>0</v>
      </c>
      <c r="X45" s="20"/>
      <c r="Y45" s="20"/>
      <c r="Z45" s="315"/>
      <c r="AA45" s="20"/>
      <c r="AB45" s="20">
        <f>SUM(AB46:AB49)</f>
        <v>0</v>
      </c>
      <c r="AC45" s="20"/>
      <c r="AD45" s="20"/>
      <c r="AE45" s="315"/>
      <c r="AF45" s="20"/>
      <c r="AG45" s="20">
        <f>SUM(AG46:AG49)</f>
        <v>0</v>
      </c>
      <c r="AH45" s="20"/>
      <c r="AI45" s="20"/>
      <c r="AJ45" s="315"/>
      <c r="AK45" s="20"/>
      <c r="AL45" s="20">
        <f>SUM(AL46:AL49)</f>
        <v>0</v>
      </c>
      <c r="AM45" s="20"/>
      <c r="AN45" s="20"/>
      <c r="AO45" s="315"/>
      <c r="AP45" s="20"/>
      <c r="AQ45" s="20">
        <f>SUM(AQ46:AQ49)</f>
        <v>0</v>
      </c>
      <c r="AR45" s="20"/>
      <c r="AS45" s="20"/>
      <c r="AT45" s="315"/>
      <c r="AU45" s="20"/>
      <c r="AV45" s="20">
        <f>SUM(AV46:AV49)</f>
        <v>0</v>
      </c>
      <c r="AW45" s="20"/>
      <c r="AX45" s="20"/>
      <c r="AY45" s="315"/>
      <c r="AZ45" s="20"/>
      <c r="BA45" s="20">
        <f>SUM(BA46:BA49)</f>
        <v>0</v>
      </c>
      <c r="BB45" s="20"/>
      <c r="BC45" s="20"/>
      <c r="BD45" s="315"/>
      <c r="BE45" s="20"/>
      <c r="BF45" s="20">
        <f>SUM(BF46:BF49)</f>
        <v>0</v>
      </c>
      <c r="BG45" s="20"/>
      <c r="BH45" s="20"/>
      <c r="BI45" s="315"/>
      <c r="BJ45" s="20"/>
      <c r="BK45" s="20">
        <f>SUM(BK46:BK49)</f>
        <v>0</v>
      </c>
      <c r="BL45" s="20"/>
      <c r="BM45" s="20"/>
      <c r="BN45" s="315"/>
      <c r="BO45" s="20"/>
      <c r="BP45" s="20">
        <f>SUM(BP46:BP49)</f>
        <v>0</v>
      </c>
      <c r="BQ45" s="20"/>
      <c r="BR45" s="20"/>
      <c r="BS45" s="315"/>
      <c r="BT45" s="20"/>
      <c r="BU45" s="20">
        <f>SUM(BU46:BU49)</f>
        <v>0</v>
      </c>
      <c r="BV45" s="20"/>
      <c r="BW45" s="20"/>
      <c r="BX45" s="315"/>
      <c r="BY45" s="20"/>
      <c r="BZ45" s="20">
        <f>SUM(BZ46:BZ49)</f>
        <v>27346</v>
      </c>
      <c r="CA45" s="20"/>
      <c r="CB45" s="20"/>
      <c r="CC45" s="315"/>
      <c r="CD45" s="20"/>
      <c r="CE45" s="20">
        <f>SUM(CE46:CE49)</f>
        <v>0</v>
      </c>
      <c r="CF45" s="20"/>
      <c r="CG45" s="20"/>
      <c r="CH45" s="315"/>
      <c r="CI45" s="20"/>
      <c r="CJ45" s="20">
        <f>SUM(CJ46:CJ49)</f>
        <v>4276</v>
      </c>
      <c r="CK45" s="20"/>
      <c r="CL45" s="20"/>
      <c r="CM45" s="315"/>
      <c r="CN45" s="20"/>
      <c r="CO45" s="20">
        <f>SUM(CO46:CO49)</f>
        <v>783</v>
      </c>
      <c r="CP45" s="20"/>
      <c r="CQ45" s="20"/>
      <c r="CR45" s="315"/>
      <c r="CS45" s="20"/>
      <c r="CT45" s="20">
        <f>SUM(CT46:CT49)</f>
        <v>6665</v>
      </c>
      <c r="CU45" s="20"/>
      <c r="CV45" s="20"/>
      <c r="CW45" s="315"/>
      <c r="CX45" s="20"/>
      <c r="CY45" s="20">
        <f>SUM(CY46:CY49)</f>
        <v>5842</v>
      </c>
      <c r="CZ45" s="20"/>
      <c r="DA45" s="20"/>
      <c r="DB45" s="315"/>
      <c r="DC45" s="20"/>
      <c r="DD45" s="20">
        <f>SUM(DD46:DD49)</f>
        <v>0</v>
      </c>
      <c r="DE45" s="20"/>
      <c r="DF45" s="20"/>
      <c r="DG45" s="315"/>
      <c r="DH45" s="20"/>
      <c r="DI45" s="20">
        <f>SUM(DI46:DI49)</f>
        <v>3740</v>
      </c>
      <c r="DJ45" s="20"/>
      <c r="DK45" s="20"/>
      <c r="DL45" s="315"/>
      <c r="DM45" s="20"/>
      <c r="DN45" s="20">
        <f>SUM(DN46:DN49)</f>
        <v>900</v>
      </c>
      <c r="DO45" s="20"/>
      <c r="DP45" s="20"/>
      <c r="DQ45" s="315"/>
      <c r="DR45" s="20"/>
      <c r="DS45" s="20">
        <f>SUM(DS46:DS49)</f>
        <v>5140</v>
      </c>
      <c r="DT45" s="20"/>
      <c r="DU45" s="20"/>
      <c r="DV45" s="315"/>
      <c r="DW45" s="20"/>
      <c r="DX45" s="20">
        <f>SUM(DX46:DX49)</f>
        <v>0</v>
      </c>
      <c r="DY45" s="20"/>
      <c r="DZ45" s="20"/>
      <c r="EA45" s="315"/>
      <c r="EB45" s="20"/>
      <c r="EC45" s="20">
        <f>SUM(EC46:EC49)</f>
        <v>0</v>
      </c>
      <c r="ED45" s="20"/>
      <c r="EE45" s="20"/>
      <c r="EF45" s="315"/>
      <c r="EG45" s="20"/>
      <c r="EH45" s="20">
        <f>SUM(EH46:EH49)</f>
        <v>0</v>
      </c>
      <c r="EI45" s="20"/>
      <c r="EJ45" s="20"/>
      <c r="EK45" s="315"/>
      <c r="EL45" s="20"/>
      <c r="EM45" s="20">
        <f>SUM(EM46:EM49)</f>
        <v>27346</v>
      </c>
      <c r="EN45" s="20"/>
      <c r="EO45" s="20"/>
      <c r="EP45" s="151"/>
    </row>
    <row r="46" spans="4:146" ht="12.75" customHeight="1" x14ac:dyDescent="0.3">
      <c r="D46" s="151" t="s">
        <v>416</v>
      </c>
      <c r="F46" s="315"/>
      <c r="G46" s="406"/>
      <c r="H46" s="474">
        <v>0</v>
      </c>
      <c r="I46" s="475"/>
      <c r="J46" s="20"/>
      <c r="K46" s="315"/>
      <c r="L46" s="476"/>
      <c r="M46" s="474">
        <v>0</v>
      </c>
      <c r="N46" s="475"/>
      <c r="O46" s="20"/>
      <c r="P46" s="315"/>
      <c r="Q46" s="476"/>
      <c r="R46" s="474">
        <v>0</v>
      </c>
      <c r="S46" s="475"/>
      <c r="T46" s="20"/>
      <c r="U46" s="315"/>
      <c r="V46" s="476"/>
      <c r="W46" s="474">
        <v>0</v>
      </c>
      <c r="X46" s="475"/>
      <c r="Y46" s="20"/>
      <c r="Z46" s="315"/>
      <c r="AA46" s="476"/>
      <c r="AB46" s="474">
        <v>0</v>
      </c>
      <c r="AC46" s="475"/>
      <c r="AD46" s="20"/>
      <c r="AE46" s="315"/>
      <c r="AF46" s="476"/>
      <c r="AG46" s="474">
        <v>0</v>
      </c>
      <c r="AH46" s="475"/>
      <c r="AI46" s="20"/>
      <c r="AJ46" s="315"/>
      <c r="AK46" s="476"/>
      <c r="AL46" s="474">
        <v>0</v>
      </c>
      <c r="AM46" s="475"/>
      <c r="AN46" s="20"/>
      <c r="AO46" s="315"/>
      <c r="AP46" s="476"/>
      <c r="AQ46" s="474">
        <v>0</v>
      </c>
      <c r="AR46" s="475"/>
      <c r="AS46" s="20"/>
      <c r="AT46" s="315"/>
      <c r="AU46" s="476"/>
      <c r="AV46" s="474">
        <v>0</v>
      </c>
      <c r="AW46" s="475"/>
      <c r="AX46" s="20"/>
      <c r="AY46" s="315"/>
      <c r="AZ46" s="476"/>
      <c r="BA46" s="474">
        <v>0</v>
      </c>
      <c r="BB46" s="475"/>
      <c r="BC46" s="20"/>
      <c r="BD46" s="315"/>
      <c r="BE46" s="476"/>
      <c r="BF46" s="474">
        <v>0</v>
      </c>
      <c r="BG46" s="475"/>
      <c r="BH46" s="20"/>
      <c r="BI46" s="315"/>
      <c r="BJ46" s="476"/>
      <c r="BK46" s="474">
        <v>0</v>
      </c>
      <c r="BL46" s="475"/>
      <c r="BM46" s="20"/>
      <c r="BN46" s="315"/>
      <c r="BO46" s="476"/>
      <c r="BP46" s="474">
        <v>0</v>
      </c>
      <c r="BQ46" s="475"/>
      <c r="BR46" s="20"/>
      <c r="BS46" s="315"/>
      <c r="BT46" s="476"/>
      <c r="BU46" s="474">
        <f>SUM(M46:BP46)</f>
        <v>0</v>
      </c>
      <c r="BV46" s="475"/>
      <c r="BW46" s="20"/>
      <c r="BX46" s="315"/>
      <c r="BY46" s="476"/>
      <c r="BZ46" s="474">
        <v>15525</v>
      </c>
      <c r="CA46" s="475"/>
      <c r="CB46" s="20"/>
      <c r="CC46" s="315"/>
      <c r="CD46" s="476"/>
      <c r="CE46" s="474">
        <v>0</v>
      </c>
      <c r="CF46" s="475"/>
      <c r="CG46" s="20"/>
      <c r="CH46" s="315"/>
      <c r="CI46" s="476"/>
      <c r="CJ46" s="474">
        <v>2447</v>
      </c>
      <c r="CK46" s="475"/>
      <c r="CL46" s="20"/>
      <c r="CM46" s="315"/>
      <c r="CN46" s="476"/>
      <c r="CO46" s="474">
        <v>448</v>
      </c>
      <c r="CP46" s="475"/>
      <c r="CQ46" s="20"/>
      <c r="CR46" s="315"/>
      <c r="CS46" s="476"/>
      <c r="CT46" s="474">
        <v>3737</v>
      </c>
      <c r="CU46" s="475"/>
      <c r="CV46" s="20"/>
      <c r="CW46" s="315"/>
      <c r="CX46" s="476"/>
      <c r="CY46" s="474">
        <v>3327</v>
      </c>
      <c r="CZ46" s="475"/>
      <c r="DA46" s="20"/>
      <c r="DB46" s="315"/>
      <c r="DC46" s="476"/>
      <c r="DD46" s="474">
        <v>0</v>
      </c>
      <c r="DE46" s="475"/>
      <c r="DF46" s="20"/>
      <c r="DG46" s="315"/>
      <c r="DH46" s="476"/>
      <c r="DI46" s="474">
        <v>2148</v>
      </c>
      <c r="DJ46" s="475"/>
      <c r="DK46" s="20"/>
      <c r="DL46" s="315"/>
      <c r="DM46" s="476"/>
      <c r="DN46" s="474">
        <v>507</v>
      </c>
      <c r="DO46" s="475"/>
      <c r="DP46" s="20"/>
      <c r="DQ46" s="315"/>
      <c r="DR46" s="476"/>
      <c r="DS46" s="474">
        <v>2911</v>
      </c>
      <c r="DT46" s="475"/>
      <c r="DU46" s="20"/>
      <c r="DV46" s="315"/>
      <c r="DW46" s="476"/>
      <c r="DX46" s="474">
        <v>0</v>
      </c>
      <c r="DY46" s="475"/>
      <c r="DZ46" s="20"/>
      <c r="EA46" s="315"/>
      <c r="EB46" s="476"/>
      <c r="EC46" s="474">
        <v>0</v>
      </c>
      <c r="ED46" s="475"/>
      <c r="EE46" s="20"/>
      <c r="EF46" s="315"/>
      <c r="EG46" s="476"/>
      <c r="EH46" s="474">
        <v>0</v>
      </c>
      <c r="EI46" s="475"/>
      <c r="EJ46" s="20"/>
      <c r="EK46" s="315"/>
      <c r="EL46" s="476"/>
      <c r="EM46" s="474">
        <f>SUM(CE46:DX46)</f>
        <v>15525</v>
      </c>
      <c r="EN46" s="475"/>
      <c r="EO46" s="20"/>
      <c r="EP46" s="151"/>
    </row>
    <row r="47" spans="4:146" ht="12.75" customHeight="1" x14ac:dyDescent="0.3">
      <c r="D47" s="151" t="s">
        <v>419</v>
      </c>
      <c r="F47" s="315"/>
      <c r="G47" s="402"/>
      <c r="H47" s="20">
        <v>0</v>
      </c>
      <c r="I47" s="19"/>
      <c r="J47" s="20"/>
      <c r="K47" s="315"/>
      <c r="L47" s="315"/>
      <c r="M47" s="20">
        <v>0</v>
      </c>
      <c r="N47" s="19"/>
      <c r="O47" s="20"/>
      <c r="P47" s="315"/>
      <c r="Q47" s="315"/>
      <c r="R47" s="20">
        <v>0</v>
      </c>
      <c r="S47" s="19"/>
      <c r="T47" s="20"/>
      <c r="U47" s="315"/>
      <c r="V47" s="315"/>
      <c r="W47" s="20">
        <v>0</v>
      </c>
      <c r="X47" s="19"/>
      <c r="Y47" s="20"/>
      <c r="Z47" s="315"/>
      <c r="AA47" s="315"/>
      <c r="AB47" s="20">
        <v>0</v>
      </c>
      <c r="AC47" s="19"/>
      <c r="AD47" s="20"/>
      <c r="AE47" s="315"/>
      <c r="AF47" s="315"/>
      <c r="AG47" s="20">
        <v>0</v>
      </c>
      <c r="AH47" s="19"/>
      <c r="AI47" s="20"/>
      <c r="AJ47" s="315"/>
      <c r="AK47" s="315"/>
      <c r="AL47" s="20">
        <v>0</v>
      </c>
      <c r="AM47" s="19"/>
      <c r="AN47" s="20"/>
      <c r="AO47" s="315"/>
      <c r="AP47" s="315"/>
      <c r="AQ47" s="20">
        <v>0</v>
      </c>
      <c r="AR47" s="19"/>
      <c r="AS47" s="20"/>
      <c r="AT47" s="315"/>
      <c r="AU47" s="315"/>
      <c r="AV47" s="20">
        <v>0</v>
      </c>
      <c r="AW47" s="19"/>
      <c r="AX47" s="20"/>
      <c r="AY47" s="315"/>
      <c r="AZ47" s="315"/>
      <c r="BA47" s="20">
        <v>0</v>
      </c>
      <c r="BB47" s="19"/>
      <c r="BC47" s="20"/>
      <c r="BD47" s="315"/>
      <c r="BE47" s="315"/>
      <c r="BF47" s="20">
        <v>0</v>
      </c>
      <c r="BG47" s="19"/>
      <c r="BH47" s="20"/>
      <c r="BI47" s="315"/>
      <c r="BJ47" s="315"/>
      <c r="BK47" s="20">
        <v>0</v>
      </c>
      <c r="BL47" s="19"/>
      <c r="BM47" s="20"/>
      <c r="BN47" s="315"/>
      <c r="BO47" s="315"/>
      <c r="BP47" s="20">
        <v>0</v>
      </c>
      <c r="BQ47" s="19"/>
      <c r="BR47" s="20"/>
      <c r="BS47" s="315"/>
      <c r="BT47" s="315"/>
      <c r="BU47" s="20">
        <f>SUM(M47:BP47)</f>
        <v>0</v>
      </c>
      <c r="BV47" s="19"/>
      <c r="BW47" s="20"/>
      <c r="BX47" s="315"/>
      <c r="BY47" s="315"/>
      <c r="BZ47" s="20">
        <v>3040</v>
      </c>
      <c r="CA47" s="19"/>
      <c r="CB47" s="20"/>
      <c r="CC47" s="315"/>
      <c r="CD47" s="315"/>
      <c r="CE47" s="20">
        <v>0</v>
      </c>
      <c r="CF47" s="19"/>
      <c r="CG47" s="20"/>
      <c r="CH47" s="315"/>
      <c r="CI47" s="315"/>
      <c r="CJ47" s="20">
        <v>497</v>
      </c>
      <c r="CK47" s="19"/>
      <c r="CL47" s="20"/>
      <c r="CM47" s="315"/>
      <c r="CN47" s="315"/>
      <c r="CO47" s="20">
        <v>86</v>
      </c>
      <c r="CP47" s="19"/>
      <c r="CQ47" s="20"/>
      <c r="CR47" s="315"/>
      <c r="CS47" s="315"/>
      <c r="CT47" s="20">
        <v>789</v>
      </c>
      <c r="CU47" s="19"/>
      <c r="CV47" s="20"/>
      <c r="CW47" s="315"/>
      <c r="CX47" s="315"/>
      <c r="CY47" s="20">
        <v>635</v>
      </c>
      <c r="CZ47" s="19"/>
      <c r="DA47" s="20"/>
      <c r="DB47" s="315"/>
      <c r="DC47" s="315"/>
      <c r="DD47" s="20">
        <v>0</v>
      </c>
      <c r="DE47" s="19"/>
      <c r="DF47" s="20"/>
      <c r="DG47" s="315"/>
      <c r="DH47" s="315"/>
      <c r="DI47" s="20">
        <v>382</v>
      </c>
      <c r="DJ47" s="19"/>
      <c r="DK47" s="20"/>
      <c r="DL47" s="315"/>
      <c r="DM47" s="315"/>
      <c r="DN47" s="20">
        <v>100</v>
      </c>
      <c r="DO47" s="19"/>
      <c r="DP47" s="20"/>
      <c r="DQ47" s="315"/>
      <c r="DR47" s="315"/>
      <c r="DS47" s="20">
        <v>551</v>
      </c>
      <c r="DT47" s="19"/>
      <c r="DU47" s="20"/>
      <c r="DV47" s="315"/>
      <c r="DW47" s="315"/>
      <c r="DX47" s="20">
        <v>0</v>
      </c>
      <c r="DY47" s="19"/>
      <c r="DZ47" s="20"/>
      <c r="EA47" s="315"/>
      <c r="EB47" s="315"/>
      <c r="EC47" s="20">
        <v>0</v>
      </c>
      <c r="ED47" s="19"/>
      <c r="EE47" s="20"/>
      <c r="EF47" s="315"/>
      <c r="EG47" s="315"/>
      <c r="EH47" s="20">
        <v>0</v>
      </c>
      <c r="EI47" s="19"/>
      <c r="EJ47" s="20"/>
      <c r="EK47" s="315"/>
      <c r="EL47" s="315"/>
      <c r="EM47" s="20">
        <f>SUM(CE47:DX47)</f>
        <v>3040</v>
      </c>
      <c r="EN47" s="19"/>
      <c r="EO47" s="20"/>
      <c r="EP47" s="151"/>
    </row>
    <row r="48" spans="4:146" ht="12.75" customHeight="1" x14ac:dyDescent="0.3">
      <c r="D48" s="151" t="s">
        <v>420</v>
      </c>
      <c r="F48" s="315"/>
      <c r="G48" s="402"/>
      <c r="H48" s="20">
        <v>0</v>
      </c>
      <c r="I48" s="19"/>
      <c r="J48" s="20"/>
      <c r="K48" s="315"/>
      <c r="L48" s="315"/>
      <c r="M48" s="20">
        <v>0</v>
      </c>
      <c r="N48" s="19"/>
      <c r="O48" s="20"/>
      <c r="P48" s="315"/>
      <c r="Q48" s="315"/>
      <c r="R48" s="20">
        <v>0</v>
      </c>
      <c r="S48" s="19"/>
      <c r="T48" s="20"/>
      <c r="U48" s="315"/>
      <c r="V48" s="315"/>
      <c r="W48" s="20">
        <v>0</v>
      </c>
      <c r="X48" s="19"/>
      <c r="Y48" s="20"/>
      <c r="Z48" s="315"/>
      <c r="AA48" s="315"/>
      <c r="AB48" s="20">
        <v>0</v>
      </c>
      <c r="AC48" s="19"/>
      <c r="AD48" s="20"/>
      <c r="AE48" s="315"/>
      <c r="AF48" s="315"/>
      <c r="AG48" s="20">
        <v>0</v>
      </c>
      <c r="AH48" s="19"/>
      <c r="AI48" s="20"/>
      <c r="AJ48" s="315"/>
      <c r="AK48" s="315"/>
      <c r="AL48" s="20">
        <v>0</v>
      </c>
      <c r="AM48" s="19"/>
      <c r="AN48" s="20"/>
      <c r="AO48" s="315"/>
      <c r="AP48" s="315"/>
      <c r="AQ48" s="20">
        <v>0</v>
      </c>
      <c r="AR48" s="19"/>
      <c r="AS48" s="20"/>
      <c r="AT48" s="315"/>
      <c r="AU48" s="315"/>
      <c r="AV48" s="20">
        <v>0</v>
      </c>
      <c r="AW48" s="19"/>
      <c r="AX48" s="20"/>
      <c r="AY48" s="315"/>
      <c r="AZ48" s="315"/>
      <c r="BA48" s="20">
        <v>0</v>
      </c>
      <c r="BB48" s="19"/>
      <c r="BC48" s="20"/>
      <c r="BD48" s="315"/>
      <c r="BE48" s="315"/>
      <c r="BF48" s="20">
        <v>0</v>
      </c>
      <c r="BG48" s="19"/>
      <c r="BH48" s="20"/>
      <c r="BI48" s="315"/>
      <c r="BJ48" s="315"/>
      <c r="BK48" s="20">
        <v>0</v>
      </c>
      <c r="BL48" s="19"/>
      <c r="BM48" s="20"/>
      <c r="BN48" s="315"/>
      <c r="BO48" s="315"/>
      <c r="BP48" s="20">
        <v>0</v>
      </c>
      <c r="BQ48" s="19"/>
      <c r="BR48" s="20"/>
      <c r="BS48" s="315"/>
      <c r="BT48" s="315"/>
      <c r="BU48" s="20">
        <f>SUM(M48:BP48)</f>
        <v>0</v>
      </c>
      <c r="BV48" s="19"/>
      <c r="BW48" s="20"/>
      <c r="BX48" s="315"/>
      <c r="BY48" s="315"/>
      <c r="BZ48" s="20">
        <v>0</v>
      </c>
      <c r="CA48" s="19"/>
      <c r="CB48" s="20"/>
      <c r="CC48" s="315"/>
      <c r="CD48" s="315"/>
      <c r="CE48" s="20">
        <v>0</v>
      </c>
      <c r="CF48" s="19"/>
      <c r="CG48" s="20"/>
      <c r="CH48" s="315"/>
      <c r="CI48" s="315"/>
      <c r="CJ48" s="20">
        <v>0</v>
      </c>
      <c r="CK48" s="19"/>
      <c r="CL48" s="20"/>
      <c r="CM48" s="315"/>
      <c r="CN48" s="315"/>
      <c r="CO48" s="20">
        <v>0</v>
      </c>
      <c r="CP48" s="19"/>
      <c r="CQ48" s="20"/>
      <c r="CR48" s="315"/>
      <c r="CS48" s="315"/>
      <c r="CT48" s="20">
        <v>0</v>
      </c>
      <c r="CU48" s="19"/>
      <c r="CV48" s="20"/>
      <c r="CW48" s="315"/>
      <c r="CX48" s="315"/>
      <c r="CY48" s="20">
        <v>0</v>
      </c>
      <c r="CZ48" s="19"/>
      <c r="DA48" s="20"/>
      <c r="DB48" s="315"/>
      <c r="DC48" s="315"/>
      <c r="DD48" s="20">
        <v>0</v>
      </c>
      <c r="DE48" s="19"/>
      <c r="DF48" s="20"/>
      <c r="DG48" s="315"/>
      <c r="DH48" s="315"/>
      <c r="DI48" s="20">
        <v>0</v>
      </c>
      <c r="DJ48" s="19"/>
      <c r="DK48" s="20"/>
      <c r="DL48" s="315"/>
      <c r="DM48" s="315"/>
      <c r="DN48" s="20">
        <v>0</v>
      </c>
      <c r="DO48" s="19"/>
      <c r="DP48" s="20"/>
      <c r="DQ48" s="315"/>
      <c r="DR48" s="315"/>
      <c r="DS48" s="20">
        <v>0</v>
      </c>
      <c r="DT48" s="19"/>
      <c r="DU48" s="20"/>
      <c r="DV48" s="315"/>
      <c r="DW48" s="315"/>
      <c r="DX48" s="20">
        <v>0</v>
      </c>
      <c r="DY48" s="19"/>
      <c r="DZ48" s="20"/>
      <c r="EA48" s="315"/>
      <c r="EB48" s="315"/>
      <c r="EC48" s="20">
        <v>0</v>
      </c>
      <c r="ED48" s="19"/>
      <c r="EE48" s="20"/>
      <c r="EF48" s="315"/>
      <c r="EG48" s="315"/>
      <c r="EH48" s="20">
        <v>0</v>
      </c>
      <c r="EI48" s="19"/>
      <c r="EJ48" s="20"/>
      <c r="EK48" s="315"/>
      <c r="EL48" s="315"/>
      <c r="EM48" s="20">
        <f>SUM(CE48:DX48)</f>
        <v>0</v>
      </c>
      <c r="EN48" s="19"/>
      <c r="EO48" s="20"/>
      <c r="EP48" s="151"/>
    </row>
    <row r="49" spans="4:147" ht="12.75" customHeight="1" x14ac:dyDescent="0.3">
      <c r="D49" s="151" t="s">
        <v>421</v>
      </c>
      <c r="F49" s="315"/>
      <c r="G49" s="419"/>
      <c r="H49" s="6">
        <v>0</v>
      </c>
      <c r="I49" s="5"/>
      <c r="J49" s="20"/>
      <c r="K49" s="315"/>
      <c r="L49" s="483"/>
      <c r="M49" s="6">
        <v>0</v>
      </c>
      <c r="N49" s="5"/>
      <c r="O49" s="20"/>
      <c r="P49" s="315"/>
      <c r="Q49" s="483"/>
      <c r="R49" s="6">
        <v>0</v>
      </c>
      <c r="S49" s="5"/>
      <c r="T49" s="20"/>
      <c r="U49" s="315"/>
      <c r="V49" s="483"/>
      <c r="W49" s="6">
        <v>0</v>
      </c>
      <c r="X49" s="5"/>
      <c r="Y49" s="20"/>
      <c r="Z49" s="315"/>
      <c r="AA49" s="483"/>
      <c r="AB49" s="6">
        <v>0</v>
      </c>
      <c r="AC49" s="5"/>
      <c r="AD49" s="20"/>
      <c r="AE49" s="315"/>
      <c r="AF49" s="483"/>
      <c r="AG49" s="6">
        <v>0</v>
      </c>
      <c r="AH49" s="5"/>
      <c r="AI49" s="20"/>
      <c r="AJ49" s="315"/>
      <c r="AK49" s="483"/>
      <c r="AL49" s="6">
        <v>0</v>
      </c>
      <c r="AM49" s="5"/>
      <c r="AN49" s="20"/>
      <c r="AO49" s="315"/>
      <c r="AP49" s="483"/>
      <c r="AQ49" s="6">
        <v>0</v>
      </c>
      <c r="AR49" s="5"/>
      <c r="AS49" s="20"/>
      <c r="AT49" s="315"/>
      <c r="AU49" s="483"/>
      <c r="AV49" s="6">
        <v>0</v>
      </c>
      <c r="AW49" s="5"/>
      <c r="AX49" s="20"/>
      <c r="AY49" s="315"/>
      <c r="AZ49" s="483"/>
      <c r="BA49" s="6">
        <v>0</v>
      </c>
      <c r="BB49" s="5"/>
      <c r="BC49" s="20"/>
      <c r="BD49" s="315"/>
      <c r="BE49" s="483"/>
      <c r="BF49" s="6">
        <v>0</v>
      </c>
      <c r="BG49" s="5"/>
      <c r="BH49" s="20"/>
      <c r="BI49" s="315"/>
      <c r="BJ49" s="483"/>
      <c r="BK49" s="6">
        <v>0</v>
      </c>
      <c r="BL49" s="5"/>
      <c r="BM49" s="20"/>
      <c r="BN49" s="315"/>
      <c r="BO49" s="483"/>
      <c r="BP49" s="6">
        <v>0</v>
      </c>
      <c r="BQ49" s="5"/>
      <c r="BR49" s="20"/>
      <c r="BS49" s="315"/>
      <c r="BT49" s="483"/>
      <c r="BU49" s="6">
        <f>SUM(M49:BP49)</f>
        <v>0</v>
      </c>
      <c r="BV49" s="5"/>
      <c r="BW49" s="20"/>
      <c r="BX49" s="315"/>
      <c r="BY49" s="483"/>
      <c r="BZ49" s="6">
        <v>8781</v>
      </c>
      <c r="CA49" s="5"/>
      <c r="CB49" s="20"/>
      <c r="CC49" s="315"/>
      <c r="CD49" s="483"/>
      <c r="CE49" s="6">
        <v>0</v>
      </c>
      <c r="CF49" s="5"/>
      <c r="CG49" s="20"/>
      <c r="CH49" s="315"/>
      <c r="CI49" s="483"/>
      <c r="CJ49" s="6">
        <v>1332</v>
      </c>
      <c r="CK49" s="5"/>
      <c r="CL49" s="20"/>
      <c r="CM49" s="315"/>
      <c r="CN49" s="483"/>
      <c r="CO49" s="6">
        <v>249</v>
      </c>
      <c r="CP49" s="5"/>
      <c r="CQ49" s="20"/>
      <c r="CR49" s="315"/>
      <c r="CS49" s="483"/>
      <c r="CT49" s="6">
        <v>2139</v>
      </c>
      <c r="CU49" s="5"/>
      <c r="CV49" s="20"/>
      <c r="CW49" s="315"/>
      <c r="CX49" s="483"/>
      <c r="CY49" s="6">
        <v>1880</v>
      </c>
      <c r="CZ49" s="5"/>
      <c r="DA49" s="20"/>
      <c r="DB49" s="315"/>
      <c r="DC49" s="483"/>
      <c r="DD49" s="6">
        <v>0</v>
      </c>
      <c r="DE49" s="5"/>
      <c r="DF49" s="20"/>
      <c r="DG49" s="315"/>
      <c r="DH49" s="483"/>
      <c r="DI49" s="6">
        <v>1210</v>
      </c>
      <c r="DJ49" s="5"/>
      <c r="DK49" s="20"/>
      <c r="DL49" s="315"/>
      <c r="DM49" s="483"/>
      <c r="DN49" s="6">
        <v>293</v>
      </c>
      <c r="DO49" s="5"/>
      <c r="DP49" s="20"/>
      <c r="DQ49" s="315"/>
      <c r="DR49" s="483"/>
      <c r="DS49" s="6">
        <v>1678</v>
      </c>
      <c r="DT49" s="5"/>
      <c r="DU49" s="20"/>
      <c r="DV49" s="315"/>
      <c r="DW49" s="483"/>
      <c r="DX49" s="6">
        <v>0</v>
      </c>
      <c r="DY49" s="5"/>
      <c r="DZ49" s="20"/>
      <c r="EA49" s="315"/>
      <c r="EB49" s="483"/>
      <c r="EC49" s="6">
        <v>0</v>
      </c>
      <c r="ED49" s="5"/>
      <c r="EE49" s="20"/>
      <c r="EF49" s="315"/>
      <c r="EG49" s="483"/>
      <c r="EH49" s="6">
        <v>0</v>
      </c>
      <c r="EI49" s="5"/>
      <c r="EJ49" s="20"/>
      <c r="EK49" s="315"/>
      <c r="EL49" s="483"/>
      <c r="EM49" s="6">
        <f>SUM(CE49:DX49)</f>
        <v>8781</v>
      </c>
      <c r="EN49" s="5"/>
      <c r="EO49" s="20"/>
      <c r="EP49" s="151"/>
    </row>
    <row r="50" spans="4:147" ht="12.75" customHeight="1" x14ac:dyDescent="0.3">
      <c r="D50" s="151"/>
      <c r="F50" s="315"/>
      <c r="H50" s="20"/>
      <c r="I50" s="20"/>
      <c r="J50" s="20"/>
      <c r="K50" s="315"/>
      <c r="L50" s="20"/>
      <c r="M50" s="20"/>
      <c r="N50" s="20"/>
      <c r="O50" s="20"/>
      <c r="P50" s="315"/>
      <c r="Q50" s="20"/>
      <c r="R50" s="20"/>
      <c r="S50" s="20"/>
      <c r="T50" s="20"/>
      <c r="U50" s="315"/>
      <c r="V50" s="20"/>
      <c r="W50" s="20"/>
      <c r="X50" s="20"/>
      <c r="Y50" s="20"/>
      <c r="Z50" s="315"/>
      <c r="AA50" s="20"/>
      <c r="AB50" s="20"/>
      <c r="AC50" s="20"/>
      <c r="AD50" s="20"/>
      <c r="AE50" s="315"/>
      <c r="AF50" s="20"/>
      <c r="AG50" s="20"/>
      <c r="AH50" s="20"/>
      <c r="AI50" s="20"/>
      <c r="AJ50" s="315"/>
      <c r="AK50" s="20"/>
      <c r="AL50" s="20"/>
      <c r="AM50" s="20"/>
      <c r="AN50" s="20"/>
      <c r="AO50" s="315"/>
      <c r="AP50" s="20"/>
      <c r="AQ50" s="20"/>
      <c r="AR50" s="20"/>
      <c r="AS50" s="20"/>
      <c r="AT50" s="315"/>
      <c r="AU50" s="20"/>
      <c r="AV50" s="20"/>
      <c r="AW50" s="20"/>
      <c r="AX50" s="20"/>
      <c r="AY50" s="315"/>
      <c r="AZ50" s="20"/>
      <c r="BA50" s="20"/>
      <c r="BB50" s="20"/>
      <c r="BC50" s="20"/>
      <c r="BD50" s="315"/>
      <c r="BE50" s="20"/>
      <c r="BF50" s="20"/>
      <c r="BG50" s="20"/>
      <c r="BH50" s="20"/>
      <c r="BI50" s="315"/>
      <c r="BJ50" s="20"/>
      <c r="BK50" s="20"/>
      <c r="BL50" s="20"/>
      <c r="BM50" s="20"/>
      <c r="BN50" s="315"/>
      <c r="BO50" s="20"/>
      <c r="BP50" s="20"/>
      <c r="BQ50" s="20"/>
      <c r="BR50" s="20"/>
      <c r="BS50" s="315"/>
      <c r="BT50" s="20"/>
      <c r="BU50" s="20"/>
      <c r="BV50" s="20"/>
      <c r="BW50" s="20"/>
      <c r="BX50" s="315"/>
      <c r="BY50" s="20"/>
      <c r="BZ50" s="20"/>
      <c r="CA50" s="20"/>
      <c r="CB50" s="20"/>
      <c r="CC50" s="315"/>
      <c r="CD50" s="20"/>
      <c r="CE50" s="20"/>
      <c r="CF50" s="20"/>
      <c r="CG50" s="20"/>
      <c r="CH50" s="315"/>
      <c r="CI50" s="20"/>
      <c r="CJ50" s="20"/>
      <c r="CK50" s="20"/>
      <c r="CL50" s="20"/>
      <c r="CM50" s="315"/>
      <c r="CN50" s="20"/>
      <c r="CO50" s="20"/>
      <c r="CP50" s="20"/>
      <c r="CQ50" s="20"/>
      <c r="CR50" s="315"/>
      <c r="CS50" s="20"/>
      <c r="CT50" s="20"/>
      <c r="CU50" s="20"/>
      <c r="CV50" s="20"/>
      <c r="CW50" s="315"/>
      <c r="CX50" s="20"/>
      <c r="CY50" s="20"/>
      <c r="CZ50" s="20"/>
      <c r="DA50" s="20"/>
      <c r="DB50" s="315"/>
      <c r="DC50" s="20"/>
      <c r="DD50" s="20"/>
      <c r="DE50" s="20"/>
      <c r="DF50" s="20"/>
      <c r="DG50" s="315"/>
      <c r="DH50" s="20"/>
      <c r="DI50" s="20"/>
      <c r="DJ50" s="20"/>
      <c r="DK50" s="20"/>
      <c r="DL50" s="315"/>
      <c r="DM50" s="20"/>
      <c r="DN50" s="20"/>
      <c r="DO50" s="20"/>
      <c r="DP50" s="20"/>
      <c r="DQ50" s="315"/>
      <c r="DR50" s="20"/>
      <c r="DS50" s="20"/>
      <c r="DT50" s="20"/>
      <c r="DU50" s="20"/>
      <c r="DV50" s="315"/>
      <c r="DW50" s="20"/>
      <c r="DX50" s="20"/>
      <c r="DY50" s="20"/>
      <c r="DZ50" s="20"/>
      <c r="EA50" s="315"/>
      <c r="EB50" s="20"/>
      <c r="EC50" s="20"/>
      <c r="ED50" s="20"/>
      <c r="EE50" s="20"/>
      <c r="EF50" s="315"/>
      <c r="EG50" s="20"/>
      <c r="EH50" s="20"/>
      <c r="EI50" s="20"/>
      <c r="EJ50" s="20"/>
      <c r="EK50" s="315"/>
      <c r="EL50" s="20"/>
      <c r="EM50" s="20"/>
      <c r="EN50" s="20"/>
      <c r="EO50" s="20"/>
      <c r="EP50" s="151"/>
    </row>
    <row r="51" spans="4:147" ht="12.75" customHeight="1" x14ac:dyDescent="0.3">
      <c r="D51" s="151" t="s">
        <v>425</v>
      </c>
      <c r="F51" s="315"/>
      <c r="H51" s="20">
        <f>SUM(H52:H55)</f>
        <v>0</v>
      </c>
      <c r="I51" s="20"/>
      <c r="J51" s="20"/>
      <c r="K51" s="315"/>
      <c r="L51" s="20"/>
      <c r="M51" s="20">
        <f>SUM(M52:M55)</f>
        <v>688598</v>
      </c>
      <c r="N51" s="20"/>
      <c r="O51" s="20"/>
      <c r="P51" s="315"/>
      <c r="Q51" s="20"/>
      <c r="R51" s="20">
        <f>SUM(R52:R55)</f>
        <v>272381</v>
      </c>
      <c r="S51" s="20"/>
      <c r="T51" s="20"/>
      <c r="U51" s="315"/>
      <c r="V51" s="20"/>
      <c r="W51" s="20">
        <f>SUM(W52:W55)</f>
        <v>175692</v>
      </c>
      <c r="X51" s="20"/>
      <c r="Y51" s="20"/>
      <c r="Z51" s="315"/>
      <c r="AA51" s="20"/>
      <c r="AB51" s="20">
        <f>SUM(AB52:AB55)</f>
        <v>771790</v>
      </c>
      <c r="AC51" s="20"/>
      <c r="AD51" s="20"/>
      <c r="AE51" s="315"/>
      <c r="AF51" s="20"/>
      <c r="AG51" s="20">
        <f>SUM(AG52:AG55)</f>
        <v>121450</v>
      </c>
      <c r="AH51" s="20"/>
      <c r="AI51" s="20"/>
      <c r="AJ51" s="315"/>
      <c r="AK51" s="20"/>
      <c r="AL51" s="20">
        <f>SUM(AL52:AL55)</f>
        <v>1346125</v>
      </c>
      <c r="AM51" s="20"/>
      <c r="AN51" s="20"/>
      <c r="AO51" s="315"/>
      <c r="AP51" s="20"/>
      <c r="AQ51" s="20">
        <f>SUM(AQ52:AQ55)</f>
        <v>501386</v>
      </c>
      <c r="AR51" s="20"/>
      <c r="AS51" s="20"/>
      <c r="AT51" s="315"/>
      <c r="AU51" s="20"/>
      <c r="AV51" s="20">
        <f>SUM(AV52:AV55)</f>
        <v>67125</v>
      </c>
      <c r="AW51" s="20"/>
      <c r="AX51" s="20"/>
      <c r="AY51" s="315"/>
      <c r="AZ51" s="20"/>
      <c r="BA51" s="20">
        <f>SUM(BA52:BA55)</f>
        <v>307727</v>
      </c>
      <c r="BB51" s="20"/>
      <c r="BC51" s="20"/>
      <c r="BD51" s="315"/>
      <c r="BE51" s="20"/>
      <c r="BF51" s="20">
        <f>SUM(BF52:BF55)</f>
        <v>689302</v>
      </c>
      <c r="BG51" s="20"/>
      <c r="BH51" s="20"/>
      <c r="BI51" s="315"/>
      <c r="BJ51" s="20"/>
      <c r="BK51" s="20">
        <f>SUM(BK52:BK55)</f>
        <v>0</v>
      </c>
      <c r="BL51" s="20"/>
      <c r="BM51" s="20"/>
      <c r="BN51" s="315"/>
      <c r="BO51" s="20"/>
      <c r="BP51" s="20">
        <f>SUM(BP52:BP55)</f>
        <v>0</v>
      </c>
      <c r="BQ51" s="20"/>
      <c r="BR51" s="20"/>
      <c r="BS51" s="315"/>
      <c r="BT51" s="20"/>
      <c r="BU51" s="20">
        <f>SUM(BU52:BU55)</f>
        <v>4941576</v>
      </c>
      <c r="BV51" s="20"/>
      <c r="BW51" s="20"/>
      <c r="BX51" s="315"/>
      <c r="BY51" s="20"/>
      <c r="BZ51" s="20">
        <f>SUM(BZ52:BZ55)</f>
        <v>7488234</v>
      </c>
      <c r="CA51" s="20"/>
      <c r="CB51" s="20"/>
      <c r="CC51" s="315"/>
      <c r="CD51" s="20"/>
      <c r="CE51" s="20">
        <f>SUM(CE52:CE55)</f>
        <v>26293</v>
      </c>
      <c r="CF51" s="20"/>
      <c r="CG51" s="20"/>
      <c r="CH51" s="315"/>
      <c r="CI51" s="20"/>
      <c r="CJ51" s="20">
        <f>SUM(CJ52:CJ55)</f>
        <v>52734</v>
      </c>
      <c r="CK51" s="20"/>
      <c r="CL51" s="20"/>
      <c r="CM51" s="315"/>
      <c r="CN51" s="20"/>
      <c r="CO51" s="20">
        <f>SUM(CO52:CO55)</f>
        <v>26741</v>
      </c>
      <c r="CP51" s="20"/>
      <c r="CQ51" s="20"/>
      <c r="CR51" s="315"/>
      <c r="CS51" s="20"/>
      <c r="CT51" s="20">
        <f>SUM(CT52:CT55)</f>
        <v>836858</v>
      </c>
      <c r="CU51" s="20"/>
      <c r="CV51" s="20"/>
      <c r="CW51" s="315"/>
      <c r="CX51" s="20"/>
      <c r="CY51" s="20">
        <f>SUM(CY52:CY55)</f>
        <v>483954</v>
      </c>
      <c r="CZ51" s="20"/>
      <c r="DA51" s="20"/>
      <c r="DB51" s="315"/>
      <c r="DC51" s="20"/>
      <c r="DD51" s="20">
        <f>SUM(DD52:DD55)</f>
        <v>1011645</v>
      </c>
      <c r="DE51" s="20"/>
      <c r="DF51" s="20"/>
      <c r="DG51" s="315"/>
      <c r="DH51" s="20"/>
      <c r="DI51" s="20">
        <f>SUM(DI52:DI55)</f>
        <v>1396833</v>
      </c>
      <c r="DJ51" s="20"/>
      <c r="DK51" s="20"/>
      <c r="DL51" s="315"/>
      <c r="DM51" s="20"/>
      <c r="DN51" s="20">
        <f>SUM(DN52:DN55)</f>
        <v>600397</v>
      </c>
      <c r="DO51" s="20"/>
      <c r="DP51" s="20"/>
      <c r="DQ51" s="315"/>
      <c r="DR51" s="20"/>
      <c r="DS51" s="20">
        <f>SUM(DS52:DS55)</f>
        <v>1115055</v>
      </c>
      <c r="DT51" s="20"/>
      <c r="DU51" s="20"/>
      <c r="DV51" s="315"/>
      <c r="DW51" s="20"/>
      <c r="DX51" s="20">
        <f>SUM(DX52:DX55)</f>
        <v>1288310</v>
      </c>
      <c r="DY51" s="20"/>
      <c r="DZ51" s="20"/>
      <c r="EA51" s="315"/>
      <c r="EB51" s="20"/>
      <c r="EC51" s="20">
        <f>SUM(EC52:EC55)</f>
        <v>389601</v>
      </c>
      <c r="ED51" s="20"/>
      <c r="EE51" s="20"/>
      <c r="EF51" s="315"/>
      <c r="EG51" s="20"/>
      <c r="EH51" s="20">
        <f>SUM(EH52:EH55)</f>
        <v>259813</v>
      </c>
      <c r="EI51" s="20"/>
      <c r="EJ51" s="20"/>
      <c r="EK51" s="315"/>
      <c r="EL51" s="20"/>
      <c r="EM51" s="20">
        <f>SUM(EM52:EM55)</f>
        <v>6838820</v>
      </c>
      <c r="EN51" s="20"/>
      <c r="EO51" s="20"/>
      <c r="EP51" s="151"/>
    </row>
    <row r="52" spans="4:147" ht="12.75" customHeight="1" x14ac:dyDescent="0.3">
      <c r="D52" s="151" t="s">
        <v>416</v>
      </c>
      <c r="F52" s="8"/>
      <c r="G52" s="406"/>
      <c r="H52" s="474">
        <v>0</v>
      </c>
      <c r="I52" s="475"/>
      <c r="J52" s="20"/>
      <c r="K52" s="315"/>
      <c r="L52" s="476"/>
      <c r="M52" s="474">
        <f>635000-10951</f>
        <v>624049</v>
      </c>
      <c r="N52" s="475"/>
      <c r="O52" s="20"/>
      <c r="P52" s="315"/>
      <c r="Q52" s="476"/>
      <c r="R52" s="474">
        <f>250000-5121</f>
        <v>244879</v>
      </c>
      <c r="S52" s="475"/>
      <c r="T52" s="20"/>
      <c r="U52" s="315"/>
      <c r="V52" s="476"/>
      <c r="W52" s="474">
        <f>160000-4855</f>
        <v>155145</v>
      </c>
      <c r="X52" s="475"/>
      <c r="Y52" s="20"/>
      <c r="Z52" s="315"/>
      <c r="AA52" s="476"/>
      <c r="AB52" s="474">
        <f>700000-22495</f>
        <v>677505</v>
      </c>
      <c r="AC52" s="475"/>
      <c r="AD52" s="20"/>
      <c r="AE52" s="315"/>
      <c r="AF52" s="476"/>
      <c r="AG52" s="474">
        <f>110000-3075</f>
        <v>106925</v>
      </c>
      <c r="AH52" s="475"/>
      <c r="AI52" s="20"/>
      <c r="AJ52" s="315"/>
      <c r="AK52" s="476"/>
      <c r="AL52" s="474">
        <f>1215000-12426</f>
        <v>1202574</v>
      </c>
      <c r="AM52" s="475"/>
      <c r="AN52" s="20"/>
      <c r="AO52" s="315"/>
      <c r="AP52" s="476"/>
      <c r="AQ52" s="474">
        <f>450000-2378</f>
        <v>447622</v>
      </c>
      <c r="AR52" s="475"/>
      <c r="AS52" s="20"/>
      <c r="AT52" s="315"/>
      <c r="AU52" s="476"/>
      <c r="AV52" s="474">
        <f>60000-383</f>
        <v>59617</v>
      </c>
      <c r="AW52" s="475"/>
      <c r="AX52" s="20"/>
      <c r="AY52" s="315"/>
      <c r="AZ52" s="476"/>
      <c r="BA52" s="474">
        <f>275000+508</f>
        <v>275508</v>
      </c>
      <c r="BB52" s="475"/>
      <c r="BC52" s="20"/>
      <c r="BD52" s="315"/>
      <c r="BE52" s="476"/>
      <c r="BF52" s="474">
        <f>615000+876</f>
        <v>615876</v>
      </c>
      <c r="BG52" s="475"/>
      <c r="BH52" s="20"/>
      <c r="BI52" s="315"/>
      <c r="BJ52" s="476"/>
      <c r="BK52" s="474">
        <v>0</v>
      </c>
      <c r="BL52" s="475"/>
      <c r="BM52" s="20"/>
      <c r="BN52" s="315"/>
      <c r="BO52" s="476"/>
      <c r="BP52" s="474">
        <v>0</v>
      </c>
      <c r="BQ52" s="475"/>
      <c r="BR52" s="20"/>
      <c r="BS52" s="315"/>
      <c r="BT52" s="476"/>
      <c r="BU52" s="474">
        <f>SUM(M52:BP52)</f>
        <v>4409700</v>
      </c>
      <c r="BV52" s="475"/>
      <c r="BW52" s="20"/>
      <c r="BX52" s="315"/>
      <c r="BY52" s="476"/>
      <c r="BZ52" s="474">
        <v>6756785</v>
      </c>
      <c r="CA52" s="475"/>
      <c r="CB52" s="20"/>
      <c r="CC52" s="315"/>
      <c r="CD52" s="476"/>
      <c r="CE52" s="474">
        <v>24437</v>
      </c>
      <c r="CF52" s="475"/>
      <c r="CG52" s="20"/>
      <c r="CH52" s="315"/>
      <c r="CI52" s="476"/>
      <c r="CJ52" s="474">
        <v>48791</v>
      </c>
      <c r="CK52" s="475"/>
      <c r="CL52" s="20"/>
      <c r="CM52" s="315"/>
      <c r="CN52" s="476"/>
      <c r="CO52" s="474">
        <v>24324</v>
      </c>
      <c r="CP52" s="475"/>
      <c r="CQ52" s="20"/>
      <c r="CR52" s="315"/>
      <c r="CS52" s="476"/>
      <c r="CT52" s="474">
        <v>754038</v>
      </c>
      <c r="CU52" s="475"/>
      <c r="CV52" s="20"/>
      <c r="CW52" s="315"/>
      <c r="CX52" s="476"/>
      <c r="CY52" s="474">
        <v>439853</v>
      </c>
      <c r="CZ52" s="475"/>
      <c r="DA52" s="20"/>
      <c r="DB52" s="315"/>
      <c r="DC52" s="476"/>
      <c r="DD52" s="474">
        <v>921303</v>
      </c>
      <c r="DE52" s="475"/>
      <c r="DF52" s="20"/>
      <c r="DG52" s="315"/>
      <c r="DH52" s="476"/>
      <c r="DI52" s="474">
        <v>1263075</v>
      </c>
      <c r="DJ52" s="475"/>
      <c r="DK52" s="20"/>
      <c r="DL52" s="315"/>
      <c r="DM52" s="476"/>
      <c r="DN52" s="474">
        <v>538473</v>
      </c>
      <c r="DO52" s="475"/>
      <c r="DP52" s="20"/>
      <c r="DQ52" s="315"/>
      <c r="DR52" s="476"/>
      <c r="DS52" s="474">
        <v>1002721</v>
      </c>
      <c r="DT52" s="475"/>
      <c r="DU52" s="20"/>
      <c r="DV52" s="315"/>
      <c r="DW52" s="476"/>
      <c r="DX52" s="474">
        <v>1154704</v>
      </c>
      <c r="DY52" s="475"/>
      <c r="DZ52" s="20"/>
      <c r="EA52" s="315"/>
      <c r="EB52" s="476"/>
      <c r="EC52" s="474">
        <v>349712</v>
      </c>
      <c r="ED52" s="475"/>
      <c r="EE52" s="20"/>
      <c r="EF52" s="315"/>
      <c r="EG52" s="476"/>
      <c r="EH52" s="474">
        <v>235354</v>
      </c>
      <c r="EI52" s="475"/>
      <c r="EJ52" s="20"/>
      <c r="EK52" s="315"/>
      <c r="EL52" s="476"/>
      <c r="EM52" s="474">
        <f>SUM(CE52:DX52)</f>
        <v>6171719</v>
      </c>
      <c r="EN52" s="475"/>
      <c r="EO52" s="20"/>
      <c r="EP52" s="151"/>
    </row>
    <row r="53" spans="4:147" ht="12.75" customHeight="1" x14ac:dyDescent="0.3">
      <c r="D53" s="151" t="s">
        <v>419</v>
      </c>
      <c r="F53" s="315"/>
      <c r="G53" s="402"/>
      <c r="H53" s="20">
        <v>0</v>
      </c>
      <c r="I53" s="19"/>
      <c r="J53" s="20"/>
      <c r="K53" s="315"/>
      <c r="L53" s="315"/>
      <c r="M53" s="20">
        <v>10951</v>
      </c>
      <c r="N53" s="19"/>
      <c r="O53" s="20"/>
      <c r="P53" s="315"/>
      <c r="Q53" s="315"/>
      <c r="R53" s="20">
        <v>5121</v>
      </c>
      <c r="S53" s="19"/>
      <c r="T53" s="20"/>
      <c r="U53" s="315"/>
      <c r="V53" s="315"/>
      <c r="W53" s="20">
        <v>4855</v>
      </c>
      <c r="X53" s="19"/>
      <c r="Y53" s="20"/>
      <c r="Z53" s="315"/>
      <c r="AA53" s="315"/>
      <c r="AB53" s="20">
        <v>22495</v>
      </c>
      <c r="AC53" s="19"/>
      <c r="AD53" s="20"/>
      <c r="AE53" s="315"/>
      <c r="AF53" s="315"/>
      <c r="AG53" s="20">
        <v>3075</v>
      </c>
      <c r="AH53" s="19"/>
      <c r="AI53" s="20"/>
      <c r="AJ53" s="315"/>
      <c r="AK53" s="315"/>
      <c r="AL53" s="20">
        <v>12426</v>
      </c>
      <c r="AM53" s="19"/>
      <c r="AN53" s="20"/>
      <c r="AO53" s="315"/>
      <c r="AP53" s="315"/>
      <c r="AQ53" s="20">
        <v>2378</v>
      </c>
      <c r="AR53" s="19"/>
      <c r="AS53" s="20"/>
      <c r="AT53" s="315"/>
      <c r="AU53" s="315"/>
      <c r="AV53" s="20">
        <v>383</v>
      </c>
      <c r="AW53" s="19"/>
      <c r="AX53" s="20"/>
      <c r="AY53" s="315"/>
      <c r="AZ53" s="315"/>
      <c r="BA53" s="20">
        <v>0</v>
      </c>
      <c r="BB53" s="19"/>
      <c r="BC53" s="20"/>
      <c r="BD53" s="315"/>
      <c r="BE53" s="315"/>
      <c r="BF53" s="20">
        <v>0</v>
      </c>
      <c r="BG53" s="19"/>
      <c r="BH53" s="20"/>
      <c r="BI53" s="315"/>
      <c r="BJ53" s="315"/>
      <c r="BK53" s="20">
        <v>0</v>
      </c>
      <c r="BL53" s="19"/>
      <c r="BM53" s="20"/>
      <c r="BN53" s="315"/>
      <c r="BO53" s="315"/>
      <c r="BP53" s="20">
        <v>0</v>
      </c>
      <c r="BQ53" s="19"/>
      <c r="BR53" s="20"/>
      <c r="BS53" s="315"/>
      <c r="BT53" s="315"/>
      <c r="BU53" s="20">
        <f>SUM(M53:BP53)</f>
        <v>61684</v>
      </c>
      <c r="BV53" s="19"/>
      <c r="BW53" s="20"/>
      <c r="BX53" s="315"/>
      <c r="BY53" s="315"/>
      <c r="BZ53" s="20">
        <v>183215</v>
      </c>
      <c r="CA53" s="19"/>
      <c r="CB53" s="20"/>
      <c r="CC53" s="315"/>
      <c r="CD53" s="315"/>
      <c r="CE53" s="20">
        <v>563</v>
      </c>
      <c r="CF53" s="19"/>
      <c r="CG53" s="20"/>
      <c r="CH53" s="315"/>
      <c r="CI53" s="315"/>
      <c r="CJ53" s="20">
        <v>1209</v>
      </c>
      <c r="CK53" s="19"/>
      <c r="CL53" s="20"/>
      <c r="CM53" s="315"/>
      <c r="CN53" s="315"/>
      <c r="CO53" s="20">
        <v>676</v>
      </c>
      <c r="CP53" s="19"/>
      <c r="CQ53" s="20"/>
      <c r="CR53" s="315"/>
      <c r="CS53" s="315"/>
      <c r="CT53" s="20">
        <v>25962</v>
      </c>
      <c r="CU53" s="19"/>
      <c r="CV53" s="20"/>
      <c r="CW53" s="315"/>
      <c r="CX53" s="315"/>
      <c r="CY53" s="20">
        <v>10147</v>
      </c>
      <c r="CZ53" s="19"/>
      <c r="DA53" s="20"/>
      <c r="DB53" s="315"/>
      <c r="DC53" s="315"/>
      <c r="DD53" s="20">
        <v>18697</v>
      </c>
      <c r="DE53" s="19"/>
      <c r="DF53" s="20"/>
      <c r="DG53" s="315"/>
      <c r="DH53" s="315"/>
      <c r="DI53" s="20">
        <v>31925</v>
      </c>
      <c r="DJ53" s="19"/>
      <c r="DK53" s="20"/>
      <c r="DL53" s="315"/>
      <c r="DM53" s="315"/>
      <c r="DN53" s="20">
        <v>16527</v>
      </c>
      <c r="DO53" s="19"/>
      <c r="DP53" s="20"/>
      <c r="DQ53" s="315"/>
      <c r="DR53" s="315"/>
      <c r="DS53" s="20">
        <v>27279</v>
      </c>
      <c r="DT53" s="19"/>
      <c r="DU53" s="20"/>
      <c r="DV53" s="315"/>
      <c r="DW53" s="315"/>
      <c r="DX53" s="20">
        <v>35296</v>
      </c>
      <c r="DY53" s="19"/>
      <c r="DZ53" s="20"/>
      <c r="EA53" s="315"/>
      <c r="EB53" s="315"/>
      <c r="EC53" s="20">
        <v>10288</v>
      </c>
      <c r="ED53" s="19"/>
      <c r="EE53" s="20"/>
      <c r="EF53" s="315"/>
      <c r="EG53" s="315"/>
      <c r="EH53" s="20">
        <v>4646</v>
      </c>
      <c r="EI53" s="19"/>
      <c r="EJ53" s="20"/>
      <c r="EK53" s="315"/>
      <c r="EL53" s="315"/>
      <c r="EM53" s="20">
        <f>SUM(CE53:DX53)</f>
        <v>168281</v>
      </c>
      <c r="EN53" s="19"/>
      <c r="EO53" s="20"/>
      <c r="EP53" s="151"/>
    </row>
    <row r="54" spans="4:147" ht="12.75" customHeight="1" x14ac:dyDescent="0.3">
      <c r="D54" s="151" t="s">
        <v>420</v>
      </c>
      <c r="F54" s="315"/>
      <c r="G54" s="402"/>
      <c r="H54" s="20">
        <v>0</v>
      </c>
      <c r="I54" s="19"/>
      <c r="J54" s="20"/>
      <c r="K54" s="315"/>
      <c r="L54" s="315"/>
      <c r="M54" s="20">
        <v>0</v>
      </c>
      <c r="N54" s="19"/>
      <c r="O54" s="20"/>
      <c r="P54" s="315"/>
      <c r="Q54" s="315"/>
      <c r="R54" s="20">
        <v>0</v>
      </c>
      <c r="S54" s="19"/>
      <c r="T54" s="20"/>
      <c r="U54" s="315"/>
      <c r="V54" s="315"/>
      <c r="W54" s="20">
        <v>0</v>
      </c>
      <c r="X54" s="19"/>
      <c r="Y54" s="20"/>
      <c r="Z54" s="315"/>
      <c r="AA54" s="315"/>
      <c r="AB54" s="20">
        <v>0</v>
      </c>
      <c r="AC54" s="19"/>
      <c r="AD54" s="20"/>
      <c r="AE54" s="315"/>
      <c r="AF54" s="315"/>
      <c r="AG54" s="20">
        <v>0</v>
      </c>
      <c r="AH54" s="19"/>
      <c r="AI54" s="20"/>
      <c r="AJ54" s="315"/>
      <c r="AK54" s="315"/>
      <c r="AL54" s="20">
        <v>0</v>
      </c>
      <c r="AM54" s="19"/>
      <c r="AN54" s="20"/>
      <c r="AO54" s="315"/>
      <c r="AP54" s="315"/>
      <c r="AQ54" s="20">
        <v>0</v>
      </c>
      <c r="AR54" s="19"/>
      <c r="AS54" s="20"/>
      <c r="AT54" s="315"/>
      <c r="AU54" s="315"/>
      <c r="AV54" s="20">
        <v>0</v>
      </c>
      <c r="AW54" s="19"/>
      <c r="AX54" s="20"/>
      <c r="AY54" s="315"/>
      <c r="AZ54" s="315"/>
      <c r="BA54" s="20">
        <v>-508</v>
      </c>
      <c r="BB54" s="19"/>
      <c r="BC54" s="20"/>
      <c r="BD54" s="315"/>
      <c r="BE54" s="315"/>
      <c r="BF54" s="20">
        <v>-876</v>
      </c>
      <c r="BG54" s="19"/>
      <c r="BH54" s="20"/>
      <c r="BI54" s="315"/>
      <c r="BJ54" s="315"/>
      <c r="BK54" s="20">
        <v>0</v>
      </c>
      <c r="BL54" s="19"/>
      <c r="BM54" s="20"/>
      <c r="BN54" s="315"/>
      <c r="BO54" s="315"/>
      <c r="BP54" s="20">
        <v>0</v>
      </c>
      <c r="BQ54" s="19"/>
      <c r="BR54" s="20"/>
      <c r="BS54" s="315"/>
      <c r="BT54" s="315"/>
      <c r="BU54" s="20">
        <f>SUM(M54:BP54)</f>
        <v>-1384</v>
      </c>
      <c r="BV54" s="19"/>
      <c r="BW54" s="20"/>
      <c r="BX54" s="315"/>
      <c r="BY54" s="315"/>
      <c r="BZ54" s="20">
        <v>0</v>
      </c>
      <c r="CA54" s="19"/>
      <c r="CB54" s="20"/>
      <c r="CC54" s="315"/>
      <c r="CD54" s="315"/>
      <c r="CE54" s="20">
        <v>0</v>
      </c>
      <c r="CF54" s="19"/>
      <c r="CG54" s="20"/>
      <c r="CH54" s="315"/>
      <c r="CI54" s="315"/>
      <c r="CJ54" s="20">
        <v>0</v>
      </c>
      <c r="CK54" s="19"/>
      <c r="CL54" s="20"/>
      <c r="CM54" s="315"/>
      <c r="CN54" s="315"/>
      <c r="CO54" s="20">
        <v>0</v>
      </c>
      <c r="CP54" s="19"/>
      <c r="CQ54" s="20"/>
      <c r="CR54" s="315"/>
      <c r="CS54" s="315"/>
      <c r="CT54" s="20">
        <v>0</v>
      </c>
      <c r="CU54" s="19"/>
      <c r="CV54" s="20"/>
      <c r="CW54" s="315"/>
      <c r="CX54" s="315"/>
      <c r="CY54" s="20">
        <v>0</v>
      </c>
      <c r="CZ54" s="19"/>
      <c r="DA54" s="20"/>
      <c r="DB54" s="315"/>
      <c r="DC54" s="315"/>
      <c r="DD54" s="20">
        <v>0</v>
      </c>
      <c r="DE54" s="19"/>
      <c r="DF54" s="20"/>
      <c r="DG54" s="315"/>
      <c r="DH54" s="315"/>
      <c r="DI54" s="20">
        <v>0</v>
      </c>
      <c r="DJ54" s="19"/>
      <c r="DK54" s="20"/>
      <c r="DL54" s="315"/>
      <c r="DM54" s="315"/>
      <c r="DN54" s="20">
        <v>0</v>
      </c>
      <c r="DO54" s="19"/>
      <c r="DP54" s="20"/>
      <c r="DQ54" s="315"/>
      <c r="DR54" s="315"/>
      <c r="DS54" s="20">
        <v>0</v>
      </c>
      <c r="DT54" s="19"/>
      <c r="DU54" s="20"/>
      <c r="DV54" s="315"/>
      <c r="DW54" s="315"/>
      <c r="DX54" s="20">
        <v>0</v>
      </c>
      <c r="DY54" s="19"/>
      <c r="DZ54" s="20"/>
      <c r="EA54" s="315"/>
      <c r="EB54" s="315"/>
      <c r="EC54" s="20">
        <v>0</v>
      </c>
      <c r="ED54" s="19"/>
      <c r="EE54" s="20"/>
      <c r="EF54" s="315"/>
      <c r="EG54" s="315"/>
      <c r="EH54" s="20">
        <v>0</v>
      </c>
      <c r="EI54" s="19"/>
      <c r="EJ54" s="20"/>
      <c r="EK54" s="315"/>
      <c r="EL54" s="315"/>
      <c r="EM54" s="20">
        <f>SUM(CE54:DX54)</f>
        <v>0</v>
      </c>
      <c r="EN54" s="19"/>
      <c r="EO54" s="20"/>
      <c r="EP54" s="151"/>
    </row>
    <row r="55" spans="4:147" ht="12.75" customHeight="1" x14ac:dyDescent="0.3">
      <c r="D55" s="151" t="s">
        <v>421</v>
      </c>
      <c r="F55" s="315"/>
      <c r="G55" s="419"/>
      <c r="H55" s="6">
        <v>0</v>
      </c>
      <c r="I55" s="5"/>
      <c r="J55" s="20"/>
      <c r="K55" s="315"/>
      <c r="L55" s="483"/>
      <c r="M55" s="6">
        <v>53598</v>
      </c>
      <c r="N55" s="5"/>
      <c r="O55" s="20"/>
      <c r="P55" s="315"/>
      <c r="Q55" s="483"/>
      <c r="R55" s="6">
        <v>22381</v>
      </c>
      <c r="S55" s="5"/>
      <c r="T55" s="20"/>
      <c r="U55" s="315"/>
      <c r="V55" s="483"/>
      <c r="W55" s="6">
        <v>15692</v>
      </c>
      <c r="X55" s="5"/>
      <c r="Y55" s="20"/>
      <c r="Z55" s="315"/>
      <c r="AA55" s="483"/>
      <c r="AB55" s="6">
        <v>71790</v>
      </c>
      <c r="AC55" s="5"/>
      <c r="AD55" s="20"/>
      <c r="AE55" s="315"/>
      <c r="AF55" s="483"/>
      <c r="AG55" s="6">
        <v>11450</v>
      </c>
      <c r="AH55" s="5"/>
      <c r="AI55" s="20"/>
      <c r="AJ55" s="315"/>
      <c r="AK55" s="483"/>
      <c r="AL55" s="6">
        <v>131125</v>
      </c>
      <c r="AM55" s="5"/>
      <c r="AN55" s="20"/>
      <c r="AO55" s="315"/>
      <c r="AP55" s="483"/>
      <c r="AQ55" s="6">
        <v>51386</v>
      </c>
      <c r="AR55" s="5"/>
      <c r="AS55" s="20"/>
      <c r="AT55" s="315"/>
      <c r="AU55" s="483"/>
      <c r="AV55" s="6">
        <v>7125</v>
      </c>
      <c r="AW55" s="5"/>
      <c r="AX55" s="20"/>
      <c r="AY55" s="315"/>
      <c r="AZ55" s="483"/>
      <c r="BA55" s="6">
        <v>32727</v>
      </c>
      <c r="BB55" s="5"/>
      <c r="BC55" s="20"/>
      <c r="BD55" s="315"/>
      <c r="BE55" s="483"/>
      <c r="BF55" s="6">
        <v>74302</v>
      </c>
      <c r="BG55" s="5"/>
      <c r="BH55" s="20"/>
      <c r="BI55" s="315"/>
      <c r="BJ55" s="483"/>
      <c r="BK55" s="6">
        <v>0</v>
      </c>
      <c r="BL55" s="5"/>
      <c r="BM55" s="20"/>
      <c r="BN55" s="315"/>
      <c r="BO55" s="483"/>
      <c r="BP55" s="6">
        <v>0</v>
      </c>
      <c r="BQ55" s="5"/>
      <c r="BR55" s="20"/>
      <c r="BS55" s="315"/>
      <c r="BT55" s="483"/>
      <c r="BU55" s="6">
        <f>SUM(M55:BP55)</f>
        <v>471576</v>
      </c>
      <c r="BV55" s="5"/>
      <c r="BW55" s="20"/>
      <c r="BX55" s="315"/>
      <c r="BY55" s="483"/>
      <c r="BZ55" s="6">
        <v>548234</v>
      </c>
      <c r="CA55" s="5"/>
      <c r="CB55" s="20"/>
      <c r="CC55" s="315"/>
      <c r="CD55" s="483"/>
      <c r="CE55" s="6">
        <v>1293</v>
      </c>
      <c r="CF55" s="5"/>
      <c r="CG55" s="20"/>
      <c r="CH55" s="315"/>
      <c r="CI55" s="483"/>
      <c r="CJ55" s="6">
        <v>2734</v>
      </c>
      <c r="CK55" s="5"/>
      <c r="CL55" s="20"/>
      <c r="CM55" s="315"/>
      <c r="CN55" s="483"/>
      <c r="CO55" s="6">
        <v>1741</v>
      </c>
      <c r="CP55" s="5"/>
      <c r="CQ55" s="20"/>
      <c r="CR55" s="315"/>
      <c r="CS55" s="483"/>
      <c r="CT55" s="6">
        <v>56858</v>
      </c>
      <c r="CU55" s="5"/>
      <c r="CV55" s="20"/>
      <c r="CW55" s="315"/>
      <c r="CX55" s="483"/>
      <c r="CY55" s="6">
        <v>33954</v>
      </c>
      <c r="CZ55" s="5"/>
      <c r="DA55" s="20"/>
      <c r="DB55" s="315"/>
      <c r="DC55" s="483"/>
      <c r="DD55" s="6">
        <v>71645</v>
      </c>
      <c r="DE55" s="5"/>
      <c r="DF55" s="20"/>
      <c r="DG55" s="315"/>
      <c r="DH55" s="483"/>
      <c r="DI55" s="6">
        <v>101833</v>
      </c>
      <c r="DJ55" s="5"/>
      <c r="DK55" s="20"/>
      <c r="DL55" s="315"/>
      <c r="DM55" s="483"/>
      <c r="DN55" s="6">
        <v>45397</v>
      </c>
      <c r="DO55" s="5"/>
      <c r="DP55" s="20"/>
      <c r="DQ55" s="315"/>
      <c r="DR55" s="483"/>
      <c r="DS55" s="6">
        <v>85055</v>
      </c>
      <c r="DT55" s="5"/>
      <c r="DU55" s="20"/>
      <c r="DV55" s="315"/>
      <c r="DW55" s="483"/>
      <c r="DX55" s="6">
        <v>98310</v>
      </c>
      <c r="DY55" s="5"/>
      <c r="DZ55" s="20"/>
      <c r="EA55" s="315"/>
      <c r="EB55" s="483"/>
      <c r="EC55" s="6">
        <v>29601</v>
      </c>
      <c r="ED55" s="5"/>
      <c r="EE55" s="20"/>
      <c r="EF55" s="315"/>
      <c r="EG55" s="483"/>
      <c r="EH55" s="6">
        <v>19813</v>
      </c>
      <c r="EI55" s="5"/>
      <c r="EJ55" s="20"/>
      <c r="EK55" s="315"/>
      <c r="EL55" s="483"/>
      <c r="EM55" s="6">
        <f>SUM(CE55:DX55)</f>
        <v>498820</v>
      </c>
      <c r="EN55" s="5"/>
      <c r="EO55" s="20"/>
      <c r="EP55" s="151"/>
    </row>
    <row r="56" spans="4:147" ht="12.75" customHeight="1" x14ac:dyDescent="0.3">
      <c r="D56" s="151"/>
      <c r="F56" s="315"/>
      <c r="H56" s="20"/>
      <c r="I56" s="20"/>
      <c r="J56" s="20"/>
      <c r="K56" s="315"/>
      <c r="L56" s="20"/>
      <c r="M56" s="20"/>
      <c r="N56" s="20"/>
      <c r="O56" s="20"/>
      <c r="P56" s="315"/>
      <c r="Q56" s="20"/>
      <c r="R56" s="20"/>
      <c r="S56" s="20"/>
      <c r="T56" s="20"/>
      <c r="U56" s="315"/>
      <c r="V56" s="20"/>
      <c r="W56" s="20"/>
      <c r="X56" s="20"/>
      <c r="Y56" s="20"/>
      <c r="Z56" s="315"/>
      <c r="AA56" s="20"/>
      <c r="AB56" s="20"/>
      <c r="AC56" s="20"/>
      <c r="AD56" s="20"/>
      <c r="AE56" s="315"/>
      <c r="AF56" s="20"/>
      <c r="AG56" s="20"/>
      <c r="AH56" s="20"/>
      <c r="AI56" s="20"/>
      <c r="AJ56" s="315"/>
      <c r="AK56" s="20"/>
      <c r="AL56" s="20"/>
      <c r="AM56" s="20"/>
      <c r="AN56" s="20"/>
      <c r="AO56" s="315"/>
      <c r="AP56" s="20"/>
      <c r="AQ56" s="20"/>
      <c r="AR56" s="20"/>
      <c r="AS56" s="20"/>
      <c r="AT56" s="315"/>
      <c r="AU56" s="20"/>
      <c r="AV56" s="20"/>
      <c r="AW56" s="20"/>
      <c r="AX56" s="20"/>
      <c r="AY56" s="315"/>
      <c r="AZ56" s="20"/>
      <c r="BA56" s="20"/>
      <c r="BB56" s="20"/>
      <c r="BC56" s="20"/>
      <c r="BD56" s="315"/>
      <c r="BE56" s="20"/>
      <c r="BF56" s="20"/>
      <c r="BG56" s="20"/>
      <c r="BH56" s="20"/>
      <c r="BI56" s="315"/>
      <c r="BJ56" s="20"/>
      <c r="BK56" s="20"/>
      <c r="BL56" s="20"/>
      <c r="BM56" s="20"/>
      <c r="BN56" s="315"/>
      <c r="BO56" s="20"/>
      <c r="BP56" s="20"/>
      <c r="BQ56" s="20"/>
      <c r="BR56" s="20"/>
      <c r="BS56" s="315"/>
      <c r="BT56" s="20"/>
      <c r="BU56" s="20"/>
      <c r="BV56" s="20"/>
      <c r="BW56" s="20"/>
      <c r="BX56" s="315"/>
      <c r="BY56" s="20"/>
      <c r="BZ56" s="20"/>
      <c r="CA56" s="20"/>
      <c r="CB56" s="20"/>
      <c r="CC56" s="315"/>
      <c r="CD56" s="20"/>
      <c r="CE56" s="20"/>
      <c r="CF56" s="20"/>
      <c r="CG56" s="20"/>
      <c r="CH56" s="315"/>
      <c r="CI56" s="20"/>
      <c r="CJ56" s="20"/>
      <c r="CK56" s="20"/>
      <c r="CL56" s="20"/>
      <c r="CM56" s="315"/>
      <c r="CN56" s="20"/>
      <c r="CO56" s="20"/>
      <c r="CP56" s="20"/>
      <c r="CQ56" s="20"/>
      <c r="CR56" s="315"/>
      <c r="CS56" s="20"/>
      <c r="CT56" s="20"/>
      <c r="CU56" s="20"/>
      <c r="CV56" s="20"/>
      <c r="CW56" s="315"/>
      <c r="CX56" s="20"/>
      <c r="CY56" s="20"/>
      <c r="CZ56" s="20"/>
      <c r="DA56" s="20"/>
      <c r="DB56" s="315"/>
      <c r="DC56" s="20"/>
      <c r="DD56" s="20"/>
      <c r="DE56" s="20"/>
      <c r="DF56" s="20"/>
      <c r="DG56" s="315"/>
      <c r="DH56" s="20"/>
      <c r="DI56" s="20"/>
      <c r="DJ56" s="20"/>
      <c r="DK56" s="20"/>
      <c r="DL56" s="315"/>
      <c r="DM56" s="20"/>
      <c r="DN56" s="20"/>
      <c r="DO56" s="20"/>
      <c r="DP56" s="20"/>
      <c r="DQ56" s="315"/>
      <c r="DR56" s="20"/>
      <c r="DS56" s="20"/>
      <c r="DT56" s="20"/>
      <c r="DU56" s="20"/>
      <c r="DV56" s="315"/>
      <c r="DW56" s="20"/>
      <c r="DX56" s="20"/>
      <c r="DY56" s="20"/>
      <c r="DZ56" s="20"/>
      <c r="EA56" s="315"/>
      <c r="EB56" s="20"/>
      <c r="EC56" s="20"/>
      <c r="ED56" s="20"/>
      <c r="EE56" s="20"/>
      <c r="EF56" s="315"/>
      <c r="EG56" s="20"/>
      <c r="EH56" s="20"/>
      <c r="EI56" s="20"/>
      <c r="EJ56" s="20"/>
      <c r="EK56" s="315"/>
      <c r="EL56" s="20"/>
      <c r="EM56" s="20"/>
      <c r="EN56" s="20"/>
      <c r="EO56" s="20"/>
      <c r="EP56" s="151"/>
    </row>
    <row r="57" spans="4:147" ht="12.75" customHeight="1" x14ac:dyDescent="0.3">
      <c r="D57" s="151" t="s">
        <v>426</v>
      </c>
      <c r="F57" s="315"/>
      <c r="H57" s="20">
        <f>SUM(H58:H61)</f>
        <v>0</v>
      </c>
      <c r="I57" s="20"/>
      <c r="J57" s="20"/>
      <c r="K57" s="315"/>
      <c r="L57" s="20"/>
      <c r="M57" s="20">
        <f>SUM(M58:M61)</f>
        <v>1101851</v>
      </c>
      <c r="N57" s="20"/>
      <c r="O57" s="20"/>
      <c r="P57" s="315"/>
      <c r="Q57" s="20"/>
      <c r="R57" s="20">
        <f>SUM(R58:R61)</f>
        <v>2040225</v>
      </c>
      <c r="S57" s="20"/>
      <c r="T57" s="20"/>
      <c r="U57" s="315"/>
      <c r="V57" s="20"/>
      <c r="W57" s="20">
        <f>SUM(W58:W61)</f>
        <v>1710485</v>
      </c>
      <c r="X57" s="20"/>
      <c r="Y57" s="20"/>
      <c r="Z57" s="315"/>
      <c r="AA57" s="20"/>
      <c r="AB57" s="20">
        <f>SUM(AB58:AB61)</f>
        <v>1258288</v>
      </c>
      <c r="AC57" s="20"/>
      <c r="AD57" s="20"/>
      <c r="AE57" s="315"/>
      <c r="AF57" s="20"/>
      <c r="AG57" s="20">
        <f>SUM(AG58:AG61)</f>
        <v>2431487</v>
      </c>
      <c r="AH57" s="20"/>
      <c r="AI57" s="20"/>
      <c r="AJ57" s="315"/>
      <c r="AK57" s="20"/>
      <c r="AL57" s="20">
        <f>SUM(AL58:AL61)</f>
        <v>1237932</v>
      </c>
      <c r="AM57" s="20"/>
      <c r="AN57" s="20"/>
      <c r="AO57" s="315"/>
      <c r="AP57" s="20"/>
      <c r="AQ57" s="20">
        <f>SUM(AQ58:AQ61)</f>
        <v>2441381</v>
      </c>
      <c r="AR57" s="20"/>
      <c r="AS57" s="20"/>
      <c r="AT57" s="315"/>
      <c r="AU57" s="20"/>
      <c r="AV57" s="20">
        <f>SUM(AV58:AV61)</f>
        <v>1536937</v>
      </c>
      <c r="AW57" s="20"/>
      <c r="AX57" s="20"/>
      <c r="AY57" s="315"/>
      <c r="AZ57" s="20"/>
      <c r="BA57" s="20">
        <f>SUM(BA58:BA61)</f>
        <v>220742</v>
      </c>
      <c r="BB57" s="20"/>
      <c r="BC57" s="20"/>
      <c r="BD57" s="315"/>
      <c r="BE57" s="20"/>
      <c r="BF57" s="20">
        <f>SUM(BF58:BF61)</f>
        <v>122879</v>
      </c>
      <c r="BG57" s="20"/>
      <c r="BH57" s="20"/>
      <c r="BI57" s="315"/>
      <c r="BJ57" s="20"/>
      <c r="BK57" s="20">
        <f>SUM(BK58:BK61)</f>
        <v>0</v>
      </c>
      <c r="BL57" s="20"/>
      <c r="BM57" s="20"/>
      <c r="BN57" s="315"/>
      <c r="BO57" s="20"/>
      <c r="BP57" s="20">
        <f>SUM(BP58:BP61)</f>
        <v>0</v>
      </c>
      <c r="BQ57" s="20"/>
      <c r="BR57" s="20"/>
      <c r="BS57" s="315"/>
      <c r="BT57" s="20"/>
      <c r="BU57" s="20">
        <f>SUM(BU58:BU61)</f>
        <v>14102207</v>
      </c>
      <c r="BV57" s="20"/>
      <c r="BW57" s="20"/>
      <c r="BX57" s="315"/>
      <c r="BY57" s="20"/>
      <c r="BZ57" s="20">
        <f>SUM(BZ58:BZ61)</f>
        <v>12575669</v>
      </c>
      <c r="CA57" s="20"/>
      <c r="CB57" s="20"/>
      <c r="CC57" s="315"/>
      <c r="CD57" s="20"/>
      <c r="CE57" s="20">
        <f>SUM(CE58:CE61)</f>
        <v>1668578</v>
      </c>
      <c r="CF57" s="20"/>
      <c r="CG57" s="20"/>
      <c r="CH57" s="315"/>
      <c r="CI57" s="20"/>
      <c r="CJ57" s="20">
        <f>SUM(CJ58:CJ61)</f>
        <v>710853</v>
      </c>
      <c r="CK57" s="20"/>
      <c r="CL57" s="20"/>
      <c r="CM57" s="315"/>
      <c r="CN57" s="20"/>
      <c r="CO57" s="20">
        <f>SUM(CO58:CO61)</f>
        <v>685744</v>
      </c>
      <c r="CP57" s="20"/>
      <c r="CQ57" s="20"/>
      <c r="CR57" s="315"/>
      <c r="CS57" s="20"/>
      <c r="CT57" s="20">
        <f>SUM(CT58:CT61)</f>
        <v>2142619</v>
      </c>
      <c r="CU57" s="20"/>
      <c r="CV57" s="20"/>
      <c r="CW57" s="315"/>
      <c r="CX57" s="20"/>
      <c r="CY57" s="20">
        <f>SUM(CY58:CY61)</f>
        <v>858093</v>
      </c>
      <c r="CZ57" s="20"/>
      <c r="DA57" s="20"/>
      <c r="DB57" s="315"/>
      <c r="DC57" s="20"/>
      <c r="DD57" s="20">
        <f>SUM(DD58:DD61)</f>
        <v>2265159</v>
      </c>
      <c r="DE57" s="20"/>
      <c r="DF57" s="20"/>
      <c r="DG57" s="315"/>
      <c r="DH57" s="20"/>
      <c r="DI57" s="20">
        <f>SUM(DI58:DI61)</f>
        <v>906300</v>
      </c>
      <c r="DJ57" s="20"/>
      <c r="DK57" s="20"/>
      <c r="DL57" s="315"/>
      <c r="DM57" s="20"/>
      <c r="DN57" s="20">
        <f>SUM(DN58:DN61)</f>
        <v>1186251</v>
      </c>
      <c r="DO57" s="20"/>
      <c r="DP57" s="20"/>
      <c r="DQ57" s="315"/>
      <c r="DR57" s="20"/>
      <c r="DS57" s="20">
        <f>SUM(DS58:DS61)</f>
        <v>0</v>
      </c>
      <c r="DT57" s="20"/>
      <c r="DU57" s="20"/>
      <c r="DV57" s="315"/>
      <c r="DW57" s="20"/>
      <c r="DX57" s="20">
        <f>SUM(DX58:DX61)</f>
        <v>0</v>
      </c>
      <c r="DY57" s="20"/>
      <c r="DZ57" s="20"/>
      <c r="EA57" s="315"/>
      <c r="EB57" s="20"/>
      <c r="EC57" s="20">
        <f>SUM(EC58:EC61)</f>
        <v>1052142</v>
      </c>
      <c r="ED57" s="20"/>
      <c r="EE57" s="20"/>
      <c r="EF57" s="315"/>
      <c r="EG57" s="20"/>
      <c r="EH57" s="20">
        <f>SUM(EH58:EH61)</f>
        <v>1099930</v>
      </c>
      <c r="EI57" s="20"/>
      <c r="EJ57" s="20"/>
      <c r="EK57" s="315"/>
      <c r="EL57" s="20"/>
      <c r="EM57" s="20">
        <f>SUM(EM58:EM61)</f>
        <v>10423597</v>
      </c>
      <c r="EN57" s="20"/>
      <c r="EO57" s="20"/>
      <c r="EP57" s="151"/>
    </row>
    <row r="58" spans="4:147" ht="12.75" customHeight="1" x14ac:dyDescent="0.3">
      <c r="D58" s="151" t="s">
        <v>416</v>
      </c>
      <c r="F58" s="315"/>
      <c r="G58" s="406"/>
      <c r="H58" s="474">
        <v>0</v>
      </c>
      <c r="I58" s="475"/>
      <c r="J58" s="20"/>
      <c r="K58" s="315"/>
      <c r="L58" s="476"/>
      <c r="M58" s="474">
        <f>695000-224459</f>
        <v>470541</v>
      </c>
      <c r="N58" s="475"/>
      <c r="O58" s="20"/>
      <c r="P58" s="315"/>
      <c r="Q58" s="476"/>
      <c r="R58" s="474">
        <f>1280000-418856</f>
        <v>861144</v>
      </c>
      <c r="S58" s="475"/>
      <c r="T58" s="20"/>
      <c r="U58" s="315"/>
      <c r="V58" s="476"/>
      <c r="W58" s="474">
        <f>1065000-348131</f>
        <v>716869</v>
      </c>
      <c r="X58" s="475"/>
      <c r="Y58" s="20"/>
      <c r="Z58" s="315"/>
      <c r="AA58" s="476"/>
      <c r="AB58" s="474">
        <f>780000-256480</f>
        <v>523520</v>
      </c>
      <c r="AC58" s="475"/>
      <c r="AD58" s="20"/>
      <c r="AE58" s="315"/>
      <c r="AF58" s="476"/>
      <c r="AG58" s="474">
        <f>1505000-471937</f>
        <v>1033063</v>
      </c>
      <c r="AH58" s="475"/>
      <c r="AI58" s="20"/>
      <c r="AJ58" s="315"/>
      <c r="AK58" s="476"/>
      <c r="AL58" s="474">
        <f>765000-234014</f>
        <v>530986</v>
      </c>
      <c r="AM58" s="475"/>
      <c r="AN58" s="20"/>
      <c r="AO58" s="315"/>
      <c r="AP58" s="476"/>
      <c r="AQ58" s="474">
        <f>1500000-432356</f>
        <v>1067644</v>
      </c>
      <c r="AR58" s="475"/>
      <c r="AS58" s="20"/>
      <c r="AT58" s="315"/>
      <c r="AU58" s="476"/>
      <c r="AV58" s="474">
        <f>940000-262985</f>
        <v>677015</v>
      </c>
      <c r="AW58" s="475"/>
      <c r="AX58" s="20"/>
      <c r="AY58" s="315"/>
      <c r="AZ58" s="476"/>
      <c r="BA58" s="474">
        <f>135000-31430</f>
        <v>103570</v>
      </c>
      <c r="BB58" s="475"/>
      <c r="BC58" s="20"/>
      <c r="BD58" s="315"/>
      <c r="BE58" s="476"/>
      <c r="BF58" s="474">
        <f>75000-17662</f>
        <v>57338</v>
      </c>
      <c r="BG58" s="475"/>
      <c r="BH58" s="20"/>
      <c r="BI58" s="315"/>
      <c r="BJ58" s="476"/>
      <c r="BK58" s="474">
        <v>0</v>
      </c>
      <c r="BL58" s="475"/>
      <c r="BM58" s="20"/>
      <c r="BN58" s="315"/>
      <c r="BO58" s="476"/>
      <c r="BP58" s="474">
        <v>0</v>
      </c>
      <c r="BQ58" s="475"/>
      <c r="BR58" s="20"/>
      <c r="BS58" s="315"/>
      <c r="BT58" s="476"/>
      <c r="BU58" s="474">
        <f>SUM(M58:BP58)</f>
        <v>6041690</v>
      </c>
      <c r="BV58" s="475"/>
      <c r="BW58" s="20"/>
      <c r="BX58" s="315"/>
      <c r="BY58" s="476"/>
      <c r="BZ58" s="474">
        <v>5377902</v>
      </c>
      <c r="CA58" s="475"/>
      <c r="CB58" s="20"/>
      <c r="CC58" s="315"/>
      <c r="CD58" s="476"/>
      <c r="CE58" s="474">
        <v>714691</v>
      </c>
      <c r="CF58" s="475"/>
      <c r="CG58" s="20"/>
      <c r="CH58" s="315"/>
      <c r="CI58" s="476"/>
      <c r="CJ58" s="474">
        <v>300955</v>
      </c>
      <c r="CK58" s="475"/>
      <c r="CL58" s="20"/>
      <c r="CM58" s="315"/>
      <c r="CN58" s="476"/>
      <c r="CO58" s="474">
        <v>284573</v>
      </c>
      <c r="CP58" s="475"/>
      <c r="CQ58" s="20"/>
      <c r="CR58" s="315"/>
      <c r="CS58" s="476"/>
      <c r="CT58" s="474">
        <v>899005</v>
      </c>
      <c r="CU58" s="475"/>
      <c r="CV58" s="20"/>
      <c r="CW58" s="315"/>
      <c r="CX58" s="476"/>
      <c r="CY58" s="474">
        <v>363916</v>
      </c>
      <c r="CZ58" s="475"/>
      <c r="DA58" s="20"/>
      <c r="DB58" s="315"/>
      <c r="DC58" s="476"/>
      <c r="DD58" s="474">
        <v>986898</v>
      </c>
      <c r="DE58" s="475"/>
      <c r="DF58" s="20"/>
      <c r="DG58" s="315"/>
      <c r="DH58" s="476"/>
      <c r="DI58" s="474">
        <v>391358</v>
      </c>
      <c r="DJ58" s="475"/>
      <c r="DK58" s="20"/>
      <c r="DL58" s="315"/>
      <c r="DM58" s="476"/>
      <c r="DN58" s="474">
        <v>499872</v>
      </c>
      <c r="DO58" s="475"/>
      <c r="DP58" s="20"/>
      <c r="DQ58" s="315"/>
      <c r="DR58" s="476"/>
      <c r="DS58" s="474">
        <v>0</v>
      </c>
      <c r="DT58" s="475"/>
      <c r="DU58" s="20"/>
      <c r="DV58" s="315"/>
      <c r="DW58" s="476"/>
      <c r="DX58" s="474">
        <v>0</v>
      </c>
      <c r="DY58" s="475"/>
      <c r="DZ58" s="20"/>
      <c r="EA58" s="315"/>
      <c r="EB58" s="476"/>
      <c r="EC58" s="474">
        <v>456738</v>
      </c>
      <c r="ED58" s="475"/>
      <c r="EE58" s="20"/>
      <c r="EF58" s="315"/>
      <c r="EG58" s="476"/>
      <c r="EH58" s="474">
        <v>479896</v>
      </c>
      <c r="EI58" s="475"/>
      <c r="EJ58" s="20"/>
      <c r="EK58" s="315"/>
      <c r="EL58" s="476"/>
      <c r="EM58" s="474">
        <f>SUM(CE58:DX58)</f>
        <v>4441268</v>
      </c>
      <c r="EN58" s="475"/>
      <c r="EO58" s="20"/>
      <c r="EP58" s="151"/>
      <c r="EQ58" s="152"/>
    </row>
    <row r="59" spans="4:147" ht="12.75" customHeight="1" x14ac:dyDescent="0.3">
      <c r="D59" s="151" t="s">
        <v>419</v>
      </c>
      <c r="F59" s="315"/>
      <c r="G59" s="402"/>
      <c r="H59" s="20">
        <v>0</v>
      </c>
      <c r="I59" s="19"/>
      <c r="J59" s="20"/>
      <c r="K59" s="315"/>
      <c r="L59" s="315"/>
      <c r="M59" s="20">
        <v>224459</v>
      </c>
      <c r="N59" s="19"/>
      <c r="O59" s="20"/>
      <c r="P59" s="315"/>
      <c r="Q59" s="315"/>
      <c r="R59" s="20">
        <v>418856</v>
      </c>
      <c r="S59" s="19"/>
      <c r="T59" s="20"/>
      <c r="U59" s="315"/>
      <c r="V59" s="315"/>
      <c r="W59" s="20">
        <v>348131</v>
      </c>
      <c r="X59" s="19"/>
      <c r="Y59" s="20"/>
      <c r="Z59" s="315"/>
      <c r="AA59" s="315"/>
      <c r="AB59" s="20">
        <v>256480</v>
      </c>
      <c r="AC59" s="19"/>
      <c r="AD59" s="20"/>
      <c r="AE59" s="315"/>
      <c r="AF59" s="315"/>
      <c r="AG59" s="20">
        <v>471937</v>
      </c>
      <c r="AH59" s="19"/>
      <c r="AI59" s="20"/>
      <c r="AJ59" s="315"/>
      <c r="AK59" s="315"/>
      <c r="AL59" s="20">
        <v>234014</v>
      </c>
      <c r="AM59" s="19"/>
      <c r="AN59" s="20"/>
      <c r="AO59" s="315"/>
      <c r="AP59" s="315"/>
      <c r="AQ59" s="20">
        <v>432356</v>
      </c>
      <c r="AR59" s="19"/>
      <c r="AS59" s="20"/>
      <c r="AT59" s="315"/>
      <c r="AU59" s="315"/>
      <c r="AV59" s="20">
        <v>262985</v>
      </c>
      <c r="AW59" s="19"/>
      <c r="AX59" s="20"/>
      <c r="AY59" s="315"/>
      <c r="AZ59" s="315"/>
      <c r="BA59" s="20">
        <v>31430</v>
      </c>
      <c r="BB59" s="19"/>
      <c r="BC59" s="20"/>
      <c r="BD59" s="315"/>
      <c r="BE59" s="315"/>
      <c r="BF59" s="20">
        <v>17662</v>
      </c>
      <c r="BG59" s="19"/>
      <c r="BH59" s="20"/>
      <c r="BI59" s="315"/>
      <c r="BJ59" s="315"/>
      <c r="BK59" s="20">
        <v>0</v>
      </c>
      <c r="BL59" s="19"/>
      <c r="BM59" s="20"/>
      <c r="BN59" s="315"/>
      <c r="BO59" s="315"/>
      <c r="BP59" s="20">
        <v>0</v>
      </c>
      <c r="BQ59" s="19"/>
      <c r="BR59" s="20"/>
      <c r="BS59" s="315"/>
      <c r="BT59" s="315"/>
      <c r="BU59" s="20">
        <f>SUM(M59:BP59)</f>
        <v>2698310</v>
      </c>
      <c r="BV59" s="19"/>
      <c r="BW59" s="20"/>
      <c r="BX59" s="315"/>
      <c r="BY59" s="315"/>
      <c r="BZ59" s="20">
        <v>2645266</v>
      </c>
      <c r="CA59" s="19"/>
      <c r="CB59" s="20"/>
      <c r="CC59" s="315"/>
      <c r="CD59" s="315"/>
      <c r="CE59" s="20">
        <v>370309</v>
      </c>
      <c r="CF59" s="19"/>
      <c r="CG59" s="20"/>
      <c r="CH59" s="315"/>
      <c r="CI59" s="315"/>
      <c r="CJ59" s="20">
        <v>159299</v>
      </c>
      <c r="CK59" s="19"/>
      <c r="CL59" s="20"/>
      <c r="CM59" s="315"/>
      <c r="CN59" s="315"/>
      <c r="CO59" s="20">
        <v>155427</v>
      </c>
      <c r="CP59" s="19"/>
      <c r="CQ59" s="20"/>
      <c r="CR59" s="315"/>
      <c r="CS59" s="315"/>
      <c r="CT59" s="20">
        <v>467500</v>
      </c>
      <c r="CU59" s="19"/>
      <c r="CV59" s="20"/>
      <c r="CW59" s="315"/>
      <c r="CX59" s="315"/>
      <c r="CY59" s="20">
        <v>182493</v>
      </c>
      <c r="CZ59" s="19"/>
      <c r="DA59" s="20"/>
      <c r="DB59" s="315"/>
      <c r="DC59" s="315"/>
      <c r="DD59" s="20">
        <v>453102</v>
      </c>
      <c r="DE59" s="19"/>
      <c r="DF59" s="20"/>
      <c r="DG59" s="315"/>
      <c r="DH59" s="315"/>
      <c r="DI59" s="20">
        <v>183642</v>
      </c>
      <c r="DJ59" s="19"/>
      <c r="DK59" s="20"/>
      <c r="DL59" s="315"/>
      <c r="DM59" s="315"/>
      <c r="DN59" s="20">
        <v>250128</v>
      </c>
      <c r="DO59" s="19"/>
      <c r="DP59" s="20"/>
      <c r="DQ59" s="315"/>
      <c r="DR59" s="315"/>
      <c r="DS59" s="20">
        <v>0</v>
      </c>
      <c r="DT59" s="19"/>
      <c r="DU59" s="20"/>
      <c r="DV59" s="315"/>
      <c r="DW59" s="315"/>
      <c r="DX59" s="20">
        <v>0</v>
      </c>
      <c r="DY59" s="19"/>
      <c r="DZ59" s="20"/>
      <c r="EA59" s="315"/>
      <c r="EB59" s="315"/>
      <c r="EC59" s="20">
        <v>208262</v>
      </c>
      <c r="ED59" s="19"/>
      <c r="EE59" s="20"/>
      <c r="EF59" s="315"/>
      <c r="EG59" s="315"/>
      <c r="EH59" s="20">
        <v>215104</v>
      </c>
      <c r="EI59" s="19"/>
      <c r="EJ59" s="20"/>
      <c r="EK59" s="315"/>
      <c r="EL59" s="315"/>
      <c r="EM59" s="20">
        <f>SUM(CE59:DX59)</f>
        <v>2221900</v>
      </c>
      <c r="EN59" s="19"/>
      <c r="EO59" s="20"/>
      <c r="EP59" s="151"/>
    </row>
    <row r="60" spans="4:147" ht="12.75" customHeight="1" x14ac:dyDescent="0.3">
      <c r="D60" s="151" t="s">
        <v>420</v>
      </c>
      <c r="F60" s="315"/>
      <c r="G60" s="402"/>
      <c r="H60" s="20">
        <v>0</v>
      </c>
      <c r="I60" s="19"/>
      <c r="J60" s="20"/>
      <c r="K60" s="315"/>
      <c r="L60" s="315"/>
      <c r="M60" s="20">
        <v>0</v>
      </c>
      <c r="N60" s="19"/>
      <c r="O60" s="20"/>
      <c r="P60" s="315"/>
      <c r="Q60" s="315"/>
      <c r="R60" s="20">
        <v>0</v>
      </c>
      <c r="S60" s="19"/>
      <c r="T60" s="20"/>
      <c r="U60" s="315"/>
      <c r="V60" s="315"/>
      <c r="W60" s="20">
        <v>0</v>
      </c>
      <c r="X60" s="19"/>
      <c r="Y60" s="20"/>
      <c r="Z60" s="315"/>
      <c r="AA60" s="315"/>
      <c r="AB60" s="20">
        <v>0</v>
      </c>
      <c r="AC60" s="19"/>
      <c r="AD60" s="20"/>
      <c r="AE60" s="315"/>
      <c r="AF60" s="315"/>
      <c r="AG60" s="20">
        <v>0</v>
      </c>
      <c r="AH60" s="19"/>
      <c r="AI60" s="20"/>
      <c r="AJ60" s="315"/>
      <c r="AK60" s="315"/>
      <c r="AL60" s="20">
        <v>0</v>
      </c>
      <c r="AM60" s="19"/>
      <c r="AN60" s="20"/>
      <c r="AO60" s="315"/>
      <c r="AP60" s="315"/>
      <c r="AQ60" s="20">
        <v>0</v>
      </c>
      <c r="AR60" s="19"/>
      <c r="AS60" s="20"/>
      <c r="AT60" s="315"/>
      <c r="AU60" s="315"/>
      <c r="AV60" s="20">
        <v>0</v>
      </c>
      <c r="AW60" s="19"/>
      <c r="AX60" s="20"/>
      <c r="AY60" s="315"/>
      <c r="AZ60" s="315"/>
      <c r="BA60" s="20">
        <v>0</v>
      </c>
      <c r="BB60" s="19"/>
      <c r="BC60" s="20"/>
      <c r="BD60" s="315"/>
      <c r="BE60" s="315"/>
      <c r="BF60" s="20">
        <v>0</v>
      </c>
      <c r="BG60" s="19"/>
      <c r="BH60" s="20"/>
      <c r="BI60" s="315"/>
      <c r="BJ60" s="315"/>
      <c r="BK60" s="20">
        <v>0</v>
      </c>
      <c r="BL60" s="19"/>
      <c r="BM60" s="20"/>
      <c r="BN60" s="315"/>
      <c r="BO60" s="315"/>
      <c r="BP60" s="20">
        <v>0</v>
      </c>
      <c r="BQ60" s="19"/>
      <c r="BR60" s="20"/>
      <c r="BS60" s="315"/>
      <c r="BT60" s="315"/>
      <c r="BU60" s="20">
        <f>SUM(M60:BP60)</f>
        <v>0</v>
      </c>
      <c r="BV60" s="19"/>
      <c r="BW60" s="20"/>
      <c r="BX60" s="315"/>
      <c r="BY60" s="315"/>
      <c r="BZ60" s="20">
        <v>0</v>
      </c>
      <c r="CA60" s="19"/>
      <c r="CB60" s="20"/>
      <c r="CC60" s="315"/>
      <c r="CD60" s="315"/>
      <c r="CE60" s="20">
        <v>0</v>
      </c>
      <c r="CF60" s="19"/>
      <c r="CG60" s="20"/>
      <c r="CH60" s="315"/>
      <c r="CI60" s="315"/>
      <c r="CJ60" s="20">
        <v>0</v>
      </c>
      <c r="CK60" s="19"/>
      <c r="CL60" s="20"/>
      <c r="CM60" s="315"/>
      <c r="CN60" s="315"/>
      <c r="CO60" s="20">
        <v>0</v>
      </c>
      <c r="CP60" s="19"/>
      <c r="CQ60" s="20"/>
      <c r="CR60" s="315"/>
      <c r="CS60" s="315"/>
      <c r="CT60" s="20">
        <v>0</v>
      </c>
      <c r="CU60" s="19"/>
      <c r="CV60" s="20"/>
      <c r="CW60" s="315"/>
      <c r="CX60" s="315"/>
      <c r="CY60" s="20">
        <v>0</v>
      </c>
      <c r="CZ60" s="19"/>
      <c r="DA60" s="20"/>
      <c r="DB60" s="315"/>
      <c r="DC60" s="315"/>
      <c r="DD60" s="20">
        <v>0</v>
      </c>
      <c r="DE60" s="19"/>
      <c r="DF60" s="20"/>
      <c r="DG60" s="315"/>
      <c r="DH60" s="315"/>
      <c r="DI60" s="20">
        <v>0</v>
      </c>
      <c r="DJ60" s="19"/>
      <c r="DK60" s="20"/>
      <c r="DL60" s="315"/>
      <c r="DM60" s="315"/>
      <c r="DN60" s="20">
        <v>0</v>
      </c>
      <c r="DO60" s="19"/>
      <c r="DP60" s="20"/>
      <c r="DQ60" s="315"/>
      <c r="DR60" s="315"/>
      <c r="DS60" s="20">
        <v>0</v>
      </c>
      <c r="DT60" s="19"/>
      <c r="DU60" s="20"/>
      <c r="DV60" s="315"/>
      <c r="DW60" s="315"/>
      <c r="DX60" s="20">
        <v>0</v>
      </c>
      <c r="DY60" s="19"/>
      <c r="DZ60" s="20"/>
      <c r="EA60" s="315"/>
      <c r="EB60" s="315"/>
      <c r="EC60" s="20">
        <v>0</v>
      </c>
      <c r="ED60" s="19"/>
      <c r="EE60" s="20"/>
      <c r="EF60" s="315"/>
      <c r="EG60" s="315"/>
      <c r="EH60" s="20">
        <v>0</v>
      </c>
      <c r="EI60" s="19"/>
      <c r="EJ60" s="20"/>
      <c r="EK60" s="315"/>
      <c r="EL60" s="315"/>
      <c r="EM60" s="20">
        <f>SUM(CE60:DX60)</f>
        <v>0</v>
      </c>
      <c r="EN60" s="19"/>
      <c r="EO60" s="20"/>
      <c r="EP60" s="151"/>
    </row>
    <row r="61" spans="4:147" ht="12.75" customHeight="1" x14ac:dyDescent="0.3">
      <c r="D61" s="151" t="s">
        <v>421</v>
      </c>
      <c r="F61" s="315"/>
      <c r="G61" s="419"/>
      <c r="H61" s="6">
        <v>0</v>
      </c>
      <c r="I61" s="5"/>
      <c r="J61" s="20"/>
      <c r="K61" s="315"/>
      <c r="L61" s="483"/>
      <c r="M61" s="6">
        <v>406851</v>
      </c>
      <c r="N61" s="5"/>
      <c r="O61" s="20"/>
      <c r="P61" s="315"/>
      <c r="Q61" s="483"/>
      <c r="R61" s="6">
        <v>760225</v>
      </c>
      <c r="S61" s="5"/>
      <c r="T61" s="20"/>
      <c r="U61" s="315"/>
      <c r="V61" s="483"/>
      <c r="W61" s="6">
        <v>645485</v>
      </c>
      <c r="X61" s="5"/>
      <c r="Y61" s="20"/>
      <c r="Z61" s="315"/>
      <c r="AA61" s="483"/>
      <c r="AB61" s="6">
        <v>478288</v>
      </c>
      <c r="AC61" s="5"/>
      <c r="AD61" s="20"/>
      <c r="AE61" s="315"/>
      <c r="AF61" s="483"/>
      <c r="AG61" s="6">
        <v>926487</v>
      </c>
      <c r="AH61" s="5"/>
      <c r="AI61" s="20"/>
      <c r="AJ61" s="315"/>
      <c r="AK61" s="483"/>
      <c r="AL61" s="6">
        <v>472932</v>
      </c>
      <c r="AM61" s="5"/>
      <c r="AN61" s="20"/>
      <c r="AO61" s="315"/>
      <c r="AP61" s="483"/>
      <c r="AQ61" s="6">
        <v>941381</v>
      </c>
      <c r="AR61" s="5"/>
      <c r="AS61" s="20"/>
      <c r="AT61" s="315"/>
      <c r="AU61" s="483"/>
      <c r="AV61" s="6">
        <v>596937</v>
      </c>
      <c r="AW61" s="5"/>
      <c r="AX61" s="20"/>
      <c r="AY61" s="315"/>
      <c r="AZ61" s="483"/>
      <c r="BA61" s="6">
        <v>85742</v>
      </c>
      <c r="BB61" s="5"/>
      <c r="BC61" s="20"/>
      <c r="BD61" s="315"/>
      <c r="BE61" s="483"/>
      <c r="BF61" s="6">
        <v>47879</v>
      </c>
      <c r="BG61" s="5"/>
      <c r="BH61" s="20"/>
      <c r="BI61" s="315"/>
      <c r="BJ61" s="483"/>
      <c r="BK61" s="6">
        <v>0</v>
      </c>
      <c r="BL61" s="5"/>
      <c r="BM61" s="20"/>
      <c r="BN61" s="315"/>
      <c r="BO61" s="483"/>
      <c r="BP61" s="6">
        <v>0</v>
      </c>
      <c r="BQ61" s="5"/>
      <c r="BR61" s="20"/>
      <c r="BS61" s="315"/>
      <c r="BT61" s="483"/>
      <c r="BU61" s="6">
        <f>SUM(M61:BP61)</f>
        <v>5362207</v>
      </c>
      <c r="BV61" s="5"/>
      <c r="BW61" s="20"/>
      <c r="BX61" s="315"/>
      <c r="BY61" s="483"/>
      <c r="BZ61" s="6">
        <v>4552501</v>
      </c>
      <c r="CA61" s="5"/>
      <c r="CB61" s="20"/>
      <c r="CC61" s="315"/>
      <c r="CD61" s="483"/>
      <c r="CE61" s="6">
        <v>583578</v>
      </c>
      <c r="CF61" s="5"/>
      <c r="CG61" s="20"/>
      <c r="CH61" s="315"/>
      <c r="CI61" s="483"/>
      <c r="CJ61" s="6">
        <v>250599</v>
      </c>
      <c r="CK61" s="5"/>
      <c r="CL61" s="20"/>
      <c r="CM61" s="315"/>
      <c r="CN61" s="483"/>
      <c r="CO61" s="6">
        <v>245744</v>
      </c>
      <c r="CP61" s="5"/>
      <c r="CQ61" s="20"/>
      <c r="CR61" s="315"/>
      <c r="CS61" s="483"/>
      <c r="CT61" s="6">
        <v>776114</v>
      </c>
      <c r="CU61" s="5"/>
      <c r="CV61" s="20"/>
      <c r="CW61" s="315"/>
      <c r="CX61" s="483"/>
      <c r="CY61" s="6">
        <v>311684</v>
      </c>
      <c r="CZ61" s="5"/>
      <c r="DA61" s="20"/>
      <c r="DB61" s="315"/>
      <c r="DC61" s="483"/>
      <c r="DD61" s="6">
        <v>825159</v>
      </c>
      <c r="DE61" s="5"/>
      <c r="DF61" s="20"/>
      <c r="DG61" s="315"/>
      <c r="DH61" s="483"/>
      <c r="DI61" s="6">
        <v>331300</v>
      </c>
      <c r="DJ61" s="5"/>
      <c r="DK61" s="20"/>
      <c r="DL61" s="315"/>
      <c r="DM61" s="483"/>
      <c r="DN61" s="6">
        <v>436251</v>
      </c>
      <c r="DO61" s="5"/>
      <c r="DP61" s="20"/>
      <c r="DQ61" s="315"/>
      <c r="DR61" s="483"/>
      <c r="DS61" s="6">
        <v>0</v>
      </c>
      <c r="DT61" s="5"/>
      <c r="DU61" s="20"/>
      <c r="DV61" s="315"/>
      <c r="DW61" s="483"/>
      <c r="DX61" s="6">
        <v>0</v>
      </c>
      <c r="DY61" s="5"/>
      <c r="DZ61" s="20"/>
      <c r="EA61" s="315"/>
      <c r="EB61" s="483"/>
      <c r="EC61" s="6">
        <v>387142</v>
      </c>
      <c r="ED61" s="5"/>
      <c r="EE61" s="20"/>
      <c r="EF61" s="315"/>
      <c r="EG61" s="483"/>
      <c r="EH61" s="6">
        <v>404930</v>
      </c>
      <c r="EI61" s="5"/>
      <c r="EJ61" s="20"/>
      <c r="EK61" s="315"/>
      <c r="EL61" s="483"/>
      <c r="EM61" s="6">
        <f>SUM(CE61:DX61)</f>
        <v>3760429</v>
      </c>
      <c r="EN61" s="5"/>
      <c r="EO61" s="20"/>
      <c r="EP61" s="151"/>
    </row>
    <row r="62" spans="4:147" x14ac:dyDescent="0.3">
      <c r="D62" s="151"/>
      <c r="F62" s="315"/>
      <c r="H62" s="20"/>
      <c r="I62" s="20"/>
      <c r="J62" s="20"/>
      <c r="K62" s="315"/>
      <c r="L62" s="20"/>
      <c r="M62" s="20"/>
      <c r="N62" s="20"/>
      <c r="O62" s="20"/>
      <c r="P62" s="315"/>
      <c r="Q62" s="20"/>
      <c r="R62" s="20"/>
      <c r="S62" s="20"/>
      <c r="T62" s="20"/>
      <c r="U62" s="315"/>
      <c r="V62" s="20"/>
      <c r="W62" s="20"/>
      <c r="X62" s="20"/>
      <c r="Y62" s="20"/>
      <c r="Z62" s="315"/>
      <c r="AA62" s="20"/>
      <c r="AB62" s="20"/>
      <c r="AC62" s="20"/>
      <c r="AD62" s="20"/>
      <c r="AE62" s="315"/>
      <c r="AF62" s="20"/>
      <c r="AG62" s="20"/>
      <c r="AH62" s="20"/>
      <c r="AI62" s="20"/>
      <c r="AJ62" s="315"/>
      <c r="AK62" s="20"/>
      <c r="AL62" s="20"/>
      <c r="AM62" s="20"/>
      <c r="AN62" s="20"/>
      <c r="AO62" s="315"/>
      <c r="AP62" s="20"/>
      <c r="AQ62" s="20"/>
      <c r="AR62" s="20"/>
      <c r="AS62" s="20"/>
      <c r="AT62" s="315"/>
      <c r="AU62" s="20"/>
      <c r="AV62" s="20"/>
      <c r="AW62" s="20"/>
      <c r="AX62" s="20"/>
      <c r="AY62" s="315"/>
      <c r="AZ62" s="20"/>
      <c r="BA62" s="20"/>
      <c r="BB62" s="20"/>
      <c r="BC62" s="20"/>
      <c r="BD62" s="315"/>
      <c r="BE62" s="20"/>
      <c r="BF62" s="20"/>
      <c r="BG62" s="20"/>
      <c r="BH62" s="20"/>
      <c r="BI62" s="315"/>
      <c r="BJ62" s="20"/>
      <c r="BK62" s="20"/>
      <c r="BL62" s="20"/>
      <c r="BM62" s="20"/>
      <c r="BN62" s="315"/>
      <c r="BO62" s="20"/>
      <c r="BP62" s="20"/>
      <c r="BQ62" s="20"/>
      <c r="BR62" s="20"/>
      <c r="BS62" s="315"/>
      <c r="BT62" s="20"/>
      <c r="BU62" s="20"/>
      <c r="BV62" s="20"/>
      <c r="BW62" s="20"/>
      <c r="BX62" s="315"/>
      <c r="BY62" s="20"/>
      <c r="BZ62" s="20"/>
      <c r="CA62" s="20"/>
      <c r="CB62" s="20"/>
      <c r="CC62" s="315"/>
      <c r="CD62" s="20"/>
      <c r="CE62" s="20"/>
      <c r="CF62" s="20"/>
      <c r="CG62" s="20"/>
      <c r="CH62" s="315"/>
      <c r="CI62" s="20"/>
      <c r="CJ62" s="20"/>
      <c r="CK62" s="20"/>
      <c r="CL62" s="20"/>
      <c r="CM62" s="315"/>
      <c r="CN62" s="20"/>
      <c r="CO62" s="20"/>
      <c r="CP62" s="20"/>
      <c r="CQ62" s="20"/>
      <c r="CR62" s="315"/>
      <c r="CS62" s="20"/>
      <c r="CT62" s="20"/>
      <c r="CU62" s="20"/>
      <c r="CV62" s="20"/>
      <c r="CW62" s="315"/>
      <c r="CX62" s="20"/>
      <c r="CY62" s="20"/>
      <c r="CZ62" s="20"/>
      <c r="DA62" s="20"/>
      <c r="DB62" s="315"/>
      <c r="DC62" s="20"/>
      <c r="DD62" s="20"/>
      <c r="DE62" s="20"/>
      <c r="DF62" s="20"/>
      <c r="DG62" s="315"/>
      <c r="DH62" s="20"/>
      <c r="DI62" s="20"/>
      <c r="DJ62" s="20"/>
      <c r="DK62" s="20"/>
      <c r="DL62" s="315"/>
      <c r="DM62" s="20"/>
      <c r="DN62" s="20"/>
      <c r="DO62" s="20"/>
      <c r="DP62" s="20"/>
      <c r="DQ62" s="315"/>
      <c r="DR62" s="20"/>
      <c r="DS62" s="20"/>
      <c r="DT62" s="20"/>
      <c r="DU62" s="20"/>
      <c r="DV62" s="315"/>
      <c r="DW62" s="20"/>
      <c r="DX62" s="20"/>
      <c r="DY62" s="20"/>
      <c r="DZ62" s="20"/>
      <c r="EA62" s="315"/>
      <c r="EB62" s="20"/>
      <c r="EC62" s="20"/>
      <c r="ED62" s="20"/>
      <c r="EE62" s="20"/>
      <c r="EF62" s="315"/>
      <c r="EG62" s="20"/>
      <c r="EH62" s="20"/>
      <c r="EI62" s="20"/>
      <c r="EJ62" s="20"/>
      <c r="EK62" s="315"/>
      <c r="EL62" s="20"/>
      <c r="EM62" s="20"/>
      <c r="EN62" s="20"/>
      <c r="EO62" s="20"/>
      <c r="EP62" s="151"/>
    </row>
    <row r="63" spans="4:147" ht="12.75" hidden="1" customHeight="1" x14ac:dyDescent="0.3">
      <c r="D63" s="151" t="s">
        <v>427</v>
      </c>
      <c r="F63" s="315"/>
      <c r="H63" s="20">
        <f>SUM(H64:H67)</f>
        <v>0</v>
      </c>
      <c r="I63" s="20"/>
      <c r="J63" s="20"/>
      <c r="K63" s="315"/>
      <c r="L63" s="20"/>
      <c r="M63" s="20">
        <f>SUM(M64:M67)</f>
        <v>0</v>
      </c>
      <c r="N63" s="20"/>
      <c r="O63" s="20"/>
      <c r="P63" s="315"/>
      <c r="Q63" s="20"/>
      <c r="R63" s="20">
        <f>SUM(R64:R67)</f>
        <v>0</v>
      </c>
      <c r="S63" s="20"/>
      <c r="T63" s="20"/>
      <c r="U63" s="315"/>
      <c r="V63" s="20"/>
      <c r="W63" s="20">
        <f>SUM(W64:W67)</f>
        <v>0</v>
      </c>
      <c r="X63" s="20"/>
      <c r="Y63" s="20"/>
      <c r="Z63" s="315"/>
      <c r="AA63" s="20"/>
      <c r="AB63" s="20">
        <f>SUM(AB64:AB67)</f>
        <v>0</v>
      </c>
      <c r="AC63" s="20"/>
      <c r="AD63" s="20"/>
      <c r="AE63" s="315"/>
      <c r="AF63" s="20"/>
      <c r="AG63" s="20">
        <f>SUM(AG64:AG67)</f>
        <v>0</v>
      </c>
      <c r="AH63" s="20"/>
      <c r="AI63" s="20"/>
      <c r="AJ63" s="315"/>
      <c r="AK63" s="20"/>
      <c r="AL63" s="20">
        <f>SUM(AL64:AL67)</f>
        <v>0</v>
      </c>
      <c r="AM63" s="20"/>
      <c r="AN63" s="20"/>
      <c r="AO63" s="315"/>
      <c r="AP63" s="20"/>
      <c r="AQ63" s="20">
        <f>SUM(AQ64:AQ67)</f>
        <v>0</v>
      </c>
      <c r="AR63" s="20"/>
      <c r="AS63" s="20"/>
      <c r="AT63" s="315"/>
      <c r="AU63" s="20"/>
      <c r="AV63" s="20">
        <f>SUM(AV64:AV67)</f>
        <v>0</v>
      </c>
      <c r="AW63" s="20"/>
      <c r="AX63" s="20"/>
      <c r="AY63" s="315"/>
      <c r="AZ63" s="20"/>
      <c r="BA63" s="20">
        <f>SUM(BA64:BA67)</f>
        <v>0</v>
      </c>
      <c r="BB63" s="20"/>
      <c r="BC63" s="20"/>
      <c r="BD63" s="315"/>
      <c r="BE63" s="20"/>
      <c r="BF63" s="20">
        <f>SUM(BF64:BF67)</f>
        <v>0</v>
      </c>
      <c r="BG63" s="20"/>
      <c r="BH63" s="20"/>
      <c r="BI63" s="315"/>
      <c r="BJ63" s="20"/>
      <c r="BK63" s="20">
        <f>SUM(BK64:BK67)</f>
        <v>0</v>
      </c>
      <c r="BL63" s="20"/>
      <c r="BM63" s="20"/>
      <c r="BN63" s="315"/>
      <c r="BO63" s="20"/>
      <c r="BP63" s="20">
        <f>SUM(BP64:BP67)</f>
        <v>0</v>
      </c>
      <c r="BQ63" s="20"/>
      <c r="BR63" s="20"/>
      <c r="BS63" s="315"/>
      <c r="BT63" s="20"/>
      <c r="BU63" s="20">
        <f>SUM(BU64:BU67)</f>
        <v>0</v>
      </c>
      <c r="BV63" s="20"/>
      <c r="BW63" s="20"/>
      <c r="BX63" s="315"/>
      <c r="BY63" s="20"/>
      <c r="BZ63" s="20">
        <f>SUM(BZ64:BZ67)</f>
        <v>0</v>
      </c>
      <c r="CA63" s="20"/>
      <c r="CB63" s="20"/>
      <c r="CC63" s="315"/>
      <c r="CD63" s="20"/>
      <c r="CE63" s="20">
        <f>SUM(CE64:CE67)</f>
        <v>0</v>
      </c>
      <c r="CF63" s="20"/>
      <c r="CG63" s="20"/>
      <c r="CH63" s="315"/>
      <c r="CI63" s="20"/>
      <c r="CJ63" s="20">
        <f>SUM(CJ64:CJ67)</f>
        <v>0</v>
      </c>
      <c r="CK63" s="20"/>
      <c r="CL63" s="20"/>
      <c r="CM63" s="315"/>
      <c r="CN63" s="20"/>
      <c r="CO63" s="20">
        <f>SUM(CO64:CO67)</f>
        <v>0</v>
      </c>
      <c r="CP63" s="20"/>
      <c r="CQ63" s="20"/>
      <c r="CR63" s="315"/>
      <c r="CS63" s="20"/>
      <c r="CT63" s="20">
        <f>SUM(CT64:CT67)</f>
        <v>0</v>
      </c>
      <c r="CU63" s="20"/>
      <c r="CV63" s="20"/>
      <c r="CW63" s="315"/>
      <c r="CX63" s="20"/>
      <c r="CY63" s="20">
        <f>SUM(CY64:CY67)</f>
        <v>0</v>
      </c>
      <c r="CZ63" s="20"/>
      <c r="DA63" s="20"/>
      <c r="DB63" s="315"/>
      <c r="DC63" s="20"/>
      <c r="DD63" s="20">
        <f>SUM(DD64:DD67)</f>
        <v>0</v>
      </c>
      <c r="DE63" s="20"/>
      <c r="DF63" s="20"/>
      <c r="DG63" s="315"/>
      <c r="DH63" s="20"/>
      <c r="DI63" s="20">
        <f>SUM(DI64:DI67)</f>
        <v>0</v>
      </c>
      <c r="DJ63" s="20"/>
      <c r="DK63" s="20"/>
      <c r="DL63" s="315"/>
      <c r="DM63" s="20"/>
      <c r="DN63" s="20">
        <f>SUM(DN64:DN67)</f>
        <v>0</v>
      </c>
      <c r="DO63" s="20"/>
      <c r="DP63" s="20"/>
      <c r="DQ63" s="315"/>
      <c r="DR63" s="20"/>
      <c r="DS63" s="20">
        <f>SUM(DS64:DS67)</f>
        <v>0</v>
      </c>
      <c r="DT63" s="20"/>
      <c r="DU63" s="20"/>
      <c r="DV63" s="315"/>
      <c r="DW63" s="20"/>
      <c r="DX63" s="20">
        <f>SUM(DX64:DX67)</f>
        <v>0</v>
      </c>
      <c r="DY63" s="20"/>
      <c r="DZ63" s="20"/>
      <c r="EA63" s="315"/>
      <c r="EB63" s="20"/>
      <c r="EC63" s="20">
        <f>SUM(EC64:EC67)</f>
        <v>0</v>
      </c>
      <c r="ED63" s="20"/>
      <c r="EE63" s="20"/>
      <c r="EF63" s="315"/>
      <c r="EG63" s="20"/>
      <c r="EH63" s="20">
        <f>SUM(EH64:EH67)</f>
        <v>0</v>
      </c>
      <c r="EI63" s="20"/>
      <c r="EJ63" s="20"/>
      <c r="EK63" s="315"/>
      <c r="EL63" s="20"/>
      <c r="EM63" s="20">
        <f>SUM(EM64:EM67)</f>
        <v>0</v>
      </c>
      <c r="EN63" s="20"/>
      <c r="EO63" s="20"/>
      <c r="EP63" s="151"/>
    </row>
    <row r="64" spans="4:147" ht="12.75" hidden="1" customHeight="1" x14ac:dyDescent="0.3">
      <c r="D64" s="151" t="s">
        <v>416</v>
      </c>
      <c r="F64" s="315"/>
      <c r="G64" s="406"/>
      <c r="H64" s="474">
        <v>0</v>
      </c>
      <c r="I64" s="475"/>
      <c r="J64" s="20"/>
      <c r="K64" s="315"/>
      <c r="L64" s="476"/>
      <c r="M64" s="474">
        <v>0</v>
      </c>
      <c r="N64" s="475"/>
      <c r="O64" s="20"/>
      <c r="P64" s="315"/>
      <c r="Q64" s="476"/>
      <c r="R64" s="474">
        <v>0</v>
      </c>
      <c r="S64" s="475"/>
      <c r="T64" s="20"/>
      <c r="U64" s="315"/>
      <c r="V64" s="476"/>
      <c r="W64" s="474">
        <v>0</v>
      </c>
      <c r="X64" s="475"/>
      <c r="Y64" s="20"/>
      <c r="Z64" s="315"/>
      <c r="AA64" s="476"/>
      <c r="AB64" s="474">
        <v>0</v>
      </c>
      <c r="AC64" s="475"/>
      <c r="AD64" s="20"/>
      <c r="AE64" s="315"/>
      <c r="AF64" s="476"/>
      <c r="AG64" s="474">
        <v>0</v>
      </c>
      <c r="AH64" s="475"/>
      <c r="AI64" s="20"/>
      <c r="AJ64" s="315"/>
      <c r="AK64" s="476"/>
      <c r="AL64" s="474">
        <v>0</v>
      </c>
      <c r="AM64" s="475"/>
      <c r="AN64" s="20"/>
      <c r="AO64" s="315"/>
      <c r="AP64" s="476"/>
      <c r="AQ64" s="474">
        <v>0</v>
      </c>
      <c r="AR64" s="475"/>
      <c r="AS64" s="20"/>
      <c r="AT64" s="315"/>
      <c r="AU64" s="476"/>
      <c r="AV64" s="474">
        <v>0</v>
      </c>
      <c r="AW64" s="475"/>
      <c r="AX64" s="20"/>
      <c r="AY64" s="315"/>
      <c r="AZ64" s="476"/>
      <c r="BA64" s="474">
        <v>0</v>
      </c>
      <c r="BB64" s="475"/>
      <c r="BC64" s="20"/>
      <c r="BD64" s="315"/>
      <c r="BE64" s="476"/>
      <c r="BF64" s="474">
        <v>0</v>
      </c>
      <c r="BG64" s="475"/>
      <c r="BH64" s="20"/>
      <c r="BI64" s="315"/>
      <c r="BJ64" s="476"/>
      <c r="BK64" s="474">
        <v>0</v>
      </c>
      <c r="BL64" s="475"/>
      <c r="BM64" s="20"/>
      <c r="BN64" s="315"/>
      <c r="BO64" s="476"/>
      <c r="BP64" s="474">
        <v>0</v>
      </c>
      <c r="BQ64" s="475"/>
      <c r="BR64" s="20"/>
      <c r="BS64" s="315"/>
      <c r="BT64" s="476"/>
      <c r="BU64" s="474">
        <f>SUM(M64:BP64)</f>
        <v>0</v>
      </c>
      <c r="BV64" s="475"/>
      <c r="BW64" s="20"/>
      <c r="BX64" s="315"/>
      <c r="BY64" s="476"/>
      <c r="BZ64" s="474">
        <v>0</v>
      </c>
      <c r="CA64" s="475"/>
      <c r="CB64" s="20"/>
      <c r="CC64" s="315"/>
      <c r="CD64" s="476"/>
      <c r="CE64" s="474">
        <v>0</v>
      </c>
      <c r="CF64" s="475"/>
      <c r="CG64" s="20"/>
      <c r="CH64" s="315"/>
      <c r="CI64" s="476"/>
      <c r="CJ64" s="474">
        <v>0</v>
      </c>
      <c r="CK64" s="475"/>
      <c r="CL64" s="20"/>
      <c r="CM64" s="315"/>
      <c r="CN64" s="476"/>
      <c r="CO64" s="474">
        <v>0</v>
      </c>
      <c r="CP64" s="475"/>
      <c r="CQ64" s="20"/>
      <c r="CR64" s="315"/>
      <c r="CS64" s="476"/>
      <c r="CT64" s="474">
        <v>0</v>
      </c>
      <c r="CU64" s="475"/>
      <c r="CV64" s="20"/>
      <c r="CW64" s="315"/>
      <c r="CX64" s="476"/>
      <c r="CY64" s="474">
        <v>0</v>
      </c>
      <c r="CZ64" s="475"/>
      <c r="DA64" s="20"/>
      <c r="DB64" s="315"/>
      <c r="DC64" s="476"/>
      <c r="DD64" s="474">
        <v>0</v>
      </c>
      <c r="DE64" s="475"/>
      <c r="DF64" s="20"/>
      <c r="DG64" s="315"/>
      <c r="DH64" s="476"/>
      <c r="DI64" s="474">
        <v>0</v>
      </c>
      <c r="DJ64" s="475"/>
      <c r="DK64" s="20"/>
      <c r="DL64" s="315"/>
      <c r="DM64" s="476"/>
      <c r="DN64" s="474">
        <v>0</v>
      </c>
      <c r="DO64" s="475"/>
      <c r="DP64" s="20"/>
      <c r="DQ64" s="315"/>
      <c r="DR64" s="476"/>
      <c r="DS64" s="474">
        <v>0</v>
      </c>
      <c r="DT64" s="475"/>
      <c r="DU64" s="20"/>
      <c r="DV64" s="315"/>
      <c r="DW64" s="476"/>
      <c r="DX64" s="474">
        <v>0</v>
      </c>
      <c r="DY64" s="475"/>
      <c r="DZ64" s="20"/>
      <c r="EA64" s="315"/>
      <c r="EB64" s="476"/>
      <c r="EC64" s="474">
        <v>0</v>
      </c>
      <c r="ED64" s="475"/>
      <c r="EE64" s="20"/>
      <c r="EF64" s="315"/>
      <c r="EG64" s="476"/>
      <c r="EH64" s="474">
        <v>0</v>
      </c>
      <c r="EI64" s="475"/>
      <c r="EJ64" s="20"/>
      <c r="EK64" s="315"/>
      <c r="EL64" s="476"/>
      <c r="EM64" s="474">
        <f>SUM(CE64:CJ64)</f>
        <v>0</v>
      </c>
      <c r="EN64" s="475"/>
      <c r="EO64" s="20"/>
      <c r="EP64" s="151"/>
    </row>
    <row r="65" spans="4:146" ht="12.75" hidden="1" customHeight="1" x14ac:dyDescent="0.3">
      <c r="D65" s="151" t="s">
        <v>419</v>
      </c>
      <c r="F65" s="315"/>
      <c r="G65" s="402"/>
      <c r="H65" s="20">
        <v>0</v>
      </c>
      <c r="I65" s="19"/>
      <c r="J65" s="20"/>
      <c r="K65" s="315"/>
      <c r="L65" s="315"/>
      <c r="M65" s="20">
        <v>0</v>
      </c>
      <c r="N65" s="19"/>
      <c r="O65" s="20"/>
      <c r="P65" s="315"/>
      <c r="Q65" s="315"/>
      <c r="R65" s="20">
        <v>0</v>
      </c>
      <c r="S65" s="19"/>
      <c r="T65" s="20"/>
      <c r="U65" s="315"/>
      <c r="V65" s="315"/>
      <c r="W65" s="20">
        <v>0</v>
      </c>
      <c r="X65" s="19"/>
      <c r="Y65" s="20"/>
      <c r="Z65" s="315"/>
      <c r="AA65" s="315"/>
      <c r="AB65" s="20">
        <v>0</v>
      </c>
      <c r="AC65" s="19"/>
      <c r="AD65" s="20"/>
      <c r="AE65" s="315"/>
      <c r="AF65" s="315"/>
      <c r="AG65" s="20">
        <v>0</v>
      </c>
      <c r="AH65" s="19"/>
      <c r="AI65" s="20"/>
      <c r="AJ65" s="315"/>
      <c r="AK65" s="315"/>
      <c r="AL65" s="20">
        <v>0</v>
      </c>
      <c r="AM65" s="19"/>
      <c r="AN65" s="20"/>
      <c r="AO65" s="315"/>
      <c r="AP65" s="315"/>
      <c r="AQ65" s="20">
        <v>0</v>
      </c>
      <c r="AR65" s="19"/>
      <c r="AS65" s="20"/>
      <c r="AT65" s="315"/>
      <c r="AU65" s="315"/>
      <c r="AV65" s="20">
        <v>0</v>
      </c>
      <c r="AW65" s="19"/>
      <c r="AX65" s="20"/>
      <c r="AY65" s="315"/>
      <c r="AZ65" s="315"/>
      <c r="BA65" s="20">
        <v>0</v>
      </c>
      <c r="BB65" s="19"/>
      <c r="BC65" s="20"/>
      <c r="BD65" s="315"/>
      <c r="BE65" s="315"/>
      <c r="BF65" s="20">
        <v>0</v>
      </c>
      <c r="BG65" s="19"/>
      <c r="BH65" s="20"/>
      <c r="BI65" s="315"/>
      <c r="BJ65" s="315"/>
      <c r="BK65" s="20">
        <v>0</v>
      </c>
      <c r="BL65" s="19"/>
      <c r="BM65" s="20"/>
      <c r="BN65" s="315"/>
      <c r="BO65" s="315"/>
      <c r="BP65" s="20">
        <v>0</v>
      </c>
      <c r="BQ65" s="19"/>
      <c r="BR65" s="20"/>
      <c r="BS65" s="315"/>
      <c r="BT65" s="315"/>
      <c r="BU65" s="20">
        <f>SUM(M65:BP65)</f>
        <v>0</v>
      </c>
      <c r="BV65" s="19"/>
      <c r="BW65" s="20"/>
      <c r="BX65" s="315"/>
      <c r="BY65" s="315"/>
      <c r="BZ65" s="20">
        <v>0</v>
      </c>
      <c r="CA65" s="19"/>
      <c r="CB65" s="20"/>
      <c r="CC65" s="315"/>
      <c r="CD65" s="315"/>
      <c r="CE65" s="20">
        <v>0</v>
      </c>
      <c r="CF65" s="19"/>
      <c r="CG65" s="20"/>
      <c r="CH65" s="315"/>
      <c r="CI65" s="315"/>
      <c r="CJ65" s="20">
        <v>0</v>
      </c>
      <c r="CK65" s="19"/>
      <c r="CL65" s="20"/>
      <c r="CM65" s="315"/>
      <c r="CN65" s="315"/>
      <c r="CO65" s="20">
        <v>0</v>
      </c>
      <c r="CP65" s="19"/>
      <c r="CQ65" s="20"/>
      <c r="CR65" s="315"/>
      <c r="CS65" s="315"/>
      <c r="CT65" s="20">
        <v>0</v>
      </c>
      <c r="CU65" s="19"/>
      <c r="CV65" s="20"/>
      <c r="CW65" s="315"/>
      <c r="CX65" s="315"/>
      <c r="CY65" s="20">
        <v>0</v>
      </c>
      <c r="CZ65" s="19"/>
      <c r="DA65" s="20"/>
      <c r="DB65" s="315"/>
      <c r="DC65" s="315"/>
      <c r="DD65" s="20">
        <v>0</v>
      </c>
      <c r="DE65" s="19"/>
      <c r="DF65" s="20"/>
      <c r="DG65" s="315"/>
      <c r="DH65" s="315"/>
      <c r="DI65" s="20">
        <v>0</v>
      </c>
      <c r="DJ65" s="19"/>
      <c r="DK65" s="20"/>
      <c r="DL65" s="315"/>
      <c r="DM65" s="315"/>
      <c r="DN65" s="20">
        <v>0</v>
      </c>
      <c r="DO65" s="19"/>
      <c r="DP65" s="20"/>
      <c r="DQ65" s="315"/>
      <c r="DR65" s="315"/>
      <c r="DS65" s="20">
        <v>0</v>
      </c>
      <c r="DT65" s="19"/>
      <c r="DU65" s="20"/>
      <c r="DV65" s="315"/>
      <c r="DW65" s="315"/>
      <c r="DX65" s="20">
        <v>0</v>
      </c>
      <c r="DY65" s="19"/>
      <c r="DZ65" s="20"/>
      <c r="EA65" s="315"/>
      <c r="EB65" s="315"/>
      <c r="EC65" s="20">
        <v>0</v>
      </c>
      <c r="ED65" s="19"/>
      <c r="EE65" s="20"/>
      <c r="EF65" s="315"/>
      <c r="EG65" s="315"/>
      <c r="EH65" s="20">
        <v>0</v>
      </c>
      <c r="EI65" s="19"/>
      <c r="EJ65" s="20"/>
      <c r="EK65" s="315"/>
      <c r="EL65" s="315"/>
      <c r="EM65" s="20">
        <f>SUM(CE65:CJ65)</f>
        <v>0</v>
      </c>
      <c r="EN65" s="19"/>
      <c r="EO65" s="20"/>
      <c r="EP65" s="151"/>
    </row>
    <row r="66" spans="4:146" ht="12.75" hidden="1" customHeight="1" x14ac:dyDescent="0.3">
      <c r="D66" s="151" t="s">
        <v>420</v>
      </c>
      <c r="F66" s="315"/>
      <c r="G66" s="402"/>
      <c r="H66" s="20">
        <v>0</v>
      </c>
      <c r="I66" s="19"/>
      <c r="J66" s="20"/>
      <c r="K66" s="315"/>
      <c r="L66" s="315"/>
      <c r="M66" s="20">
        <v>0</v>
      </c>
      <c r="N66" s="19"/>
      <c r="O66" s="20"/>
      <c r="P66" s="315"/>
      <c r="Q66" s="315"/>
      <c r="R66" s="20">
        <v>0</v>
      </c>
      <c r="S66" s="19"/>
      <c r="T66" s="20"/>
      <c r="U66" s="315"/>
      <c r="V66" s="315"/>
      <c r="W66" s="20">
        <v>0</v>
      </c>
      <c r="X66" s="19"/>
      <c r="Y66" s="20"/>
      <c r="Z66" s="315"/>
      <c r="AA66" s="315"/>
      <c r="AB66" s="20">
        <v>0</v>
      </c>
      <c r="AC66" s="19"/>
      <c r="AD66" s="20"/>
      <c r="AE66" s="315"/>
      <c r="AF66" s="315"/>
      <c r="AG66" s="20">
        <v>0</v>
      </c>
      <c r="AH66" s="19"/>
      <c r="AI66" s="20"/>
      <c r="AJ66" s="315"/>
      <c r="AK66" s="315"/>
      <c r="AL66" s="20">
        <v>0</v>
      </c>
      <c r="AM66" s="19"/>
      <c r="AN66" s="20"/>
      <c r="AO66" s="315"/>
      <c r="AP66" s="315"/>
      <c r="AQ66" s="20">
        <v>0</v>
      </c>
      <c r="AR66" s="19"/>
      <c r="AS66" s="20"/>
      <c r="AT66" s="315"/>
      <c r="AU66" s="315"/>
      <c r="AV66" s="20">
        <v>0</v>
      </c>
      <c r="AW66" s="19"/>
      <c r="AX66" s="20"/>
      <c r="AY66" s="315"/>
      <c r="AZ66" s="315"/>
      <c r="BA66" s="20">
        <v>0</v>
      </c>
      <c r="BB66" s="19"/>
      <c r="BC66" s="20"/>
      <c r="BD66" s="315"/>
      <c r="BE66" s="315"/>
      <c r="BF66" s="20">
        <v>0</v>
      </c>
      <c r="BG66" s="19"/>
      <c r="BH66" s="20"/>
      <c r="BI66" s="315"/>
      <c r="BJ66" s="315"/>
      <c r="BK66" s="20">
        <v>0</v>
      </c>
      <c r="BL66" s="19"/>
      <c r="BM66" s="20"/>
      <c r="BN66" s="315"/>
      <c r="BO66" s="315"/>
      <c r="BP66" s="20">
        <v>0</v>
      </c>
      <c r="BQ66" s="19"/>
      <c r="BR66" s="20"/>
      <c r="BS66" s="315"/>
      <c r="BT66" s="315"/>
      <c r="BU66" s="20">
        <f>SUM(M66:BP66)</f>
        <v>0</v>
      </c>
      <c r="BV66" s="19"/>
      <c r="BW66" s="20"/>
      <c r="BX66" s="315"/>
      <c r="BY66" s="315"/>
      <c r="BZ66" s="20">
        <v>0</v>
      </c>
      <c r="CA66" s="19"/>
      <c r="CB66" s="20"/>
      <c r="CC66" s="315"/>
      <c r="CD66" s="315"/>
      <c r="CE66" s="20">
        <v>0</v>
      </c>
      <c r="CF66" s="19"/>
      <c r="CG66" s="20"/>
      <c r="CH66" s="315"/>
      <c r="CI66" s="315"/>
      <c r="CJ66" s="20">
        <v>0</v>
      </c>
      <c r="CK66" s="19"/>
      <c r="CL66" s="20"/>
      <c r="CM66" s="315"/>
      <c r="CN66" s="315"/>
      <c r="CO66" s="20">
        <v>0</v>
      </c>
      <c r="CP66" s="19"/>
      <c r="CQ66" s="20"/>
      <c r="CR66" s="315"/>
      <c r="CS66" s="315"/>
      <c r="CT66" s="20">
        <v>0</v>
      </c>
      <c r="CU66" s="19"/>
      <c r="CV66" s="20"/>
      <c r="CW66" s="315"/>
      <c r="CX66" s="315"/>
      <c r="CY66" s="20">
        <v>0</v>
      </c>
      <c r="CZ66" s="19"/>
      <c r="DA66" s="20"/>
      <c r="DB66" s="315"/>
      <c r="DC66" s="315"/>
      <c r="DD66" s="20">
        <v>0</v>
      </c>
      <c r="DE66" s="19"/>
      <c r="DF66" s="20"/>
      <c r="DG66" s="315"/>
      <c r="DH66" s="315"/>
      <c r="DI66" s="20">
        <v>0</v>
      </c>
      <c r="DJ66" s="19"/>
      <c r="DK66" s="20"/>
      <c r="DL66" s="315"/>
      <c r="DM66" s="315"/>
      <c r="DN66" s="20">
        <v>0</v>
      </c>
      <c r="DO66" s="19"/>
      <c r="DP66" s="20"/>
      <c r="DQ66" s="315"/>
      <c r="DR66" s="315"/>
      <c r="DS66" s="20">
        <v>0</v>
      </c>
      <c r="DT66" s="19"/>
      <c r="DU66" s="20"/>
      <c r="DV66" s="315"/>
      <c r="DW66" s="315"/>
      <c r="DX66" s="20">
        <v>0</v>
      </c>
      <c r="DY66" s="19"/>
      <c r="DZ66" s="20"/>
      <c r="EA66" s="315"/>
      <c r="EB66" s="315"/>
      <c r="EC66" s="20">
        <v>0</v>
      </c>
      <c r="ED66" s="19"/>
      <c r="EE66" s="20"/>
      <c r="EF66" s="315"/>
      <c r="EG66" s="315"/>
      <c r="EH66" s="20">
        <v>0</v>
      </c>
      <c r="EI66" s="19"/>
      <c r="EJ66" s="20"/>
      <c r="EK66" s="315"/>
      <c r="EL66" s="315"/>
      <c r="EM66" s="20">
        <f>SUM(CE66:CJ66)</f>
        <v>0</v>
      </c>
      <c r="EN66" s="19"/>
      <c r="EO66" s="20"/>
      <c r="EP66" s="151"/>
    </row>
    <row r="67" spans="4:146" ht="12.75" hidden="1" customHeight="1" x14ac:dyDescent="0.3">
      <c r="D67" s="151" t="s">
        <v>421</v>
      </c>
      <c r="F67" s="315"/>
      <c r="G67" s="419"/>
      <c r="H67" s="6">
        <v>0</v>
      </c>
      <c r="I67" s="5"/>
      <c r="J67" s="20"/>
      <c r="K67" s="315"/>
      <c r="L67" s="483"/>
      <c r="M67" s="6">
        <v>0</v>
      </c>
      <c r="N67" s="5"/>
      <c r="O67" s="20"/>
      <c r="P67" s="315"/>
      <c r="Q67" s="483"/>
      <c r="R67" s="6">
        <v>0</v>
      </c>
      <c r="S67" s="5"/>
      <c r="T67" s="20"/>
      <c r="U67" s="315"/>
      <c r="V67" s="483"/>
      <c r="W67" s="6">
        <v>0</v>
      </c>
      <c r="X67" s="5"/>
      <c r="Y67" s="20"/>
      <c r="Z67" s="315"/>
      <c r="AA67" s="483"/>
      <c r="AB67" s="6">
        <v>0</v>
      </c>
      <c r="AC67" s="5"/>
      <c r="AD67" s="20"/>
      <c r="AE67" s="315"/>
      <c r="AF67" s="483"/>
      <c r="AG67" s="6">
        <v>0</v>
      </c>
      <c r="AH67" s="5"/>
      <c r="AI67" s="20"/>
      <c r="AJ67" s="315"/>
      <c r="AK67" s="483"/>
      <c r="AL67" s="6">
        <v>0</v>
      </c>
      <c r="AM67" s="5"/>
      <c r="AN67" s="20"/>
      <c r="AO67" s="315"/>
      <c r="AP67" s="483"/>
      <c r="AQ67" s="6">
        <v>0</v>
      </c>
      <c r="AR67" s="5"/>
      <c r="AS67" s="20"/>
      <c r="AT67" s="315"/>
      <c r="AU67" s="483"/>
      <c r="AV67" s="6">
        <v>0</v>
      </c>
      <c r="AW67" s="5"/>
      <c r="AX67" s="20"/>
      <c r="AY67" s="315"/>
      <c r="AZ67" s="483"/>
      <c r="BA67" s="6">
        <v>0</v>
      </c>
      <c r="BB67" s="5"/>
      <c r="BC67" s="20"/>
      <c r="BD67" s="315"/>
      <c r="BE67" s="483"/>
      <c r="BF67" s="6">
        <v>0</v>
      </c>
      <c r="BG67" s="5"/>
      <c r="BH67" s="20"/>
      <c r="BI67" s="315"/>
      <c r="BJ67" s="483"/>
      <c r="BK67" s="6">
        <v>0</v>
      </c>
      <c r="BL67" s="5"/>
      <c r="BM67" s="20"/>
      <c r="BN67" s="315"/>
      <c r="BO67" s="483"/>
      <c r="BP67" s="6">
        <v>0</v>
      </c>
      <c r="BQ67" s="5"/>
      <c r="BR67" s="20"/>
      <c r="BS67" s="315"/>
      <c r="BT67" s="483"/>
      <c r="BU67" s="6">
        <f>SUM(M67:BP67)</f>
        <v>0</v>
      </c>
      <c r="BV67" s="5"/>
      <c r="BW67" s="20"/>
      <c r="BX67" s="315"/>
      <c r="BY67" s="483"/>
      <c r="BZ67" s="6">
        <v>0</v>
      </c>
      <c r="CA67" s="5"/>
      <c r="CB67" s="20"/>
      <c r="CC67" s="315"/>
      <c r="CD67" s="483"/>
      <c r="CE67" s="6">
        <v>0</v>
      </c>
      <c r="CF67" s="5"/>
      <c r="CG67" s="20"/>
      <c r="CH67" s="315"/>
      <c r="CI67" s="483"/>
      <c r="CJ67" s="6">
        <v>0</v>
      </c>
      <c r="CK67" s="5"/>
      <c r="CL67" s="20"/>
      <c r="CM67" s="315"/>
      <c r="CN67" s="483"/>
      <c r="CO67" s="6">
        <v>0</v>
      </c>
      <c r="CP67" s="5"/>
      <c r="CQ67" s="20"/>
      <c r="CR67" s="315"/>
      <c r="CS67" s="483"/>
      <c r="CT67" s="6">
        <v>0</v>
      </c>
      <c r="CU67" s="5"/>
      <c r="CV67" s="20"/>
      <c r="CW67" s="315"/>
      <c r="CX67" s="483"/>
      <c r="CY67" s="6">
        <v>0</v>
      </c>
      <c r="CZ67" s="5"/>
      <c r="DA67" s="20"/>
      <c r="DB67" s="315"/>
      <c r="DC67" s="483"/>
      <c r="DD67" s="6">
        <v>0</v>
      </c>
      <c r="DE67" s="5"/>
      <c r="DF67" s="20"/>
      <c r="DG67" s="315"/>
      <c r="DH67" s="483"/>
      <c r="DI67" s="6">
        <v>0</v>
      </c>
      <c r="DJ67" s="5"/>
      <c r="DK67" s="20"/>
      <c r="DL67" s="315"/>
      <c r="DM67" s="483"/>
      <c r="DN67" s="6">
        <v>0</v>
      </c>
      <c r="DO67" s="5"/>
      <c r="DP67" s="20"/>
      <c r="DQ67" s="315"/>
      <c r="DR67" s="483"/>
      <c r="DS67" s="6">
        <v>0</v>
      </c>
      <c r="DT67" s="5"/>
      <c r="DU67" s="20"/>
      <c r="DV67" s="315"/>
      <c r="DW67" s="483"/>
      <c r="DX67" s="6">
        <v>0</v>
      </c>
      <c r="DY67" s="5"/>
      <c r="DZ67" s="20"/>
      <c r="EA67" s="315"/>
      <c r="EB67" s="483"/>
      <c r="EC67" s="6">
        <v>0</v>
      </c>
      <c r="ED67" s="5"/>
      <c r="EE67" s="20"/>
      <c r="EF67" s="315"/>
      <c r="EG67" s="483"/>
      <c r="EH67" s="6">
        <v>0</v>
      </c>
      <c r="EI67" s="5"/>
      <c r="EJ67" s="20"/>
      <c r="EK67" s="315"/>
      <c r="EL67" s="483"/>
      <c r="EM67" s="6">
        <f>SUM(CE67:CJ67)</f>
        <v>0</v>
      </c>
      <c r="EN67" s="5"/>
      <c r="EO67" s="20"/>
      <c r="EP67" s="151"/>
    </row>
    <row r="68" spans="4:146" ht="12.75" hidden="1" customHeight="1" x14ac:dyDescent="0.3">
      <c r="D68" s="151"/>
      <c r="F68" s="315"/>
      <c r="H68" s="20"/>
      <c r="I68" s="20"/>
      <c r="J68" s="20"/>
      <c r="K68" s="315"/>
      <c r="L68" s="20"/>
      <c r="M68" s="20"/>
      <c r="N68" s="20"/>
      <c r="O68" s="20"/>
      <c r="P68" s="315"/>
      <c r="Q68" s="20"/>
      <c r="R68" s="20"/>
      <c r="S68" s="20"/>
      <c r="T68" s="20"/>
      <c r="U68" s="315"/>
      <c r="V68" s="20"/>
      <c r="W68" s="20"/>
      <c r="X68" s="20"/>
      <c r="Y68" s="20"/>
      <c r="Z68" s="315"/>
      <c r="AA68" s="20"/>
      <c r="AB68" s="20"/>
      <c r="AC68" s="20"/>
      <c r="AD68" s="20"/>
      <c r="AE68" s="315"/>
      <c r="AF68" s="20"/>
      <c r="AG68" s="20"/>
      <c r="AH68" s="20"/>
      <c r="AI68" s="20"/>
      <c r="AJ68" s="315"/>
      <c r="AK68" s="20"/>
      <c r="AL68" s="20"/>
      <c r="AM68" s="20"/>
      <c r="AN68" s="20"/>
      <c r="AO68" s="315"/>
      <c r="AP68" s="20"/>
      <c r="AQ68" s="20"/>
      <c r="AR68" s="20"/>
      <c r="AS68" s="20"/>
      <c r="AT68" s="315"/>
      <c r="AU68" s="20"/>
      <c r="AV68" s="20"/>
      <c r="AW68" s="20"/>
      <c r="AX68" s="20"/>
      <c r="AY68" s="315"/>
      <c r="AZ68" s="20"/>
      <c r="BA68" s="20"/>
      <c r="BB68" s="20"/>
      <c r="BC68" s="20"/>
      <c r="BD68" s="315"/>
      <c r="BE68" s="20"/>
      <c r="BF68" s="20"/>
      <c r="BG68" s="20"/>
      <c r="BH68" s="20"/>
      <c r="BI68" s="315"/>
      <c r="BJ68" s="20"/>
      <c r="BK68" s="20"/>
      <c r="BL68" s="20"/>
      <c r="BM68" s="20"/>
      <c r="BN68" s="315"/>
      <c r="BO68" s="20"/>
      <c r="BP68" s="20"/>
      <c r="BQ68" s="20"/>
      <c r="BR68" s="20"/>
      <c r="BS68" s="315"/>
      <c r="BT68" s="20"/>
      <c r="BU68" s="20"/>
      <c r="BV68" s="20"/>
      <c r="BW68" s="20"/>
      <c r="BX68" s="315"/>
      <c r="BY68" s="20"/>
      <c r="BZ68" s="20"/>
      <c r="CA68" s="20"/>
      <c r="CB68" s="20"/>
      <c r="CC68" s="315"/>
      <c r="CD68" s="20"/>
      <c r="CE68" s="20"/>
      <c r="CF68" s="20"/>
      <c r="CG68" s="20"/>
      <c r="CH68" s="315"/>
      <c r="CI68" s="20"/>
      <c r="CJ68" s="20"/>
      <c r="CK68" s="20"/>
      <c r="CL68" s="20"/>
      <c r="CM68" s="315"/>
      <c r="CN68" s="20"/>
      <c r="CO68" s="20"/>
      <c r="CP68" s="20"/>
      <c r="CQ68" s="20"/>
      <c r="CR68" s="315"/>
      <c r="CS68" s="20"/>
      <c r="CT68" s="20"/>
      <c r="CU68" s="20"/>
      <c r="CV68" s="20"/>
      <c r="CW68" s="315"/>
      <c r="CX68" s="20"/>
      <c r="CY68" s="20"/>
      <c r="CZ68" s="20"/>
      <c r="DA68" s="20"/>
      <c r="DB68" s="315"/>
      <c r="DC68" s="20"/>
      <c r="DD68" s="20"/>
      <c r="DE68" s="20"/>
      <c r="DF68" s="20"/>
      <c r="DG68" s="315"/>
      <c r="DH68" s="20"/>
      <c r="DI68" s="20"/>
      <c r="DJ68" s="20"/>
      <c r="DK68" s="20"/>
      <c r="DL68" s="315"/>
      <c r="DM68" s="20"/>
      <c r="DN68" s="20"/>
      <c r="DO68" s="20"/>
      <c r="DP68" s="20"/>
      <c r="DQ68" s="315"/>
      <c r="DR68" s="20"/>
      <c r="DS68" s="20"/>
      <c r="DT68" s="20"/>
      <c r="DU68" s="20"/>
      <c r="DV68" s="315"/>
      <c r="DW68" s="20"/>
      <c r="DX68" s="20"/>
      <c r="DY68" s="20"/>
      <c r="DZ68" s="20"/>
      <c r="EA68" s="315"/>
      <c r="EB68" s="20"/>
      <c r="EC68" s="20"/>
      <c r="ED68" s="20"/>
      <c r="EE68" s="20"/>
      <c r="EF68" s="315"/>
      <c r="EG68" s="20"/>
      <c r="EH68" s="20"/>
      <c r="EI68" s="20"/>
      <c r="EJ68" s="20"/>
      <c r="EK68" s="315"/>
      <c r="EL68" s="20"/>
      <c r="EM68" s="20"/>
      <c r="EN68" s="20"/>
      <c r="EO68" s="20"/>
      <c r="EP68" s="151"/>
    </row>
    <row r="69" spans="4:146" x14ac:dyDescent="0.3">
      <c r="D69" s="151" t="s">
        <v>428</v>
      </c>
      <c r="F69" s="315"/>
      <c r="H69" s="20">
        <f>SUM(H70:H73)</f>
        <v>0</v>
      </c>
      <c r="I69" s="20"/>
      <c r="J69" s="20"/>
      <c r="K69" s="315"/>
      <c r="L69" s="20"/>
      <c r="M69" s="20">
        <f>SUM(M70:M73)</f>
        <v>539114</v>
      </c>
      <c r="N69" s="20"/>
      <c r="O69" s="20"/>
      <c r="P69" s="315"/>
      <c r="Q69" s="20"/>
      <c r="R69" s="20">
        <f>SUM(R70:R73)</f>
        <v>877404</v>
      </c>
      <c r="S69" s="20"/>
      <c r="T69" s="20"/>
      <c r="U69" s="315"/>
      <c r="V69" s="20"/>
      <c r="W69" s="20">
        <f>SUM(W70:W73)</f>
        <v>554765</v>
      </c>
      <c r="X69" s="20"/>
      <c r="Y69" s="20"/>
      <c r="Z69" s="315"/>
      <c r="AA69" s="20"/>
      <c r="AB69" s="20">
        <f>SUM(AB70:AB73)</f>
        <v>1623942</v>
      </c>
      <c r="AC69" s="20"/>
      <c r="AD69" s="20"/>
      <c r="AE69" s="315"/>
      <c r="AF69" s="20"/>
      <c r="AG69" s="20">
        <f>SUM(AG70:AG73)</f>
        <v>994926</v>
      </c>
      <c r="AH69" s="20"/>
      <c r="AI69" s="20"/>
      <c r="AJ69" s="315"/>
      <c r="AK69" s="20"/>
      <c r="AL69" s="20">
        <f>SUM(AL70:AL73)</f>
        <v>1765768</v>
      </c>
      <c r="AM69" s="20"/>
      <c r="AN69" s="20"/>
      <c r="AO69" s="315"/>
      <c r="AP69" s="20"/>
      <c r="AQ69" s="20">
        <f>SUM(AQ70:AQ73)</f>
        <v>1163721</v>
      </c>
      <c r="AR69" s="20"/>
      <c r="AS69" s="20"/>
      <c r="AT69" s="315"/>
      <c r="AU69" s="20"/>
      <c r="AV69" s="20">
        <f>SUM(AV70:AV73)</f>
        <v>1822120</v>
      </c>
      <c r="AW69" s="20"/>
      <c r="AX69" s="20"/>
      <c r="AY69" s="315"/>
      <c r="AZ69" s="20"/>
      <c r="BA69" s="20">
        <f>SUM(BA70:BA73)</f>
        <v>949305</v>
      </c>
      <c r="BB69" s="20"/>
      <c r="BC69" s="20"/>
      <c r="BD69" s="315"/>
      <c r="BE69" s="20"/>
      <c r="BF69" s="20">
        <f>SUM(BF70:BF73)</f>
        <v>1364498</v>
      </c>
      <c r="BG69" s="20"/>
      <c r="BH69" s="20"/>
      <c r="BI69" s="315"/>
      <c r="BJ69" s="20"/>
      <c r="BK69" s="20">
        <f>SUM(BK70:BK73)</f>
        <v>0</v>
      </c>
      <c r="BL69" s="20"/>
      <c r="BM69" s="20"/>
      <c r="BN69" s="315"/>
      <c r="BO69" s="20"/>
      <c r="BP69" s="20">
        <f>SUM(BP70:BP73)</f>
        <v>0</v>
      </c>
      <c r="BQ69" s="20"/>
      <c r="BR69" s="20"/>
      <c r="BS69" s="315"/>
      <c r="BT69" s="20"/>
      <c r="BU69" s="20">
        <f>SUM(BU70:BU73)</f>
        <v>11655563</v>
      </c>
      <c r="BV69" s="20"/>
      <c r="BW69" s="20"/>
      <c r="BX69" s="315"/>
      <c r="BY69" s="20"/>
      <c r="BZ69" s="20">
        <f>SUM(BZ70:BZ73)</f>
        <v>6981067</v>
      </c>
      <c r="CA69" s="20"/>
      <c r="CB69" s="20"/>
      <c r="CC69" s="315"/>
      <c r="CD69" s="20"/>
      <c r="CE69" s="20">
        <f>SUM(CE70:CE73)</f>
        <v>0</v>
      </c>
      <c r="CF69" s="20"/>
      <c r="CG69" s="20"/>
      <c r="CH69" s="315"/>
      <c r="CI69" s="20"/>
      <c r="CJ69" s="20">
        <f>SUM(CJ70:CJ73)</f>
        <v>1562092</v>
      </c>
      <c r="CK69" s="20"/>
      <c r="CL69" s="20"/>
      <c r="CM69" s="315"/>
      <c r="CN69" s="20"/>
      <c r="CO69" s="20">
        <f>SUM(CO70:CO73)</f>
        <v>1099790</v>
      </c>
      <c r="CP69" s="20"/>
      <c r="CQ69" s="20"/>
      <c r="CR69" s="315"/>
      <c r="CS69" s="20"/>
      <c r="CT69" s="20">
        <f>SUM(CT70:CT73)</f>
        <v>211508</v>
      </c>
      <c r="CU69" s="20"/>
      <c r="CV69" s="20"/>
      <c r="CW69" s="315"/>
      <c r="CX69" s="20"/>
      <c r="CY69" s="20">
        <f>SUM(CY70:CY73)</f>
        <v>396520</v>
      </c>
      <c r="CZ69" s="20"/>
      <c r="DA69" s="20"/>
      <c r="DB69" s="315"/>
      <c r="DC69" s="20"/>
      <c r="DD69" s="20">
        <f>SUM(DD70:DD73)</f>
        <v>1125785</v>
      </c>
      <c r="DE69" s="20"/>
      <c r="DF69" s="20"/>
      <c r="DG69" s="315"/>
      <c r="DH69" s="20"/>
      <c r="DI69" s="20">
        <f>SUM(DI70:DI73)</f>
        <v>599450</v>
      </c>
      <c r="DJ69" s="20"/>
      <c r="DK69" s="20"/>
      <c r="DL69" s="315"/>
      <c r="DM69" s="20"/>
      <c r="DN69" s="20">
        <f>SUM(DN70:DN73)</f>
        <v>1001913</v>
      </c>
      <c r="DO69" s="20"/>
      <c r="DP69" s="20"/>
      <c r="DQ69" s="315"/>
      <c r="DR69" s="20"/>
      <c r="DS69" s="20">
        <f>SUM(DS70:DS73)</f>
        <v>417792</v>
      </c>
      <c r="DT69" s="20"/>
      <c r="DU69" s="20"/>
      <c r="DV69" s="315"/>
      <c r="DW69" s="20"/>
      <c r="DX69" s="20">
        <f>SUM(DX70:DX73)</f>
        <v>501240</v>
      </c>
      <c r="DY69" s="20"/>
      <c r="DZ69" s="20"/>
      <c r="EA69" s="315"/>
      <c r="EB69" s="20"/>
      <c r="EC69" s="20">
        <f>SUM(EC70:EC73)</f>
        <v>0</v>
      </c>
      <c r="ED69" s="20"/>
      <c r="EE69" s="20"/>
      <c r="EF69" s="315"/>
      <c r="EG69" s="20"/>
      <c r="EH69" s="20">
        <f>SUM(EH70:EH73)</f>
        <v>64977</v>
      </c>
      <c r="EI69" s="20"/>
      <c r="EJ69" s="20"/>
      <c r="EK69" s="315"/>
      <c r="EL69" s="20"/>
      <c r="EM69" s="20">
        <f>SUM(EM70:EM73)</f>
        <v>6916090</v>
      </c>
      <c r="EN69" s="20"/>
      <c r="EO69" s="20"/>
      <c r="EP69" s="151"/>
    </row>
    <row r="70" spans="4:146" x14ac:dyDescent="0.3">
      <c r="D70" s="151" t="s">
        <v>416</v>
      </c>
      <c r="F70" s="315"/>
      <c r="G70" s="406"/>
      <c r="H70" s="474">
        <v>0</v>
      </c>
      <c r="I70" s="475"/>
      <c r="J70" s="20"/>
      <c r="K70" s="315"/>
      <c r="L70" s="476"/>
      <c r="M70" s="474">
        <f>290000-139870</f>
        <v>150130</v>
      </c>
      <c r="N70" s="475"/>
      <c r="O70" s="20"/>
      <c r="P70" s="315"/>
      <c r="Q70" s="476"/>
      <c r="R70" s="474">
        <f>470000-233871</f>
        <v>236129</v>
      </c>
      <c r="S70" s="475"/>
      <c r="T70" s="20"/>
      <c r="U70" s="315"/>
      <c r="V70" s="476"/>
      <c r="W70" s="474">
        <f>295000-148245</f>
        <v>146755</v>
      </c>
      <c r="X70" s="475"/>
      <c r="Y70" s="20"/>
      <c r="Z70" s="315"/>
      <c r="AA70" s="476"/>
      <c r="AB70" s="474">
        <f>860000-438352</f>
        <v>421648</v>
      </c>
      <c r="AC70" s="475"/>
      <c r="AD70" s="20"/>
      <c r="AE70" s="315"/>
      <c r="AF70" s="476"/>
      <c r="AG70" s="474">
        <f>525000-261977</f>
        <v>263023</v>
      </c>
      <c r="AH70" s="475"/>
      <c r="AI70" s="20"/>
      <c r="AJ70" s="315"/>
      <c r="AK70" s="476"/>
      <c r="AL70" s="474">
        <f>930000-451838</f>
        <v>478162</v>
      </c>
      <c r="AM70" s="475"/>
      <c r="AN70" s="20"/>
      <c r="AO70" s="315"/>
      <c r="AP70" s="476"/>
      <c r="AQ70" s="474">
        <f>610000-281127</f>
        <v>328873</v>
      </c>
      <c r="AR70" s="475"/>
      <c r="AS70" s="20"/>
      <c r="AT70" s="315"/>
      <c r="AU70" s="476"/>
      <c r="AV70" s="474">
        <f>950000-414102</f>
        <v>535898</v>
      </c>
      <c r="AW70" s="475"/>
      <c r="AX70" s="20"/>
      <c r="AY70" s="315"/>
      <c r="AZ70" s="476"/>
      <c r="BA70" s="474">
        <f>495000-189914</f>
        <v>305086</v>
      </c>
      <c r="BB70" s="475"/>
      <c r="BC70" s="20"/>
      <c r="BD70" s="315"/>
      <c r="BE70" s="476"/>
      <c r="BF70" s="474">
        <f>710000-264072</f>
        <v>445928</v>
      </c>
      <c r="BG70" s="475"/>
      <c r="BH70" s="20"/>
      <c r="BI70" s="315"/>
      <c r="BJ70" s="476"/>
      <c r="BK70" s="474">
        <v>0</v>
      </c>
      <c r="BL70" s="475"/>
      <c r="BM70" s="20"/>
      <c r="BN70" s="315"/>
      <c r="BO70" s="476"/>
      <c r="BP70" s="474">
        <v>0</v>
      </c>
      <c r="BQ70" s="475"/>
      <c r="BR70" s="20"/>
      <c r="BS70" s="315"/>
      <c r="BT70" s="476"/>
      <c r="BU70" s="474">
        <f>SUM(M70:BP70)</f>
        <v>3311632</v>
      </c>
      <c r="BV70" s="475"/>
      <c r="BW70" s="20"/>
      <c r="BX70" s="315"/>
      <c r="BY70" s="476"/>
      <c r="BZ70" s="474">
        <v>1921896</v>
      </c>
      <c r="CA70" s="475"/>
      <c r="CB70" s="20"/>
      <c r="CC70" s="315"/>
      <c r="CD70" s="476"/>
      <c r="CE70" s="474">
        <v>0</v>
      </c>
      <c r="CF70" s="475"/>
      <c r="CG70" s="20"/>
      <c r="CH70" s="315"/>
      <c r="CI70" s="476"/>
      <c r="CJ70" s="474">
        <v>413016</v>
      </c>
      <c r="CK70" s="475"/>
      <c r="CL70" s="20"/>
      <c r="CM70" s="315"/>
      <c r="CN70" s="476"/>
      <c r="CO70" s="474">
        <v>289940</v>
      </c>
      <c r="CP70" s="475"/>
      <c r="CQ70" s="20"/>
      <c r="CR70" s="315"/>
      <c r="CS70" s="476"/>
      <c r="CT70" s="474">
        <v>57771</v>
      </c>
      <c r="CU70" s="475"/>
      <c r="CV70" s="20"/>
      <c r="CW70" s="315"/>
      <c r="CX70" s="476"/>
      <c r="CY70" s="474">
        <v>111043</v>
      </c>
      <c r="CZ70" s="475"/>
      <c r="DA70" s="20"/>
      <c r="DB70" s="315"/>
      <c r="DC70" s="476"/>
      <c r="DD70" s="474">
        <v>326602</v>
      </c>
      <c r="DE70" s="475"/>
      <c r="DF70" s="20"/>
      <c r="DG70" s="315"/>
      <c r="DH70" s="476"/>
      <c r="DI70" s="474">
        <v>170126</v>
      </c>
      <c r="DJ70" s="475"/>
      <c r="DK70" s="20"/>
      <c r="DL70" s="315"/>
      <c r="DM70" s="476"/>
      <c r="DN70" s="474">
        <v>274187</v>
      </c>
      <c r="DO70" s="475"/>
      <c r="DP70" s="20"/>
      <c r="DQ70" s="315"/>
      <c r="DR70" s="476"/>
      <c r="DS70" s="474">
        <v>120104</v>
      </c>
      <c r="DT70" s="475"/>
      <c r="DU70" s="20"/>
      <c r="DV70" s="315"/>
      <c r="DW70" s="476"/>
      <c r="DX70" s="474">
        <v>140419</v>
      </c>
      <c r="DY70" s="475"/>
      <c r="DZ70" s="20"/>
      <c r="EA70" s="315"/>
      <c r="EB70" s="476"/>
      <c r="EC70" s="474">
        <v>0</v>
      </c>
      <c r="ED70" s="475"/>
      <c r="EE70" s="20"/>
      <c r="EF70" s="315"/>
      <c r="EG70" s="476"/>
      <c r="EH70" s="474">
        <v>18688</v>
      </c>
      <c r="EI70" s="475"/>
      <c r="EJ70" s="20"/>
      <c r="EK70" s="315"/>
      <c r="EL70" s="476"/>
      <c r="EM70" s="474">
        <f>SUM(CE70:DX70)</f>
        <v>1903208</v>
      </c>
      <c r="EN70" s="475"/>
      <c r="EO70" s="20"/>
      <c r="EP70" s="151"/>
    </row>
    <row r="71" spans="4:146" x14ac:dyDescent="0.3">
      <c r="D71" s="151" t="s">
        <v>419</v>
      </c>
      <c r="F71" s="315"/>
      <c r="G71" s="402"/>
      <c r="H71" s="20">
        <v>0</v>
      </c>
      <c r="I71" s="19"/>
      <c r="J71" s="20"/>
      <c r="K71" s="315"/>
      <c r="L71" s="315"/>
      <c r="M71" s="20">
        <v>139870</v>
      </c>
      <c r="N71" s="19"/>
      <c r="O71" s="20"/>
      <c r="P71" s="315"/>
      <c r="Q71" s="315"/>
      <c r="R71" s="20">
        <v>233871</v>
      </c>
      <c r="S71" s="19"/>
      <c r="T71" s="20"/>
      <c r="U71" s="315"/>
      <c r="V71" s="315"/>
      <c r="W71" s="20">
        <v>148245</v>
      </c>
      <c r="X71" s="19"/>
      <c r="Y71" s="20"/>
      <c r="Z71" s="315"/>
      <c r="AA71" s="315"/>
      <c r="AB71" s="20">
        <v>438352</v>
      </c>
      <c r="AC71" s="19"/>
      <c r="AD71" s="20"/>
      <c r="AE71" s="315"/>
      <c r="AF71" s="315"/>
      <c r="AG71" s="20">
        <v>261977</v>
      </c>
      <c r="AH71" s="19"/>
      <c r="AI71" s="20"/>
      <c r="AJ71" s="315"/>
      <c r="AK71" s="315"/>
      <c r="AL71" s="20">
        <v>451838</v>
      </c>
      <c r="AM71" s="19"/>
      <c r="AN71" s="20"/>
      <c r="AO71" s="315"/>
      <c r="AP71" s="315"/>
      <c r="AQ71" s="20">
        <v>281127</v>
      </c>
      <c r="AR71" s="19"/>
      <c r="AS71" s="20"/>
      <c r="AT71" s="315"/>
      <c r="AU71" s="315"/>
      <c r="AV71" s="20">
        <v>414102</v>
      </c>
      <c r="AW71" s="19"/>
      <c r="AX71" s="20"/>
      <c r="AY71" s="315"/>
      <c r="AZ71" s="315"/>
      <c r="BA71" s="20">
        <v>189914</v>
      </c>
      <c r="BB71" s="19"/>
      <c r="BC71" s="20"/>
      <c r="BD71" s="315"/>
      <c r="BE71" s="315"/>
      <c r="BF71" s="20">
        <v>264072</v>
      </c>
      <c r="BG71" s="19"/>
      <c r="BH71" s="20"/>
      <c r="BI71" s="315"/>
      <c r="BJ71" s="315"/>
      <c r="BK71" s="20">
        <v>0</v>
      </c>
      <c r="BL71" s="19"/>
      <c r="BM71" s="20"/>
      <c r="BN71" s="315"/>
      <c r="BO71" s="315"/>
      <c r="BP71" s="20">
        <v>0</v>
      </c>
      <c r="BQ71" s="19"/>
      <c r="BR71" s="20"/>
      <c r="BS71" s="315"/>
      <c r="BT71" s="315"/>
      <c r="BU71" s="20">
        <f>SUM(M71:BP71)</f>
        <v>2823368</v>
      </c>
      <c r="BV71" s="19"/>
      <c r="BW71" s="20"/>
      <c r="BX71" s="315"/>
      <c r="BY71" s="315"/>
      <c r="BZ71" s="20">
        <v>1872229</v>
      </c>
      <c r="CA71" s="19"/>
      <c r="CB71" s="20"/>
      <c r="CC71" s="315"/>
      <c r="CD71" s="315"/>
      <c r="CE71" s="20">
        <v>0</v>
      </c>
      <c r="CF71" s="19"/>
      <c r="CG71" s="20"/>
      <c r="CH71" s="315"/>
      <c r="CI71" s="315"/>
      <c r="CJ71" s="20">
        <v>446984</v>
      </c>
      <c r="CK71" s="19"/>
      <c r="CL71" s="20"/>
      <c r="CM71" s="315"/>
      <c r="CN71" s="315"/>
      <c r="CO71" s="20">
        <v>310060</v>
      </c>
      <c r="CP71" s="19"/>
      <c r="CQ71" s="20"/>
      <c r="CR71" s="315"/>
      <c r="CS71" s="315"/>
      <c r="CT71" s="20">
        <v>57229</v>
      </c>
      <c r="CU71" s="19"/>
      <c r="CV71" s="20"/>
      <c r="CW71" s="315"/>
      <c r="CX71" s="315"/>
      <c r="CY71" s="20">
        <v>103957</v>
      </c>
      <c r="CZ71" s="19"/>
      <c r="DA71" s="20"/>
      <c r="DB71" s="315"/>
      <c r="DC71" s="315"/>
      <c r="DD71" s="20">
        <v>283398</v>
      </c>
      <c r="DE71" s="19"/>
      <c r="DF71" s="20"/>
      <c r="DG71" s="315"/>
      <c r="DH71" s="315"/>
      <c r="DI71" s="20">
        <v>154000</v>
      </c>
      <c r="DJ71" s="19"/>
      <c r="DK71" s="20"/>
      <c r="DL71" s="315"/>
      <c r="DM71" s="315"/>
      <c r="DN71" s="20">
        <v>265813</v>
      </c>
      <c r="DO71" s="19"/>
      <c r="DP71" s="20"/>
      <c r="DQ71" s="315"/>
      <c r="DR71" s="315"/>
      <c r="DS71" s="20">
        <v>104895</v>
      </c>
      <c r="DT71" s="19"/>
      <c r="DU71" s="20"/>
      <c r="DV71" s="315"/>
      <c r="DW71" s="315"/>
      <c r="DX71" s="20">
        <v>129581</v>
      </c>
      <c r="DY71" s="19"/>
      <c r="DZ71" s="20"/>
      <c r="EA71" s="315"/>
      <c r="EB71" s="315"/>
      <c r="EC71" s="20">
        <v>0</v>
      </c>
      <c r="ED71" s="19"/>
      <c r="EE71" s="20"/>
      <c r="EF71" s="315"/>
      <c r="EG71" s="315"/>
      <c r="EH71" s="20">
        <v>16312</v>
      </c>
      <c r="EI71" s="19"/>
      <c r="EJ71" s="20"/>
      <c r="EK71" s="315"/>
      <c r="EL71" s="315"/>
      <c r="EM71" s="20">
        <f>SUM(CE71:DX71)</f>
        <v>1855917</v>
      </c>
      <c r="EN71" s="19"/>
      <c r="EO71" s="20"/>
      <c r="EP71" s="151"/>
    </row>
    <row r="72" spans="4:146" x14ac:dyDescent="0.3">
      <c r="D72" s="151" t="s">
        <v>420</v>
      </c>
      <c r="F72" s="315"/>
      <c r="G72" s="402"/>
      <c r="H72" s="20">
        <v>0</v>
      </c>
      <c r="I72" s="19"/>
      <c r="J72" s="20"/>
      <c r="K72" s="315"/>
      <c r="L72" s="315"/>
      <c r="M72" s="20">
        <v>0</v>
      </c>
      <c r="N72" s="19"/>
      <c r="O72" s="20"/>
      <c r="P72" s="315"/>
      <c r="Q72" s="315"/>
      <c r="R72" s="20">
        <v>0</v>
      </c>
      <c r="S72" s="19"/>
      <c r="T72" s="20"/>
      <c r="U72" s="315"/>
      <c r="V72" s="315"/>
      <c r="W72" s="20">
        <v>0</v>
      </c>
      <c r="X72" s="19"/>
      <c r="Y72" s="20"/>
      <c r="Z72" s="315"/>
      <c r="AA72" s="315"/>
      <c r="AB72" s="20">
        <v>0</v>
      </c>
      <c r="AC72" s="19"/>
      <c r="AD72" s="20"/>
      <c r="AE72" s="315"/>
      <c r="AF72" s="315"/>
      <c r="AG72" s="20">
        <v>0</v>
      </c>
      <c r="AH72" s="19"/>
      <c r="AI72" s="20"/>
      <c r="AJ72" s="315"/>
      <c r="AK72" s="315"/>
      <c r="AL72" s="20">
        <v>0</v>
      </c>
      <c r="AM72" s="19"/>
      <c r="AN72" s="20"/>
      <c r="AO72" s="315"/>
      <c r="AP72" s="315"/>
      <c r="AQ72" s="20">
        <v>0</v>
      </c>
      <c r="AR72" s="19"/>
      <c r="AS72" s="20"/>
      <c r="AT72" s="315"/>
      <c r="AU72" s="315"/>
      <c r="AV72" s="20">
        <v>0</v>
      </c>
      <c r="AW72" s="19"/>
      <c r="AX72" s="20"/>
      <c r="AY72" s="315"/>
      <c r="AZ72" s="315"/>
      <c r="BA72" s="20">
        <v>0</v>
      </c>
      <c r="BB72" s="19"/>
      <c r="BC72" s="20"/>
      <c r="BD72" s="315"/>
      <c r="BE72" s="315"/>
      <c r="BF72" s="20">
        <v>0</v>
      </c>
      <c r="BG72" s="19"/>
      <c r="BH72" s="20"/>
      <c r="BI72" s="315"/>
      <c r="BJ72" s="315"/>
      <c r="BK72" s="20">
        <v>0</v>
      </c>
      <c r="BL72" s="19"/>
      <c r="BM72" s="20"/>
      <c r="BN72" s="315"/>
      <c r="BO72" s="315"/>
      <c r="BP72" s="20">
        <v>0</v>
      </c>
      <c r="BQ72" s="19"/>
      <c r="BR72" s="20"/>
      <c r="BS72" s="315"/>
      <c r="BT72" s="315"/>
      <c r="BU72" s="20">
        <f>SUM(M72:BP72)</f>
        <v>0</v>
      </c>
      <c r="BV72" s="19"/>
      <c r="BW72" s="20"/>
      <c r="BX72" s="315"/>
      <c r="BY72" s="315"/>
      <c r="BZ72" s="20">
        <v>0</v>
      </c>
      <c r="CA72" s="19"/>
      <c r="CB72" s="20"/>
      <c r="CC72" s="315"/>
      <c r="CD72" s="315"/>
      <c r="CE72" s="20">
        <v>0</v>
      </c>
      <c r="CF72" s="19"/>
      <c r="CG72" s="20"/>
      <c r="CH72" s="315"/>
      <c r="CI72" s="315"/>
      <c r="CJ72" s="20">
        <v>0</v>
      </c>
      <c r="CK72" s="19"/>
      <c r="CL72" s="20"/>
      <c r="CM72" s="315"/>
      <c r="CN72" s="315"/>
      <c r="CO72" s="20">
        <v>0</v>
      </c>
      <c r="CP72" s="19"/>
      <c r="CQ72" s="20"/>
      <c r="CR72" s="315"/>
      <c r="CS72" s="315"/>
      <c r="CT72" s="20">
        <v>0</v>
      </c>
      <c r="CU72" s="19"/>
      <c r="CV72" s="20"/>
      <c r="CW72" s="315"/>
      <c r="CX72" s="315"/>
      <c r="CY72" s="20">
        <v>0</v>
      </c>
      <c r="CZ72" s="19"/>
      <c r="DA72" s="20"/>
      <c r="DB72" s="315"/>
      <c r="DC72" s="315"/>
      <c r="DD72" s="20">
        <v>0</v>
      </c>
      <c r="DE72" s="19"/>
      <c r="DF72" s="20"/>
      <c r="DG72" s="315"/>
      <c r="DH72" s="315"/>
      <c r="DI72" s="20">
        <v>0</v>
      </c>
      <c r="DJ72" s="19"/>
      <c r="DK72" s="20"/>
      <c r="DL72" s="315"/>
      <c r="DM72" s="315"/>
      <c r="DN72" s="20">
        <v>0</v>
      </c>
      <c r="DO72" s="19"/>
      <c r="DP72" s="20"/>
      <c r="DQ72" s="315"/>
      <c r="DR72" s="315"/>
      <c r="DS72" s="20">
        <v>0</v>
      </c>
      <c r="DT72" s="19"/>
      <c r="DU72" s="20"/>
      <c r="DV72" s="315"/>
      <c r="DW72" s="315"/>
      <c r="DX72" s="20">
        <v>0</v>
      </c>
      <c r="DY72" s="19"/>
      <c r="DZ72" s="20"/>
      <c r="EA72" s="315"/>
      <c r="EB72" s="315"/>
      <c r="EC72" s="20">
        <v>0</v>
      </c>
      <c r="ED72" s="19"/>
      <c r="EE72" s="20"/>
      <c r="EF72" s="315"/>
      <c r="EG72" s="315"/>
      <c r="EH72" s="20">
        <v>0</v>
      </c>
      <c r="EI72" s="19"/>
      <c r="EJ72" s="20"/>
      <c r="EK72" s="315"/>
      <c r="EL72" s="315"/>
      <c r="EM72" s="20">
        <f>SUM(CE72:DX72)</f>
        <v>0</v>
      </c>
      <c r="EN72" s="19"/>
      <c r="EO72" s="20"/>
      <c r="EP72" s="151"/>
    </row>
    <row r="73" spans="4:146" x14ac:dyDescent="0.3">
      <c r="D73" s="151" t="s">
        <v>421</v>
      </c>
      <c r="F73" s="315"/>
      <c r="G73" s="419"/>
      <c r="H73" s="6">
        <v>0</v>
      </c>
      <c r="I73" s="5"/>
      <c r="J73" s="20"/>
      <c r="K73" s="315"/>
      <c r="L73" s="483"/>
      <c r="M73" s="6">
        <v>249114</v>
      </c>
      <c r="N73" s="5"/>
      <c r="O73" s="20"/>
      <c r="P73" s="315"/>
      <c r="Q73" s="483"/>
      <c r="R73" s="6">
        <v>407404</v>
      </c>
      <c r="S73" s="5"/>
      <c r="T73" s="20"/>
      <c r="U73" s="315"/>
      <c r="V73" s="483"/>
      <c r="W73" s="6">
        <v>259765</v>
      </c>
      <c r="X73" s="5"/>
      <c r="Y73" s="20"/>
      <c r="Z73" s="315"/>
      <c r="AA73" s="483"/>
      <c r="AB73" s="6">
        <v>763942</v>
      </c>
      <c r="AC73" s="5"/>
      <c r="AD73" s="20"/>
      <c r="AE73" s="315"/>
      <c r="AF73" s="483"/>
      <c r="AG73" s="6">
        <v>469926</v>
      </c>
      <c r="AH73" s="5"/>
      <c r="AI73" s="20"/>
      <c r="AJ73" s="315"/>
      <c r="AK73" s="483"/>
      <c r="AL73" s="6">
        <v>835768</v>
      </c>
      <c r="AM73" s="5"/>
      <c r="AN73" s="20"/>
      <c r="AO73" s="315"/>
      <c r="AP73" s="483"/>
      <c r="AQ73" s="6">
        <v>553721</v>
      </c>
      <c r="AR73" s="5"/>
      <c r="AS73" s="20"/>
      <c r="AT73" s="315"/>
      <c r="AU73" s="483"/>
      <c r="AV73" s="6">
        <v>872120</v>
      </c>
      <c r="AW73" s="5"/>
      <c r="AX73" s="20"/>
      <c r="AY73" s="315"/>
      <c r="AZ73" s="483"/>
      <c r="BA73" s="6">
        <v>454305</v>
      </c>
      <c r="BB73" s="5"/>
      <c r="BC73" s="20"/>
      <c r="BD73" s="315"/>
      <c r="BE73" s="483"/>
      <c r="BF73" s="6">
        <v>654498</v>
      </c>
      <c r="BG73" s="5"/>
      <c r="BH73" s="20"/>
      <c r="BI73" s="315"/>
      <c r="BJ73" s="483"/>
      <c r="BK73" s="6">
        <v>0</v>
      </c>
      <c r="BL73" s="5"/>
      <c r="BM73" s="20"/>
      <c r="BN73" s="315"/>
      <c r="BO73" s="483"/>
      <c r="BP73" s="6">
        <v>0</v>
      </c>
      <c r="BQ73" s="5"/>
      <c r="BR73" s="20"/>
      <c r="BS73" s="315"/>
      <c r="BT73" s="483"/>
      <c r="BU73" s="6">
        <f>SUM(M73:BP73)</f>
        <v>5520563</v>
      </c>
      <c r="BV73" s="5"/>
      <c r="BW73" s="20"/>
      <c r="BX73" s="315"/>
      <c r="BY73" s="483"/>
      <c r="BZ73" s="6">
        <v>3186942</v>
      </c>
      <c r="CA73" s="5"/>
      <c r="CB73" s="20"/>
      <c r="CC73" s="315"/>
      <c r="CD73" s="483"/>
      <c r="CE73" s="6">
        <v>0</v>
      </c>
      <c r="CF73" s="5"/>
      <c r="CG73" s="20"/>
      <c r="CH73" s="315"/>
      <c r="CI73" s="483"/>
      <c r="CJ73" s="6">
        <v>702092</v>
      </c>
      <c r="CK73" s="5"/>
      <c r="CL73" s="20"/>
      <c r="CM73" s="315"/>
      <c r="CN73" s="483"/>
      <c r="CO73" s="6">
        <v>499790</v>
      </c>
      <c r="CP73" s="5"/>
      <c r="CQ73" s="20"/>
      <c r="CR73" s="315"/>
      <c r="CS73" s="483"/>
      <c r="CT73" s="6">
        <v>96508</v>
      </c>
      <c r="CU73" s="5"/>
      <c r="CV73" s="20"/>
      <c r="CW73" s="315"/>
      <c r="CX73" s="483"/>
      <c r="CY73" s="6">
        <v>181520</v>
      </c>
      <c r="CZ73" s="5"/>
      <c r="DA73" s="20"/>
      <c r="DB73" s="315"/>
      <c r="DC73" s="483"/>
      <c r="DD73" s="6">
        <v>515785</v>
      </c>
      <c r="DE73" s="5"/>
      <c r="DF73" s="20"/>
      <c r="DG73" s="315"/>
      <c r="DH73" s="483"/>
      <c r="DI73" s="6">
        <v>275324</v>
      </c>
      <c r="DJ73" s="5"/>
      <c r="DK73" s="20"/>
      <c r="DL73" s="315"/>
      <c r="DM73" s="483"/>
      <c r="DN73" s="6">
        <v>461913</v>
      </c>
      <c r="DO73" s="5"/>
      <c r="DP73" s="20"/>
      <c r="DQ73" s="315"/>
      <c r="DR73" s="483"/>
      <c r="DS73" s="6">
        <v>192793</v>
      </c>
      <c r="DT73" s="5"/>
      <c r="DU73" s="20"/>
      <c r="DV73" s="315"/>
      <c r="DW73" s="483"/>
      <c r="DX73" s="6">
        <v>231240</v>
      </c>
      <c r="DY73" s="5"/>
      <c r="DZ73" s="20"/>
      <c r="EA73" s="315"/>
      <c r="EB73" s="483"/>
      <c r="EC73" s="6">
        <v>0</v>
      </c>
      <c r="ED73" s="5"/>
      <c r="EE73" s="20"/>
      <c r="EF73" s="315"/>
      <c r="EG73" s="483"/>
      <c r="EH73" s="6">
        <v>29977</v>
      </c>
      <c r="EI73" s="5"/>
      <c r="EJ73" s="20"/>
      <c r="EK73" s="315"/>
      <c r="EL73" s="483"/>
      <c r="EM73" s="6">
        <f>SUM(CE73:DX73)</f>
        <v>3156965</v>
      </c>
      <c r="EN73" s="5"/>
      <c r="EO73" s="20"/>
      <c r="EP73" s="151"/>
    </row>
    <row r="74" spans="4:146" x14ac:dyDescent="0.3">
      <c r="D74" s="151"/>
      <c r="F74" s="315"/>
      <c r="H74" s="20"/>
      <c r="I74" s="20"/>
      <c r="J74" s="20"/>
      <c r="K74" s="315"/>
      <c r="L74" s="20"/>
      <c r="M74" s="20"/>
      <c r="N74" s="20"/>
      <c r="O74" s="20"/>
      <c r="P74" s="315"/>
      <c r="Q74" s="20"/>
      <c r="R74" s="20"/>
      <c r="S74" s="20"/>
      <c r="T74" s="20"/>
      <c r="U74" s="315"/>
      <c r="V74" s="20"/>
      <c r="W74" s="20"/>
      <c r="X74" s="20"/>
      <c r="Y74" s="20"/>
      <c r="Z74" s="315"/>
      <c r="AA74" s="20"/>
      <c r="AB74" s="20"/>
      <c r="AC74" s="20"/>
      <c r="AD74" s="20"/>
      <c r="AE74" s="315"/>
      <c r="AF74" s="20"/>
      <c r="AG74" s="20"/>
      <c r="AH74" s="20"/>
      <c r="AI74" s="20"/>
      <c r="AJ74" s="315"/>
      <c r="AK74" s="20"/>
      <c r="AL74" s="20"/>
      <c r="AM74" s="20"/>
      <c r="AN74" s="20"/>
      <c r="AO74" s="315"/>
      <c r="AP74" s="20"/>
      <c r="AQ74" s="20"/>
      <c r="AR74" s="20"/>
      <c r="AS74" s="20"/>
      <c r="AT74" s="315"/>
      <c r="AU74" s="20"/>
      <c r="AV74" s="20"/>
      <c r="AW74" s="20"/>
      <c r="AX74" s="20"/>
      <c r="AY74" s="315"/>
      <c r="AZ74" s="20"/>
      <c r="BA74" s="20"/>
      <c r="BB74" s="20"/>
      <c r="BC74" s="20"/>
      <c r="BD74" s="315"/>
      <c r="BE74" s="20"/>
      <c r="BF74" s="20"/>
      <c r="BG74" s="20"/>
      <c r="BH74" s="20"/>
      <c r="BI74" s="315"/>
      <c r="BJ74" s="20"/>
      <c r="BK74" s="20"/>
      <c r="BL74" s="20"/>
      <c r="BM74" s="20"/>
      <c r="BN74" s="315"/>
      <c r="BO74" s="20"/>
      <c r="BP74" s="20"/>
      <c r="BQ74" s="20"/>
      <c r="BR74" s="20"/>
      <c r="BS74" s="315"/>
      <c r="BT74" s="20"/>
      <c r="BU74" s="20"/>
      <c r="BV74" s="20"/>
      <c r="BW74" s="20"/>
      <c r="BX74" s="315"/>
      <c r="BY74" s="20"/>
      <c r="BZ74" s="20"/>
      <c r="CA74" s="20"/>
      <c r="CB74" s="20"/>
      <c r="CC74" s="315"/>
      <c r="CD74" s="20"/>
      <c r="CE74" s="20"/>
      <c r="CF74" s="20"/>
      <c r="CG74" s="20"/>
      <c r="CH74" s="315"/>
      <c r="CI74" s="20"/>
      <c r="CJ74" s="20"/>
      <c r="CK74" s="20"/>
      <c r="CL74" s="20"/>
      <c r="CM74" s="315"/>
      <c r="CN74" s="20"/>
      <c r="CO74" s="20"/>
      <c r="CP74" s="20"/>
      <c r="CQ74" s="20"/>
      <c r="CR74" s="315"/>
      <c r="CS74" s="20"/>
      <c r="CT74" s="20"/>
      <c r="CU74" s="20"/>
      <c r="CV74" s="20"/>
      <c r="CW74" s="315"/>
      <c r="CX74" s="20"/>
      <c r="CY74" s="20"/>
      <c r="CZ74" s="20"/>
      <c r="DA74" s="20"/>
      <c r="DB74" s="315"/>
      <c r="DC74" s="20"/>
      <c r="DD74" s="20"/>
      <c r="DE74" s="20"/>
      <c r="DF74" s="20"/>
      <c r="DG74" s="315"/>
      <c r="DH74" s="20"/>
      <c r="DI74" s="20"/>
      <c r="DJ74" s="20"/>
      <c r="DK74" s="20"/>
      <c r="DL74" s="315"/>
      <c r="DM74" s="20"/>
      <c r="DN74" s="20"/>
      <c r="DO74" s="20"/>
      <c r="DP74" s="20"/>
      <c r="DQ74" s="315"/>
      <c r="DR74" s="20"/>
      <c r="DS74" s="20"/>
      <c r="DT74" s="20"/>
      <c r="DU74" s="20"/>
      <c r="DV74" s="315"/>
      <c r="DW74" s="20"/>
      <c r="DX74" s="20"/>
      <c r="DY74" s="20"/>
      <c r="DZ74" s="20"/>
      <c r="EA74" s="315"/>
      <c r="EB74" s="20"/>
      <c r="EC74" s="20"/>
      <c r="ED74" s="20"/>
      <c r="EE74" s="20"/>
      <c r="EF74" s="315"/>
      <c r="EG74" s="20"/>
      <c r="EH74" s="20"/>
      <c r="EI74" s="20"/>
      <c r="EJ74" s="20"/>
      <c r="EK74" s="315"/>
      <c r="EL74" s="20"/>
      <c r="EM74" s="20"/>
      <c r="EN74" s="20"/>
      <c r="EO74" s="20"/>
      <c r="EP74" s="151"/>
    </row>
    <row r="75" spans="4:146" ht="12.75" customHeight="1" x14ac:dyDescent="0.3">
      <c r="D75" s="151" t="s">
        <v>429</v>
      </c>
      <c r="F75" s="315"/>
      <c r="H75" s="20">
        <f>SUM(H76:H79)</f>
        <v>0</v>
      </c>
      <c r="I75" s="20"/>
      <c r="J75" s="20"/>
      <c r="K75" s="315"/>
      <c r="L75" s="20"/>
      <c r="M75" s="20">
        <f>SUM(M76:M79)</f>
        <v>243428</v>
      </c>
      <c r="N75" s="20"/>
      <c r="O75" s="20"/>
      <c r="P75" s="315"/>
      <c r="Q75" s="20"/>
      <c r="R75" s="20">
        <f>SUM(R76:R79)</f>
        <v>240649</v>
      </c>
      <c r="S75" s="20"/>
      <c r="T75" s="20"/>
      <c r="U75" s="315"/>
      <c r="V75" s="20"/>
      <c r="W75" s="20">
        <f>SUM(W76:W79)</f>
        <v>69712</v>
      </c>
      <c r="X75" s="20"/>
      <c r="Y75" s="20"/>
      <c r="Z75" s="315"/>
      <c r="AA75" s="20"/>
      <c r="AB75" s="20">
        <f>SUM(AB76:AB79)</f>
        <v>32339</v>
      </c>
      <c r="AC75" s="20"/>
      <c r="AD75" s="20"/>
      <c r="AE75" s="315"/>
      <c r="AF75" s="20"/>
      <c r="AG75" s="20">
        <f>SUM(AG76:AG79)</f>
        <v>458898</v>
      </c>
      <c r="AH75" s="20"/>
      <c r="AI75" s="20"/>
      <c r="AJ75" s="315"/>
      <c r="AK75" s="20"/>
      <c r="AL75" s="20">
        <f>SUM(AL76:AL79)</f>
        <v>113532</v>
      </c>
      <c r="AM75" s="20"/>
      <c r="AN75" s="20"/>
      <c r="AO75" s="315"/>
      <c r="AP75" s="20"/>
      <c r="AQ75" s="20">
        <f>SUM(AQ76:AQ79)</f>
        <v>48843</v>
      </c>
      <c r="AR75" s="20"/>
      <c r="AS75" s="20"/>
      <c r="AT75" s="315"/>
      <c r="AU75" s="20"/>
      <c r="AV75" s="20">
        <f>SUM(AV76:AV79)</f>
        <v>251202</v>
      </c>
      <c r="AW75" s="20"/>
      <c r="AX75" s="20"/>
      <c r="AY75" s="315"/>
      <c r="AZ75" s="20"/>
      <c r="BA75" s="20">
        <f>SUM(BA76:BA79)</f>
        <v>240257</v>
      </c>
      <c r="BB75" s="20"/>
      <c r="BC75" s="20"/>
      <c r="BD75" s="315"/>
      <c r="BE75" s="20"/>
      <c r="BF75" s="20">
        <f>SUM(BF76:BF79)</f>
        <v>82105</v>
      </c>
      <c r="BG75" s="20"/>
      <c r="BH75" s="20"/>
      <c r="BI75" s="315"/>
      <c r="BJ75" s="20"/>
      <c r="BK75" s="20">
        <f>SUM(BK76:BK79)</f>
        <v>0</v>
      </c>
      <c r="BL75" s="20"/>
      <c r="BM75" s="20"/>
      <c r="BN75" s="315"/>
      <c r="BO75" s="20"/>
      <c r="BP75" s="20">
        <f>SUM(BP76:BP79)</f>
        <v>0</v>
      </c>
      <c r="BQ75" s="20"/>
      <c r="BR75" s="20"/>
      <c r="BS75" s="315"/>
      <c r="BT75" s="20"/>
      <c r="BU75" s="20">
        <f>SUM(BU76:BU79)</f>
        <v>1780965</v>
      </c>
      <c r="BV75" s="20"/>
      <c r="BW75" s="20"/>
      <c r="BX75" s="315"/>
      <c r="BY75" s="20"/>
      <c r="BZ75" s="20">
        <f>SUM(BZ76:BZ79)</f>
        <v>6209483</v>
      </c>
      <c r="CA75" s="20"/>
      <c r="CB75" s="20"/>
      <c r="CC75" s="315"/>
      <c r="CD75" s="20"/>
      <c r="CE75" s="20">
        <f>SUM(CE76:CE79)</f>
        <v>25689</v>
      </c>
      <c r="CF75" s="20"/>
      <c r="CG75" s="20"/>
      <c r="CH75" s="315"/>
      <c r="CI75" s="20"/>
      <c r="CJ75" s="20">
        <f>SUM(CJ76:CJ79)</f>
        <v>567523</v>
      </c>
      <c r="CK75" s="20"/>
      <c r="CL75" s="20"/>
      <c r="CM75" s="315"/>
      <c r="CN75" s="20"/>
      <c r="CO75" s="20">
        <f>SUM(CO76:CO79)</f>
        <v>520521</v>
      </c>
      <c r="CP75" s="20"/>
      <c r="CQ75" s="20"/>
      <c r="CR75" s="315"/>
      <c r="CS75" s="20"/>
      <c r="CT75" s="20">
        <f>SUM(CT76:CT79)</f>
        <v>1073996</v>
      </c>
      <c r="CU75" s="20"/>
      <c r="CV75" s="20"/>
      <c r="CW75" s="315"/>
      <c r="CX75" s="20"/>
      <c r="CY75" s="20">
        <f>SUM(CY76:CY79)</f>
        <v>278071</v>
      </c>
      <c r="CZ75" s="20"/>
      <c r="DA75" s="20"/>
      <c r="DB75" s="315"/>
      <c r="DC75" s="20"/>
      <c r="DD75" s="20">
        <f>SUM(DD76:DD79)</f>
        <v>383700</v>
      </c>
      <c r="DE75" s="20"/>
      <c r="DF75" s="20"/>
      <c r="DG75" s="315"/>
      <c r="DH75" s="20"/>
      <c r="DI75" s="20">
        <f>SUM(DI76:DI79)</f>
        <v>700916</v>
      </c>
      <c r="DJ75" s="20"/>
      <c r="DK75" s="20"/>
      <c r="DL75" s="315"/>
      <c r="DM75" s="20"/>
      <c r="DN75" s="20">
        <f>SUM(DN76:DN79)</f>
        <v>269385</v>
      </c>
      <c r="DO75" s="20"/>
      <c r="DP75" s="20"/>
      <c r="DQ75" s="315"/>
      <c r="DR75" s="20"/>
      <c r="DS75" s="20">
        <f>SUM(DS76:DS79)</f>
        <v>1279449</v>
      </c>
      <c r="DT75" s="20"/>
      <c r="DU75" s="20"/>
      <c r="DV75" s="315"/>
      <c r="DW75" s="20"/>
      <c r="DX75" s="20">
        <f>SUM(DX76:DX79)</f>
        <v>105726</v>
      </c>
      <c r="DY75" s="20"/>
      <c r="DZ75" s="20"/>
      <c r="EA75" s="315"/>
      <c r="EB75" s="20"/>
      <c r="EC75" s="20">
        <f>SUM(EC76:EC79)</f>
        <v>470442</v>
      </c>
      <c r="ED75" s="20"/>
      <c r="EE75" s="20"/>
      <c r="EF75" s="315"/>
      <c r="EG75" s="20"/>
      <c r="EH75" s="20">
        <f>SUM(EH76:EH79)</f>
        <v>534065</v>
      </c>
      <c r="EI75" s="20"/>
      <c r="EJ75" s="20"/>
      <c r="EK75" s="315"/>
      <c r="EL75" s="20"/>
      <c r="EM75" s="20">
        <f>SUM(EM76:EM79)</f>
        <v>5204976</v>
      </c>
      <c r="EN75" s="20"/>
      <c r="EO75" s="20"/>
      <c r="EP75" s="151"/>
    </row>
    <row r="76" spans="4:146" ht="12.75" customHeight="1" x14ac:dyDescent="0.3">
      <c r="D76" s="151" t="s">
        <v>416</v>
      </c>
      <c r="F76" s="8"/>
      <c r="G76" s="406"/>
      <c r="H76" s="474">
        <v>0</v>
      </c>
      <c r="I76" s="475"/>
      <c r="J76" s="20"/>
      <c r="K76" s="315"/>
      <c r="L76" s="476"/>
      <c r="M76" s="474">
        <f>230000+5943</f>
        <v>235943</v>
      </c>
      <c r="N76" s="475"/>
      <c r="O76" s="20"/>
      <c r="P76" s="315"/>
      <c r="Q76" s="476"/>
      <c r="R76" s="474">
        <f>225000+710</f>
        <v>225710</v>
      </c>
      <c r="S76" s="475"/>
      <c r="T76" s="20"/>
      <c r="U76" s="315"/>
      <c r="V76" s="476"/>
      <c r="W76" s="474">
        <f>65000+413</f>
        <v>65413</v>
      </c>
      <c r="X76" s="475"/>
      <c r="Y76" s="20"/>
      <c r="Z76" s="315"/>
      <c r="AA76" s="476"/>
      <c r="AB76" s="474">
        <f>30000-129</f>
        <v>29871</v>
      </c>
      <c r="AC76" s="475"/>
      <c r="AD76" s="20"/>
      <c r="AE76" s="315"/>
      <c r="AF76" s="476"/>
      <c r="AG76" s="474">
        <f>425000+456</f>
        <v>425456</v>
      </c>
      <c r="AH76" s="475"/>
      <c r="AI76" s="20"/>
      <c r="AJ76" s="315"/>
      <c r="AK76" s="476"/>
      <c r="AL76" s="474">
        <f>105000+313</f>
        <v>105313</v>
      </c>
      <c r="AM76" s="475"/>
      <c r="AN76" s="20"/>
      <c r="AO76" s="315"/>
      <c r="AP76" s="476"/>
      <c r="AQ76" s="474">
        <f>45000+1412</f>
        <v>46412</v>
      </c>
      <c r="AR76" s="475"/>
      <c r="AS76" s="20"/>
      <c r="AT76" s="315"/>
      <c r="AU76" s="476"/>
      <c r="AV76" s="474">
        <f>230000+15240</f>
        <v>245240</v>
      </c>
      <c r="AW76" s="475"/>
      <c r="AX76" s="20"/>
      <c r="AY76" s="315"/>
      <c r="AZ76" s="476"/>
      <c r="BA76" s="474">
        <f>220000+19873</f>
        <v>239873</v>
      </c>
      <c r="BB76" s="475"/>
      <c r="BC76" s="20"/>
      <c r="BD76" s="315"/>
      <c r="BE76" s="476"/>
      <c r="BF76" s="474">
        <f>75000+8646</f>
        <v>83646</v>
      </c>
      <c r="BG76" s="475"/>
      <c r="BH76" s="20"/>
      <c r="BI76" s="315"/>
      <c r="BJ76" s="476"/>
      <c r="BK76" s="474">
        <v>0</v>
      </c>
      <c r="BL76" s="475"/>
      <c r="BM76" s="20"/>
      <c r="BN76" s="315"/>
      <c r="BO76" s="476"/>
      <c r="BP76" s="474">
        <v>0</v>
      </c>
      <c r="BQ76" s="475"/>
      <c r="BR76" s="20"/>
      <c r="BS76" s="315"/>
      <c r="BT76" s="476"/>
      <c r="BU76" s="474">
        <f>SUM(M76:BP76)</f>
        <v>1702877</v>
      </c>
      <c r="BV76" s="475"/>
      <c r="BW76" s="20"/>
      <c r="BX76" s="315"/>
      <c r="BY76" s="476"/>
      <c r="BZ76" s="474">
        <v>6008598</v>
      </c>
      <c r="CA76" s="475"/>
      <c r="CB76" s="20"/>
      <c r="CC76" s="315"/>
      <c r="CD76" s="476"/>
      <c r="CE76" s="474">
        <v>25309</v>
      </c>
      <c r="CF76" s="475"/>
      <c r="CG76" s="20"/>
      <c r="CH76" s="315"/>
      <c r="CI76" s="476"/>
      <c r="CJ76" s="474">
        <v>547735</v>
      </c>
      <c r="CK76" s="475"/>
      <c r="CL76" s="20"/>
      <c r="CM76" s="315"/>
      <c r="CN76" s="476"/>
      <c r="CO76" s="474">
        <v>492318</v>
      </c>
      <c r="CP76" s="475"/>
      <c r="CQ76" s="20"/>
      <c r="CR76" s="315"/>
      <c r="CS76" s="476"/>
      <c r="CT76" s="474">
        <v>1029181</v>
      </c>
      <c r="CU76" s="475"/>
      <c r="CV76" s="20"/>
      <c r="CW76" s="315"/>
      <c r="CX76" s="476"/>
      <c r="CY76" s="474">
        <v>270166</v>
      </c>
      <c r="CZ76" s="475"/>
      <c r="DA76" s="20"/>
      <c r="DB76" s="315"/>
      <c r="DC76" s="476"/>
      <c r="DD76" s="474">
        <v>379508</v>
      </c>
      <c r="DE76" s="475"/>
      <c r="DF76" s="20"/>
      <c r="DG76" s="315"/>
      <c r="DH76" s="476"/>
      <c r="DI76" s="474">
        <v>680515</v>
      </c>
      <c r="DJ76" s="475"/>
      <c r="DK76" s="20"/>
      <c r="DL76" s="315"/>
      <c r="DM76" s="476"/>
      <c r="DN76" s="474">
        <v>258624</v>
      </c>
      <c r="DO76" s="475"/>
      <c r="DP76" s="20"/>
      <c r="DQ76" s="315"/>
      <c r="DR76" s="476"/>
      <c r="DS76" s="474">
        <v>1241944</v>
      </c>
      <c r="DT76" s="475"/>
      <c r="DU76" s="20"/>
      <c r="DV76" s="315"/>
      <c r="DW76" s="476"/>
      <c r="DX76" s="474">
        <v>102315</v>
      </c>
      <c r="DY76" s="475"/>
      <c r="DZ76" s="20"/>
      <c r="EA76" s="315"/>
      <c r="EB76" s="476"/>
      <c r="EC76" s="474">
        <v>459803</v>
      </c>
      <c r="ED76" s="475"/>
      <c r="EE76" s="20"/>
      <c r="EF76" s="315"/>
      <c r="EG76" s="476"/>
      <c r="EH76" s="474">
        <v>521180</v>
      </c>
      <c r="EI76" s="475"/>
      <c r="EJ76" s="20"/>
      <c r="EK76" s="315"/>
      <c r="EL76" s="476"/>
      <c r="EM76" s="474">
        <f>SUM(CE76:DX76)</f>
        <v>5027615</v>
      </c>
      <c r="EN76" s="475"/>
      <c r="EO76" s="20"/>
      <c r="EP76" s="151"/>
    </row>
    <row r="77" spans="4:146" ht="12.75" customHeight="1" x14ac:dyDescent="0.3">
      <c r="D77" s="151" t="s">
        <v>419</v>
      </c>
      <c r="F77" s="315"/>
      <c r="G77" s="402"/>
      <c r="H77" s="20">
        <v>0</v>
      </c>
      <c r="I77" s="19"/>
      <c r="J77" s="20"/>
      <c r="K77" s="315"/>
      <c r="L77" s="315"/>
      <c r="M77" s="20">
        <v>0</v>
      </c>
      <c r="N77" s="19"/>
      <c r="O77" s="20"/>
      <c r="P77" s="315"/>
      <c r="Q77" s="315"/>
      <c r="R77" s="20">
        <v>0</v>
      </c>
      <c r="S77" s="19"/>
      <c r="T77" s="20"/>
      <c r="U77" s="315"/>
      <c r="V77" s="315"/>
      <c r="W77" s="20">
        <v>0</v>
      </c>
      <c r="X77" s="19"/>
      <c r="Y77" s="20"/>
      <c r="Z77" s="315"/>
      <c r="AA77" s="315"/>
      <c r="AB77" s="20">
        <v>129</v>
      </c>
      <c r="AC77" s="19"/>
      <c r="AD77" s="20"/>
      <c r="AE77" s="315"/>
      <c r="AF77" s="315"/>
      <c r="AG77" s="20">
        <v>0</v>
      </c>
      <c r="AH77" s="19"/>
      <c r="AI77" s="20"/>
      <c r="AJ77" s="315"/>
      <c r="AK77" s="315"/>
      <c r="AL77" s="20">
        <v>0</v>
      </c>
      <c r="AM77" s="19"/>
      <c r="AN77" s="20"/>
      <c r="AO77" s="315"/>
      <c r="AP77" s="315"/>
      <c r="AQ77" s="20">
        <v>0</v>
      </c>
      <c r="AR77" s="19"/>
      <c r="AS77" s="20"/>
      <c r="AT77" s="315"/>
      <c r="AU77" s="315"/>
      <c r="AV77" s="20">
        <v>0</v>
      </c>
      <c r="AW77" s="19"/>
      <c r="AX77" s="20"/>
      <c r="AY77" s="315"/>
      <c r="AZ77" s="315"/>
      <c r="BA77" s="20">
        <v>0</v>
      </c>
      <c r="BB77" s="19"/>
      <c r="BC77" s="20"/>
      <c r="BD77" s="315"/>
      <c r="BE77" s="315"/>
      <c r="BF77" s="20">
        <v>0</v>
      </c>
      <c r="BG77" s="19"/>
      <c r="BH77" s="20"/>
      <c r="BI77" s="315"/>
      <c r="BJ77" s="315"/>
      <c r="BK77" s="20">
        <v>0</v>
      </c>
      <c r="BL77" s="19"/>
      <c r="BM77" s="20"/>
      <c r="BN77" s="315"/>
      <c r="BO77" s="315"/>
      <c r="BP77" s="20">
        <v>0</v>
      </c>
      <c r="BQ77" s="19"/>
      <c r="BR77" s="20"/>
      <c r="BS77" s="315"/>
      <c r="BT77" s="315"/>
      <c r="BU77" s="20">
        <f>SUM(M77:BP77)</f>
        <v>129</v>
      </c>
      <c r="BV77" s="19"/>
      <c r="BW77" s="20"/>
      <c r="BX77" s="315"/>
      <c r="BY77" s="315"/>
      <c r="BZ77" s="20">
        <v>10413</v>
      </c>
      <c r="CA77" s="19"/>
      <c r="CB77" s="20"/>
      <c r="CC77" s="315"/>
      <c r="CD77" s="315"/>
      <c r="CE77" s="20">
        <v>0</v>
      </c>
      <c r="CF77" s="19"/>
      <c r="CG77" s="20"/>
      <c r="CH77" s="315"/>
      <c r="CI77" s="315"/>
      <c r="CJ77" s="20">
        <v>2407</v>
      </c>
      <c r="CK77" s="19"/>
      <c r="CL77" s="20"/>
      <c r="CM77" s="315"/>
      <c r="CN77" s="315"/>
      <c r="CO77" s="20">
        <v>7682</v>
      </c>
      <c r="CP77" s="19"/>
      <c r="CQ77" s="20"/>
      <c r="CR77" s="315"/>
      <c r="CS77" s="315"/>
      <c r="CT77" s="20">
        <v>324</v>
      </c>
      <c r="CU77" s="19"/>
      <c r="CV77" s="20"/>
      <c r="CW77" s="315"/>
      <c r="CX77" s="315"/>
      <c r="CY77" s="20">
        <v>0</v>
      </c>
      <c r="CZ77" s="19"/>
      <c r="DA77" s="20"/>
      <c r="DB77" s="315"/>
      <c r="DC77" s="315"/>
      <c r="DD77" s="20">
        <v>0</v>
      </c>
      <c r="DE77" s="19"/>
      <c r="DF77" s="20"/>
      <c r="DG77" s="315"/>
      <c r="DH77" s="315"/>
      <c r="DI77" s="20">
        <v>0</v>
      </c>
      <c r="DJ77" s="19"/>
      <c r="DK77" s="20"/>
      <c r="DL77" s="315"/>
      <c r="DM77" s="315"/>
      <c r="DN77" s="20">
        <v>0</v>
      </c>
      <c r="DO77" s="19"/>
      <c r="DP77" s="20"/>
      <c r="DQ77" s="315"/>
      <c r="DR77" s="315"/>
      <c r="DS77" s="20">
        <v>0</v>
      </c>
      <c r="DT77" s="19"/>
      <c r="DU77" s="20"/>
      <c r="DV77" s="315"/>
      <c r="DW77" s="315"/>
      <c r="DX77" s="20">
        <v>0</v>
      </c>
      <c r="DY77" s="19"/>
      <c r="DZ77" s="20"/>
      <c r="EA77" s="315"/>
      <c r="EB77" s="315"/>
      <c r="EC77" s="20">
        <v>0</v>
      </c>
      <c r="ED77" s="19"/>
      <c r="EE77" s="20"/>
      <c r="EF77" s="315"/>
      <c r="EG77" s="315"/>
      <c r="EH77" s="20">
        <v>0</v>
      </c>
      <c r="EI77" s="19"/>
      <c r="EJ77" s="20"/>
      <c r="EK77" s="315"/>
      <c r="EL77" s="315"/>
      <c r="EM77" s="20">
        <f>SUM(CE77:DX77)</f>
        <v>10413</v>
      </c>
      <c r="EN77" s="19"/>
      <c r="EO77" s="20"/>
      <c r="EP77" s="151"/>
    </row>
    <row r="78" spans="4:146" ht="12.75" customHeight="1" x14ac:dyDescent="0.3">
      <c r="D78" s="151" t="s">
        <v>420</v>
      </c>
      <c r="F78" s="315"/>
      <c r="G78" s="402"/>
      <c r="H78" s="20">
        <v>0</v>
      </c>
      <c r="I78" s="19"/>
      <c r="J78" s="20"/>
      <c r="K78" s="315"/>
      <c r="L78" s="315"/>
      <c r="M78" s="20">
        <v>-5943</v>
      </c>
      <c r="N78" s="19"/>
      <c r="O78" s="20"/>
      <c r="P78" s="315"/>
      <c r="Q78" s="315"/>
      <c r="R78" s="20">
        <v>-710</v>
      </c>
      <c r="S78" s="19"/>
      <c r="T78" s="20"/>
      <c r="U78" s="315"/>
      <c r="V78" s="315"/>
      <c r="W78" s="20">
        <v>-413</v>
      </c>
      <c r="X78" s="19"/>
      <c r="Y78" s="20"/>
      <c r="Z78" s="315"/>
      <c r="AA78" s="315"/>
      <c r="AB78" s="20">
        <v>0</v>
      </c>
      <c r="AC78" s="19"/>
      <c r="AD78" s="20"/>
      <c r="AE78" s="315"/>
      <c r="AF78" s="315"/>
      <c r="AG78" s="20">
        <v>-456</v>
      </c>
      <c r="AH78" s="19"/>
      <c r="AI78" s="20"/>
      <c r="AJ78" s="315"/>
      <c r="AK78" s="315"/>
      <c r="AL78" s="20">
        <v>-313</v>
      </c>
      <c r="AM78" s="19"/>
      <c r="AN78" s="20"/>
      <c r="AO78" s="315"/>
      <c r="AP78" s="315"/>
      <c r="AQ78" s="20">
        <v>-1412</v>
      </c>
      <c r="AR78" s="19"/>
      <c r="AS78" s="20"/>
      <c r="AT78" s="315"/>
      <c r="AU78" s="315"/>
      <c r="AV78" s="20">
        <v>-15240</v>
      </c>
      <c r="AW78" s="19"/>
      <c r="AX78" s="20"/>
      <c r="AY78" s="315"/>
      <c r="AZ78" s="315"/>
      <c r="BA78" s="20">
        <v>-19873</v>
      </c>
      <c r="BB78" s="19"/>
      <c r="BC78" s="20"/>
      <c r="BD78" s="315"/>
      <c r="BE78" s="315"/>
      <c r="BF78" s="20">
        <v>-8646</v>
      </c>
      <c r="BG78" s="19"/>
      <c r="BH78" s="20"/>
      <c r="BI78" s="315"/>
      <c r="BJ78" s="315"/>
      <c r="BK78" s="20">
        <v>0</v>
      </c>
      <c r="BL78" s="19"/>
      <c r="BM78" s="20"/>
      <c r="BN78" s="315"/>
      <c r="BO78" s="315"/>
      <c r="BP78" s="20">
        <v>0</v>
      </c>
      <c r="BQ78" s="19"/>
      <c r="BR78" s="20"/>
      <c r="BS78" s="315"/>
      <c r="BT78" s="315"/>
      <c r="BU78" s="20">
        <f>SUM(M78:BP78)</f>
        <v>-53006</v>
      </c>
      <c r="BV78" s="19"/>
      <c r="BW78" s="20"/>
      <c r="BX78" s="315"/>
      <c r="BY78" s="315"/>
      <c r="BZ78" s="20">
        <v>-109011</v>
      </c>
      <c r="CA78" s="19"/>
      <c r="CB78" s="20"/>
      <c r="CC78" s="315"/>
      <c r="CD78" s="315"/>
      <c r="CE78" s="20">
        <v>-309</v>
      </c>
      <c r="CF78" s="19"/>
      <c r="CG78" s="20"/>
      <c r="CH78" s="315"/>
      <c r="CI78" s="315"/>
      <c r="CJ78" s="20">
        <v>-142</v>
      </c>
      <c r="CK78" s="19"/>
      <c r="CL78" s="20"/>
      <c r="CM78" s="315"/>
      <c r="CN78" s="315"/>
      <c r="CO78" s="20">
        <v>0</v>
      </c>
      <c r="CP78" s="19"/>
      <c r="CQ78" s="20"/>
      <c r="CR78" s="315"/>
      <c r="CS78" s="315"/>
      <c r="CT78" s="20">
        <v>-4505</v>
      </c>
      <c r="CU78" s="19"/>
      <c r="CV78" s="20"/>
      <c r="CW78" s="315"/>
      <c r="CX78" s="315"/>
      <c r="CY78" s="20">
        <v>-5166</v>
      </c>
      <c r="CZ78" s="19"/>
      <c r="DA78" s="20"/>
      <c r="DB78" s="315"/>
      <c r="DC78" s="315"/>
      <c r="DD78" s="20">
        <v>-14508</v>
      </c>
      <c r="DE78" s="19"/>
      <c r="DF78" s="20"/>
      <c r="DG78" s="315"/>
      <c r="DH78" s="315"/>
      <c r="DI78" s="20">
        <v>-15515</v>
      </c>
      <c r="DJ78" s="19"/>
      <c r="DK78" s="20"/>
      <c r="DL78" s="315"/>
      <c r="DM78" s="315"/>
      <c r="DN78" s="20">
        <v>-3624</v>
      </c>
      <c r="DO78" s="19"/>
      <c r="DP78" s="20"/>
      <c r="DQ78" s="315"/>
      <c r="DR78" s="315"/>
      <c r="DS78" s="20">
        <v>-31944</v>
      </c>
      <c r="DT78" s="19"/>
      <c r="DU78" s="20"/>
      <c r="DV78" s="315"/>
      <c r="DW78" s="315"/>
      <c r="DX78" s="20">
        <v>-2315</v>
      </c>
      <c r="DY78" s="19"/>
      <c r="DZ78" s="20"/>
      <c r="EA78" s="315"/>
      <c r="EB78" s="315"/>
      <c r="EC78" s="20">
        <v>-14803</v>
      </c>
      <c r="ED78" s="19"/>
      <c r="EE78" s="20"/>
      <c r="EF78" s="315"/>
      <c r="EG78" s="315"/>
      <c r="EH78" s="20">
        <v>-16180</v>
      </c>
      <c r="EI78" s="19"/>
      <c r="EJ78" s="20"/>
      <c r="EK78" s="315"/>
      <c r="EL78" s="315"/>
      <c r="EM78" s="20">
        <f>SUM(CE78:DX78)</f>
        <v>-78028</v>
      </c>
      <c r="EN78" s="19"/>
      <c r="EO78" s="20"/>
      <c r="EP78" s="151"/>
    </row>
    <row r="79" spans="4:146" ht="12.75" customHeight="1" x14ac:dyDescent="0.3">
      <c r="D79" s="151" t="s">
        <v>421</v>
      </c>
      <c r="F79" s="315"/>
      <c r="G79" s="419"/>
      <c r="H79" s="6">
        <v>0</v>
      </c>
      <c r="I79" s="5"/>
      <c r="J79" s="20"/>
      <c r="K79" s="315"/>
      <c r="L79" s="483"/>
      <c r="M79" s="6">
        <v>13428</v>
      </c>
      <c r="N79" s="5"/>
      <c r="O79" s="20"/>
      <c r="P79" s="315"/>
      <c r="Q79" s="483"/>
      <c r="R79" s="6">
        <v>15649</v>
      </c>
      <c r="S79" s="5"/>
      <c r="T79" s="20"/>
      <c r="U79" s="315"/>
      <c r="V79" s="483"/>
      <c r="W79" s="6">
        <v>4712</v>
      </c>
      <c r="X79" s="5"/>
      <c r="Y79" s="20"/>
      <c r="Z79" s="315"/>
      <c r="AA79" s="483"/>
      <c r="AB79" s="6">
        <v>2339</v>
      </c>
      <c r="AC79" s="5"/>
      <c r="AD79" s="20"/>
      <c r="AE79" s="315"/>
      <c r="AF79" s="483"/>
      <c r="AG79" s="6">
        <v>33898</v>
      </c>
      <c r="AH79" s="5"/>
      <c r="AI79" s="20"/>
      <c r="AJ79" s="315"/>
      <c r="AK79" s="483"/>
      <c r="AL79" s="6">
        <v>8532</v>
      </c>
      <c r="AM79" s="5"/>
      <c r="AN79" s="20"/>
      <c r="AO79" s="315"/>
      <c r="AP79" s="483"/>
      <c r="AQ79" s="6">
        <v>3843</v>
      </c>
      <c r="AR79" s="5"/>
      <c r="AS79" s="20"/>
      <c r="AT79" s="315"/>
      <c r="AU79" s="483"/>
      <c r="AV79" s="6">
        <v>21202</v>
      </c>
      <c r="AW79" s="5"/>
      <c r="AX79" s="20"/>
      <c r="AY79" s="315"/>
      <c r="AZ79" s="483"/>
      <c r="BA79" s="6">
        <v>20257</v>
      </c>
      <c r="BB79" s="5"/>
      <c r="BC79" s="20"/>
      <c r="BD79" s="315"/>
      <c r="BE79" s="483"/>
      <c r="BF79" s="6">
        <v>7105</v>
      </c>
      <c r="BG79" s="5"/>
      <c r="BH79" s="20"/>
      <c r="BI79" s="315"/>
      <c r="BJ79" s="483"/>
      <c r="BK79" s="6">
        <v>0</v>
      </c>
      <c r="BL79" s="5"/>
      <c r="BM79" s="20"/>
      <c r="BN79" s="315"/>
      <c r="BO79" s="483"/>
      <c r="BP79" s="6">
        <v>0</v>
      </c>
      <c r="BQ79" s="5"/>
      <c r="BR79" s="20"/>
      <c r="BS79" s="315"/>
      <c r="BT79" s="483"/>
      <c r="BU79" s="6">
        <f>SUM(M79:BP79)</f>
        <v>130965</v>
      </c>
      <c r="BV79" s="5"/>
      <c r="BW79" s="20"/>
      <c r="BX79" s="315"/>
      <c r="BY79" s="483"/>
      <c r="BZ79" s="6">
        <v>299483</v>
      </c>
      <c r="CA79" s="5"/>
      <c r="CB79" s="20"/>
      <c r="CC79" s="315"/>
      <c r="CD79" s="483"/>
      <c r="CE79" s="6">
        <v>689</v>
      </c>
      <c r="CF79" s="5"/>
      <c r="CG79" s="20"/>
      <c r="CH79" s="315"/>
      <c r="CI79" s="483"/>
      <c r="CJ79" s="6">
        <v>17523</v>
      </c>
      <c r="CK79" s="5"/>
      <c r="CL79" s="20"/>
      <c r="CM79" s="315"/>
      <c r="CN79" s="483"/>
      <c r="CO79" s="6">
        <v>20521</v>
      </c>
      <c r="CP79" s="5"/>
      <c r="CQ79" s="20"/>
      <c r="CR79" s="315"/>
      <c r="CS79" s="483"/>
      <c r="CT79" s="6">
        <v>48996</v>
      </c>
      <c r="CU79" s="5"/>
      <c r="CV79" s="20"/>
      <c r="CW79" s="315"/>
      <c r="CX79" s="483"/>
      <c r="CY79" s="6">
        <v>13071</v>
      </c>
      <c r="CZ79" s="5"/>
      <c r="DA79" s="20"/>
      <c r="DB79" s="315"/>
      <c r="DC79" s="483"/>
      <c r="DD79" s="6">
        <v>18700</v>
      </c>
      <c r="DE79" s="5"/>
      <c r="DF79" s="20"/>
      <c r="DG79" s="315"/>
      <c r="DH79" s="483"/>
      <c r="DI79" s="6">
        <v>35916</v>
      </c>
      <c r="DJ79" s="5"/>
      <c r="DK79" s="20"/>
      <c r="DL79" s="315"/>
      <c r="DM79" s="483"/>
      <c r="DN79" s="6">
        <v>14385</v>
      </c>
      <c r="DO79" s="5"/>
      <c r="DP79" s="20"/>
      <c r="DQ79" s="315"/>
      <c r="DR79" s="483"/>
      <c r="DS79" s="6">
        <v>69449</v>
      </c>
      <c r="DT79" s="5"/>
      <c r="DU79" s="20"/>
      <c r="DV79" s="315"/>
      <c r="DW79" s="483"/>
      <c r="DX79" s="6">
        <v>5726</v>
      </c>
      <c r="DY79" s="5"/>
      <c r="DZ79" s="20"/>
      <c r="EA79" s="315"/>
      <c r="EB79" s="483"/>
      <c r="EC79" s="6">
        <v>25442</v>
      </c>
      <c r="ED79" s="5"/>
      <c r="EE79" s="20"/>
      <c r="EF79" s="315"/>
      <c r="EG79" s="483"/>
      <c r="EH79" s="6">
        <v>29065</v>
      </c>
      <c r="EI79" s="5"/>
      <c r="EJ79" s="20"/>
      <c r="EK79" s="315"/>
      <c r="EL79" s="483"/>
      <c r="EM79" s="6">
        <f>SUM(CE79:DX79)</f>
        <v>244976</v>
      </c>
      <c r="EN79" s="5"/>
      <c r="EO79" s="20"/>
      <c r="EP79" s="151"/>
    </row>
    <row r="80" spans="4:146" x14ac:dyDescent="0.3">
      <c r="D80" s="151"/>
      <c r="F80" s="315"/>
      <c r="H80" s="20"/>
      <c r="I80" s="20"/>
      <c r="J80" s="20"/>
      <c r="K80" s="315"/>
      <c r="L80" s="20"/>
      <c r="M80" s="20"/>
      <c r="N80" s="20"/>
      <c r="O80" s="20"/>
      <c r="P80" s="315"/>
      <c r="Q80" s="20"/>
      <c r="R80" s="20"/>
      <c r="S80" s="20"/>
      <c r="T80" s="20"/>
      <c r="U80" s="315"/>
      <c r="V80" s="20"/>
      <c r="W80" s="20"/>
      <c r="X80" s="20"/>
      <c r="Y80" s="20"/>
      <c r="Z80" s="315"/>
      <c r="AA80" s="20"/>
      <c r="AB80" s="20"/>
      <c r="AC80" s="20"/>
      <c r="AD80" s="20"/>
      <c r="AE80" s="315"/>
      <c r="AF80" s="20"/>
      <c r="AG80" s="20"/>
      <c r="AH80" s="20"/>
      <c r="AI80" s="20"/>
      <c r="AJ80" s="315"/>
      <c r="AK80" s="20"/>
      <c r="AL80" s="20"/>
      <c r="AM80" s="20"/>
      <c r="AN80" s="20"/>
      <c r="AO80" s="315"/>
      <c r="AP80" s="20"/>
      <c r="AQ80" s="20"/>
      <c r="AR80" s="20"/>
      <c r="AS80" s="20"/>
      <c r="AT80" s="315"/>
      <c r="AU80" s="20"/>
      <c r="AV80" s="20"/>
      <c r="AW80" s="20"/>
      <c r="AX80" s="20"/>
      <c r="AY80" s="315"/>
      <c r="AZ80" s="20"/>
      <c r="BA80" s="20"/>
      <c r="BB80" s="20"/>
      <c r="BC80" s="20"/>
      <c r="BD80" s="315"/>
      <c r="BE80" s="20"/>
      <c r="BF80" s="20"/>
      <c r="BG80" s="20"/>
      <c r="BH80" s="20"/>
      <c r="BI80" s="315"/>
      <c r="BJ80" s="20"/>
      <c r="BK80" s="20"/>
      <c r="BL80" s="20"/>
      <c r="BM80" s="20"/>
      <c r="BN80" s="315"/>
      <c r="BO80" s="20"/>
      <c r="BP80" s="20"/>
      <c r="BQ80" s="20"/>
      <c r="BR80" s="20"/>
      <c r="BS80" s="315"/>
      <c r="BT80" s="20"/>
      <c r="BU80" s="20"/>
      <c r="BV80" s="20"/>
      <c r="BW80" s="20"/>
      <c r="BX80" s="315"/>
      <c r="BY80" s="20"/>
      <c r="BZ80" s="20"/>
      <c r="CA80" s="20"/>
      <c r="CB80" s="20"/>
      <c r="CC80" s="315"/>
      <c r="CD80" s="20"/>
      <c r="CE80" s="20"/>
      <c r="CF80" s="20"/>
      <c r="CG80" s="20"/>
      <c r="CH80" s="315"/>
      <c r="CI80" s="20"/>
      <c r="CJ80" s="20"/>
      <c r="CK80" s="20"/>
      <c r="CL80" s="20"/>
      <c r="CM80" s="315"/>
      <c r="CN80" s="20"/>
      <c r="CO80" s="20"/>
      <c r="CP80" s="20"/>
      <c r="CQ80" s="20"/>
      <c r="CR80" s="315"/>
      <c r="CS80" s="20"/>
      <c r="CT80" s="20"/>
      <c r="CU80" s="20"/>
      <c r="CV80" s="20"/>
      <c r="CW80" s="315"/>
      <c r="CX80" s="20"/>
      <c r="CY80" s="20"/>
      <c r="CZ80" s="20"/>
      <c r="DA80" s="20"/>
      <c r="DB80" s="315"/>
      <c r="DC80" s="20"/>
      <c r="DD80" s="20"/>
      <c r="DE80" s="20"/>
      <c r="DF80" s="20"/>
      <c r="DG80" s="315"/>
      <c r="DH80" s="20"/>
      <c r="DI80" s="20"/>
      <c r="DJ80" s="20"/>
      <c r="DK80" s="20"/>
      <c r="DL80" s="315"/>
      <c r="DM80" s="20"/>
      <c r="DN80" s="20"/>
      <c r="DO80" s="20"/>
      <c r="DP80" s="20"/>
      <c r="DQ80" s="315"/>
      <c r="DR80" s="20"/>
      <c r="DS80" s="20"/>
      <c r="DT80" s="20"/>
      <c r="DU80" s="20"/>
      <c r="DV80" s="315"/>
      <c r="DW80" s="20"/>
      <c r="DX80" s="20"/>
      <c r="DY80" s="20"/>
      <c r="DZ80" s="20"/>
      <c r="EA80" s="315"/>
      <c r="EB80" s="20"/>
      <c r="EC80" s="20"/>
      <c r="ED80" s="20"/>
      <c r="EE80" s="20"/>
      <c r="EF80" s="315"/>
      <c r="EG80" s="20"/>
      <c r="EH80" s="20"/>
      <c r="EI80" s="20"/>
      <c r="EJ80" s="20"/>
      <c r="EK80" s="315"/>
      <c r="EL80" s="20"/>
      <c r="EM80" s="20"/>
      <c r="EN80" s="20"/>
      <c r="EO80" s="20"/>
      <c r="EP80" s="151"/>
    </row>
    <row r="81" spans="4:146" ht="12.75" customHeight="1" x14ac:dyDescent="0.3">
      <c r="D81" s="151" t="s">
        <v>430</v>
      </c>
      <c r="F81" s="315"/>
      <c r="H81" s="20">
        <f>SUM(H82:H85)</f>
        <v>0</v>
      </c>
      <c r="I81" s="20"/>
      <c r="J81" s="20"/>
      <c r="K81" s="315"/>
      <c r="L81" s="20"/>
      <c r="M81" s="20">
        <f>SUM(M82:M85)</f>
        <v>0</v>
      </c>
      <c r="N81" s="20"/>
      <c r="O81" s="20"/>
      <c r="P81" s="315"/>
      <c r="Q81" s="20"/>
      <c r="R81" s="20">
        <f>SUM(R82:R85)</f>
        <v>1198286</v>
      </c>
      <c r="S81" s="20"/>
      <c r="T81" s="20"/>
      <c r="U81" s="315"/>
      <c r="V81" s="20"/>
      <c r="W81" s="20">
        <f>SUM(W82:W85)</f>
        <v>1791917</v>
      </c>
      <c r="X81" s="20"/>
      <c r="Y81" s="20"/>
      <c r="Z81" s="315"/>
      <c r="AA81" s="20"/>
      <c r="AB81" s="20">
        <f>SUM(AB82:AB85)</f>
        <v>970350</v>
      </c>
      <c r="AC81" s="20"/>
      <c r="AD81" s="20"/>
      <c r="AE81" s="315"/>
      <c r="AF81" s="20"/>
      <c r="AG81" s="20">
        <f>SUM(AG82:AG85)</f>
        <v>1428227</v>
      </c>
      <c r="AH81" s="20"/>
      <c r="AI81" s="20"/>
      <c r="AJ81" s="315"/>
      <c r="AK81" s="20"/>
      <c r="AL81" s="20">
        <f>SUM(AL82:AL85)</f>
        <v>1440440</v>
      </c>
      <c r="AM81" s="20"/>
      <c r="AN81" s="20"/>
      <c r="AO81" s="315"/>
      <c r="AP81" s="20"/>
      <c r="AQ81" s="20">
        <f>SUM(AQ82:AQ85)</f>
        <v>135524</v>
      </c>
      <c r="AR81" s="20"/>
      <c r="AS81" s="20"/>
      <c r="AT81" s="315"/>
      <c r="AU81" s="20"/>
      <c r="AV81" s="20">
        <f>SUM(AV82:AV85)</f>
        <v>0</v>
      </c>
      <c r="AW81" s="20"/>
      <c r="AX81" s="20"/>
      <c r="AY81" s="315"/>
      <c r="AZ81" s="20"/>
      <c r="BA81" s="20">
        <f>SUM(BA82:BA85)</f>
        <v>0</v>
      </c>
      <c r="BB81" s="20"/>
      <c r="BC81" s="20"/>
      <c r="BD81" s="315"/>
      <c r="BE81" s="20"/>
      <c r="BF81" s="20">
        <f>SUM(BF82:BF85)</f>
        <v>0</v>
      </c>
      <c r="BG81" s="20"/>
      <c r="BH81" s="20"/>
      <c r="BI81" s="315"/>
      <c r="BJ81" s="20"/>
      <c r="BK81" s="20">
        <f>SUM(BK82:BK85)</f>
        <v>0</v>
      </c>
      <c r="BL81" s="20"/>
      <c r="BM81" s="20"/>
      <c r="BN81" s="315"/>
      <c r="BO81" s="20"/>
      <c r="BP81" s="20">
        <f>SUM(BP82:BP85)</f>
        <v>0</v>
      </c>
      <c r="BQ81" s="20"/>
      <c r="BR81" s="20"/>
      <c r="BS81" s="315"/>
      <c r="BT81" s="20"/>
      <c r="BU81" s="20">
        <f>SUM(BU82:BU85)</f>
        <v>6964744</v>
      </c>
      <c r="BV81" s="20"/>
      <c r="BW81" s="20"/>
      <c r="BX81" s="315"/>
      <c r="BY81" s="20"/>
      <c r="BZ81" s="20">
        <f>SUM(BZ82:BZ85)</f>
        <v>9133853</v>
      </c>
      <c r="CA81" s="20"/>
      <c r="CB81" s="20"/>
      <c r="CC81" s="315"/>
      <c r="CD81" s="20"/>
      <c r="CE81" s="20">
        <f>SUM(CE82:CE85)</f>
        <v>1623808</v>
      </c>
      <c r="CF81" s="20"/>
      <c r="CG81" s="20"/>
      <c r="CH81" s="315"/>
      <c r="CI81" s="20"/>
      <c r="CJ81" s="20">
        <f>SUM(CJ82:CJ85)</f>
        <v>1540815</v>
      </c>
      <c r="CK81" s="20"/>
      <c r="CL81" s="20"/>
      <c r="CM81" s="315"/>
      <c r="CN81" s="20"/>
      <c r="CO81" s="20">
        <f>SUM(CO82:CO85)</f>
        <v>1311206</v>
      </c>
      <c r="CP81" s="20"/>
      <c r="CQ81" s="20"/>
      <c r="CR81" s="315"/>
      <c r="CS81" s="20"/>
      <c r="CT81" s="20">
        <f>SUM(CT82:CT85)</f>
        <v>199467</v>
      </c>
      <c r="CU81" s="20"/>
      <c r="CV81" s="20"/>
      <c r="CW81" s="315"/>
      <c r="CX81" s="20"/>
      <c r="CY81" s="20">
        <f>SUM(CY82:CY85)</f>
        <v>1129681</v>
      </c>
      <c r="CZ81" s="20"/>
      <c r="DA81" s="20"/>
      <c r="DB81" s="315"/>
      <c r="DC81" s="20"/>
      <c r="DD81" s="20">
        <f>SUM(DD82:DD85)</f>
        <v>782896</v>
      </c>
      <c r="DE81" s="20"/>
      <c r="DF81" s="20"/>
      <c r="DG81" s="315"/>
      <c r="DH81" s="20"/>
      <c r="DI81" s="20">
        <f>SUM(DI82:DI85)</f>
        <v>1122962</v>
      </c>
      <c r="DJ81" s="20"/>
      <c r="DK81" s="20"/>
      <c r="DL81" s="315"/>
      <c r="DM81" s="20"/>
      <c r="DN81" s="20">
        <f>SUM(DN82:DN85)</f>
        <v>652021</v>
      </c>
      <c r="DO81" s="20"/>
      <c r="DP81" s="20"/>
      <c r="DQ81" s="315"/>
      <c r="DR81" s="20"/>
      <c r="DS81" s="20">
        <f>SUM(DS82:DS85)</f>
        <v>1333</v>
      </c>
      <c r="DT81" s="20"/>
      <c r="DU81" s="20"/>
      <c r="DV81" s="315"/>
      <c r="DW81" s="20"/>
      <c r="DX81" s="20">
        <f>SUM(DX82:DX85)</f>
        <v>0</v>
      </c>
      <c r="DY81" s="20"/>
      <c r="DZ81" s="20"/>
      <c r="EA81" s="315"/>
      <c r="EB81" s="20"/>
      <c r="EC81" s="20">
        <f>SUM(EC82:EC85)</f>
        <v>769664</v>
      </c>
      <c r="ED81" s="20"/>
      <c r="EE81" s="20"/>
      <c r="EF81" s="315"/>
      <c r="EG81" s="20"/>
      <c r="EH81" s="20">
        <f>SUM(EH82:EH85)</f>
        <v>0</v>
      </c>
      <c r="EI81" s="20"/>
      <c r="EJ81" s="20"/>
      <c r="EK81" s="315"/>
      <c r="EL81" s="20"/>
      <c r="EM81" s="20">
        <f>SUM(EM82:EM85)</f>
        <v>8364189</v>
      </c>
      <c r="EN81" s="20"/>
      <c r="EO81" s="20"/>
      <c r="EP81" s="151"/>
    </row>
    <row r="82" spans="4:146" ht="12.75" customHeight="1" x14ac:dyDescent="0.3">
      <c r="D82" s="151" t="s">
        <v>416</v>
      </c>
      <c r="F82" s="315"/>
      <c r="G82" s="406"/>
      <c r="H82" s="474">
        <v>0</v>
      </c>
      <c r="I82" s="475"/>
      <c r="J82" s="20"/>
      <c r="K82" s="315"/>
      <c r="L82" s="476"/>
      <c r="M82" s="474">
        <v>0</v>
      </c>
      <c r="N82" s="475"/>
      <c r="O82" s="20"/>
      <c r="P82" s="315"/>
      <c r="Q82" s="476"/>
      <c r="R82" s="474">
        <f>680000-400530</f>
        <v>279470</v>
      </c>
      <c r="S82" s="475"/>
      <c r="T82" s="20"/>
      <c r="U82" s="315"/>
      <c r="V82" s="476"/>
      <c r="W82" s="474">
        <f>1010000-606699</f>
        <v>403301</v>
      </c>
      <c r="X82" s="475"/>
      <c r="Y82" s="20"/>
      <c r="Z82" s="315"/>
      <c r="AA82" s="476"/>
      <c r="AB82" s="474">
        <f>545000-332543</f>
        <v>212457</v>
      </c>
      <c r="AC82" s="475"/>
      <c r="AD82" s="20"/>
      <c r="AE82" s="315"/>
      <c r="AF82" s="476"/>
      <c r="AG82" s="474">
        <f>800000-482427</f>
        <v>317573</v>
      </c>
      <c r="AH82" s="475"/>
      <c r="AI82" s="20"/>
      <c r="AJ82" s="315"/>
      <c r="AK82" s="476"/>
      <c r="AL82" s="474">
        <f>805000-471342</f>
        <v>333658</v>
      </c>
      <c r="AM82" s="475"/>
      <c r="AN82" s="20"/>
      <c r="AO82" s="315"/>
      <c r="AP82" s="476"/>
      <c r="AQ82" s="474">
        <f>75000-41265</f>
        <v>33735</v>
      </c>
      <c r="AR82" s="475"/>
      <c r="AS82" s="20"/>
      <c r="AT82" s="315"/>
      <c r="AU82" s="476"/>
      <c r="AV82" s="474">
        <v>0</v>
      </c>
      <c r="AW82" s="475"/>
      <c r="AX82" s="20"/>
      <c r="AY82" s="315"/>
      <c r="AZ82" s="476"/>
      <c r="BA82" s="474">
        <v>0</v>
      </c>
      <c r="BB82" s="475"/>
      <c r="BC82" s="20"/>
      <c r="BD82" s="315"/>
      <c r="BE82" s="476"/>
      <c r="BF82" s="474">
        <v>0</v>
      </c>
      <c r="BG82" s="475"/>
      <c r="BH82" s="20"/>
      <c r="BI82" s="315"/>
      <c r="BJ82" s="476"/>
      <c r="BK82" s="474">
        <v>0</v>
      </c>
      <c r="BL82" s="475"/>
      <c r="BM82" s="20"/>
      <c r="BN82" s="315"/>
      <c r="BO82" s="476"/>
      <c r="BP82" s="474">
        <v>0</v>
      </c>
      <c r="BQ82" s="475"/>
      <c r="BR82" s="20"/>
      <c r="BS82" s="315"/>
      <c r="BT82" s="476"/>
      <c r="BU82" s="474">
        <f>SUM(M82:BP82)</f>
        <v>1580194</v>
      </c>
      <c r="BV82" s="475"/>
      <c r="BW82" s="20"/>
      <c r="BX82" s="315"/>
      <c r="BY82" s="476"/>
      <c r="BZ82" s="474">
        <v>2229608</v>
      </c>
      <c r="CA82" s="475"/>
      <c r="CB82" s="20"/>
      <c r="CC82" s="315"/>
      <c r="CD82" s="476"/>
      <c r="CE82" s="474">
        <v>396617</v>
      </c>
      <c r="CF82" s="475"/>
      <c r="CG82" s="20"/>
      <c r="CH82" s="315"/>
      <c r="CI82" s="476"/>
      <c r="CJ82" s="474">
        <v>361787</v>
      </c>
      <c r="CK82" s="475"/>
      <c r="CL82" s="20"/>
      <c r="CM82" s="315"/>
      <c r="CN82" s="476"/>
      <c r="CO82" s="474">
        <v>302196</v>
      </c>
      <c r="CP82" s="475"/>
      <c r="CQ82" s="20"/>
      <c r="CR82" s="315"/>
      <c r="CS82" s="476"/>
      <c r="CT82" s="474">
        <v>48419</v>
      </c>
      <c r="CU82" s="475"/>
      <c r="CV82" s="20"/>
      <c r="CW82" s="315"/>
      <c r="CX82" s="476"/>
      <c r="CY82" s="474">
        <v>285271</v>
      </c>
      <c r="CZ82" s="475"/>
      <c r="DA82" s="20"/>
      <c r="DB82" s="315"/>
      <c r="DC82" s="476"/>
      <c r="DD82" s="474">
        <v>208655</v>
      </c>
      <c r="DE82" s="475"/>
      <c r="DF82" s="20"/>
      <c r="DG82" s="315"/>
      <c r="DH82" s="476"/>
      <c r="DI82" s="474">
        <v>282782</v>
      </c>
      <c r="DJ82" s="475"/>
      <c r="DK82" s="20"/>
      <c r="DL82" s="315"/>
      <c r="DM82" s="476"/>
      <c r="DN82" s="474">
        <v>153466</v>
      </c>
      <c r="DO82" s="475"/>
      <c r="DP82" s="20"/>
      <c r="DQ82" s="315"/>
      <c r="DR82" s="476"/>
      <c r="DS82" s="474">
        <v>345</v>
      </c>
      <c r="DT82" s="475"/>
      <c r="DU82" s="20"/>
      <c r="DV82" s="315"/>
      <c r="DW82" s="476"/>
      <c r="DX82" s="474">
        <v>0</v>
      </c>
      <c r="DY82" s="475"/>
      <c r="DZ82" s="20"/>
      <c r="EA82" s="315"/>
      <c r="EB82" s="476"/>
      <c r="EC82" s="474">
        <v>190070</v>
      </c>
      <c r="ED82" s="475"/>
      <c r="EE82" s="20"/>
      <c r="EF82" s="315"/>
      <c r="EG82" s="476"/>
      <c r="EH82" s="474">
        <v>0</v>
      </c>
      <c r="EI82" s="475"/>
      <c r="EJ82" s="20"/>
      <c r="EK82" s="315"/>
      <c r="EL82" s="476"/>
      <c r="EM82" s="474">
        <f>SUM(CE82:DX82)</f>
        <v>2039538</v>
      </c>
      <c r="EN82" s="475"/>
      <c r="EO82" s="20"/>
      <c r="EP82" s="151"/>
    </row>
    <row r="83" spans="4:146" ht="12.75" customHeight="1" x14ac:dyDescent="0.3">
      <c r="D83" s="151" t="s">
        <v>419</v>
      </c>
      <c r="F83" s="315"/>
      <c r="G83" s="402"/>
      <c r="H83" s="20">
        <v>0</v>
      </c>
      <c r="I83" s="19"/>
      <c r="J83" s="20"/>
      <c r="K83" s="315"/>
      <c r="L83" s="315"/>
      <c r="M83" s="20">
        <v>0</v>
      </c>
      <c r="N83" s="19"/>
      <c r="O83" s="20"/>
      <c r="P83" s="315"/>
      <c r="Q83" s="315"/>
      <c r="R83" s="20">
        <v>400530</v>
      </c>
      <c r="S83" s="19"/>
      <c r="T83" s="20"/>
      <c r="U83" s="315"/>
      <c r="V83" s="315"/>
      <c r="W83" s="20">
        <v>606699</v>
      </c>
      <c r="X83" s="19"/>
      <c r="Y83" s="20"/>
      <c r="Z83" s="315"/>
      <c r="AA83" s="315"/>
      <c r="AB83" s="20">
        <v>332543</v>
      </c>
      <c r="AC83" s="19"/>
      <c r="AD83" s="20"/>
      <c r="AE83" s="315"/>
      <c r="AF83" s="315"/>
      <c r="AG83" s="20">
        <v>482427</v>
      </c>
      <c r="AH83" s="19"/>
      <c r="AI83" s="20"/>
      <c r="AJ83" s="315"/>
      <c r="AK83" s="315"/>
      <c r="AL83" s="20">
        <v>471342</v>
      </c>
      <c r="AM83" s="19"/>
      <c r="AN83" s="20"/>
      <c r="AO83" s="315"/>
      <c r="AP83" s="315"/>
      <c r="AQ83" s="20">
        <v>41265</v>
      </c>
      <c r="AR83" s="19"/>
      <c r="AS83" s="20"/>
      <c r="AT83" s="315"/>
      <c r="AU83" s="315"/>
      <c r="AV83" s="20">
        <v>0</v>
      </c>
      <c r="AW83" s="19"/>
      <c r="AX83" s="20"/>
      <c r="AY83" s="315"/>
      <c r="AZ83" s="315"/>
      <c r="BA83" s="20">
        <v>0</v>
      </c>
      <c r="BB83" s="19"/>
      <c r="BC83" s="20"/>
      <c r="BD83" s="315"/>
      <c r="BE83" s="315"/>
      <c r="BF83" s="20">
        <v>0</v>
      </c>
      <c r="BG83" s="19"/>
      <c r="BH83" s="20"/>
      <c r="BI83" s="315"/>
      <c r="BJ83" s="315"/>
      <c r="BK83" s="20">
        <v>0</v>
      </c>
      <c r="BL83" s="19"/>
      <c r="BM83" s="20"/>
      <c r="BN83" s="315"/>
      <c r="BO83" s="315"/>
      <c r="BP83" s="20">
        <v>0</v>
      </c>
      <c r="BQ83" s="19"/>
      <c r="BR83" s="20"/>
      <c r="BS83" s="315"/>
      <c r="BT83" s="315"/>
      <c r="BU83" s="20">
        <f>SUM(M83:BP83)</f>
        <v>2334806</v>
      </c>
      <c r="BV83" s="19"/>
      <c r="BW83" s="20"/>
      <c r="BX83" s="315"/>
      <c r="BY83" s="315"/>
      <c r="BZ83" s="20">
        <v>3058561</v>
      </c>
      <c r="CA83" s="19"/>
      <c r="CB83" s="20"/>
      <c r="CC83" s="315"/>
      <c r="CD83" s="315"/>
      <c r="CE83" s="20">
        <v>558383</v>
      </c>
      <c r="CF83" s="19"/>
      <c r="CG83" s="20"/>
      <c r="CH83" s="315"/>
      <c r="CI83" s="315"/>
      <c r="CJ83" s="20">
        <v>538670</v>
      </c>
      <c r="CK83" s="19"/>
      <c r="CL83" s="20"/>
      <c r="CM83" s="315"/>
      <c r="CN83" s="315"/>
      <c r="CO83" s="20">
        <v>457804</v>
      </c>
      <c r="CP83" s="19"/>
      <c r="CQ83" s="20"/>
      <c r="CR83" s="315"/>
      <c r="CS83" s="315"/>
      <c r="CT83" s="20">
        <v>66581</v>
      </c>
      <c r="CU83" s="19"/>
      <c r="CV83" s="20"/>
      <c r="CW83" s="315"/>
      <c r="CX83" s="315"/>
      <c r="CY83" s="20">
        <v>364729</v>
      </c>
      <c r="CZ83" s="19"/>
      <c r="DA83" s="20"/>
      <c r="DB83" s="315"/>
      <c r="DC83" s="315"/>
      <c r="DD83" s="20">
        <v>241345</v>
      </c>
      <c r="DE83" s="19"/>
      <c r="DF83" s="20"/>
      <c r="DG83" s="315"/>
      <c r="DH83" s="315"/>
      <c r="DI83" s="20">
        <v>361229</v>
      </c>
      <c r="DJ83" s="19"/>
      <c r="DK83" s="20"/>
      <c r="DL83" s="315"/>
      <c r="DM83" s="315"/>
      <c r="DN83" s="20">
        <v>219473</v>
      </c>
      <c r="DO83" s="19"/>
      <c r="DP83" s="20"/>
      <c r="DQ83" s="315"/>
      <c r="DR83" s="315"/>
      <c r="DS83" s="20">
        <v>417</v>
      </c>
      <c r="DT83" s="19"/>
      <c r="DU83" s="20"/>
      <c r="DV83" s="315"/>
      <c r="DW83" s="315"/>
      <c r="DX83" s="20">
        <v>0</v>
      </c>
      <c r="DY83" s="19"/>
      <c r="DZ83" s="20"/>
      <c r="EA83" s="315"/>
      <c r="EB83" s="315"/>
      <c r="EC83" s="20">
        <v>249930</v>
      </c>
      <c r="ED83" s="19"/>
      <c r="EE83" s="20"/>
      <c r="EF83" s="315"/>
      <c r="EG83" s="315"/>
      <c r="EH83" s="20">
        <v>0</v>
      </c>
      <c r="EI83" s="19"/>
      <c r="EJ83" s="20"/>
      <c r="EK83" s="315"/>
      <c r="EL83" s="315"/>
      <c r="EM83" s="20">
        <f>SUM(CE83:DX83)</f>
        <v>2808631</v>
      </c>
      <c r="EN83" s="19"/>
      <c r="EO83" s="20"/>
      <c r="EP83" s="151"/>
    </row>
    <row r="84" spans="4:146" ht="12.75" customHeight="1" x14ac:dyDescent="0.3">
      <c r="D84" s="151" t="s">
        <v>420</v>
      </c>
      <c r="F84" s="315"/>
      <c r="G84" s="402"/>
      <c r="H84" s="20">
        <v>0</v>
      </c>
      <c r="I84" s="19"/>
      <c r="J84" s="20"/>
      <c r="K84" s="315"/>
      <c r="L84" s="315"/>
      <c r="M84" s="20">
        <v>0</v>
      </c>
      <c r="N84" s="19"/>
      <c r="O84" s="20"/>
      <c r="P84" s="315"/>
      <c r="Q84" s="315"/>
      <c r="R84" s="20">
        <v>0</v>
      </c>
      <c r="S84" s="19"/>
      <c r="T84" s="20"/>
      <c r="U84" s="315"/>
      <c r="V84" s="315"/>
      <c r="W84" s="20">
        <v>0</v>
      </c>
      <c r="X84" s="19"/>
      <c r="Y84" s="20"/>
      <c r="Z84" s="315"/>
      <c r="AA84" s="315"/>
      <c r="AB84" s="20">
        <v>0</v>
      </c>
      <c r="AC84" s="19"/>
      <c r="AD84" s="20"/>
      <c r="AE84" s="315"/>
      <c r="AF84" s="315"/>
      <c r="AG84" s="20">
        <v>0</v>
      </c>
      <c r="AH84" s="19"/>
      <c r="AI84" s="20"/>
      <c r="AJ84" s="315"/>
      <c r="AK84" s="315"/>
      <c r="AL84" s="20">
        <v>0</v>
      </c>
      <c r="AM84" s="19"/>
      <c r="AN84" s="20"/>
      <c r="AO84" s="315"/>
      <c r="AP84" s="315"/>
      <c r="AQ84" s="20">
        <v>0</v>
      </c>
      <c r="AR84" s="19"/>
      <c r="AS84" s="20"/>
      <c r="AT84" s="315"/>
      <c r="AU84" s="315"/>
      <c r="AV84" s="20">
        <v>0</v>
      </c>
      <c r="AW84" s="19"/>
      <c r="AX84" s="20"/>
      <c r="AY84" s="315"/>
      <c r="AZ84" s="315"/>
      <c r="BA84" s="20">
        <v>0</v>
      </c>
      <c r="BB84" s="19"/>
      <c r="BC84" s="20"/>
      <c r="BD84" s="315"/>
      <c r="BE84" s="315"/>
      <c r="BF84" s="20">
        <v>0</v>
      </c>
      <c r="BG84" s="19"/>
      <c r="BH84" s="20"/>
      <c r="BI84" s="315"/>
      <c r="BJ84" s="315"/>
      <c r="BK84" s="20">
        <v>0</v>
      </c>
      <c r="BL84" s="19"/>
      <c r="BM84" s="20"/>
      <c r="BN84" s="315"/>
      <c r="BO84" s="315"/>
      <c r="BP84" s="20">
        <v>0</v>
      </c>
      <c r="BQ84" s="19"/>
      <c r="BR84" s="20"/>
      <c r="BS84" s="315"/>
      <c r="BT84" s="315"/>
      <c r="BU84" s="20">
        <f>SUM(M84:BP84)</f>
        <v>0</v>
      </c>
      <c r="BV84" s="19"/>
      <c r="BW84" s="20"/>
      <c r="BX84" s="315"/>
      <c r="BY84" s="315"/>
      <c r="BZ84" s="20">
        <v>0</v>
      </c>
      <c r="CA84" s="19"/>
      <c r="CB84" s="20"/>
      <c r="CC84" s="315"/>
      <c r="CD84" s="315"/>
      <c r="CE84" s="20">
        <v>0</v>
      </c>
      <c r="CF84" s="19"/>
      <c r="CG84" s="20"/>
      <c r="CH84" s="315"/>
      <c r="CI84" s="315"/>
      <c r="CJ84" s="20">
        <v>0</v>
      </c>
      <c r="CK84" s="19"/>
      <c r="CL84" s="20"/>
      <c r="CM84" s="315"/>
      <c r="CN84" s="315"/>
      <c r="CO84" s="20">
        <v>0</v>
      </c>
      <c r="CP84" s="19"/>
      <c r="CQ84" s="20"/>
      <c r="CR84" s="315"/>
      <c r="CS84" s="315"/>
      <c r="CT84" s="20">
        <v>0</v>
      </c>
      <c r="CU84" s="19"/>
      <c r="CV84" s="20"/>
      <c r="CW84" s="315"/>
      <c r="CX84" s="315"/>
      <c r="CY84" s="20">
        <v>0</v>
      </c>
      <c r="CZ84" s="19"/>
      <c r="DA84" s="20"/>
      <c r="DB84" s="315"/>
      <c r="DC84" s="315"/>
      <c r="DD84" s="20">
        <v>0</v>
      </c>
      <c r="DE84" s="19"/>
      <c r="DF84" s="20"/>
      <c r="DG84" s="315"/>
      <c r="DH84" s="315"/>
      <c r="DI84" s="20">
        <v>0</v>
      </c>
      <c r="DJ84" s="19"/>
      <c r="DK84" s="20"/>
      <c r="DL84" s="315"/>
      <c r="DM84" s="315"/>
      <c r="DN84" s="20">
        <v>0</v>
      </c>
      <c r="DO84" s="19"/>
      <c r="DP84" s="20"/>
      <c r="DQ84" s="315"/>
      <c r="DR84" s="315"/>
      <c r="DS84" s="20">
        <v>0</v>
      </c>
      <c r="DT84" s="19"/>
      <c r="DU84" s="20"/>
      <c r="DV84" s="315"/>
      <c r="DW84" s="315"/>
      <c r="DX84" s="20">
        <v>0</v>
      </c>
      <c r="DY84" s="19"/>
      <c r="DZ84" s="20"/>
      <c r="EA84" s="315"/>
      <c r="EB84" s="315"/>
      <c r="EC84" s="20">
        <v>0</v>
      </c>
      <c r="ED84" s="19"/>
      <c r="EE84" s="20"/>
      <c r="EF84" s="315"/>
      <c r="EG84" s="315"/>
      <c r="EH84" s="20">
        <v>0</v>
      </c>
      <c r="EI84" s="19"/>
      <c r="EJ84" s="20"/>
      <c r="EK84" s="315"/>
      <c r="EL84" s="315"/>
      <c r="EM84" s="20">
        <f>SUM(CE84:DX84)</f>
        <v>0</v>
      </c>
      <c r="EN84" s="19"/>
      <c r="EO84" s="20"/>
      <c r="EP84" s="151"/>
    </row>
    <row r="85" spans="4:146" ht="12.75" customHeight="1" x14ac:dyDescent="0.3">
      <c r="D85" s="151" t="s">
        <v>421</v>
      </c>
      <c r="F85" s="315"/>
      <c r="G85" s="419"/>
      <c r="H85" s="6">
        <v>0</v>
      </c>
      <c r="I85" s="5"/>
      <c r="J85" s="20"/>
      <c r="K85" s="315"/>
      <c r="L85" s="483"/>
      <c r="M85" s="6">
        <v>0</v>
      </c>
      <c r="N85" s="5"/>
      <c r="O85" s="20"/>
      <c r="P85" s="315"/>
      <c r="Q85" s="483"/>
      <c r="R85" s="6">
        <v>518286</v>
      </c>
      <c r="S85" s="5"/>
      <c r="T85" s="20"/>
      <c r="U85" s="315"/>
      <c r="V85" s="483"/>
      <c r="W85" s="6">
        <v>781917</v>
      </c>
      <c r="X85" s="5"/>
      <c r="Y85" s="20"/>
      <c r="Z85" s="315"/>
      <c r="AA85" s="483"/>
      <c r="AB85" s="6">
        <v>425350</v>
      </c>
      <c r="AC85" s="5"/>
      <c r="AD85" s="20"/>
      <c r="AE85" s="315"/>
      <c r="AF85" s="483"/>
      <c r="AG85" s="6">
        <v>628227</v>
      </c>
      <c r="AH85" s="5"/>
      <c r="AI85" s="20"/>
      <c r="AJ85" s="315"/>
      <c r="AK85" s="483"/>
      <c r="AL85" s="6">
        <v>635440</v>
      </c>
      <c r="AM85" s="5"/>
      <c r="AN85" s="20"/>
      <c r="AO85" s="315"/>
      <c r="AP85" s="483"/>
      <c r="AQ85" s="6">
        <v>60524</v>
      </c>
      <c r="AR85" s="5"/>
      <c r="AS85" s="20"/>
      <c r="AT85" s="315"/>
      <c r="AU85" s="483"/>
      <c r="AV85" s="6">
        <v>0</v>
      </c>
      <c r="AW85" s="5"/>
      <c r="AX85" s="20"/>
      <c r="AY85" s="315"/>
      <c r="AZ85" s="483"/>
      <c r="BA85" s="6">
        <v>0</v>
      </c>
      <c r="BB85" s="5"/>
      <c r="BC85" s="20"/>
      <c r="BD85" s="315"/>
      <c r="BE85" s="483"/>
      <c r="BF85" s="6">
        <v>0</v>
      </c>
      <c r="BG85" s="5"/>
      <c r="BH85" s="20"/>
      <c r="BI85" s="315"/>
      <c r="BJ85" s="483"/>
      <c r="BK85" s="6">
        <v>0</v>
      </c>
      <c r="BL85" s="5"/>
      <c r="BM85" s="20"/>
      <c r="BN85" s="315"/>
      <c r="BO85" s="483"/>
      <c r="BP85" s="6">
        <v>0</v>
      </c>
      <c r="BQ85" s="5"/>
      <c r="BR85" s="20"/>
      <c r="BS85" s="315"/>
      <c r="BT85" s="483"/>
      <c r="BU85" s="6">
        <f>SUM(M85:BP85)</f>
        <v>3049744</v>
      </c>
      <c r="BV85" s="5"/>
      <c r="BW85" s="20"/>
      <c r="BX85" s="315"/>
      <c r="BY85" s="483"/>
      <c r="BZ85" s="6">
        <v>3845684</v>
      </c>
      <c r="CA85" s="5"/>
      <c r="CB85" s="20"/>
      <c r="CC85" s="315"/>
      <c r="CD85" s="483"/>
      <c r="CE85" s="6">
        <v>668808</v>
      </c>
      <c r="CF85" s="5"/>
      <c r="CG85" s="20"/>
      <c r="CH85" s="315"/>
      <c r="CI85" s="483"/>
      <c r="CJ85" s="6">
        <v>640358</v>
      </c>
      <c r="CK85" s="5"/>
      <c r="CL85" s="20"/>
      <c r="CM85" s="315"/>
      <c r="CN85" s="483"/>
      <c r="CO85" s="6">
        <v>551206</v>
      </c>
      <c r="CP85" s="5"/>
      <c r="CQ85" s="20"/>
      <c r="CR85" s="315"/>
      <c r="CS85" s="483"/>
      <c r="CT85" s="6">
        <v>84467</v>
      </c>
      <c r="CU85" s="5"/>
      <c r="CV85" s="20"/>
      <c r="CW85" s="315"/>
      <c r="CX85" s="483"/>
      <c r="CY85" s="6">
        <v>479681</v>
      </c>
      <c r="CZ85" s="5"/>
      <c r="DA85" s="20"/>
      <c r="DB85" s="315"/>
      <c r="DC85" s="483"/>
      <c r="DD85" s="6">
        <v>332896</v>
      </c>
      <c r="DE85" s="5"/>
      <c r="DF85" s="20"/>
      <c r="DG85" s="315"/>
      <c r="DH85" s="483"/>
      <c r="DI85" s="6">
        <v>478951</v>
      </c>
      <c r="DJ85" s="5"/>
      <c r="DK85" s="20"/>
      <c r="DL85" s="315"/>
      <c r="DM85" s="483"/>
      <c r="DN85" s="6">
        <v>279082</v>
      </c>
      <c r="DO85" s="5"/>
      <c r="DP85" s="20"/>
      <c r="DQ85" s="315"/>
      <c r="DR85" s="483"/>
      <c r="DS85" s="6">
        <v>571</v>
      </c>
      <c r="DT85" s="5"/>
      <c r="DU85" s="20"/>
      <c r="DV85" s="315"/>
      <c r="DW85" s="483"/>
      <c r="DX85" s="6">
        <v>0</v>
      </c>
      <c r="DY85" s="5"/>
      <c r="DZ85" s="20"/>
      <c r="EA85" s="315"/>
      <c r="EB85" s="483"/>
      <c r="EC85" s="6">
        <v>329664</v>
      </c>
      <c r="ED85" s="5"/>
      <c r="EE85" s="20"/>
      <c r="EF85" s="315"/>
      <c r="EG85" s="483"/>
      <c r="EH85" s="6">
        <v>0</v>
      </c>
      <c r="EI85" s="5"/>
      <c r="EJ85" s="20"/>
      <c r="EK85" s="315"/>
      <c r="EL85" s="483"/>
      <c r="EM85" s="6">
        <f>SUM(CE85:DX85)</f>
        <v>3516020</v>
      </c>
      <c r="EN85" s="5"/>
      <c r="EO85" s="20"/>
      <c r="EP85" s="151"/>
    </row>
    <row r="86" spans="4:146" ht="12.75" customHeight="1" x14ac:dyDescent="0.3">
      <c r="D86" s="151"/>
      <c r="F86" s="315"/>
      <c r="H86" s="20"/>
      <c r="I86" s="20"/>
      <c r="J86" s="20"/>
      <c r="K86" s="315"/>
      <c r="L86" s="20"/>
      <c r="M86" s="20"/>
      <c r="N86" s="20"/>
      <c r="O86" s="20"/>
      <c r="P86" s="315"/>
      <c r="Q86" s="20"/>
      <c r="R86" s="20"/>
      <c r="S86" s="20"/>
      <c r="T86" s="20"/>
      <c r="U86" s="315"/>
      <c r="V86" s="20"/>
      <c r="W86" s="20"/>
      <c r="X86" s="20"/>
      <c r="Y86" s="20"/>
      <c r="Z86" s="315"/>
      <c r="AA86" s="20"/>
      <c r="AB86" s="20"/>
      <c r="AC86" s="20"/>
      <c r="AD86" s="20"/>
      <c r="AE86" s="315"/>
      <c r="AF86" s="20"/>
      <c r="AG86" s="20"/>
      <c r="AH86" s="20"/>
      <c r="AI86" s="20"/>
      <c r="AJ86" s="315"/>
      <c r="AK86" s="20"/>
      <c r="AL86" s="20"/>
      <c r="AM86" s="20"/>
      <c r="AN86" s="20"/>
      <c r="AO86" s="315"/>
      <c r="AP86" s="20"/>
      <c r="AQ86" s="20"/>
      <c r="AR86" s="20"/>
      <c r="AS86" s="20"/>
      <c r="AT86" s="315"/>
      <c r="AU86" s="20"/>
      <c r="AV86" s="20"/>
      <c r="AW86" s="20"/>
      <c r="AX86" s="20"/>
      <c r="AY86" s="315"/>
      <c r="AZ86" s="20"/>
      <c r="BA86" s="20"/>
      <c r="BB86" s="20"/>
      <c r="BC86" s="20"/>
      <c r="BD86" s="315"/>
      <c r="BE86" s="20"/>
      <c r="BF86" s="20"/>
      <c r="BG86" s="20"/>
      <c r="BH86" s="20"/>
      <c r="BI86" s="315"/>
      <c r="BJ86" s="20"/>
      <c r="BK86" s="20"/>
      <c r="BL86" s="20"/>
      <c r="BM86" s="20"/>
      <c r="BN86" s="315"/>
      <c r="BO86" s="20"/>
      <c r="BP86" s="20"/>
      <c r="BQ86" s="20"/>
      <c r="BR86" s="20"/>
      <c r="BS86" s="315"/>
      <c r="BT86" s="20"/>
      <c r="BU86" s="20"/>
      <c r="BV86" s="20"/>
      <c r="BW86" s="20"/>
      <c r="BX86" s="315"/>
      <c r="BY86" s="20"/>
      <c r="BZ86" s="20"/>
      <c r="CA86" s="20"/>
      <c r="CB86" s="20"/>
      <c r="CC86" s="315"/>
      <c r="CD86" s="20"/>
      <c r="CE86" s="20"/>
      <c r="CF86" s="20"/>
      <c r="CG86" s="20"/>
      <c r="CH86" s="315"/>
      <c r="CI86" s="20"/>
      <c r="CJ86" s="20"/>
      <c r="CK86" s="20"/>
      <c r="CL86" s="20"/>
      <c r="CM86" s="315"/>
      <c r="CN86" s="20"/>
      <c r="CO86" s="20"/>
      <c r="CP86" s="20"/>
      <c r="CQ86" s="20"/>
      <c r="CR86" s="315"/>
      <c r="CS86" s="20"/>
      <c r="CT86" s="20"/>
      <c r="CU86" s="20"/>
      <c r="CV86" s="20"/>
      <c r="CW86" s="315"/>
      <c r="CX86" s="20"/>
      <c r="CY86" s="20"/>
      <c r="CZ86" s="20"/>
      <c r="DA86" s="20"/>
      <c r="DB86" s="315"/>
      <c r="DC86" s="20"/>
      <c r="DD86" s="20"/>
      <c r="DE86" s="20"/>
      <c r="DF86" s="20"/>
      <c r="DG86" s="315"/>
      <c r="DH86" s="20"/>
      <c r="DI86" s="20"/>
      <c r="DJ86" s="20"/>
      <c r="DK86" s="20"/>
      <c r="DL86" s="315"/>
      <c r="DM86" s="20"/>
      <c r="DN86" s="20"/>
      <c r="DO86" s="20"/>
      <c r="DP86" s="20"/>
      <c r="DQ86" s="315"/>
      <c r="DR86" s="20"/>
      <c r="DS86" s="20"/>
      <c r="DT86" s="20"/>
      <c r="DU86" s="20"/>
      <c r="DV86" s="315"/>
      <c r="DW86" s="20"/>
      <c r="DX86" s="20"/>
      <c r="DY86" s="20"/>
      <c r="DZ86" s="20"/>
      <c r="EA86" s="315"/>
      <c r="EB86" s="20"/>
      <c r="EC86" s="20"/>
      <c r="ED86" s="20"/>
      <c r="EE86" s="20"/>
      <c r="EF86" s="315"/>
      <c r="EG86" s="20"/>
      <c r="EH86" s="20"/>
      <c r="EI86" s="20"/>
      <c r="EJ86" s="20"/>
      <c r="EK86" s="315"/>
      <c r="EL86" s="20"/>
      <c r="EM86" s="20"/>
      <c r="EN86" s="20"/>
      <c r="EO86" s="20"/>
      <c r="EP86" s="151"/>
    </row>
    <row r="87" spans="4:146" ht="12.75" customHeight="1" x14ac:dyDescent="0.3">
      <c r="D87" s="151" t="s">
        <v>431</v>
      </c>
      <c r="F87" s="315"/>
      <c r="H87" s="20">
        <f>SUM(H88:H91)</f>
        <v>0</v>
      </c>
      <c r="I87" s="20"/>
      <c r="J87" s="20"/>
      <c r="K87" s="315"/>
      <c r="L87" s="20"/>
      <c r="M87" s="20">
        <f>SUM(M88:M91)</f>
        <v>0</v>
      </c>
      <c r="N87" s="20"/>
      <c r="O87" s="20"/>
      <c r="P87" s="315"/>
      <c r="Q87" s="20"/>
      <c r="R87" s="20">
        <f>SUM(R88:R91)</f>
        <v>74735</v>
      </c>
      <c r="S87" s="20"/>
      <c r="T87" s="20"/>
      <c r="U87" s="315"/>
      <c r="V87" s="20"/>
      <c r="W87" s="20">
        <f>SUM(W88:W91)</f>
        <v>921476</v>
      </c>
      <c r="X87" s="20"/>
      <c r="Y87" s="20"/>
      <c r="Z87" s="315"/>
      <c r="AA87" s="20"/>
      <c r="AB87" s="20">
        <f>SUM(AB88:AB91)</f>
        <v>1510791</v>
      </c>
      <c r="AC87" s="20"/>
      <c r="AD87" s="20"/>
      <c r="AE87" s="315"/>
      <c r="AF87" s="20"/>
      <c r="AG87" s="20">
        <f>SUM(AG88:AG91)</f>
        <v>766804</v>
      </c>
      <c r="AH87" s="20"/>
      <c r="AI87" s="20"/>
      <c r="AJ87" s="315"/>
      <c r="AK87" s="20"/>
      <c r="AL87" s="20">
        <f>SUM(AL88:AL91)</f>
        <v>246540</v>
      </c>
      <c r="AM87" s="20"/>
      <c r="AN87" s="20"/>
      <c r="AO87" s="315"/>
      <c r="AP87" s="20"/>
      <c r="AQ87" s="20">
        <f>SUM(AQ88:AQ91)</f>
        <v>1622017</v>
      </c>
      <c r="AR87" s="20"/>
      <c r="AS87" s="20"/>
      <c r="AT87" s="315"/>
      <c r="AU87" s="20"/>
      <c r="AV87" s="20">
        <f>SUM(AV88:AV91)</f>
        <v>1590088</v>
      </c>
      <c r="AW87" s="20"/>
      <c r="AX87" s="20"/>
      <c r="AY87" s="315"/>
      <c r="AZ87" s="20"/>
      <c r="BA87" s="20">
        <f>SUM(BA88:BA91)</f>
        <v>3593197</v>
      </c>
      <c r="BB87" s="20"/>
      <c r="BC87" s="20"/>
      <c r="BD87" s="315"/>
      <c r="BE87" s="20"/>
      <c r="BF87" s="20">
        <f>SUM(BF88:BF91)</f>
        <v>1257580</v>
      </c>
      <c r="BG87" s="20"/>
      <c r="BH87" s="20"/>
      <c r="BI87" s="315"/>
      <c r="BJ87" s="20"/>
      <c r="BK87" s="20">
        <f>SUM(BK88:BK91)</f>
        <v>0</v>
      </c>
      <c r="BL87" s="20"/>
      <c r="BM87" s="20"/>
      <c r="BN87" s="315"/>
      <c r="BO87" s="20"/>
      <c r="BP87" s="20">
        <f>SUM(BP88:BP91)</f>
        <v>0</v>
      </c>
      <c r="BQ87" s="20"/>
      <c r="BR87" s="20"/>
      <c r="BS87" s="315"/>
      <c r="BT87" s="20"/>
      <c r="BU87" s="20">
        <f>SUM(BU88:BU91)</f>
        <v>11583228</v>
      </c>
      <c r="BV87" s="20"/>
      <c r="BW87" s="20"/>
      <c r="BX87" s="315"/>
      <c r="BY87" s="20"/>
      <c r="BZ87" s="20">
        <f>SUM(BZ88:BZ91)</f>
        <v>10723059</v>
      </c>
      <c r="CA87" s="20"/>
      <c r="CB87" s="20"/>
      <c r="CC87" s="315"/>
      <c r="CD87" s="20"/>
      <c r="CE87" s="20">
        <f>SUM(CE88:CE91)</f>
        <v>162209</v>
      </c>
      <c r="CF87" s="20"/>
      <c r="CG87" s="20"/>
      <c r="CH87" s="315"/>
      <c r="CI87" s="20"/>
      <c r="CJ87" s="20">
        <f>SUM(CJ88:CJ91)</f>
        <v>3791090</v>
      </c>
      <c r="CK87" s="20"/>
      <c r="CL87" s="20"/>
      <c r="CM87" s="315"/>
      <c r="CN87" s="20"/>
      <c r="CO87" s="20">
        <f>SUM(CO88:CO91)</f>
        <v>1591846</v>
      </c>
      <c r="CP87" s="20"/>
      <c r="CQ87" s="20"/>
      <c r="CR87" s="315"/>
      <c r="CS87" s="20"/>
      <c r="CT87" s="20">
        <f>SUM(CT88:CT91)</f>
        <v>1098806</v>
      </c>
      <c r="CU87" s="20"/>
      <c r="CV87" s="20"/>
      <c r="CW87" s="315"/>
      <c r="CX87" s="20"/>
      <c r="CY87" s="20">
        <f>SUM(CY88:CY91)</f>
        <v>368379</v>
      </c>
      <c r="CZ87" s="20"/>
      <c r="DA87" s="20"/>
      <c r="DB87" s="315"/>
      <c r="DC87" s="20"/>
      <c r="DD87" s="20">
        <f>SUM(DD88:DD91)</f>
        <v>0</v>
      </c>
      <c r="DE87" s="20"/>
      <c r="DF87" s="20"/>
      <c r="DG87" s="315"/>
      <c r="DH87" s="20"/>
      <c r="DI87" s="20">
        <f>SUM(DI88:DI91)</f>
        <v>1543115</v>
      </c>
      <c r="DJ87" s="20"/>
      <c r="DK87" s="20"/>
      <c r="DL87" s="315"/>
      <c r="DM87" s="20"/>
      <c r="DN87" s="20">
        <f>SUM(DN88:DN91)</f>
        <v>747428</v>
      </c>
      <c r="DO87" s="20"/>
      <c r="DP87" s="20"/>
      <c r="DQ87" s="315"/>
      <c r="DR87" s="20"/>
      <c r="DS87" s="20">
        <f>SUM(DS88:DS91)</f>
        <v>326135</v>
      </c>
      <c r="DT87" s="20"/>
      <c r="DU87" s="20"/>
      <c r="DV87" s="315"/>
      <c r="DW87" s="20"/>
      <c r="DX87" s="20">
        <f>SUM(DX88:DX91)</f>
        <v>222568</v>
      </c>
      <c r="DY87" s="20"/>
      <c r="DZ87" s="20"/>
      <c r="EA87" s="315"/>
      <c r="EB87" s="20"/>
      <c r="EC87" s="20">
        <f>SUM(EC88:EC91)</f>
        <v>871483</v>
      </c>
      <c r="ED87" s="20"/>
      <c r="EE87" s="20"/>
      <c r="EF87" s="315"/>
      <c r="EG87" s="20"/>
      <c r="EH87" s="20">
        <f>SUM(EH88:EH91)</f>
        <v>0</v>
      </c>
      <c r="EI87" s="20"/>
      <c r="EJ87" s="20"/>
      <c r="EK87" s="315"/>
      <c r="EL87" s="20"/>
      <c r="EM87" s="20">
        <f>SUM(EM88:EM91)</f>
        <v>9851576</v>
      </c>
      <c r="EN87" s="20"/>
      <c r="EO87" s="20"/>
      <c r="EP87" s="151"/>
    </row>
    <row r="88" spans="4:146" ht="12.75" customHeight="1" x14ac:dyDescent="0.3">
      <c r="D88" s="151" t="s">
        <v>416</v>
      </c>
      <c r="F88" s="315"/>
      <c r="G88" s="406"/>
      <c r="H88" s="474">
        <v>0</v>
      </c>
      <c r="I88" s="475"/>
      <c r="J88" s="20"/>
      <c r="K88" s="315"/>
      <c r="L88" s="476"/>
      <c r="M88" s="474">
        <v>0</v>
      </c>
      <c r="N88" s="475"/>
      <c r="O88" s="20"/>
      <c r="P88" s="315"/>
      <c r="Q88" s="476"/>
      <c r="R88" s="474">
        <f>40000-27851</f>
        <v>12149</v>
      </c>
      <c r="S88" s="475"/>
      <c r="T88" s="20"/>
      <c r="U88" s="315"/>
      <c r="V88" s="476"/>
      <c r="W88" s="474">
        <f>490000-348571</f>
        <v>141429</v>
      </c>
      <c r="X88" s="475"/>
      <c r="Y88" s="20"/>
      <c r="Z88" s="315"/>
      <c r="AA88" s="476"/>
      <c r="AB88" s="474">
        <f>800000-576933</f>
        <v>223067</v>
      </c>
      <c r="AC88" s="475"/>
      <c r="AD88" s="20"/>
      <c r="AE88" s="315"/>
      <c r="AF88" s="476"/>
      <c r="AG88" s="474">
        <f>405000-283975</f>
        <v>121025</v>
      </c>
      <c r="AH88" s="475"/>
      <c r="AI88" s="20"/>
      <c r="AJ88" s="315"/>
      <c r="AK88" s="476"/>
      <c r="AL88" s="474">
        <f>130000-90819</f>
        <v>39181</v>
      </c>
      <c r="AM88" s="475"/>
      <c r="AN88" s="20"/>
      <c r="AO88" s="315"/>
      <c r="AP88" s="476"/>
      <c r="AQ88" s="474">
        <f>850000-564865</f>
        <v>285135</v>
      </c>
      <c r="AR88" s="475"/>
      <c r="AS88" s="20"/>
      <c r="AT88" s="315"/>
      <c r="AU88" s="476"/>
      <c r="AV88" s="474">
        <f>830000-508646</f>
        <v>321354</v>
      </c>
      <c r="AW88" s="475"/>
      <c r="AX88" s="20"/>
      <c r="AY88" s="315"/>
      <c r="AZ88" s="476"/>
      <c r="BA88" s="474">
        <f>1875000-979423</f>
        <v>895577</v>
      </c>
      <c r="BB88" s="475"/>
      <c r="BC88" s="20"/>
      <c r="BD88" s="315"/>
      <c r="BE88" s="476"/>
      <c r="BF88" s="474">
        <f>655000-347351</f>
        <v>307649</v>
      </c>
      <c r="BG88" s="475"/>
      <c r="BH88" s="20"/>
      <c r="BI88" s="315"/>
      <c r="BJ88" s="476"/>
      <c r="BK88" s="474">
        <v>0</v>
      </c>
      <c r="BL88" s="475"/>
      <c r="BM88" s="20"/>
      <c r="BN88" s="315"/>
      <c r="BO88" s="476"/>
      <c r="BP88" s="474">
        <v>0</v>
      </c>
      <c r="BQ88" s="475"/>
      <c r="BR88" s="20"/>
      <c r="BS88" s="315"/>
      <c r="BT88" s="476"/>
      <c r="BU88" s="474">
        <f>SUM(M88:BP88)</f>
        <v>2346566</v>
      </c>
      <c r="BV88" s="475"/>
      <c r="BW88" s="20"/>
      <c r="BX88" s="315"/>
      <c r="BY88" s="476"/>
      <c r="BZ88" s="474">
        <v>1852453</v>
      </c>
      <c r="CA88" s="475"/>
      <c r="CB88" s="20"/>
      <c r="CC88" s="315"/>
      <c r="CD88" s="476"/>
      <c r="CE88" s="474">
        <v>29541</v>
      </c>
      <c r="CF88" s="475"/>
      <c r="CG88" s="20"/>
      <c r="CH88" s="315"/>
      <c r="CI88" s="476"/>
      <c r="CJ88" s="474">
        <v>637746</v>
      </c>
      <c r="CK88" s="475"/>
      <c r="CL88" s="20"/>
      <c r="CM88" s="315"/>
      <c r="CN88" s="476"/>
      <c r="CO88" s="474">
        <v>254689</v>
      </c>
      <c r="CP88" s="475"/>
      <c r="CQ88" s="20"/>
      <c r="CR88" s="315"/>
      <c r="CS88" s="476"/>
      <c r="CT88" s="474">
        <v>187275</v>
      </c>
      <c r="CU88" s="475"/>
      <c r="CV88" s="20"/>
      <c r="CW88" s="315"/>
      <c r="CX88" s="476"/>
      <c r="CY88" s="474">
        <v>68700</v>
      </c>
      <c r="CZ88" s="475"/>
      <c r="DA88" s="20"/>
      <c r="DB88" s="315"/>
      <c r="DC88" s="476"/>
      <c r="DD88" s="474">
        <v>0</v>
      </c>
      <c r="DE88" s="475"/>
      <c r="DF88" s="20"/>
      <c r="DG88" s="315"/>
      <c r="DH88" s="476"/>
      <c r="DI88" s="474">
        <v>287531</v>
      </c>
      <c r="DJ88" s="475"/>
      <c r="DK88" s="20"/>
      <c r="DL88" s="315"/>
      <c r="DM88" s="476"/>
      <c r="DN88" s="474">
        <v>122831</v>
      </c>
      <c r="DO88" s="475"/>
      <c r="DP88" s="20"/>
      <c r="DQ88" s="315"/>
      <c r="DR88" s="476"/>
      <c r="DS88" s="474">
        <v>62763</v>
      </c>
      <c r="DT88" s="475"/>
      <c r="DU88" s="20"/>
      <c r="DV88" s="315"/>
      <c r="DW88" s="476"/>
      <c r="DX88" s="474">
        <v>39864</v>
      </c>
      <c r="DY88" s="475"/>
      <c r="DZ88" s="20"/>
      <c r="EA88" s="315"/>
      <c r="EB88" s="476"/>
      <c r="EC88" s="474">
        <v>161513</v>
      </c>
      <c r="ED88" s="475"/>
      <c r="EE88" s="20"/>
      <c r="EF88" s="315"/>
      <c r="EG88" s="476"/>
      <c r="EH88" s="474">
        <v>0</v>
      </c>
      <c r="EI88" s="475"/>
      <c r="EJ88" s="20"/>
      <c r="EK88" s="315"/>
      <c r="EL88" s="476"/>
      <c r="EM88" s="474">
        <f>SUM(CE88:DX88)</f>
        <v>1690940</v>
      </c>
      <c r="EN88" s="475"/>
      <c r="EO88" s="20"/>
      <c r="EP88" s="151"/>
    </row>
    <row r="89" spans="4:146" ht="12.75" customHeight="1" x14ac:dyDescent="0.3">
      <c r="D89" s="151" t="s">
        <v>419</v>
      </c>
      <c r="F89" s="315"/>
      <c r="G89" s="402"/>
      <c r="H89" s="20">
        <v>0</v>
      </c>
      <c r="I89" s="19"/>
      <c r="J89" s="20"/>
      <c r="K89" s="315"/>
      <c r="L89" s="315"/>
      <c r="M89" s="20">
        <v>0</v>
      </c>
      <c r="N89" s="19"/>
      <c r="O89" s="20"/>
      <c r="P89" s="315"/>
      <c r="Q89" s="315"/>
      <c r="R89" s="20">
        <v>27851</v>
      </c>
      <c r="S89" s="19"/>
      <c r="T89" s="20"/>
      <c r="U89" s="315"/>
      <c r="V89" s="315"/>
      <c r="W89" s="20">
        <v>348571</v>
      </c>
      <c r="X89" s="19"/>
      <c r="Y89" s="20"/>
      <c r="Z89" s="315"/>
      <c r="AA89" s="315"/>
      <c r="AB89" s="20">
        <v>576933</v>
      </c>
      <c r="AC89" s="19"/>
      <c r="AD89" s="20"/>
      <c r="AE89" s="315"/>
      <c r="AF89" s="315"/>
      <c r="AG89" s="20">
        <v>283975</v>
      </c>
      <c r="AH89" s="19"/>
      <c r="AI89" s="20"/>
      <c r="AJ89" s="315"/>
      <c r="AK89" s="315"/>
      <c r="AL89" s="20">
        <v>90819</v>
      </c>
      <c r="AM89" s="19"/>
      <c r="AN89" s="20"/>
      <c r="AO89" s="315"/>
      <c r="AP89" s="315"/>
      <c r="AQ89" s="20">
        <v>564865</v>
      </c>
      <c r="AR89" s="19"/>
      <c r="AS89" s="20"/>
      <c r="AT89" s="315"/>
      <c r="AU89" s="315"/>
      <c r="AV89" s="20">
        <v>508646</v>
      </c>
      <c r="AW89" s="19"/>
      <c r="AX89" s="20"/>
      <c r="AY89" s="315"/>
      <c r="AZ89" s="315"/>
      <c r="BA89" s="20">
        <v>979423</v>
      </c>
      <c r="BB89" s="19"/>
      <c r="BC89" s="20"/>
      <c r="BD89" s="315"/>
      <c r="BE89" s="315"/>
      <c r="BF89" s="20">
        <v>347351</v>
      </c>
      <c r="BG89" s="19"/>
      <c r="BH89" s="20"/>
      <c r="BI89" s="315"/>
      <c r="BJ89" s="315"/>
      <c r="BK89" s="20">
        <v>0</v>
      </c>
      <c r="BL89" s="19"/>
      <c r="BM89" s="20"/>
      <c r="BN89" s="315"/>
      <c r="BO89" s="315"/>
      <c r="BP89" s="20">
        <v>0</v>
      </c>
      <c r="BQ89" s="19"/>
      <c r="BR89" s="20"/>
      <c r="BS89" s="315"/>
      <c r="BT89" s="315"/>
      <c r="BU89" s="20">
        <f>SUM(M89:BP89)</f>
        <v>3728434</v>
      </c>
      <c r="BV89" s="19"/>
      <c r="BW89" s="20"/>
      <c r="BX89" s="315"/>
      <c r="BY89" s="315"/>
      <c r="BZ89" s="20">
        <v>4004751</v>
      </c>
      <c r="CA89" s="19"/>
      <c r="CB89" s="20"/>
      <c r="CC89" s="315"/>
      <c r="CD89" s="315"/>
      <c r="CE89" s="20">
        <v>60459</v>
      </c>
      <c r="CF89" s="19"/>
      <c r="CG89" s="20"/>
      <c r="CH89" s="315"/>
      <c r="CI89" s="315"/>
      <c r="CJ89" s="20">
        <v>1457254</v>
      </c>
      <c r="CK89" s="19"/>
      <c r="CL89" s="20"/>
      <c r="CM89" s="315"/>
      <c r="CN89" s="315"/>
      <c r="CO89" s="20">
        <v>615311</v>
      </c>
      <c r="CP89" s="19"/>
      <c r="CQ89" s="20"/>
      <c r="CR89" s="315"/>
      <c r="CS89" s="315"/>
      <c r="CT89" s="20">
        <v>410825</v>
      </c>
      <c r="CU89" s="19"/>
      <c r="CV89" s="20"/>
      <c r="CW89" s="315"/>
      <c r="CX89" s="315"/>
      <c r="CY89" s="20">
        <v>131300</v>
      </c>
      <c r="CZ89" s="19"/>
      <c r="DA89" s="20"/>
      <c r="DB89" s="315"/>
      <c r="DC89" s="315"/>
      <c r="DD89" s="20">
        <v>0</v>
      </c>
      <c r="DE89" s="19"/>
      <c r="DF89" s="20"/>
      <c r="DG89" s="315"/>
      <c r="DH89" s="315"/>
      <c r="DI89" s="20">
        <v>547469</v>
      </c>
      <c r="DJ89" s="19"/>
      <c r="DK89" s="20"/>
      <c r="DL89" s="315"/>
      <c r="DM89" s="315"/>
      <c r="DN89" s="20">
        <v>280473</v>
      </c>
      <c r="DO89" s="19"/>
      <c r="DP89" s="20"/>
      <c r="DQ89" s="315"/>
      <c r="DR89" s="315"/>
      <c r="DS89" s="20">
        <v>113037</v>
      </c>
      <c r="DT89" s="19"/>
      <c r="DU89" s="20"/>
      <c r="DV89" s="315"/>
      <c r="DW89" s="315"/>
      <c r="DX89" s="20">
        <v>80136</v>
      </c>
      <c r="DY89" s="19"/>
      <c r="DZ89" s="20"/>
      <c r="EA89" s="315"/>
      <c r="EB89" s="315"/>
      <c r="EC89" s="20">
        <v>308487</v>
      </c>
      <c r="ED89" s="19"/>
      <c r="EE89" s="20"/>
      <c r="EF89" s="315"/>
      <c r="EG89" s="315"/>
      <c r="EH89" s="20">
        <v>0</v>
      </c>
      <c r="EI89" s="19"/>
      <c r="EJ89" s="20"/>
      <c r="EK89" s="315"/>
      <c r="EL89" s="315"/>
      <c r="EM89" s="20">
        <f>SUM(CE89:DX89)</f>
        <v>3696264</v>
      </c>
      <c r="EN89" s="19"/>
      <c r="EO89" s="20"/>
      <c r="EP89" s="151"/>
    </row>
    <row r="90" spans="4:146" ht="12.75" customHeight="1" x14ac:dyDescent="0.3">
      <c r="D90" s="151" t="s">
        <v>420</v>
      </c>
      <c r="F90" s="315"/>
      <c r="G90" s="402"/>
      <c r="H90" s="20">
        <v>0</v>
      </c>
      <c r="I90" s="19"/>
      <c r="J90" s="20"/>
      <c r="K90" s="315"/>
      <c r="L90" s="315"/>
      <c r="M90" s="20">
        <v>0</v>
      </c>
      <c r="N90" s="19"/>
      <c r="O90" s="20"/>
      <c r="P90" s="315"/>
      <c r="Q90" s="315"/>
      <c r="R90" s="20">
        <v>0</v>
      </c>
      <c r="S90" s="19"/>
      <c r="T90" s="20"/>
      <c r="U90" s="315"/>
      <c r="V90" s="315"/>
      <c r="W90" s="20">
        <v>0</v>
      </c>
      <c r="X90" s="19"/>
      <c r="Y90" s="20"/>
      <c r="Z90" s="315"/>
      <c r="AA90" s="315"/>
      <c r="AB90" s="20">
        <v>0</v>
      </c>
      <c r="AC90" s="19"/>
      <c r="AD90" s="20"/>
      <c r="AE90" s="315"/>
      <c r="AF90" s="315"/>
      <c r="AG90" s="20">
        <v>0</v>
      </c>
      <c r="AH90" s="19"/>
      <c r="AI90" s="20"/>
      <c r="AJ90" s="315"/>
      <c r="AK90" s="315"/>
      <c r="AL90" s="20">
        <v>0</v>
      </c>
      <c r="AM90" s="19"/>
      <c r="AN90" s="20"/>
      <c r="AO90" s="315"/>
      <c r="AP90" s="315"/>
      <c r="AQ90" s="20">
        <v>0</v>
      </c>
      <c r="AR90" s="19"/>
      <c r="AS90" s="20"/>
      <c r="AT90" s="315"/>
      <c r="AU90" s="315"/>
      <c r="AV90" s="20">
        <v>0</v>
      </c>
      <c r="AW90" s="19"/>
      <c r="AX90" s="20"/>
      <c r="AY90" s="315"/>
      <c r="AZ90" s="315"/>
      <c r="BA90" s="20">
        <v>0</v>
      </c>
      <c r="BB90" s="19"/>
      <c r="BC90" s="20"/>
      <c r="BD90" s="315"/>
      <c r="BE90" s="315"/>
      <c r="BF90" s="20">
        <v>0</v>
      </c>
      <c r="BG90" s="19"/>
      <c r="BH90" s="20"/>
      <c r="BI90" s="315"/>
      <c r="BJ90" s="315"/>
      <c r="BK90" s="20">
        <v>0</v>
      </c>
      <c r="BL90" s="19"/>
      <c r="BM90" s="20"/>
      <c r="BN90" s="315"/>
      <c r="BO90" s="315"/>
      <c r="BP90" s="20">
        <v>0</v>
      </c>
      <c r="BQ90" s="19"/>
      <c r="BR90" s="20"/>
      <c r="BS90" s="315"/>
      <c r="BT90" s="315"/>
      <c r="BU90" s="20">
        <f>SUM(M90:BP90)</f>
        <v>0</v>
      </c>
      <c r="BV90" s="19"/>
      <c r="BW90" s="20"/>
      <c r="BX90" s="315"/>
      <c r="BY90" s="315"/>
      <c r="BZ90" s="20">
        <v>0</v>
      </c>
      <c r="CA90" s="19"/>
      <c r="CB90" s="20"/>
      <c r="CC90" s="315"/>
      <c r="CD90" s="315"/>
      <c r="CE90" s="20">
        <v>0</v>
      </c>
      <c r="CF90" s="19"/>
      <c r="CG90" s="20"/>
      <c r="CH90" s="315"/>
      <c r="CI90" s="315"/>
      <c r="CJ90" s="20">
        <v>0</v>
      </c>
      <c r="CK90" s="19"/>
      <c r="CL90" s="20"/>
      <c r="CM90" s="315"/>
      <c r="CN90" s="315"/>
      <c r="CO90" s="20">
        <v>0</v>
      </c>
      <c r="CP90" s="19"/>
      <c r="CQ90" s="20"/>
      <c r="CR90" s="315"/>
      <c r="CS90" s="315"/>
      <c r="CT90" s="20">
        <v>0</v>
      </c>
      <c r="CU90" s="19"/>
      <c r="CV90" s="20"/>
      <c r="CW90" s="315"/>
      <c r="CX90" s="315"/>
      <c r="CY90" s="20">
        <v>0</v>
      </c>
      <c r="CZ90" s="19"/>
      <c r="DA90" s="20"/>
      <c r="DB90" s="315"/>
      <c r="DC90" s="315"/>
      <c r="DD90" s="20">
        <v>0</v>
      </c>
      <c r="DE90" s="19"/>
      <c r="DF90" s="20"/>
      <c r="DG90" s="315"/>
      <c r="DH90" s="315"/>
      <c r="DI90" s="20">
        <v>0</v>
      </c>
      <c r="DJ90" s="19"/>
      <c r="DK90" s="20"/>
      <c r="DL90" s="315"/>
      <c r="DM90" s="315"/>
      <c r="DN90" s="20">
        <v>0</v>
      </c>
      <c r="DO90" s="19"/>
      <c r="DP90" s="20"/>
      <c r="DQ90" s="315"/>
      <c r="DR90" s="315"/>
      <c r="DS90" s="20">
        <v>0</v>
      </c>
      <c r="DT90" s="19"/>
      <c r="DU90" s="20"/>
      <c r="DV90" s="315"/>
      <c r="DW90" s="315"/>
      <c r="DX90" s="20">
        <v>0</v>
      </c>
      <c r="DY90" s="19"/>
      <c r="DZ90" s="20"/>
      <c r="EA90" s="315"/>
      <c r="EB90" s="315"/>
      <c r="EC90" s="20">
        <v>0</v>
      </c>
      <c r="ED90" s="19"/>
      <c r="EE90" s="20"/>
      <c r="EF90" s="315"/>
      <c r="EG90" s="315"/>
      <c r="EH90" s="20">
        <v>0</v>
      </c>
      <c r="EI90" s="19"/>
      <c r="EJ90" s="20"/>
      <c r="EK90" s="315"/>
      <c r="EL90" s="315"/>
      <c r="EM90" s="20">
        <f>SUM(CE90:DX90)</f>
        <v>0</v>
      </c>
      <c r="EN90" s="19"/>
      <c r="EO90" s="20"/>
      <c r="EP90" s="151"/>
    </row>
    <row r="91" spans="4:146" ht="12.75" customHeight="1" x14ac:dyDescent="0.3">
      <c r="D91" s="151" t="s">
        <v>421</v>
      </c>
      <c r="F91" s="315"/>
      <c r="G91" s="419"/>
      <c r="H91" s="6">
        <v>0</v>
      </c>
      <c r="I91" s="5"/>
      <c r="J91" s="20"/>
      <c r="K91" s="315"/>
      <c r="L91" s="483"/>
      <c r="M91" s="6">
        <v>0</v>
      </c>
      <c r="N91" s="5"/>
      <c r="O91" s="20"/>
      <c r="P91" s="315"/>
      <c r="Q91" s="483"/>
      <c r="R91" s="6">
        <v>34735</v>
      </c>
      <c r="S91" s="5"/>
      <c r="T91" s="20"/>
      <c r="U91" s="315"/>
      <c r="V91" s="483"/>
      <c r="W91" s="6">
        <v>431476</v>
      </c>
      <c r="X91" s="5"/>
      <c r="Y91" s="20"/>
      <c r="Z91" s="315"/>
      <c r="AA91" s="483"/>
      <c r="AB91" s="6">
        <v>710791</v>
      </c>
      <c r="AC91" s="5"/>
      <c r="AD91" s="20"/>
      <c r="AE91" s="315"/>
      <c r="AF91" s="483"/>
      <c r="AG91" s="6">
        <v>361804</v>
      </c>
      <c r="AH91" s="5"/>
      <c r="AI91" s="20"/>
      <c r="AJ91" s="315"/>
      <c r="AK91" s="483"/>
      <c r="AL91" s="6">
        <v>116540</v>
      </c>
      <c r="AM91" s="5"/>
      <c r="AN91" s="20"/>
      <c r="AO91" s="315"/>
      <c r="AP91" s="483"/>
      <c r="AQ91" s="6">
        <v>772017</v>
      </c>
      <c r="AR91" s="5"/>
      <c r="AS91" s="20"/>
      <c r="AT91" s="315"/>
      <c r="AU91" s="483"/>
      <c r="AV91" s="6">
        <v>760088</v>
      </c>
      <c r="AW91" s="5"/>
      <c r="AX91" s="20"/>
      <c r="AY91" s="315"/>
      <c r="AZ91" s="483"/>
      <c r="BA91" s="6">
        <v>1718197</v>
      </c>
      <c r="BB91" s="5"/>
      <c r="BC91" s="20"/>
      <c r="BD91" s="315"/>
      <c r="BE91" s="483"/>
      <c r="BF91" s="6">
        <v>602580</v>
      </c>
      <c r="BG91" s="5"/>
      <c r="BH91" s="20"/>
      <c r="BI91" s="315"/>
      <c r="BJ91" s="483"/>
      <c r="BK91" s="6">
        <v>0</v>
      </c>
      <c r="BL91" s="5"/>
      <c r="BM91" s="20"/>
      <c r="BN91" s="315"/>
      <c r="BO91" s="483"/>
      <c r="BP91" s="6">
        <v>0</v>
      </c>
      <c r="BQ91" s="5"/>
      <c r="BR91" s="20"/>
      <c r="BS91" s="315"/>
      <c r="BT91" s="483"/>
      <c r="BU91" s="6">
        <f>SUM(M91:BP91)</f>
        <v>5508228</v>
      </c>
      <c r="BV91" s="5"/>
      <c r="BW91" s="20"/>
      <c r="BX91" s="315"/>
      <c r="BY91" s="483"/>
      <c r="BZ91" s="6">
        <v>4865855</v>
      </c>
      <c r="CA91" s="5"/>
      <c r="CB91" s="20"/>
      <c r="CC91" s="315"/>
      <c r="CD91" s="483"/>
      <c r="CE91" s="6">
        <v>72209</v>
      </c>
      <c r="CF91" s="5"/>
      <c r="CG91" s="20"/>
      <c r="CH91" s="315"/>
      <c r="CI91" s="483"/>
      <c r="CJ91" s="6">
        <v>1696090</v>
      </c>
      <c r="CK91" s="5"/>
      <c r="CL91" s="20"/>
      <c r="CM91" s="315"/>
      <c r="CN91" s="483"/>
      <c r="CO91" s="6">
        <v>721846</v>
      </c>
      <c r="CP91" s="5"/>
      <c r="CQ91" s="20"/>
      <c r="CR91" s="315"/>
      <c r="CS91" s="483"/>
      <c r="CT91" s="6">
        <v>500706</v>
      </c>
      <c r="CU91" s="5"/>
      <c r="CV91" s="20"/>
      <c r="CW91" s="315"/>
      <c r="CX91" s="483"/>
      <c r="CY91" s="6">
        <v>168379</v>
      </c>
      <c r="CZ91" s="5"/>
      <c r="DA91" s="20"/>
      <c r="DB91" s="315"/>
      <c r="DC91" s="483"/>
      <c r="DD91" s="6">
        <v>0</v>
      </c>
      <c r="DE91" s="5"/>
      <c r="DF91" s="20"/>
      <c r="DG91" s="315"/>
      <c r="DH91" s="483"/>
      <c r="DI91" s="6">
        <v>708115</v>
      </c>
      <c r="DJ91" s="5"/>
      <c r="DK91" s="20"/>
      <c r="DL91" s="315"/>
      <c r="DM91" s="483"/>
      <c r="DN91" s="6">
        <v>344124</v>
      </c>
      <c r="DO91" s="5"/>
      <c r="DP91" s="20"/>
      <c r="DQ91" s="315"/>
      <c r="DR91" s="483"/>
      <c r="DS91" s="6">
        <v>150335</v>
      </c>
      <c r="DT91" s="5"/>
      <c r="DU91" s="20"/>
      <c r="DV91" s="315"/>
      <c r="DW91" s="483"/>
      <c r="DX91" s="6">
        <v>102568</v>
      </c>
      <c r="DY91" s="5"/>
      <c r="DZ91" s="20"/>
      <c r="EA91" s="315"/>
      <c r="EB91" s="483"/>
      <c r="EC91" s="6">
        <v>401483</v>
      </c>
      <c r="ED91" s="5"/>
      <c r="EE91" s="20"/>
      <c r="EF91" s="315"/>
      <c r="EG91" s="483"/>
      <c r="EH91" s="6">
        <v>0</v>
      </c>
      <c r="EI91" s="5"/>
      <c r="EJ91" s="20"/>
      <c r="EK91" s="315"/>
      <c r="EL91" s="483"/>
      <c r="EM91" s="6">
        <f>SUM(CE91:DX91)</f>
        <v>4464372</v>
      </c>
      <c r="EN91" s="5"/>
      <c r="EO91" s="20"/>
      <c r="EP91" s="151"/>
    </row>
    <row r="92" spans="4:146" ht="12.75" customHeight="1" x14ac:dyDescent="0.3">
      <c r="D92" s="151"/>
      <c r="F92" s="315"/>
      <c r="H92" s="20"/>
      <c r="I92" s="20"/>
      <c r="J92" s="20"/>
      <c r="K92" s="315"/>
      <c r="L92" s="20"/>
      <c r="M92" s="20"/>
      <c r="N92" s="20"/>
      <c r="O92" s="20"/>
      <c r="P92" s="315"/>
      <c r="Q92" s="20"/>
      <c r="R92" s="20"/>
      <c r="S92" s="20"/>
      <c r="T92" s="20"/>
      <c r="U92" s="315"/>
      <c r="V92" s="20"/>
      <c r="W92" s="20"/>
      <c r="X92" s="20"/>
      <c r="Y92" s="20"/>
      <c r="Z92" s="315"/>
      <c r="AA92" s="20"/>
      <c r="AB92" s="20"/>
      <c r="AC92" s="20"/>
      <c r="AD92" s="20"/>
      <c r="AE92" s="315"/>
      <c r="AF92" s="20"/>
      <c r="AG92" s="20"/>
      <c r="AH92" s="20"/>
      <c r="AI92" s="20"/>
      <c r="AJ92" s="315"/>
      <c r="AK92" s="20"/>
      <c r="AL92" s="20"/>
      <c r="AM92" s="20"/>
      <c r="AN92" s="20"/>
      <c r="AO92" s="315"/>
      <c r="AP92" s="20"/>
      <c r="AQ92" s="20"/>
      <c r="AR92" s="20"/>
      <c r="AS92" s="20"/>
      <c r="AT92" s="315"/>
      <c r="AU92" s="20"/>
      <c r="AV92" s="20"/>
      <c r="AW92" s="20"/>
      <c r="AX92" s="20"/>
      <c r="AY92" s="315"/>
      <c r="AZ92" s="20"/>
      <c r="BA92" s="20"/>
      <c r="BB92" s="20"/>
      <c r="BC92" s="20"/>
      <c r="BD92" s="315"/>
      <c r="BE92" s="20"/>
      <c r="BF92" s="20"/>
      <c r="BG92" s="20"/>
      <c r="BH92" s="20"/>
      <c r="BI92" s="315"/>
      <c r="BJ92" s="20"/>
      <c r="BK92" s="20"/>
      <c r="BL92" s="20"/>
      <c r="BM92" s="20"/>
      <c r="BN92" s="315"/>
      <c r="BO92" s="20"/>
      <c r="BP92" s="20"/>
      <c r="BQ92" s="20"/>
      <c r="BR92" s="20"/>
      <c r="BS92" s="315"/>
      <c r="BT92" s="20"/>
      <c r="BU92" s="20"/>
      <c r="BV92" s="20"/>
      <c r="BW92" s="20"/>
      <c r="BX92" s="315"/>
      <c r="BY92" s="20"/>
      <c r="BZ92" s="20"/>
      <c r="CA92" s="20"/>
      <c r="CB92" s="20"/>
      <c r="CC92" s="315"/>
      <c r="CD92" s="20"/>
      <c r="CE92" s="20"/>
      <c r="CF92" s="20"/>
      <c r="CG92" s="20"/>
      <c r="CH92" s="315"/>
      <c r="CI92" s="20"/>
      <c r="CJ92" s="20"/>
      <c r="CK92" s="20"/>
      <c r="CL92" s="20"/>
      <c r="CM92" s="315"/>
      <c r="CN92" s="20"/>
      <c r="CO92" s="20"/>
      <c r="CP92" s="20"/>
      <c r="CQ92" s="20"/>
      <c r="CR92" s="315"/>
      <c r="CS92" s="20"/>
      <c r="CT92" s="20"/>
      <c r="CU92" s="20"/>
      <c r="CV92" s="20"/>
      <c r="CW92" s="315"/>
      <c r="CX92" s="20"/>
      <c r="CY92" s="20"/>
      <c r="CZ92" s="20"/>
      <c r="DA92" s="20"/>
      <c r="DB92" s="315"/>
      <c r="DC92" s="20"/>
      <c r="DD92" s="20"/>
      <c r="DE92" s="20"/>
      <c r="DF92" s="20"/>
      <c r="DG92" s="315"/>
      <c r="DH92" s="20"/>
      <c r="DI92" s="20"/>
      <c r="DJ92" s="20"/>
      <c r="DK92" s="20"/>
      <c r="DL92" s="315"/>
      <c r="DM92" s="20"/>
      <c r="DN92" s="20"/>
      <c r="DO92" s="20"/>
      <c r="DP92" s="20"/>
      <c r="DQ92" s="315"/>
      <c r="DR92" s="20"/>
      <c r="DS92" s="20"/>
      <c r="DT92" s="20"/>
      <c r="DU92" s="20"/>
      <c r="DV92" s="315"/>
      <c r="DW92" s="20"/>
      <c r="DX92" s="20"/>
      <c r="DY92" s="20"/>
      <c r="DZ92" s="20"/>
      <c r="EA92" s="315"/>
      <c r="EB92" s="20"/>
      <c r="EC92" s="20"/>
      <c r="ED92" s="20"/>
      <c r="EE92" s="20"/>
      <c r="EF92" s="315"/>
      <c r="EG92" s="20"/>
      <c r="EH92" s="20"/>
      <c r="EI92" s="20"/>
      <c r="EJ92" s="20"/>
      <c r="EK92" s="315"/>
      <c r="EL92" s="20"/>
      <c r="EM92" s="20"/>
      <c r="EN92" s="20"/>
      <c r="EO92" s="20"/>
      <c r="EP92" s="151"/>
    </row>
    <row r="93" spans="4:146" ht="12.75" customHeight="1" x14ac:dyDescent="0.3">
      <c r="D93" s="151" t="s">
        <v>432</v>
      </c>
      <c r="F93" s="315"/>
      <c r="H93" s="20">
        <f>SUM(H94:H97)</f>
        <v>0</v>
      </c>
      <c r="I93" s="20"/>
      <c r="J93" s="20"/>
      <c r="K93" s="315"/>
      <c r="L93" s="20"/>
      <c r="M93" s="20">
        <f>SUM(M94:M97)</f>
        <v>629915</v>
      </c>
      <c r="N93" s="20"/>
      <c r="O93" s="20"/>
      <c r="P93" s="315"/>
      <c r="Q93" s="20"/>
      <c r="R93" s="20">
        <f>SUM(R94:R97)</f>
        <v>1059858</v>
      </c>
      <c r="S93" s="20"/>
      <c r="T93" s="20"/>
      <c r="U93" s="315"/>
      <c r="V93" s="20"/>
      <c r="W93" s="20">
        <f>SUM(W94:W97)</f>
        <v>118065</v>
      </c>
      <c r="X93" s="20"/>
      <c r="Y93" s="20"/>
      <c r="Z93" s="315"/>
      <c r="AA93" s="20"/>
      <c r="AB93" s="20">
        <f>SUM(AB94:AB97)</f>
        <v>597158</v>
      </c>
      <c r="AC93" s="20"/>
      <c r="AD93" s="20"/>
      <c r="AE93" s="315"/>
      <c r="AF93" s="20"/>
      <c r="AG93" s="20">
        <f>SUM(AG94:AG97)</f>
        <v>609478</v>
      </c>
      <c r="AH93" s="20"/>
      <c r="AI93" s="20"/>
      <c r="AJ93" s="315"/>
      <c r="AK93" s="20"/>
      <c r="AL93" s="20">
        <f>SUM(AL94:AL97)</f>
        <v>54026</v>
      </c>
      <c r="AM93" s="20"/>
      <c r="AN93" s="20"/>
      <c r="AO93" s="315"/>
      <c r="AP93" s="20"/>
      <c r="AQ93" s="20">
        <f>SUM(AQ94:AQ97)</f>
        <v>761316</v>
      </c>
      <c r="AR93" s="20"/>
      <c r="AS93" s="20"/>
      <c r="AT93" s="315"/>
      <c r="AU93" s="20"/>
      <c r="AV93" s="20">
        <f>SUM(AV94:AV97)</f>
        <v>480666</v>
      </c>
      <c r="AW93" s="20"/>
      <c r="AX93" s="20"/>
      <c r="AY93" s="315"/>
      <c r="AZ93" s="20"/>
      <c r="BA93" s="20">
        <f>SUM(BA94:BA97)</f>
        <v>0</v>
      </c>
      <c r="BB93" s="20"/>
      <c r="BC93" s="20"/>
      <c r="BD93" s="315"/>
      <c r="BE93" s="20"/>
      <c r="BF93" s="20">
        <f>SUM(BF94:BF97)</f>
        <v>82105</v>
      </c>
      <c r="BG93" s="20"/>
      <c r="BH93" s="20"/>
      <c r="BI93" s="315"/>
      <c r="BJ93" s="20"/>
      <c r="BK93" s="20">
        <f>SUM(BK94:BK97)</f>
        <v>0</v>
      </c>
      <c r="BL93" s="20"/>
      <c r="BM93" s="20"/>
      <c r="BN93" s="315"/>
      <c r="BO93" s="20"/>
      <c r="BP93" s="20">
        <f>SUM(BP94:BP97)</f>
        <v>0</v>
      </c>
      <c r="BQ93" s="20"/>
      <c r="BR93" s="20"/>
      <c r="BS93" s="315"/>
      <c r="BT93" s="20"/>
      <c r="BU93" s="20">
        <f>SUM(BU94:BU97)</f>
        <v>4392587</v>
      </c>
      <c r="BV93" s="20"/>
      <c r="BW93" s="20"/>
      <c r="BX93" s="315"/>
      <c r="BY93" s="20"/>
      <c r="BZ93" s="20">
        <f>SUM(BZ94:BZ97)</f>
        <v>4917039</v>
      </c>
      <c r="CA93" s="20"/>
      <c r="CB93" s="20"/>
      <c r="CC93" s="315"/>
      <c r="CD93" s="20"/>
      <c r="CE93" s="20">
        <f>SUM(CE94:CE97)</f>
        <v>0</v>
      </c>
      <c r="CF93" s="20"/>
      <c r="CG93" s="20"/>
      <c r="CH93" s="315"/>
      <c r="CI93" s="20"/>
      <c r="CJ93" s="20">
        <f>SUM(CJ94:CJ97)</f>
        <v>0</v>
      </c>
      <c r="CK93" s="20"/>
      <c r="CL93" s="20"/>
      <c r="CM93" s="315"/>
      <c r="CN93" s="20"/>
      <c r="CO93" s="20">
        <f>SUM(CO94:CO97)</f>
        <v>104323</v>
      </c>
      <c r="CP93" s="20"/>
      <c r="CQ93" s="20"/>
      <c r="CR93" s="315"/>
      <c r="CS93" s="20"/>
      <c r="CT93" s="20">
        <f>SUM(CT94:CT97)</f>
        <v>544937</v>
      </c>
      <c r="CU93" s="20"/>
      <c r="CV93" s="20"/>
      <c r="CW93" s="315"/>
      <c r="CX93" s="20"/>
      <c r="CY93" s="20">
        <f>SUM(CY94:CY97)</f>
        <v>199372</v>
      </c>
      <c r="CZ93" s="20"/>
      <c r="DA93" s="20"/>
      <c r="DB93" s="315"/>
      <c r="DC93" s="20"/>
      <c r="DD93" s="20">
        <f>SUM(DD94:DD97)</f>
        <v>204961</v>
      </c>
      <c r="DE93" s="20"/>
      <c r="DF93" s="20"/>
      <c r="DG93" s="315"/>
      <c r="DH93" s="20"/>
      <c r="DI93" s="20">
        <f>SUM(DI94:DI97)</f>
        <v>305932</v>
      </c>
      <c r="DJ93" s="20"/>
      <c r="DK93" s="20"/>
      <c r="DL93" s="315"/>
      <c r="DM93" s="20"/>
      <c r="DN93" s="20">
        <f>SUM(DN94:DN97)</f>
        <v>945848</v>
      </c>
      <c r="DO93" s="20"/>
      <c r="DP93" s="20"/>
      <c r="DQ93" s="315"/>
      <c r="DR93" s="20"/>
      <c r="DS93" s="20">
        <f>SUM(DS94:DS97)</f>
        <v>327783</v>
      </c>
      <c r="DT93" s="20"/>
      <c r="DU93" s="20"/>
      <c r="DV93" s="315"/>
      <c r="DW93" s="20"/>
      <c r="DX93" s="20">
        <f>SUM(DX94:DX97)</f>
        <v>1073183</v>
      </c>
      <c r="DY93" s="20"/>
      <c r="DZ93" s="20"/>
      <c r="EA93" s="315"/>
      <c r="EB93" s="20"/>
      <c r="EC93" s="20">
        <f>SUM(EC94:EC97)</f>
        <v>364724</v>
      </c>
      <c r="ED93" s="20"/>
      <c r="EE93" s="20"/>
      <c r="EF93" s="315"/>
      <c r="EG93" s="20"/>
      <c r="EH93" s="20">
        <f>SUM(EH94:EH97)</f>
        <v>845976</v>
      </c>
      <c r="EI93" s="20"/>
      <c r="EJ93" s="20"/>
      <c r="EK93" s="315"/>
      <c r="EL93" s="20"/>
      <c r="EM93" s="20">
        <f>SUM(EM94:EM97)</f>
        <v>3706339</v>
      </c>
      <c r="EN93" s="20"/>
      <c r="EO93" s="20"/>
      <c r="EP93" s="151"/>
    </row>
    <row r="94" spans="4:146" ht="12.75" customHeight="1" x14ac:dyDescent="0.3">
      <c r="D94" s="151" t="s">
        <v>416</v>
      </c>
      <c r="F94" s="315"/>
      <c r="G94" s="406"/>
      <c r="H94" s="474">
        <v>0</v>
      </c>
      <c r="I94" s="475"/>
      <c r="J94" s="20"/>
      <c r="K94" s="315"/>
      <c r="L94" s="476"/>
      <c r="M94" s="474">
        <f>595000+9912</f>
        <v>604912</v>
      </c>
      <c r="N94" s="475"/>
      <c r="O94" s="20"/>
      <c r="P94" s="315"/>
      <c r="Q94" s="476"/>
      <c r="R94" s="474">
        <f>995000-399+1643</f>
        <v>996244</v>
      </c>
      <c r="S94" s="475"/>
      <c r="T94" s="20"/>
      <c r="U94" s="315"/>
      <c r="V94" s="476"/>
      <c r="W94" s="474">
        <f>110000-81</f>
        <v>109919</v>
      </c>
      <c r="X94" s="475"/>
      <c r="Y94" s="20"/>
      <c r="Z94" s="315"/>
      <c r="AA94" s="476"/>
      <c r="AB94" s="474">
        <f>555000-6236</f>
        <v>548764</v>
      </c>
      <c r="AC94" s="475"/>
      <c r="AD94" s="20"/>
      <c r="AE94" s="315"/>
      <c r="AF94" s="476"/>
      <c r="AG94" s="474">
        <f>565000-7185+581</f>
        <v>558396</v>
      </c>
      <c r="AH94" s="475"/>
      <c r="AI94" s="20"/>
      <c r="AJ94" s="315"/>
      <c r="AK94" s="476"/>
      <c r="AL94" s="474">
        <f>50000+466</f>
        <v>50466</v>
      </c>
      <c r="AM94" s="475"/>
      <c r="AN94" s="20"/>
      <c r="AO94" s="315"/>
      <c r="AP94" s="476"/>
      <c r="AQ94" s="474">
        <f>700000+32480</f>
        <v>732480</v>
      </c>
      <c r="AR94" s="475"/>
      <c r="AS94" s="20"/>
      <c r="AT94" s="315"/>
      <c r="AU94" s="476"/>
      <c r="AV94" s="474">
        <f>440000+40090</f>
        <v>480090</v>
      </c>
      <c r="AW94" s="475"/>
      <c r="AX94" s="20"/>
      <c r="AY94" s="315"/>
      <c r="AZ94" s="476"/>
      <c r="BA94" s="474">
        <v>0</v>
      </c>
      <c r="BB94" s="475"/>
      <c r="BC94" s="20"/>
      <c r="BD94" s="315"/>
      <c r="BE94" s="476"/>
      <c r="BF94" s="474">
        <f>75000+12988</f>
        <v>87988</v>
      </c>
      <c r="BG94" s="475"/>
      <c r="BH94" s="20"/>
      <c r="BI94" s="315"/>
      <c r="BJ94" s="476"/>
      <c r="BK94" s="474">
        <v>0</v>
      </c>
      <c r="BL94" s="475"/>
      <c r="BM94" s="20"/>
      <c r="BN94" s="315"/>
      <c r="BO94" s="476"/>
      <c r="BP94" s="474">
        <v>0</v>
      </c>
      <c r="BQ94" s="475"/>
      <c r="BR94" s="20"/>
      <c r="BS94" s="315"/>
      <c r="BT94" s="476"/>
      <c r="BU94" s="474">
        <f>SUM(M94:BP94)</f>
        <v>4169259</v>
      </c>
      <c r="BV94" s="475"/>
      <c r="BW94" s="20"/>
      <c r="BX94" s="315"/>
      <c r="BY94" s="476"/>
      <c r="BZ94" s="474">
        <v>4758823</v>
      </c>
      <c r="CA94" s="475"/>
      <c r="CB94" s="20"/>
      <c r="CC94" s="315"/>
      <c r="CD94" s="476"/>
      <c r="CE94" s="474">
        <v>0</v>
      </c>
      <c r="CF94" s="475"/>
      <c r="CG94" s="20"/>
      <c r="CH94" s="315"/>
      <c r="CI94" s="476"/>
      <c r="CJ94" s="474">
        <v>0</v>
      </c>
      <c r="CK94" s="475"/>
      <c r="CL94" s="20"/>
      <c r="CM94" s="315"/>
      <c r="CN94" s="476"/>
      <c r="CO94" s="474">
        <v>99091</v>
      </c>
      <c r="CP94" s="475"/>
      <c r="CQ94" s="20"/>
      <c r="CR94" s="315"/>
      <c r="CS94" s="476"/>
      <c r="CT94" s="474">
        <v>521772</v>
      </c>
      <c r="CU94" s="475"/>
      <c r="CV94" s="20"/>
      <c r="CW94" s="315"/>
      <c r="CX94" s="476"/>
      <c r="CY94" s="474">
        <v>195012</v>
      </c>
      <c r="CZ94" s="475"/>
      <c r="DA94" s="20"/>
      <c r="DB94" s="315"/>
      <c r="DC94" s="476"/>
      <c r="DD94" s="474">
        <v>204901</v>
      </c>
      <c r="DE94" s="475"/>
      <c r="DF94" s="20"/>
      <c r="DG94" s="315"/>
      <c r="DH94" s="476"/>
      <c r="DI94" s="474">
        <v>297120</v>
      </c>
      <c r="DJ94" s="475"/>
      <c r="DK94" s="20"/>
      <c r="DL94" s="315"/>
      <c r="DM94" s="476"/>
      <c r="DN94" s="474">
        <v>910896</v>
      </c>
      <c r="DO94" s="475"/>
      <c r="DP94" s="20"/>
      <c r="DQ94" s="315"/>
      <c r="DR94" s="476"/>
      <c r="DS94" s="474">
        <v>319911</v>
      </c>
      <c r="DT94" s="475"/>
      <c r="DU94" s="20"/>
      <c r="DV94" s="315"/>
      <c r="DW94" s="476"/>
      <c r="DX94" s="474">
        <v>1034929</v>
      </c>
      <c r="DY94" s="475"/>
      <c r="DZ94" s="20"/>
      <c r="EA94" s="315"/>
      <c r="EB94" s="476"/>
      <c r="EC94" s="474">
        <v>352671</v>
      </c>
      <c r="ED94" s="475"/>
      <c r="EE94" s="20"/>
      <c r="EF94" s="315"/>
      <c r="EG94" s="476"/>
      <c r="EH94" s="474">
        <v>822520</v>
      </c>
      <c r="EI94" s="475"/>
      <c r="EJ94" s="20"/>
      <c r="EK94" s="315"/>
      <c r="EL94" s="476"/>
      <c r="EM94" s="474">
        <f>SUM(CE94:DX94)</f>
        <v>3583632</v>
      </c>
      <c r="EN94" s="475"/>
      <c r="EO94" s="20"/>
      <c r="EP94" s="151"/>
    </row>
    <row r="95" spans="4:146" ht="12.75" customHeight="1" x14ac:dyDescent="0.3">
      <c r="D95" s="151" t="s">
        <v>419</v>
      </c>
      <c r="F95" s="315"/>
      <c r="G95" s="402"/>
      <c r="H95" s="20">
        <v>0</v>
      </c>
      <c r="I95" s="19"/>
      <c r="J95" s="20"/>
      <c r="K95" s="315"/>
      <c r="L95" s="315"/>
      <c r="M95" s="20">
        <v>0</v>
      </c>
      <c r="N95" s="19"/>
      <c r="O95" s="20"/>
      <c r="P95" s="315"/>
      <c r="Q95" s="315"/>
      <c r="R95" s="20">
        <v>399</v>
      </c>
      <c r="S95" s="19"/>
      <c r="T95" s="20"/>
      <c r="U95" s="315"/>
      <c r="V95" s="315"/>
      <c r="W95" s="20">
        <v>81</v>
      </c>
      <c r="X95" s="19"/>
      <c r="Y95" s="20"/>
      <c r="Z95" s="315"/>
      <c r="AA95" s="315"/>
      <c r="AB95" s="20">
        <v>6236</v>
      </c>
      <c r="AC95" s="19"/>
      <c r="AD95" s="20"/>
      <c r="AE95" s="315"/>
      <c r="AF95" s="315"/>
      <c r="AG95" s="20">
        <v>7185</v>
      </c>
      <c r="AH95" s="19"/>
      <c r="AI95" s="20"/>
      <c r="AJ95" s="315"/>
      <c r="AK95" s="315"/>
      <c r="AL95" s="20">
        <v>0</v>
      </c>
      <c r="AM95" s="19"/>
      <c r="AN95" s="20"/>
      <c r="AO95" s="315"/>
      <c r="AP95" s="315"/>
      <c r="AQ95" s="20">
        <v>0</v>
      </c>
      <c r="AR95" s="19"/>
      <c r="AS95" s="20"/>
      <c r="AT95" s="315"/>
      <c r="AU95" s="315"/>
      <c r="AV95" s="20">
        <v>0</v>
      </c>
      <c r="AW95" s="19"/>
      <c r="AX95" s="20"/>
      <c r="AY95" s="315"/>
      <c r="AZ95" s="315"/>
      <c r="BA95" s="20">
        <v>0</v>
      </c>
      <c r="BB95" s="19"/>
      <c r="BC95" s="20"/>
      <c r="BD95" s="315"/>
      <c r="BE95" s="315"/>
      <c r="BF95" s="20">
        <v>0</v>
      </c>
      <c r="BG95" s="19"/>
      <c r="BH95" s="20"/>
      <c r="BI95" s="315"/>
      <c r="BJ95" s="315"/>
      <c r="BK95" s="20">
        <v>0</v>
      </c>
      <c r="BL95" s="19"/>
      <c r="BM95" s="20"/>
      <c r="BN95" s="315"/>
      <c r="BO95" s="315"/>
      <c r="BP95" s="20">
        <v>0</v>
      </c>
      <c r="BQ95" s="19"/>
      <c r="BR95" s="20"/>
      <c r="BS95" s="315"/>
      <c r="BT95" s="315"/>
      <c r="BU95" s="20">
        <f>SUM(M95:BP95)</f>
        <v>13901</v>
      </c>
      <c r="BV95" s="19"/>
      <c r="BW95" s="20"/>
      <c r="BX95" s="315"/>
      <c r="BY95" s="315"/>
      <c r="BZ95" s="20">
        <v>1983</v>
      </c>
      <c r="CA95" s="19"/>
      <c r="CB95" s="20"/>
      <c r="CC95" s="315"/>
      <c r="CD95" s="315"/>
      <c r="CE95" s="20">
        <v>0</v>
      </c>
      <c r="CF95" s="19"/>
      <c r="CG95" s="20"/>
      <c r="CH95" s="315"/>
      <c r="CI95" s="315"/>
      <c r="CJ95" s="20">
        <v>0</v>
      </c>
      <c r="CK95" s="19"/>
      <c r="CL95" s="20"/>
      <c r="CM95" s="315"/>
      <c r="CN95" s="315"/>
      <c r="CO95" s="20">
        <v>909</v>
      </c>
      <c r="CP95" s="19"/>
      <c r="CQ95" s="20"/>
      <c r="CR95" s="315"/>
      <c r="CS95" s="315"/>
      <c r="CT95" s="20">
        <v>1074</v>
      </c>
      <c r="CU95" s="19"/>
      <c r="CV95" s="20"/>
      <c r="CW95" s="315"/>
      <c r="CX95" s="315"/>
      <c r="CY95" s="20">
        <v>0</v>
      </c>
      <c r="CZ95" s="19"/>
      <c r="DA95" s="20"/>
      <c r="DB95" s="315"/>
      <c r="DC95" s="315"/>
      <c r="DD95" s="20">
        <v>0</v>
      </c>
      <c r="DE95" s="19"/>
      <c r="DF95" s="20"/>
      <c r="DG95" s="315"/>
      <c r="DH95" s="315"/>
      <c r="DI95" s="20">
        <v>0</v>
      </c>
      <c r="DJ95" s="19"/>
      <c r="DK95" s="20"/>
      <c r="DL95" s="315"/>
      <c r="DM95" s="315"/>
      <c r="DN95" s="20">
        <v>0</v>
      </c>
      <c r="DO95" s="19"/>
      <c r="DP95" s="20"/>
      <c r="DQ95" s="315"/>
      <c r="DR95" s="315"/>
      <c r="DS95" s="20">
        <v>0</v>
      </c>
      <c r="DT95" s="19"/>
      <c r="DU95" s="20"/>
      <c r="DV95" s="315"/>
      <c r="DW95" s="315"/>
      <c r="DX95" s="20">
        <v>0</v>
      </c>
      <c r="DY95" s="19"/>
      <c r="DZ95" s="20"/>
      <c r="EA95" s="315"/>
      <c r="EB95" s="315"/>
      <c r="EC95" s="20">
        <v>0</v>
      </c>
      <c r="ED95" s="19"/>
      <c r="EE95" s="20"/>
      <c r="EF95" s="315"/>
      <c r="EG95" s="315"/>
      <c r="EH95" s="20">
        <v>0</v>
      </c>
      <c r="EI95" s="19"/>
      <c r="EJ95" s="20"/>
      <c r="EK95" s="315"/>
      <c r="EL95" s="315"/>
      <c r="EM95" s="20">
        <f>SUM(CE95:DX95)</f>
        <v>1983</v>
      </c>
      <c r="EN95" s="19"/>
      <c r="EO95" s="20"/>
      <c r="EP95" s="151"/>
    </row>
    <row r="96" spans="4:146" ht="12.75" customHeight="1" x14ac:dyDescent="0.3">
      <c r="D96" s="151" t="s">
        <v>420</v>
      </c>
      <c r="F96" s="315"/>
      <c r="G96" s="402"/>
      <c r="H96" s="20">
        <v>0</v>
      </c>
      <c r="I96" s="19"/>
      <c r="J96" s="20"/>
      <c r="K96" s="315"/>
      <c r="L96" s="315"/>
      <c r="M96" s="20">
        <v>-9912</v>
      </c>
      <c r="N96" s="19"/>
      <c r="O96" s="20"/>
      <c r="P96" s="315"/>
      <c r="Q96" s="315"/>
      <c r="R96" s="20">
        <v>-1643</v>
      </c>
      <c r="S96" s="19"/>
      <c r="T96" s="20"/>
      <c r="U96" s="315"/>
      <c r="V96" s="315"/>
      <c r="W96" s="20">
        <v>0</v>
      </c>
      <c r="X96" s="19"/>
      <c r="Y96" s="20"/>
      <c r="Z96" s="315"/>
      <c r="AA96" s="315"/>
      <c r="AB96" s="20">
        <v>0</v>
      </c>
      <c r="AC96" s="19"/>
      <c r="AD96" s="20"/>
      <c r="AE96" s="315"/>
      <c r="AF96" s="315"/>
      <c r="AG96" s="20">
        <v>-581</v>
      </c>
      <c r="AH96" s="19"/>
      <c r="AI96" s="20"/>
      <c r="AJ96" s="315"/>
      <c r="AK96" s="315"/>
      <c r="AL96" s="20">
        <v>-466</v>
      </c>
      <c r="AM96" s="19"/>
      <c r="AN96" s="20"/>
      <c r="AO96" s="315"/>
      <c r="AP96" s="315"/>
      <c r="AQ96" s="20">
        <v>-32480</v>
      </c>
      <c r="AR96" s="19"/>
      <c r="AS96" s="20"/>
      <c r="AT96" s="315"/>
      <c r="AU96" s="315"/>
      <c r="AV96" s="20">
        <v>-40090</v>
      </c>
      <c r="AW96" s="19"/>
      <c r="AX96" s="20"/>
      <c r="AY96" s="315"/>
      <c r="AZ96" s="315"/>
      <c r="BA96" s="20">
        <v>0</v>
      </c>
      <c r="BB96" s="19"/>
      <c r="BC96" s="20"/>
      <c r="BD96" s="315"/>
      <c r="BE96" s="315"/>
      <c r="BF96" s="20">
        <v>-12988</v>
      </c>
      <c r="BG96" s="19"/>
      <c r="BH96" s="20"/>
      <c r="BI96" s="315"/>
      <c r="BJ96" s="315"/>
      <c r="BK96" s="20">
        <v>0</v>
      </c>
      <c r="BL96" s="19"/>
      <c r="BM96" s="20"/>
      <c r="BN96" s="315"/>
      <c r="BO96" s="315"/>
      <c r="BP96" s="20">
        <v>0</v>
      </c>
      <c r="BQ96" s="19"/>
      <c r="BR96" s="20"/>
      <c r="BS96" s="315"/>
      <c r="BT96" s="315"/>
      <c r="BU96" s="20">
        <f>SUM(M96:BP96)</f>
        <v>-98160</v>
      </c>
      <c r="BV96" s="19"/>
      <c r="BW96" s="20"/>
      <c r="BX96" s="315"/>
      <c r="BY96" s="315"/>
      <c r="BZ96" s="20">
        <v>-100806</v>
      </c>
      <c r="CA96" s="19"/>
      <c r="CB96" s="20"/>
      <c r="CC96" s="315"/>
      <c r="CD96" s="315"/>
      <c r="CE96" s="20">
        <v>0</v>
      </c>
      <c r="CF96" s="19"/>
      <c r="CG96" s="20"/>
      <c r="CH96" s="315"/>
      <c r="CI96" s="315"/>
      <c r="CJ96" s="20">
        <v>0</v>
      </c>
      <c r="CK96" s="19"/>
      <c r="CL96" s="20"/>
      <c r="CM96" s="315"/>
      <c r="CN96" s="315"/>
      <c r="CO96" s="20">
        <v>0</v>
      </c>
      <c r="CP96" s="19"/>
      <c r="CQ96" s="20"/>
      <c r="CR96" s="315"/>
      <c r="CS96" s="315"/>
      <c r="CT96" s="20">
        <v>-2846</v>
      </c>
      <c r="CU96" s="19"/>
      <c r="CV96" s="20"/>
      <c r="CW96" s="315"/>
      <c r="CX96" s="315"/>
      <c r="CY96" s="20">
        <v>-5012</v>
      </c>
      <c r="CZ96" s="19"/>
      <c r="DA96" s="20"/>
      <c r="DB96" s="315"/>
      <c r="DC96" s="315"/>
      <c r="DD96" s="20">
        <v>-9901</v>
      </c>
      <c r="DE96" s="19"/>
      <c r="DF96" s="20"/>
      <c r="DG96" s="315"/>
      <c r="DH96" s="315"/>
      <c r="DI96" s="20">
        <v>-7120</v>
      </c>
      <c r="DJ96" s="19"/>
      <c r="DK96" s="20"/>
      <c r="DL96" s="315"/>
      <c r="DM96" s="315"/>
      <c r="DN96" s="20">
        <v>-15896</v>
      </c>
      <c r="DO96" s="19"/>
      <c r="DP96" s="20"/>
      <c r="DQ96" s="315"/>
      <c r="DR96" s="315"/>
      <c r="DS96" s="20">
        <v>-9911</v>
      </c>
      <c r="DT96" s="19"/>
      <c r="DU96" s="20"/>
      <c r="DV96" s="315"/>
      <c r="DW96" s="315"/>
      <c r="DX96" s="20">
        <v>-19929</v>
      </c>
      <c r="DY96" s="19"/>
      <c r="DZ96" s="20"/>
      <c r="EA96" s="315"/>
      <c r="EB96" s="315"/>
      <c r="EC96" s="20">
        <v>-7671</v>
      </c>
      <c r="ED96" s="19"/>
      <c r="EE96" s="20"/>
      <c r="EF96" s="315"/>
      <c r="EG96" s="315"/>
      <c r="EH96" s="20">
        <v>-22520</v>
      </c>
      <c r="EI96" s="19"/>
      <c r="EJ96" s="20"/>
      <c r="EK96" s="315"/>
      <c r="EL96" s="315"/>
      <c r="EM96" s="20">
        <f>SUM(CE96:DX96)</f>
        <v>-70615</v>
      </c>
      <c r="EN96" s="19"/>
      <c r="EO96" s="20"/>
      <c r="EP96" s="151"/>
    </row>
    <row r="97" spans="4:146" ht="12.75" customHeight="1" x14ac:dyDescent="0.3">
      <c r="D97" s="151" t="s">
        <v>421</v>
      </c>
      <c r="F97" s="315"/>
      <c r="G97" s="419"/>
      <c r="H97" s="6">
        <v>0</v>
      </c>
      <c r="I97" s="5"/>
      <c r="J97" s="20"/>
      <c r="K97" s="315"/>
      <c r="L97" s="483"/>
      <c r="M97" s="6">
        <v>34915</v>
      </c>
      <c r="N97" s="5"/>
      <c r="O97" s="20"/>
      <c r="P97" s="315"/>
      <c r="Q97" s="483"/>
      <c r="R97" s="6">
        <v>64858</v>
      </c>
      <c r="S97" s="5"/>
      <c r="T97" s="20"/>
      <c r="U97" s="315"/>
      <c r="V97" s="483"/>
      <c r="W97" s="6">
        <v>8065</v>
      </c>
      <c r="X97" s="5"/>
      <c r="Y97" s="20"/>
      <c r="Z97" s="315"/>
      <c r="AA97" s="483"/>
      <c r="AB97" s="6">
        <v>42158</v>
      </c>
      <c r="AC97" s="5"/>
      <c r="AD97" s="20"/>
      <c r="AE97" s="315"/>
      <c r="AF97" s="483"/>
      <c r="AG97" s="6">
        <v>44478</v>
      </c>
      <c r="AH97" s="5"/>
      <c r="AI97" s="20"/>
      <c r="AJ97" s="315"/>
      <c r="AK97" s="483"/>
      <c r="AL97" s="6">
        <v>4026</v>
      </c>
      <c r="AM97" s="5"/>
      <c r="AN97" s="20"/>
      <c r="AO97" s="315"/>
      <c r="AP97" s="483"/>
      <c r="AQ97" s="6">
        <v>61316</v>
      </c>
      <c r="AR97" s="5"/>
      <c r="AS97" s="20"/>
      <c r="AT97" s="315"/>
      <c r="AU97" s="483"/>
      <c r="AV97" s="6">
        <v>40666</v>
      </c>
      <c r="AW97" s="5"/>
      <c r="AX97" s="20"/>
      <c r="AY97" s="315"/>
      <c r="AZ97" s="483"/>
      <c r="BA97" s="6">
        <v>0</v>
      </c>
      <c r="BB97" s="5"/>
      <c r="BC97" s="20"/>
      <c r="BD97" s="315"/>
      <c r="BE97" s="483"/>
      <c r="BF97" s="6">
        <v>7105</v>
      </c>
      <c r="BG97" s="5"/>
      <c r="BH97" s="20"/>
      <c r="BI97" s="315"/>
      <c r="BJ97" s="483"/>
      <c r="BK97" s="6">
        <v>0</v>
      </c>
      <c r="BL97" s="5"/>
      <c r="BM97" s="20"/>
      <c r="BN97" s="315"/>
      <c r="BO97" s="483"/>
      <c r="BP97" s="6">
        <v>0</v>
      </c>
      <c r="BQ97" s="5"/>
      <c r="BR97" s="20"/>
      <c r="BS97" s="315"/>
      <c r="BT97" s="483"/>
      <c r="BU97" s="6">
        <f>SUM(M97:BP97)</f>
        <v>307587</v>
      </c>
      <c r="BV97" s="5"/>
      <c r="BW97" s="20"/>
      <c r="BX97" s="315"/>
      <c r="BY97" s="483"/>
      <c r="BZ97" s="6">
        <v>257039</v>
      </c>
      <c r="CA97" s="5"/>
      <c r="CB97" s="20"/>
      <c r="CC97" s="315"/>
      <c r="CD97" s="483"/>
      <c r="CE97" s="6">
        <v>0</v>
      </c>
      <c r="CF97" s="5"/>
      <c r="CG97" s="20"/>
      <c r="CH97" s="315"/>
      <c r="CI97" s="483"/>
      <c r="CJ97" s="6">
        <v>0</v>
      </c>
      <c r="CK97" s="5"/>
      <c r="CL97" s="20"/>
      <c r="CM97" s="315"/>
      <c r="CN97" s="483"/>
      <c r="CO97" s="6">
        <v>4323</v>
      </c>
      <c r="CP97" s="5"/>
      <c r="CQ97" s="20"/>
      <c r="CR97" s="315"/>
      <c r="CS97" s="483"/>
      <c r="CT97" s="6">
        <v>24937</v>
      </c>
      <c r="CU97" s="5"/>
      <c r="CV97" s="20"/>
      <c r="CW97" s="315"/>
      <c r="CX97" s="483"/>
      <c r="CY97" s="6">
        <v>9372</v>
      </c>
      <c r="CZ97" s="5"/>
      <c r="DA97" s="20"/>
      <c r="DB97" s="315"/>
      <c r="DC97" s="483"/>
      <c r="DD97" s="6">
        <v>9961</v>
      </c>
      <c r="DE97" s="5"/>
      <c r="DF97" s="20"/>
      <c r="DG97" s="315"/>
      <c r="DH97" s="483"/>
      <c r="DI97" s="6">
        <v>15932</v>
      </c>
      <c r="DJ97" s="5"/>
      <c r="DK97" s="20"/>
      <c r="DL97" s="315"/>
      <c r="DM97" s="483"/>
      <c r="DN97" s="6">
        <v>50848</v>
      </c>
      <c r="DO97" s="5"/>
      <c r="DP97" s="20"/>
      <c r="DQ97" s="315"/>
      <c r="DR97" s="483"/>
      <c r="DS97" s="6">
        <v>17783</v>
      </c>
      <c r="DT97" s="5"/>
      <c r="DU97" s="20"/>
      <c r="DV97" s="315"/>
      <c r="DW97" s="483"/>
      <c r="DX97" s="6">
        <v>58183</v>
      </c>
      <c r="DY97" s="5"/>
      <c r="DZ97" s="20"/>
      <c r="EA97" s="315"/>
      <c r="EB97" s="483"/>
      <c r="EC97" s="6">
        <v>19724</v>
      </c>
      <c r="ED97" s="5"/>
      <c r="EE97" s="20"/>
      <c r="EF97" s="315"/>
      <c r="EG97" s="483"/>
      <c r="EH97" s="6">
        <v>45976</v>
      </c>
      <c r="EI97" s="5"/>
      <c r="EJ97" s="20"/>
      <c r="EK97" s="315"/>
      <c r="EL97" s="483"/>
      <c r="EM97" s="6">
        <f>SUM(CE97:DX97)</f>
        <v>191339</v>
      </c>
      <c r="EN97" s="5"/>
      <c r="EO97" s="20"/>
      <c r="EP97" s="151"/>
    </row>
    <row r="98" spans="4:146" ht="12.75" hidden="1" customHeight="1" x14ac:dyDescent="0.3">
      <c r="D98" s="486"/>
      <c r="E98" s="424"/>
      <c r="F98" s="423"/>
      <c r="G98" s="424"/>
      <c r="H98" s="422"/>
      <c r="I98" s="422"/>
      <c r="J98" s="422"/>
      <c r="K98" s="387"/>
      <c r="L98" s="422"/>
      <c r="M98" s="422"/>
      <c r="N98" s="422"/>
      <c r="O98" s="422"/>
      <c r="P98" s="387"/>
      <c r="Q98" s="422"/>
      <c r="R98" s="422"/>
      <c r="S98" s="422"/>
      <c r="T98" s="422"/>
      <c r="U98" s="387"/>
      <c r="V98" s="422"/>
      <c r="W98" s="422"/>
      <c r="X98" s="422"/>
      <c r="Y98" s="422"/>
      <c r="Z98" s="387"/>
      <c r="AA98" s="422"/>
      <c r="AB98" s="422"/>
      <c r="AC98" s="422"/>
      <c r="AD98" s="422"/>
      <c r="AE98" s="387"/>
      <c r="AF98" s="422"/>
      <c r="AG98" s="422"/>
      <c r="AH98" s="422"/>
      <c r="AI98" s="422"/>
      <c r="AJ98" s="387"/>
      <c r="AK98" s="422"/>
      <c r="AL98" s="422"/>
      <c r="AM98" s="422"/>
      <c r="AN98" s="422"/>
      <c r="AO98" s="387"/>
      <c r="AP98" s="422"/>
      <c r="AQ98" s="422"/>
      <c r="AR98" s="422"/>
      <c r="AS98" s="422"/>
      <c r="AT98" s="387"/>
      <c r="AU98" s="422"/>
      <c r="AV98" s="422"/>
      <c r="AW98" s="422"/>
      <c r="AX98" s="422"/>
      <c r="AY98" s="387"/>
      <c r="AZ98" s="422"/>
      <c r="BA98" s="422"/>
      <c r="BB98" s="422"/>
      <c r="BC98" s="422"/>
      <c r="BD98" s="387"/>
      <c r="BE98" s="422"/>
      <c r="BF98" s="422"/>
      <c r="BG98" s="422"/>
      <c r="BH98" s="422"/>
      <c r="BI98" s="387"/>
      <c r="BJ98" s="422"/>
      <c r="BK98" s="422"/>
      <c r="BL98" s="422"/>
      <c r="BM98" s="422"/>
      <c r="BN98" s="387"/>
      <c r="BO98" s="422"/>
      <c r="BP98" s="422"/>
      <c r="BQ98" s="422"/>
      <c r="BR98" s="422"/>
      <c r="BS98" s="387"/>
      <c r="BT98" s="422"/>
      <c r="BU98" s="422"/>
      <c r="BV98" s="422"/>
      <c r="BW98" s="422"/>
      <c r="BX98" s="387"/>
      <c r="BY98" s="422"/>
      <c r="BZ98" s="422"/>
      <c r="CA98" s="422"/>
      <c r="CB98" s="422"/>
      <c r="CC98" s="387"/>
      <c r="CD98" s="422"/>
      <c r="CE98" s="422"/>
      <c r="CF98" s="422"/>
      <c r="CG98" s="422"/>
      <c r="CH98" s="387"/>
      <c r="CI98" s="422"/>
      <c r="CJ98" s="422"/>
      <c r="CK98" s="422"/>
      <c r="CL98" s="422"/>
      <c r="CM98" s="387"/>
      <c r="CN98" s="422"/>
      <c r="CO98" s="422"/>
      <c r="CP98" s="422"/>
      <c r="CQ98" s="422"/>
      <c r="CR98" s="387"/>
      <c r="CS98" s="422"/>
      <c r="CT98" s="422"/>
      <c r="CU98" s="422"/>
      <c r="CV98" s="422"/>
      <c r="CW98" s="387"/>
      <c r="CX98" s="422"/>
      <c r="CY98" s="422"/>
      <c r="CZ98" s="422"/>
      <c r="DA98" s="422"/>
      <c r="DB98" s="387"/>
      <c r="DC98" s="422"/>
      <c r="DD98" s="422"/>
      <c r="DE98" s="422"/>
      <c r="DF98" s="422"/>
      <c r="DG98" s="387"/>
      <c r="DH98" s="422"/>
      <c r="DI98" s="422"/>
      <c r="DJ98" s="422"/>
      <c r="DK98" s="422"/>
      <c r="DL98" s="387"/>
      <c r="DM98" s="422"/>
      <c r="DN98" s="422"/>
      <c r="DO98" s="422"/>
      <c r="DP98" s="422"/>
      <c r="DQ98" s="387"/>
      <c r="DR98" s="422"/>
      <c r="DS98" s="422"/>
      <c r="DT98" s="422"/>
      <c r="DU98" s="422"/>
      <c r="DV98" s="387"/>
      <c r="DW98" s="422"/>
      <c r="DX98" s="422"/>
      <c r="DY98" s="422"/>
      <c r="DZ98" s="422"/>
      <c r="EA98" s="387"/>
      <c r="EB98" s="422"/>
      <c r="EC98" s="422"/>
      <c r="ED98" s="422"/>
      <c r="EE98" s="422"/>
      <c r="EF98" s="387"/>
      <c r="EG98" s="422"/>
      <c r="EH98" s="422"/>
      <c r="EI98" s="422"/>
      <c r="EJ98" s="422"/>
      <c r="EK98" s="387"/>
      <c r="EL98" s="422"/>
      <c r="EM98" s="422"/>
      <c r="EN98" s="424"/>
      <c r="EO98" s="424"/>
      <c r="EP98" s="151"/>
    </row>
    <row r="99" spans="4:146" ht="12.75" hidden="1" customHeight="1" x14ac:dyDescent="0.3">
      <c r="D99" s="151" t="s">
        <v>433</v>
      </c>
      <c r="F99" s="315"/>
      <c r="H99" s="20">
        <f>SUM(H100:H103)</f>
        <v>0</v>
      </c>
      <c r="I99" s="20"/>
      <c r="J99" s="20"/>
      <c r="K99" s="315"/>
      <c r="L99" s="20"/>
      <c r="M99" s="20">
        <f>SUM(M100:M103)</f>
        <v>0</v>
      </c>
      <c r="N99" s="20"/>
      <c r="O99" s="20"/>
      <c r="P99" s="315"/>
      <c r="Q99" s="20"/>
      <c r="R99" s="20">
        <f>SUM(R100:R103)</f>
        <v>0</v>
      </c>
      <c r="S99" s="20"/>
      <c r="T99" s="20"/>
      <c r="U99" s="315"/>
      <c r="V99" s="20"/>
      <c r="W99" s="20">
        <f>SUM(W100:W103)</f>
        <v>0</v>
      </c>
      <c r="X99" s="20"/>
      <c r="Y99" s="20"/>
      <c r="Z99" s="315"/>
      <c r="AA99" s="20"/>
      <c r="AB99" s="20">
        <f>SUM(AB100:AB103)</f>
        <v>0</v>
      </c>
      <c r="AC99" s="20"/>
      <c r="AD99" s="20"/>
      <c r="AE99" s="315"/>
      <c r="AF99" s="20"/>
      <c r="AG99" s="20">
        <f>SUM(AG100:AG103)</f>
        <v>0</v>
      </c>
      <c r="AH99" s="20"/>
      <c r="AI99" s="20"/>
      <c r="AJ99" s="315"/>
      <c r="AK99" s="20"/>
      <c r="AL99" s="20">
        <f>SUM(AL100:AL103)</f>
        <v>0</v>
      </c>
      <c r="AM99" s="20"/>
      <c r="AN99" s="20"/>
      <c r="AO99" s="315"/>
      <c r="AP99" s="20"/>
      <c r="AQ99" s="20">
        <f>SUM(AQ100:AQ103)</f>
        <v>0</v>
      </c>
      <c r="AR99" s="20"/>
      <c r="AS99" s="20"/>
      <c r="AT99" s="315"/>
      <c r="AU99" s="20"/>
      <c r="AV99" s="20">
        <f>SUM(AV100:AV103)</f>
        <v>0</v>
      </c>
      <c r="AW99" s="20"/>
      <c r="AX99" s="20"/>
      <c r="AY99" s="315"/>
      <c r="AZ99" s="20"/>
      <c r="BA99" s="20">
        <f>SUM(BA100:BA103)</f>
        <v>0</v>
      </c>
      <c r="BB99" s="20"/>
      <c r="BC99" s="20"/>
      <c r="BD99" s="315"/>
      <c r="BE99" s="20"/>
      <c r="BF99" s="20">
        <f>SUM(BF100:BF103)</f>
        <v>0</v>
      </c>
      <c r="BG99" s="20"/>
      <c r="BH99" s="20"/>
      <c r="BI99" s="315"/>
      <c r="BJ99" s="20"/>
      <c r="BK99" s="20">
        <f>SUM(BK100:BK103)</f>
        <v>0</v>
      </c>
      <c r="BL99" s="20"/>
      <c r="BM99" s="20"/>
      <c r="BN99" s="315"/>
      <c r="BO99" s="20"/>
      <c r="BP99" s="20">
        <f>SUM(BP100:BP103)</f>
        <v>0</v>
      </c>
      <c r="BQ99" s="20"/>
      <c r="BR99" s="20"/>
      <c r="BS99" s="315"/>
      <c r="BT99" s="20"/>
      <c r="BU99" s="20">
        <f>SUM(BU100:BU103)</f>
        <v>0</v>
      </c>
      <c r="BV99" s="20"/>
      <c r="BW99" s="20"/>
      <c r="BX99" s="315"/>
      <c r="BY99" s="20"/>
      <c r="BZ99" s="20">
        <f>SUM(BZ100:BZ103)</f>
        <v>0</v>
      </c>
      <c r="CA99" s="20"/>
      <c r="CB99" s="20"/>
      <c r="CC99" s="315"/>
      <c r="CD99" s="20"/>
      <c r="CE99" s="20">
        <f>SUM(CE100:CE103)</f>
        <v>0</v>
      </c>
      <c r="CF99" s="20"/>
      <c r="CG99" s="20"/>
      <c r="CH99" s="315"/>
      <c r="CI99" s="20"/>
      <c r="CJ99" s="20">
        <f>SUM(CJ100:CJ103)</f>
        <v>0</v>
      </c>
      <c r="CK99" s="20"/>
      <c r="CL99" s="20"/>
      <c r="CM99" s="315"/>
      <c r="CN99" s="20"/>
      <c r="CO99" s="20">
        <f>SUM(CO100:CO103)</f>
        <v>0</v>
      </c>
      <c r="CP99" s="20"/>
      <c r="CQ99" s="20"/>
      <c r="CR99" s="315"/>
      <c r="CS99" s="20"/>
      <c r="CT99" s="20">
        <f>SUM(CT100:CT103)</f>
        <v>0</v>
      </c>
      <c r="CU99" s="20"/>
      <c r="CV99" s="20"/>
      <c r="CW99" s="315"/>
      <c r="CX99" s="20"/>
      <c r="CY99" s="20">
        <f>SUM(CY100:CY103)</f>
        <v>0</v>
      </c>
      <c r="CZ99" s="20"/>
      <c r="DA99" s="20"/>
      <c r="DB99" s="315"/>
      <c r="DC99" s="20"/>
      <c r="DD99" s="20">
        <f>SUM(DD100:DD103)</f>
        <v>0</v>
      </c>
      <c r="DE99" s="20"/>
      <c r="DF99" s="20"/>
      <c r="DG99" s="315"/>
      <c r="DH99" s="20"/>
      <c r="DI99" s="20">
        <f>SUM(DI100:DI103)</f>
        <v>0</v>
      </c>
      <c r="DJ99" s="20"/>
      <c r="DK99" s="20"/>
      <c r="DL99" s="315"/>
      <c r="DM99" s="20"/>
      <c r="DN99" s="20">
        <f>SUM(DN100:DN103)</f>
        <v>0</v>
      </c>
      <c r="DO99" s="20"/>
      <c r="DP99" s="20"/>
      <c r="DQ99" s="315"/>
      <c r="DR99" s="20"/>
      <c r="DS99" s="20">
        <f>SUM(DS100:DS103)</f>
        <v>0</v>
      </c>
      <c r="DT99" s="20"/>
      <c r="DU99" s="20"/>
      <c r="DV99" s="315"/>
      <c r="DW99" s="20"/>
      <c r="DX99" s="20">
        <f>SUM(DX100:DX103)</f>
        <v>0</v>
      </c>
      <c r="DY99" s="20"/>
      <c r="DZ99" s="20"/>
      <c r="EA99" s="315"/>
      <c r="EB99" s="20"/>
      <c r="EC99" s="20">
        <f>SUM(EC100:EC103)</f>
        <v>0</v>
      </c>
      <c r="ED99" s="20"/>
      <c r="EE99" s="20"/>
      <c r="EF99" s="315"/>
      <c r="EG99" s="20"/>
      <c r="EH99" s="20">
        <f>SUM(EH100:EH103)</f>
        <v>0</v>
      </c>
      <c r="EI99" s="20"/>
      <c r="EJ99" s="20"/>
      <c r="EK99" s="315"/>
      <c r="EL99" s="20"/>
      <c r="EM99" s="20">
        <f>SUM(EM100:EM103)</f>
        <v>0</v>
      </c>
      <c r="EN99" s="20"/>
      <c r="EO99" s="20"/>
      <c r="EP99" s="151"/>
    </row>
    <row r="100" spans="4:146" ht="12.75" hidden="1" customHeight="1" x14ac:dyDescent="0.3">
      <c r="D100" s="487" t="s">
        <v>416</v>
      </c>
      <c r="F100" s="315"/>
      <c r="G100" s="406"/>
      <c r="H100" s="474">
        <v>0</v>
      </c>
      <c r="I100" s="475"/>
      <c r="J100" s="20"/>
      <c r="K100" s="315"/>
      <c r="L100" s="476"/>
      <c r="M100" s="474">
        <v>0</v>
      </c>
      <c r="N100" s="475"/>
      <c r="O100" s="20"/>
      <c r="P100" s="315"/>
      <c r="Q100" s="476"/>
      <c r="R100" s="474">
        <v>0</v>
      </c>
      <c r="S100" s="475"/>
      <c r="T100" s="20"/>
      <c r="U100" s="315"/>
      <c r="V100" s="476"/>
      <c r="W100" s="474">
        <v>0</v>
      </c>
      <c r="X100" s="475"/>
      <c r="Y100" s="20"/>
      <c r="Z100" s="315"/>
      <c r="AA100" s="476"/>
      <c r="AB100" s="474">
        <v>0</v>
      </c>
      <c r="AC100" s="475"/>
      <c r="AD100" s="20"/>
      <c r="AE100" s="315"/>
      <c r="AF100" s="476"/>
      <c r="AG100" s="474">
        <v>0</v>
      </c>
      <c r="AH100" s="475"/>
      <c r="AI100" s="20"/>
      <c r="AJ100" s="315"/>
      <c r="AK100" s="476"/>
      <c r="AL100" s="474">
        <v>0</v>
      </c>
      <c r="AM100" s="475"/>
      <c r="AN100" s="20"/>
      <c r="AO100" s="315"/>
      <c r="AP100" s="476"/>
      <c r="AQ100" s="474">
        <v>0</v>
      </c>
      <c r="AR100" s="475"/>
      <c r="AS100" s="20"/>
      <c r="AT100" s="315"/>
      <c r="AU100" s="476"/>
      <c r="AV100" s="474">
        <v>0</v>
      </c>
      <c r="AW100" s="475"/>
      <c r="AX100" s="20"/>
      <c r="AY100" s="315"/>
      <c r="AZ100" s="476"/>
      <c r="BA100" s="474">
        <v>0</v>
      </c>
      <c r="BB100" s="475"/>
      <c r="BC100" s="20"/>
      <c r="BD100" s="315"/>
      <c r="BE100" s="476"/>
      <c r="BF100" s="474">
        <v>0</v>
      </c>
      <c r="BG100" s="475"/>
      <c r="BH100" s="20"/>
      <c r="BI100" s="315"/>
      <c r="BJ100" s="476"/>
      <c r="BK100" s="474">
        <v>0</v>
      </c>
      <c r="BL100" s="475"/>
      <c r="BM100" s="20"/>
      <c r="BN100" s="315"/>
      <c r="BO100" s="476"/>
      <c r="BP100" s="474">
        <v>0</v>
      </c>
      <c r="BQ100" s="475"/>
      <c r="BR100" s="20"/>
      <c r="BS100" s="315"/>
      <c r="BT100" s="476"/>
      <c r="BU100" s="474">
        <f>SUM(M100:BP100)</f>
        <v>0</v>
      </c>
      <c r="BV100" s="475"/>
      <c r="BW100" s="20"/>
      <c r="BX100" s="315"/>
      <c r="BY100" s="476"/>
      <c r="BZ100" s="474">
        <v>0</v>
      </c>
      <c r="CA100" s="475"/>
      <c r="CB100" s="20"/>
      <c r="CC100" s="315"/>
      <c r="CD100" s="476"/>
      <c r="CE100" s="474">
        <v>0</v>
      </c>
      <c r="CF100" s="475"/>
      <c r="CG100" s="20"/>
      <c r="CH100" s="315"/>
      <c r="CI100" s="476"/>
      <c r="CJ100" s="474">
        <v>0</v>
      </c>
      <c r="CK100" s="475"/>
      <c r="CL100" s="20"/>
      <c r="CM100" s="315"/>
      <c r="CN100" s="476"/>
      <c r="CO100" s="474">
        <v>0</v>
      </c>
      <c r="CP100" s="475"/>
      <c r="CQ100" s="20"/>
      <c r="CR100" s="315"/>
      <c r="CS100" s="476"/>
      <c r="CT100" s="474">
        <v>0</v>
      </c>
      <c r="CU100" s="475"/>
      <c r="CV100" s="20"/>
      <c r="CW100" s="315"/>
      <c r="CX100" s="476"/>
      <c r="CY100" s="474">
        <v>0</v>
      </c>
      <c r="CZ100" s="475"/>
      <c r="DA100" s="20"/>
      <c r="DB100" s="315"/>
      <c r="DC100" s="476"/>
      <c r="DD100" s="474">
        <v>0</v>
      </c>
      <c r="DE100" s="475"/>
      <c r="DF100" s="20"/>
      <c r="DG100" s="315"/>
      <c r="DH100" s="476"/>
      <c r="DI100" s="474">
        <v>0</v>
      </c>
      <c r="DJ100" s="475"/>
      <c r="DK100" s="20"/>
      <c r="DL100" s="315"/>
      <c r="DM100" s="476"/>
      <c r="DN100" s="474">
        <v>0</v>
      </c>
      <c r="DO100" s="475"/>
      <c r="DP100" s="20"/>
      <c r="DQ100" s="315"/>
      <c r="DR100" s="476"/>
      <c r="DS100" s="474">
        <v>0</v>
      </c>
      <c r="DT100" s="475"/>
      <c r="DU100" s="20"/>
      <c r="DV100" s="315"/>
      <c r="DW100" s="476"/>
      <c r="DX100" s="474">
        <v>0</v>
      </c>
      <c r="DY100" s="475"/>
      <c r="DZ100" s="20"/>
      <c r="EA100" s="315"/>
      <c r="EB100" s="476"/>
      <c r="EC100" s="474">
        <v>0</v>
      </c>
      <c r="ED100" s="475"/>
      <c r="EE100" s="20"/>
      <c r="EF100" s="315"/>
      <c r="EG100" s="476"/>
      <c r="EH100" s="474">
        <v>0</v>
      </c>
      <c r="EI100" s="475"/>
      <c r="EJ100" s="20"/>
      <c r="EK100" s="315"/>
      <c r="EL100" s="476"/>
      <c r="EM100" s="474">
        <f>SUM(CE100:CE100)</f>
        <v>0</v>
      </c>
      <c r="EN100" s="475"/>
      <c r="EO100" s="20"/>
      <c r="EP100" s="151"/>
    </row>
    <row r="101" spans="4:146" ht="12.75" hidden="1" customHeight="1" x14ac:dyDescent="0.3">
      <c r="D101" s="487" t="s">
        <v>419</v>
      </c>
      <c r="F101" s="315"/>
      <c r="G101" s="402"/>
      <c r="H101" s="20">
        <v>0</v>
      </c>
      <c r="I101" s="19"/>
      <c r="J101" s="20"/>
      <c r="K101" s="315"/>
      <c r="L101" s="315"/>
      <c r="M101" s="20">
        <v>0</v>
      </c>
      <c r="N101" s="19"/>
      <c r="O101" s="20"/>
      <c r="P101" s="315"/>
      <c r="Q101" s="315"/>
      <c r="R101" s="20">
        <v>0</v>
      </c>
      <c r="S101" s="19"/>
      <c r="T101" s="20"/>
      <c r="U101" s="315"/>
      <c r="V101" s="315"/>
      <c r="W101" s="20">
        <v>0</v>
      </c>
      <c r="X101" s="19"/>
      <c r="Y101" s="20"/>
      <c r="Z101" s="315"/>
      <c r="AA101" s="315"/>
      <c r="AB101" s="20">
        <v>0</v>
      </c>
      <c r="AC101" s="19"/>
      <c r="AD101" s="20"/>
      <c r="AE101" s="315"/>
      <c r="AF101" s="315"/>
      <c r="AG101" s="20">
        <v>0</v>
      </c>
      <c r="AH101" s="19"/>
      <c r="AI101" s="20"/>
      <c r="AJ101" s="315"/>
      <c r="AK101" s="315"/>
      <c r="AL101" s="20">
        <v>0</v>
      </c>
      <c r="AM101" s="19"/>
      <c r="AN101" s="20"/>
      <c r="AO101" s="315"/>
      <c r="AP101" s="315"/>
      <c r="AQ101" s="20">
        <v>0</v>
      </c>
      <c r="AR101" s="19"/>
      <c r="AS101" s="20"/>
      <c r="AT101" s="315"/>
      <c r="AU101" s="315"/>
      <c r="AV101" s="20">
        <v>0</v>
      </c>
      <c r="AW101" s="19"/>
      <c r="AX101" s="20"/>
      <c r="AY101" s="315"/>
      <c r="AZ101" s="315"/>
      <c r="BA101" s="20">
        <v>0</v>
      </c>
      <c r="BB101" s="19"/>
      <c r="BC101" s="20"/>
      <c r="BD101" s="315"/>
      <c r="BE101" s="315"/>
      <c r="BF101" s="20">
        <v>0</v>
      </c>
      <c r="BG101" s="19"/>
      <c r="BH101" s="20"/>
      <c r="BI101" s="315"/>
      <c r="BJ101" s="315"/>
      <c r="BK101" s="20">
        <v>0</v>
      </c>
      <c r="BL101" s="19"/>
      <c r="BM101" s="20"/>
      <c r="BN101" s="315"/>
      <c r="BO101" s="315"/>
      <c r="BP101" s="20">
        <v>0</v>
      </c>
      <c r="BQ101" s="19"/>
      <c r="BR101" s="20"/>
      <c r="BS101" s="315"/>
      <c r="BT101" s="315"/>
      <c r="BU101" s="20">
        <f>SUM(M101:BP101)</f>
        <v>0</v>
      </c>
      <c r="BV101" s="19"/>
      <c r="BW101" s="20"/>
      <c r="BX101" s="315"/>
      <c r="BY101" s="315"/>
      <c r="BZ101" s="20">
        <v>0</v>
      </c>
      <c r="CA101" s="19"/>
      <c r="CB101" s="20"/>
      <c r="CC101" s="315"/>
      <c r="CD101" s="315"/>
      <c r="CE101" s="20">
        <v>0</v>
      </c>
      <c r="CF101" s="19"/>
      <c r="CG101" s="20"/>
      <c r="CH101" s="315"/>
      <c r="CI101" s="315"/>
      <c r="CJ101" s="20">
        <v>0</v>
      </c>
      <c r="CK101" s="19"/>
      <c r="CL101" s="20"/>
      <c r="CM101" s="315"/>
      <c r="CN101" s="315"/>
      <c r="CO101" s="20">
        <v>0</v>
      </c>
      <c r="CP101" s="19"/>
      <c r="CQ101" s="20"/>
      <c r="CR101" s="315"/>
      <c r="CS101" s="315"/>
      <c r="CT101" s="20">
        <v>0</v>
      </c>
      <c r="CU101" s="19"/>
      <c r="CV101" s="20"/>
      <c r="CW101" s="315"/>
      <c r="CX101" s="315"/>
      <c r="CY101" s="20">
        <v>0</v>
      </c>
      <c r="CZ101" s="19"/>
      <c r="DA101" s="20"/>
      <c r="DB101" s="315"/>
      <c r="DC101" s="315"/>
      <c r="DD101" s="20">
        <v>0</v>
      </c>
      <c r="DE101" s="19"/>
      <c r="DF101" s="20"/>
      <c r="DG101" s="315"/>
      <c r="DH101" s="315"/>
      <c r="DI101" s="20">
        <v>0</v>
      </c>
      <c r="DJ101" s="19"/>
      <c r="DK101" s="20"/>
      <c r="DL101" s="315"/>
      <c r="DM101" s="315"/>
      <c r="DN101" s="20">
        <v>0</v>
      </c>
      <c r="DO101" s="19"/>
      <c r="DP101" s="20"/>
      <c r="DQ101" s="315"/>
      <c r="DR101" s="315"/>
      <c r="DS101" s="20">
        <v>0</v>
      </c>
      <c r="DT101" s="19"/>
      <c r="DU101" s="20"/>
      <c r="DV101" s="315"/>
      <c r="DW101" s="315"/>
      <c r="DX101" s="20">
        <v>0</v>
      </c>
      <c r="DY101" s="19"/>
      <c r="DZ101" s="20"/>
      <c r="EA101" s="315"/>
      <c r="EB101" s="315"/>
      <c r="EC101" s="20">
        <v>0</v>
      </c>
      <c r="ED101" s="19"/>
      <c r="EE101" s="20"/>
      <c r="EF101" s="315"/>
      <c r="EG101" s="315"/>
      <c r="EH101" s="20">
        <v>0</v>
      </c>
      <c r="EI101" s="19"/>
      <c r="EJ101" s="20"/>
      <c r="EK101" s="315"/>
      <c r="EL101" s="315"/>
      <c r="EM101" s="20">
        <f>SUM(CE101:CE101)</f>
        <v>0</v>
      </c>
      <c r="EN101" s="19"/>
      <c r="EO101" s="20"/>
      <c r="EP101" s="151"/>
    </row>
    <row r="102" spans="4:146" ht="12.75" hidden="1" customHeight="1" x14ac:dyDescent="0.3">
      <c r="D102" s="151" t="s">
        <v>420</v>
      </c>
      <c r="F102" s="315"/>
      <c r="G102" s="402"/>
      <c r="H102" s="20">
        <v>0</v>
      </c>
      <c r="I102" s="19"/>
      <c r="J102" s="20"/>
      <c r="K102" s="315"/>
      <c r="L102" s="315"/>
      <c r="M102" s="20">
        <v>0</v>
      </c>
      <c r="N102" s="19"/>
      <c r="O102" s="20"/>
      <c r="P102" s="315"/>
      <c r="Q102" s="315"/>
      <c r="R102" s="20">
        <v>0</v>
      </c>
      <c r="S102" s="19"/>
      <c r="T102" s="20"/>
      <c r="U102" s="315"/>
      <c r="V102" s="315"/>
      <c r="W102" s="20">
        <v>0</v>
      </c>
      <c r="X102" s="19"/>
      <c r="Y102" s="20"/>
      <c r="Z102" s="315"/>
      <c r="AA102" s="315"/>
      <c r="AB102" s="20">
        <v>0</v>
      </c>
      <c r="AC102" s="19"/>
      <c r="AD102" s="20"/>
      <c r="AE102" s="315"/>
      <c r="AF102" s="315"/>
      <c r="AG102" s="20">
        <v>0</v>
      </c>
      <c r="AH102" s="19"/>
      <c r="AI102" s="20"/>
      <c r="AJ102" s="315"/>
      <c r="AK102" s="315"/>
      <c r="AL102" s="20">
        <v>0</v>
      </c>
      <c r="AM102" s="19"/>
      <c r="AN102" s="20"/>
      <c r="AO102" s="315"/>
      <c r="AP102" s="315"/>
      <c r="AQ102" s="20">
        <v>0</v>
      </c>
      <c r="AR102" s="19"/>
      <c r="AS102" s="20"/>
      <c r="AT102" s="315"/>
      <c r="AU102" s="315"/>
      <c r="AV102" s="20">
        <v>0</v>
      </c>
      <c r="AW102" s="19"/>
      <c r="AX102" s="20"/>
      <c r="AY102" s="315"/>
      <c r="AZ102" s="315"/>
      <c r="BA102" s="20">
        <v>0</v>
      </c>
      <c r="BB102" s="19"/>
      <c r="BC102" s="20"/>
      <c r="BD102" s="315"/>
      <c r="BE102" s="315"/>
      <c r="BF102" s="20">
        <v>0</v>
      </c>
      <c r="BG102" s="19"/>
      <c r="BH102" s="20"/>
      <c r="BI102" s="315"/>
      <c r="BJ102" s="315"/>
      <c r="BK102" s="20">
        <v>0</v>
      </c>
      <c r="BL102" s="19"/>
      <c r="BM102" s="20"/>
      <c r="BN102" s="315"/>
      <c r="BO102" s="315"/>
      <c r="BP102" s="20">
        <v>0</v>
      </c>
      <c r="BQ102" s="19"/>
      <c r="BR102" s="20"/>
      <c r="BS102" s="315"/>
      <c r="BT102" s="315"/>
      <c r="BU102" s="20">
        <f>SUM(M102:BP102)</f>
        <v>0</v>
      </c>
      <c r="BV102" s="19"/>
      <c r="BW102" s="20"/>
      <c r="BX102" s="315"/>
      <c r="BY102" s="315"/>
      <c r="BZ102" s="20">
        <v>0</v>
      </c>
      <c r="CA102" s="19"/>
      <c r="CB102" s="20"/>
      <c r="CC102" s="315"/>
      <c r="CD102" s="315"/>
      <c r="CE102" s="20">
        <v>0</v>
      </c>
      <c r="CF102" s="19"/>
      <c r="CG102" s="20"/>
      <c r="CH102" s="315"/>
      <c r="CI102" s="315"/>
      <c r="CJ102" s="20">
        <v>0</v>
      </c>
      <c r="CK102" s="19"/>
      <c r="CL102" s="20"/>
      <c r="CM102" s="315"/>
      <c r="CN102" s="315"/>
      <c r="CO102" s="20">
        <v>0</v>
      </c>
      <c r="CP102" s="19"/>
      <c r="CQ102" s="20"/>
      <c r="CR102" s="315"/>
      <c r="CS102" s="315"/>
      <c r="CT102" s="20">
        <v>0</v>
      </c>
      <c r="CU102" s="19"/>
      <c r="CV102" s="20"/>
      <c r="CW102" s="315"/>
      <c r="CX102" s="315"/>
      <c r="CY102" s="20">
        <v>0</v>
      </c>
      <c r="CZ102" s="19"/>
      <c r="DA102" s="20"/>
      <c r="DB102" s="315"/>
      <c r="DC102" s="315"/>
      <c r="DD102" s="20">
        <v>0</v>
      </c>
      <c r="DE102" s="19"/>
      <c r="DF102" s="20"/>
      <c r="DG102" s="315"/>
      <c r="DH102" s="315"/>
      <c r="DI102" s="20">
        <v>0</v>
      </c>
      <c r="DJ102" s="19"/>
      <c r="DK102" s="20"/>
      <c r="DL102" s="315"/>
      <c r="DM102" s="315"/>
      <c r="DN102" s="20">
        <v>0</v>
      </c>
      <c r="DO102" s="19"/>
      <c r="DP102" s="20"/>
      <c r="DQ102" s="315"/>
      <c r="DR102" s="315"/>
      <c r="DS102" s="20">
        <v>0</v>
      </c>
      <c r="DT102" s="19"/>
      <c r="DU102" s="20"/>
      <c r="DV102" s="315"/>
      <c r="DW102" s="315"/>
      <c r="DX102" s="20">
        <v>0</v>
      </c>
      <c r="DY102" s="19"/>
      <c r="DZ102" s="20"/>
      <c r="EA102" s="315"/>
      <c r="EB102" s="315"/>
      <c r="EC102" s="20">
        <v>0</v>
      </c>
      <c r="ED102" s="19"/>
      <c r="EE102" s="20"/>
      <c r="EF102" s="315"/>
      <c r="EG102" s="315"/>
      <c r="EH102" s="20">
        <v>0</v>
      </c>
      <c r="EI102" s="19"/>
      <c r="EJ102" s="20"/>
      <c r="EK102" s="315"/>
      <c r="EL102" s="315"/>
      <c r="EM102" s="20">
        <f>SUM(CE102:CE102)</f>
        <v>0</v>
      </c>
      <c r="EN102" s="19"/>
      <c r="EO102" s="20"/>
      <c r="EP102" s="151"/>
    </row>
    <row r="103" spans="4:146" ht="12.75" hidden="1" customHeight="1" x14ac:dyDescent="0.3">
      <c r="D103" s="151" t="s">
        <v>421</v>
      </c>
      <c r="F103" s="315"/>
      <c r="G103" s="419"/>
      <c r="H103" s="6">
        <v>0</v>
      </c>
      <c r="I103" s="5"/>
      <c r="J103" s="20"/>
      <c r="K103" s="315"/>
      <c r="L103" s="483"/>
      <c r="M103" s="6">
        <v>0</v>
      </c>
      <c r="N103" s="5"/>
      <c r="O103" s="20"/>
      <c r="P103" s="315"/>
      <c r="Q103" s="483"/>
      <c r="R103" s="6">
        <v>0</v>
      </c>
      <c r="S103" s="5"/>
      <c r="T103" s="20"/>
      <c r="U103" s="315"/>
      <c r="V103" s="483"/>
      <c r="W103" s="6">
        <v>0</v>
      </c>
      <c r="X103" s="5"/>
      <c r="Y103" s="20"/>
      <c r="Z103" s="315"/>
      <c r="AA103" s="483"/>
      <c r="AB103" s="6">
        <v>0</v>
      </c>
      <c r="AC103" s="5"/>
      <c r="AD103" s="20"/>
      <c r="AE103" s="315"/>
      <c r="AF103" s="483"/>
      <c r="AG103" s="6">
        <v>0</v>
      </c>
      <c r="AH103" s="5"/>
      <c r="AI103" s="20"/>
      <c r="AJ103" s="315"/>
      <c r="AK103" s="483"/>
      <c r="AL103" s="6">
        <v>0</v>
      </c>
      <c r="AM103" s="5"/>
      <c r="AN103" s="20"/>
      <c r="AO103" s="315"/>
      <c r="AP103" s="483"/>
      <c r="AQ103" s="6">
        <v>0</v>
      </c>
      <c r="AR103" s="5"/>
      <c r="AS103" s="20"/>
      <c r="AT103" s="315"/>
      <c r="AU103" s="483"/>
      <c r="AV103" s="6">
        <v>0</v>
      </c>
      <c r="AW103" s="5"/>
      <c r="AX103" s="20"/>
      <c r="AY103" s="315"/>
      <c r="AZ103" s="483"/>
      <c r="BA103" s="6">
        <v>0</v>
      </c>
      <c r="BB103" s="5"/>
      <c r="BC103" s="20"/>
      <c r="BD103" s="315"/>
      <c r="BE103" s="483"/>
      <c r="BF103" s="6">
        <v>0</v>
      </c>
      <c r="BG103" s="5"/>
      <c r="BH103" s="20"/>
      <c r="BI103" s="315"/>
      <c r="BJ103" s="483"/>
      <c r="BK103" s="6">
        <v>0</v>
      </c>
      <c r="BL103" s="5"/>
      <c r="BM103" s="20"/>
      <c r="BN103" s="315"/>
      <c r="BO103" s="483"/>
      <c r="BP103" s="6">
        <v>0</v>
      </c>
      <c r="BQ103" s="5"/>
      <c r="BR103" s="20"/>
      <c r="BS103" s="315"/>
      <c r="BT103" s="483"/>
      <c r="BU103" s="6">
        <f>SUM(M103:BP103)</f>
        <v>0</v>
      </c>
      <c r="BV103" s="5"/>
      <c r="BW103" s="20"/>
      <c r="BX103" s="315"/>
      <c r="BY103" s="483"/>
      <c r="BZ103" s="6">
        <v>0</v>
      </c>
      <c r="CA103" s="5"/>
      <c r="CB103" s="20"/>
      <c r="CC103" s="315"/>
      <c r="CD103" s="483"/>
      <c r="CE103" s="6">
        <v>0</v>
      </c>
      <c r="CF103" s="5"/>
      <c r="CG103" s="20"/>
      <c r="CH103" s="315"/>
      <c r="CI103" s="483"/>
      <c r="CJ103" s="6">
        <v>0</v>
      </c>
      <c r="CK103" s="5"/>
      <c r="CL103" s="20"/>
      <c r="CM103" s="315"/>
      <c r="CN103" s="483"/>
      <c r="CO103" s="6">
        <v>0</v>
      </c>
      <c r="CP103" s="5"/>
      <c r="CQ103" s="20"/>
      <c r="CR103" s="315"/>
      <c r="CS103" s="483"/>
      <c r="CT103" s="6">
        <v>0</v>
      </c>
      <c r="CU103" s="5"/>
      <c r="CV103" s="20"/>
      <c r="CW103" s="315"/>
      <c r="CX103" s="483"/>
      <c r="CY103" s="6">
        <v>0</v>
      </c>
      <c r="CZ103" s="5"/>
      <c r="DA103" s="20"/>
      <c r="DB103" s="315"/>
      <c r="DC103" s="483"/>
      <c r="DD103" s="6">
        <v>0</v>
      </c>
      <c r="DE103" s="5"/>
      <c r="DF103" s="20"/>
      <c r="DG103" s="315"/>
      <c r="DH103" s="483"/>
      <c r="DI103" s="6">
        <v>0</v>
      </c>
      <c r="DJ103" s="5"/>
      <c r="DK103" s="20"/>
      <c r="DL103" s="315"/>
      <c r="DM103" s="483"/>
      <c r="DN103" s="6">
        <v>0</v>
      </c>
      <c r="DO103" s="5"/>
      <c r="DP103" s="20"/>
      <c r="DQ103" s="315"/>
      <c r="DR103" s="483"/>
      <c r="DS103" s="6">
        <v>0</v>
      </c>
      <c r="DT103" s="5"/>
      <c r="DU103" s="20"/>
      <c r="DV103" s="315"/>
      <c r="DW103" s="483"/>
      <c r="DX103" s="6">
        <v>0</v>
      </c>
      <c r="DY103" s="5"/>
      <c r="DZ103" s="20"/>
      <c r="EA103" s="315"/>
      <c r="EB103" s="483"/>
      <c r="EC103" s="6">
        <v>0</v>
      </c>
      <c r="ED103" s="5"/>
      <c r="EE103" s="20"/>
      <c r="EF103" s="315"/>
      <c r="EG103" s="483"/>
      <c r="EH103" s="6">
        <v>0</v>
      </c>
      <c r="EI103" s="5"/>
      <c r="EJ103" s="20"/>
      <c r="EK103" s="315"/>
      <c r="EL103" s="483"/>
      <c r="EM103" s="6">
        <f>SUM(CE103:CE103)</f>
        <v>0</v>
      </c>
      <c r="EN103" s="5"/>
      <c r="EO103" s="20"/>
      <c r="EP103" s="151"/>
    </row>
    <row r="104" spans="4:146" ht="12.75" hidden="1" customHeight="1" x14ac:dyDescent="0.3">
      <c r="D104" s="151"/>
      <c r="F104" s="315"/>
      <c r="H104" s="20"/>
      <c r="I104" s="20"/>
      <c r="J104" s="20"/>
      <c r="K104" s="315"/>
      <c r="L104" s="20"/>
      <c r="M104" s="20"/>
      <c r="N104" s="20"/>
      <c r="O104" s="20"/>
      <c r="P104" s="315"/>
      <c r="Q104" s="20"/>
      <c r="R104" s="20"/>
      <c r="S104" s="20"/>
      <c r="T104" s="20"/>
      <c r="U104" s="315"/>
      <c r="V104" s="20"/>
      <c r="W104" s="20"/>
      <c r="X104" s="20"/>
      <c r="Y104" s="20"/>
      <c r="Z104" s="315"/>
      <c r="AA104" s="20"/>
      <c r="AB104" s="20"/>
      <c r="AC104" s="20"/>
      <c r="AD104" s="20"/>
      <c r="AE104" s="315"/>
      <c r="AF104" s="20"/>
      <c r="AG104" s="20"/>
      <c r="AH104" s="20"/>
      <c r="AI104" s="20"/>
      <c r="AJ104" s="315"/>
      <c r="AK104" s="20"/>
      <c r="AL104" s="20"/>
      <c r="AM104" s="20"/>
      <c r="AN104" s="20"/>
      <c r="AO104" s="315"/>
      <c r="AP104" s="20"/>
      <c r="AQ104" s="20"/>
      <c r="AR104" s="20"/>
      <c r="AS104" s="20"/>
      <c r="AT104" s="315"/>
      <c r="AU104" s="20"/>
      <c r="AV104" s="20"/>
      <c r="AW104" s="20"/>
      <c r="AX104" s="20"/>
      <c r="AY104" s="315"/>
      <c r="AZ104" s="20"/>
      <c r="BA104" s="20"/>
      <c r="BB104" s="20"/>
      <c r="BC104" s="20"/>
      <c r="BD104" s="315"/>
      <c r="BE104" s="20"/>
      <c r="BF104" s="20"/>
      <c r="BG104" s="20"/>
      <c r="BH104" s="20"/>
      <c r="BI104" s="315"/>
      <c r="BJ104" s="20"/>
      <c r="BK104" s="20"/>
      <c r="BL104" s="20"/>
      <c r="BM104" s="20"/>
      <c r="BN104" s="315"/>
      <c r="BO104" s="20"/>
      <c r="BP104" s="20"/>
      <c r="BQ104" s="20"/>
      <c r="BR104" s="20"/>
      <c r="BS104" s="315"/>
      <c r="BT104" s="20"/>
      <c r="BU104" s="20"/>
      <c r="BV104" s="20"/>
      <c r="BW104" s="20"/>
      <c r="BX104" s="315"/>
      <c r="BY104" s="20"/>
      <c r="BZ104" s="20"/>
      <c r="CA104" s="20"/>
      <c r="CB104" s="20"/>
      <c r="CC104" s="315"/>
      <c r="CD104" s="20"/>
      <c r="CE104" s="20"/>
      <c r="CF104" s="20"/>
      <c r="CG104" s="20"/>
      <c r="CH104" s="315"/>
      <c r="CI104" s="20"/>
      <c r="CJ104" s="20"/>
      <c r="CK104" s="20"/>
      <c r="CL104" s="20"/>
      <c r="CM104" s="315"/>
      <c r="CN104" s="20"/>
      <c r="CO104" s="20"/>
      <c r="CP104" s="20"/>
      <c r="CQ104" s="20"/>
      <c r="CR104" s="315"/>
      <c r="CS104" s="20"/>
      <c r="CT104" s="20"/>
      <c r="CU104" s="20"/>
      <c r="CV104" s="20"/>
      <c r="CW104" s="315"/>
      <c r="CX104" s="20"/>
      <c r="CY104" s="20"/>
      <c r="CZ104" s="20"/>
      <c r="DA104" s="20"/>
      <c r="DB104" s="315"/>
      <c r="DC104" s="20"/>
      <c r="DD104" s="20"/>
      <c r="DE104" s="20"/>
      <c r="DF104" s="20"/>
      <c r="DG104" s="315"/>
      <c r="DH104" s="20"/>
      <c r="DI104" s="20"/>
      <c r="DJ104" s="20"/>
      <c r="DK104" s="20"/>
      <c r="DL104" s="315"/>
      <c r="DM104" s="20"/>
      <c r="DN104" s="20"/>
      <c r="DO104" s="20"/>
      <c r="DP104" s="20"/>
      <c r="DQ104" s="315"/>
      <c r="DR104" s="20"/>
      <c r="DS104" s="20"/>
      <c r="DT104" s="20"/>
      <c r="DU104" s="20"/>
      <c r="DV104" s="315"/>
      <c r="DW104" s="20"/>
      <c r="DX104" s="20"/>
      <c r="DY104" s="20"/>
      <c r="DZ104" s="20"/>
      <c r="EA104" s="315"/>
      <c r="EB104" s="20"/>
      <c r="EC104" s="20"/>
      <c r="ED104" s="20"/>
      <c r="EE104" s="20"/>
      <c r="EF104" s="315"/>
      <c r="EG104" s="20"/>
      <c r="EH104" s="20"/>
      <c r="EI104" s="20"/>
      <c r="EJ104" s="20"/>
      <c r="EK104" s="315"/>
      <c r="EL104" s="20"/>
      <c r="EM104" s="20"/>
      <c r="EN104" s="20"/>
      <c r="EO104" s="20"/>
      <c r="EP104" s="151"/>
    </row>
    <row r="105" spans="4:146" ht="12.75" hidden="1" customHeight="1" x14ac:dyDescent="0.3">
      <c r="D105" s="151" t="s">
        <v>433</v>
      </c>
      <c r="F105" s="315"/>
      <c r="H105" s="20">
        <f>SUM(H106:H109)</f>
        <v>0</v>
      </c>
      <c r="I105" s="20"/>
      <c r="J105" s="20"/>
      <c r="K105" s="315"/>
      <c r="L105" s="20"/>
      <c r="M105" s="20">
        <f>SUM(M106:M109)</f>
        <v>0</v>
      </c>
      <c r="N105" s="20"/>
      <c r="O105" s="20"/>
      <c r="P105" s="315"/>
      <c r="Q105" s="20"/>
      <c r="R105" s="20">
        <f>SUM(R106:R109)</f>
        <v>0</v>
      </c>
      <c r="S105" s="20"/>
      <c r="T105" s="20"/>
      <c r="U105" s="315"/>
      <c r="V105" s="20"/>
      <c r="W105" s="20">
        <f>SUM(W106:W109)</f>
        <v>0</v>
      </c>
      <c r="X105" s="20"/>
      <c r="Y105" s="20"/>
      <c r="Z105" s="315"/>
      <c r="AA105" s="20"/>
      <c r="AB105" s="20">
        <f>SUM(AB106:AB109)</f>
        <v>0</v>
      </c>
      <c r="AC105" s="20"/>
      <c r="AD105" s="20"/>
      <c r="AE105" s="315"/>
      <c r="AF105" s="20"/>
      <c r="AG105" s="20">
        <f>SUM(AG106:AG109)</f>
        <v>0</v>
      </c>
      <c r="AH105" s="20"/>
      <c r="AI105" s="20"/>
      <c r="AJ105" s="315"/>
      <c r="AK105" s="20"/>
      <c r="AL105" s="20">
        <f>SUM(AL106:AL109)</f>
        <v>0</v>
      </c>
      <c r="AM105" s="20"/>
      <c r="AN105" s="20"/>
      <c r="AO105" s="315"/>
      <c r="AP105" s="20"/>
      <c r="AQ105" s="20">
        <f>SUM(AQ106:AQ109)</f>
        <v>0</v>
      </c>
      <c r="AR105" s="20"/>
      <c r="AS105" s="20"/>
      <c r="AT105" s="315"/>
      <c r="AU105" s="20"/>
      <c r="AV105" s="20">
        <f>SUM(AV106:AV109)</f>
        <v>0</v>
      </c>
      <c r="AW105" s="20"/>
      <c r="AX105" s="20"/>
      <c r="AY105" s="315"/>
      <c r="AZ105" s="20"/>
      <c r="BA105" s="20">
        <f>SUM(BA106:BA109)</f>
        <v>0</v>
      </c>
      <c r="BB105" s="20"/>
      <c r="BC105" s="20"/>
      <c r="BD105" s="315"/>
      <c r="BE105" s="20"/>
      <c r="BF105" s="20">
        <f>SUM(BF106:BF109)</f>
        <v>0</v>
      </c>
      <c r="BG105" s="20"/>
      <c r="BH105" s="20"/>
      <c r="BI105" s="315"/>
      <c r="BJ105" s="20"/>
      <c r="BK105" s="20">
        <f>SUM(BK106:BK109)</f>
        <v>0</v>
      </c>
      <c r="BL105" s="20"/>
      <c r="BM105" s="20"/>
      <c r="BN105" s="315"/>
      <c r="BO105" s="20"/>
      <c r="BP105" s="20">
        <f>SUM(BP106:BP109)</f>
        <v>0</v>
      </c>
      <c r="BQ105" s="20"/>
      <c r="BR105" s="20"/>
      <c r="BS105" s="315"/>
      <c r="BT105" s="20"/>
      <c r="BU105" s="20">
        <f>SUM(BU106:BU109)</f>
        <v>0</v>
      </c>
      <c r="BV105" s="20"/>
      <c r="BW105" s="20"/>
      <c r="BX105" s="315"/>
      <c r="BY105" s="20"/>
      <c r="BZ105" s="20">
        <f>SUM(BZ106:BZ109)</f>
        <v>0</v>
      </c>
      <c r="CA105" s="20"/>
      <c r="CB105" s="20"/>
      <c r="CC105" s="315"/>
      <c r="CD105" s="20"/>
      <c r="CE105" s="20">
        <f>SUM(CE106:CE109)</f>
        <v>0</v>
      </c>
      <c r="CF105" s="20"/>
      <c r="CG105" s="20"/>
      <c r="CH105" s="315"/>
      <c r="CI105" s="20"/>
      <c r="CJ105" s="20">
        <f>SUM(CJ106:CJ109)</f>
        <v>0</v>
      </c>
      <c r="CK105" s="20"/>
      <c r="CL105" s="20"/>
      <c r="CM105" s="315"/>
      <c r="CN105" s="20"/>
      <c r="CO105" s="20">
        <f>SUM(CO106:CO109)</f>
        <v>0</v>
      </c>
      <c r="CP105" s="20"/>
      <c r="CQ105" s="20"/>
      <c r="CR105" s="315"/>
      <c r="CS105" s="20"/>
      <c r="CT105" s="20">
        <f>SUM(CT106:CT109)</f>
        <v>0</v>
      </c>
      <c r="CU105" s="20"/>
      <c r="CV105" s="20"/>
      <c r="CW105" s="315"/>
      <c r="CX105" s="20"/>
      <c r="CY105" s="20">
        <f>SUM(CY106:CY109)</f>
        <v>0</v>
      </c>
      <c r="CZ105" s="20"/>
      <c r="DA105" s="20"/>
      <c r="DB105" s="315"/>
      <c r="DC105" s="20"/>
      <c r="DD105" s="20">
        <f>SUM(DD106:DD109)</f>
        <v>0</v>
      </c>
      <c r="DE105" s="20"/>
      <c r="DF105" s="20"/>
      <c r="DG105" s="315"/>
      <c r="DH105" s="20"/>
      <c r="DI105" s="20">
        <f>SUM(DI106:DI109)</f>
        <v>0</v>
      </c>
      <c r="DJ105" s="20"/>
      <c r="DK105" s="20"/>
      <c r="DL105" s="315"/>
      <c r="DM105" s="20"/>
      <c r="DN105" s="20">
        <f>SUM(DN106:DN109)</f>
        <v>0</v>
      </c>
      <c r="DO105" s="20"/>
      <c r="DP105" s="20"/>
      <c r="DQ105" s="315"/>
      <c r="DR105" s="20"/>
      <c r="DS105" s="20">
        <f>SUM(DS106:DS109)</f>
        <v>0</v>
      </c>
      <c r="DT105" s="20"/>
      <c r="DU105" s="20"/>
      <c r="DV105" s="315"/>
      <c r="DW105" s="20"/>
      <c r="DX105" s="20">
        <f>SUM(DX106:DX109)</f>
        <v>0</v>
      </c>
      <c r="DY105" s="20"/>
      <c r="DZ105" s="20"/>
      <c r="EA105" s="315"/>
      <c r="EB105" s="20"/>
      <c r="EC105" s="20">
        <f>SUM(EC106:EC109)</f>
        <v>0</v>
      </c>
      <c r="ED105" s="20"/>
      <c r="EE105" s="20"/>
      <c r="EF105" s="315"/>
      <c r="EG105" s="20"/>
      <c r="EH105" s="20">
        <f>SUM(EH106:EH109)</f>
        <v>0</v>
      </c>
      <c r="EI105" s="20"/>
      <c r="EJ105" s="20"/>
      <c r="EK105" s="315"/>
      <c r="EL105" s="20"/>
      <c r="EM105" s="20">
        <f>SUM(EM106:EM109)</f>
        <v>0</v>
      </c>
      <c r="EN105" s="20"/>
      <c r="EO105" s="20"/>
      <c r="EP105" s="151"/>
    </row>
    <row r="106" spans="4:146" ht="12.75" hidden="1" customHeight="1" x14ac:dyDescent="0.3">
      <c r="D106" s="487" t="s">
        <v>416</v>
      </c>
      <c r="F106" s="315"/>
      <c r="G106" s="406"/>
      <c r="H106" s="474">
        <v>0</v>
      </c>
      <c r="I106" s="475"/>
      <c r="J106" s="20"/>
      <c r="K106" s="315"/>
      <c r="L106" s="476"/>
      <c r="M106" s="474">
        <v>0</v>
      </c>
      <c r="N106" s="475"/>
      <c r="O106" s="20"/>
      <c r="P106" s="315"/>
      <c r="Q106" s="476"/>
      <c r="R106" s="474">
        <v>0</v>
      </c>
      <c r="S106" s="475"/>
      <c r="T106" s="20"/>
      <c r="U106" s="315"/>
      <c r="V106" s="476"/>
      <c r="W106" s="474">
        <v>0</v>
      </c>
      <c r="X106" s="475"/>
      <c r="Y106" s="20"/>
      <c r="Z106" s="315"/>
      <c r="AA106" s="476"/>
      <c r="AB106" s="474">
        <v>0</v>
      </c>
      <c r="AC106" s="475"/>
      <c r="AD106" s="20"/>
      <c r="AE106" s="315"/>
      <c r="AF106" s="476"/>
      <c r="AG106" s="474">
        <v>0</v>
      </c>
      <c r="AH106" s="475"/>
      <c r="AI106" s="20"/>
      <c r="AJ106" s="315"/>
      <c r="AK106" s="476"/>
      <c r="AL106" s="474">
        <v>0</v>
      </c>
      <c r="AM106" s="475"/>
      <c r="AN106" s="20"/>
      <c r="AO106" s="315"/>
      <c r="AP106" s="476"/>
      <c r="AQ106" s="474">
        <v>0</v>
      </c>
      <c r="AR106" s="475"/>
      <c r="AS106" s="20"/>
      <c r="AT106" s="315"/>
      <c r="AU106" s="476"/>
      <c r="AV106" s="474">
        <v>0</v>
      </c>
      <c r="AW106" s="475"/>
      <c r="AX106" s="20"/>
      <c r="AY106" s="315"/>
      <c r="AZ106" s="476"/>
      <c r="BA106" s="474">
        <v>0</v>
      </c>
      <c r="BB106" s="475"/>
      <c r="BC106" s="20"/>
      <c r="BD106" s="315"/>
      <c r="BE106" s="476"/>
      <c r="BF106" s="474">
        <v>0</v>
      </c>
      <c r="BG106" s="475"/>
      <c r="BH106" s="20"/>
      <c r="BI106" s="315"/>
      <c r="BJ106" s="476"/>
      <c r="BK106" s="474">
        <v>0</v>
      </c>
      <c r="BL106" s="475"/>
      <c r="BM106" s="20"/>
      <c r="BN106" s="315"/>
      <c r="BO106" s="476"/>
      <c r="BP106" s="474">
        <v>0</v>
      </c>
      <c r="BQ106" s="475"/>
      <c r="BR106" s="20"/>
      <c r="BS106" s="315"/>
      <c r="BT106" s="476"/>
      <c r="BU106" s="474">
        <f>SUM(M106:BP106)</f>
        <v>0</v>
      </c>
      <c r="BV106" s="475"/>
      <c r="BW106" s="20"/>
      <c r="BX106" s="315"/>
      <c r="BY106" s="476"/>
      <c r="BZ106" s="474">
        <v>0</v>
      </c>
      <c r="CA106" s="475"/>
      <c r="CB106" s="20"/>
      <c r="CC106" s="315"/>
      <c r="CD106" s="476"/>
      <c r="CE106" s="474">
        <v>0</v>
      </c>
      <c r="CF106" s="475"/>
      <c r="CG106" s="20"/>
      <c r="CH106" s="315"/>
      <c r="CI106" s="476"/>
      <c r="CJ106" s="474">
        <v>0</v>
      </c>
      <c r="CK106" s="475"/>
      <c r="CL106" s="20"/>
      <c r="CM106" s="315"/>
      <c r="CN106" s="476"/>
      <c r="CO106" s="474">
        <v>0</v>
      </c>
      <c r="CP106" s="475"/>
      <c r="CQ106" s="20"/>
      <c r="CR106" s="315"/>
      <c r="CS106" s="476"/>
      <c r="CT106" s="474">
        <v>0</v>
      </c>
      <c r="CU106" s="475"/>
      <c r="CV106" s="20"/>
      <c r="CW106" s="315"/>
      <c r="CX106" s="476"/>
      <c r="CY106" s="474">
        <v>0</v>
      </c>
      <c r="CZ106" s="475"/>
      <c r="DA106" s="20"/>
      <c r="DB106" s="315"/>
      <c r="DC106" s="476"/>
      <c r="DD106" s="474">
        <v>0</v>
      </c>
      <c r="DE106" s="475"/>
      <c r="DF106" s="20"/>
      <c r="DG106" s="315"/>
      <c r="DH106" s="476"/>
      <c r="DI106" s="474">
        <v>0</v>
      </c>
      <c r="DJ106" s="475"/>
      <c r="DK106" s="20"/>
      <c r="DL106" s="315"/>
      <c r="DM106" s="476"/>
      <c r="DN106" s="474">
        <v>0</v>
      </c>
      <c r="DO106" s="475"/>
      <c r="DP106" s="20"/>
      <c r="DQ106" s="315"/>
      <c r="DR106" s="476"/>
      <c r="DS106" s="474">
        <v>0</v>
      </c>
      <c r="DT106" s="475"/>
      <c r="DU106" s="20"/>
      <c r="DV106" s="315"/>
      <c r="DW106" s="476"/>
      <c r="DX106" s="474">
        <v>0</v>
      </c>
      <c r="DY106" s="475"/>
      <c r="DZ106" s="20"/>
      <c r="EA106" s="315"/>
      <c r="EB106" s="476"/>
      <c r="EC106" s="474">
        <v>0</v>
      </c>
      <c r="ED106" s="475"/>
      <c r="EE106" s="20"/>
      <c r="EF106" s="315"/>
      <c r="EG106" s="476"/>
      <c r="EH106" s="474">
        <v>0</v>
      </c>
      <c r="EI106" s="475"/>
      <c r="EJ106" s="20"/>
      <c r="EK106" s="315"/>
      <c r="EL106" s="476"/>
      <c r="EM106" s="474">
        <f>SUM(CE106:CE106)</f>
        <v>0</v>
      </c>
      <c r="EN106" s="475"/>
      <c r="EO106" s="20"/>
      <c r="EP106" s="151"/>
    </row>
    <row r="107" spans="4:146" ht="12.75" hidden="1" customHeight="1" x14ac:dyDescent="0.3">
      <c r="D107" s="487" t="s">
        <v>419</v>
      </c>
      <c r="F107" s="315"/>
      <c r="G107" s="402"/>
      <c r="H107" s="20">
        <v>0</v>
      </c>
      <c r="I107" s="19"/>
      <c r="J107" s="20"/>
      <c r="K107" s="315"/>
      <c r="L107" s="315"/>
      <c r="M107" s="20">
        <v>0</v>
      </c>
      <c r="N107" s="19"/>
      <c r="O107" s="20"/>
      <c r="P107" s="315"/>
      <c r="Q107" s="315"/>
      <c r="R107" s="20">
        <v>0</v>
      </c>
      <c r="S107" s="19"/>
      <c r="T107" s="20"/>
      <c r="U107" s="315"/>
      <c r="V107" s="315"/>
      <c r="W107" s="20">
        <v>0</v>
      </c>
      <c r="X107" s="19"/>
      <c r="Y107" s="20"/>
      <c r="Z107" s="315"/>
      <c r="AA107" s="315"/>
      <c r="AB107" s="20">
        <v>0</v>
      </c>
      <c r="AC107" s="19"/>
      <c r="AD107" s="20"/>
      <c r="AE107" s="315"/>
      <c r="AF107" s="315"/>
      <c r="AG107" s="20">
        <v>0</v>
      </c>
      <c r="AH107" s="19"/>
      <c r="AI107" s="20"/>
      <c r="AJ107" s="315"/>
      <c r="AK107" s="315"/>
      <c r="AL107" s="20">
        <v>0</v>
      </c>
      <c r="AM107" s="19"/>
      <c r="AN107" s="20"/>
      <c r="AO107" s="315"/>
      <c r="AP107" s="315"/>
      <c r="AQ107" s="20">
        <v>0</v>
      </c>
      <c r="AR107" s="19"/>
      <c r="AS107" s="20"/>
      <c r="AT107" s="315"/>
      <c r="AU107" s="315"/>
      <c r="AV107" s="20">
        <v>0</v>
      </c>
      <c r="AW107" s="19"/>
      <c r="AX107" s="20"/>
      <c r="AY107" s="315"/>
      <c r="AZ107" s="315"/>
      <c r="BA107" s="20">
        <v>0</v>
      </c>
      <c r="BB107" s="19"/>
      <c r="BC107" s="20"/>
      <c r="BD107" s="315"/>
      <c r="BE107" s="315"/>
      <c r="BF107" s="20">
        <v>0</v>
      </c>
      <c r="BG107" s="19"/>
      <c r="BH107" s="20"/>
      <c r="BI107" s="315"/>
      <c r="BJ107" s="315"/>
      <c r="BK107" s="20">
        <v>0</v>
      </c>
      <c r="BL107" s="19"/>
      <c r="BM107" s="20"/>
      <c r="BN107" s="315"/>
      <c r="BO107" s="315"/>
      <c r="BP107" s="20">
        <v>0</v>
      </c>
      <c r="BQ107" s="19"/>
      <c r="BR107" s="20"/>
      <c r="BS107" s="315"/>
      <c r="BT107" s="315"/>
      <c r="BU107" s="20">
        <f>SUM(M107:BP107)</f>
        <v>0</v>
      </c>
      <c r="BV107" s="19"/>
      <c r="BW107" s="20"/>
      <c r="BX107" s="315"/>
      <c r="BY107" s="315"/>
      <c r="BZ107" s="20">
        <v>0</v>
      </c>
      <c r="CA107" s="19"/>
      <c r="CB107" s="20"/>
      <c r="CC107" s="315"/>
      <c r="CD107" s="315"/>
      <c r="CE107" s="20">
        <v>0</v>
      </c>
      <c r="CF107" s="19"/>
      <c r="CG107" s="20"/>
      <c r="CH107" s="315"/>
      <c r="CI107" s="315"/>
      <c r="CJ107" s="20">
        <v>0</v>
      </c>
      <c r="CK107" s="19"/>
      <c r="CL107" s="20"/>
      <c r="CM107" s="315"/>
      <c r="CN107" s="315"/>
      <c r="CO107" s="20">
        <v>0</v>
      </c>
      <c r="CP107" s="19"/>
      <c r="CQ107" s="20"/>
      <c r="CR107" s="315"/>
      <c r="CS107" s="315"/>
      <c r="CT107" s="20">
        <v>0</v>
      </c>
      <c r="CU107" s="19"/>
      <c r="CV107" s="20"/>
      <c r="CW107" s="315"/>
      <c r="CX107" s="315"/>
      <c r="CY107" s="20">
        <v>0</v>
      </c>
      <c r="CZ107" s="19"/>
      <c r="DA107" s="20"/>
      <c r="DB107" s="315"/>
      <c r="DC107" s="315"/>
      <c r="DD107" s="20">
        <v>0</v>
      </c>
      <c r="DE107" s="19"/>
      <c r="DF107" s="20"/>
      <c r="DG107" s="315"/>
      <c r="DH107" s="315"/>
      <c r="DI107" s="20">
        <v>0</v>
      </c>
      <c r="DJ107" s="19"/>
      <c r="DK107" s="20"/>
      <c r="DL107" s="315"/>
      <c r="DM107" s="315"/>
      <c r="DN107" s="20">
        <v>0</v>
      </c>
      <c r="DO107" s="19"/>
      <c r="DP107" s="20"/>
      <c r="DQ107" s="315"/>
      <c r="DR107" s="315"/>
      <c r="DS107" s="20">
        <v>0</v>
      </c>
      <c r="DT107" s="19"/>
      <c r="DU107" s="20"/>
      <c r="DV107" s="315"/>
      <c r="DW107" s="315"/>
      <c r="DX107" s="20">
        <v>0</v>
      </c>
      <c r="DY107" s="19"/>
      <c r="DZ107" s="20"/>
      <c r="EA107" s="315"/>
      <c r="EB107" s="315"/>
      <c r="EC107" s="20">
        <v>0</v>
      </c>
      <c r="ED107" s="19"/>
      <c r="EE107" s="20"/>
      <c r="EF107" s="315"/>
      <c r="EG107" s="315"/>
      <c r="EH107" s="20">
        <v>0</v>
      </c>
      <c r="EI107" s="19"/>
      <c r="EJ107" s="20"/>
      <c r="EK107" s="315"/>
      <c r="EL107" s="315"/>
      <c r="EM107" s="20">
        <f>SUM(CE107:CE107)</f>
        <v>0</v>
      </c>
      <c r="EN107" s="19"/>
      <c r="EO107" s="20"/>
      <c r="EP107" s="151"/>
    </row>
    <row r="108" spans="4:146" ht="12.75" hidden="1" customHeight="1" x14ac:dyDescent="0.3">
      <c r="D108" s="151" t="s">
        <v>420</v>
      </c>
      <c r="F108" s="315"/>
      <c r="G108" s="402"/>
      <c r="H108" s="20">
        <v>0</v>
      </c>
      <c r="I108" s="19"/>
      <c r="J108" s="20"/>
      <c r="K108" s="315"/>
      <c r="L108" s="315"/>
      <c r="M108" s="20">
        <v>0</v>
      </c>
      <c r="N108" s="19"/>
      <c r="O108" s="20"/>
      <c r="P108" s="315"/>
      <c r="Q108" s="315"/>
      <c r="R108" s="20">
        <v>0</v>
      </c>
      <c r="S108" s="19"/>
      <c r="T108" s="20"/>
      <c r="U108" s="315"/>
      <c r="V108" s="315"/>
      <c r="W108" s="20">
        <v>0</v>
      </c>
      <c r="X108" s="19"/>
      <c r="Y108" s="20"/>
      <c r="Z108" s="315"/>
      <c r="AA108" s="315"/>
      <c r="AB108" s="20">
        <v>0</v>
      </c>
      <c r="AC108" s="19"/>
      <c r="AD108" s="20"/>
      <c r="AE108" s="315"/>
      <c r="AF108" s="315"/>
      <c r="AG108" s="20">
        <v>0</v>
      </c>
      <c r="AH108" s="19"/>
      <c r="AI108" s="20"/>
      <c r="AJ108" s="315"/>
      <c r="AK108" s="315"/>
      <c r="AL108" s="20">
        <v>0</v>
      </c>
      <c r="AM108" s="19"/>
      <c r="AN108" s="20"/>
      <c r="AO108" s="315"/>
      <c r="AP108" s="315"/>
      <c r="AQ108" s="20">
        <v>0</v>
      </c>
      <c r="AR108" s="19"/>
      <c r="AS108" s="20"/>
      <c r="AT108" s="315"/>
      <c r="AU108" s="315"/>
      <c r="AV108" s="20">
        <v>0</v>
      </c>
      <c r="AW108" s="19"/>
      <c r="AX108" s="20"/>
      <c r="AY108" s="315"/>
      <c r="AZ108" s="315"/>
      <c r="BA108" s="20">
        <v>0</v>
      </c>
      <c r="BB108" s="19"/>
      <c r="BC108" s="20"/>
      <c r="BD108" s="315"/>
      <c r="BE108" s="315"/>
      <c r="BF108" s="20">
        <v>0</v>
      </c>
      <c r="BG108" s="19"/>
      <c r="BH108" s="20"/>
      <c r="BI108" s="315"/>
      <c r="BJ108" s="315"/>
      <c r="BK108" s="20">
        <v>0</v>
      </c>
      <c r="BL108" s="19"/>
      <c r="BM108" s="20"/>
      <c r="BN108" s="315"/>
      <c r="BO108" s="315"/>
      <c r="BP108" s="20">
        <v>0</v>
      </c>
      <c r="BQ108" s="19"/>
      <c r="BR108" s="20"/>
      <c r="BS108" s="315"/>
      <c r="BT108" s="315"/>
      <c r="BU108" s="20">
        <f>SUM(M108:BP108)</f>
        <v>0</v>
      </c>
      <c r="BV108" s="19"/>
      <c r="BW108" s="20"/>
      <c r="BX108" s="315"/>
      <c r="BY108" s="315"/>
      <c r="BZ108" s="20">
        <v>0</v>
      </c>
      <c r="CA108" s="19"/>
      <c r="CB108" s="20"/>
      <c r="CC108" s="315"/>
      <c r="CD108" s="315"/>
      <c r="CE108" s="20">
        <v>0</v>
      </c>
      <c r="CF108" s="19"/>
      <c r="CG108" s="20"/>
      <c r="CH108" s="315"/>
      <c r="CI108" s="315"/>
      <c r="CJ108" s="20">
        <v>0</v>
      </c>
      <c r="CK108" s="19"/>
      <c r="CL108" s="20"/>
      <c r="CM108" s="315"/>
      <c r="CN108" s="315"/>
      <c r="CO108" s="20">
        <v>0</v>
      </c>
      <c r="CP108" s="19"/>
      <c r="CQ108" s="20"/>
      <c r="CR108" s="315"/>
      <c r="CS108" s="315"/>
      <c r="CT108" s="20">
        <v>0</v>
      </c>
      <c r="CU108" s="19"/>
      <c r="CV108" s="20"/>
      <c r="CW108" s="315"/>
      <c r="CX108" s="315"/>
      <c r="CY108" s="20">
        <v>0</v>
      </c>
      <c r="CZ108" s="19"/>
      <c r="DA108" s="20"/>
      <c r="DB108" s="315"/>
      <c r="DC108" s="315"/>
      <c r="DD108" s="20">
        <v>0</v>
      </c>
      <c r="DE108" s="19"/>
      <c r="DF108" s="20"/>
      <c r="DG108" s="315"/>
      <c r="DH108" s="315"/>
      <c r="DI108" s="20">
        <v>0</v>
      </c>
      <c r="DJ108" s="19"/>
      <c r="DK108" s="20"/>
      <c r="DL108" s="315"/>
      <c r="DM108" s="315"/>
      <c r="DN108" s="20">
        <v>0</v>
      </c>
      <c r="DO108" s="19"/>
      <c r="DP108" s="20"/>
      <c r="DQ108" s="315"/>
      <c r="DR108" s="315"/>
      <c r="DS108" s="20">
        <v>0</v>
      </c>
      <c r="DT108" s="19"/>
      <c r="DU108" s="20"/>
      <c r="DV108" s="315"/>
      <c r="DW108" s="315"/>
      <c r="DX108" s="20">
        <v>0</v>
      </c>
      <c r="DY108" s="19"/>
      <c r="DZ108" s="20"/>
      <c r="EA108" s="315"/>
      <c r="EB108" s="315"/>
      <c r="EC108" s="20">
        <v>0</v>
      </c>
      <c r="ED108" s="19"/>
      <c r="EE108" s="20"/>
      <c r="EF108" s="315"/>
      <c r="EG108" s="315"/>
      <c r="EH108" s="20">
        <v>0</v>
      </c>
      <c r="EI108" s="19"/>
      <c r="EJ108" s="20"/>
      <c r="EK108" s="315"/>
      <c r="EL108" s="315"/>
      <c r="EM108" s="20">
        <f>SUM(CE108:CE108)</f>
        <v>0</v>
      </c>
      <c r="EN108" s="19"/>
      <c r="EO108" s="20"/>
      <c r="EP108" s="151"/>
    </row>
    <row r="109" spans="4:146" ht="12.75" hidden="1" customHeight="1" x14ac:dyDescent="0.3">
      <c r="D109" s="151" t="s">
        <v>421</v>
      </c>
      <c r="F109" s="315"/>
      <c r="G109" s="419"/>
      <c r="H109" s="6">
        <v>0</v>
      </c>
      <c r="I109" s="5"/>
      <c r="J109" s="20"/>
      <c r="K109" s="315"/>
      <c r="L109" s="483"/>
      <c r="M109" s="6">
        <v>0</v>
      </c>
      <c r="N109" s="5"/>
      <c r="O109" s="20"/>
      <c r="P109" s="315"/>
      <c r="Q109" s="483"/>
      <c r="R109" s="6">
        <v>0</v>
      </c>
      <c r="S109" s="5"/>
      <c r="T109" s="20"/>
      <c r="U109" s="315"/>
      <c r="V109" s="483"/>
      <c r="W109" s="6">
        <v>0</v>
      </c>
      <c r="X109" s="5"/>
      <c r="Y109" s="20"/>
      <c r="Z109" s="315"/>
      <c r="AA109" s="483"/>
      <c r="AB109" s="6">
        <v>0</v>
      </c>
      <c r="AC109" s="5"/>
      <c r="AD109" s="20"/>
      <c r="AE109" s="315"/>
      <c r="AF109" s="483"/>
      <c r="AG109" s="6">
        <v>0</v>
      </c>
      <c r="AH109" s="5"/>
      <c r="AI109" s="20"/>
      <c r="AJ109" s="315"/>
      <c r="AK109" s="483"/>
      <c r="AL109" s="6">
        <v>0</v>
      </c>
      <c r="AM109" s="5"/>
      <c r="AN109" s="20"/>
      <c r="AO109" s="315"/>
      <c r="AP109" s="483"/>
      <c r="AQ109" s="6">
        <v>0</v>
      </c>
      <c r="AR109" s="5"/>
      <c r="AS109" s="20"/>
      <c r="AT109" s="315"/>
      <c r="AU109" s="483"/>
      <c r="AV109" s="6">
        <v>0</v>
      </c>
      <c r="AW109" s="5"/>
      <c r="AX109" s="20"/>
      <c r="AY109" s="315"/>
      <c r="AZ109" s="483"/>
      <c r="BA109" s="6">
        <v>0</v>
      </c>
      <c r="BB109" s="5"/>
      <c r="BC109" s="20"/>
      <c r="BD109" s="315"/>
      <c r="BE109" s="483"/>
      <c r="BF109" s="6">
        <v>0</v>
      </c>
      <c r="BG109" s="5"/>
      <c r="BH109" s="20"/>
      <c r="BI109" s="315"/>
      <c r="BJ109" s="483"/>
      <c r="BK109" s="6">
        <v>0</v>
      </c>
      <c r="BL109" s="5"/>
      <c r="BM109" s="20"/>
      <c r="BN109" s="315"/>
      <c r="BO109" s="483"/>
      <c r="BP109" s="6">
        <v>0</v>
      </c>
      <c r="BQ109" s="5"/>
      <c r="BR109" s="20"/>
      <c r="BS109" s="315"/>
      <c r="BT109" s="483"/>
      <c r="BU109" s="6">
        <f>SUM(M109:BP109)</f>
        <v>0</v>
      </c>
      <c r="BV109" s="5"/>
      <c r="BW109" s="20"/>
      <c r="BX109" s="315"/>
      <c r="BY109" s="483"/>
      <c r="BZ109" s="6">
        <v>0</v>
      </c>
      <c r="CA109" s="5"/>
      <c r="CB109" s="20"/>
      <c r="CC109" s="315"/>
      <c r="CD109" s="483"/>
      <c r="CE109" s="6">
        <v>0</v>
      </c>
      <c r="CF109" s="5"/>
      <c r="CG109" s="20"/>
      <c r="CH109" s="315"/>
      <c r="CI109" s="483"/>
      <c r="CJ109" s="6">
        <v>0</v>
      </c>
      <c r="CK109" s="5"/>
      <c r="CL109" s="20"/>
      <c r="CM109" s="315"/>
      <c r="CN109" s="483"/>
      <c r="CO109" s="6">
        <v>0</v>
      </c>
      <c r="CP109" s="5"/>
      <c r="CQ109" s="20"/>
      <c r="CR109" s="315"/>
      <c r="CS109" s="483"/>
      <c r="CT109" s="6">
        <v>0</v>
      </c>
      <c r="CU109" s="5"/>
      <c r="CV109" s="20"/>
      <c r="CW109" s="315"/>
      <c r="CX109" s="483"/>
      <c r="CY109" s="6">
        <v>0</v>
      </c>
      <c r="CZ109" s="5"/>
      <c r="DA109" s="20"/>
      <c r="DB109" s="315"/>
      <c r="DC109" s="483"/>
      <c r="DD109" s="6">
        <v>0</v>
      </c>
      <c r="DE109" s="5"/>
      <c r="DF109" s="20"/>
      <c r="DG109" s="315"/>
      <c r="DH109" s="483"/>
      <c r="DI109" s="6">
        <v>0</v>
      </c>
      <c r="DJ109" s="5"/>
      <c r="DK109" s="20"/>
      <c r="DL109" s="315"/>
      <c r="DM109" s="483"/>
      <c r="DN109" s="6">
        <v>0</v>
      </c>
      <c r="DO109" s="5"/>
      <c r="DP109" s="20"/>
      <c r="DQ109" s="315"/>
      <c r="DR109" s="483"/>
      <c r="DS109" s="6">
        <v>0</v>
      </c>
      <c r="DT109" s="5"/>
      <c r="DU109" s="20"/>
      <c r="DV109" s="315"/>
      <c r="DW109" s="483"/>
      <c r="DX109" s="6">
        <v>0</v>
      </c>
      <c r="DY109" s="5"/>
      <c r="DZ109" s="20"/>
      <c r="EA109" s="315"/>
      <c r="EB109" s="483"/>
      <c r="EC109" s="6">
        <v>0</v>
      </c>
      <c r="ED109" s="5"/>
      <c r="EE109" s="20"/>
      <c r="EF109" s="315"/>
      <c r="EG109" s="483"/>
      <c r="EH109" s="6">
        <v>0</v>
      </c>
      <c r="EI109" s="5"/>
      <c r="EJ109" s="20"/>
      <c r="EK109" s="315"/>
      <c r="EL109" s="483"/>
      <c r="EM109" s="6">
        <f>SUM(CE109:CE109)</f>
        <v>0</v>
      </c>
      <c r="EN109" s="5"/>
      <c r="EO109" s="20"/>
      <c r="EP109" s="151"/>
    </row>
    <row r="110" spans="4:146" ht="12.75" customHeight="1" x14ac:dyDescent="0.3">
      <c r="D110" s="151"/>
      <c r="F110" s="315"/>
      <c r="H110" s="20"/>
      <c r="I110" s="20"/>
      <c r="J110" s="20"/>
      <c r="K110" s="315"/>
      <c r="L110" s="20"/>
      <c r="M110" s="20"/>
      <c r="N110" s="20"/>
      <c r="O110" s="20"/>
      <c r="P110" s="315"/>
      <c r="Q110" s="20"/>
      <c r="R110" s="20"/>
      <c r="S110" s="20"/>
      <c r="T110" s="20"/>
      <c r="U110" s="315"/>
      <c r="V110" s="20"/>
      <c r="W110" s="20"/>
      <c r="X110" s="20"/>
      <c r="Y110" s="20"/>
      <c r="Z110" s="315"/>
      <c r="AA110" s="20"/>
      <c r="AB110" s="20"/>
      <c r="AC110" s="20"/>
      <c r="AD110" s="20"/>
      <c r="AE110" s="315"/>
      <c r="AF110" s="20"/>
      <c r="AG110" s="20"/>
      <c r="AH110" s="20"/>
      <c r="AI110" s="20"/>
      <c r="AJ110" s="315"/>
      <c r="AK110" s="20"/>
      <c r="AL110" s="20"/>
      <c r="AM110" s="20"/>
      <c r="AN110" s="20"/>
      <c r="AO110" s="315"/>
      <c r="AP110" s="20"/>
      <c r="AQ110" s="20"/>
      <c r="AR110" s="20"/>
      <c r="AS110" s="20"/>
      <c r="AT110" s="315"/>
      <c r="AU110" s="20"/>
      <c r="AV110" s="20"/>
      <c r="AW110" s="20"/>
      <c r="AX110" s="20"/>
      <c r="AY110" s="315"/>
      <c r="AZ110" s="20"/>
      <c r="BA110" s="20"/>
      <c r="BB110" s="20"/>
      <c r="BC110" s="20"/>
      <c r="BD110" s="315"/>
      <c r="BE110" s="20"/>
      <c r="BF110" s="20"/>
      <c r="BG110" s="20"/>
      <c r="BH110" s="20"/>
      <c r="BI110" s="315"/>
      <c r="BJ110" s="20"/>
      <c r="BK110" s="20"/>
      <c r="BL110" s="20"/>
      <c r="BM110" s="20"/>
      <c r="BN110" s="315"/>
      <c r="BO110" s="20"/>
      <c r="BP110" s="20"/>
      <c r="BQ110" s="20"/>
      <c r="BR110" s="20"/>
      <c r="BS110" s="315"/>
      <c r="BT110" s="20"/>
      <c r="BU110" s="20"/>
      <c r="BV110" s="20"/>
      <c r="BW110" s="20"/>
      <c r="BX110" s="315"/>
      <c r="BY110" s="20"/>
      <c r="BZ110" s="20"/>
      <c r="CA110" s="20"/>
      <c r="CB110" s="20"/>
      <c r="CC110" s="315"/>
      <c r="CD110" s="20"/>
      <c r="CE110" s="20"/>
      <c r="CF110" s="20"/>
      <c r="CG110" s="20"/>
      <c r="CH110" s="315"/>
      <c r="CI110" s="20"/>
      <c r="CJ110" s="20"/>
      <c r="CK110" s="20"/>
      <c r="CL110" s="20"/>
      <c r="CM110" s="315"/>
      <c r="CN110" s="20"/>
      <c r="CO110" s="20"/>
      <c r="CP110" s="20"/>
      <c r="CQ110" s="20"/>
      <c r="CR110" s="315"/>
      <c r="CS110" s="20"/>
      <c r="CT110" s="20"/>
      <c r="CU110" s="20"/>
      <c r="CV110" s="20"/>
      <c r="CW110" s="315"/>
      <c r="CX110" s="20"/>
      <c r="CY110" s="20"/>
      <c r="CZ110" s="20"/>
      <c r="DA110" s="20"/>
      <c r="DB110" s="315"/>
      <c r="DC110" s="20"/>
      <c r="DD110" s="20"/>
      <c r="DE110" s="20"/>
      <c r="DF110" s="20"/>
      <c r="DG110" s="315"/>
      <c r="DH110" s="20"/>
      <c r="DI110" s="20"/>
      <c r="DJ110" s="20"/>
      <c r="DK110" s="20"/>
      <c r="DL110" s="315"/>
      <c r="DM110" s="20"/>
      <c r="DN110" s="20"/>
      <c r="DO110" s="20"/>
      <c r="DP110" s="20"/>
      <c r="DQ110" s="315"/>
      <c r="DR110" s="20"/>
      <c r="DS110" s="20"/>
      <c r="DT110" s="20"/>
      <c r="DU110" s="20"/>
      <c r="DV110" s="315"/>
      <c r="DW110" s="20"/>
      <c r="DX110" s="20"/>
      <c r="DY110" s="20"/>
      <c r="DZ110" s="20"/>
      <c r="EA110" s="315"/>
      <c r="EB110" s="20"/>
      <c r="EC110" s="20"/>
      <c r="ED110" s="20"/>
      <c r="EE110" s="20"/>
      <c r="EF110" s="315"/>
      <c r="EG110" s="20"/>
      <c r="EH110" s="20"/>
      <c r="EI110" s="20"/>
      <c r="EJ110" s="20"/>
      <c r="EK110" s="315"/>
      <c r="EL110" s="20"/>
      <c r="EM110" s="20"/>
      <c r="EN110" s="20"/>
      <c r="EO110" s="20"/>
      <c r="EP110" s="151"/>
    </row>
    <row r="111" spans="4:146" ht="12.75" customHeight="1" x14ac:dyDescent="0.3">
      <c r="D111" s="200" t="s">
        <v>434</v>
      </c>
      <c r="E111" s="152"/>
      <c r="F111" s="315"/>
      <c r="H111" s="20"/>
      <c r="I111" s="20"/>
      <c r="J111" s="20"/>
      <c r="K111" s="315"/>
      <c r="L111" s="20"/>
      <c r="M111" s="20"/>
      <c r="N111" s="20"/>
      <c r="O111" s="20"/>
      <c r="P111" s="315"/>
      <c r="Q111" s="20"/>
      <c r="R111" s="20"/>
      <c r="S111" s="20"/>
      <c r="T111" s="20"/>
      <c r="U111" s="315"/>
      <c r="V111" s="20"/>
      <c r="W111" s="20"/>
      <c r="X111" s="20"/>
      <c r="Y111" s="20"/>
      <c r="Z111" s="315"/>
      <c r="AA111" s="20"/>
      <c r="AB111" s="20"/>
      <c r="AC111" s="20"/>
      <c r="AD111" s="20"/>
      <c r="AE111" s="315"/>
      <c r="AF111" s="20"/>
      <c r="AG111" s="20"/>
      <c r="AH111" s="20"/>
      <c r="AI111" s="20"/>
      <c r="AJ111" s="315"/>
      <c r="AK111" s="20"/>
      <c r="AL111" s="20"/>
      <c r="AM111" s="20"/>
      <c r="AN111" s="20"/>
      <c r="AO111" s="315"/>
      <c r="AP111" s="20"/>
      <c r="AQ111" s="20"/>
      <c r="AR111" s="20"/>
      <c r="AS111" s="20"/>
      <c r="AT111" s="315"/>
      <c r="AU111" s="20"/>
      <c r="AV111" s="20"/>
      <c r="AW111" s="20"/>
      <c r="AX111" s="20"/>
      <c r="AY111" s="315"/>
      <c r="AZ111" s="20"/>
      <c r="BA111" s="20"/>
      <c r="BB111" s="20"/>
      <c r="BC111" s="20"/>
      <c r="BD111" s="315"/>
      <c r="BE111" s="20"/>
      <c r="BF111" s="20"/>
      <c r="BG111" s="20"/>
      <c r="BH111" s="20"/>
      <c r="BI111" s="315"/>
      <c r="BJ111" s="20"/>
      <c r="BK111" s="20"/>
      <c r="BL111" s="20"/>
      <c r="BM111" s="20"/>
      <c r="BN111" s="315"/>
      <c r="BO111" s="20"/>
      <c r="BP111" s="20"/>
      <c r="BQ111" s="20"/>
      <c r="BR111" s="20"/>
      <c r="BS111" s="315"/>
      <c r="BT111" s="20"/>
      <c r="BU111" s="20"/>
      <c r="BV111" s="20"/>
      <c r="BW111" s="20"/>
      <c r="BX111" s="315"/>
      <c r="BY111" s="20"/>
      <c r="BZ111" s="20"/>
      <c r="CA111" s="20"/>
      <c r="CB111" s="20"/>
      <c r="CC111" s="315"/>
      <c r="CD111" s="20"/>
      <c r="CE111" s="20"/>
      <c r="CF111" s="20"/>
      <c r="CG111" s="20"/>
      <c r="CH111" s="315"/>
      <c r="CI111" s="20"/>
      <c r="CJ111" s="20"/>
      <c r="CK111" s="20"/>
      <c r="CL111" s="20"/>
      <c r="CM111" s="315"/>
      <c r="CN111" s="20"/>
      <c r="CO111" s="20"/>
      <c r="CP111" s="20"/>
      <c r="CQ111" s="20"/>
      <c r="CR111" s="315"/>
      <c r="CS111" s="20"/>
      <c r="CT111" s="20"/>
      <c r="CU111" s="20"/>
      <c r="CV111" s="20"/>
      <c r="CW111" s="315"/>
      <c r="CX111" s="20"/>
      <c r="CY111" s="20"/>
      <c r="CZ111" s="20"/>
      <c r="DA111" s="20"/>
      <c r="DB111" s="315"/>
      <c r="DC111" s="20"/>
      <c r="DD111" s="20"/>
      <c r="DE111" s="20"/>
      <c r="DF111" s="20"/>
      <c r="DG111" s="315"/>
      <c r="DH111" s="20"/>
      <c r="DI111" s="20"/>
      <c r="DJ111" s="20"/>
      <c r="DK111" s="20"/>
      <c r="DL111" s="315"/>
      <c r="DM111" s="20"/>
      <c r="DN111" s="20"/>
      <c r="DO111" s="20"/>
      <c r="DP111" s="20"/>
      <c r="DQ111" s="315"/>
      <c r="DR111" s="20"/>
      <c r="DS111" s="20"/>
      <c r="DT111" s="20"/>
      <c r="DU111" s="20"/>
      <c r="DV111" s="315"/>
      <c r="DW111" s="20"/>
      <c r="DX111" s="20"/>
      <c r="DY111" s="20"/>
      <c r="DZ111" s="20"/>
      <c r="EA111" s="315"/>
      <c r="EB111" s="20"/>
      <c r="EC111" s="20"/>
      <c r="ED111" s="20"/>
      <c r="EE111" s="20"/>
      <c r="EF111" s="315"/>
      <c r="EG111" s="20"/>
      <c r="EH111" s="20"/>
      <c r="EI111" s="20"/>
      <c r="EJ111" s="20"/>
      <c r="EK111" s="315"/>
      <c r="EL111" s="20"/>
      <c r="EM111" s="20"/>
      <c r="EN111" s="20"/>
      <c r="EO111" s="20"/>
      <c r="EP111" s="151"/>
    </row>
    <row r="112" spans="4:146" ht="12.75" hidden="1" customHeight="1" x14ac:dyDescent="0.3">
      <c r="D112" s="151" t="s">
        <v>435</v>
      </c>
      <c r="F112" s="315"/>
      <c r="H112" s="20">
        <f>SUM(H113:H115)</f>
        <v>0</v>
      </c>
      <c r="I112" s="20"/>
      <c r="J112" s="20"/>
      <c r="K112" s="315"/>
      <c r="L112" s="20"/>
      <c r="M112" s="20">
        <f>SUM(M113:M115)</f>
        <v>0</v>
      </c>
      <c r="N112" s="20"/>
      <c r="O112" s="20"/>
      <c r="P112" s="315"/>
      <c r="Q112" s="20"/>
      <c r="R112" s="20">
        <f>SUM(R113:R115)</f>
        <v>0</v>
      </c>
      <c r="S112" s="20"/>
      <c r="T112" s="20"/>
      <c r="U112" s="315"/>
      <c r="V112" s="20"/>
      <c r="W112" s="20">
        <f>SUM(W113:W115)</f>
        <v>0</v>
      </c>
      <c r="X112" s="20"/>
      <c r="Y112" s="20"/>
      <c r="Z112" s="315"/>
      <c r="AA112" s="20"/>
      <c r="AB112" s="20">
        <f>SUM(AB113:AB115)</f>
        <v>0</v>
      </c>
      <c r="AC112" s="20"/>
      <c r="AD112" s="20"/>
      <c r="AE112" s="315"/>
      <c r="AF112" s="20"/>
      <c r="AG112" s="20">
        <f>SUM(AG113:AG115)</f>
        <v>0</v>
      </c>
      <c r="AH112" s="20"/>
      <c r="AI112" s="20"/>
      <c r="AJ112" s="315"/>
      <c r="AK112" s="20"/>
      <c r="AL112" s="20">
        <f>SUM(AL113:AL115)</f>
        <v>0</v>
      </c>
      <c r="AM112" s="20"/>
      <c r="AN112" s="20"/>
      <c r="AO112" s="315"/>
      <c r="AP112" s="20"/>
      <c r="AQ112" s="20">
        <f>SUM(AQ113:AQ115)</f>
        <v>0</v>
      </c>
      <c r="AR112" s="20"/>
      <c r="AS112" s="20"/>
      <c r="AT112" s="315"/>
      <c r="AU112" s="20"/>
      <c r="AV112" s="20">
        <f>SUM(AV113:AV115)</f>
        <v>0</v>
      </c>
      <c r="AW112" s="20"/>
      <c r="AX112" s="20"/>
      <c r="AY112" s="315"/>
      <c r="AZ112" s="20"/>
      <c r="BA112" s="20">
        <f>SUM(BA113:BA115)</f>
        <v>0</v>
      </c>
      <c r="BB112" s="20"/>
      <c r="BC112" s="20"/>
      <c r="BD112" s="315"/>
      <c r="BE112" s="20"/>
      <c r="BF112" s="20">
        <f>SUM(BF113:BF115)</f>
        <v>0</v>
      </c>
      <c r="BG112" s="20"/>
      <c r="BH112" s="20"/>
      <c r="BI112" s="315"/>
      <c r="BJ112" s="20"/>
      <c r="BK112" s="20">
        <f>SUM(BK113:BK115)</f>
        <v>0</v>
      </c>
      <c r="BL112" s="20"/>
      <c r="BM112" s="20"/>
      <c r="BN112" s="315"/>
      <c r="BO112" s="20"/>
      <c r="BP112" s="20">
        <f>SUM(BP113:BP115)</f>
        <v>0</v>
      </c>
      <c r="BQ112" s="20"/>
      <c r="BR112" s="20"/>
      <c r="BS112" s="315"/>
      <c r="BT112" s="20"/>
      <c r="BU112" s="20">
        <f>SUM(BU113:BU115)</f>
        <v>0</v>
      </c>
      <c r="BV112" s="20"/>
      <c r="BW112" s="20"/>
      <c r="BX112" s="315"/>
      <c r="BY112" s="20"/>
      <c r="BZ112" s="20">
        <f>SUM(BZ113:BZ115)</f>
        <v>0</v>
      </c>
      <c r="CA112" s="20"/>
      <c r="CB112" s="20"/>
      <c r="CC112" s="315"/>
      <c r="CD112" s="20"/>
      <c r="CE112" s="20">
        <f>SUM(CE113:CE115)</f>
        <v>0</v>
      </c>
      <c r="CF112" s="20"/>
      <c r="CG112" s="20"/>
      <c r="CH112" s="315"/>
      <c r="CI112" s="20"/>
      <c r="CJ112" s="20">
        <f>SUM(CJ113:CJ115)</f>
        <v>0</v>
      </c>
      <c r="CK112" s="20"/>
      <c r="CL112" s="20"/>
      <c r="CM112" s="315"/>
      <c r="CN112" s="20"/>
      <c r="CO112" s="20">
        <f>SUM(CO113:CO115)</f>
        <v>0</v>
      </c>
      <c r="CP112" s="20"/>
      <c r="CQ112" s="20"/>
      <c r="CR112" s="315"/>
      <c r="CS112" s="20"/>
      <c r="CT112" s="20">
        <f>SUM(CT113:CT115)</f>
        <v>0</v>
      </c>
      <c r="CU112" s="20"/>
      <c r="CV112" s="20"/>
      <c r="CW112" s="315"/>
      <c r="CX112" s="20"/>
      <c r="CY112" s="20">
        <f>SUM(CY113:CY115)</f>
        <v>0</v>
      </c>
      <c r="CZ112" s="20"/>
      <c r="DA112" s="20"/>
      <c r="DB112" s="315"/>
      <c r="DC112" s="20"/>
      <c r="DD112" s="20">
        <f>SUM(DD113:DD115)</f>
        <v>0</v>
      </c>
      <c r="DE112" s="20"/>
      <c r="DF112" s="20"/>
      <c r="DG112" s="315"/>
      <c r="DH112" s="20"/>
      <c r="DI112" s="20">
        <f>SUM(DI113:DI115)</f>
        <v>0</v>
      </c>
      <c r="DJ112" s="20"/>
      <c r="DK112" s="20"/>
      <c r="DL112" s="315"/>
      <c r="DM112" s="20"/>
      <c r="DN112" s="20">
        <f>SUM(DN113:DN115)</f>
        <v>0</v>
      </c>
      <c r="DO112" s="20"/>
      <c r="DP112" s="20"/>
      <c r="DQ112" s="315"/>
      <c r="DR112" s="20"/>
      <c r="DS112" s="20">
        <f>SUM(DS113:DS115)</f>
        <v>0</v>
      </c>
      <c r="DT112" s="20"/>
      <c r="DU112" s="20"/>
      <c r="DV112" s="315"/>
      <c r="DW112" s="20"/>
      <c r="DX112" s="20">
        <f>SUM(DX113:DX115)</f>
        <v>0</v>
      </c>
      <c r="DY112" s="20"/>
      <c r="DZ112" s="20"/>
      <c r="EA112" s="315"/>
      <c r="EB112" s="20"/>
      <c r="EC112" s="20">
        <f>SUM(EC113:EC115)</f>
        <v>0</v>
      </c>
      <c r="ED112" s="20"/>
      <c r="EE112" s="20"/>
      <c r="EF112" s="315"/>
      <c r="EG112" s="20"/>
      <c r="EH112" s="20">
        <f>SUM(EH113:EH115)</f>
        <v>0</v>
      </c>
      <c r="EI112" s="20"/>
      <c r="EJ112" s="20"/>
      <c r="EK112" s="315"/>
      <c r="EL112" s="20"/>
      <c r="EM112" s="20">
        <f>SUM(EM113:EM115)</f>
        <v>0</v>
      </c>
      <c r="EN112" s="20"/>
      <c r="EO112" s="20"/>
      <c r="EP112" s="151"/>
    </row>
    <row r="113" spans="3:146" ht="12.75" hidden="1" customHeight="1" x14ac:dyDescent="0.3">
      <c r="D113" s="151" t="s">
        <v>416</v>
      </c>
      <c r="F113" s="315"/>
      <c r="G113" s="406"/>
      <c r="H113" s="474">
        <v>0</v>
      </c>
      <c r="I113" s="475"/>
      <c r="J113" s="20"/>
      <c r="K113" s="315"/>
      <c r="L113" s="476"/>
      <c r="M113" s="474">
        <v>0</v>
      </c>
      <c r="N113" s="475"/>
      <c r="O113" s="20"/>
      <c r="P113" s="315"/>
      <c r="Q113" s="476"/>
      <c r="R113" s="474">
        <v>0</v>
      </c>
      <c r="S113" s="475"/>
      <c r="T113" s="20"/>
      <c r="U113" s="315"/>
      <c r="V113" s="406"/>
      <c r="W113" s="474">
        <v>0</v>
      </c>
      <c r="X113" s="475"/>
      <c r="Y113" s="20"/>
      <c r="Z113" s="315"/>
      <c r="AA113" s="476"/>
      <c r="AB113" s="474">
        <v>0</v>
      </c>
      <c r="AC113" s="475"/>
      <c r="AD113" s="20"/>
      <c r="AE113" s="315"/>
      <c r="AF113" s="476"/>
      <c r="AG113" s="474">
        <v>0</v>
      </c>
      <c r="AH113" s="475"/>
      <c r="AI113" s="20"/>
      <c r="AJ113" s="315"/>
      <c r="AK113" s="476"/>
      <c r="AL113" s="474">
        <v>0</v>
      </c>
      <c r="AM113" s="475"/>
      <c r="AN113" s="20"/>
      <c r="AO113" s="315"/>
      <c r="AP113" s="476"/>
      <c r="AQ113" s="474">
        <v>0</v>
      </c>
      <c r="AR113" s="475"/>
      <c r="AS113" s="20"/>
      <c r="AT113" s="315"/>
      <c r="AU113" s="476"/>
      <c r="AV113" s="474">
        <v>0</v>
      </c>
      <c r="AW113" s="475"/>
      <c r="AX113" s="20"/>
      <c r="AY113" s="315"/>
      <c r="AZ113" s="476"/>
      <c r="BA113" s="474">
        <v>0</v>
      </c>
      <c r="BB113" s="475"/>
      <c r="BC113" s="20"/>
      <c r="BD113" s="315"/>
      <c r="BE113" s="476"/>
      <c r="BF113" s="474">
        <v>0</v>
      </c>
      <c r="BG113" s="475"/>
      <c r="BH113" s="20"/>
      <c r="BI113" s="315"/>
      <c r="BJ113" s="476"/>
      <c r="BK113" s="474">
        <v>0</v>
      </c>
      <c r="BL113" s="475"/>
      <c r="BM113" s="20"/>
      <c r="BN113" s="315"/>
      <c r="BO113" s="476"/>
      <c r="BP113" s="474">
        <v>0</v>
      </c>
      <c r="BQ113" s="475"/>
      <c r="BR113" s="20"/>
      <c r="BS113" s="315"/>
      <c r="BT113" s="476"/>
      <c r="BU113" s="474">
        <f>SUM(M113:BP113)</f>
        <v>0</v>
      </c>
      <c r="BV113" s="475"/>
      <c r="BW113" s="20"/>
      <c r="BX113" s="315"/>
      <c r="BY113" s="476"/>
      <c r="BZ113" s="474">
        <v>0</v>
      </c>
      <c r="CA113" s="475"/>
      <c r="CB113" s="20"/>
      <c r="CC113" s="315"/>
      <c r="CD113" s="476"/>
      <c r="CE113" s="474">
        <v>0</v>
      </c>
      <c r="CF113" s="475"/>
      <c r="CG113" s="20"/>
      <c r="CH113" s="315"/>
      <c r="CI113" s="476"/>
      <c r="CJ113" s="474">
        <v>0</v>
      </c>
      <c r="CK113" s="475"/>
      <c r="CL113" s="20"/>
      <c r="CM113" s="315"/>
      <c r="CN113" s="406"/>
      <c r="CO113" s="474">
        <v>0</v>
      </c>
      <c r="CP113" s="475"/>
      <c r="CQ113" s="20"/>
      <c r="CR113" s="315"/>
      <c r="CS113" s="476"/>
      <c r="CT113" s="474">
        <v>0</v>
      </c>
      <c r="CU113" s="475"/>
      <c r="CV113" s="20"/>
      <c r="CW113" s="315"/>
      <c r="CX113" s="476"/>
      <c r="CY113" s="474">
        <v>0</v>
      </c>
      <c r="CZ113" s="475"/>
      <c r="DA113" s="20"/>
      <c r="DB113" s="315"/>
      <c r="DC113" s="476"/>
      <c r="DD113" s="474">
        <v>0</v>
      </c>
      <c r="DE113" s="475"/>
      <c r="DF113" s="20"/>
      <c r="DG113" s="315"/>
      <c r="DH113" s="476"/>
      <c r="DI113" s="474">
        <v>0</v>
      </c>
      <c r="DJ113" s="475"/>
      <c r="DK113" s="20"/>
      <c r="DL113" s="315"/>
      <c r="DM113" s="476"/>
      <c r="DN113" s="474">
        <v>0</v>
      </c>
      <c r="DO113" s="475"/>
      <c r="DP113" s="20"/>
      <c r="DQ113" s="315"/>
      <c r="DR113" s="476"/>
      <c r="DS113" s="474">
        <v>0</v>
      </c>
      <c r="DT113" s="475"/>
      <c r="DU113" s="20"/>
      <c r="DV113" s="315"/>
      <c r="DW113" s="476"/>
      <c r="DX113" s="474">
        <v>0</v>
      </c>
      <c r="DY113" s="475"/>
      <c r="DZ113" s="20"/>
      <c r="EA113" s="315"/>
      <c r="EB113" s="476"/>
      <c r="EC113" s="474">
        <v>0</v>
      </c>
      <c r="ED113" s="475"/>
      <c r="EE113" s="20"/>
      <c r="EF113" s="315"/>
      <c r="EG113" s="476"/>
      <c r="EH113" s="474">
        <v>0</v>
      </c>
      <c r="EI113" s="475"/>
      <c r="EJ113" s="20"/>
      <c r="EK113" s="315"/>
      <c r="EL113" s="476"/>
      <c r="EM113" s="474">
        <f>SUM(CE113:EH113)</f>
        <v>0</v>
      </c>
      <c r="EN113" s="475"/>
      <c r="EO113" s="20"/>
      <c r="EP113" s="151"/>
    </row>
    <row r="114" spans="3:146" ht="12.75" hidden="1" customHeight="1" x14ac:dyDescent="0.3">
      <c r="D114" s="151" t="s">
        <v>419</v>
      </c>
      <c r="F114" s="315"/>
      <c r="G114" s="402"/>
      <c r="H114" s="20">
        <v>0</v>
      </c>
      <c r="I114" s="19"/>
      <c r="J114" s="20"/>
      <c r="K114" s="315"/>
      <c r="L114" s="315"/>
      <c r="M114" s="20">
        <v>0</v>
      </c>
      <c r="N114" s="19"/>
      <c r="O114" s="20"/>
      <c r="P114" s="315"/>
      <c r="Q114" s="315"/>
      <c r="R114" s="20">
        <v>0</v>
      </c>
      <c r="S114" s="19"/>
      <c r="T114" s="20"/>
      <c r="U114" s="315"/>
      <c r="V114" s="402"/>
      <c r="W114" s="20">
        <v>0</v>
      </c>
      <c r="X114" s="19"/>
      <c r="Y114" s="20"/>
      <c r="Z114" s="315"/>
      <c r="AA114" s="315"/>
      <c r="AB114" s="20">
        <v>0</v>
      </c>
      <c r="AC114" s="19"/>
      <c r="AD114" s="20"/>
      <c r="AE114" s="315"/>
      <c r="AF114" s="315"/>
      <c r="AG114" s="20">
        <v>0</v>
      </c>
      <c r="AH114" s="19"/>
      <c r="AI114" s="20"/>
      <c r="AJ114" s="315"/>
      <c r="AK114" s="315"/>
      <c r="AL114" s="20">
        <v>0</v>
      </c>
      <c r="AM114" s="19"/>
      <c r="AN114" s="20"/>
      <c r="AO114" s="315"/>
      <c r="AP114" s="315"/>
      <c r="AQ114" s="20">
        <v>0</v>
      </c>
      <c r="AR114" s="19"/>
      <c r="AS114" s="20"/>
      <c r="AT114" s="315"/>
      <c r="AU114" s="315"/>
      <c r="AV114" s="20">
        <v>0</v>
      </c>
      <c r="AW114" s="19"/>
      <c r="AX114" s="20"/>
      <c r="AY114" s="315"/>
      <c r="AZ114" s="315"/>
      <c r="BA114" s="20">
        <v>0</v>
      </c>
      <c r="BB114" s="19"/>
      <c r="BC114" s="20"/>
      <c r="BD114" s="315"/>
      <c r="BE114" s="315"/>
      <c r="BF114" s="20">
        <v>0</v>
      </c>
      <c r="BG114" s="19"/>
      <c r="BH114" s="20"/>
      <c r="BI114" s="315"/>
      <c r="BJ114" s="315"/>
      <c r="BK114" s="20">
        <v>0</v>
      </c>
      <c r="BL114" s="19"/>
      <c r="BM114" s="20"/>
      <c r="BN114" s="315"/>
      <c r="BO114" s="315"/>
      <c r="BP114" s="20">
        <v>0</v>
      </c>
      <c r="BQ114" s="19"/>
      <c r="BR114" s="20"/>
      <c r="BS114" s="315"/>
      <c r="BT114" s="315"/>
      <c r="BU114" s="20">
        <f>SUM(M114:BP114)</f>
        <v>0</v>
      </c>
      <c r="BV114" s="19"/>
      <c r="BW114" s="20"/>
      <c r="BX114" s="315"/>
      <c r="BY114" s="315"/>
      <c r="BZ114" s="20">
        <v>0</v>
      </c>
      <c r="CA114" s="19"/>
      <c r="CB114" s="20"/>
      <c r="CC114" s="315"/>
      <c r="CD114" s="315"/>
      <c r="CE114" s="20">
        <v>0</v>
      </c>
      <c r="CF114" s="19"/>
      <c r="CG114" s="20"/>
      <c r="CH114" s="315"/>
      <c r="CI114" s="315"/>
      <c r="CJ114" s="20">
        <v>0</v>
      </c>
      <c r="CK114" s="19"/>
      <c r="CL114" s="20"/>
      <c r="CM114" s="315"/>
      <c r="CN114" s="402"/>
      <c r="CO114" s="20">
        <v>0</v>
      </c>
      <c r="CP114" s="19"/>
      <c r="CQ114" s="20"/>
      <c r="CR114" s="315"/>
      <c r="CS114" s="315"/>
      <c r="CT114" s="20">
        <v>0</v>
      </c>
      <c r="CU114" s="19"/>
      <c r="CV114" s="20"/>
      <c r="CW114" s="315"/>
      <c r="CX114" s="315"/>
      <c r="CY114" s="20">
        <v>0</v>
      </c>
      <c r="CZ114" s="19"/>
      <c r="DA114" s="20"/>
      <c r="DB114" s="315"/>
      <c r="DC114" s="315"/>
      <c r="DD114" s="20">
        <v>0</v>
      </c>
      <c r="DE114" s="19"/>
      <c r="DF114" s="20"/>
      <c r="DG114" s="315"/>
      <c r="DH114" s="315"/>
      <c r="DI114" s="20">
        <v>0</v>
      </c>
      <c r="DJ114" s="19"/>
      <c r="DK114" s="20"/>
      <c r="DL114" s="315"/>
      <c r="DM114" s="315"/>
      <c r="DN114" s="20">
        <v>0</v>
      </c>
      <c r="DO114" s="19"/>
      <c r="DP114" s="20"/>
      <c r="DQ114" s="315"/>
      <c r="DR114" s="315"/>
      <c r="DS114" s="20">
        <v>0</v>
      </c>
      <c r="DT114" s="19"/>
      <c r="DU114" s="20"/>
      <c r="DV114" s="315"/>
      <c r="DW114" s="315"/>
      <c r="DX114" s="20">
        <v>0</v>
      </c>
      <c r="DY114" s="19"/>
      <c r="DZ114" s="20"/>
      <c r="EA114" s="315"/>
      <c r="EB114" s="315"/>
      <c r="EC114" s="20">
        <v>0</v>
      </c>
      <c r="ED114" s="19"/>
      <c r="EE114" s="20"/>
      <c r="EF114" s="315"/>
      <c r="EG114" s="315"/>
      <c r="EH114" s="20">
        <v>0</v>
      </c>
      <c r="EI114" s="19"/>
      <c r="EJ114" s="20"/>
      <c r="EK114" s="315"/>
      <c r="EL114" s="315"/>
      <c r="EM114" s="20">
        <f>SUM(CE114:EH114)</f>
        <v>0</v>
      </c>
      <c r="EN114" s="19"/>
      <c r="EO114" s="20"/>
      <c r="EP114" s="151"/>
    </row>
    <row r="115" spans="3:146" ht="12.75" hidden="1" customHeight="1" x14ac:dyDescent="0.3">
      <c r="D115" s="151" t="s">
        <v>436</v>
      </c>
      <c r="F115" s="315"/>
      <c r="G115" s="419"/>
      <c r="H115" s="6">
        <v>0</v>
      </c>
      <c r="I115" s="5"/>
      <c r="J115" s="20"/>
      <c r="K115" s="315"/>
      <c r="L115" s="483"/>
      <c r="M115" s="6">
        <v>0</v>
      </c>
      <c r="N115" s="5"/>
      <c r="O115" s="20"/>
      <c r="P115" s="315"/>
      <c r="Q115" s="483"/>
      <c r="R115" s="6">
        <v>0</v>
      </c>
      <c r="S115" s="5"/>
      <c r="T115" s="20"/>
      <c r="U115" s="315"/>
      <c r="V115" s="419"/>
      <c r="W115" s="6">
        <v>0</v>
      </c>
      <c r="X115" s="5"/>
      <c r="Y115" s="20"/>
      <c r="Z115" s="315"/>
      <c r="AA115" s="483"/>
      <c r="AB115" s="6">
        <v>0</v>
      </c>
      <c r="AC115" s="5"/>
      <c r="AD115" s="20"/>
      <c r="AE115" s="315"/>
      <c r="AF115" s="483"/>
      <c r="AG115" s="6">
        <v>0</v>
      </c>
      <c r="AH115" s="5"/>
      <c r="AI115" s="20"/>
      <c r="AJ115" s="315"/>
      <c r="AK115" s="483"/>
      <c r="AL115" s="6">
        <v>0</v>
      </c>
      <c r="AM115" s="5"/>
      <c r="AN115" s="20"/>
      <c r="AO115" s="315"/>
      <c r="AP115" s="483"/>
      <c r="AQ115" s="6">
        <v>0</v>
      </c>
      <c r="AR115" s="5"/>
      <c r="AS115" s="20"/>
      <c r="AT115" s="315"/>
      <c r="AU115" s="483"/>
      <c r="AV115" s="6">
        <v>0</v>
      </c>
      <c r="AW115" s="5"/>
      <c r="AX115" s="20"/>
      <c r="AY115" s="315"/>
      <c r="AZ115" s="483"/>
      <c r="BA115" s="6">
        <v>0</v>
      </c>
      <c r="BB115" s="5"/>
      <c r="BC115" s="20"/>
      <c r="BD115" s="315"/>
      <c r="BE115" s="483"/>
      <c r="BF115" s="6">
        <v>0</v>
      </c>
      <c r="BG115" s="5"/>
      <c r="BH115" s="20"/>
      <c r="BI115" s="315"/>
      <c r="BJ115" s="483"/>
      <c r="BK115" s="6">
        <v>0</v>
      </c>
      <c r="BL115" s="5"/>
      <c r="BM115" s="20"/>
      <c r="BN115" s="315"/>
      <c r="BO115" s="483"/>
      <c r="BP115" s="6">
        <v>0</v>
      </c>
      <c r="BQ115" s="5"/>
      <c r="BR115" s="20"/>
      <c r="BS115" s="315"/>
      <c r="BT115" s="483"/>
      <c r="BU115" s="6">
        <f>SUM(M115:BP115)</f>
        <v>0</v>
      </c>
      <c r="BV115" s="5"/>
      <c r="BW115" s="20"/>
      <c r="BX115" s="315"/>
      <c r="BY115" s="483"/>
      <c r="BZ115" s="6">
        <v>0</v>
      </c>
      <c r="CA115" s="5"/>
      <c r="CB115" s="20"/>
      <c r="CC115" s="315"/>
      <c r="CD115" s="483"/>
      <c r="CE115" s="6">
        <v>0</v>
      </c>
      <c r="CF115" s="5"/>
      <c r="CG115" s="20"/>
      <c r="CH115" s="315"/>
      <c r="CI115" s="483"/>
      <c r="CJ115" s="6">
        <v>0</v>
      </c>
      <c r="CK115" s="5"/>
      <c r="CL115" s="20"/>
      <c r="CM115" s="315"/>
      <c r="CN115" s="419"/>
      <c r="CO115" s="6">
        <v>0</v>
      </c>
      <c r="CP115" s="5"/>
      <c r="CQ115" s="20"/>
      <c r="CR115" s="315"/>
      <c r="CS115" s="483"/>
      <c r="CT115" s="6">
        <v>0</v>
      </c>
      <c r="CU115" s="5"/>
      <c r="CV115" s="20"/>
      <c r="CW115" s="315"/>
      <c r="CX115" s="483"/>
      <c r="CY115" s="6">
        <v>0</v>
      </c>
      <c r="CZ115" s="5"/>
      <c r="DA115" s="20"/>
      <c r="DB115" s="315"/>
      <c r="DC115" s="483"/>
      <c r="DD115" s="6">
        <v>0</v>
      </c>
      <c r="DE115" s="5"/>
      <c r="DF115" s="20"/>
      <c r="DG115" s="315"/>
      <c r="DH115" s="483"/>
      <c r="DI115" s="6">
        <v>0</v>
      </c>
      <c r="DJ115" s="5"/>
      <c r="DK115" s="20"/>
      <c r="DL115" s="315"/>
      <c r="DM115" s="483"/>
      <c r="DN115" s="6">
        <v>0</v>
      </c>
      <c r="DO115" s="5"/>
      <c r="DP115" s="20"/>
      <c r="DQ115" s="315"/>
      <c r="DR115" s="483"/>
      <c r="DS115" s="6">
        <v>0</v>
      </c>
      <c r="DT115" s="5"/>
      <c r="DU115" s="20"/>
      <c r="DV115" s="315"/>
      <c r="DW115" s="483"/>
      <c r="DX115" s="6">
        <v>0</v>
      </c>
      <c r="DY115" s="5"/>
      <c r="DZ115" s="20"/>
      <c r="EA115" s="315"/>
      <c r="EB115" s="483"/>
      <c r="EC115" s="6">
        <v>0</v>
      </c>
      <c r="ED115" s="5"/>
      <c r="EE115" s="20"/>
      <c r="EF115" s="315"/>
      <c r="EG115" s="483"/>
      <c r="EH115" s="6">
        <v>0</v>
      </c>
      <c r="EI115" s="5"/>
      <c r="EJ115" s="20"/>
      <c r="EK115" s="315"/>
      <c r="EL115" s="483"/>
      <c r="EM115" s="6">
        <f>SUM(CE115:EH115)</f>
        <v>0</v>
      </c>
      <c r="EN115" s="5"/>
      <c r="EO115" s="20"/>
      <c r="EP115" s="151"/>
    </row>
    <row r="116" spans="3:146" ht="12.75" hidden="1" customHeight="1" x14ac:dyDescent="0.3">
      <c r="D116" s="151"/>
      <c r="F116" s="315"/>
      <c r="H116" s="20"/>
      <c r="I116" s="20"/>
      <c r="J116" s="20"/>
      <c r="K116" s="315"/>
      <c r="L116" s="20"/>
      <c r="M116" s="20"/>
      <c r="N116" s="20"/>
      <c r="O116" s="20"/>
      <c r="P116" s="315"/>
      <c r="Q116" s="20"/>
      <c r="R116" s="20"/>
      <c r="S116" s="20"/>
      <c r="T116" s="20"/>
      <c r="U116" s="315"/>
      <c r="V116" s="20"/>
      <c r="W116" s="20"/>
      <c r="X116" s="20"/>
      <c r="Y116" s="20"/>
      <c r="Z116" s="315"/>
      <c r="AA116" s="20"/>
      <c r="AB116" s="20"/>
      <c r="AC116" s="20"/>
      <c r="AD116" s="20"/>
      <c r="AE116" s="315"/>
      <c r="AF116" s="20"/>
      <c r="AG116" s="20"/>
      <c r="AH116" s="20"/>
      <c r="AI116" s="20"/>
      <c r="AJ116" s="315"/>
      <c r="AK116" s="20"/>
      <c r="AL116" s="20"/>
      <c r="AM116" s="20"/>
      <c r="AN116" s="20"/>
      <c r="AO116" s="315"/>
      <c r="AP116" s="20"/>
      <c r="AQ116" s="20"/>
      <c r="AR116" s="20"/>
      <c r="AS116" s="20"/>
      <c r="AT116" s="315"/>
      <c r="AU116" s="20"/>
      <c r="AV116" s="20"/>
      <c r="AW116" s="20"/>
      <c r="AX116" s="20"/>
      <c r="AY116" s="315"/>
      <c r="AZ116" s="20"/>
      <c r="BA116" s="20"/>
      <c r="BB116" s="20"/>
      <c r="BC116" s="20"/>
      <c r="BD116" s="315"/>
      <c r="BE116" s="20"/>
      <c r="BF116" s="20"/>
      <c r="BG116" s="20"/>
      <c r="BH116" s="20"/>
      <c r="BI116" s="315"/>
      <c r="BJ116" s="20"/>
      <c r="BK116" s="20"/>
      <c r="BL116" s="20"/>
      <c r="BM116" s="20"/>
      <c r="BN116" s="315"/>
      <c r="BO116" s="20"/>
      <c r="BP116" s="20"/>
      <c r="BQ116" s="20"/>
      <c r="BR116" s="20"/>
      <c r="BS116" s="315"/>
      <c r="BT116" s="20"/>
      <c r="BU116" s="20"/>
      <c r="BV116" s="20"/>
      <c r="BW116" s="20"/>
      <c r="BX116" s="315"/>
      <c r="BY116" s="20"/>
      <c r="BZ116" s="20"/>
      <c r="CA116" s="20"/>
      <c r="CB116" s="20"/>
      <c r="CC116" s="315"/>
      <c r="CD116" s="20"/>
      <c r="CE116" s="20"/>
      <c r="CF116" s="20"/>
      <c r="CG116" s="20"/>
      <c r="CH116" s="315"/>
      <c r="CI116" s="20"/>
      <c r="CJ116" s="20"/>
      <c r="CK116" s="20"/>
      <c r="CL116" s="20"/>
      <c r="CM116" s="315"/>
      <c r="CN116" s="20"/>
      <c r="CO116" s="20"/>
      <c r="CP116" s="20"/>
      <c r="CQ116" s="20"/>
      <c r="CR116" s="315"/>
      <c r="CS116" s="20"/>
      <c r="CT116" s="20"/>
      <c r="CU116" s="20"/>
      <c r="CV116" s="20"/>
      <c r="CW116" s="315"/>
      <c r="CX116" s="20"/>
      <c r="CY116" s="20"/>
      <c r="CZ116" s="20"/>
      <c r="DA116" s="20"/>
      <c r="DB116" s="315"/>
      <c r="DC116" s="20"/>
      <c r="DD116" s="20"/>
      <c r="DE116" s="20"/>
      <c r="DF116" s="20"/>
      <c r="DG116" s="315"/>
      <c r="DH116" s="20"/>
      <c r="DI116" s="20"/>
      <c r="DJ116" s="20"/>
      <c r="DK116" s="20"/>
      <c r="DL116" s="315"/>
      <c r="DM116" s="20"/>
      <c r="DN116" s="20"/>
      <c r="DO116" s="20"/>
      <c r="DP116" s="20"/>
      <c r="DQ116" s="315"/>
      <c r="DR116" s="20"/>
      <c r="DS116" s="20"/>
      <c r="DT116" s="20"/>
      <c r="DU116" s="20"/>
      <c r="DV116" s="315"/>
      <c r="DW116" s="20"/>
      <c r="DX116" s="20"/>
      <c r="DY116" s="20"/>
      <c r="DZ116" s="20"/>
      <c r="EA116" s="315"/>
      <c r="EB116" s="20"/>
      <c r="EC116" s="20"/>
      <c r="ED116" s="20"/>
      <c r="EE116" s="20"/>
      <c r="EF116" s="315"/>
      <c r="EG116" s="20"/>
      <c r="EH116" s="20"/>
      <c r="EI116" s="20"/>
      <c r="EJ116" s="20"/>
      <c r="EK116" s="315"/>
      <c r="EL116" s="20"/>
      <c r="EM116" s="20"/>
      <c r="EN116" s="20"/>
      <c r="EO116" s="20"/>
      <c r="EP116" s="151"/>
    </row>
    <row r="117" spans="3:146" ht="12.75" hidden="1" customHeight="1" x14ac:dyDescent="0.3">
      <c r="C117" s="488"/>
      <c r="D117" s="413" t="s">
        <v>437</v>
      </c>
      <c r="F117" s="315"/>
      <c r="H117" s="20">
        <f>SUM(H118:H120)</f>
        <v>0</v>
      </c>
      <c r="I117" s="20"/>
      <c r="J117" s="20"/>
      <c r="K117" s="315"/>
      <c r="L117" s="20"/>
      <c r="M117" s="20">
        <f>SUM(M118:M120)</f>
        <v>0</v>
      </c>
      <c r="N117" s="20"/>
      <c r="O117" s="20"/>
      <c r="P117" s="315"/>
      <c r="Q117" s="20"/>
      <c r="R117" s="20">
        <f>SUM(R118:R120)</f>
        <v>0</v>
      </c>
      <c r="S117" s="20"/>
      <c r="T117" s="20"/>
      <c r="U117" s="315"/>
      <c r="V117" s="20"/>
      <c r="W117" s="20">
        <f>SUM(W118:W120)</f>
        <v>0</v>
      </c>
      <c r="X117" s="20"/>
      <c r="Y117" s="20"/>
      <c r="Z117" s="315"/>
      <c r="AA117" s="20"/>
      <c r="AB117" s="20">
        <f>SUM(AB118:AB120)</f>
        <v>0</v>
      </c>
      <c r="AC117" s="20"/>
      <c r="AD117" s="20"/>
      <c r="AE117" s="315"/>
      <c r="AF117" s="20"/>
      <c r="AG117" s="20">
        <f>SUM(AG118:AG120)</f>
        <v>0</v>
      </c>
      <c r="AH117" s="20"/>
      <c r="AI117" s="20"/>
      <c r="AJ117" s="315"/>
      <c r="AK117" s="20"/>
      <c r="AL117" s="20">
        <f>SUM(AL118:AL120)</f>
        <v>0</v>
      </c>
      <c r="AM117" s="20"/>
      <c r="AN117" s="20"/>
      <c r="AO117" s="315"/>
      <c r="AP117" s="20"/>
      <c r="AQ117" s="20">
        <f>SUM(AQ118:AQ120)</f>
        <v>0</v>
      </c>
      <c r="AR117" s="20"/>
      <c r="AS117" s="20"/>
      <c r="AT117" s="315"/>
      <c r="AU117" s="20"/>
      <c r="AV117" s="20">
        <f>SUM(AV118:AV120)</f>
        <v>0</v>
      </c>
      <c r="AW117" s="20"/>
      <c r="AX117" s="20"/>
      <c r="AY117" s="315"/>
      <c r="AZ117" s="20"/>
      <c r="BA117" s="20">
        <f>SUM(BA118:BA120)</f>
        <v>0</v>
      </c>
      <c r="BB117" s="20"/>
      <c r="BC117" s="20"/>
      <c r="BD117" s="315"/>
      <c r="BE117" s="20"/>
      <c r="BF117" s="20">
        <f>SUM(BF118:BF120)</f>
        <v>0</v>
      </c>
      <c r="BG117" s="20"/>
      <c r="BH117" s="20"/>
      <c r="BI117" s="315"/>
      <c r="BJ117" s="20"/>
      <c r="BK117" s="20">
        <f>SUM(BK118:BK120)</f>
        <v>0</v>
      </c>
      <c r="BL117" s="20"/>
      <c r="BM117" s="20"/>
      <c r="BN117" s="315"/>
      <c r="BO117" s="20"/>
      <c r="BP117" s="20">
        <f>SUM(BP118:BP120)</f>
        <v>0</v>
      </c>
      <c r="BQ117" s="20"/>
      <c r="BR117" s="20"/>
      <c r="BS117" s="315"/>
      <c r="BT117" s="20"/>
      <c r="BU117" s="20">
        <f>SUM(BU118:BU120)</f>
        <v>0</v>
      </c>
      <c r="BV117" s="20"/>
      <c r="BW117" s="20"/>
      <c r="BX117" s="315"/>
      <c r="BY117" s="20"/>
      <c r="BZ117" s="20">
        <f>SUM(BZ118:BZ120)</f>
        <v>0</v>
      </c>
      <c r="CA117" s="20"/>
      <c r="CB117" s="20"/>
      <c r="CC117" s="315"/>
      <c r="CD117" s="20"/>
      <c r="CE117" s="20">
        <f>SUM(CE118:CE120)</f>
        <v>0</v>
      </c>
      <c r="CF117" s="20"/>
      <c r="CG117" s="20"/>
      <c r="CH117" s="315"/>
      <c r="CI117" s="20"/>
      <c r="CJ117" s="20">
        <f>SUM(CJ118:CJ120)</f>
        <v>0</v>
      </c>
      <c r="CK117" s="20"/>
      <c r="CL117" s="20"/>
      <c r="CM117" s="315"/>
      <c r="CN117" s="20"/>
      <c r="CO117" s="20">
        <f>SUM(CO118:CO120)</f>
        <v>0</v>
      </c>
      <c r="CP117" s="20"/>
      <c r="CQ117" s="20"/>
      <c r="CR117" s="315"/>
      <c r="CS117" s="20"/>
      <c r="CT117" s="20">
        <f>SUM(CT118:CT120)</f>
        <v>0</v>
      </c>
      <c r="CU117" s="20"/>
      <c r="CV117" s="20"/>
      <c r="CW117" s="315"/>
      <c r="CX117" s="20"/>
      <c r="CY117" s="20">
        <f>SUM(CY118:CY120)</f>
        <v>0</v>
      </c>
      <c r="CZ117" s="20"/>
      <c r="DA117" s="20"/>
      <c r="DB117" s="315"/>
      <c r="DC117" s="20"/>
      <c r="DD117" s="20">
        <f>SUM(DD118:DD120)</f>
        <v>0</v>
      </c>
      <c r="DE117" s="20"/>
      <c r="DF117" s="20"/>
      <c r="DG117" s="315"/>
      <c r="DH117" s="20"/>
      <c r="DI117" s="20">
        <f>SUM(DI118:DI120)</f>
        <v>0</v>
      </c>
      <c r="DJ117" s="20"/>
      <c r="DK117" s="20"/>
      <c r="DL117" s="315"/>
      <c r="DM117" s="20"/>
      <c r="DN117" s="20">
        <f>SUM(DN118:DN120)</f>
        <v>0</v>
      </c>
      <c r="DO117" s="20"/>
      <c r="DP117" s="20"/>
      <c r="DQ117" s="315"/>
      <c r="DR117" s="20"/>
      <c r="DS117" s="20">
        <f>SUM(DS118:DS120)</f>
        <v>0</v>
      </c>
      <c r="DT117" s="20"/>
      <c r="DU117" s="20"/>
      <c r="DV117" s="315"/>
      <c r="DW117" s="20"/>
      <c r="DX117" s="20">
        <f>SUM(DX118:DX120)</f>
        <v>0</v>
      </c>
      <c r="DY117" s="20"/>
      <c r="DZ117" s="20"/>
      <c r="EA117" s="315"/>
      <c r="EB117" s="20"/>
      <c r="EC117" s="20">
        <f>SUM(EC118:EC120)</f>
        <v>0</v>
      </c>
      <c r="ED117" s="20"/>
      <c r="EE117" s="20"/>
      <c r="EF117" s="315"/>
      <c r="EG117" s="20"/>
      <c r="EH117" s="20">
        <f>SUM(EH118:EH120)</f>
        <v>0</v>
      </c>
      <c r="EI117" s="20"/>
      <c r="EJ117" s="20"/>
      <c r="EK117" s="315"/>
      <c r="EL117" s="20"/>
      <c r="EM117" s="20">
        <f>SUM(EM118:EM120)</f>
        <v>0</v>
      </c>
      <c r="EN117" s="20"/>
      <c r="EO117" s="20"/>
      <c r="EP117" s="151"/>
    </row>
    <row r="118" spans="3:146" ht="12.75" hidden="1" customHeight="1" x14ac:dyDescent="0.3">
      <c r="D118" s="151" t="s">
        <v>416</v>
      </c>
      <c r="F118" s="315"/>
      <c r="G118" s="406"/>
      <c r="H118" s="474">
        <v>0</v>
      </c>
      <c r="I118" s="475"/>
      <c r="J118" s="20"/>
      <c r="K118" s="315"/>
      <c r="L118" s="476"/>
      <c r="M118" s="474">
        <v>0</v>
      </c>
      <c r="N118" s="475"/>
      <c r="O118" s="20"/>
      <c r="P118" s="315"/>
      <c r="Q118" s="476"/>
      <c r="R118" s="474">
        <v>0</v>
      </c>
      <c r="S118" s="475"/>
      <c r="T118" s="20"/>
      <c r="U118" s="315"/>
      <c r="V118" s="476"/>
      <c r="W118" s="474">
        <v>0</v>
      </c>
      <c r="X118" s="475"/>
      <c r="Y118" s="20"/>
      <c r="Z118" s="315"/>
      <c r="AA118" s="476"/>
      <c r="AB118" s="474">
        <v>0</v>
      </c>
      <c r="AC118" s="475"/>
      <c r="AD118" s="20"/>
      <c r="AE118" s="315"/>
      <c r="AF118" s="476"/>
      <c r="AG118" s="474">
        <v>0</v>
      </c>
      <c r="AH118" s="475"/>
      <c r="AI118" s="20"/>
      <c r="AJ118" s="315"/>
      <c r="AK118" s="476"/>
      <c r="AL118" s="474">
        <v>0</v>
      </c>
      <c r="AM118" s="475"/>
      <c r="AN118" s="20"/>
      <c r="AO118" s="315"/>
      <c r="AP118" s="476"/>
      <c r="AQ118" s="474">
        <v>0</v>
      </c>
      <c r="AR118" s="475"/>
      <c r="AS118" s="20"/>
      <c r="AT118" s="315"/>
      <c r="AU118" s="476"/>
      <c r="AV118" s="474">
        <v>0</v>
      </c>
      <c r="AW118" s="475"/>
      <c r="AX118" s="20"/>
      <c r="AY118" s="315"/>
      <c r="AZ118" s="476"/>
      <c r="BA118" s="474">
        <v>0</v>
      </c>
      <c r="BB118" s="475"/>
      <c r="BC118" s="20"/>
      <c r="BD118" s="315"/>
      <c r="BE118" s="476"/>
      <c r="BF118" s="474">
        <v>0</v>
      </c>
      <c r="BG118" s="475"/>
      <c r="BH118" s="20"/>
      <c r="BI118" s="315"/>
      <c r="BJ118" s="476"/>
      <c r="BK118" s="474">
        <v>0</v>
      </c>
      <c r="BL118" s="475"/>
      <c r="BM118" s="20"/>
      <c r="BN118" s="315"/>
      <c r="BO118" s="476"/>
      <c r="BP118" s="474">
        <v>0</v>
      </c>
      <c r="BQ118" s="475"/>
      <c r="BR118" s="20"/>
      <c r="BS118" s="315"/>
      <c r="BT118" s="476"/>
      <c r="BU118" s="474">
        <f>SUM(M118:BP118)</f>
        <v>0</v>
      </c>
      <c r="BV118" s="475"/>
      <c r="BW118" s="20"/>
      <c r="BX118" s="315"/>
      <c r="BY118" s="476"/>
      <c r="BZ118" s="474">
        <v>0</v>
      </c>
      <c r="CA118" s="475"/>
      <c r="CB118" s="20"/>
      <c r="CC118" s="315"/>
      <c r="CD118" s="476"/>
      <c r="CE118" s="474">
        <v>0</v>
      </c>
      <c r="CF118" s="475"/>
      <c r="CG118" s="20"/>
      <c r="CH118" s="315"/>
      <c r="CI118" s="476"/>
      <c r="CJ118" s="474">
        <v>0</v>
      </c>
      <c r="CK118" s="475"/>
      <c r="CL118" s="20"/>
      <c r="CM118" s="315"/>
      <c r="CN118" s="476"/>
      <c r="CO118" s="474">
        <v>0</v>
      </c>
      <c r="CP118" s="475"/>
      <c r="CQ118" s="20"/>
      <c r="CR118" s="315"/>
      <c r="CS118" s="476"/>
      <c r="CT118" s="474">
        <v>0</v>
      </c>
      <c r="CU118" s="475"/>
      <c r="CV118" s="20"/>
      <c r="CW118" s="315"/>
      <c r="CX118" s="476"/>
      <c r="CY118" s="474">
        <v>0</v>
      </c>
      <c r="CZ118" s="475"/>
      <c r="DA118" s="20"/>
      <c r="DB118" s="315"/>
      <c r="DC118" s="476"/>
      <c r="DD118" s="474">
        <v>0</v>
      </c>
      <c r="DE118" s="475"/>
      <c r="DF118" s="20"/>
      <c r="DG118" s="315"/>
      <c r="DH118" s="476"/>
      <c r="DI118" s="474">
        <v>0</v>
      </c>
      <c r="DJ118" s="475"/>
      <c r="DK118" s="20"/>
      <c r="DL118" s="315"/>
      <c r="DM118" s="476"/>
      <c r="DN118" s="474">
        <v>0</v>
      </c>
      <c r="DO118" s="475"/>
      <c r="DP118" s="20"/>
      <c r="DQ118" s="315"/>
      <c r="DR118" s="476"/>
      <c r="DS118" s="474">
        <v>0</v>
      </c>
      <c r="DT118" s="475"/>
      <c r="DU118" s="20"/>
      <c r="DV118" s="315"/>
      <c r="DW118" s="476"/>
      <c r="DX118" s="474">
        <v>0</v>
      </c>
      <c r="DY118" s="475"/>
      <c r="DZ118" s="20"/>
      <c r="EA118" s="315"/>
      <c r="EB118" s="476"/>
      <c r="EC118" s="474">
        <v>0</v>
      </c>
      <c r="ED118" s="475"/>
      <c r="EE118" s="20"/>
      <c r="EF118" s="315"/>
      <c r="EG118" s="476"/>
      <c r="EH118" s="474">
        <v>0</v>
      </c>
      <c r="EI118" s="475"/>
      <c r="EJ118" s="20"/>
      <c r="EK118" s="315"/>
      <c r="EL118" s="476"/>
      <c r="EM118" s="474">
        <f>SUM(CE118:CO118)</f>
        <v>0</v>
      </c>
      <c r="EN118" s="475"/>
      <c r="EO118" s="20"/>
      <c r="EP118" s="151"/>
    </row>
    <row r="119" spans="3:146" ht="12.75" hidden="1" customHeight="1" x14ac:dyDescent="0.3">
      <c r="D119" s="151" t="s">
        <v>419</v>
      </c>
      <c r="F119" s="315"/>
      <c r="G119" s="402"/>
      <c r="H119" s="20">
        <v>0</v>
      </c>
      <c r="I119" s="19"/>
      <c r="J119" s="20"/>
      <c r="K119" s="315"/>
      <c r="L119" s="315"/>
      <c r="M119" s="20">
        <v>0</v>
      </c>
      <c r="N119" s="19"/>
      <c r="O119" s="20"/>
      <c r="P119" s="315"/>
      <c r="Q119" s="315"/>
      <c r="R119" s="20">
        <v>0</v>
      </c>
      <c r="S119" s="19"/>
      <c r="T119" s="20"/>
      <c r="U119" s="315"/>
      <c r="V119" s="315"/>
      <c r="W119" s="20">
        <v>0</v>
      </c>
      <c r="X119" s="19"/>
      <c r="Y119" s="20"/>
      <c r="Z119" s="315"/>
      <c r="AA119" s="315"/>
      <c r="AB119" s="20">
        <v>0</v>
      </c>
      <c r="AC119" s="19"/>
      <c r="AD119" s="20"/>
      <c r="AE119" s="315"/>
      <c r="AF119" s="315"/>
      <c r="AG119" s="20">
        <v>0</v>
      </c>
      <c r="AH119" s="19"/>
      <c r="AI119" s="20"/>
      <c r="AJ119" s="315"/>
      <c r="AK119" s="315"/>
      <c r="AL119" s="20">
        <v>0</v>
      </c>
      <c r="AM119" s="19"/>
      <c r="AN119" s="20"/>
      <c r="AO119" s="315"/>
      <c r="AP119" s="315"/>
      <c r="AQ119" s="20">
        <v>0</v>
      </c>
      <c r="AR119" s="19"/>
      <c r="AS119" s="20"/>
      <c r="AT119" s="315"/>
      <c r="AU119" s="315"/>
      <c r="AV119" s="20">
        <v>0</v>
      </c>
      <c r="AW119" s="19"/>
      <c r="AX119" s="20"/>
      <c r="AY119" s="315"/>
      <c r="AZ119" s="315"/>
      <c r="BA119" s="20">
        <v>0</v>
      </c>
      <c r="BB119" s="19"/>
      <c r="BC119" s="20"/>
      <c r="BD119" s="315"/>
      <c r="BE119" s="315"/>
      <c r="BF119" s="20">
        <v>0</v>
      </c>
      <c r="BG119" s="19"/>
      <c r="BH119" s="20"/>
      <c r="BI119" s="315"/>
      <c r="BJ119" s="315"/>
      <c r="BK119" s="20">
        <v>0</v>
      </c>
      <c r="BL119" s="19"/>
      <c r="BM119" s="20"/>
      <c r="BN119" s="315"/>
      <c r="BO119" s="315"/>
      <c r="BP119" s="20">
        <v>0</v>
      </c>
      <c r="BQ119" s="19"/>
      <c r="BR119" s="20"/>
      <c r="BS119" s="315"/>
      <c r="BT119" s="315"/>
      <c r="BU119" s="20">
        <f>SUM(M119:BP119)</f>
        <v>0</v>
      </c>
      <c r="BV119" s="19"/>
      <c r="BW119" s="20"/>
      <c r="BX119" s="315"/>
      <c r="BY119" s="315"/>
      <c r="BZ119" s="20">
        <v>0</v>
      </c>
      <c r="CA119" s="19"/>
      <c r="CB119" s="20"/>
      <c r="CC119" s="315"/>
      <c r="CD119" s="315"/>
      <c r="CE119" s="20">
        <v>0</v>
      </c>
      <c r="CF119" s="19"/>
      <c r="CG119" s="20"/>
      <c r="CH119" s="315"/>
      <c r="CI119" s="315"/>
      <c r="CJ119" s="20">
        <v>0</v>
      </c>
      <c r="CK119" s="19"/>
      <c r="CL119" s="20"/>
      <c r="CM119" s="315"/>
      <c r="CN119" s="315"/>
      <c r="CO119" s="20">
        <v>0</v>
      </c>
      <c r="CP119" s="19"/>
      <c r="CQ119" s="20"/>
      <c r="CR119" s="315"/>
      <c r="CS119" s="315"/>
      <c r="CT119" s="20">
        <v>0</v>
      </c>
      <c r="CU119" s="19"/>
      <c r="CV119" s="20"/>
      <c r="CW119" s="315"/>
      <c r="CX119" s="315"/>
      <c r="CY119" s="20">
        <v>0</v>
      </c>
      <c r="CZ119" s="19"/>
      <c r="DA119" s="20"/>
      <c r="DB119" s="315"/>
      <c r="DC119" s="315"/>
      <c r="DD119" s="20">
        <v>0</v>
      </c>
      <c r="DE119" s="19"/>
      <c r="DF119" s="20"/>
      <c r="DG119" s="315"/>
      <c r="DH119" s="315"/>
      <c r="DI119" s="20">
        <v>0</v>
      </c>
      <c r="DJ119" s="19"/>
      <c r="DK119" s="20"/>
      <c r="DL119" s="315"/>
      <c r="DM119" s="315"/>
      <c r="DN119" s="20">
        <v>0</v>
      </c>
      <c r="DO119" s="19"/>
      <c r="DP119" s="20"/>
      <c r="DQ119" s="315"/>
      <c r="DR119" s="315"/>
      <c r="DS119" s="20">
        <v>0</v>
      </c>
      <c r="DT119" s="19"/>
      <c r="DU119" s="20"/>
      <c r="DV119" s="315"/>
      <c r="DW119" s="315"/>
      <c r="DX119" s="20">
        <v>0</v>
      </c>
      <c r="DY119" s="19"/>
      <c r="DZ119" s="20"/>
      <c r="EA119" s="315"/>
      <c r="EB119" s="315"/>
      <c r="EC119" s="20">
        <v>0</v>
      </c>
      <c r="ED119" s="19"/>
      <c r="EE119" s="20"/>
      <c r="EF119" s="315"/>
      <c r="EG119" s="315"/>
      <c r="EH119" s="20">
        <v>0</v>
      </c>
      <c r="EI119" s="19"/>
      <c r="EJ119" s="20"/>
      <c r="EK119" s="315"/>
      <c r="EL119" s="315"/>
      <c r="EM119" s="20">
        <f>SUM(CE119:CO119)</f>
        <v>0</v>
      </c>
      <c r="EN119" s="19"/>
      <c r="EO119" s="20"/>
      <c r="EP119" s="151"/>
    </row>
    <row r="120" spans="3:146" ht="12.75" hidden="1" customHeight="1" x14ac:dyDescent="0.3">
      <c r="D120" s="151" t="s">
        <v>436</v>
      </c>
      <c r="F120" s="315"/>
      <c r="G120" s="419"/>
      <c r="H120" s="6">
        <v>0</v>
      </c>
      <c r="I120" s="5"/>
      <c r="J120" s="20"/>
      <c r="K120" s="315"/>
      <c r="L120" s="483"/>
      <c r="M120" s="6">
        <v>0</v>
      </c>
      <c r="N120" s="5"/>
      <c r="O120" s="20"/>
      <c r="P120" s="315"/>
      <c r="Q120" s="483"/>
      <c r="R120" s="6">
        <v>0</v>
      </c>
      <c r="S120" s="5"/>
      <c r="T120" s="20"/>
      <c r="U120" s="315"/>
      <c r="V120" s="483"/>
      <c r="W120" s="6">
        <v>0</v>
      </c>
      <c r="X120" s="5"/>
      <c r="Y120" s="20"/>
      <c r="Z120" s="315"/>
      <c r="AA120" s="483"/>
      <c r="AB120" s="6">
        <v>0</v>
      </c>
      <c r="AC120" s="5"/>
      <c r="AD120" s="20"/>
      <c r="AE120" s="315"/>
      <c r="AF120" s="483"/>
      <c r="AG120" s="6">
        <v>0</v>
      </c>
      <c r="AH120" s="5"/>
      <c r="AI120" s="20"/>
      <c r="AJ120" s="315"/>
      <c r="AK120" s="483"/>
      <c r="AL120" s="6">
        <v>0</v>
      </c>
      <c r="AM120" s="5"/>
      <c r="AN120" s="20"/>
      <c r="AO120" s="315"/>
      <c r="AP120" s="483"/>
      <c r="AQ120" s="6">
        <v>0</v>
      </c>
      <c r="AR120" s="5"/>
      <c r="AS120" s="20"/>
      <c r="AT120" s="315"/>
      <c r="AU120" s="483"/>
      <c r="AV120" s="6">
        <v>0</v>
      </c>
      <c r="AW120" s="5"/>
      <c r="AX120" s="20"/>
      <c r="AY120" s="315"/>
      <c r="AZ120" s="483"/>
      <c r="BA120" s="6">
        <v>0</v>
      </c>
      <c r="BB120" s="5"/>
      <c r="BC120" s="20"/>
      <c r="BD120" s="315"/>
      <c r="BE120" s="483"/>
      <c r="BF120" s="6">
        <v>0</v>
      </c>
      <c r="BG120" s="5"/>
      <c r="BH120" s="20"/>
      <c r="BI120" s="315"/>
      <c r="BJ120" s="483"/>
      <c r="BK120" s="6">
        <v>0</v>
      </c>
      <c r="BL120" s="5"/>
      <c r="BM120" s="20"/>
      <c r="BN120" s="315"/>
      <c r="BO120" s="483"/>
      <c r="BP120" s="6">
        <v>0</v>
      </c>
      <c r="BQ120" s="5"/>
      <c r="BR120" s="20"/>
      <c r="BS120" s="315"/>
      <c r="BT120" s="483"/>
      <c r="BU120" s="6">
        <f>SUM(M120:BP120)</f>
        <v>0</v>
      </c>
      <c r="BV120" s="5"/>
      <c r="BW120" s="20"/>
      <c r="BX120" s="315"/>
      <c r="BY120" s="483"/>
      <c r="BZ120" s="6">
        <v>0</v>
      </c>
      <c r="CA120" s="5"/>
      <c r="CB120" s="20"/>
      <c r="CC120" s="315"/>
      <c r="CD120" s="483"/>
      <c r="CE120" s="6">
        <v>0</v>
      </c>
      <c r="CF120" s="5"/>
      <c r="CG120" s="20"/>
      <c r="CH120" s="315"/>
      <c r="CI120" s="483"/>
      <c r="CJ120" s="6">
        <v>0</v>
      </c>
      <c r="CK120" s="5"/>
      <c r="CL120" s="20"/>
      <c r="CM120" s="315"/>
      <c r="CN120" s="483"/>
      <c r="CO120" s="6">
        <v>0</v>
      </c>
      <c r="CP120" s="5"/>
      <c r="CQ120" s="20"/>
      <c r="CR120" s="315"/>
      <c r="CS120" s="483"/>
      <c r="CT120" s="6">
        <v>0</v>
      </c>
      <c r="CU120" s="5"/>
      <c r="CV120" s="20"/>
      <c r="CW120" s="315"/>
      <c r="CX120" s="483"/>
      <c r="CY120" s="6">
        <v>0</v>
      </c>
      <c r="CZ120" s="5"/>
      <c r="DA120" s="20"/>
      <c r="DB120" s="315"/>
      <c r="DC120" s="483"/>
      <c r="DD120" s="6">
        <v>0</v>
      </c>
      <c r="DE120" s="5"/>
      <c r="DF120" s="20"/>
      <c r="DG120" s="315"/>
      <c r="DH120" s="483"/>
      <c r="DI120" s="6">
        <v>0</v>
      </c>
      <c r="DJ120" s="5"/>
      <c r="DK120" s="20"/>
      <c r="DL120" s="315"/>
      <c r="DM120" s="483"/>
      <c r="DN120" s="6">
        <v>0</v>
      </c>
      <c r="DO120" s="5"/>
      <c r="DP120" s="20"/>
      <c r="DQ120" s="315"/>
      <c r="DR120" s="483"/>
      <c r="DS120" s="6">
        <v>0</v>
      </c>
      <c r="DT120" s="5"/>
      <c r="DU120" s="20"/>
      <c r="DV120" s="315"/>
      <c r="DW120" s="483"/>
      <c r="DX120" s="6">
        <v>0</v>
      </c>
      <c r="DY120" s="5"/>
      <c r="DZ120" s="20"/>
      <c r="EA120" s="315"/>
      <c r="EB120" s="483"/>
      <c r="EC120" s="6">
        <v>0</v>
      </c>
      <c r="ED120" s="5"/>
      <c r="EE120" s="20"/>
      <c r="EF120" s="315"/>
      <c r="EG120" s="483"/>
      <c r="EH120" s="6">
        <v>0</v>
      </c>
      <c r="EI120" s="5"/>
      <c r="EJ120" s="20"/>
      <c r="EK120" s="315"/>
      <c r="EL120" s="483"/>
      <c r="EM120" s="6">
        <f>SUM(CE120:CO120)</f>
        <v>0</v>
      </c>
      <c r="EN120" s="5"/>
      <c r="EO120" s="20"/>
      <c r="EP120" s="151"/>
    </row>
    <row r="121" spans="3:146" ht="12.75" hidden="1" customHeight="1" x14ac:dyDescent="0.3">
      <c r="D121" s="151"/>
      <c r="F121" s="315"/>
      <c r="H121" s="20"/>
      <c r="I121" s="20"/>
      <c r="J121" s="20"/>
      <c r="K121" s="315"/>
      <c r="L121" s="20"/>
      <c r="M121" s="20"/>
      <c r="N121" s="20"/>
      <c r="O121" s="20"/>
      <c r="P121" s="315"/>
      <c r="Q121" s="20"/>
      <c r="R121" s="20"/>
      <c r="S121" s="20"/>
      <c r="T121" s="20"/>
      <c r="U121" s="315"/>
      <c r="V121" s="20"/>
      <c r="W121" s="20"/>
      <c r="X121" s="20"/>
      <c r="Y121" s="20"/>
      <c r="Z121" s="315"/>
      <c r="AA121" s="20"/>
      <c r="AB121" s="20"/>
      <c r="AC121" s="20"/>
      <c r="AD121" s="20"/>
      <c r="AE121" s="315"/>
      <c r="AF121" s="20"/>
      <c r="AG121" s="20"/>
      <c r="AH121" s="20"/>
      <c r="AI121" s="20"/>
      <c r="AJ121" s="315"/>
      <c r="AK121" s="20"/>
      <c r="AL121" s="20"/>
      <c r="AM121" s="20"/>
      <c r="AN121" s="20"/>
      <c r="AO121" s="315"/>
      <c r="AP121" s="20"/>
      <c r="AQ121" s="20"/>
      <c r="AR121" s="20"/>
      <c r="AS121" s="20"/>
      <c r="AT121" s="315"/>
      <c r="AU121" s="20"/>
      <c r="AV121" s="20"/>
      <c r="AW121" s="20"/>
      <c r="AX121" s="20"/>
      <c r="AY121" s="315"/>
      <c r="AZ121" s="20"/>
      <c r="BA121" s="20"/>
      <c r="BB121" s="20"/>
      <c r="BC121" s="20"/>
      <c r="BD121" s="315"/>
      <c r="BE121" s="20"/>
      <c r="BF121" s="20"/>
      <c r="BG121" s="20"/>
      <c r="BH121" s="20"/>
      <c r="BI121" s="315"/>
      <c r="BJ121" s="20"/>
      <c r="BK121" s="20"/>
      <c r="BL121" s="20"/>
      <c r="BM121" s="20"/>
      <c r="BN121" s="315"/>
      <c r="BO121" s="20"/>
      <c r="BP121" s="20"/>
      <c r="BQ121" s="20"/>
      <c r="BR121" s="20"/>
      <c r="BS121" s="315"/>
      <c r="BT121" s="20"/>
      <c r="BU121" s="20"/>
      <c r="BV121" s="20"/>
      <c r="BW121" s="20"/>
      <c r="BX121" s="315"/>
      <c r="BY121" s="20"/>
      <c r="BZ121" s="20"/>
      <c r="CA121" s="20"/>
      <c r="CB121" s="20"/>
      <c r="CC121" s="315"/>
      <c r="CD121" s="20"/>
      <c r="CE121" s="20"/>
      <c r="CF121" s="20"/>
      <c r="CG121" s="20"/>
      <c r="CH121" s="315"/>
      <c r="CI121" s="20"/>
      <c r="CJ121" s="20"/>
      <c r="CK121" s="20"/>
      <c r="CL121" s="20"/>
      <c r="CM121" s="315"/>
      <c r="CN121" s="20"/>
      <c r="CO121" s="20"/>
      <c r="CP121" s="20"/>
      <c r="CQ121" s="20"/>
      <c r="CR121" s="315"/>
      <c r="CS121" s="20"/>
      <c r="CT121" s="20"/>
      <c r="CU121" s="20"/>
      <c r="CV121" s="20"/>
      <c r="CW121" s="315"/>
      <c r="CX121" s="20"/>
      <c r="CY121" s="20"/>
      <c r="CZ121" s="20"/>
      <c r="DA121" s="20"/>
      <c r="DB121" s="315"/>
      <c r="DC121" s="20"/>
      <c r="DD121" s="20"/>
      <c r="DE121" s="20"/>
      <c r="DF121" s="20"/>
      <c r="DG121" s="315"/>
      <c r="DH121" s="20"/>
      <c r="DI121" s="20"/>
      <c r="DJ121" s="20"/>
      <c r="DK121" s="20"/>
      <c r="DL121" s="315"/>
      <c r="DM121" s="20"/>
      <c r="DN121" s="20"/>
      <c r="DO121" s="20"/>
      <c r="DP121" s="20"/>
      <c r="DQ121" s="315"/>
      <c r="DR121" s="20"/>
      <c r="DS121" s="20"/>
      <c r="DT121" s="20"/>
      <c r="DU121" s="20"/>
      <c r="DV121" s="315"/>
      <c r="DW121" s="20"/>
      <c r="DX121" s="20"/>
      <c r="DY121" s="20"/>
      <c r="DZ121" s="20"/>
      <c r="EA121" s="315"/>
      <c r="EB121" s="20"/>
      <c r="EC121" s="20"/>
      <c r="ED121" s="20"/>
      <c r="EE121" s="20"/>
      <c r="EF121" s="315"/>
      <c r="EG121" s="20"/>
      <c r="EH121" s="20"/>
      <c r="EI121" s="20"/>
      <c r="EJ121" s="20"/>
      <c r="EK121" s="315"/>
      <c r="EL121" s="20"/>
      <c r="EM121" s="20"/>
      <c r="EN121" s="20"/>
      <c r="EO121" s="20"/>
      <c r="EP121" s="151"/>
    </row>
    <row r="122" spans="3:146" ht="12.75" customHeight="1" x14ac:dyDescent="0.3">
      <c r="D122" s="151" t="s">
        <v>438</v>
      </c>
      <c r="F122" s="315"/>
      <c r="H122" s="20">
        <f>SUM(H123:H125)</f>
        <v>0</v>
      </c>
      <c r="I122" s="20"/>
      <c r="J122" s="20"/>
      <c r="K122" s="315"/>
      <c r="L122" s="20"/>
      <c r="M122" s="20">
        <f>SUM(M123:M125)</f>
        <v>1329000</v>
      </c>
      <c r="N122" s="20"/>
      <c r="O122" s="20"/>
      <c r="P122" s="315"/>
      <c r="Q122" s="20"/>
      <c r="R122" s="20">
        <f>SUM(R123:R125)</f>
        <v>0</v>
      </c>
      <c r="S122" s="20"/>
      <c r="T122" s="20"/>
      <c r="U122" s="315"/>
      <c r="V122" s="20"/>
      <c r="W122" s="20">
        <f>SUM(W123:W125)</f>
        <v>0</v>
      </c>
      <c r="X122" s="20"/>
      <c r="Y122" s="20"/>
      <c r="Z122" s="315"/>
      <c r="AA122" s="20"/>
      <c r="AB122" s="20">
        <f>SUM(AB123:AB125)</f>
        <v>0</v>
      </c>
      <c r="AC122" s="20"/>
      <c r="AD122" s="20"/>
      <c r="AE122" s="315"/>
      <c r="AF122" s="20"/>
      <c r="AG122" s="20">
        <f>SUM(AG123:AG125)</f>
        <v>0</v>
      </c>
      <c r="AH122" s="20"/>
      <c r="AI122" s="20"/>
      <c r="AJ122" s="315"/>
      <c r="AK122" s="20"/>
      <c r="AL122" s="20">
        <f>SUM(AL123:AL125)</f>
        <v>0</v>
      </c>
      <c r="AM122" s="20"/>
      <c r="AN122" s="20"/>
      <c r="AO122" s="315"/>
      <c r="AP122" s="20"/>
      <c r="AQ122" s="20">
        <f>SUM(AQ123:AQ125)</f>
        <v>0</v>
      </c>
      <c r="AR122" s="20"/>
      <c r="AS122" s="20"/>
      <c r="AT122" s="315"/>
      <c r="AU122" s="20"/>
      <c r="AV122" s="20">
        <f>SUM(AV123:AV125)</f>
        <v>0</v>
      </c>
      <c r="AW122" s="20"/>
      <c r="AX122" s="20"/>
      <c r="AY122" s="315"/>
      <c r="AZ122" s="20"/>
      <c r="BA122" s="20">
        <f>SUM(BA123:BA125)</f>
        <v>0</v>
      </c>
      <c r="BB122" s="20"/>
      <c r="BC122" s="20"/>
      <c r="BD122" s="315"/>
      <c r="BE122" s="20"/>
      <c r="BF122" s="20">
        <f>SUM(BF123:BF125)</f>
        <v>0</v>
      </c>
      <c r="BG122" s="20"/>
      <c r="BH122" s="20"/>
      <c r="BI122" s="315"/>
      <c r="BJ122" s="20"/>
      <c r="BK122" s="20">
        <f>SUM(BK123:BK125)</f>
        <v>0</v>
      </c>
      <c r="BL122" s="20"/>
      <c r="BM122" s="20"/>
      <c r="BN122" s="315"/>
      <c r="BO122" s="20"/>
      <c r="BP122" s="20">
        <f>SUM(BP123:BP125)</f>
        <v>0</v>
      </c>
      <c r="BQ122" s="20"/>
      <c r="BR122" s="20"/>
      <c r="BS122" s="315"/>
      <c r="BT122" s="20"/>
      <c r="BU122" s="20">
        <f>SUM(BU123:BU125)</f>
        <v>1329000</v>
      </c>
      <c r="BV122" s="20"/>
      <c r="BW122" s="20"/>
      <c r="BX122" s="315"/>
      <c r="BY122" s="20"/>
      <c r="BZ122" s="20">
        <f>SUM(BZ123:BZ125)</f>
        <v>25077000</v>
      </c>
      <c r="CA122" s="20"/>
      <c r="CB122" s="20"/>
      <c r="CC122" s="315"/>
      <c r="CD122" s="20"/>
      <c r="CE122" s="20">
        <f>SUM(CE123:CE125)</f>
        <v>3443000</v>
      </c>
      <c r="CF122" s="20"/>
      <c r="CG122" s="20"/>
      <c r="CH122" s="315"/>
      <c r="CI122" s="20"/>
      <c r="CJ122" s="20">
        <f>SUM(CJ123:CJ125)</f>
        <v>4728000</v>
      </c>
      <c r="CK122" s="20"/>
      <c r="CL122" s="20"/>
      <c r="CM122" s="315"/>
      <c r="CN122" s="20"/>
      <c r="CO122" s="20">
        <f>SUM(CO123:CO125)</f>
        <v>4363000</v>
      </c>
      <c r="CP122" s="20"/>
      <c r="CQ122" s="20"/>
      <c r="CR122" s="315"/>
      <c r="CS122" s="20"/>
      <c r="CT122" s="20">
        <f>SUM(CT123:CT125)</f>
        <v>4143000</v>
      </c>
      <c r="CU122" s="20"/>
      <c r="CV122" s="20"/>
      <c r="CW122" s="315"/>
      <c r="CX122" s="20"/>
      <c r="CY122" s="20">
        <f>SUM(CY123:CY125)</f>
        <v>4382000</v>
      </c>
      <c r="CZ122" s="20"/>
      <c r="DA122" s="20"/>
      <c r="DB122" s="315"/>
      <c r="DC122" s="20"/>
      <c r="DD122" s="20">
        <f>SUM(DD123:DD125)</f>
        <v>0</v>
      </c>
      <c r="DE122" s="20"/>
      <c r="DF122" s="20"/>
      <c r="DG122" s="315"/>
      <c r="DH122" s="20"/>
      <c r="DI122" s="20">
        <f>SUM(DI123:DI125)</f>
        <v>0</v>
      </c>
      <c r="DJ122" s="20"/>
      <c r="DK122" s="20"/>
      <c r="DL122" s="315"/>
      <c r="DM122" s="20"/>
      <c r="DN122" s="20">
        <f>SUM(DN123:DN125)</f>
        <v>0</v>
      </c>
      <c r="DO122" s="20"/>
      <c r="DP122" s="20"/>
      <c r="DQ122" s="315"/>
      <c r="DR122" s="20"/>
      <c r="DS122" s="20">
        <f>SUM(DS123:DS125)</f>
        <v>0</v>
      </c>
      <c r="DT122" s="20"/>
      <c r="DU122" s="20"/>
      <c r="DV122" s="315"/>
      <c r="DW122" s="20"/>
      <c r="DX122" s="20">
        <f>SUM(DX123:DX125)</f>
        <v>2192000</v>
      </c>
      <c r="DY122" s="20"/>
      <c r="DZ122" s="20"/>
      <c r="EA122" s="315"/>
      <c r="EB122" s="20"/>
      <c r="EC122" s="20">
        <f>SUM(EC123:EC125)</f>
        <v>1250000</v>
      </c>
      <c r="ED122" s="20"/>
      <c r="EE122" s="20"/>
      <c r="EF122" s="315"/>
      <c r="EG122" s="20"/>
      <c r="EH122" s="20">
        <f>SUM(EH123:EH125)</f>
        <v>576000</v>
      </c>
      <c r="EI122" s="20"/>
      <c r="EJ122" s="20"/>
      <c r="EK122" s="315"/>
      <c r="EL122" s="20"/>
      <c r="EM122" s="20">
        <f>SUM(EM123:EM125)</f>
        <v>23251000</v>
      </c>
      <c r="EN122" s="20"/>
      <c r="EO122" s="20"/>
      <c r="EP122" s="151"/>
    </row>
    <row r="123" spans="3:146" ht="12.75" customHeight="1" x14ac:dyDescent="0.3">
      <c r="D123" s="151" t="s">
        <v>416</v>
      </c>
      <c r="F123" s="315"/>
      <c r="G123" s="406"/>
      <c r="H123" s="474">
        <v>0</v>
      </c>
      <c r="I123" s="475"/>
      <c r="J123" s="20"/>
      <c r="K123" s="315"/>
      <c r="L123" s="476"/>
      <c r="M123" s="474">
        <f>1329000-148624</f>
        <v>1180376</v>
      </c>
      <c r="N123" s="475"/>
      <c r="O123" s="20"/>
      <c r="P123" s="315"/>
      <c r="Q123" s="476"/>
      <c r="R123" s="474">
        <v>0</v>
      </c>
      <c r="S123" s="475"/>
      <c r="T123" s="20"/>
      <c r="U123" s="315"/>
      <c r="V123" s="476"/>
      <c r="W123" s="474">
        <v>0</v>
      </c>
      <c r="X123" s="475"/>
      <c r="Y123" s="20"/>
      <c r="Z123" s="315"/>
      <c r="AA123" s="476"/>
      <c r="AB123" s="474">
        <v>0</v>
      </c>
      <c r="AC123" s="475"/>
      <c r="AD123" s="20"/>
      <c r="AE123" s="315"/>
      <c r="AF123" s="476"/>
      <c r="AG123" s="474">
        <v>0</v>
      </c>
      <c r="AH123" s="475"/>
      <c r="AI123" s="20"/>
      <c r="AJ123" s="315"/>
      <c r="AK123" s="476"/>
      <c r="AL123" s="474">
        <v>0</v>
      </c>
      <c r="AM123" s="475"/>
      <c r="AN123" s="20"/>
      <c r="AO123" s="315"/>
      <c r="AP123" s="476"/>
      <c r="AQ123" s="474">
        <v>0</v>
      </c>
      <c r="AR123" s="475"/>
      <c r="AS123" s="20"/>
      <c r="AT123" s="315"/>
      <c r="AU123" s="476"/>
      <c r="AV123" s="474">
        <v>0</v>
      </c>
      <c r="AW123" s="475"/>
      <c r="AX123" s="20"/>
      <c r="AY123" s="315"/>
      <c r="AZ123" s="476"/>
      <c r="BA123" s="474">
        <v>0</v>
      </c>
      <c r="BB123" s="475"/>
      <c r="BC123" s="20"/>
      <c r="BD123" s="315"/>
      <c r="BE123" s="476"/>
      <c r="BF123" s="474">
        <v>0</v>
      </c>
      <c r="BG123" s="475"/>
      <c r="BH123" s="20"/>
      <c r="BI123" s="315"/>
      <c r="BJ123" s="476"/>
      <c r="BK123" s="474">
        <v>0</v>
      </c>
      <c r="BL123" s="475"/>
      <c r="BM123" s="20"/>
      <c r="BN123" s="315"/>
      <c r="BO123" s="476"/>
      <c r="BP123" s="474">
        <v>0</v>
      </c>
      <c r="BQ123" s="475"/>
      <c r="BR123" s="20"/>
      <c r="BS123" s="315"/>
      <c r="BT123" s="476"/>
      <c r="BU123" s="474">
        <f>SUM(M123:BP123)</f>
        <v>1180376</v>
      </c>
      <c r="BV123" s="475"/>
      <c r="BW123" s="20"/>
      <c r="BX123" s="315"/>
      <c r="BY123" s="476"/>
      <c r="BZ123" s="474">
        <v>21123150</v>
      </c>
      <c r="CA123" s="475"/>
      <c r="CB123" s="20"/>
      <c r="CC123" s="315"/>
      <c r="CD123" s="476"/>
      <c r="CE123" s="474">
        <v>2761117</v>
      </c>
      <c r="CF123" s="475"/>
      <c r="CG123" s="20"/>
      <c r="CH123" s="315"/>
      <c r="CI123" s="476"/>
      <c r="CJ123" s="474">
        <v>3847361</v>
      </c>
      <c r="CK123" s="475"/>
      <c r="CL123" s="20"/>
      <c r="CM123" s="315"/>
      <c r="CN123" s="476"/>
      <c r="CO123" s="474">
        <v>3625653</v>
      </c>
      <c r="CP123" s="475"/>
      <c r="CQ123" s="20"/>
      <c r="CR123" s="315"/>
      <c r="CS123" s="476"/>
      <c r="CT123" s="474">
        <v>3516831</v>
      </c>
      <c r="CU123" s="475"/>
      <c r="CV123" s="20"/>
      <c r="CW123" s="315"/>
      <c r="CX123" s="476"/>
      <c r="CY123" s="474">
        <v>3804967</v>
      </c>
      <c r="CZ123" s="475"/>
      <c r="DA123" s="20"/>
      <c r="DB123" s="315"/>
      <c r="DC123" s="476"/>
      <c r="DD123" s="474">
        <v>0</v>
      </c>
      <c r="DE123" s="475"/>
      <c r="DF123" s="20"/>
      <c r="DG123" s="315"/>
      <c r="DH123" s="476"/>
      <c r="DI123" s="474">
        <v>0</v>
      </c>
      <c r="DJ123" s="475"/>
      <c r="DK123" s="20"/>
      <c r="DL123" s="315"/>
      <c r="DM123" s="476"/>
      <c r="DN123" s="474">
        <v>0</v>
      </c>
      <c r="DO123" s="475"/>
      <c r="DP123" s="20"/>
      <c r="DQ123" s="315"/>
      <c r="DR123" s="476"/>
      <c r="DS123" s="474">
        <v>0</v>
      </c>
      <c r="DT123" s="475"/>
      <c r="DU123" s="20"/>
      <c r="DV123" s="315"/>
      <c r="DW123" s="476"/>
      <c r="DX123" s="474">
        <v>1944045</v>
      </c>
      <c r="DY123" s="475"/>
      <c r="DZ123" s="20"/>
      <c r="EA123" s="315"/>
      <c r="EB123" s="476"/>
      <c r="EC123" s="474">
        <v>1111105</v>
      </c>
      <c r="ED123" s="475"/>
      <c r="EE123" s="20"/>
      <c r="EF123" s="315"/>
      <c r="EG123" s="476"/>
      <c r="EH123" s="474">
        <v>512071</v>
      </c>
      <c r="EI123" s="475"/>
      <c r="EJ123" s="20"/>
      <c r="EK123" s="315"/>
      <c r="EL123" s="476"/>
      <c r="EM123" s="474">
        <f>SUM(CE123:DX123)</f>
        <v>19499974</v>
      </c>
      <c r="EN123" s="475"/>
      <c r="EO123" s="20"/>
      <c r="EP123" s="151"/>
    </row>
    <row r="124" spans="3:146" ht="12.75" customHeight="1" x14ac:dyDescent="0.3">
      <c r="D124" s="151" t="s">
        <v>419</v>
      </c>
      <c r="F124" s="315"/>
      <c r="G124" s="402"/>
      <c r="H124" s="20">
        <v>0</v>
      </c>
      <c r="I124" s="19"/>
      <c r="J124" s="20"/>
      <c r="K124" s="315"/>
      <c r="L124" s="315"/>
      <c r="M124" s="20">
        <v>148624</v>
      </c>
      <c r="N124" s="19"/>
      <c r="O124" s="20"/>
      <c r="P124" s="315"/>
      <c r="Q124" s="315"/>
      <c r="R124" s="20">
        <v>0</v>
      </c>
      <c r="S124" s="19"/>
      <c r="T124" s="20"/>
      <c r="U124" s="315"/>
      <c r="V124" s="315"/>
      <c r="W124" s="20">
        <v>0</v>
      </c>
      <c r="X124" s="19"/>
      <c r="Y124" s="20"/>
      <c r="Z124" s="315"/>
      <c r="AA124" s="315"/>
      <c r="AB124" s="20">
        <v>0</v>
      </c>
      <c r="AC124" s="19"/>
      <c r="AD124" s="20"/>
      <c r="AE124" s="315"/>
      <c r="AF124" s="315"/>
      <c r="AG124" s="20">
        <v>0</v>
      </c>
      <c r="AH124" s="19"/>
      <c r="AI124" s="20"/>
      <c r="AJ124" s="315"/>
      <c r="AK124" s="315"/>
      <c r="AL124" s="20">
        <v>0</v>
      </c>
      <c r="AM124" s="19"/>
      <c r="AN124" s="20"/>
      <c r="AO124" s="315"/>
      <c r="AP124" s="315"/>
      <c r="AQ124" s="20">
        <v>0</v>
      </c>
      <c r="AR124" s="19"/>
      <c r="AS124" s="20"/>
      <c r="AT124" s="315"/>
      <c r="AU124" s="315"/>
      <c r="AV124" s="20">
        <v>0</v>
      </c>
      <c r="AW124" s="19"/>
      <c r="AX124" s="20"/>
      <c r="AY124" s="315"/>
      <c r="AZ124" s="315"/>
      <c r="BA124" s="20">
        <v>0</v>
      </c>
      <c r="BB124" s="19"/>
      <c r="BC124" s="20"/>
      <c r="BD124" s="315"/>
      <c r="BE124" s="315"/>
      <c r="BF124" s="20">
        <v>0</v>
      </c>
      <c r="BG124" s="19"/>
      <c r="BH124" s="20"/>
      <c r="BI124" s="315"/>
      <c r="BJ124" s="315"/>
      <c r="BK124" s="20">
        <v>0</v>
      </c>
      <c r="BL124" s="19"/>
      <c r="BM124" s="20"/>
      <c r="BN124" s="315"/>
      <c r="BO124" s="315"/>
      <c r="BP124" s="20">
        <v>0</v>
      </c>
      <c r="BQ124" s="19"/>
      <c r="BR124" s="20"/>
      <c r="BS124" s="315"/>
      <c r="BT124" s="315"/>
      <c r="BU124" s="20">
        <f>SUM(M124:BP124)</f>
        <v>148624</v>
      </c>
      <c r="BV124" s="19"/>
      <c r="BW124" s="20"/>
      <c r="BX124" s="315"/>
      <c r="BY124" s="315"/>
      <c r="BZ124" s="20">
        <v>3953850</v>
      </c>
      <c r="CA124" s="19"/>
      <c r="CB124" s="20"/>
      <c r="CC124" s="315"/>
      <c r="CD124" s="315"/>
      <c r="CE124" s="20">
        <v>681883</v>
      </c>
      <c r="CF124" s="19"/>
      <c r="CG124" s="20"/>
      <c r="CH124" s="315"/>
      <c r="CI124" s="315"/>
      <c r="CJ124" s="20">
        <v>880639</v>
      </c>
      <c r="CK124" s="19"/>
      <c r="CL124" s="20"/>
      <c r="CM124" s="315"/>
      <c r="CN124" s="315"/>
      <c r="CO124" s="20">
        <v>737347</v>
      </c>
      <c r="CP124" s="19"/>
      <c r="CQ124" s="20"/>
      <c r="CR124" s="315"/>
      <c r="CS124" s="315"/>
      <c r="CT124" s="20">
        <v>626169</v>
      </c>
      <c r="CU124" s="19"/>
      <c r="CV124" s="20"/>
      <c r="CW124" s="315"/>
      <c r="CX124" s="315"/>
      <c r="CY124" s="20">
        <v>577033</v>
      </c>
      <c r="CZ124" s="19"/>
      <c r="DA124" s="20"/>
      <c r="DB124" s="315"/>
      <c r="DC124" s="315"/>
      <c r="DD124" s="20">
        <v>0</v>
      </c>
      <c r="DE124" s="19"/>
      <c r="DF124" s="20"/>
      <c r="DG124" s="315"/>
      <c r="DH124" s="315"/>
      <c r="DI124" s="20">
        <v>0</v>
      </c>
      <c r="DJ124" s="19"/>
      <c r="DK124" s="20"/>
      <c r="DL124" s="315"/>
      <c r="DM124" s="315"/>
      <c r="DN124" s="20">
        <v>0</v>
      </c>
      <c r="DO124" s="19"/>
      <c r="DP124" s="20"/>
      <c r="DQ124" s="315"/>
      <c r="DR124" s="315"/>
      <c r="DS124" s="20">
        <v>0</v>
      </c>
      <c r="DT124" s="19"/>
      <c r="DU124" s="20"/>
      <c r="DV124" s="315"/>
      <c r="DW124" s="315"/>
      <c r="DX124" s="20">
        <v>247955</v>
      </c>
      <c r="DY124" s="19"/>
      <c r="DZ124" s="20"/>
      <c r="EA124" s="315"/>
      <c r="EB124" s="315"/>
      <c r="EC124" s="20">
        <v>138895</v>
      </c>
      <c r="ED124" s="19"/>
      <c r="EE124" s="20"/>
      <c r="EF124" s="315"/>
      <c r="EG124" s="315"/>
      <c r="EH124" s="20">
        <v>63929</v>
      </c>
      <c r="EI124" s="19"/>
      <c r="EJ124" s="20"/>
      <c r="EK124" s="315"/>
      <c r="EL124" s="315"/>
      <c r="EM124" s="20">
        <f>SUM(CE124:DX124)</f>
        <v>3751026</v>
      </c>
      <c r="EN124" s="19"/>
      <c r="EO124" s="20"/>
      <c r="EP124" s="151"/>
    </row>
    <row r="125" spans="3:146" ht="12.75" customHeight="1" x14ac:dyDescent="0.3">
      <c r="D125" s="151" t="s">
        <v>436</v>
      </c>
      <c r="F125" s="315"/>
      <c r="G125" s="419"/>
      <c r="H125" s="6">
        <v>0</v>
      </c>
      <c r="I125" s="5"/>
      <c r="J125" s="20"/>
      <c r="K125" s="315"/>
      <c r="L125" s="483"/>
      <c r="M125" s="6">
        <v>0</v>
      </c>
      <c r="N125" s="5"/>
      <c r="O125" s="20"/>
      <c r="P125" s="315"/>
      <c r="Q125" s="483"/>
      <c r="R125" s="6">
        <v>0</v>
      </c>
      <c r="S125" s="5"/>
      <c r="T125" s="20"/>
      <c r="U125" s="315"/>
      <c r="V125" s="483"/>
      <c r="W125" s="6">
        <v>0</v>
      </c>
      <c r="X125" s="5"/>
      <c r="Y125" s="20"/>
      <c r="Z125" s="315"/>
      <c r="AA125" s="483"/>
      <c r="AB125" s="6">
        <v>0</v>
      </c>
      <c r="AC125" s="5"/>
      <c r="AD125" s="20"/>
      <c r="AE125" s="315"/>
      <c r="AF125" s="483"/>
      <c r="AG125" s="6">
        <v>0</v>
      </c>
      <c r="AH125" s="5"/>
      <c r="AI125" s="20"/>
      <c r="AJ125" s="315"/>
      <c r="AK125" s="483"/>
      <c r="AL125" s="6">
        <v>0</v>
      </c>
      <c r="AM125" s="5"/>
      <c r="AN125" s="20"/>
      <c r="AO125" s="315"/>
      <c r="AP125" s="483"/>
      <c r="AQ125" s="6">
        <v>0</v>
      </c>
      <c r="AR125" s="5"/>
      <c r="AS125" s="20"/>
      <c r="AT125" s="315"/>
      <c r="AU125" s="483"/>
      <c r="AV125" s="6">
        <v>0</v>
      </c>
      <c r="AW125" s="5"/>
      <c r="AX125" s="20"/>
      <c r="AY125" s="315"/>
      <c r="AZ125" s="483"/>
      <c r="BA125" s="6">
        <v>0</v>
      </c>
      <c r="BB125" s="5"/>
      <c r="BC125" s="20"/>
      <c r="BD125" s="315"/>
      <c r="BE125" s="483"/>
      <c r="BF125" s="6">
        <v>0</v>
      </c>
      <c r="BG125" s="5"/>
      <c r="BH125" s="20"/>
      <c r="BI125" s="315"/>
      <c r="BJ125" s="483"/>
      <c r="BK125" s="6">
        <v>0</v>
      </c>
      <c r="BL125" s="5"/>
      <c r="BM125" s="20"/>
      <c r="BN125" s="315"/>
      <c r="BO125" s="483"/>
      <c r="BP125" s="6">
        <v>0</v>
      </c>
      <c r="BQ125" s="5"/>
      <c r="BR125" s="20"/>
      <c r="BS125" s="315"/>
      <c r="BT125" s="483"/>
      <c r="BU125" s="6">
        <f>SUM(M125:BP125)</f>
        <v>0</v>
      </c>
      <c r="BV125" s="5"/>
      <c r="BW125" s="20"/>
      <c r="BX125" s="315"/>
      <c r="BY125" s="483"/>
      <c r="BZ125" s="6">
        <v>0</v>
      </c>
      <c r="CA125" s="5"/>
      <c r="CB125" s="20"/>
      <c r="CC125" s="315"/>
      <c r="CD125" s="483"/>
      <c r="CE125" s="6">
        <v>0</v>
      </c>
      <c r="CF125" s="5"/>
      <c r="CG125" s="20"/>
      <c r="CH125" s="315"/>
      <c r="CI125" s="483"/>
      <c r="CJ125" s="6">
        <v>0</v>
      </c>
      <c r="CK125" s="5"/>
      <c r="CL125" s="20"/>
      <c r="CM125" s="315"/>
      <c r="CN125" s="483"/>
      <c r="CO125" s="6">
        <v>0</v>
      </c>
      <c r="CP125" s="5"/>
      <c r="CQ125" s="20"/>
      <c r="CR125" s="315"/>
      <c r="CS125" s="483"/>
      <c r="CT125" s="6">
        <v>0</v>
      </c>
      <c r="CU125" s="5"/>
      <c r="CV125" s="20"/>
      <c r="CW125" s="315"/>
      <c r="CX125" s="483"/>
      <c r="CY125" s="6">
        <v>0</v>
      </c>
      <c r="CZ125" s="5"/>
      <c r="DA125" s="20"/>
      <c r="DB125" s="315"/>
      <c r="DC125" s="483"/>
      <c r="DD125" s="6">
        <v>0</v>
      </c>
      <c r="DE125" s="5"/>
      <c r="DF125" s="20"/>
      <c r="DG125" s="315"/>
      <c r="DH125" s="483"/>
      <c r="DI125" s="6">
        <v>0</v>
      </c>
      <c r="DJ125" s="5"/>
      <c r="DK125" s="20"/>
      <c r="DL125" s="315"/>
      <c r="DM125" s="483"/>
      <c r="DN125" s="6">
        <v>0</v>
      </c>
      <c r="DO125" s="5"/>
      <c r="DP125" s="20"/>
      <c r="DQ125" s="315"/>
      <c r="DR125" s="483"/>
      <c r="DS125" s="6">
        <v>0</v>
      </c>
      <c r="DT125" s="5"/>
      <c r="DU125" s="20"/>
      <c r="DV125" s="315"/>
      <c r="DW125" s="483"/>
      <c r="DX125" s="6">
        <v>0</v>
      </c>
      <c r="DY125" s="5"/>
      <c r="DZ125" s="20"/>
      <c r="EA125" s="315"/>
      <c r="EB125" s="483"/>
      <c r="EC125" s="6">
        <v>0</v>
      </c>
      <c r="ED125" s="5"/>
      <c r="EE125" s="20"/>
      <c r="EF125" s="315"/>
      <c r="EG125" s="483"/>
      <c r="EH125" s="6">
        <v>0</v>
      </c>
      <c r="EI125" s="5"/>
      <c r="EJ125" s="20"/>
      <c r="EK125" s="315"/>
      <c r="EL125" s="483"/>
      <c r="EM125" s="6">
        <f>SUM(CE125:DX125)</f>
        <v>0</v>
      </c>
      <c r="EN125" s="5"/>
      <c r="EO125" s="20"/>
      <c r="EP125" s="151"/>
    </row>
    <row r="126" spans="3:146" ht="12.75" customHeight="1" x14ac:dyDescent="0.3">
      <c r="D126" s="151"/>
      <c r="F126" s="315"/>
      <c r="H126" s="20"/>
      <c r="I126" s="20"/>
      <c r="J126" s="20"/>
      <c r="K126" s="315"/>
      <c r="L126" s="20"/>
      <c r="M126" s="20"/>
      <c r="N126" s="20"/>
      <c r="O126" s="20"/>
      <c r="P126" s="315"/>
      <c r="Q126" s="20"/>
      <c r="R126" s="20"/>
      <c r="S126" s="20"/>
      <c r="T126" s="20"/>
      <c r="U126" s="315"/>
      <c r="V126" s="20"/>
      <c r="W126" s="20"/>
      <c r="X126" s="20"/>
      <c r="Y126" s="20"/>
      <c r="Z126" s="315"/>
      <c r="AA126" s="20"/>
      <c r="AB126" s="20"/>
      <c r="AC126" s="20"/>
      <c r="AD126" s="20"/>
      <c r="AE126" s="315"/>
      <c r="AF126" s="20"/>
      <c r="AG126" s="20"/>
      <c r="AH126" s="20"/>
      <c r="AI126" s="20"/>
      <c r="AJ126" s="315"/>
      <c r="AK126" s="20"/>
      <c r="AL126" s="20"/>
      <c r="AM126" s="20"/>
      <c r="AN126" s="20"/>
      <c r="AO126" s="315"/>
      <c r="AP126" s="20"/>
      <c r="AQ126" s="20"/>
      <c r="AR126" s="20"/>
      <c r="AS126" s="20"/>
      <c r="AT126" s="315"/>
      <c r="AU126" s="20"/>
      <c r="AV126" s="20"/>
      <c r="AW126" s="20"/>
      <c r="AX126" s="20"/>
      <c r="AY126" s="315"/>
      <c r="AZ126" s="20"/>
      <c r="BA126" s="20"/>
      <c r="BB126" s="20"/>
      <c r="BC126" s="20"/>
      <c r="BD126" s="315"/>
      <c r="BE126" s="20"/>
      <c r="BF126" s="20"/>
      <c r="BG126" s="20"/>
      <c r="BH126" s="20"/>
      <c r="BI126" s="315"/>
      <c r="BJ126" s="20"/>
      <c r="BK126" s="20"/>
      <c r="BL126" s="20"/>
      <c r="BM126" s="20"/>
      <c r="BN126" s="315"/>
      <c r="BO126" s="20"/>
      <c r="BP126" s="20"/>
      <c r="BQ126" s="20"/>
      <c r="BR126" s="20"/>
      <c r="BS126" s="315"/>
      <c r="BT126" s="20"/>
      <c r="BU126" s="20"/>
      <c r="BV126" s="20"/>
      <c r="BW126" s="20"/>
      <c r="BX126" s="315"/>
      <c r="BY126" s="20"/>
      <c r="BZ126" s="20"/>
      <c r="CA126" s="20"/>
      <c r="CB126" s="20"/>
      <c r="CC126" s="315"/>
      <c r="CD126" s="20"/>
      <c r="CE126" s="20"/>
      <c r="CF126" s="20"/>
      <c r="CG126" s="20"/>
      <c r="CH126" s="315"/>
      <c r="CI126" s="20"/>
      <c r="CJ126" s="20"/>
      <c r="CK126" s="20"/>
      <c r="CL126" s="20"/>
      <c r="CM126" s="315"/>
      <c r="CN126" s="20"/>
      <c r="CO126" s="20"/>
      <c r="CP126" s="20"/>
      <c r="CQ126" s="20"/>
      <c r="CR126" s="315"/>
      <c r="CS126" s="20"/>
      <c r="CT126" s="20"/>
      <c r="CU126" s="20"/>
      <c r="CV126" s="20"/>
      <c r="CW126" s="315"/>
      <c r="CX126" s="20"/>
      <c r="CY126" s="20"/>
      <c r="CZ126" s="20"/>
      <c r="DA126" s="20"/>
      <c r="DB126" s="315"/>
      <c r="DC126" s="20"/>
      <c r="DD126" s="20"/>
      <c r="DE126" s="20"/>
      <c r="DF126" s="20"/>
      <c r="DG126" s="315"/>
      <c r="DH126" s="20"/>
      <c r="DI126" s="20"/>
      <c r="DJ126" s="20"/>
      <c r="DK126" s="20"/>
      <c r="DL126" s="315"/>
      <c r="DM126" s="20"/>
      <c r="DN126" s="20"/>
      <c r="DO126" s="20"/>
      <c r="DP126" s="20"/>
      <c r="DQ126" s="315"/>
      <c r="DR126" s="20"/>
      <c r="DS126" s="20"/>
      <c r="DT126" s="20"/>
      <c r="DU126" s="20"/>
      <c r="DV126" s="315"/>
      <c r="DW126" s="20"/>
      <c r="DX126" s="20"/>
      <c r="DY126" s="20"/>
      <c r="DZ126" s="20"/>
      <c r="EA126" s="315"/>
      <c r="EB126" s="20"/>
      <c r="EC126" s="20"/>
      <c r="ED126" s="20"/>
      <c r="EE126" s="20"/>
      <c r="EF126" s="315"/>
      <c r="EG126" s="20"/>
      <c r="EH126" s="20"/>
      <c r="EI126" s="20"/>
      <c r="EJ126" s="20"/>
      <c r="EK126" s="315"/>
      <c r="EL126" s="20"/>
      <c r="EM126" s="20"/>
      <c r="EN126" s="20"/>
      <c r="EO126" s="20"/>
      <c r="EP126" s="151"/>
    </row>
    <row r="127" spans="3:146" ht="12.75" customHeight="1" x14ac:dyDescent="0.3">
      <c r="D127" s="151" t="s">
        <v>439</v>
      </c>
      <c r="F127" s="315"/>
      <c r="H127" s="20">
        <f>SUM(H128:H130)</f>
        <v>0</v>
      </c>
      <c r="I127" s="20"/>
      <c r="J127" s="20"/>
      <c r="K127" s="315"/>
      <c r="L127" s="20"/>
      <c r="M127" s="20">
        <f>SUM(M128:M130)</f>
        <v>3441000</v>
      </c>
      <c r="N127" s="20"/>
      <c r="O127" s="20"/>
      <c r="P127" s="315"/>
      <c r="Q127" s="20"/>
      <c r="R127" s="20">
        <f>SUM(R128:R130)</f>
        <v>3296000</v>
      </c>
      <c r="S127" s="20"/>
      <c r="T127" s="20"/>
      <c r="U127" s="315"/>
      <c r="V127" s="20"/>
      <c r="W127" s="20">
        <f>SUM(W128:W130)</f>
        <v>2189000</v>
      </c>
      <c r="X127" s="20"/>
      <c r="Y127" s="20"/>
      <c r="Z127" s="315"/>
      <c r="AA127" s="20"/>
      <c r="AB127" s="20">
        <f>SUM(AB128:AB130)</f>
        <v>4382000</v>
      </c>
      <c r="AC127" s="20"/>
      <c r="AD127" s="20"/>
      <c r="AE127" s="315"/>
      <c r="AF127" s="20"/>
      <c r="AG127" s="20">
        <f>SUM(AG128:AG130)</f>
        <v>0</v>
      </c>
      <c r="AH127" s="20"/>
      <c r="AI127" s="20"/>
      <c r="AJ127" s="315"/>
      <c r="AK127" s="20"/>
      <c r="AL127" s="20">
        <f>SUM(AL128:AL130)</f>
        <v>0</v>
      </c>
      <c r="AM127" s="20"/>
      <c r="AN127" s="20"/>
      <c r="AO127" s="315"/>
      <c r="AP127" s="20"/>
      <c r="AQ127" s="20">
        <f>SUM(AQ128:AQ130)</f>
        <v>0</v>
      </c>
      <c r="AR127" s="20"/>
      <c r="AS127" s="20"/>
      <c r="AT127" s="315"/>
      <c r="AU127" s="20"/>
      <c r="AV127" s="20">
        <f>SUM(AV128:AV130)</f>
        <v>0</v>
      </c>
      <c r="AW127" s="20"/>
      <c r="AX127" s="20"/>
      <c r="AY127" s="315"/>
      <c r="AZ127" s="20"/>
      <c r="BA127" s="20">
        <f>SUM(BA128:BA130)</f>
        <v>0</v>
      </c>
      <c r="BB127" s="20"/>
      <c r="BC127" s="20"/>
      <c r="BD127" s="315"/>
      <c r="BE127" s="20"/>
      <c r="BF127" s="20">
        <f>SUM(BF128:BF130)</f>
        <v>0</v>
      </c>
      <c r="BG127" s="20"/>
      <c r="BH127" s="20"/>
      <c r="BI127" s="315"/>
      <c r="BJ127" s="20"/>
      <c r="BK127" s="20">
        <f>SUM(BK128:BK130)</f>
        <v>0</v>
      </c>
      <c r="BL127" s="20"/>
      <c r="BM127" s="20"/>
      <c r="BN127" s="315"/>
      <c r="BO127" s="20"/>
      <c r="BP127" s="20">
        <f>SUM(BP128:BP130)</f>
        <v>0</v>
      </c>
      <c r="BQ127" s="20"/>
      <c r="BR127" s="20"/>
      <c r="BS127" s="315"/>
      <c r="BT127" s="6"/>
      <c r="BU127" s="6">
        <f>SUM(BU128:BU130)</f>
        <v>13308000</v>
      </c>
      <c r="BV127" s="20"/>
      <c r="BW127" s="20"/>
      <c r="BX127" s="315"/>
      <c r="BY127" s="20"/>
      <c r="BZ127" s="20">
        <f>SUM(BZ128:BZ130)</f>
        <v>22882000</v>
      </c>
      <c r="CA127" s="20"/>
      <c r="CB127" s="20"/>
      <c r="CC127" s="315"/>
      <c r="CD127" s="20"/>
      <c r="CE127" s="20">
        <f>SUM(CE128:CE130)</f>
        <v>3442000</v>
      </c>
      <c r="CF127" s="20"/>
      <c r="CG127" s="20"/>
      <c r="CH127" s="315"/>
      <c r="CI127" s="20"/>
      <c r="CJ127" s="20">
        <f>SUM(CJ128:CJ130)</f>
        <v>1318000</v>
      </c>
      <c r="CK127" s="20"/>
      <c r="CL127" s="20"/>
      <c r="CM127" s="315"/>
      <c r="CN127" s="20"/>
      <c r="CO127" s="20">
        <f>SUM(CO128:CO130)</f>
        <v>6861000</v>
      </c>
      <c r="CP127" s="20"/>
      <c r="CQ127" s="20"/>
      <c r="CR127" s="315"/>
      <c r="CS127" s="20"/>
      <c r="CT127" s="20">
        <f>SUM(CT128:CT130)</f>
        <v>2217000</v>
      </c>
      <c r="CU127" s="20"/>
      <c r="CV127" s="20"/>
      <c r="CW127" s="315"/>
      <c r="CX127" s="20"/>
      <c r="CY127" s="20">
        <f>SUM(CY128:CY130)</f>
        <v>2191000</v>
      </c>
      <c r="CZ127" s="20"/>
      <c r="DA127" s="20"/>
      <c r="DB127" s="315"/>
      <c r="DC127" s="20"/>
      <c r="DD127" s="20">
        <f>SUM(DD128:DD130)</f>
        <v>0</v>
      </c>
      <c r="DE127" s="20"/>
      <c r="DF127" s="20"/>
      <c r="DG127" s="315"/>
      <c r="DH127" s="20"/>
      <c r="DI127" s="20">
        <f>SUM(DI128:DI130)</f>
        <v>0</v>
      </c>
      <c r="DJ127" s="20"/>
      <c r="DK127" s="20"/>
      <c r="DL127" s="315"/>
      <c r="DM127" s="20"/>
      <c r="DN127" s="20">
        <f>SUM(DN128:DN130)</f>
        <v>0</v>
      </c>
      <c r="DO127" s="20"/>
      <c r="DP127" s="20"/>
      <c r="DQ127" s="315"/>
      <c r="DR127" s="20"/>
      <c r="DS127" s="20">
        <f>SUM(DS128:DS130)</f>
        <v>0</v>
      </c>
      <c r="DT127" s="20"/>
      <c r="DU127" s="20"/>
      <c r="DV127" s="315"/>
      <c r="DW127" s="20"/>
      <c r="DX127" s="20">
        <f>SUM(DX128:DX130)</f>
        <v>0</v>
      </c>
      <c r="DY127" s="20"/>
      <c r="DZ127" s="20"/>
      <c r="EA127" s="315"/>
      <c r="EB127" s="20"/>
      <c r="EC127" s="20">
        <f>SUM(EC128:EC130)</f>
        <v>4673000</v>
      </c>
      <c r="ED127" s="20"/>
      <c r="EE127" s="20"/>
      <c r="EF127" s="315"/>
      <c r="EG127" s="20"/>
      <c r="EH127" s="20">
        <f>SUM(EH128:EH130)</f>
        <v>2180000</v>
      </c>
      <c r="EI127" s="20"/>
      <c r="EJ127" s="19"/>
      <c r="EK127" s="315"/>
      <c r="EL127" s="20"/>
      <c r="EM127" s="6">
        <f>SUM(EM128:EM130)</f>
        <v>16029000</v>
      </c>
      <c r="EN127" s="20"/>
      <c r="EO127" s="20"/>
      <c r="EP127" s="151"/>
    </row>
    <row r="128" spans="3:146" ht="12.75" customHeight="1" x14ac:dyDescent="0.3">
      <c r="D128" s="151" t="s">
        <v>416</v>
      </c>
      <c r="F128" s="315"/>
      <c r="G128" s="406"/>
      <c r="H128" s="474">
        <v>0</v>
      </c>
      <c r="I128" s="475"/>
      <c r="J128" s="20"/>
      <c r="K128" s="315"/>
      <c r="L128" s="476"/>
      <c r="M128" s="474">
        <f>3441000-307642</f>
        <v>3133358</v>
      </c>
      <c r="N128" s="475"/>
      <c r="O128" s="20"/>
      <c r="P128" s="315"/>
      <c r="Q128" s="476"/>
      <c r="R128" s="474">
        <f>3296000-234199</f>
        <v>3061801</v>
      </c>
      <c r="S128" s="475"/>
      <c r="T128" s="20"/>
      <c r="U128" s="315"/>
      <c r="V128" s="476"/>
      <c r="W128" s="474">
        <f>2189000-122010</f>
        <v>2066990</v>
      </c>
      <c r="X128" s="475"/>
      <c r="Y128" s="20"/>
      <c r="Z128" s="315"/>
      <c r="AA128" s="476"/>
      <c r="AB128" s="474">
        <f>4382000-170261</f>
        <v>4211739</v>
      </c>
      <c r="AC128" s="475"/>
      <c r="AD128" s="20"/>
      <c r="AE128" s="315"/>
      <c r="AF128" s="476"/>
      <c r="AG128" s="474">
        <v>0</v>
      </c>
      <c r="AH128" s="475"/>
      <c r="AI128" s="20"/>
      <c r="AJ128" s="315"/>
      <c r="AK128" s="476"/>
      <c r="AL128" s="474">
        <v>0</v>
      </c>
      <c r="AM128" s="475"/>
      <c r="AN128" s="20"/>
      <c r="AO128" s="315"/>
      <c r="AP128" s="476"/>
      <c r="AQ128" s="474">
        <v>0</v>
      </c>
      <c r="AR128" s="475"/>
      <c r="AS128" s="20"/>
      <c r="AT128" s="315"/>
      <c r="AU128" s="476"/>
      <c r="AV128" s="474">
        <v>0</v>
      </c>
      <c r="AW128" s="475"/>
      <c r="AX128" s="20"/>
      <c r="AY128" s="315"/>
      <c r="AZ128" s="476"/>
      <c r="BA128" s="474">
        <v>0</v>
      </c>
      <c r="BB128" s="475"/>
      <c r="BC128" s="20"/>
      <c r="BD128" s="315"/>
      <c r="BE128" s="476"/>
      <c r="BF128" s="474">
        <v>0</v>
      </c>
      <c r="BG128" s="475"/>
      <c r="BH128" s="20"/>
      <c r="BI128" s="315"/>
      <c r="BJ128" s="476"/>
      <c r="BK128" s="474">
        <v>0</v>
      </c>
      <c r="BL128" s="475"/>
      <c r="BM128" s="20"/>
      <c r="BN128" s="315"/>
      <c r="BO128" s="476"/>
      <c r="BP128" s="474">
        <v>0</v>
      </c>
      <c r="BQ128" s="475"/>
      <c r="BR128" s="20"/>
      <c r="BS128" s="315"/>
      <c r="BT128" s="315"/>
      <c r="BU128" s="20">
        <f>SUM(M128:BP128)</f>
        <v>12473888</v>
      </c>
      <c r="BV128" s="475"/>
      <c r="BW128" s="20"/>
      <c r="BX128" s="315"/>
      <c r="BY128" s="476"/>
      <c r="BZ128" s="474">
        <v>20138819</v>
      </c>
      <c r="CA128" s="475"/>
      <c r="CB128" s="20"/>
      <c r="CC128" s="315"/>
      <c r="CD128" s="476"/>
      <c r="CE128" s="474">
        <v>2859489</v>
      </c>
      <c r="CF128" s="475"/>
      <c r="CG128" s="20"/>
      <c r="CH128" s="315"/>
      <c r="CI128" s="476"/>
      <c r="CJ128" s="474">
        <v>1109889</v>
      </c>
      <c r="CK128" s="475"/>
      <c r="CL128" s="20"/>
      <c r="CM128" s="315"/>
      <c r="CN128" s="476"/>
      <c r="CO128" s="474">
        <v>5909466</v>
      </c>
      <c r="CP128" s="475"/>
      <c r="CQ128" s="20"/>
      <c r="CR128" s="315"/>
      <c r="CS128" s="476"/>
      <c r="CT128" s="474">
        <v>1962133</v>
      </c>
      <c r="CU128" s="475"/>
      <c r="CV128" s="20"/>
      <c r="CW128" s="315"/>
      <c r="CX128" s="476"/>
      <c r="CY128" s="474">
        <v>1985525</v>
      </c>
      <c r="CZ128" s="475"/>
      <c r="DA128" s="20"/>
      <c r="DB128" s="315"/>
      <c r="DC128" s="476"/>
      <c r="DD128" s="474">
        <v>0</v>
      </c>
      <c r="DE128" s="475"/>
      <c r="DF128" s="20"/>
      <c r="DG128" s="315"/>
      <c r="DH128" s="476"/>
      <c r="DI128" s="474">
        <v>0</v>
      </c>
      <c r="DJ128" s="475"/>
      <c r="DK128" s="20"/>
      <c r="DL128" s="315"/>
      <c r="DM128" s="476"/>
      <c r="DN128" s="474">
        <v>0</v>
      </c>
      <c r="DO128" s="475"/>
      <c r="DP128" s="20"/>
      <c r="DQ128" s="315"/>
      <c r="DR128" s="476"/>
      <c r="DS128" s="474">
        <v>0</v>
      </c>
      <c r="DT128" s="475"/>
      <c r="DU128" s="20"/>
      <c r="DV128" s="315"/>
      <c r="DW128" s="476"/>
      <c r="DX128" s="474">
        <v>0</v>
      </c>
      <c r="DY128" s="475"/>
      <c r="DZ128" s="20"/>
      <c r="EA128" s="315"/>
      <c r="EB128" s="476"/>
      <c r="EC128" s="474">
        <v>4307551</v>
      </c>
      <c r="ED128" s="475"/>
      <c r="EE128" s="20"/>
      <c r="EF128" s="315"/>
      <c r="EG128" s="476"/>
      <c r="EH128" s="474">
        <v>2004766</v>
      </c>
      <c r="EI128" s="475"/>
      <c r="EJ128" s="19"/>
      <c r="EK128" s="8"/>
      <c r="EL128" s="476"/>
      <c r="EM128" s="20">
        <f>SUM(CE128:DX128)</f>
        <v>13826502</v>
      </c>
      <c r="EN128" s="475"/>
      <c r="EO128" s="20"/>
      <c r="EP128" s="151"/>
    </row>
    <row r="129" spans="4:146" ht="12.75" customHeight="1" x14ac:dyDescent="0.3">
      <c r="D129" s="151" t="s">
        <v>419</v>
      </c>
      <c r="F129" s="315"/>
      <c r="G129" s="402"/>
      <c r="H129" s="20">
        <v>0</v>
      </c>
      <c r="I129" s="19"/>
      <c r="J129" s="20"/>
      <c r="K129" s="315"/>
      <c r="L129" s="315"/>
      <c r="M129" s="20">
        <v>307642</v>
      </c>
      <c r="N129" s="19"/>
      <c r="O129" s="20"/>
      <c r="P129" s="315"/>
      <c r="Q129" s="315"/>
      <c r="R129" s="20">
        <v>234199</v>
      </c>
      <c r="S129" s="19"/>
      <c r="T129" s="20"/>
      <c r="U129" s="315"/>
      <c r="V129" s="315"/>
      <c r="W129" s="20">
        <v>122010</v>
      </c>
      <c r="X129" s="19"/>
      <c r="Y129" s="20"/>
      <c r="Z129" s="315"/>
      <c r="AA129" s="315"/>
      <c r="AB129" s="20">
        <v>170261</v>
      </c>
      <c r="AC129" s="19"/>
      <c r="AD129" s="20"/>
      <c r="AE129" s="315"/>
      <c r="AF129" s="315"/>
      <c r="AG129" s="20">
        <v>0</v>
      </c>
      <c r="AH129" s="19"/>
      <c r="AI129" s="20"/>
      <c r="AJ129" s="315"/>
      <c r="AK129" s="315"/>
      <c r="AL129" s="20">
        <v>0</v>
      </c>
      <c r="AM129" s="19"/>
      <c r="AN129" s="20"/>
      <c r="AO129" s="315"/>
      <c r="AP129" s="315"/>
      <c r="AQ129" s="20">
        <v>0</v>
      </c>
      <c r="AR129" s="19"/>
      <c r="AS129" s="20"/>
      <c r="AT129" s="315"/>
      <c r="AU129" s="315"/>
      <c r="AV129" s="20">
        <v>0</v>
      </c>
      <c r="AW129" s="19"/>
      <c r="AX129" s="20"/>
      <c r="AY129" s="315"/>
      <c r="AZ129" s="315"/>
      <c r="BA129" s="20">
        <v>0</v>
      </c>
      <c r="BB129" s="19"/>
      <c r="BC129" s="20"/>
      <c r="BD129" s="315"/>
      <c r="BE129" s="315"/>
      <c r="BF129" s="20">
        <v>0</v>
      </c>
      <c r="BG129" s="19"/>
      <c r="BH129" s="20"/>
      <c r="BI129" s="315"/>
      <c r="BJ129" s="315"/>
      <c r="BK129" s="20">
        <v>0</v>
      </c>
      <c r="BL129" s="19"/>
      <c r="BM129" s="20"/>
      <c r="BN129" s="315"/>
      <c r="BO129" s="315"/>
      <c r="BP129" s="20">
        <v>0</v>
      </c>
      <c r="BQ129" s="19"/>
      <c r="BR129" s="20"/>
      <c r="BS129" s="315"/>
      <c r="BT129" s="315"/>
      <c r="BU129" s="20">
        <f>SUM(M129:BP129)</f>
        <v>834112</v>
      </c>
      <c r="BV129" s="19"/>
      <c r="BW129" s="20"/>
      <c r="BX129" s="315"/>
      <c r="BY129" s="315"/>
      <c r="BZ129" s="20">
        <v>2743181</v>
      </c>
      <c r="CA129" s="19"/>
      <c r="CB129" s="20"/>
      <c r="CC129" s="315"/>
      <c r="CD129" s="315"/>
      <c r="CE129" s="20">
        <v>582511</v>
      </c>
      <c r="CF129" s="19"/>
      <c r="CG129" s="20"/>
      <c r="CH129" s="315"/>
      <c r="CI129" s="315"/>
      <c r="CJ129" s="20">
        <v>208111</v>
      </c>
      <c r="CK129" s="19"/>
      <c r="CL129" s="20"/>
      <c r="CM129" s="315"/>
      <c r="CN129" s="315"/>
      <c r="CO129" s="20">
        <v>951534</v>
      </c>
      <c r="CP129" s="19"/>
      <c r="CQ129" s="20"/>
      <c r="CR129" s="315"/>
      <c r="CS129" s="315"/>
      <c r="CT129" s="20">
        <v>254867</v>
      </c>
      <c r="CU129" s="19"/>
      <c r="CV129" s="20"/>
      <c r="CW129" s="315"/>
      <c r="CX129" s="315"/>
      <c r="CY129" s="20">
        <v>205475</v>
      </c>
      <c r="CZ129" s="19"/>
      <c r="DA129" s="20"/>
      <c r="DB129" s="315"/>
      <c r="DC129" s="315"/>
      <c r="DD129" s="20">
        <v>0</v>
      </c>
      <c r="DE129" s="19"/>
      <c r="DF129" s="20"/>
      <c r="DG129" s="315"/>
      <c r="DH129" s="315"/>
      <c r="DI129" s="20">
        <v>0</v>
      </c>
      <c r="DJ129" s="19"/>
      <c r="DK129" s="20"/>
      <c r="DL129" s="315"/>
      <c r="DM129" s="315"/>
      <c r="DN129" s="20">
        <v>0</v>
      </c>
      <c r="DO129" s="19"/>
      <c r="DP129" s="20"/>
      <c r="DQ129" s="315"/>
      <c r="DR129" s="315"/>
      <c r="DS129" s="20">
        <v>0</v>
      </c>
      <c r="DT129" s="19"/>
      <c r="DU129" s="20"/>
      <c r="DV129" s="315"/>
      <c r="DW129" s="315"/>
      <c r="DX129" s="20">
        <v>0</v>
      </c>
      <c r="DY129" s="19"/>
      <c r="DZ129" s="20"/>
      <c r="EA129" s="315"/>
      <c r="EB129" s="315"/>
      <c r="EC129" s="20">
        <v>365449</v>
      </c>
      <c r="ED129" s="19"/>
      <c r="EE129" s="20"/>
      <c r="EF129" s="315"/>
      <c r="EG129" s="315"/>
      <c r="EH129" s="20">
        <v>175234</v>
      </c>
      <c r="EI129" s="19"/>
      <c r="EJ129" s="20"/>
      <c r="EK129" s="315"/>
      <c r="EL129" s="315"/>
      <c r="EM129" s="20">
        <f>SUM(CE129:DX129)</f>
        <v>2202498</v>
      </c>
      <c r="EN129" s="19"/>
      <c r="EO129" s="20"/>
      <c r="EP129" s="151"/>
    </row>
    <row r="130" spans="4:146" ht="12.75" customHeight="1" x14ac:dyDescent="0.3">
      <c r="D130" s="151" t="s">
        <v>436</v>
      </c>
      <c r="F130" s="315"/>
      <c r="G130" s="419"/>
      <c r="H130" s="6">
        <v>0</v>
      </c>
      <c r="I130" s="5"/>
      <c r="J130" s="20"/>
      <c r="K130" s="315"/>
      <c r="L130" s="483"/>
      <c r="M130" s="6">
        <v>0</v>
      </c>
      <c r="N130" s="5"/>
      <c r="O130" s="20"/>
      <c r="P130" s="315"/>
      <c r="Q130" s="483"/>
      <c r="R130" s="6">
        <v>0</v>
      </c>
      <c r="S130" s="5"/>
      <c r="T130" s="20"/>
      <c r="U130" s="315"/>
      <c r="V130" s="483"/>
      <c r="W130" s="6">
        <v>0</v>
      </c>
      <c r="X130" s="5"/>
      <c r="Y130" s="20"/>
      <c r="Z130" s="315"/>
      <c r="AA130" s="483"/>
      <c r="AB130" s="6">
        <v>0</v>
      </c>
      <c r="AC130" s="5"/>
      <c r="AD130" s="20"/>
      <c r="AE130" s="315"/>
      <c r="AF130" s="483"/>
      <c r="AG130" s="6">
        <v>0</v>
      </c>
      <c r="AH130" s="5"/>
      <c r="AI130" s="20"/>
      <c r="AJ130" s="315"/>
      <c r="AK130" s="483"/>
      <c r="AL130" s="6">
        <v>0</v>
      </c>
      <c r="AM130" s="5"/>
      <c r="AN130" s="20"/>
      <c r="AO130" s="315"/>
      <c r="AP130" s="483"/>
      <c r="AQ130" s="6">
        <v>0</v>
      </c>
      <c r="AR130" s="5"/>
      <c r="AS130" s="20"/>
      <c r="AT130" s="315"/>
      <c r="AU130" s="483"/>
      <c r="AV130" s="6">
        <v>0</v>
      </c>
      <c r="AW130" s="5"/>
      <c r="AX130" s="20"/>
      <c r="AY130" s="315"/>
      <c r="AZ130" s="483"/>
      <c r="BA130" s="6">
        <v>0</v>
      </c>
      <c r="BB130" s="5"/>
      <c r="BC130" s="20"/>
      <c r="BD130" s="315"/>
      <c r="BE130" s="483"/>
      <c r="BF130" s="6">
        <v>0</v>
      </c>
      <c r="BG130" s="5"/>
      <c r="BH130" s="20"/>
      <c r="BI130" s="315"/>
      <c r="BJ130" s="483"/>
      <c r="BK130" s="6">
        <v>0</v>
      </c>
      <c r="BL130" s="5"/>
      <c r="BM130" s="20"/>
      <c r="BN130" s="315"/>
      <c r="BO130" s="483"/>
      <c r="BP130" s="6">
        <v>0</v>
      </c>
      <c r="BQ130" s="5"/>
      <c r="BR130" s="20"/>
      <c r="BS130" s="315"/>
      <c r="BT130" s="483"/>
      <c r="BU130" s="6">
        <f>SUM(M130:BP130)</f>
        <v>0</v>
      </c>
      <c r="BV130" s="5"/>
      <c r="BW130" s="20"/>
      <c r="BX130" s="315"/>
      <c r="BY130" s="483"/>
      <c r="BZ130" s="6">
        <v>0</v>
      </c>
      <c r="CA130" s="5"/>
      <c r="CB130" s="20"/>
      <c r="CC130" s="315"/>
      <c r="CD130" s="483"/>
      <c r="CE130" s="6">
        <v>0</v>
      </c>
      <c r="CF130" s="5"/>
      <c r="CG130" s="20"/>
      <c r="CH130" s="315"/>
      <c r="CI130" s="483"/>
      <c r="CJ130" s="6">
        <v>0</v>
      </c>
      <c r="CK130" s="5"/>
      <c r="CL130" s="20"/>
      <c r="CM130" s="315"/>
      <c r="CN130" s="483"/>
      <c r="CO130" s="6">
        <v>0</v>
      </c>
      <c r="CP130" s="5"/>
      <c r="CQ130" s="20"/>
      <c r="CR130" s="315"/>
      <c r="CS130" s="483"/>
      <c r="CT130" s="6">
        <v>0</v>
      </c>
      <c r="CU130" s="5"/>
      <c r="CV130" s="20"/>
      <c r="CW130" s="315"/>
      <c r="CX130" s="483"/>
      <c r="CY130" s="6">
        <v>0</v>
      </c>
      <c r="CZ130" s="5"/>
      <c r="DA130" s="20"/>
      <c r="DB130" s="315"/>
      <c r="DC130" s="483"/>
      <c r="DD130" s="6">
        <v>0</v>
      </c>
      <c r="DE130" s="5"/>
      <c r="DF130" s="20"/>
      <c r="DG130" s="315"/>
      <c r="DH130" s="483"/>
      <c r="DI130" s="6">
        <v>0</v>
      </c>
      <c r="DJ130" s="5"/>
      <c r="DK130" s="20"/>
      <c r="DL130" s="315"/>
      <c r="DM130" s="483"/>
      <c r="DN130" s="6">
        <v>0</v>
      </c>
      <c r="DO130" s="5"/>
      <c r="DP130" s="20"/>
      <c r="DQ130" s="315"/>
      <c r="DR130" s="483"/>
      <c r="DS130" s="6">
        <v>0</v>
      </c>
      <c r="DT130" s="5"/>
      <c r="DU130" s="20"/>
      <c r="DV130" s="315"/>
      <c r="DW130" s="483"/>
      <c r="DX130" s="6">
        <v>0</v>
      </c>
      <c r="DY130" s="5"/>
      <c r="DZ130" s="20"/>
      <c r="EA130" s="315"/>
      <c r="EB130" s="483"/>
      <c r="EC130" s="6">
        <v>0</v>
      </c>
      <c r="ED130" s="5"/>
      <c r="EE130" s="20"/>
      <c r="EF130" s="315"/>
      <c r="EG130" s="483"/>
      <c r="EH130" s="6">
        <v>0</v>
      </c>
      <c r="EI130" s="5"/>
      <c r="EJ130" s="20"/>
      <c r="EK130" s="315"/>
      <c r="EL130" s="483"/>
      <c r="EM130" s="6">
        <f>SUM(CE130:DX130)</f>
        <v>0</v>
      </c>
      <c r="EN130" s="5"/>
      <c r="EO130" s="20"/>
      <c r="EP130" s="151"/>
    </row>
    <row r="131" spans="4:146" ht="12.75" customHeight="1" x14ac:dyDescent="0.3">
      <c r="D131" s="151"/>
      <c r="F131" s="315"/>
      <c r="H131" s="20"/>
      <c r="I131" s="20"/>
      <c r="J131" s="20"/>
      <c r="K131" s="315"/>
      <c r="L131" s="20"/>
      <c r="M131" s="20"/>
      <c r="N131" s="20"/>
      <c r="O131" s="20"/>
      <c r="P131" s="315"/>
      <c r="Q131" s="20"/>
      <c r="R131" s="20"/>
      <c r="S131" s="20"/>
      <c r="T131" s="20"/>
      <c r="U131" s="315"/>
      <c r="V131" s="20"/>
      <c r="W131" s="20"/>
      <c r="X131" s="20"/>
      <c r="Y131" s="20"/>
      <c r="Z131" s="315"/>
      <c r="AA131" s="20"/>
      <c r="AB131" s="20"/>
      <c r="AC131" s="20"/>
      <c r="AD131" s="20"/>
      <c r="AE131" s="315"/>
      <c r="AF131" s="20"/>
      <c r="AG131" s="20"/>
      <c r="AH131" s="20"/>
      <c r="AI131" s="20"/>
      <c r="AJ131" s="315"/>
      <c r="AK131" s="20"/>
      <c r="AL131" s="20"/>
      <c r="AM131" s="20"/>
      <c r="AN131" s="20"/>
      <c r="AO131" s="315"/>
      <c r="AP131" s="20"/>
      <c r="AQ131" s="20"/>
      <c r="AR131" s="20"/>
      <c r="AS131" s="20"/>
      <c r="AT131" s="315"/>
      <c r="AU131" s="20"/>
      <c r="AV131" s="20"/>
      <c r="AW131" s="20"/>
      <c r="AX131" s="20"/>
      <c r="AY131" s="315"/>
      <c r="AZ131" s="20"/>
      <c r="BA131" s="20"/>
      <c r="BB131" s="20"/>
      <c r="BC131" s="20"/>
      <c r="BD131" s="315"/>
      <c r="BE131" s="20"/>
      <c r="BF131" s="20"/>
      <c r="BG131" s="20"/>
      <c r="BH131" s="20"/>
      <c r="BI131" s="315"/>
      <c r="BJ131" s="20"/>
      <c r="BK131" s="20"/>
      <c r="BL131" s="20"/>
      <c r="BM131" s="20"/>
      <c r="BN131" s="315"/>
      <c r="BO131" s="20"/>
      <c r="BP131" s="20"/>
      <c r="BQ131" s="20"/>
      <c r="BR131" s="20"/>
      <c r="BS131" s="315"/>
      <c r="BT131" s="20"/>
      <c r="BU131" s="20"/>
      <c r="BV131" s="20"/>
      <c r="BW131" s="20"/>
      <c r="BX131" s="315"/>
      <c r="BY131" s="20"/>
      <c r="BZ131" s="20"/>
      <c r="CA131" s="20"/>
      <c r="CB131" s="20"/>
      <c r="CC131" s="315"/>
      <c r="CD131" s="20"/>
      <c r="CE131" s="20"/>
      <c r="CF131" s="20"/>
      <c r="CG131" s="20"/>
      <c r="CH131" s="315"/>
      <c r="CI131" s="20"/>
      <c r="CJ131" s="20"/>
      <c r="CK131" s="20"/>
      <c r="CL131" s="20"/>
      <c r="CM131" s="315"/>
      <c r="CN131" s="20"/>
      <c r="CO131" s="20"/>
      <c r="CP131" s="20"/>
      <c r="CQ131" s="20"/>
      <c r="CR131" s="315"/>
      <c r="CS131" s="20"/>
      <c r="CT131" s="20"/>
      <c r="CU131" s="20"/>
      <c r="CV131" s="20"/>
      <c r="CW131" s="315"/>
      <c r="CX131" s="20"/>
      <c r="CY131" s="20"/>
      <c r="CZ131" s="20"/>
      <c r="DA131" s="20"/>
      <c r="DB131" s="315"/>
      <c r="DC131" s="20"/>
      <c r="DD131" s="20"/>
      <c r="DE131" s="20"/>
      <c r="DF131" s="20"/>
      <c r="DG131" s="315"/>
      <c r="DH131" s="20"/>
      <c r="DI131" s="20"/>
      <c r="DJ131" s="20"/>
      <c r="DK131" s="20"/>
      <c r="DL131" s="315"/>
      <c r="DM131" s="20"/>
      <c r="DN131" s="20"/>
      <c r="DO131" s="20"/>
      <c r="DP131" s="20"/>
      <c r="DQ131" s="315"/>
      <c r="DR131" s="20"/>
      <c r="DS131" s="20"/>
      <c r="DT131" s="20"/>
      <c r="DU131" s="20"/>
      <c r="DV131" s="315"/>
      <c r="DW131" s="20"/>
      <c r="DX131" s="20"/>
      <c r="DY131" s="20"/>
      <c r="DZ131" s="20"/>
      <c r="EA131" s="315"/>
      <c r="EB131" s="20"/>
      <c r="EC131" s="20"/>
      <c r="ED131" s="20"/>
      <c r="EE131" s="20"/>
      <c r="EF131" s="315"/>
      <c r="EG131" s="20"/>
      <c r="EH131" s="20"/>
      <c r="EI131" s="20"/>
      <c r="EJ131" s="20"/>
      <c r="EK131" s="315"/>
      <c r="EL131" s="20"/>
      <c r="EM131" s="20"/>
      <c r="EN131" s="20"/>
      <c r="EO131" s="20"/>
      <c r="EP131" s="151"/>
    </row>
    <row r="132" spans="4:146" ht="12.75" customHeight="1" x14ac:dyDescent="0.3">
      <c r="D132" s="151" t="s">
        <v>440</v>
      </c>
      <c r="H132" s="20">
        <f>SUM(H133:H135)</f>
        <v>0</v>
      </c>
      <c r="I132" s="20"/>
      <c r="J132" s="20"/>
      <c r="K132" s="315"/>
      <c r="L132" s="20"/>
      <c r="M132" s="20">
        <f>SUM(M133:M135)</f>
        <v>1250000</v>
      </c>
      <c r="N132" s="20"/>
      <c r="O132" s="20"/>
      <c r="P132" s="315"/>
      <c r="Q132" s="20"/>
      <c r="R132" s="20">
        <f>SUM(R133:R135)</f>
        <v>876</v>
      </c>
      <c r="S132" s="20"/>
      <c r="T132" s="20"/>
      <c r="U132" s="315"/>
      <c r="V132" s="20"/>
      <c r="W132" s="20">
        <f>SUM(W133:W135)</f>
        <v>1250000</v>
      </c>
      <c r="X132" s="20"/>
      <c r="Y132" s="20"/>
      <c r="Z132" s="315"/>
      <c r="AA132" s="20"/>
      <c r="AB132" s="20">
        <f>SUM(AB133:AB135)</f>
        <v>940000</v>
      </c>
      <c r="AC132" s="20"/>
      <c r="AD132" s="20"/>
      <c r="AE132" s="315"/>
      <c r="AF132" s="20"/>
      <c r="AG132" s="20">
        <f>SUM(AG133:AG135)</f>
        <v>2502723</v>
      </c>
      <c r="AH132" s="20"/>
      <c r="AI132" s="20"/>
      <c r="AJ132" s="315"/>
      <c r="AK132" s="20"/>
      <c r="AL132" s="20">
        <f>SUM(AL133:AL135)</f>
        <v>27881</v>
      </c>
      <c r="AM132" s="20"/>
      <c r="AN132" s="20"/>
      <c r="AO132" s="315"/>
      <c r="AP132" s="20"/>
      <c r="AQ132" s="20">
        <f>SUM(AQ133:AQ135)</f>
        <v>3378525</v>
      </c>
      <c r="AR132" s="20"/>
      <c r="AS132" s="20"/>
      <c r="AT132" s="315"/>
      <c r="AU132" s="20"/>
      <c r="AV132" s="20">
        <f>SUM(AV133:AV135)</f>
        <v>1000000</v>
      </c>
      <c r="AW132" s="20"/>
      <c r="AX132" s="20"/>
      <c r="AY132" s="315"/>
      <c r="AZ132" s="20"/>
      <c r="BA132" s="20">
        <f>SUM(BA133:BA135)</f>
        <v>432000</v>
      </c>
      <c r="BB132" s="20"/>
      <c r="BC132" s="20"/>
      <c r="BD132" s="315"/>
      <c r="BE132" s="20"/>
      <c r="BF132" s="20">
        <f>SUM(BF133:BF135)</f>
        <v>1000000</v>
      </c>
      <c r="BG132" s="20"/>
      <c r="BH132" s="20"/>
      <c r="BI132" s="315"/>
      <c r="BJ132" s="20"/>
      <c r="BK132" s="20">
        <f>SUM(BK133:BK135)</f>
        <v>0</v>
      </c>
      <c r="BL132" s="20"/>
      <c r="BM132" s="20"/>
      <c r="BN132" s="315"/>
      <c r="BO132" s="20"/>
      <c r="BP132" s="20">
        <f>SUM(BP133:BP135)</f>
        <v>0</v>
      </c>
      <c r="BQ132" s="20"/>
      <c r="BR132" s="20"/>
      <c r="BS132" s="315"/>
      <c r="BT132" s="20"/>
      <c r="BU132" s="20">
        <f>SUM(BU133:BU135)</f>
        <v>11782005</v>
      </c>
      <c r="BV132" s="20"/>
      <c r="BW132" s="20"/>
      <c r="BX132" s="315"/>
      <c r="BY132" s="20"/>
      <c r="BZ132" s="20">
        <f>SUM(BZ133:BZ135)</f>
        <v>24490000</v>
      </c>
      <c r="CA132" s="20"/>
      <c r="CB132" s="20"/>
      <c r="CC132" s="315"/>
      <c r="CD132" s="20"/>
      <c r="CE132" s="20">
        <f>SUM(CE133:CE135)</f>
        <v>0</v>
      </c>
      <c r="CF132" s="20"/>
      <c r="CG132" s="20"/>
      <c r="CH132" s="315"/>
      <c r="CI132" s="20"/>
      <c r="CJ132" s="20">
        <f>SUM(CJ133:CJ135)</f>
        <v>0</v>
      </c>
      <c r="CK132" s="20"/>
      <c r="CL132" s="20"/>
      <c r="CM132" s="315"/>
      <c r="CN132" s="20"/>
      <c r="CO132" s="20">
        <f>SUM(CO133:CO135)</f>
        <v>0</v>
      </c>
      <c r="CP132" s="20"/>
      <c r="CQ132" s="20"/>
      <c r="CR132" s="315"/>
      <c r="CS132" s="20"/>
      <c r="CT132" s="20">
        <f>SUM(CT133:CT135)</f>
        <v>0</v>
      </c>
      <c r="CU132" s="20"/>
      <c r="CV132" s="20"/>
      <c r="CW132" s="315"/>
      <c r="CX132" s="20"/>
      <c r="CY132" s="20">
        <f>SUM(CY133:CY135)</f>
        <v>0</v>
      </c>
      <c r="CZ132" s="20"/>
      <c r="DA132" s="20"/>
      <c r="DB132" s="315"/>
      <c r="DC132" s="20"/>
      <c r="DD132" s="20">
        <f>SUM(DD133:DD135)</f>
        <v>5163000</v>
      </c>
      <c r="DE132" s="20"/>
      <c r="DF132" s="20"/>
      <c r="DG132" s="315"/>
      <c r="DH132" s="20"/>
      <c r="DI132" s="20">
        <f>SUM(DI133:DI135)</f>
        <v>5823000</v>
      </c>
      <c r="DJ132" s="20"/>
      <c r="DK132" s="20"/>
      <c r="DL132" s="315"/>
      <c r="DM132" s="20"/>
      <c r="DN132" s="20">
        <f>SUM(DN133:DN135)</f>
        <v>8604000</v>
      </c>
      <c r="DO132" s="20"/>
      <c r="DP132" s="20"/>
      <c r="DQ132" s="315"/>
      <c r="DR132" s="20"/>
      <c r="DS132" s="20">
        <f>SUM(DS133:DS135)</f>
        <v>3650000</v>
      </c>
      <c r="DT132" s="20"/>
      <c r="DU132" s="20"/>
      <c r="DV132" s="315"/>
      <c r="DW132" s="20"/>
      <c r="DX132" s="20">
        <f>SUM(DX133:DX135)</f>
        <v>0</v>
      </c>
      <c r="DY132" s="20"/>
      <c r="DZ132" s="20"/>
      <c r="EA132" s="315"/>
      <c r="EB132" s="20"/>
      <c r="EC132" s="20">
        <f>SUM(EC133:EC135)</f>
        <v>0</v>
      </c>
      <c r="ED132" s="20"/>
      <c r="EE132" s="20"/>
      <c r="EF132" s="315"/>
      <c r="EG132" s="20"/>
      <c r="EH132" s="20">
        <f>SUM(EH133:EH135)</f>
        <v>1250000</v>
      </c>
      <c r="EI132" s="20"/>
      <c r="EJ132" s="20"/>
      <c r="EK132" s="315"/>
      <c r="EL132" s="20"/>
      <c r="EM132" s="20">
        <f>SUM(EM133:EM135)</f>
        <v>23240000</v>
      </c>
      <c r="EN132" s="20"/>
      <c r="EO132" s="20"/>
      <c r="EP132" s="151"/>
    </row>
    <row r="133" spans="4:146" ht="12.75" customHeight="1" x14ac:dyDescent="0.3">
      <c r="D133" s="151" t="s">
        <v>416</v>
      </c>
      <c r="G133" s="406"/>
      <c r="H133" s="474">
        <v>0</v>
      </c>
      <c r="I133" s="475"/>
      <c r="J133" s="20"/>
      <c r="K133" s="315"/>
      <c r="L133" s="476"/>
      <c r="M133" s="474">
        <f>1250000-8571</f>
        <v>1241429</v>
      </c>
      <c r="N133" s="475"/>
      <c r="O133" s="20"/>
      <c r="P133" s="315"/>
      <c r="Q133" s="476"/>
      <c r="R133" s="474">
        <f>876+8</f>
        <v>884</v>
      </c>
      <c r="S133" s="475"/>
      <c r="T133" s="20"/>
      <c r="U133" s="315"/>
      <c r="V133" s="476"/>
      <c r="W133" s="474">
        <f>1250000+44392</f>
        <v>1294392</v>
      </c>
      <c r="X133" s="475"/>
      <c r="Y133" s="20"/>
      <c r="Z133" s="315"/>
      <c r="AA133" s="476"/>
      <c r="AB133" s="474">
        <f>940000+33347</f>
        <v>973347</v>
      </c>
      <c r="AC133" s="475"/>
      <c r="AD133" s="20"/>
      <c r="AE133" s="315"/>
      <c r="AF133" s="476"/>
      <c r="AG133" s="474">
        <f>2502723+127861</f>
        <v>2630584</v>
      </c>
      <c r="AH133" s="475"/>
      <c r="AI133" s="20"/>
      <c r="AJ133" s="315"/>
      <c r="AK133" s="476"/>
      <c r="AL133" s="474">
        <f>27881+1621</f>
        <v>29502</v>
      </c>
      <c r="AM133" s="475"/>
      <c r="AN133" s="20"/>
      <c r="AO133" s="315"/>
      <c r="AP133" s="476"/>
      <c r="AQ133" s="474">
        <f>3378525+257402</f>
        <v>3635927</v>
      </c>
      <c r="AR133" s="475"/>
      <c r="AS133" s="20"/>
      <c r="AT133" s="315"/>
      <c r="AU133" s="476"/>
      <c r="AV133" s="474">
        <f>1000000+95890</f>
        <v>1095890</v>
      </c>
      <c r="AW133" s="475"/>
      <c r="AX133" s="20"/>
      <c r="AY133" s="315"/>
      <c r="AZ133" s="476"/>
      <c r="BA133" s="474">
        <f>432000+41377</f>
        <v>473377</v>
      </c>
      <c r="BB133" s="475"/>
      <c r="BC133" s="20"/>
      <c r="BD133" s="315"/>
      <c r="BE133" s="476"/>
      <c r="BF133" s="474">
        <f>1000000+113542</f>
        <v>1113542</v>
      </c>
      <c r="BG133" s="475"/>
      <c r="BH133" s="20"/>
      <c r="BI133" s="315"/>
      <c r="BJ133" s="476"/>
      <c r="BK133" s="474">
        <v>0</v>
      </c>
      <c r="BL133" s="475"/>
      <c r="BM133" s="20"/>
      <c r="BN133" s="315"/>
      <c r="BO133" s="476"/>
      <c r="BP133" s="474">
        <v>0</v>
      </c>
      <c r="BQ133" s="475"/>
      <c r="BR133" s="20"/>
      <c r="BS133" s="315"/>
      <c r="BT133" s="476"/>
      <c r="BU133" s="474">
        <f>SUM(M133:BP133)</f>
        <v>12488874</v>
      </c>
      <c r="BV133" s="475"/>
      <c r="BW133" s="20"/>
      <c r="BX133" s="315"/>
      <c r="BY133" s="476"/>
      <c r="BZ133" s="474">
        <v>24583107</v>
      </c>
      <c r="CA133" s="475"/>
      <c r="CB133" s="20"/>
      <c r="CC133" s="315"/>
      <c r="CD133" s="476"/>
      <c r="CE133" s="474">
        <v>0</v>
      </c>
      <c r="CF133" s="475"/>
      <c r="CG133" s="20"/>
      <c r="CH133" s="315"/>
      <c r="CI133" s="476"/>
      <c r="CJ133" s="474">
        <v>0</v>
      </c>
      <c r="CK133" s="475"/>
      <c r="CL133" s="20"/>
      <c r="CM133" s="315"/>
      <c r="CN133" s="476"/>
      <c r="CO133" s="474">
        <v>0</v>
      </c>
      <c r="CP133" s="475"/>
      <c r="CQ133" s="20"/>
      <c r="CR133" s="315"/>
      <c r="CS133" s="476"/>
      <c r="CT133" s="474">
        <v>0</v>
      </c>
      <c r="CU133" s="475"/>
      <c r="CV133" s="20"/>
      <c r="CW133" s="315"/>
      <c r="CX133" s="476"/>
      <c r="CY133" s="474">
        <v>0</v>
      </c>
      <c r="CZ133" s="475"/>
      <c r="DA133" s="20"/>
      <c r="DB133" s="315"/>
      <c r="DC133" s="476"/>
      <c r="DD133" s="474">
        <v>5230552</v>
      </c>
      <c r="DE133" s="475"/>
      <c r="DF133" s="20"/>
      <c r="DG133" s="315"/>
      <c r="DH133" s="476"/>
      <c r="DI133" s="474">
        <v>5828974</v>
      </c>
      <c r="DJ133" s="475"/>
      <c r="DK133" s="20"/>
      <c r="DL133" s="315"/>
      <c r="DM133" s="476"/>
      <c r="DN133" s="474">
        <v>8564775</v>
      </c>
      <c r="DO133" s="475"/>
      <c r="DP133" s="20"/>
      <c r="DQ133" s="315"/>
      <c r="DR133" s="476"/>
      <c r="DS133" s="474">
        <v>3695081</v>
      </c>
      <c r="DT133" s="475"/>
      <c r="DU133" s="20"/>
      <c r="DV133" s="315"/>
      <c r="DW133" s="476"/>
      <c r="DX133" s="474">
        <v>0</v>
      </c>
      <c r="DY133" s="475"/>
      <c r="DZ133" s="20"/>
      <c r="EA133" s="315"/>
      <c r="EB133" s="476"/>
      <c r="EC133" s="474">
        <v>0</v>
      </c>
      <c r="ED133" s="475"/>
      <c r="EE133" s="20"/>
      <c r="EF133" s="315"/>
      <c r="EG133" s="476"/>
      <c r="EH133" s="474">
        <v>1263725</v>
      </c>
      <c r="EI133" s="475"/>
      <c r="EJ133" s="20"/>
      <c r="EK133" s="315"/>
      <c r="EL133" s="476"/>
      <c r="EM133" s="474">
        <f>SUM(CE133:DX133)</f>
        <v>23319382</v>
      </c>
      <c r="EN133" s="475"/>
      <c r="EO133" s="20"/>
      <c r="EP133" s="151"/>
    </row>
    <row r="134" spans="4:146" ht="12.75" customHeight="1" x14ac:dyDescent="0.3">
      <c r="D134" s="151" t="s">
        <v>419</v>
      </c>
      <c r="G134" s="402"/>
      <c r="H134" s="20">
        <v>0</v>
      </c>
      <c r="I134" s="19"/>
      <c r="J134" s="20"/>
      <c r="K134" s="315"/>
      <c r="L134" s="315"/>
      <c r="M134" s="20">
        <v>8571</v>
      </c>
      <c r="N134" s="19"/>
      <c r="O134" s="20"/>
      <c r="P134" s="315"/>
      <c r="Q134" s="315"/>
      <c r="R134" s="20">
        <v>0</v>
      </c>
      <c r="S134" s="19"/>
      <c r="T134" s="20"/>
      <c r="U134" s="315"/>
      <c r="V134" s="315"/>
      <c r="W134" s="20">
        <v>0</v>
      </c>
      <c r="X134" s="19"/>
      <c r="Y134" s="20"/>
      <c r="Z134" s="315"/>
      <c r="AA134" s="315"/>
      <c r="AB134" s="20">
        <v>0</v>
      </c>
      <c r="AC134" s="19"/>
      <c r="AD134" s="20"/>
      <c r="AE134" s="315"/>
      <c r="AF134" s="315"/>
      <c r="AG134" s="20">
        <v>0</v>
      </c>
      <c r="AH134" s="19"/>
      <c r="AI134" s="20"/>
      <c r="AJ134" s="315"/>
      <c r="AK134" s="315"/>
      <c r="AL134" s="20">
        <v>0</v>
      </c>
      <c r="AM134" s="19"/>
      <c r="AN134" s="20"/>
      <c r="AO134" s="315"/>
      <c r="AP134" s="315"/>
      <c r="AQ134" s="20">
        <v>0</v>
      </c>
      <c r="AR134" s="19"/>
      <c r="AS134" s="20"/>
      <c r="AT134" s="315"/>
      <c r="AU134" s="315"/>
      <c r="AV134" s="20">
        <v>0</v>
      </c>
      <c r="AW134" s="19"/>
      <c r="AX134" s="20"/>
      <c r="AY134" s="315"/>
      <c r="AZ134" s="315"/>
      <c r="BA134" s="20">
        <v>0</v>
      </c>
      <c r="BB134" s="19"/>
      <c r="BC134" s="20"/>
      <c r="BD134" s="315"/>
      <c r="BE134" s="315"/>
      <c r="BF134" s="20">
        <v>0</v>
      </c>
      <c r="BG134" s="19"/>
      <c r="BH134" s="20"/>
      <c r="BI134" s="315"/>
      <c r="BJ134" s="315"/>
      <c r="BK134" s="20">
        <v>0</v>
      </c>
      <c r="BL134" s="19"/>
      <c r="BM134" s="20"/>
      <c r="BN134" s="315"/>
      <c r="BO134" s="315"/>
      <c r="BP134" s="20">
        <v>0</v>
      </c>
      <c r="BQ134" s="19"/>
      <c r="BR134" s="20"/>
      <c r="BS134" s="315"/>
      <c r="BT134" s="315"/>
      <c r="BU134" s="20">
        <f>SUM(M134:BP134)</f>
        <v>8571</v>
      </c>
      <c r="BV134" s="19"/>
      <c r="BW134" s="20"/>
      <c r="BX134" s="315"/>
      <c r="BY134" s="315"/>
      <c r="BZ134" s="20">
        <v>74447</v>
      </c>
      <c r="CA134" s="19"/>
      <c r="CB134" s="20"/>
      <c r="CC134" s="315"/>
      <c r="CD134" s="315"/>
      <c r="CE134" s="20">
        <v>0</v>
      </c>
      <c r="CF134" s="19"/>
      <c r="CG134" s="20"/>
      <c r="CH134" s="315"/>
      <c r="CI134" s="315"/>
      <c r="CJ134" s="20">
        <v>0</v>
      </c>
      <c r="CK134" s="19"/>
      <c r="CL134" s="20"/>
      <c r="CM134" s="315"/>
      <c r="CN134" s="315"/>
      <c r="CO134" s="20">
        <v>0</v>
      </c>
      <c r="CP134" s="19"/>
      <c r="CQ134" s="20"/>
      <c r="CR134" s="315"/>
      <c r="CS134" s="315"/>
      <c r="CT134" s="20">
        <v>0</v>
      </c>
      <c r="CU134" s="19"/>
      <c r="CV134" s="20"/>
      <c r="CW134" s="315"/>
      <c r="CX134" s="315"/>
      <c r="CY134" s="20">
        <v>0</v>
      </c>
      <c r="CZ134" s="19"/>
      <c r="DA134" s="20"/>
      <c r="DB134" s="315"/>
      <c r="DC134" s="315"/>
      <c r="DD134" s="20">
        <v>0</v>
      </c>
      <c r="DE134" s="19"/>
      <c r="DF134" s="20"/>
      <c r="DG134" s="315"/>
      <c r="DH134" s="315"/>
      <c r="DI134" s="20">
        <v>27111</v>
      </c>
      <c r="DJ134" s="19"/>
      <c r="DK134" s="20"/>
      <c r="DL134" s="315"/>
      <c r="DM134" s="315"/>
      <c r="DN134" s="20">
        <v>47336</v>
      </c>
      <c r="DO134" s="19"/>
      <c r="DP134" s="20"/>
      <c r="DQ134" s="315"/>
      <c r="DR134" s="315"/>
      <c r="DS134" s="20">
        <v>0</v>
      </c>
      <c r="DT134" s="19"/>
      <c r="DU134" s="20"/>
      <c r="DV134" s="315"/>
      <c r="DW134" s="315"/>
      <c r="DX134" s="20">
        <v>0</v>
      </c>
      <c r="DY134" s="19"/>
      <c r="DZ134" s="20"/>
      <c r="EA134" s="315"/>
      <c r="EB134" s="315"/>
      <c r="EC134" s="20">
        <v>0</v>
      </c>
      <c r="ED134" s="19"/>
      <c r="EE134" s="20"/>
      <c r="EF134" s="315"/>
      <c r="EG134" s="315"/>
      <c r="EH134" s="20">
        <v>0</v>
      </c>
      <c r="EI134" s="19"/>
      <c r="EJ134" s="20"/>
      <c r="EK134" s="315"/>
      <c r="EL134" s="315"/>
      <c r="EM134" s="20">
        <f>SUM(CE134:DX134)</f>
        <v>74447</v>
      </c>
      <c r="EN134" s="19"/>
      <c r="EO134" s="20"/>
      <c r="EP134" s="151"/>
    </row>
    <row r="135" spans="4:146" ht="12.75" customHeight="1" x14ac:dyDescent="0.3">
      <c r="D135" s="151" t="s">
        <v>420</v>
      </c>
      <c r="G135" s="419"/>
      <c r="H135" s="6">
        <v>0</v>
      </c>
      <c r="I135" s="5"/>
      <c r="J135" s="20"/>
      <c r="K135" s="315"/>
      <c r="L135" s="483"/>
      <c r="M135" s="6">
        <v>0</v>
      </c>
      <c r="N135" s="5"/>
      <c r="O135" s="20"/>
      <c r="P135" s="315"/>
      <c r="Q135" s="483"/>
      <c r="R135" s="6">
        <v>-8</v>
      </c>
      <c r="S135" s="5"/>
      <c r="T135" s="20"/>
      <c r="U135" s="315"/>
      <c r="V135" s="483"/>
      <c r="W135" s="6">
        <v>-44392</v>
      </c>
      <c r="X135" s="5"/>
      <c r="Y135" s="20"/>
      <c r="Z135" s="315"/>
      <c r="AA135" s="483"/>
      <c r="AB135" s="6">
        <v>-33347</v>
      </c>
      <c r="AC135" s="5"/>
      <c r="AD135" s="20"/>
      <c r="AE135" s="315"/>
      <c r="AF135" s="483"/>
      <c r="AG135" s="6">
        <v>-127861</v>
      </c>
      <c r="AH135" s="5"/>
      <c r="AI135" s="20"/>
      <c r="AJ135" s="315"/>
      <c r="AK135" s="483"/>
      <c r="AL135" s="6">
        <v>-1621</v>
      </c>
      <c r="AM135" s="5"/>
      <c r="AN135" s="20"/>
      <c r="AO135" s="315"/>
      <c r="AP135" s="483"/>
      <c r="AQ135" s="6">
        <v>-257402</v>
      </c>
      <c r="AR135" s="5"/>
      <c r="AS135" s="20"/>
      <c r="AT135" s="315"/>
      <c r="AU135" s="483"/>
      <c r="AV135" s="6">
        <v>-95890</v>
      </c>
      <c r="AW135" s="5"/>
      <c r="AX135" s="20"/>
      <c r="AY135" s="315"/>
      <c r="AZ135" s="483"/>
      <c r="BA135" s="6">
        <v>-41377</v>
      </c>
      <c r="BB135" s="5"/>
      <c r="BC135" s="20"/>
      <c r="BD135" s="315"/>
      <c r="BE135" s="483"/>
      <c r="BF135" s="6">
        <v>-113542</v>
      </c>
      <c r="BG135" s="5"/>
      <c r="BH135" s="20"/>
      <c r="BI135" s="315"/>
      <c r="BJ135" s="483"/>
      <c r="BK135" s="6">
        <v>0</v>
      </c>
      <c r="BL135" s="5"/>
      <c r="BM135" s="20"/>
      <c r="BN135" s="315"/>
      <c r="BO135" s="483"/>
      <c r="BP135" s="6">
        <v>0</v>
      </c>
      <c r="BQ135" s="5"/>
      <c r="BR135" s="20"/>
      <c r="BS135" s="315"/>
      <c r="BT135" s="483"/>
      <c r="BU135" s="6">
        <f>SUM(M135:BP135)</f>
        <v>-715440</v>
      </c>
      <c r="BV135" s="5"/>
      <c r="BW135" s="20"/>
      <c r="BX135" s="315"/>
      <c r="BY135" s="483"/>
      <c r="BZ135" s="6">
        <v>-167554</v>
      </c>
      <c r="CA135" s="5"/>
      <c r="CB135" s="20"/>
      <c r="CC135" s="315"/>
      <c r="CD135" s="483"/>
      <c r="CE135" s="6">
        <v>0</v>
      </c>
      <c r="CF135" s="5"/>
      <c r="CG135" s="20"/>
      <c r="CH135" s="315"/>
      <c r="CI135" s="483"/>
      <c r="CJ135" s="6">
        <v>0</v>
      </c>
      <c r="CK135" s="5"/>
      <c r="CL135" s="20"/>
      <c r="CM135" s="315"/>
      <c r="CN135" s="483"/>
      <c r="CO135" s="6">
        <v>0</v>
      </c>
      <c r="CP135" s="5"/>
      <c r="CQ135" s="20"/>
      <c r="CR135" s="315"/>
      <c r="CS135" s="483"/>
      <c r="CT135" s="6">
        <v>0</v>
      </c>
      <c r="CU135" s="5"/>
      <c r="CV135" s="20"/>
      <c r="CW135" s="315"/>
      <c r="CX135" s="483"/>
      <c r="CY135" s="6">
        <v>0</v>
      </c>
      <c r="CZ135" s="5"/>
      <c r="DA135" s="20"/>
      <c r="DB135" s="315"/>
      <c r="DC135" s="483"/>
      <c r="DD135" s="6">
        <v>-67552</v>
      </c>
      <c r="DE135" s="5"/>
      <c r="DF135" s="20"/>
      <c r="DG135" s="315"/>
      <c r="DH135" s="483"/>
      <c r="DI135" s="6">
        <v>-33085</v>
      </c>
      <c r="DJ135" s="5"/>
      <c r="DK135" s="20"/>
      <c r="DL135" s="315"/>
      <c r="DM135" s="483"/>
      <c r="DN135" s="6">
        <v>-8111</v>
      </c>
      <c r="DO135" s="5"/>
      <c r="DP135" s="20"/>
      <c r="DQ135" s="315"/>
      <c r="DR135" s="483"/>
      <c r="DS135" s="6">
        <v>-45081</v>
      </c>
      <c r="DT135" s="5"/>
      <c r="DU135" s="20"/>
      <c r="DV135" s="315"/>
      <c r="DW135" s="483"/>
      <c r="DX135" s="6">
        <v>0</v>
      </c>
      <c r="DY135" s="5"/>
      <c r="DZ135" s="20"/>
      <c r="EA135" s="315"/>
      <c r="EB135" s="483"/>
      <c r="EC135" s="6">
        <v>0</v>
      </c>
      <c r="ED135" s="5"/>
      <c r="EE135" s="20"/>
      <c r="EF135" s="315"/>
      <c r="EG135" s="483"/>
      <c r="EH135" s="6">
        <v>-13725</v>
      </c>
      <c r="EI135" s="5"/>
      <c r="EJ135" s="20"/>
      <c r="EK135" s="315"/>
      <c r="EL135" s="483"/>
      <c r="EM135" s="6">
        <f>SUM(CE135:DX135)</f>
        <v>-153829</v>
      </c>
      <c r="EN135" s="5"/>
      <c r="EO135" s="20"/>
      <c r="EP135" s="151"/>
    </row>
    <row r="136" spans="4:146" ht="12.75" customHeight="1" x14ac:dyDescent="0.3">
      <c r="D136" s="151"/>
      <c r="F136" s="315"/>
      <c r="H136" s="20"/>
      <c r="I136" s="20"/>
      <c r="J136" s="20"/>
      <c r="K136" s="315"/>
      <c r="L136" s="20"/>
      <c r="M136" s="20"/>
      <c r="N136" s="20"/>
      <c r="O136" s="20"/>
      <c r="P136" s="315"/>
      <c r="Q136" s="20"/>
      <c r="R136" s="20"/>
      <c r="S136" s="20"/>
      <c r="T136" s="20"/>
      <c r="U136" s="315"/>
      <c r="V136" s="20"/>
      <c r="W136" s="20"/>
      <c r="X136" s="20"/>
      <c r="Y136" s="20"/>
      <c r="Z136" s="315"/>
      <c r="AA136" s="20"/>
      <c r="AB136" s="20"/>
      <c r="AC136" s="20"/>
      <c r="AD136" s="20"/>
      <c r="AE136" s="315"/>
      <c r="AF136" s="20"/>
      <c r="AG136" s="20"/>
      <c r="AH136" s="20"/>
      <c r="AI136" s="20"/>
      <c r="AJ136" s="315"/>
      <c r="AK136" s="20"/>
      <c r="AL136" s="20"/>
      <c r="AM136" s="20"/>
      <c r="AN136" s="20"/>
      <c r="AO136" s="315"/>
      <c r="AP136" s="20"/>
      <c r="AQ136" s="20"/>
      <c r="AR136" s="20"/>
      <c r="AS136" s="20"/>
      <c r="AT136" s="315"/>
      <c r="AU136" s="20"/>
      <c r="AV136" s="20"/>
      <c r="AW136" s="20"/>
      <c r="AX136" s="20"/>
      <c r="AY136" s="315"/>
      <c r="AZ136" s="20"/>
      <c r="BA136" s="20"/>
      <c r="BB136" s="20"/>
      <c r="BC136" s="20"/>
      <c r="BD136" s="315"/>
      <c r="BE136" s="20"/>
      <c r="BF136" s="20"/>
      <c r="BG136" s="20"/>
      <c r="BH136" s="20"/>
      <c r="BI136" s="315"/>
      <c r="BJ136" s="20"/>
      <c r="BK136" s="20"/>
      <c r="BL136" s="20"/>
      <c r="BM136" s="20"/>
      <c r="BN136" s="315"/>
      <c r="BO136" s="20"/>
      <c r="BP136" s="20"/>
      <c r="BQ136" s="20"/>
      <c r="BR136" s="20"/>
      <c r="BS136" s="315"/>
      <c r="BT136" s="20"/>
      <c r="BU136" s="20"/>
      <c r="BV136" s="20"/>
      <c r="BW136" s="20"/>
      <c r="BX136" s="315"/>
      <c r="BY136" s="20"/>
      <c r="BZ136" s="20"/>
      <c r="CA136" s="20"/>
      <c r="CB136" s="20"/>
      <c r="CC136" s="315"/>
      <c r="CD136" s="20"/>
      <c r="CE136" s="20"/>
      <c r="CF136" s="20"/>
      <c r="CG136" s="20"/>
      <c r="CH136" s="315"/>
      <c r="CI136" s="20"/>
      <c r="CJ136" s="20"/>
      <c r="CK136" s="20"/>
      <c r="CL136" s="20"/>
      <c r="CM136" s="315"/>
      <c r="CN136" s="20"/>
      <c r="CO136" s="20"/>
      <c r="CP136" s="20"/>
      <c r="CQ136" s="20"/>
      <c r="CR136" s="315"/>
      <c r="CS136" s="20"/>
      <c r="CT136" s="20"/>
      <c r="CU136" s="20"/>
      <c r="CV136" s="20"/>
      <c r="CW136" s="315"/>
      <c r="CX136" s="20"/>
      <c r="CY136" s="20"/>
      <c r="CZ136" s="20"/>
      <c r="DA136" s="20"/>
      <c r="DB136" s="315"/>
      <c r="DC136" s="20"/>
      <c r="DD136" s="20"/>
      <c r="DE136" s="20"/>
      <c r="DF136" s="20"/>
      <c r="DG136" s="315"/>
      <c r="DH136" s="20"/>
      <c r="DI136" s="20"/>
      <c r="DJ136" s="20"/>
      <c r="DK136" s="20"/>
      <c r="DL136" s="315"/>
      <c r="DM136" s="20"/>
      <c r="DN136" s="20"/>
      <c r="DO136" s="20"/>
      <c r="DP136" s="20"/>
      <c r="DQ136" s="315"/>
      <c r="DR136" s="20"/>
      <c r="DS136" s="20"/>
      <c r="DT136" s="20"/>
      <c r="DU136" s="20"/>
      <c r="DV136" s="315"/>
      <c r="DW136" s="20"/>
      <c r="DX136" s="20"/>
      <c r="DY136" s="20"/>
      <c r="DZ136" s="20"/>
      <c r="EA136" s="315"/>
      <c r="EB136" s="20"/>
      <c r="EC136" s="20"/>
      <c r="ED136" s="20"/>
      <c r="EE136" s="20"/>
      <c r="EF136" s="315"/>
      <c r="EG136" s="20"/>
      <c r="EH136" s="20"/>
      <c r="EI136" s="20"/>
      <c r="EJ136" s="20"/>
      <c r="EK136" s="315"/>
      <c r="EL136" s="20"/>
      <c r="EM136" s="20"/>
      <c r="EN136" s="20"/>
      <c r="EO136" s="20"/>
      <c r="EP136" s="151"/>
    </row>
    <row r="137" spans="4:146" ht="12.75" customHeight="1" x14ac:dyDescent="0.3">
      <c r="D137" s="151" t="s">
        <v>441</v>
      </c>
      <c r="F137" s="315"/>
      <c r="H137" s="20">
        <f>SUM(H138:H140)</f>
        <v>0</v>
      </c>
      <c r="I137" s="20"/>
      <c r="J137" s="20"/>
      <c r="K137" s="315"/>
      <c r="L137" s="20"/>
      <c r="M137" s="20">
        <f>SUM(M138:M140)</f>
        <v>3519000</v>
      </c>
      <c r="N137" s="20"/>
      <c r="O137" s="20"/>
      <c r="P137" s="315"/>
      <c r="Q137" s="20"/>
      <c r="R137" s="20">
        <f>SUM(R138:R140)</f>
        <v>4693000</v>
      </c>
      <c r="S137" s="20"/>
      <c r="T137" s="20"/>
      <c r="U137" s="315"/>
      <c r="V137" s="20"/>
      <c r="W137" s="20">
        <f>SUM(W138:W140)</f>
        <v>939000</v>
      </c>
      <c r="X137" s="20"/>
      <c r="Y137" s="20"/>
      <c r="Z137" s="315"/>
      <c r="AA137" s="20"/>
      <c r="AB137" s="20">
        <f>SUM(AB138:AB140)</f>
        <v>5627000</v>
      </c>
      <c r="AC137" s="20"/>
      <c r="AD137" s="20"/>
      <c r="AE137" s="315"/>
      <c r="AF137" s="20"/>
      <c r="AG137" s="20">
        <f>SUM(AG138:AG140)</f>
        <v>2155000</v>
      </c>
      <c r="AH137" s="20"/>
      <c r="AI137" s="20"/>
      <c r="AJ137" s="315"/>
      <c r="AK137" s="20"/>
      <c r="AL137" s="20">
        <f>SUM(AL138:AL140)</f>
        <v>0</v>
      </c>
      <c r="AM137" s="20"/>
      <c r="AN137" s="20"/>
      <c r="AO137" s="315"/>
      <c r="AP137" s="20"/>
      <c r="AQ137" s="20">
        <f>SUM(AQ138:AQ140)</f>
        <v>0</v>
      </c>
      <c r="AR137" s="20"/>
      <c r="AS137" s="20"/>
      <c r="AT137" s="315"/>
      <c r="AU137" s="20"/>
      <c r="AV137" s="20">
        <f>SUM(AV138:AV140)</f>
        <v>0</v>
      </c>
      <c r="AW137" s="20"/>
      <c r="AX137" s="20"/>
      <c r="AY137" s="315"/>
      <c r="AZ137" s="20"/>
      <c r="BA137" s="20">
        <f>SUM(BA138:BA140)</f>
        <v>0</v>
      </c>
      <c r="BB137" s="20"/>
      <c r="BC137" s="20"/>
      <c r="BD137" s="315"/>
      <c r="BE137" s="20"/>
      <c r="BF137" s="20">
        <f>SUM(BF138:BF140)</f>
        <v>0</v>
      </c>
      <c r="BG137" s="20"/>
      <c r="BH137" s="20"/>
      <c r="BI137" s="315"/>
      <c r="BJ137" s="20"/>
      <c r="BK137" s="20">
        <f>SUM(BK138:BK140)</f>
        <v>0</v>
      </c>
      <c r="BL137" s="20"/>
      <c r="BM137" s="20"/>
      <c r="BN137" s="315"/>
      <c r="BO137" s="20"/>
      <c r="BP137" s="20">
        <f>SUM(BP138:BP140)</f>
        <v>0</v>
      </c>
      <c r="BQ137" s="20"/>
      <c r="BR137" s="20"/>
      <c r="BS137" s="315"/>
      <c r="BT137" s="20"/>
      <c r="BU137" s="20">
        <f>SUM(BU138:BU140)</f>
        <v>16933000</v>
      </c>
      <c r="BV137" s="20"/>
      <c r="BW137" s="20"/>
      <c r="BX137" s="315"/>
      <c r="BY137" s="20"/>
      <c r="BZ137" s="20">
        <f>SUM(BZ138:BZ140)</f>
        <v>37159539</v>
      </c>
      <c r="CA137" s="20"/>
      <c r="CB137" s="20"/>
      <c r="CC137" s="315"/>
      <c r="CD137" s="20"/>
      <c r="CE137" s="20">
        <f>SUM(CE138:CE140)</f>
        <v>4377000</v>
      </c>
      <c r="CF137" s="20"/>
      <c r="CG137" s="20"/>
      <c r="CH137" s="315"/>
      <c r="CI137" s="20"/>
      <c r="CJ137" s="20">
        <f>SUM(CJ138:CJ140)</f>
        <v>3479780</v>
      </c>
      <c r="CK137" s="20"/>
      <c r="CL137" s="20"/>
      <c r="CM137" s="315"/>
      <c r="CN137" s="20"/>
      <c r="CO137" s="20">
        <f>SUM(CO138:CO140)</f>
        <v>5935000</v>
      </c>
      <c r="CP137" s="20"/>
      <c r="CQ137" s="20"/>
      <c r="CR137" s="315"/>
      <c r="CS137" s="20"/>
      <c r="CT137" s="20">
        <f>SUM(CT138:CT140)</f>
        <v>67000</v>
      </c>
      <c r="CU137" s="20"/>
      <c r="CV137" s="20"/>
      <c r="CW137" s="315"/>
      <c r="CX137" s="20"/>
      <c r="CY137" s="20">
        <f>SUM(CY138:CY140)</f>
        <v>6876000</v>
      </c>
      <c r="CZ137" s="20"/>
      <c r="DA137" s="20"/>
      <c r="DB137" s="315"/>
      <c r="DC137" s="20"/>
      <c r="DD137" s="20">
        <f>SUM(DD138:DD140)</f>
        <v>805000</v>
      </c>
      <c r="DE137" s="20"/>
      <c r="DF137" s="20"/>
      <c r="DG137" s="315"/>
      <c r="DH137" s="20"/>
      <c r="DI137" s="20">
        <f>SUM(DI138:DI140)</f>
        <v>4377000</v>
      </c>
      <c r="DJ137" s="20"/>
      <c r="DK137" s="20"/>
      <c r="DL137" s="315"/>
      <c r="DM137" s="20"/>
      <c r="DN137" s="20">
        <f>SUM(DN138:DN140)</f>
        <v>3439000</v>
      </c>
      <c r="DO137" s="20"/>
      <c r="DP137" s="20"/>
      <c r="DQ137" s="315"/>
      <c r="DR137" s="20"/>
      <c r="DS137" s="20">
        <f>SUM(DS138:DS140)</f>
        <v>0</v>
      </c>
      <c r="DT137" s="20"/>
      <c r="DU137" s="20"/>
      <c r="DV137" s="315"/>
      <c r="DW137" s="20"/>
      <c r="DX137" s="20">
        <f>SUM(DX138:DX140)</f>
        <v>3494000</v>
      </c>
      <c r="DY137" s="20"/>
      <c r="DZ137" s="20"/>
      <c r="EA137" s="315"/>
      <c r="EB137" s="20"/>
      <c r="EC137" s="20">
        <f>SUM(EC138:EC140)</f>
        <v>3370000</v>
      </c>
      <c r="ED137" s="20"/>
      <c r="EE137" s="20"/>
      <c r="EF137" s="315"/>
      <c r="EG137" s="20"/>
      <c r="EH137" s="20">
        <f>SUM(EH138:EH140)</f>
        <v>939759</v>
      </c>
      <c r="EI137" s="20"/>
      <c r="EJ137" s="20"/>
      <c r="EK137" s="315"/>
      <c r="EL137" s="20"/>
      <c r="EM137" s="20">
        <f>SUM(EM138:EM140)</f>
        <v>32849780</v>
      </c>
      <c r="EN137" s="20"/>
      <c r="EO137" s="20"/>
      <c r="EP137" s="151"/>
    </row>
    <row r="138" spans="4:146" ht="12.75" customHeight="1" x14ac:dyDescent="0.3">
      <c r="D138" s="151" t="s">
        <v>416</v>
      </c>
      <c r="F138" s="315"/>
      <c r="G138" s="406"/>
      <c r="H138" s="474">
        <v>0</v>
      </c>
      <c r="I138" s="475"/>
      <c r="J138" s="20"/>
      <c r="K138" s="315"/>
      <c r="L138" s="476"/>
      <c r="M138" s="474">
        <f>3519000-403589</f>
        <v>3115411</v>
      </c>
      <c r="N138" s="475"/>
      <c r="O138" s="20"/>
      <c r="P138" s="315"/>
      <c r="Q138" s="476"/>
      <c r="R138" s="474">
        <f>4693000-465207</f>
        <v>4227793</v>
      </c>
      <c r="S138" s="475"/>
      <c r="T138" s="20"/>
      <c r="U138" s="315"/>
      <c r="V138" s="476"/>
      <c r="W138" s="474">
        <f>939000-86850</f>
        <v>852150</v>
      </c>
      <c r="X138" s="475"/>
      <c r="Y138" s="20"/>
      <c r="Z138" s="315"/>
      <c r="AA138" s="476"/>
      <c r="AB138" s="474">
        <f>5627000-331311</f>
        <v>5295689</v>
      </c>
      <c r="AC138" s="475"/>
      <c r="AD138" s="20"/>
      <c r="AE138" s="315"/>
      <c r="AF138" s="476"/>
      <c r="AG138" s="474">
        <f>2155000-103687</f>
        <v>2051313</v>
      </c>
      <c r="AH138" s="475"/>
      <c r="AI138" s="20"/>
      <c r="AJ138" s="315"/>
      <c r="AK138" s="476"/>
      <c r="AL138" s="474">
        <v>0</v>
      </c>
      <c r="AM138" s="475"/>
      <c r="AN138" s="20"/>
      <c r="AO138" s="315"/>
      <c r="AP138" s="476"/>
      <c r="AQ138" s="474">
        <v>0</v>
      </c>
      <c r="AR138" s="475"/>
      <c r="AS138" s="20"/>
      <c r="AT138" s="315"/>
      <c r="AU138" s="476"/>
      <c r="AV138" s="474">
        <v>0</v>
      </c>
      <c r="AW138" s="475"/>
      <c r="AX138" s="20"/>
      <c r="AY138" s="315"/>
      <c r="AZ138" s="476"/>
      <c r="BA138" s="474">
        <v>0</v>
      </c>
      <c r="BB138" s="475"/>
      <c r="BC138" s="20"/>
      <c r="BD138" s="315"/>
      <c r="BE138" s="476"/>
      <c r="BF138" s="474">
        <v>0</v>
      </c>
      <c r="BG138" s="475"/>
      <c r="BH138" s="20"/>
      <c r="BI138" s="315"/>
      <c r="BJ138" s="476"/>
      <c r="BK138" s="474">
        <v>0</v>
      </c>
      <c r="BL138" s="475"/>
      <c r="BM138" s="20"/>
      <c r="BN138" s="315"/>
      <c r="BO138" s="476"/>
      <c r="BP138" s="474">
        <v>0</v>
      </c>
      <c r="BQ138" s="475"/>
      <c r="BR138" s="20"/>
      <c r="BS138" s="315"/>
      <c r="BT138" s="476"/>
      <c r="BU138" s="474">
        <f>SUM(M138:BP138)</f>
        <v>15542356</v>
      </c>
      <c r="BV138" s="475"/>
      <c r="BW138" s="20"/>
      <c r="BX138" s="315"/>
      <c r="BY138" s="476"/>
      <c r="BZ138" s="474">
        <v>32083137</v>
      </c>
      <c r="CA138" s="475"/>
      <c r="CB138" s="20"/>
      <c r="CC138" s="315"/>
      <c r="CD138" s="476"/>
      <c r="CE138" s="474">
        <v>3471715</v>
      </c>
      <c r="CF138" s="475"/>
      <c r="CG138" s="20"/>
      <c r="CH138" s="315"/>
      <c r="CI138" s="476"/>
      <c r="CJ138" s="474">
        <v>2809183</v>
      </c>
      <c r="CK138" s="475"/>
      <c r="CL138" s="20"/>
      <c r="CM138" s="315"/>
      <c r="CN138" s="476"/>
      <c r="CO138" s="474">
        <v>4889979</v>
      </c>
      <c r="CP138" s="475"/>
      <c r="CQ138" s="20"/>
      <c r="CR138" s="315"/>
      <c r="CS138" s="476"/>
      <c r="CT138" s="474">
        <v>57323</v>
      </c>
      <c r="CU138" s="475"/>
      <c r="CV138" s="20"/>
      <c r="CW138" s="315"/>
      <c r="CX138" s="476"/>
      <c r="CY138" s="474">
        <v>6059457</v>
      </c>
      <c r="CZ138" s="475"/>
      <c r="DA138" s="20"/>
      <c r="DB138" s="315"/>
      <c r="DC138" s="476"/>
      <c r="DD138" s="474">
        <v>722280</v>
      </c>
      <c r="DE138" s="475"/>
      <c r="DF138" s="20"/>
      <c r="DG138" s="315"/>
      <c r="DH138" s="476"/>
      <c r="DI138" s="474">
        <v>3919866</v>
      </c>
      <c r="DJ138" s="475"/>
      <c r="DK138" s="20"/>
      <c r="DL138" s="315"/>
      <c r="DM138" s="476"/>
      <c r="DN138" s="474">
        <v>3098740</v>
      </c>
      <c r="DO138" s="475"/>
      <c r="DP138" s="20"/>
      <c r="DQ138" s="315"/>
      <c r="DR138" s="476"/>
      <c r="DS138" s="474">
        <v>0</v>
      </c>
      <c r="DT138" s="475"/>
      <c r="DU138" s="20"/>
      <c r="DV138" s="315"/>
      <c r="DW138" s="476"/>
      <c r="DX138" s="474">
        <v>3167671</v>
      </c>
      <c r="DY138" s="475"/>
      <c r="DZ138" s="20"/>
      <c r="EA138" s="315"/>
      <c r="EB138" s="476"/>
      <c r="EC138" s="474">
        <v>3041108</v>
      </c>
      <c r="ED138" s="475"/>
      <c r="EE138" s="20"/>
      <c r="EF138" s="315"/>
      <c r="EG138" s="476"/>
      <c r="EH138" s="474">
        <v>845815</v>
      </c>
      <c r="EI138" s="475"/>
      <c r="EJ138" s="20"/>
      <c r="EK138" s="315"/>
      <c r="EL138" s="476"/>
      <c r="EM138" s="474">
        <f>SUM(CE138:DX138)</f>
        <v>28196214</v>
      </c>
      <c r="EN138" s="475"/>
      <c r="EO138" s="20"/>
      <c r="EP138" s="151"/>
    </row>
    <row r="139" spans="4:146" ht="12.75" customHeight="1" x14ac:dyDescent="0.3">
      <c r="D139" s="151" t="s">
        <v>419</v>
      </c>
      <c r="F139" s="315"/>
      <c r="G139" s="402"/>
      <c r="H139" s="20">
        <v>0</v>
      </c>
      <c r="I139" s="19"/>
      <c r="J139" s="20"/>
      <c r="K139" s="315"/>
      <c r="L139" s="315"/>
      <c r="M139" s="20">
        <v>403589</v>
      </c>
      <c r="N139" s="19"/>
      <c r="O139" s="20"/>
      <c r="P139" s="315"/>
      <c r="Q139" s="315"/>
      <c r="R139" s="20">
        <v>465207</v>
      </c>
      <c r="S139" s="19"/>
      <c r="T139" s="20"/>
      <c r="U139" s="315"/>
      <c r="V139" s="315"/>
      <c r="W139" s="20">
        <v>86850</v>
      </c>
      <c r="X139" s="19"/>
      <c r="Y139" s="20"/>
      <c r="Z139" s="315"/>
      <c r="AA139" s="315"/>
      <c r="AB139" s="20">
        <v>331311</v>
      </c>
      <c r="AC139" s="19"/>
      <c r="AD139" s="20"/>
      <c r="AE139" s="315"/>
      <c r="AF139" s="315"/>
      <c r="AG139" s="20">
        <v>103687</v>
      </c>
      <c r="AH139" s="19"/>
      <c r="AI139" s="20"/>
      <c r="AJ139" s="315"/>
      <c r="AK139" s="315"/>
      <c r="AL139" s="20">
        <v>0</v>
      </c>
      <c r="AM139" s="19"/>
      <c r="AN139" s="20"/>
      <c r="AO139" s="315"/>
      <c r="AP139" s="315"/>
      <c r="AQ139" s="20">
        <v>0</v>
      </c>
      <c r="AR139" s="19"/>
      <c r="AS139" s="20"/>
      <c r="AT139" s="315"/>
      <c r="AU139" s="315"/>
      <c r="AV139" s="20">
        <v>0</v>
      </c>
      <c r="AW139" s="19"/>
      <c r="AX139" s="20"/>
      <c r="AY139" s="315"/>
      <c r="AZ139" s="315"/>
      <c r="BA139" s="20">
        <v>0</v>
      </c>
      <c r="BB139" s="19"/>
      <c r="BC139" s="20"/>
      <c r="BD139" s="315"/>
      <c r="BE139" s="315"/>
      <c r="BF139" s="20">
        <v>0</v>
      </c>
      <c r="BG139" s="19"/>
      <c r="BH139" s="20"/>
      <c r="BI139" s="315"/>
      <c r="BJ139" s="315"/>
      <c r="BK139" s="20">
        <v>0</v>
      </c>
      <c r="BL139" s="19"/>
      <c r="BM139" s="20"/>
      <c r="BN139" s="315"/>
      <c r="BO139" s="315"/>
      <c r="BP139" s="20">
        <v>0</v>
      </c>
      <c r="BQ139" s="19"/>
      <c r="BR139" s="20"/>
      <c r="BS139" s="315"/>
      <c r="BT139" s="315"/>
      <c r="BU139" s="20">
        <f>SUM(M139:BP139)</f>
        <v>1390644</v>
      </c>
      <c r="BV139" s="19"/>
      <c r="BW139" s="20"/>
      <c r="BX139" s="315"/>
      <c r="BY139" s="315"/>
      <c r="BZ139" s="20">
        <v>5076402</v>
      </c>
      <c r="CA139" s="19"/>
      <c r="CB139" s="20"/>
      <c r="CC139" s="315"/>
      <c r="CD139" s="315"/>
      <c r="CE139" s="20">
        <v>905285</v>
      </c>
      <c r="CF139" s="19"/>
      <c r="CG139" s="20"/>
      <c r="CH139" s="315"/>
      <c r="CI139" s="315"/>
      <c r="CJ139" s="20">
        <v>670597</v>
      </c>
      <c r="CK139" s="19"/>
      <c r="CL139" s="20"/>
      <c r="CM139" s="315"/>
      <c r="CN139" s="315"/>
      <c r="CO139" s="20">
        <v>1045021</v>
      </c>
      <c r="CP139" s="19"/>
      <c r="CQ139" s="20"/>
      <c r="CR139" s="315"/>
      <c r="CS139" s="315"/>
      <c r="CT139" s="20">
        <v>9677</v>
      </c>
      <c r="CU139" s="19"/>
      <c r="CV139" s="20"/>
      <c r="CW139" s="315"/>
      <c r="CX139" s="315"/>
      <c r="CY139" s="20">
        <v>816543</v>
      </c>
      <c r="CZ139" s="19"/>
      <c r="DA139" s="20"/>
      <c r="DB139" s="315"/>
      <c r="DC139" s="315"/>
      <c r="DD139" s="20">
        <v>82720</v>
      </c>
      <c r="DE139" s="19"/>
      <c r="DF139" s="20"/>
      <c r="DG139" s="315"/>
      <c r="DH139" s="315"/>
      <c r="DI139" s="20">
        <v>457134</v>
      </c>
      <c r="DJ139" s="19"/>
      <c r="DK139" s="20"/>
      <c r="DL139" s="315"/>
      <c r="DM139" s="315"/>
      <c r="DN139" s="20">
        <v>340260</v>
      </c>
      <c r="DO139" s="19"/>
      <c r="DP139" s="20"/>
      <c r="DQ139" s="315"/>
      <c r="DR139" s="315"/>
      <c r="DS139" s="20">
        <v>0</v>
      </c>
      <c r="DT139" s="19"/>
      <c r="DU139" s="20"/>
      <c r="DV139" s="315"/>
      <c r="DW139" s="315"/>
      <c r="DX139" s="20">
        <v>326329</v>
      </c>
      <c r="DY139" s="19"/>
      <c r="DZ139" s="20"/>
      <c r="EA139" s="315"/>
      <c r="EB139" s="315"/>
      <c r="EC139" s="20">
        <v>328892</v>
      </c>
      <c r="ED139" s="19"/>
      <c r="EE139" s="20"/>
      <c r="EF139" s="315"/>
      <c r="EG139" s="315"/>
      <c r="EH139" s="20">
        <v>93944</v>
      </c>
      <c r="EI139" s="19"/>
      <c r="EJ139" s="20"/>
      <c r="EK139" s="315"/>
      <c r="EL139" s="315"/>
      <c r="EM139" s="20">
        <f>SUM(CE139:DX139)</f>
        <v>4653566</v>
      </c>
      <c r="EN139" s="19"/>
      <c r="EO139" s="20"/>
      <c r="EP139" s="151"/>
    </row>
    <row r="140" spans="4:146" ht="12.75" customHeight="1" x14ac:dyDescent="0.3">
      <c r="D140" s="151" t="s">
        <v>436</v>
      </c>
      <c r="F140" s="315"/>
      <c r="G140" s="419"/>
      <c r="H140" s="6">
        <v>0</v>
      </c>
      <c r="I140" s="5"/>
      <c r="J140" s="20"/>
      <c r="K140" s="315"/>
      <c r="L140" s="483"/>
      <c r="M140" s="6">
        <v>0</v>
      </c>
      <c r="N140" s="5"/>
      <c r="O140" s="20"/>
      <c r="P140" s="315"/>
      <c r="Q140" s="483"/>
      <c r="R140" s="6">
        <v>0</v>
      </c>
      <c r="S140" s="5"/>
      <c r="T140" s="20"/>
      <c r="U140" s="315"/>
      <c r="V140" s="483"/>
      <c r="W140" s="6">
        <v>0</v>
      </c>
      <c r="X140" s="5"/>
      <c r="Y140" s="20"/>
      <c r="Z140" s="315"/>
      <c r="AA140" s="483"/>
      <c r="AB140" s="6">
        <v>0</v>
      </c>
      <c r="AC140" s="5"/>
      <c r="AD140" s="20"/>
      <c r="AE140" s="315"/>
      <c r="AF140" s="483"/>
      <c r="AG140" s="6">
        <v>0</v>
      </c>
      <c r="AH140" s="5"/>
      <c r="AI140" s="20"/>
      <c r="AJ140" s="315"/>
      <c r="AK140" s="483"/>
      <c r="AL140" s="6">
        <v>0</v>
      </c>
      <c r="AM140" s="5"/>
      <c r="AN140" s="20"/>
      <c r="AO140" s="315"/>
      <c r="AP140" s="483"/>
      <c r="AQ140" s="6">
        <v>0</v>
      </c>
      <c r="AR140" s="5"/>
      <c r="AS140" s="20"/>
      <c r="AT140" s="315"/>
      <c r="AU140" s="483"/>
      <c r="AV140" s="6">
        <v>0</v>
      </c>
      <c r="AW140" s="5"/>
      <c r="AX140" s="20"/>
      <c r="AY140" s="315"/>
      <c r="AZ140" s="483"/>
      <c r="BA140" s="6">
        <v>0</v>
      </c>
      <c r="BB140" s="5"/>
      <c r="BC140" s="20"/>
      <c r="BD140" s="315"/>
      <c r="BE140" s="483"/>
      <c r="BF140" s="6">
        <v>0</v>
      </c>
      <c r="BG140" s="5"/>
      <c r="BH140" s="20"/>
      <c r="BI140" s="315"/>
      <c r="BJ140" s="483"/>
      <c r="BK140" s="6">
        <v>0</v>
      </c>
      <c r="BL140" s="5"/>
      <c r="BM140" s="20"/>
      <c r="BN140" s="315"/>
      <c r="BO140" s="483"/>
      <c r="BP140" s="6">
        <v>0</v>
      </c>
      <c r="BQ140" s="5"/>
      <c r="BR140" s="20"/>
      <c r="BS140" s="315"/>
      <c r="BT140" s="483"/>
      <c r="BU140" s="6">
        <f>SUM(M140:BP140)</f>
        <v>0</v>
      </c>
      <c r="BV140" s="5"/>
      <c r="BW140" s="20"/>
      <c r="BX140" s="315"/>
      <c r="BY140" s="483"/>
      <c r="BZ140" s="6">
        <v>0</v>
      </c>
      <c r="CA140" s="5"/>
      <c r="CB140" s="20"/>
      <c r="CC140" s="315"/>
      <c r="CD140" s="483"/>
      <c r="CE140" s="6">
        <v>0</v>
      </c>
      <c r="CF140" s="5"/>
      <c r="CG140" s="20"/>
      <c r="CH140" s="315"/>
      <c r="CI140" s="483"/>
      <c r="CJ140" s="6">
        <v>0</v>
      </c>
      <c r="CK140" s="5"/>
      <c r="CL140" s="20"/>
      <c r="CM140" s="315"/>
      <c r="CN140" s="483"/>
      <c r="CO140" s="6">
        <v>0</v>
      </c>
      <c r="CP140" s="5"/>
      <c r="CQ140" s="20"/>
      <c r="CR140" s="315"/>
      <c r="CS140" s="483"/>
      <c r="CT140" s="6">
        <v>0</v>
      </c>
      <c r="CU140" s="5"/>
      <c r="CV140" s="20"/>
      <c r="CW140" s="315"/>
      <c r="CX140" s="483"/>
      <c r="CY140" s="6">
        <v>0</v>
      </c>
      <c r="CZ140" s="5"/>
      <c r="DA140" s="20"/>
      <c r="DB140" s="315"/>
      <c r="DC140" s="483"/>
      <c r="DD140" s="6">
        <v>0</v>
      </c>
      <c r="DE140" s="5"/>
      <c r="DF140" s="20"/>
      <c r="DG140" s="315"/>
      <c r="DH140" s="483"/>
      <c r="DI140" s="6">
        <v>0</v>
      </c>
      <c r="DJ140" s="5"/>
      <c r="DK140" s="20"/>
      <c r="DL140" s="315"/>
      <c r="DM140" s="483"/>
      <c r="DN140" s="6">
        <v>0</v>
      </c>
      <c r="DO140" s="5"/>
      <c r="DP140" s="20"/>
      <c r="DQ140" s="315"/>
      <c r="DR140" s="483"/>
      <c r="DS140" s="6">
        <v>0</v>
      </c>
      <c r="DT140" s="5"/>
      <c r="DU140" s="20"/>
      <c r="DV140" s="315"/>
      <c r="DW140" s="483"/>
      <c r="DX140" s="6">
        <v>0</v>
      </c>
      <c r="DY140" s="5"/>
      <c r="DZ140" s="20"/>
      <c r="EA140" s="315"/>
      <c r="EB140" s="483"/>
      <c r="EC140" s="6">
        <v>0</v>
      </c>
      <c r="ED140" s="5"/>
      <c r="EE140" s="20"/>
      <c r="EF140" s="315"/>
      <c r="EG140" s="483"/>
      <c r="EH140" s="6">
        <v>0</v>
      </c>
      <c r="EI140" s="5"/>
      <c r="EJ140" s="20"/>
      <c r="EK140" s="315"/>
      <c r="EL140" s="483"/>
      <c r="EM140" s="6">
        <f>SUM(CE140:DX140)</f>
        <v>0</v>
      </c>
      <c r="EN140" s="5"/>
      <c r="EO140" s="20"/>
      <c r="EP140" s="151"/>
    </row>
    <row r="141" spans="4:146" ht="12.75" customHeight="1" x14ac:dyDescent="0.3">
      <c r="D141" s="151"/>
      <c r="F141" s="315"/>
      <c r="H141" s="20"/>
      <c r="I141" s="20"/>
      <c r="J141" s="20"/>
      <c r="K141" s="315"/>
      <c r="L141" s="20"/>
      <c r="M141" s="20"/>
      <c r="N141" s="20"/>
      <c r="O141" s="20"/>
      <c r="P141" s="315"/>
      <c r="Q141" s="20"/>
      <c r="R141" s="20"/>
      <c r="S141" s="20"/>
      <c r="T141" s="20"/>
      <c r="U141" s="315"/>
      <c r="V141" s="20"/>
      <c r="W141" s="20"/>
      <c r="X141" s="20"/>
      <c r="Y141" s="20"/>
      <c r="Z141" s="315"/>
      <c r="AA141" s="20"/>
      <c r="AB141" s="20"/>
      <c r="AC141" s="20"/>
      <c r="AD141" s="20"/>
      <c r="AE141" s="315"/>
      <c r="AF141" s="20"/>
      <c r="AG141" s="20"/>
      <c r="AH141" s="20"/>
      <c r="AI141" s="20"/>
      <c r="AJ141" s="315"/>
      <c r="AK141" s="20"/>
      <c r="AL141" s="20"/>
      <c r="AM141" s="20"/>
      <c r="AN141" s="20"/>
      <c r="AO141" s="315"/>
      <c r="AP141" s="20"/>
      <c r="AQ141" s="20"/>
      <c r="AR141" s="20"/>
      <c r="AS141" s="20"/>
      <c r="AT141" s="315"/>
      <c r="AU141" s="20"/>
      <c r="AV141" s="20"/>
      <c r="AW141" s="20"/>
      <c r="AX141" s="20"/>
      <c r="AY141" s="315"/>
      <c r="AZ141" s="20"/>
      <c r="BA141" s="20"/>
      <c r="BB141" s="20"/>
      <c r="BC141" s="20"/>
      <c r="BD141" s="315"/>
      <c r="BE141" s="20"/>
      <c r="BF141" s="20"/>
      <c r="BG141" s="20"/>
      <c r="BH141" s="20"/>
      <c r="BI141" s="315"/>
      <c r="BJ141" s="20"/>
      <c r="BK141" s="20"/>
      <c r="BL141" s="20"/>
      <c r="BM141" s="20"/>
      <c r="BN141" s="315"/>
      <c r="BO141" s="20"/>
      <c r="BP141" s="20"/>
      <c r="BQ141" s="20"/>
      <c r="BR141" s="20"/>
      <c r="BS141" s="315"/>
      <c r="BT141" s="20"/>
      <c r="BU141" s="20"/>
      <c r="BV141" s="20"/>
      <c r="BW141" s="20"/>
      <c r="BX141" s="315"/>
      <c r="BY141" s="20"/>
      <c r="BZ141" s="20"/>
      <c r="CA141" s="20"/>
      <c r="CB141" s="20"/>
      <c r="CC141" s="315"/>
      <c r="CD141" s="20"/>
      <c r="CE141" s="20"/>
      <c r="CF141" s="20"/>
      <c r="CG141" s="20"/>
      <c r="CH141" s="315"/>
      <c r="CI141" s="20"/>
      <c r="CJ141" s="20"/>
      <c r="CK141" s="20"/>
      <c r="CL141" s="20"/>
      <c r="CM141" s="315"/>
      <c r="CN141" s="20"/>
      <c r="CO141" s="20"/>
      <c r="CP141" s="20"/>
      <c r="CQ141" s="20"/>
      <c r="CR141" s="315"/>
      <c r="CS141" s="20"/>
      <c r="CT141" s="20"/>
      <c r="CU141" s="20"/>
      <c r="CV141" s="20"/>
      <c r="CW141" s="315"/>
      <c r="CX141" s="20"/>
      <c r="CY141" s="20"/>
      <c r="CZ141" s="20"/>
      <c r="DA141" s="20"/>
      <c r="DB141" s="315"/>
      <c r="DC141" s="20"/>
      <c r="DD141" s="20"/>
      <c r="DE141" s="20"/>
      <c r="DF141" s="20"/>
      <c r="DG141" s="315"/>
      <c r="DH141" s="20"/>
      <c r="DI141" s="20"/>
      <c r="DJ141" s="20"/>
      <c r="DK141" s="20"/>
      <c r="DL141" s="315"/>
      <c r="DM141" s="20"/>
      <c r="DN141" s="20"/>
      <c r="DO141" s="20"/>
      <c r="DP141" s="20"/>
      <c r="DQ141" s="315"/>
      <c r="DR141" s="20"/>
      <c r="DS141" s="20"/>
      <c r="DT141" s="20"/>
      <c r="DU141" s="20"/>
      <c r="DV141" s="315"/>
      <c r="DW141" s="20"/>
      <c r="DX141" s="20"/>
      <c r="DY141" s="20"/>
      <c r="DZ141" s="20"/>
      <c r="EA141" s="315"/>
      <c r="EB141" s="20"/>
      <c r="EC141" s="20"/>
      <c r="ED141" s="20"/>
      <c r="EE141" s="20"/>
      <c r="EF141" s="315"/>
      <c r="EG141" s="20"/>
      <c r="EH141" s="20"/>
      <c r="EI141" s="20"/>
      <c r="EJ141" s="20"/>
      <c r="EK141" s="315"/>
      <c r="EL141" s="20"/>
      <c r="EM141" s="20"/>
      <c r="EN141" s="20"/>
      <c r="EO141" s="20"/>
      <c r="EP141" s="151"/>
    </row>
    <row r="142" spans="4:146" ht="12.75" hidden="1" customHeight="1" x14ac:dyDescent="0.3">
      <c r="D142" s="151" t="s">
        <v>442</v>
      </c>
      <c r="F142" s="315"/>
      <c r="H142" s="20">
        <f>SUM(H143:H145)</f>
        <v>0</v>
      </c>
      <c r="I142" s="20"/>
      <c r="J142" s="20"/>
      <c r="K142" s="315"/>
      <c r="L142" s="20"/>
      <c r="M142" s="20">
        <f>SUM(M143:M145)</f>
        <v>0</v>
      </c>
      <c r="N142" s="20"/>
      <c r="O142" s="20"/>
      <c r="P142" s="315"/>
      <c r="Q142" s="20"/>
      <c r="R142" s="20">
        <f>SUM(R143:R145)</f>
        <v>0</v>
      </c>
      <c r="S142" s="20"/>
      <c r="T142" s="20"/>
      <c r="U142" s="315"/>
      <c r="V142" s="20"/>
      <c r="W142" s="20">
        <f>SUM(W143:W145)</f>
        <v>0</v>
      </c>
      <c r="X142" s="20"/>
      <c r="Y142" s="20"/>
      <c r="Z142" s="315"/>
      <c r="AA142" s="20"/>
      <c r="AB142" s="20">
        <f>SUM(AB143:AB145)</f>
        <v>0</v>
      </c>
      <c r="AC142" s="20"/>
      <c r="AD142" s="20"/>
      <c r="AE142" s="315"/>
      <c r="AF142" s="20"/>
      <c r="AG142" s="20">
        <f>SUM(AG143:AG145)</f>
        <v>0</v>
      </c>
      <c r="AH142" s="20"/>
      <c r="AI142" s="20"/>
      <c r="AJ142" s="315"/>
      <c r="AK142" s="20"/>
      <c r="AL142" s="20">
        <f>SUM(AL143:AL145)</f>
        <v>0</v>
      </c>
      <c r="AM142" s="20"/>
      <c r="AN142" s="20"/>
      <c r="AO142" s="315"/>
      <c r="AP142" s="20"/>
      <c r="AQ142" s="20">
        <f>SUM(AQ143:AQ145)</f>
        <v>0</v>
      </c>
      <c r="AR142" s="20"/>
      <c r="AS142" s="20"/>
      <c r="AT142" s="315"/>
      <c r="AU142" s="20"/>
      <c r="AV142" s="20">
        <f>SUM(AV143:AV145)</f>
        <v>0</v>
      </c>
      <c r="AW142" s="20"/>
      <c r="AX142" s="20"/>
      <c r="AY142" s="315"/>
      <c r="AZ142" s="20"/>
      <c r="BA142" s="20">
        <f>SUM(BA143:BA145)</f>
        <v>0</v>
      </c>
      <c r="BB142" s="20"/>
      <c r="BC142" s="20"/>
      <c r="BD142" s="315"/>
      <c r="BE142" s="20"/>
      <c r="BF142" s="20">
        <f>SUM(BF143:BF145)</f>
        <v>0</v>
      </c>
      <c r="BG142" s="20"/>
      <c r="BH142" s="20"/>
      <c r="BI142" s="315"/>
      <c r="BJ142" s="20"/>
      <c r="BK142" s="20">
        <f>SUM(BK143:BK145)</f>
        <v>0</v>
      </c>
      <c r="BL142" s="20"/>
      <c r="BM142" s="20"/>
      <c r="BN142" s="315"/>
      <c r="BO142" s="20"/>
      <c r="BP142" s="20">
        <f>SUM(BP143:BP145)</f>
        <v>0</v>
      </c>
      <c r="BQ142" s="20"/>
      <c r="BR142" s="20"/>
      <c r="BS142" s="315"/>
      <c r="BT142" s="20"/>
      <c r="BU142" s="20">
        <f>SUM(BU143:BU145)</f>
        <v>0</v>
      </c>
      <c r="BV142" s="20"/>
      <c r="BW142" s="20"/>
      <c r="BX142" s="315"/>
      <c r="BY142" s="20"/>
      <c r="BZ142" s="20">
        <f>SUM(BZ143:BZ145)</f>
        <v>0</v>
      </c>
      <c r="CA142" s="20"/>
      <c r="CB142" s="20"/>
      <c r="CC142" s="315"/>
      <c r="CD142" s="20"/>
      <c r="CE142" s="20">
        <f>SUM(CE143:CE145)</f>
        <v>0</v>
      </c>
      <c r="CF142" s="20"/>
      <c r="CG142" s="20"/>
      <c r="CH142" s="315"/>
      <c r="CI142" s="20"/>
      <c r="CJ142" s="20">
        <f>SUM(CJ143:CJ145)</f>
        <v>0</v>
      </c>
      <c r="CK142" s="20"/>
      <c r="CL142" s="20"/>
      <c r="CM142" s="315"/>
      <c r="CN142" s="20"/>
      <c r="CO142" s="20">
        <f>SUM(CO143:CO145)</f>
        <v>0</v>
      </c>
      <c r="CP142" s="20"/>
      <c r="CQ142" s="20"/>
      <c r="CR142" s="315"/>
      <c r="CS142" s="20"/>
      <c r="CT142" s="20">
        <f>SUM(CT143:CT145)</f>
        <v>0</v>
      </c>
      <c r="CU142" s="20"/>
      <c r="CV142" s="20"/>
      <c r="CW142" s="315"/>
      <c r="CX142" s="20"/>
      <c r="CY142" s="20">
        <f>SUM(CY143:CY145)</f>
        <v>0</v>
      </c>
      <c r="CZ142" s="20"/>
      <c r="DA142" s="20"/>
      <c r="DB142" s="315"/>
      <c r="DC142" s="20"/>
      <c r="DD142" s="20">
        <f>SUM(DD143:DD145)</f>
        <v>0</v>
      </c>
      <c r="DE142" s="20"/>
      <c r="DF142" s="20"/>
      <c r="DG142" s="315"/>
      <c r="DH142" s="20"/>
      <c r="DI142" s="20">
        <f>SUM(DI143:DI145)</f>
        <v>0</v>
      </c>
      <c r="DJ142" s="20"/>
      <c r="DK142" s="20"/>
      <c r="DL142" s="315"/>
      <c r="DM142" s="20"/>
      <c r="DN142" s="20">
        <f>SUM(DN143:DN145)</f>
        <v>0</v>
      </c>
      <c r="DO142" s="20"/>
      <c r="DP142" s="20"/>
      <c r="DQ142" s="315"/>
      <c r="DR142" s="20"/>
      <c r="DS142" s="20">
        <f>SUM(DS143:DS145)</f>
        <v>0</v>
      </c>
      <c r="DT142" s="20"/>
      <c r="DU142" s="20"/>
      <c r="DV142" s="315"/>
      <c r="DW142" s="20"/>
      <c r="DX142" s="20">
        <f>SUM(DX143:DX145)</f>
        <v>0</v>
      </c>
      <c r="DY142" s="20"/>
      <c r="DZ142" s="20"/>
      <c r="EA142" s="315"/>
      <c r="EB142" s="20"/>
      <c r="EC142" s="20">
        <f>SUM(EC143:EC145)</f>
        <v>0</v>
      </c>
      <c r="ED142" s="20"/>
      <c r="EE142" s="20"/>
      <c r="EF142" s="315"/>
      <c r="EG142" s="20"/>
      <c r="EH142" s="20">
        <f>SUM(EH143:EH145)</f>
        <v>0</v>
      </c>
      <c r="EI142" s="20"/>
      <c r="EJ142" s="20"/>
      <c r="EK142" s="315"/>
      <c r="EL142" s="20"/>
      <c r="EM142" s="20">
        <f>SUM(EM143:EM145)</f>
        <v>0</v>
      </c>
      <c r="EN142" s="20"/>
      <c r="EO142" s="20"/>
      <c r="EP142" s="151"/>
    </row>
    <row r="143" spans="4:146" ht="12.75" hidden="1" customHeight="1" x14ac:dyDescent="0.3">
      <c r="D143" s="151" t="s">
        <v>416</v>
      </c>
      <c r="F143" s="315"/>
      <c r="G143" s="406"/>
      <c r="H143" s="474">
        <v>0</v>
      </c>
      <c r="I143" s="475"/>
      <c r="J143" s="20"/>
      <c r="K143" s="315"/>
      <c r="L143" s="476"/>
      <c r="M143" s="474">
        <v>0</v>
      </c>
      <c r="N143" s="475"/>
      <c r="O143" s="20"/>
      <c r="P143" s="315"/>
      <c r="Q143" s="476"/>
      <c r="R143" s="474">
        <v>0</v>
      </c>
      <c r="S143" s="475"/>
      <c r="T143" s="20"/>
      <c r="U143" s="315"/>
      <c r="V143" s="476"/>
      <c r="W143" s="474">
        <v>0</v>
      </c>
      <c r="X143" s="475"/>
      <c r="Y143" s="20"/>
      <c r="Z143" s="315"/>
      <c r="AA143" s="476"/>
      <c r="AB143" s="474">
        <v>0</v>
      </c>
      <c r="AC143" s="475"/>
      <c r="AD143" s="20"/>
      <c r="AE143" s="315"/>
      <c r="AF143" s="476"/>
      <c r="AG143" s="474">
        <v>0</v>
      </c>
      <c r="AH143" s="475"/>
      <c r="AI143" s="20"/>
      <c r="AJ143" s="315"/>
      <c r="AK143" s="476"/>
      <c r="AL143" s="474">
        <v>0</v>
      </c>
      <c r="AM143" s="475"/>
      <c r="AN143" s="20"/>
      <c r="AO143" s="315"/>
      <c r="AP143" s="476"/>
      <c r="AQ143" s="474">
        <v>0</v>
      </c>
      <c r="AR143" s="475"/>
      <c r="AS143" s="20"/>
      <c r="AT143" s="315"/>
      <c r="AU143" s="476"/>
      <c r="AV143" s="474">
        <v>0</v>
      </c>
      <c r="AW143" s="475"/>
      <c r="AX143" s="20"/>
      <c r="AY143" s="315"/>
      <c r="AZ143" s="476"/>
      <c r="BA143" s="474">
        <v>0</v>
      </c>
      <c r="BB143" s="475"/>
      <c r="BC143" s="20"/>
      <c r="BD143" s="315"/>
      <c r="BE143" s="476"/>
      <c r="BF143" s="474">
        <v>0</v>
      </c>
      <c r="BG143" s="475"/>
      <c r="BH143" s="20"/>
      <c r="BI143" s="315"/>
      <c r="BJ143" s="476"/>
      <c r="BK143" s="474">
        <v>0</v>
      </c>
      <c r="BL143" s="475"/>
      <c r="BM143" s="20"/>
      <c r="BN143" s="315"/>
      <c r="BO143" s="476"/>
      <c r="BP143" s="474">
        <v>0</v>
      </c>
      <c r="BQ143" s="475"/>
      <c r="BR143" s="20"/>
      <c r="BS143" s="315"/>
      <c r="BT143" s="476"/>
      <c r="BU143" s="474">
        <f>SUM(M143:BP143)</f>
        <v>0</v>
      </c>
      <c r="BV143" s="475"/>
      <c r="BW143" s="20"/>
      <c r="BX143" s="315"/>
      <c r="BY143" s="476"/>
      <c r="BZ143" s="474">
        <v>0</v>
      </c>
      <c r="CA143" s="475"/>
      <c r="CB143" s="20"/>
      <c r="CC143" s="315"/>
      <c r="CD143" s="476"/>
      <c r="CE143" s="474">
        <v>0</v>
      </c>
      <c r="CF143" s="475"/>
      <c r="CG143" s="20"/>
      <c r="CH143" s="315"/>
      <c r="CI143" s="476"/>
      <c r="CJ143" s="474">
        <v>0</v>
      </c>
      <c r="CK143" s="475"/>
      <c r="CL143" s="20"/>
      <c r="CM143" s="315"/>
      <c r="CN143" s="476"/>
      <c r="CO143" s="474">
        <v>0</v>
      </c>
      <c r="CP143" s="475"/>
      <c r="CQ143" s="20"/>
      <c r="CR143" s="315"/>
      <c r="CS143" s="476"/>
      <c r="CT143" s="474">
        <v>0</v>
      </c>
      <c r="CU143" s="475"/>
      <c r="CV143" s="20"/>
      <c r="CW143" s="315"/>
      <c r="CX143" s="476"/>
      <c r="CY143" s="474">
        <v>0</v>
      </c>
      <c r="CZ143" s="475"/>
      <c r="DA143" s="20"/>
      <c r="DB143" s="315"/>
      <c r="DC143" s="476"/>
      <c r="DD143" s="474">
        <v>0</v>
      </c>
      <c r="DE143" s="475"/>
      <c r="DF143" s="20"/>
      <c r="DG143" s="315"/>
      <c r="DH143" s="476"/>
      <c r="DI143" s="474">
        <v>0</v>
      </c>
      <c r="DJ143" s="475"/>
      <c r="DK143" s="20"/>
      <c r="DL143" s="315"/>
      <c r="DM143" s="476"/>
      <c r="DN143" s="474">
        <v>0</v>
      </c>
      <c r="DO143" s="475"/>
      <c r="DP143" s="20"/>
      <c r="DQ143" s="315"/>
      <c r="DR143" s="476"/>
      <c r="DS143" s="474">
        <v>0</v>
      </c>
      <c r="DT143" s="475"/>
      <c r="DU143" s="20"/>
      <c r="DV143" s="315"/>
      <c r="DW143" s="476"/>
      <c r="DX143" s="474">
        <v>0</v>
      </c>
      <c r="DY143" s="475"/>
      <c r="DZ143" s="20"/>
      <c r="EA143" s="315"/>
      <c r="EB143" s="476"/>
      <c r="EC143" s="474">
        <v>0</v>
      </c>
      <c r="ED143" s="475"/>
      <c r="EE143" s="20"/>
      <c r="EF143" s="315"/>
      <c r="EG143" s="476"/>
      <c r="EH143" s="474">
        <v>0</v>
      </c>
      <c r="EI143" s="475"/>
      <c r="EJ143" s="20"/>
      <c r="EK143" s="315"/>
      <c r="EL143" s="476"/>
      <c r="EM143" s="474">
        <f>SUM(CE143:CE143)</f>
        <v>0</v>
      </c>
      <c r="EN143" s="475"/>
      <c r="EO143" s="20"/>
      <c r="EP143" s="151"/>
    </row>
    <row r="144" spans="4:146" ht="12.75" hidden="1" customHeight="1" x14ac:dyDescent="0.3">
      <c r="D144" s="151" t="s">
        <v>419</v>
      </c>
      <c r="F144" s="315"/>
      <c r="G144" s="402"/>
      <c r="H144" s="20">
        <v>0</v>
      </c>
      <c r="I144" s="19"/>
      <c r="J144" s="20"/>
      <c r="K144" s="315"/>
      <c r="L144" s="315"/>
      <c r="M144" s="20">
        <v>0</v>
      </c>
      <c r="N144" s="19"/>
      <c r="O144" s="20"/>
      <c r="P144" s="315"/>
      <c r="Q144" s="315"/>
      <c r="R144" s="20">
        <v>0</v>
      </c>
      <c r="S144" s="19"/>
      <c r="T144" s="20"/>
      <c r="U144" s="315"/>
      <c r="V144" s="315"/>
      <c r="W144" s="20">
        <v>0</v>
      </c>
      <c r="X144" s="19"/>
      <c r="Y144" s="20"/>
      <c r="Z144" s="315"/>
      <c r="AA144" s="315"/>
      <c r="AB144" s="20">
        <v>0</v>
      </c>
      <c r="AC144" s="19"/>
      <c r="AD144" s="20"/>
      <c r="AE144" s="315"/>
      <c r="AF144" s="315"/>
      <c r="AG144" s="20">
        <v>0</v>
      </c>
      <c r="AH144" s="19"/>
      <c r="AI144" s="20"/>
      <c r="AJ144" s="315"/>
      <c r="AK144" s="315"/>
      <c r="AL144" s="20">
        <v>0</v>
      </c>
      <c r="AM144" s="19"/>
      <c r="AN144" s="20"/>
      <c r="AO144" s="315"/>
      <c r="AP144" s="315"/>
      <c r="AQ144" s="20">
        <v>0</v>
      </c>
      <c r="AR144" s="19"/>
      <c r="AS144" s="20"/>
      <c r="AT144" s="315"/>
      <c r="AU144" s="315"/>
      <c r="AV144" s="20">
        <v>0</v>
      </c>
      <c r="AW144" s="19"/>
      <c r="AX144" s="20"/>
      <c r="AY144" s="315"/>
      <c r="AZ144" s="315"/>
      <c r="BA144" s="20">
        <v>0</v>
      </c>
      <c r="BB144" s="19"/>
      <c r="BC144" s="20"/>
      <c r="BD144" s="315"/>
      <c r="BE144" s="315"/>
      <c r="BF144" s="20">
        <v>0</v>
      </c>
      <c r="BG144" s="19"/>
      <c r="BH144" s="20"/>
      <c r="BI144" s="315"/>
      <c r="BJ144" s="315"/>
      <c r="BK144" s="20">
        <v>0</v>
      </c>
      <c r="BL144" s="19"/>
      <c r="BM144" s="20"/>
      <c r="BN144" s="315"/>
      <c r="BO144" s="315"/>
      <c r="BP144" s="20">
        <v>0</v>
      </c>
      <c r="BQ144" s="19"/>
      <c r="BR144" s="20"/>
      <c r="BS144" s="315"/>
      <c r="BT144" s="315"/>
      <c r="BU144" s="20">
        <f>SUM(M144:BP144)</f>
        <v>0</v>
      </c>
      <c r="BV144" s="19"/>
      <c r="BW144" s="20"/>
      <c r="BX144" s="315"/>
      <c r="BY144" s="315"/>
      <c r="BZ144" s="20">
        <v>0</v>
      </c>
      <c r="CA144" s="19"/>
      <c r="CB144" s="20"/>
      <c r="CC144" s="315"/>
      <c r="CD144" s="315"/>
      <c r="CE144" s="20">
        <v>0</v>
      </c>
      <c r="CF144" s="19"/>
      <c r="CG144" s="20"/>
      <c r="CH144" s="315"/>
      <c r="CI144" s="315"/>
      <c r="CJ144" s="20">
        <v>0</v>
      </c>
      <c r="CK144" s="19"/>
      <c r="CL144" s="20"/>
      <c r="CM144" s="315"/>
      <c r="CN144" s="315"/>
      <c r="CO144" s="20">
        <v>0</v>
      </c>
      <c r="CP144" s="19"/>
      <c r="CQ144" s="20"/>
      <c r="CR144" s="315"/>
      <c r="CS144" s="315"/>
      <c r="CT144" s="20">
        <v>0</v>
      </c>
      <c r="CU144" s="19"/>
      <c r="CV144" s="20"/>
      <c r="CW144" s="315"/>
      <c r="CX144" s="315"/>
      <c r="CY144" s="20">
        <v>0</v>
      </c>
      <c r="CZ144" s="19"/>
      <c r="DA144" s="20"/>
      <c r="DB144" s="315"/>
      <c r="DC144" s="315"/>
      <c r="DD144" s="20">
        <v>0</v>
      </c>
      <c r="DE144" s="19"/>
      <c r="DF144" s="20"/>
      <c r="DG144" s="315"/>
      <c r="DH144" s="315"/>
      <c r="DI144" s="20">
        <v>0</v>
      </c>
      <c r="DJ144" s="19"/>
      <c r="DK144" s="20"/>
      <c r="DL144" s="315"/>
      <c r="DM144" s="315"/>
      <c r="DN144" s="20">
        <v>0</v>
      </c>
      <c r="DO144" s="19"/>
      <c r="DP144" s="20"/>
      <c r="DQ144" s="315"/>
      <c r="DR144" s="315"/>
      <c r="DS144" s="20">
        <v>0</v>
      </c>
      <c r="DT144" s="19"/>
      <c r="DU144" s="20"/>
      <c r="DV144" s="315"/>
      <c r="DW144" s="315"/>
      <c r="DX144" s="20">
        <v>0</v>
      </c>
      <c r="DY144" s="19"/>
      <c r="DZ144" s="20"/>
      <c r="EA144" s="315"/>
      <c r="EB144" s="315"/>
      <c r="EC144" s="20">
        <v>0</v>
      </c>
      <c r="ED144" s="19"/>
      <c r="EE144" s="20"/>
      <c r="EF144" s="315"/>
      <c r="EG144" s="315"/>
      <c r="EH144" s="20">
        <v>0</v>
      </c>
      <c r="EI144" s="19"/>
      <c r="EJ144" s="20"/>
      <c r="EK144" s="315"/>
      <c r="EL144" s="315"/>
      <c r="EM144" s="20">
        <f>SUM(CE144:CE144)</f>
        <v>0</v>
      </c>
      <c r="EN144" s="19"/>
      <c r="EO144" s="20"/>
      <c r="EP144" s="151"/>
    </row>
    <row r="145" spans="4:146" ht="12.75" hidden="1" customHeight="1" x14ac:dyDescent="0.3">
      <c r="D145" s="151" t="s">
        <v>436</v>
      </c>
      <c r="F145" s="315"/>
      <c r="G145" s="419"/>
      <c r="H145" s="6">
        <v>0</v>
      </c>
      <c r="I145" s="5"/>
      <c r="J145" s="20"/>
      <c r="K145" s="315"/>
      <c r="L145" s="483"/>
      <c r="M145" s="6">
        <v>0</v>
      </c>
      <c r="N145" s="5"/>
      <c r="O145" s="20"/>
      <c r="P145" s="315"/>
      <c r="Q145" s="483"/>
      <c r="R145" s="6">
        <v>0</v>
      </c>
      <c r="S145" s="5"/>
      <c r="T145" s="20"/>
      <c r="U145" s="315"/>
      <c r="V145" s="483"/>
      <c r="W145" s="6">
        <v>0</v>
      </c>
      <c r="X145" s="5"/>
      <c r="Y145" s="20"/>
      <c r="Z145" s="315"/>
      <c r="AA145" s="483"/>
      <c r="AB145" s="6">
        <v>0</v>
      </c>
      <c r="AC145" s="5"/>
      <c r="AD145" s="20"/>
      <c r="AE145" s="315"/>
      <c r="AF145" s="483"/>
      <c r="AG145" s="6">
        <v>0</v>
      </c>
      <c r="AH145" s="5"/>
      <c r="AI145" s="20"/>
      <c r="AJ145" s="315"/>
      <c r="AK145" s="483"/>
      <c r="AL145" s="6">
        <v>0</v>
      </c>
      <c r="AM145" s="5"/>
      <c r="AN145" s="20"/>
      <c r="AO145" s="315"/>
      <c r="AP145" s="483"/>
      <c r="AQ145" s="6">
        <v>0</v>
      </c>
      <c r="AR145" s="5"/>
      <c r="AS145" s="20"/>
      <c r="AT145" s="315"/>
      <c r="AU145" s="483"/>
      <c r="AV145" s="6">
        <v>0</v>
      </c>
      <c r="AW145" s="5"/>
      <c r="AX145" s="20"/>
      <c r="AY145" s="315"/>
      <c r="AZ145" s="483"/>
      <c r="BA145" s="6">
        <v>0</v>
      </c>
      <c r="BB145" s="5"/>
      <c r="BC145" s="20"/>
      <c r="BD145" s="315"/>
      <c r="BE145" s="483"/>
      <c r="BF145" s="6">
        <v>0</v>
      </c>
      <c r="BG145" s="5"/>
      <c r="BH145" s="20"/>
      <c r="BI145" s="315"/>
      <c r="BJ145" s="483"/>
      <c r="BK145" s="6">
        <v>0</v>
      </c>
      <c r="BL145" s="5"/>
      <c r="BM145" s="20"/>
      <c r="BN145" s="315"/>
      <c r="BO145" s="483"/>
      <c r="BP145" s="6">
        <v>0</v>
      </c>
      <c r="BQ145" s="5"/>
      <c r="BR145" s="20"/>
      <c r="BS145" s="315"/>
      <c r="BT145" s="483"/>
      <c r="BU145" s="6">
        <f>SUM(M145:BP145)</f>
        <v>0</v>
      </c>
      <c r="BV145" s="5"/>
      <c r="BW145" s="20"/>
      <c r="BX145" s="315"/>
      <c r="BY145" s="483"/>
      <c r="BZ145" s="6">
        <v>0</v>
      </c>
      <c r="CA145" s="5"/>
      <c r="CB145" s="20"/>
      <c r="CC145" s="315"/>
      <c r="CD145" s="483"/>
      <c r="CE145" s="6">
        <v>0</v>
      </c>
      <c r="CF145" s="5"/>
      <c r="CG145" s="20"/>
      <c r="CH145" s="315"/>
      <c r="CI145" s="483"/>
      <c r="CJ145" s="6">
        <v>0</v>
      </c>
      <c r="CK145" s="5"/>
      <c r="CL145" s="20"/>
      <c r="CM145" s="315"/>
      <c r="CN145" s="483"/>
      <c r="CO145" s="6">
        <v>0</v>
      </c>
      <c r="CP145" s="5"/>
      <c r="CQ145" s="20"/>
      <c r="CR145" s="315"/>
      <c r="CS145" s="483"/>
      <c r="CT145" s="6">
        <v>0</v>
      </c>
      <c r="CU145" s="5"/>
      <c r="CV145" s="20"/>
      <c r="CW145" s="315"/>
      <c r="CX145" s="483"/>
      <c r="CY145" s="6">
        <v>0</v>
      </c>
      <c r="CZ145" s="5"/>
      <c r="DA145" s="20"/>
      <c r="DB145" s="315"/>
      <c r="DC145" s="483"/>
      <c r="DD145" s="6">
        <v>0</v>
      </c>
      <c r="DE145" s="5"/>
      <c r="DF145" s="20"/>
      <c r="DG145" s="315"/>
      <c r="DH145" s="483"/>
      <c r="DI145" s="6">
        <v>0</v>
      </c>
      <c r="DJ145" s="5"/>
      <c r="DK145" s="20"/>
      <c r="DL145" s="315"/>
      <c r="DM145" s="483"/>
      <c r="DN145" s="6">
        <v>0</v>
      </c>
      <c r="DO145" s="5"/>
      <c r="DP145" s="20"/>
      <c r="DQ145" s="315"/>
      <c r="DR145" s="483"/>
      <c r="DS145" s="6">
        <v>0</v>
      </c>
      <c r="DT145" s="5"/>
      <c r="DU145" s="20"/>
      <c r="DV145" s="315"/>
      <c r="DW145" s="483"/>
      <c r="DX145" s="6">
        <v>0</v>
      </c>
      <c r="DY145" s="5"/>
      <c r="DZ145" s="20"/>
      <c r="EA145" s="315"/>
      <c r="EB145" s="483"/>
      <c r="EC145" s="6">
        <v>0</v>
      </c>
      <c r="ED145" s="5"/>
      <c r="EE145" s="20"/>
      <c r="EF145" s="315"/>
      <c r="EG145" s="483"/>
      <c r="EH145" s="6">
        <v>0</v>
      </c>
      <c r="EI145" s="5"/>
      <c r="EJ145" s="20"/>
      <c r="EK145" s="315"/>
      <c r="EL145" s="483"/>
      <c r="EM145" s="6">
        <f>SUM(CE145:CE145)</f>
        <v>0</v>
      </c>
      <c r="EN145" s="5"/>
      <c r="EO145" s="20"/>
      <c r="EP145" s="151"/>
    </row>
    <row r="146" spans="4:146" ht="12.75" hidden="1" customHeight="1" x14ac:dyDescent="0.3">
      <c r="D146" s="151"/>
      <c r="F146" s="315"/>
      <c r="H146" s="20"/>
      <c r="I146" s="20"/>
      <c r="J146" s="20"/>
      <c r="K146" s="315"/>
      <c r="L146" s="20"/>
      <c r="M146" s="20"/>
      <c r="N146" s="20"/>
      <c r="O146" s="20"/>
      <c r="P146" s="315"/>
      <c r="Q146" s="20"/>
      <c r="R146" s="20"/>
      <c r="S146" s="20"/>
      <c r="T146" s="20"/>
      <c r="U146" s="315"/>
      <c r="V146" s="20"/>
      <c r="W146" s="20"/>
      <c r="X146" s="20"/>
      <c r="Y146" s="20"/>
      <c r="Z146" s="315"/>
      <c r="AA146" s="20"/>
      <c r="AB146" s="20"/>
      <c r="AC146" s="20"/>
      <c r="AD146" s="20"/>
      <c r="AE146" s="315"/>
      <c r="AF146" s="20"/>
      <c r="AG146" s="20"/>
      <c r="AH146" s="20"/>
      <c r="AI146" s="20"/>
      <c r="AJ146" s="315"/>
      <c r="AK146" s="20"/>
      <c r="AL146" s="20"/>
      <c r="AM146" s="20"/>
      <c r="AN146" s="20"/>
      <c r="AO146" s="315"/>
      <c r="AP146" s="20"/>
      <c r="AQ146" s="20"/>
      <c r="AR146" s="20"/>
      <c r="AS146" s="20"/>
      <c r="AT146" s="315"/>
      <c r="AU146" s="20"/>
      <c r="AV146" s="20"/>
      <c r="AW146" s="20"/>
      <c r="AX146" s="20"/>
      <c r="AY146" s="315"/>
      <c r="AZ146" s="20"/>
      <c r="BA146" s="20"/>
      <c r="BB146" s="20"/>
      <c r="BC146" s="20"/>
      <c r="BD146" s="315"/>
      <c r="BE146" s="20"/>
      <c r="BF146" s="20"/>
      <c r="BG146" s="20"/>
      <c r="BH146" s="20"/>
      <c r="BI146" s="315"/>
      <c r="BJ146" s="20"/>
      <c r="BK146" s="20"/>
      <c r="BL146" s="20"/>
      <c r="BM146" s="20"/>
      <c r="BN146" s="315"/>
      <c r="BO146" s="20"/>
      <c r="BP146" s="20"/>
      <c r="BQ146" s="20"/>
      <c r="BR146" s="20"/>
      <c r="BS146" s="315"/>
      <c r="BT146" s="20"/>
      <c r="BU146" s="20"/>
      <c r="BV146" s="20"/>
      <c r="BW146" s="20"/>
      <c r="BX146" s="315"/>
      <c r="BY146" s="20"/>
      <c r="BZ146" s="20"/>
      <c r="CA146" s="20"/>
      <c r="CB146" s="20"/>
      <c r="CC146" s="315"/>
      <c r="CD146" s="20"/>
      <c r="CE146" s="20"/>
      <c r="CF146" s="20"/>
      <c r="CG146" s="20"/>
      <c r="CH146" s="315"/>
      <c r="CI146" s="20"/>
      <c r="CJ146" s="20"/>
      <c r="CK146" s="20"/>
      <c r="CL146" s="20"/>
      <c r="CM146" s="315"/>
      <c r="CN146" s="20"/>
      <c r="CO146" s="20"/>
      <c r="CP146" s="20"/>
      <c r="CQ146" s="20"/>
      <c r="CR146" s="315"/>
      <c r="CS146" s="20"/>
      <c r="CT146" s="20"/>
      <c r="CU146" s="20"/>
      <c r="CV146" s="20"/>
      <c r="CW146" s="315"/>
      <c r="CX146" s="20"/>
      <c r="CY146" s="20"/>
      <c r="CZ146" s="20"/>
      <c r="DA146" s="20"/>
      <c r="DB146" s="315"/>
      <c r="DC146" s="20"/>
      <c r="DD146" s="20"/>
      <c r="DE146" s="20"/>
      <c r="DF146" s="20"/>
      <c r="DG146" s="315"/>
      <c r="DH146" s="20"/>
      <c r="DI146" s="20"/>
      <c r="DJ146" s="20"/>
      <c r="DK146" s="20"/>
      <c r="DL146" s="315"/>
      <c r="DM146" s="20"/>
      <c r="DN146" s="20"/>
      <c r="DO146" s="20"/>
      <c r="DP146" s="20"/>
      <c r="DQ146" s="315"/>
      <c r="DR146" s="20"/>
      <c r="DS146" s="20"/>
      <c r="DT146" s="20"/>
      <c r="DU146" s="20"/>
      <c r="DV146" s="315"/>
      <c r="DW146" s="20"/>
      <c r="DX146" s="20"/>
      <c r="DY146" s="20"/>
      <c r="DZ146" s="20"/>
      <c r="EA146" s="315"/>
      <c r="EB146" s="20"/>
      <c r="EC146" s="20"/>
      <c r="ED146" s="20"/>
      <c r="EE146" s="20"/>
      <c r="EF146" s="315"/>
      <c r="EG146" s="20"/>
      <c r="EH146" s="20"/>
      <c r="EI146" s="20"/>
      <c r="EJ146" s="20"/>
      <c r="EK146" s="315"/>
      <c r="EL146" s="20"/>
      <c r="EM146" s="20"/>
      <c r="EN146" s="20"/>
      <c r="EO146" s="20"/>
      <c r="EP146" s="151"/>
    </row>
    <row r="147" spans="4:146" x14ac:dyDescent="0.3">
      <c r="D147" s="151" t="s">
        <v>443</v>
      </c>
      <c r="F147" s="315"/>
      <c r="H147" s="20">
        <f>SUM(H148:H150)</f>
        <v>0</v>
      </c>
      <c r="I147" s="20"/>
      <c r="J147" s="20"/>
      <c r="K147" s="315"/>
      <c r="L147" s="20"/>
      <c r="M147" s="20">
        <f>SUM(M148:M150)</f>
        <v>3439000</v>
      </c>
      <c r="N147" s="20"/>
      <c r="O147" s="20"/>
      <c r="P147" s="315"/>
      <c r="Q147" s="20"/>
      <c r="R147" s="20">
        <f>SUM(R148:R150)</f>
        <v>3306000</v>
      </c>
      <c r="S147" s="20"/>
      <c r="T147" s="20"/>
      <c r="U147" s="315"/>
      <c r="V147" s="20"/>
      <c r="W147" s="20">
        <f>SUM(W148:W150)</f>
        <v>4688000</v>
      </c>
      <c r="X147" s="20"/>
      <c r="Y147" s="20"/>
      <c r="Z147" s="315"/>
      <c r="AA147" s="20"/>
      <c r="AB147" s="20">
        <f>SUM(AB148:AB150)</f>
        <v>1250000</v>
      </c>
      <c r="AC147" s="20"/>
      <c r="AD147" s="20"/>
      <c r="AE147" s="315"/>
      <c r="AF147" s="20"/>
      <c r="AG147" s="20">
        <f>SUM(AG148:AG150)</f>
        <v>2193010</v>
      </c>
      <c r="AH147" s="20"/>
      <c r="AI147" s="20"/>
      <c r="AJ147" s="315"/>
      <c r="AK147" s="20"/>
      <c r="AL147" s="20">
        <f>SUM(AL148:AL150)</f>
        <v>5875000</v>
      </c>
      <c r="AM147" s="20"/>
      <c r="AN147" s="20"/>
      <c r="AO147" s="315"/>
      <c r="AP147" s="20"/>
      <c r="AQ147" s="20">
        <f>SUM(AQ148:AQ150)</f>
        <v>2191000</v>
      </c>
      <c r="AR147" s="20"/>
      <c r="AS147" s="20"/>
      <c r="AT147" s="315"/>
      <c r="AU147" s="20"/>
      <c r="AV147" s="20">
        <f>SUM(AV148:AV150)</f>
        <v>2190000</v>
      </c>
      <c r="AW147" s="20"/>
      <c r="AX147" s="20"/>
      <c r="AY147" s="315"/>
      <c r="AZ147" s="20"/>
      <c r="BA147" s="20">
        <f>SUM(BA148:BA150)</f>
        <v>1752000</v>
      </c>
      <c r="BB147" s="20"/>
      <c r="BC147" s="20"/>
      <c r="BD147" s="315"/>
      <c r="BE147" s="20"/>
      <c r="BF147" s="20">
        <f>SUM(BF148:BF150)</f>
        <v>0</v>
      </c>
      <c r="BG147" s="20"/>
      <c r="BH147" s="20"/>
      <c r="BI147" s="315"/>
      <c r="BJ147" s="20"/>
      <c r="BK147" s="20">
        <f>SUM(BK148:BK150)</f>
        <v>0</v>
      </c>
      <c r="BL147" s="20"/>
      <c r="BM147" s="20"/>
      <c r="BN147" s="315"/>
      <c r="BO147" s="20"/>
      <c r="BP147" s="20">
        <f>SUM(BP148:BP150)</f>
        <v>0</v>
      </c>
      <c r="BQ147" s="20"/>
      <c r="BR147" s="20"/>
      <c r="BS147" s="315"/>
      <c r="BT147" s="20"/>
      <c r="BU147" s="20">
        <f>SUM(BU148:BU150)</f>
        <v>26884010</v>
      </c>
      <c r="BV147" s="20"/>
      <c r="BW147" s="20"/>
      <c r="BX147" s="315"/>
      <c r="BY147" s="20"/>
      <c r="BZ147" s="20">
        <f>SUM(BZ148:BZ150)</f>
        <v>25878837</v>
      </c>
      <c r="CA147" s="20"/>
      <c r="CB147" s="20"/>
      <c r="CC147" s="315"/>
      <c r="CD147" s="20"/>
      <c r="CE147" s="20">
        <f>SUM(CE148:CE150)</f>
        <v>6119000</v>
      </c>
      <c r="CF147" s="20"/>
      <c r="CG147" s="20"/>
      <c r="CH147" s="315"/>
      <c r="CI147" s="20"/>
      <c r="CJ147" s="20">
        <f>SUM(CJ148:CJ150)</f>
        <v>3854000</v>
      </c>
      <c r="CK147" s="20"/>
      <c r="CL147" s="20"/>
      <c r="CM147" s="315"/>
      <c r="CN147" s="20"/>
      <c r="CO147" s="20">
        <f>SUM(CO148:CO150)</f>
        <v>2170379</v>
      </c>
      <c r="CP147" s="20"/>
      <c r="CQ147" s="20"/>
      <c r="CR147" s="315"/>
      <c r="CS147" s="20"/>
      <c r="CT147" s="20">
        <f>SUM(CT148:CT150)</f>
        <v>3532072</v>
      </c>
      <c r="CU147" s="20"/>
      <c r="CV147" s="20"/>
      <c r="CW147" s="315"/>
      <c r="CX147" s="20"/>
      <c r="CY147" s="20">
        <f>SUM(CY148:CY150)</f>
        <v>3436373</v>
      </c>
      <c r="CZ147" s="20"/>
      <c r="DA147" s="20"/>
      <c r="DB147" s="315"/>
      <c r="DC147" s="20"/>
      <c r="DD147" s="20">
        <f>SUM(DD148:DD150)</f>
        <v>2191000</v>
      </c>
      <c r="DE147" s="20"/>
      <c r="DF147" s="20"/>
      <c r="DG147" s="315"/>
      <c r="DH147" s="20"/>
      <c r="DI147" s="20">
        <f>SUM(DI148:DI150)</f>
        <v>10934</v>
      </c>
      <c r="DJ147" s="20"/>
      <c r="DK147" s="20"/>
      <c r="DL147" s="315"/>
      <c r="DM147" s="20"/>
      <c r="DN147" s="20">
        <f>SUM(DN148:DN150)</f>
        <v>5440</v>
      </c>
      <c r="DO147" s="20"/>
      <c r="DP147" s="20"/>
      <c r="DQ147" s="315"/>
      <c r="DR147" s="20"/>
      <c r="DS147" s="20">
        <f>SUM(DS148:DS150)</f>
        <v>6639</v>
      </c>
      <c r="DT147" s="20"/>
      <c r="DU147" s="20"/>
      <c r="DV147" s="315"/>
      <c r="DW147" s="20"/>
      <c r="DX147" s="20">
        <f>SUM(DX148:DX150)</f>
        <v>0</v>
      </c>
      <c r="DY147" s="20"/>
      <c r="DZ147" s="20"/>
      <c r="EA147" s="315"/>
      <c r="EB147" s="20"/>
      <c r="EC147" s="20">
        <f>SUM(EC148:EC150)</f>
        <v>2500000</v>
      </c>
      <c r="ED147" s="20"/>
      <c r="EE147" s="20"/>
      <c r="EF147" s="315"/>
      <c r="EG147" s="20"/>
      <c r="EH147" s="20">
        <f>SUM(EH148:EH150)</f>
        <v>2053000</v>
      </c>
      <c r="EI147" s="20"/>
      <c r="EJ147" s="20"/>
      <c r="EK147" s="315"/>
      <c r="EL147" s="20"/>
      <c r="EM147" s="20">
        <f>SUM(EM148:EM150)</f>
        <v>21325837</v>
      </c>
      <c r="EN147" s="20"/>
      <c r="EO147" s="20"/>
      <c r="EP147" s="151"/>
    </row>
    <row r="148" spans="4:146" x14ac:dyDescent="0.3">
      <c r="D148" s="151" t="s">
        <v>416</v>
      </c>
      <c r="F148" s="315"/>
      <c r="G148" s="406"/>
      <c r="H148" s="474">
        <v>0</v>
      </c>
      <c r="I148" s="475"/>
      <c r="J148" s="20"/>
      <c r="K148" s="315"/>
      <c r="L148" s="476"/>
      <c r="M148" s="474">
        <f>3439000-647035</f>
        <v>2791965</v>
      </c>
      <c r="N148" s="475"/>
      <c r="O148" s="20"/>
      <c r="P148" s="315"/>
      <c r="Q148" s="476"/>
      <c r="R148" s="474">
        <f>3306000-557099</f>
        <v>2748901</v>
      </c>
      <c r="S148" s="475"/>
      <c r="T148" s="20"/>
      <c r="U148" s="315"/>
      <c r="V148" s="476"/>
      <c r="W148" s="474">
        <f>4688000-656402</f>
        <v>4031598</v>
      </c>
      <c r="X148" s="475"/>
      <c r="Y148" s="20"/>
      <c r="Z148" s="315"/>
      <c r="AA148" s="476"/>
      <c r="AB148" s="474">
        <f>1250000-156388</f>
        <v>1093612</v>
      </c>
      <c r="AC148" s="475"/>
      <c r="AD148" s="20"/>
      <c r="AE148" s="315"/>
      <c r="AF148" s="476"/>
      <c r="AG148" s="474">
        <f>2193010-242063</f>
        <v>1950947</v>
      </c>
      <c r="AH148" s="475"/>
      <c r="AI148" s="20"/>
      <c r="AJ148" s="315"/>
      <c r="AK148" s="476"/>
      <c r="AL148" s="474">
        <f>5875000-582498</f>
        <v>5292502</v>
      </c>
      <c r="AM148" s="475"/>
      <c r="AN148" s="20"/>
      <c r="AO148" s="315"/>
      <c r="AP148" s="476"/>
      <c r="AQ148" s="474">
        <f>2191000-171819</f>
        <v>2019181</v>
      </c>
      <c r="AR148" s="475"/>
      <c r="AS148" s="20"/>
      <c r="AT148" s="315"/>
      <c r="AU148" s="476"/>
      <c r="AV148" s="474">
        <f>2190000-119256</f>
        <v>2070744</v>
      </c>
      <c r="AW148" s="475"/>
      <c r="AX148" s="20"/>
      <c r="AY148" s="315"/>
      <c r="AZ148" s="476"/>
      <c r="BA148" s="474">
        <f>1752000-49689</f>
        <v>1702311</v>
      </c>
      <c r="BB148" s="475"/>
      <c r="BC148" s="20"/>
      <c r="BD148" s="315"/>
      <c r="BE148" s="476"/>
      <c r="BF148" s="474">
        <v>0</v>
      </c>
      <c r="BG148" s="475"/>
      <c r="BH148" s="20"/>
      <c r="BI148" s="315"/>
      <c r="BJ148" s="476"/>
      <c r="BK148" s="474">
        <v>0</v>
      </c>
      <c r="BL148" s="475"/>
      <c r="BM148" s="20"/>
      <c r="BN148" s="315"/>
      <c r="BO148" s="476"/>
      <c r="BP148" s="474">
        <v>0</v>
      </c>
      <c r="BQ148" s="475"/>
      <c r="BR148" s="20"/>
      <c r="BS148" s="315"/>
      <c r="BT148" s="476"/>
      <c r="BU148" s="474">
        <f>SUM(M148:BP148)</f>
        <v>23701761</v>
      </c>
      <c r="BV148" s="475"/>
      <c r="BW148" s="20"/>
      <c r="BX148" s="315"/>
      <c r="BY148" s="476"/>
      <c r="BZ148" s="474">
        <v>20489285</v>
      </c>
      <c r="CA148" s="475"/>
      <c r="CB148" s="20"/>
      <c r="CC148" s="315"/>
      <c r="CD148" s="476"/>
      <c r="CE148" s="474">
        <v>4535814</v>
      </c>
      <c r="CF148" s="475"/>
      <c r="CG148" s="20"/>
      <c r="CH148" s="315"/>
      <c r="CI148" s="476"/>
      <c r="CJ148" s="474">
        <v>2911817</v>
      </c>
      <c r="CK148" s="475"/>
      <c r="CL148" s="20"/>
      <c r="CM148" s="315"/>
      <c r="CN148" s="476"/>
      <c r="CO148" s="474">
        <v>1700345</v>
      </c>
      <c r="CP148" s="475"/>
      <c r="CQ148" s="20"/>
      <c r="CR148" s="315"/>
      <c r="CS148" s="476"/>
      <c r="CT148" s="474">
        <v>2860771</v>
      </c>
      <c r="CU148" s="475"/>
      <c r="CV148" s="20"/>
      <c r="CW148" s="315"/>
      <c r="CX148" s="476"/>
      <c r="CY148" s="474">
        <v>2822105</v>
      </c>
      <c r="CZ148" s="475"/>
      <c r="DA148" s="20"/>
      <c r="DB148" s="315"/>
      <c r="DC148" s="476"/>
      <c r="DD148" s="474">
        <v>1826463</v>
      </c>
      <c r="DE148" s="475"/>
      <c r="DF148" s="20"/>
      <c r="DG148" s="315"/>
      <c r="DH148" s="476"/>
      <c r="DI148" s="474">
        <v>9352</v>
      </c>
      <c r="DJ148" s="475"/>
      <c r="DK148" s="20"/>
      <c r="DL148" s="315"/>
      <c r="DM148" s="476"/>
      <c r="DN148" s="474">
        <v>4587</v>
      </c>
      <c r="DO148" s="475"/>
      <c r="DP148" s="20"/>
      <c r="DQ148" s="315"/>
      <c r="DR148" s="476"/>
      <c r="DS148" s="474">
        <v>5676</v>
      </c>
      <c r="DT148" s="475"/>
      <c r="DU148" s="20"/>
      <c r="DV148" s="315"/>
      <c r="DW148" s="476"/>
      <c r="DX148" s="474">
        <v>0</v>
      </c>
      <c r="DY148" s="475"/>
      <c r="DZ148" s="20"/>
      <c r="EA148" s="315"/>
      <c r="EB148" s="476"/>
      <c r="EC148" s="474">
        <v>2103365</v>
      </c>
      <c r="ED148" s="475"/>
      <c r="EE148" s="20"/>
      <c r="EF148" s="315"/>
      <c r="EG148" s="476"/>
      <c r="EH148" s="474">
        <v>1708990</v>
      </c>
      <c r="EI148" s="475"/>
      <c r="EJ148" s="20"/>
      <c r="EK148" s="315"/>
      <c r="EL148" s="476"/>
      <c r="EM148" s="474">
        <f>SUM(CE148:DX148)</f>
        <v>16676930</v>
      </c>
      <c r="EN148" s="475"/>
      <c r="EO148" s="20"/>
      <c r="EP148" s="151"/>
    </row>
    <row r="149" spans="4:146" x14ac:dyDescent="0.3">
      <c r="D149" s="151" t="s">
        <v>419</v>
      </c>
      <c r="F149" s="315"/>
      <c r="G149" s="402"/>
      <c r="H149" s="20">
        <v>0</v>
      </c>
      <c r="I149" s="19"/>
      <c r="J149" s="20"/>
      <c r="K149" s="315"/>
      <c r="L149" s="315"/>
      <c r="M149" s="20">
        <v>647035</v>
      </c>
      <c r="N149" s="19"/>
      <c r="O149" s="20"/>
      <c r="P149" s="315"/>
      <c r="Q149" s="315"/>
      <c r="R149" s="20">
        <v>557099</v>
      </c>
      <c r="S149" s="19"/>
      <c r="T149" s="20"/>
      <c r="U149" s="315"/>
      <c r="V149" s="315"/>
      <c r="W149" s="20">
        <v>656402</v>
      </c>
      <c r="X149" s="19"/>
      <c r="Y149" s="20"/>
      <c r="Z149" s="315"/>
      <c r="AA149" s="315"/>
      <c r="AB149" s="20">
        <v>156388</v>
      </c>
      <c r="AC149" s="19"/>
      <c r="AD149" s="20"/>
      <c r="AE149" s="315"/>
      <c r="AF149" s="315"/>
      <c r="AG149" s="20">
        <v>242063</v>
      </c>
      <c r="AH149" s="19"/>
      <c r="AI149" s="20"/>
      <c r="AJ149" s="315"/>
      <c r="AK149" s="315"/>
      <c r="AL149" s="20">
        <v>582498</v>
      </c>
      <c r="AM149" s="19"/>
      <c r="AN149" s="20"/>
      <c r="AO149" s="315"/>
      <c r="AP149" s="315"/>
      <c r="AQ149" s="20">
        <v>171819</v>
      </c>
      <c r="AR149" s="19"/>
      <c r="AS149" s="20"/>
      <c r="AT149" s="315"/>
      <c r="AU149" s="315"/>
      <c r="AV149" s="20">
        <v>119256</v>
      </c>
      <c r="AW149" s="19"/>
      <c r="AX149" s="20"/>
      <c r="AY149" s="315"/>
      <c r="AZ149" s="315"/>
      <c r="BA149" s="20">
        <v>49689</v>
      </c>
      <c r="BB149" s="19"/>
      <c r="BC149" s="20"/>
      <c r="BD149" s="315"/>
      <c r="BE149" s="315"/>
      <c r="BF149" s="20">
        <v>0</v>
      </c>
      <c r="BG149" s="19"/>
      <c r="BH149" s="20"/>
      <c r="BI149" s="315"/>
      <c r="BJ149" s="315"/>
      <c r="BK149" s="20">
        <v>0</v>
      </c>
      <c r="BL149" s="19"/>
      <c r="BM149" s="20"/>
      <c r="BN149" s="315"/>
      <c r="BO149" s="315"/>
      <c r="BP149" s="20">
        <v>0</v>
      </c>
      <c r="BQ149" s="19"/>
      <c r="BR149" s="20"/>
      <c r="BS149" s="315"/>
      <c r="BT149" s="315"/>
      <c r="BU149" s="20">
        <f>SUM(M149:BP149)</f>
        <v>3182249</v>
      </c>
      <c r="BV149" s="19"/>
      <c r="BW149" s="20"/>
      <c r="BX149" s="315"/>
      <c r="BY149" s="315"/>
      <c r="BZ149" s="20">
        <v>5389552</v>
      </c>
      <c r="CA149" s="19"/>
      <c r="CB149" s="20"/>
      <c r="CC149" s="315"/>
      <c r="CD149" s="315"/>
      <c r="CE149" s="20">
        <v>1583186</v>
      </c>
      <c r="CF149" s="19"/>
      <c r="CG149" s="20"/>
      <c r="CH149" s="315"/>
      <c r="CI149" s="315"/>
      <c r="CJ149" s="20">
        <v>942183</v>
      </c>
      <c r="CK149" s="19"/>
      <c r="CL149" s="20"/>
      <c r="CM149" s="315"/>
      <c r="CN149" s="315"/>
      <c r="CO149" s="20">
        <v>470034</v>
      </c>
      <c r="CP149" s="19"/>
      <c r="CQ149" s="20"/>
      <c r="CR149" s="315"/>
      <c r="CS149" s="315"/>
      <c r="CT149" s="20">
        <v>671301</v>
      </c>
      <c r="CU149" s="19"/>
      <c r="CV149" s="20"/>
      <c r="CW149" s="315"/>
      <c r="CX149" s="315"/>
      <c r="CY149" s="20">
        <v>614268</v>
      </c>
      <c r="CZ149" s="19"/>
      <c r="DA149" s="20"/>
      <c r="DB149" s="315"/>
      <c r="DC149" s="315"/>
      <c r="DD149" s="20">
        <v>364537</v>
      </c>
      <c r="DE149" s="19"/>
      <c r="DF149" s="20"/>
      <c r="DG149" s="315"/>
      <c r="DH149" s="315"/>
      <c r="DI149" s="20">
        <v>1582</v>
      </c>
      <c r="DJ149" s="19"/>
      <c r="DK149" s="20"/>
      <c r="DL149" s="315"/>
      <c r="DM149" s="315"/>
      <c r="DN149" s="20">
        <v>853</v>
      </c>
      <c r="DO149" s="19"/>
      <c r="DP149" s="20"/>
      <c r="DQ149" s="315"/>
      <c r="DR149" s="315"/>
      <c r="DS149" s="20">
        <v>963</v>
      </c>
      <c r="DT149" s="19"/>
      <c r="DU149" s="20"/>
      <c r="DV149" s="315"/>
      <c r="DW149" s="315"/>
      <c r="DX149" s="20">
        <v>0</v>
      </c>
      <c r="DY149" s="19"/>
      <c r="DZ149" s="20"/>
      <c r="EA149" s="315"/>
      <c r="EB149" s="315"/>
      <c r="EC149" s="20">
        <v>396635</v>
      </c>
      <c r="ED149" s="19"/>
      <c r="EE149" s="20"/>
      <c r="EF149" s="315"/>
      <c r="EG149" s="315"/>
      <c r="EH149" s="20">
        <v>344010</v>
      </c>
      <c r="EI149" s="19"/>
      <c r="EJ149" s="20"/>
      <c r="EK149" s="315"/>
      <c r="EL149" s="315"/>
      <c r="EM149" s="20">
        <f>SUM(CE149:DX149)</f>
        <v>4648907</v>
      </c>
      <c r="EN149" s="19"/>
      <c r="EO149" s="20"/>
      <c r="EP149" s="151"/>
    </row>
    <row r="150" spans="4:146" x14ac:dyDescent="0.3">
      <c r="D150" s="151" t="s">
        <v>436</v>
      </c>
      <c r="F150" s="315"/>
      <c r="G150" s="419"/>
      <c r="H150" s="6">
        <v>0</v>
      </c>
      <c r="I150" s="5"/>
      <c r="J150" s="20"/>
      <c r="K150" s="315"/>
      <c r="L150" s="483"/>
      <c r="M150" s="6">
        <v>0</v>
      </c>
      <c r="N150" s="5"/>
      <c r="O150" s="20"/>
      <c r="P150" s="315"/>
      <c r="Q150" s="483"/>
      <c r="R150" s="6">
        <v>0</v>
      </c>
      <c r="S150" s="5"/>
      <c r="T150" s="20"/>
      <c r="U150" s="315"/>
      <c r="V150" s="483"/>
      <c r="W150" s="6">
        <v>0</v>
      </c>
      <c r="X150" s="5"/>
      <c r="Y150" s="20"/>
      <c r="Z150" s="315"/>
      <c r="AA150" s="483"/>
      <c r="AB150" s="6">
        <v>0</v>
      </c>
      <c r="AC150" s="5"/>
      <c r="AD150" s="20"/>
      <c r="AE150" s="315"/>
      <c r="AF150" s="483"/>
      <c r="AG150" s="6">
        <v>0</v>
      </c>
      <c r="AH150" s="5"/>
      <c r="AI150" s="20"/>
      <c r="AJ150" s="315"/>
      <c r="AK150" s="483"/>
      <c r="AL150" s="6">
        <v>0</v>
      </c>
      <c r="AM150" s="5"/>
      <c r="AN150" s="20"/>
      <c r="AO150" s="315"/>
      <c r="AP150" s="483"/>
      <c r="AQ150" s="6">
        <v>0</v>
      </c>
      <c r="AR150" s="5"/>
      <c r="AS150" s="20"/>
      <c r="AT150" s="315"/>
      <c r="AU150" s="483"/>
      <c r="AV150" s="6">
        <v>0</v>
      </c>
      <c r="AW150" s="5"/>
      <c r="AX150" s="20"/>
      <c r="AY150" s="315"/>
      <c r="AZ150" s="483"/>
      <c r="BA150" s="6">
        <v>0</v>
      </c>
      <c r="BB150" s="5"/>
      <c r="BC150" s="20"/>
      <c r="BD150" s="315"/>
      <c r="BE150" s="483"/>
      <c r="BF150" s="6">
        <v>0</v>
      </c>
      <c r="BG150" s="5"/>
      <c r="BH150" s="20"/>
      <c r="BI150" s="315"/>
      <c r="BJ150" s="483"/>
      <c r="BK150" s="6">
        <v>0</v>
      </c>
      <c r="BL150" s="5"/>
      <c r="BM150" s="20"/>
      <c r="BN150" s="315"/>
      <c r="BO150" s="483"/>
      <c r="BP150" s="6">
        <v>0</v>
      </c>
      <c r="BQ150" s="5"/>
      <c r="BR150" s="20"/>
      <c r="BS150" s="315"/>
      <c r="BT150" s="483"/>
      <c r="BU150" s="6">
        <f>SUM(M150:BP150)</f>
        <v>0</v>
      </c>
      <c r="BV150" s="5"/>
      <c r="BW150" s="20"/>
      <c r="BX150" s="315"/>
      <c r="BY150" s="483"/>
      <c r="BZ150" s="6">
        <v>0</v>
      </c>
      <c r="CA150" s="5"/>
      <c r="CB150" s="20"/>
      <c r="CC150" s="315"/>
      <c r="CD150" s="483"/>
      <c r="CE150" s="6">
        <v>0</v>
      </c>
      <c r="CF150" s="5"/>
      <c r="CG150" s="20"/>
      <c r="CH150" s="315"/>
      <c r="CI150" s="483"/>
      <c r="CJ150" s="6">
        <v>0</v>
      </c>
      <c r="CK150" s="5"/>
      <c r="CL150" s="20"/>
      <c r="CM150" s="315"/>
      <c r="CN150" s="483"/>
      <c r="CO150" s="6">
        <v>0</v>
      </c>
      <c r="CP150" s="5"/>
      <c r="CQ150" s="20"/>
      <c r="CR150" s="315"/>
      <c r="CS150" s="483"/>
      <c r="CT150" s="6">
        <v>0</v>
      </c>
      <c r="CU150" s="5"/>
      <c r="CV150" s="20"/>
      <c r="CW150" s="315"/>
      <c r="CX150" s="483"/>
      <c r="CY150" s="6">
        <v>0</v>
      </c>
      <c r="CZ150" s="5"/>
      <c r="DA150" s="20"/>
      <c r="DB150" s="315"/>
      <c r="DC150" s="483"/>
      <c r="DD150" s="6">
        <v>0</v>
      </c>
      <c r="DE150" s="5"/>
      <c r="DF150" s="20"/>
      <c r="DG150" s="315"/>
      <c r="DH150" s="483"/>
      <c r="DI150" s="6">
        <v>0</v>
      </c>
      <c r="DJ150" s="5"/>
      <c r="DK150" s="20"/>
      <c r="DL150" s="315"/>
      <c r="DM150" s="483"/>
      <c r="DN150" s="6">
        <v>0</v>
      </c>
      <c r="DO150" s="5"/>
      <c r="DP150" s="20"/>
      <c r="DQ150" s="315"/>
      <c r="DR150" s="483"/>
      <c r="DS150" s="6">
        <v>0</v>
      </c>
      <c r="DT150" s="5"/>
      <c r="DU150" s="20"/>
      <c r="DV150" s="315"/>
      <c r="DW150" s="483"/>
      <c r="DX150" s="6">
        <v>0</v>
      </c>
      <c r="DY150" s="5"/>
      <c r="DZ150" s="20"/>
      <c r="EA150" s="315"/>
      <c r="EB150" s="483"/>
      <c r="EC150" s="6">
        <v>0</v>
      </c>
      <c r="ED150" s="5"/>
      <c r="EE150" s="20"/>
      <c r="EF150" s="315"/>
      <c r="EG150" s="483"/>
      <c r="EH150" s="6">
        <v>0</v>
      </c>
      <c r="EI150" s="5"/>
      <c r="EJ150" s="20"/>
      <c r="EK150" s="315"/>
      <c r="EL150" s="483"/>
      <c r="EM150" s="6">
        <f>SUM(CE150:DX150)</f>
        <v>0</v>
      </c>
      <c r="EN150" s="5"/>
      <c r="EO150" s="20"/>
      <c r="EP150" s="151"/>
    </row>
    <row r="151" spans="4:146" x14ac:dyDescent="0.3">
      <c r="D151" s="151"/>
      <c r="F151" s="315"/>
      <c r="H151" s="20"/>
      <c r="I151" s="20"/>
      <c r="J151" s="20"/>
      <c r="K151" s="315"/>
      <c r="L151" s="20"/>
      <c r="M151" s="20"/>
      <c r="N151" s="20"/>
      <c r="O151" s="20"/>
      <c r="P151" s="315"/>
      <c r="Q151" s="20"/>
      <c r="R151" s="20"/>
      <c r="S151" s="20"/>
      <c r="T151" s="20"/>
      <c r="U151" s="315"/>
      <c r="V151" s="20"/>
      <c r="W151" s="20"/>
      <c r="X151" s="20"/>
      <c r="Y151" s="20"/>
      <c r="Z151" s="315"/>
      <c r="AA151" s="20"/>
      <c r="AB151" s="20"/>
      <c r="AC151" s="20"/>
      <c r="AD151" s="20"/>
      <c r="AE151" s="315"/>
      <c r="AF151" s="20"/>
      <c r="AG151" s="20"/>
      <c r="AH151" s="20"/>
      <c r="AI151" s="20"/>
      <c r="AJ151" s="315"/>
      <c r="AK151" s="20"/>
      <c r="AL151" s="20"/>
      <c r="AM151" s="20"/>
      <c r="AN151" s="20"/>
      <c r="AO151" s="315"/>
      <c r="AP151" s="20"/>
      <c r="AQ151" s="20"/>
      <c r="AR151" s="20"/>
      <c r="AS151" s="20"/>
      <c r="AT151" s="315"/>
      <c r="AU151" s="20"/>
      <c r="AV151" s="20"/>
      <c r="AW151" s="20"/>
      <c r="AX151" s="20"/>
      <c r="AY151" s="315"/>
      <c r="AZ151" s="20"/>
      <c r="BA151" s="20"/>
      <c r="BB151" s="20"/>
      <c r="BC151" s="20"/>
      <c r="BD151" s="315"/>
      <c r="BE151" s="20"/>
      <c r="BF151" s="20"/>
      <c r="BG151" s="20"/>
      <c r="BH151" s="20"/>
      <c r="BI151" s="315"/>
      <c r="BJ151" s="20"/>
      <c r="BK151" s="20"/>
      <c r="BL151" s="20"/>
      <c r="BM151" s="20"/>
      <c r="BN151" s="315"/>
      <c r="BO151" s="20"/>
      <c r="BP151" s="20"/>
      <c r="BQ151" s="20"/>
      <c r="BR151" s="20"/>
      <c r="BS151" s="315"/>
      <c r="BT151" s="20"/>
      <c r="BU151" s="20"/>
      <c r="BV151" s="20"/>
      <c r="BW151" s="20"/>
      <c r="BX151" s="315"/>
      <c r="BY151" s="20"/>
      <c r="BZ151" s="20"/>
      <c r="CA151" s="20"/>
      <c r="CB151" s="20"/>
      <c r="CC151" s="315"/>
      <c r="CD151" s="20"/>
      <c r="CE151" s="20"/>
      <c r="CF151" s="20"/>
      <c r="CG151" s="20"/>
      <c r="CH151" s="315"/>
      <c r="CI151" s="20"/>
      <c r="CJ151" s="20"/>
      <c r="CK151" s="20"/>
      <c r="CL151" s="20"/>
      <c r="CM151" s="315"/>
      <c r="CN151" s="20"/>
      <c r="CO151" s="20"/>
      <c r="CP151" s="20"/>
      <c r="CQ151" s="20"/>
      <c r="CR151" s="315"/>
      <c r="CS151" s="20"/>
      <c r="CT151" s="20"/>
      <c r="CU151" s="20"/>
      <c r="CV151" s="20"/>
      <c r="CW151" s="315"/>
      <c r="CX151" s="20"/>
      <c r="CY151" s="20"/>
      <c r="CZ151" s="20"/>
      <c r="DA151" s="20"/>
      <c r="DB151" s="315"/>
      <c r="DC151" s="20"/>
      <c r="DD151" s="20"/>
      <c r="DE151" s="20"/>
      <c r="DF151" s="20"/>
      <c r="DG151" s="315"/>
      <c r="DH151" s="20"/>
      <c r="DI151" s="20"/>
      <c r="DJ151" s="20"/>
      <c r="DK151" s="20"/>
      <c r="DL151" s="315"/>
      <c r="DM151" s="20"/>
      <c r="DN151" s="20"/>
      <c r="DO151" s="20"/>
      <c r="DP151" s="20"/>
      <c r="DQ151" s="315"/>
      <c r="DR151" s="20"/>
      <c r="DS151" s="20"/>
      <c r="DT151" s="20"/>
      <c r="DU151" s="20"/>
      <c r="DV151" s="315"/>
      <c r="DW151" s="20"/>
      <c r="DX151" s="20"/>
      <c r="DY151" s="20"/>
      <c r="DZ151" s="20"/>
      <c r="EA151" s="315"/>
      <c r="EB151" s="20"/>
      <c r="EC151" s="20"/>
      <c r="ED151" s="20"/>
      <c r="EE151" s="20"/>
      <c r="EF151" s="315"/>
      <c r="EG151" s="20"/>
      <c r="EH151" s="20"/>
      <c r="EI151" s="20"/>
      <c r="EJ151" s="20"/>
      <c r="EK151" s="315"/>
      <c r="EL151" s="20"/>
      <c r="EM151" s="20"/>
      <c r="EN151" s="20"/>
      <c r="EO151" s="20"/>
      <c r="EP151" s="151"/>
    </row>
    <row r="152" spans="4:146" ht="12.75" customHeight="1" x14ac:dyDescent="0.3">
      <c r="D152" s="151" t="s">
        <v>444</v>
      </c>
      <c r="H152" s="20">
        <f>SUM(H153:H155)</f>
        <v>0</v>
      </c>
      <c r="I152" s="20"/>
      <c r="J152" s="20"/>
      <c r="K152" s="315"/>
      <c r="L152" s="20"/>
      <c r="M152" s="20">
        <f>SUM(M153:M155)</f>
        <v>2188000</v>
      </c>
      <c r="N152" s="20"/>
      <c r="O152" s="20"/>
      <c r="P152" s="315"/>
      <c r="Q152" s="20"/>
      <c r="R152" s="20">
        <f>SUM(R153:R155)</f>
        <v>4104</v>
      </c>
      <c r="S152" s="20"/>
      <c r="T152" s="20"/>
      <c r="U152" s="315"/>
      <c r="V152" s="20"/>
      <c r="W152" s="20">
        <f>SUM(W153:W155)</f>
        <v>0</v>
      </c>
      <c r="X152" s="20"/>
      <c r="Y152" s="20"/>
      <c r="Z152" s="315"/>
      <c r="AA152" s="20"/>
      <c r="AB152" s="20">
        <f>SUM(AB153:AB155)</f>
        <v>2190000</v>
      </c>
      <c r="AC152" s="20"/>
      <c r="AD152" s="20"/>
      <c r="AE152" s="315"/>
      <c r="AF152" s="20"/>
      <c r="AG152" s="20">
        <f>SUM(AG153:AG155)</f>
        <v>2770126</v>
      </c>
      <c r="AH152" s="20"/>
      <c r="AI152" s="20"/>
      <c r="AJ152" s="315"/>
      <c r="AK152" s="20"/>
      <c r="AL152" s="20">
        <f>SUM(AL153:AL155)</f>
        <v>297100</v>
      </c>
      <c r="AM152" s="20"/>
      <c r="AN152" s="20"/>
      <c r="AO152" s="315"/>
      <c r="AP152" s="20"/>
      <c r="AQ152" s="20">
        <f>SUM(AQ153:AQ155)</f>
        <v>3440729</v>
      </c>
      <c r="AR152" s="20"/>
      <c r="AS152" s="20"/>
      <c r="AT152" s="315"/>
      <c r="AU152" s="20"/>
      <c r="AV152" s="20">
        <f>SUM(AV153:AV155)</f>
        <v>1358000</v>
      </c>
      <c r="AW152" s="20"/>
      <c r="AX152" s="20"/>
      <c r="AY152" s="315"/>
      <c r="AZ152" s="20"/>
      <c r="BA152" s="20">
        <f>SUM(BA153:BA155)</f>
        <v>750000</v>
      </c>
      <c r="BB152" s="20"/>
      <c r="BC152" s="20"/>
      <c r="BD152" s="315"/>
      <c r="BE152" s="20"/>
      <c r="BF152" s="20">
        <f>SUM(BF153:BF155)</f>
        <v>1001044</v>
      </c>
      <c r="BG152" s="20"/>
      <c r="BH152" s="20"/>
      <c r="BI152" s="315"/>
      <c r="BJ152" s="20"/>
      <c r="BK152" s="20">
        <f>SUM(BK153:BK155)</f>
        <v>0</v>
      </c>
      <c r="BL152" s="20"/>
      <c r="BM152" s="20"/>
      <c r="BN152" s="315"/>
      <c r="BO152" s="20"/>
      <c r="BP152" s="20">
        <f>SUM(BP153:BP155)</f>
        <v>0</v>
      </c>
      <c r="BQ152" s="20"/>
      <c r="BR152" s="20"/>
      <c r="BS152" s="315"/>
      <c r="BT152" s="20"/>
      <c r="BU152" s="20">
        <f>SUM(BU153:BU155)</f>
        <v>13999103</v>
      </c>
      <c r="BV152" s="20"/>
      <c r="BW152" s="20"/>
      <c r="BX152" s="315"/>
      <c r="BY152" s="20"/>
      <c r="BZ152" s="20">
        <f>SUM(BZ153:BZ155)</f>
        <v>26423265</v>
      </c>
      <c r="CA152" s="20"/>
      <c r="CB152" s="20"/>
      <c r="CC152" s="315"/>
      <c r="CD152" s="20"/>
      <c r="CE152" s="20">
        <f>SUM(CE153:CE155)</f>
        <v>0</v>
      </c>
      <c r="CF152" s="20"/>
      <c r="CG152" s="20"/>
      <c r="CH152" s="315"/>
      <c r="CI152" s="20"/>
      <c r="CJ152" s="20">
        <f>SUM(CJ153:CJ155)</f>
        <v>0</v>
      </c>
      <c r="CK152" s="20"/>
      <c r="CL152" s="20"/>
      <c r="CM152" s="315"/>
      <c r="CN152" s="20"/>
      <c r="CO152" s="20">
        <f>SUM(CO153:CO155)</f>
        <v>0</v>
      </c>
      <c r="CP152" s="20"/>
      <c r="CQ152" s="20"/>
      <c r="CR152" s="315"/>
      <c r="CS152" s="20"/>
      <c r="CT152" s="20">
        <f>SUM(CT153:CT155)</f>
        <v>0</v>
      </c>
      <c r="CU152" s="20"/>
      <c r="CV152" s="20"/>
      <c r="CW152" s="315"/>
      <c r="CX152" s="20"/>
      <c r="CY152" s="20">
        <f>SUM(CY153:CY155)</f>
        <v>0</v>
      </c>
      <c r="CZ152" s="20"/>
      <c r="DA152" s="20"/>
      <c r="DB152" s="315"/>
      <c r="DC152" s="20"/>
      <c r="DD152" s="20">
        <f>SUM(DD153:DD155)</f>
        <v>5237000</v>
      </c>
      <c r="DE152" s="20"/>
      <c r="DF152" s="20"/>
      <c r="DG152" s="315"/>
      <c r="DH152" s="20"/>
      <c r="DI152" s="20">
        <f>SUM(DI153:DI155)</f>
        <v>5568000</v>
      </c>
      <c r="DJ152" s="20"/>
      <c r="DK152" s="20"/>
      <c r="DL152" s="315"/>
      <c r="DM152" s="20"/>
      <c r="DN152" s="20">
        <f>SUM(DN153:DN155)</f>
        <v>8939000</v>
      </c>
      <c r="DO152" s="20"/>
      <c r="DP152" s="20"/>
      <c r="DQ152" s="315"/>
      <c r="DR152" s="20"/>
      <c r="DS152" s="20">
        <f>SUM(DS153:DS155)</f>
        <v>2979000</v>
      </c>
      <c r="DT152" s="20"/>
      <c r="DU152" s="20"/>
      <c r="DV152" s="315"/>
      <c r="DW152" s="20"/>
      <c r="DX152" s="20">
        <f>SUM(DX153:DX155)</f>
        <v>2198201</v>
      </c>
      <c r="DY152" s="20"/>
      <c r="DZ152" s="20"/>
      <c r="EA152" s="315"/>
      <c r="EB152" s="20"/>
      <c r="EC152" s="20">
        <f>SUM(EC153:EC155)</f>
        <v>64</v>
      </c>
      <c r="ED152" s="20"/>
      <c r="EE152" s="20"/>
      <c r="EF152" s="315"/>
      <c r="EG152" s="20"/>
      <c r="EH152" s="20">
        <f>SUM(EH153:EH155)</f>
        <v>1502000</v>
      </c>
      <c r="EI152" s="20"/>
      <c r="EJ152" s="20"/>
      <c r="EK152" s="315"/>
      <c r="EL152" s="20"/>
      <c r="EM152" s="20">
        <f>SUM(EM153:EM155)</f>
        <v>24921201</v>
      </c>
      <c r="EN152" s="20"/>
      <c r="EO152" s="20"/>
      <c r="EP152" s="151"/>
    </row>
    <row r="153" spans="4:146" ht="12.75" customHeight="1" x14ac:dyDescent="0.3">
      <c r="D153" s="151" t="s">
        <v>416</v>
      </c>
      <c r="G153" s="406"/>
      <c r="H153" s="474">
        <v>0</v>
      </c>
      <c r="I153" s="475"/>
      <c r="J153" s="20"/>
      <c r="K153" s="315"/>
      <c r="L153" s="476"/>
      <c r="M153" s="474">
        <f>2188000-94170</f>
        <v>2093830</v>
      </c>
      <c r="N153" s="475"/>
      <c r="O153" s="20"/>
      <c r="P153" s="315"/>
      <c r="Q153" s="476"/>
      <c r="R153" s="474">
        <f>4104-67</f>
        <v>4037</v>
      </c>
      <c r="S153" s="475"/>
      <c r="T153" s="20"/>
      <c r="U153" s="315"/>
      <c r="V153" s="476"/>
      <c r="W153" s="474">
        <v>0</v>
      </c>
      <c r="X153" s="475"/>
      <c r="Y153" s="20"/>
      <c r="Z153" s="315"/>
      <c r="AA153" s="476"/>
      <c r="AB153" s="474">
        <f>2190000+71600</f>
        <v>2261600</v>
      </c>
      <c r="AC153" s="475"/>
      <c r="AD153" s="20"/>
      <c r="AE153" s="315"/>
      <c r="AF153" s="476"/>
      <c r="AG153" s="474">
        <f>2770126+107302</f>
        <v>2877428</v>
      </c>
      <c r="AH153" s="475"/>
      <c r="AI153" s="20"/>
      <c r="AJ153" s="315"/>
      <c r="AK153" s="476"/>
      <c r="AL153" s="474">
        <f>297100+14523</f>
        <v>311623</v>
      </c>
      <c r="AM153" s="475"/>
      <c r="AN153" s="20"/>
      <c r="AO153" s="315"/>
      <c r="AP153" s="476"/>
      <c r="AQ153" s="474">
        <f>3440729+306807</f>
        <v>3747536</v>
      </c>
      <c r="AR153" s="475"/>
      <c r="AS153" s="20"/>
      <c r="AT153" s="315"/>
      <c r="AU153" s="476"/>
      <c r="AV153" s="474">
        <f>1358000+164173</f>
        <v>1522173</v>
      </c>
      <c r="AW153" s="475"/>
      <c r="AX153" s="20"/>
      <c r="AY153" s="315"/>
      <c r="AZ153" s="476"/>
      <c r="BA153" s="474">
        <f>750000+94891</f>
        <v>844891</v>
      </c>
      <c r="BB153" s="475"/>
      <c r="BC153" s="20"/>
      <c r="BD153" s="315"/>
      <c r="BE153" s="476"/>
      <c r="BF153" s="474">
        <f>1001044+171645</f>
        <v>1172689</v>
      </c>
      <c r="BG153" s="475"/>
      <c r="BH153" s="20"/>
      <c r="BI153" s="315"/>
      <c r="BJ153" s="476"/>
      <c r="BK153" s="474">
        <v>0</v>
      </c>
      <c r="BL153" s="475"/>
      <c r="BM153" s="20"/>
      <c r="BN153" s="315"/>
      <c r="BO153" s="476"/>
      <c r="BP153" s="474">
        <v>0</v>
      </c>
      <c r="BQ153" s="475"/>
      <c r="BR153" s="20"/>
      <c r="BS153" s="315"/>
      <c r="BT153" s="476"/>
      <c r="BU153" s="474">
        <f>SUM(M153:BP153)</f>
        <v>14835807</v>
      </c>
      <c r="BV153" s="475"/>
      <c r="BW153" s="20"/>
      <c r="BX153" s="315"/>
      <c r="BY153" s="476"/>
      <c r="BZ153" s="474">
        <v>26424019</v>
      </c>
      <c r="CA153" s="475"/>
      <c r="CB153" s="20"/>
      <c r="CC153" s="315"/>
      <c r="CD153" s="476"/>
      <c r="CE153" s="474">
        <v>0</v>
      </c>
      <c r="CF153" s="475"/>
      <c r="CG153" s="20"/>
      <c r="CH153" s="315"/>
      <c r="CI153" s="476"/>
      <c r="CJ153" s="474">
        <v>0</v>
      </c>
      <c r="CK153" s="475"/>
      <c r="CL153" s="20"/>
      <c r="CM153" s="315"/>
      <c r="CN153" s="476"/>
      <c r="CO153" s="474">
        <v>0</v>
      </c>
      <c r="CP153" s="475"/>
      <c r="CQ153" s="20"/>
      <c r="CR153" s="315"/>
      <c r="CS153" s="476"/>
      <c r="CT153" s="474">
        <v>0</v>
      </c>
      <c r="CU153" s="475"/>
      <c r="CV153" s="20"/>
      <c r="CW153" s="315"/>
      <c r="CX153" s="476"/>
      <c r="CY153" s="474">
        <v>0</v>
      </c>
      <c r="CZ153" s="475"/>
      <c r="DA153" s="20"/>
      <c r="DB153" s="315"/>
      <c r="DC153" s="476"/>
      <c r="DD153" s="474">
        <v>5314974</v>
      </c>
      <c r="DE153" s="475"/>
      <c r="DF153" s="20"/>
      <c r="DG153" s="315"/>
      <c r="DH153" s="476"/>
      <c r="DI153" s="474">
        <v>5564218</v>
      </c>
      <c r="DJ153" s="475"/>
      <c r="DK153" s="20"/>
      <c r="DL153" s="315"/>
      <c r="DM153" s="476"/>
      <c r="DN153" s="474">
        <v>8859121</v>
      </c>
      <c r="DO153" s="475"/>
      <c r="DP153" s="20"/>
      <c r="DQ153" s="315"/>
      <c r="DR153" s="476"/>
      <c r="DS153" s="474">
        <v>3019931</v>
      </c>
      <c r="DT153" s="475"/>
      <c r="DU153" s="20"/>
      <c r="DV153" s="315"/>
      <c r="DW153" s="476"/>
      <c r="DX153" s="474">
        <v>2166784</v>
      </c>
      <c r="DY153" s="475"/>
      <c r="DZ153" s="20"/>
      <c r="EA153" s="315"/>
      <c r="EB153" s="476"/>
      <c r="EC153" s="474">
        <v>63</v>
      </c>
      <c r="ED153" s="475"/>
      <c r="EE153" s="20"/>
      <c r="EF153" s="315"/>
      <c r="EG153" s="476"/>
      <c r="EH153" s="474">
        <v>1498928</v>
      </c>
      <c r="EI153" s="475"/>
      <c r="EJ153" s="20"/>
      <c r="EK153" s="315"/>
      <c r="EL153" s="476"/>
      <c r="EM153" s="474">
        <f>SUM(CE153:DX153)</f>
        <v>24925028</v>
      </c>
      <c r="EN153" s="475"/>
      <c r="EO153" s="20"/>
      <c r="EP153" s="151"/>
    </row>
    <row r="154" spans="4:146" ht="12.75" customHeight="1" x14ac:dyDescent="0.3">
      <c r="D154" s="151" t="s">
        <v>419</v>
      </c>
      <c r="G154" s="402"/>
      <c r="H154" s="20">
        <v>0</v>
      </c>
      <c r="I154" s="19"/>
      <c r="J154" s="20"/>
      <c r="K154" s="315"/>
      <c r="L154" s="315"/>
      <c r="M154" s="20">
        <v>94170</v>
      </c>
      <c r="N154" s="19"/>
      <c r="O154" s="20"/>
      <c r="P154" s="315"/>
      <c r="Q154" s="315"/>
      <c r="R154" s="20">
        <v>67</v>
      </c>
      <c r="S154" s="19"/>
      <c r="T154" s="20"/>
      <c r="U154" s="315"/>
      <c r="V154" s="315"/>
      <c r="W154" s="20">
        <v>0</v>
      </c>
      <c r="X154" s="19"/>
      <c r="Y154" s="20"/>
      <c r="Z154" s="315"/>
      <c r="AA154" s="315"/>
      <c r="AB154" s="20">
        <v>0</v>
      </c>
      <c r="AC154" s="19"/>
      <c r="AD154" s="20"/>
      <c r="AE154" s="315"/>
      <c r="AF154" s="315"/>
      <c r="AG154" s="20">
        <v>0</v>
      </c>
      <c r="AH154" s="19"/>
      <c r="AI154" s="20"/>
      <c r="AJ154" s="315"/>
      <c r="AK154" s="315"/>
      <c r="AL154" s="20">
        <v>0</v>
      </c>
      <c r="AM154" s="19"/>
      <c r="AN154" s="20"/>
      <c r="AO154" s="315"/>
      <c r="AP154" s="315"/>
      <c r="AQ154" s="20">
        <v>0</v>
      </c>
      <c r="AR154" s="19"/>
      <c r="AS154" s="20"/>
      <c r="AT154" s="315"/>
      <c r="AU154" s="315"/>
      <c r="AV154" s="20">
        <v>0</v>
      </c>
      <c r="AW154" s="19"/>
      <c r="AX154" s="20"/>
      <c r="AY154" s="315"/>
      <c r="AZ154" s="315"/>
      <c r="BA154" s="20">
        <v>0</v>
      </c>
      <c r="BB154" s="19"/>
      <c r="BC154" s="20"/>
      <c r="BD154" s="315"/>
      <c r="BE154" s="315"/>
      <c r="BF154" s="20">
        <v>0</v>
      </c>
      <c r="BG154" s="19"/>
      <c r="BH154" s="20"/>
      <c r="BI154" s="315"/>
      <c r="BJ154" s="315"/>
      <c r="BK154" s="20">
        <v>0</v>
      </c>
      <c r="BL154" s="19"/>
      <c r="BM154" s="20"/>
      <c r="BN154" s="315"/>
      <c r="BO154" s="315"/>
      <c r="BP154" s="20">
        <v>0</v>
      </c>
      <c r="BQ154" s="19"/>
      <c r="BR154" s="20"/>
      <c r="BS154" s="315"/>
      <c r="BT154" s="315"/>
      <c r="BU154" s="20">
        <f>SUM(M154:BP154)</f>
        <v>94237</v>
      </c>
      <c r="BV154" s="19"/>
      <c r="BW154" s="20"/>
      <c r="BX154" s="315"/>
      <c r="BY154" s="315"/>
      <c r="BZ154" s="20">
        <v>172492</v>
      </c>
      <c r="CA154" s="19"/>
      <c r="CB154" s="20"/>
      <c r="CC154" s="315"/>
      <c r="CD154" s="315"/>
      <c r="CE154" s="20">
        <v>0</v>
      </c>
      <c r="CF154" s="19"/>
      <c r="CG154" s="20"/>
      <c r="CH154" s="315"/>
      <c r="CI154" s="315"/>
      <c r="CJ154" s="20">
        <v>0</v>
      </c>
      <c r="CK154" s="19"/>
      <c r="CL154" s="20"/>
      <c r="CM154" s="315"/>
      <c r="CN154" s="315"/>
      <c r="CO154" s="20">
        <v>0</v>
      </c>
      <c r="CP154" s="19"/>
      <c r="CQ154" s="20"/>
      <c r="CR154" s="315"/>
      <c r="CS154" s="315"/>
      <c r="CT154" s="20">
        <v>0</v>
      </c>
      <c r="CU154" s="19"/>
      <c r="CV154" s="20"/>
      <c r="CW154" s="315"/>
      <c r="CX154" s="315"/>
      <c r="CY154" s="20">
        <v>0</v>
      </c>
      <c r="CZ154" s="19"/>
      <c r="DA154" s="20"/>
      <c r="DB154" s="315"/>
      <c r="DC154" s="315"/>
      <c r="DD154" s="20">
        <v>3500</v>
      </c>
      <c r="DE154" s="19"/>
      <c r="DF154" s="20"/>
      <c r="DG154" s="315"/>
      <c r="DH154" s="315"/>
      <c r="DI154" s="20">
        <v>41369</v>
      </c>
      <c r="DJ154" s="19"/>
      <c r="DK154" s="20"/>
      <c r="DL154" s="315"/>
      <c r="DM154" s="315"/>
      <c r="DN154" s="20">
        <v>93133</v>
      </c>
      <c r="DO154" s="19"/>
      <c r="DP154" s="20"/>
      <c r="DQ154" s="315"/>
      <c r="DR154" s="315"/>
      <c r="DS154" s="20">
        <v>0</v>
      </c>
      <c r="DT154" s="19"/>
      <c r="DU154" s="20"/>
      <c r="DV154" s="315"/>
      <c r="DW154" s="315"/>
      <c r="DX154" s="20">
        <v>31417</v>
      </c>
      <c r="DY154" s="19"/>
      <c r="DZ154" s="20"/>
      <c r="EA154" s="315"/>
      <c r="EB154" s="315"/>
      <c r="EC154" s="20">
        <v>1</v>
      </c>
      <c r="ED154" s="19"/>
      <c r="EE154" s="20"/>
      <c r="EF154" s="315"/>
      <c r="EG154" s="315"/>
      <c r="EH154" s="20">
        <v>3072</v>
      </c>
      <c r="EI154" s="19"/>
      <c r="EJ154" s="20"/>
      <c r="EK154" s="315"/>
      <c r="EL154" s="315"/>
      <c r="EM154" s="20">
        <f>SUM(CE154:DX154)</f>
        <v>169419</v>
      </c>
      <c r="EN154" s="19"/>
      <c r="EO154" s="20"/>
      <c r="EP154" s="151"/>
    </row>
    <row r="155" spans="4:146" ht="12.75" customHeight="1" x14ac:dyDescent="0.3">
      <c r="D155" s="151" t="s">
        <v>420</v>
      </c>
      <c r="G155" s="419"/>
      <c r="H155" s="6">
        <v>0</v>
      </c>
      <c r="I155" s="5"/>
      <c r="J155" s="20"/>
      <c r="K155" s="315"/>
      <c r="L155" s="483"/>
      <c r="M155" s="6">
        <v>0</v>
      </c>
      <c r="N155" s="5"/>
      <c r="O155" s="20"/>
      <c r="P155" s="315"/>
      <c r="Q155" s="483"/>
      <c r="R155" s="6">
        <v>0</v>
      </c>
      <c r="S155" s="5"/>
      <c r="T155" s="20"/>
      <c r="U155" s="315"/>
      <c r="V155" s="483"/>
      <c r="W155" s="6">
        <v>0</v>
      </c>
      <c r="X155" s="5"/>
      <c r="Y155" s="20"/>
      <c r="Z155" s="315"/>
      <c r="AA155" s="483"/>
      <c r="AB155" s="6">
        <v>-71600</v>
      </c>
      <c r="AC155" s="5"/>
      <c r="AD155" s="20"/>
      <c r="AE155" s="315"/>
      <c r="AF155" s="483"/>
      <c r="AG155" s="6">
        <v>-107302</v>
      </c>
      <c r="AH155" s="5"/>
      <c r="AI155" s="20"/>
      <c r="AJ155" s="315"/>
      <c r="AK155" s="483"/>
      <c r="AL155" s="6">
        <v>-14523</v>
      </c>
      <c r="AM155" s="5"/>
      <c r="AN155" s="20"/>
      <c r="AO155" s="315"/>
      <c r="AP155" s="483"/>
      <c r="AQ155" s="6">
        <v>-306807</v>
      </c>
      <c r="AR155" s="5"/>
      <c r="AS155" s="20"/>
      <c r="AT155" s="315"/>
      <c r="AU155" s="483"/>
      <c r="AV155" s="6">
        <v>-164173</v>
      </c>
      <c r="AW155" s="5"/>
      <c r="AX155" s="20"/>
      <c r="AY155" s="315"/>
      <c r="AZ155" s="483"/>
      <c r="BA155" s="6">
        <v>-94891</v>
      </c>
      <c r="BB155" s="5"/>
      <c r="BC155" s="20"/>
      <c r="BD155" s="315"/>
      <c r="BE155" s="483"/>
      <c r="BF155" s="6">
        <v>-171645</v>
      </c>
      <c r="BG155" s="5"/>
      <c r="BH155" s="20"/>
      <c r="BI155" s="315"/>
      <c r="BJ155" s="483"/>
      <c r="BK155" s="6">
        <v>0</v>
      </c>
      <c r="BL155" s="5"/>
      <c r="BM155" s="20"/>
      <c r="BN155" s="315"/>
      <c r="BO155" s="483"/>
      <c r="BP155" s="6">
        <v>0</v>
      </c>
      <c r="BQ155" s="5"/>
      <c r="BR155" s="20"/>
      <c r="BS155" s="315"/>
      <c r="BT155" s="483"/>
      <c r="BU155" s="6">
        <f>SUM(M155:BP155)</f>
        <v>-930941</v>
      </c>
      <c r="BV155" s="5"/>
      <c r="BW155" s="20"/>
      <c r="BX155" s="315"/>
      <c r="BY155" s="483"/>
      <c r="BZ155" s="6">
        <v>-173246</v>
      </c>
      <c r="CA155" s="5"/>
      <c r="CB155" s="20"/>
      <c r="CC155" s="315"/>
      <c r="CD155" s="483"/>
      <c r="CE155" s="6">
        <v>0</v>
      </c>
      <c r="CF155" s="5"/>
      <c r="CG155" s="20"/>
      <c r="CH155" s="315"/>
      <c r="CI155" s="483"/>
      <c r="CJ155" s="6">
        <v>0</v>
      </c>
      <c r="CK155" s="5"/>
      <c r="CL155" s="20"/>
      <c r="CM155" s="315"/>
      <c r="CN155" s="483"/>
      <c r="CO155" s="6">
        <v>0</v>
      </c>
      <c r="CP155" s="5"/>
      <c r="CQ155" s="20"/>
      <c r="CR155" s="315"/>
      <c r="CS155" s="483"/>
      <c r="CT155" s="6">
        <v>0</v>
      </c>
      <c r="CU155" s="5"/>
      <c r="CV155" s="20"/>
      <c r="CW155" s="315"/>
      <c r="CX155" s="483"/>
      <c r="CY155" s="6">
        <v>0</v>
      </c>
      <c r="CZ155" s="5"/>
      <c r="DA155" s="20"/>
      <c r="DB155" s="315"/>
      <c r="DC155" s="483"/>
      <c r="DD155" s="6">
        <v>-81474</v>
      </c>
      <c r="DE155" s="5"/>
      <c r="DF155" s="20"/>
      <c r="DG155" s="315"/>
      <c r="DH155" s="483"/>
      <c r="DI155" s="6">
        <v>-37587</v>
      </c>
      <c r="DJ155" s="5"/>
      <c r="DK155" s="20"/>
      <c r="DL155" s="315"/>
      <c r="DM155" s="483"/>
      <c r="DN155" s="6">
        <v>-13254</v>
      </c>
      <c r="DO155" s="5"/>
      <c r="DP155" s="20"/>
      <c r="DQ155" s="315"/>
      <c r="DR155" s="483"/>
      <c r="DS155" s="6">
        <v>-40931</v>
      </c>
      <c r="DT155" s="5"/>
      <c r="DU155" s="20"/>
      <c r="DV155" s="315"/>
      <c r="DW155" s="483"/>
      <c r="DX155" s="6">
        <v>0</v>
      </c>
      <c r="DY155" s="5"/>
      <c r="DZ155" s="20"/>
      <c r="EA155" s="315"/>
      <c r="EB155" s="483"/>
      <c r="EC155" s="6">
        <v>0</v>
      </c>
      <c r="ED155" s="5"/>
      <c r="EE155" s="20"/>
      <c r="EF155" s="315"/>
      <c r="EG155" s="483"/>
      <c r="EH155" s="6">
        <v>0</v>
      </c>
      <c r="EI155" s="5"/>
      <c r="EJ155" s="20"/>
      <c r="EK155" s="315"/>
      <c r="EL155" s="483"/>
      <c r="EM155" s="6">
        <f>SUM(CE155:DX155)</f>
        <v>-173246</v>
      </c>
      <c r="EN155" s="5"/>
      <c r="EO155" s="20"/>
      <c r="EP155" s="151"/>
    </row>
    <row r="156" spans="4:146" ht="12.75" customHeight="1" x14ac:dyDescent="0.3">
      <c r="D156" s="151"/>
      <c r="H156" s="20"/>
      <c r="I156" s="20"/>
      <c r="J156" s="20"/>
      <c r="K156" s="315"/>
      <c r="L156" s="20"/>
      <c r="M156" s="20"/>
      <c r="N156" s="20"/>
      <c r="O156" s="20"/>
      <c r="P156" s="315"/>
      <c r="Q156" s="20"/>
      <c r="R156" s="20"/>
      <c r="S156" s="20"/>
      <c r="T156" s="20"/>
      <c r="U156" s="315"/>
      <c r="V156" s="20"/>
      <c r="W156" s="20"/>
      <c r="X156" s="20"/>
      <c r="Y156" s="20"/>
      <c r="Z156" s="315"/>
      <c r="AA156" s="20"/>
      <c r="AB156" s="20"/>
      <c r="AC156" s="20"/>
      <c r="AD156" s="20"/>
      <c r="AE156" s="315"/>
      <c r="AF156" s="20"/>
      <c r="AG156" s="20"/>
      <c r="AH156" s="20"/>
      <c r="AI156" s="20"/>
      <c r="AJ156" s="315"/>
      <c r="AK156" s="20"/>
      <c r="AL156" s="20"/>
      <c r="AM156" s="20"/>
      <c r="AN156" s="20"/>
      <c r="AO156" s="315"/>
      <c r="AP156" s="20"/>
      <c r="AQ156" s="20"/>
      <c r="AR156" s="20"/>
      <c r="AS156" s="20"/>
      <c r="AT156" s="315"/>
      <c r="AU156" s="20"/>
      <c r="AV156" s="20"/>
      <c r="AW156" s="20"/>
      <c r="AX156" s="20"/>
      <c r="AY156" s="315"/>
      <c r="AZ156" s="20"/>
      <c r="BA156" s="20"/>
      <c r="BB156" s="20"/>
      <c r="BC156" s="20"/>
      <c r="BD156" s="315"/>
      <c r="BE156" s="20"/>
      <c r="BF156" s="20"/>
      <c r="BG156" s="20"/>
      <c r="BH156" s="20"/>
      <c r="BI156" s="315"/>
      <c r="BJ156" s="20"/>
      <c r="BK156" s="20"/>
      <c r="BL156" s="20"/>
      <c r="BM156" s="20"/>
      <c r="BN156" s="315"/>
      <c r="BO156" s="20"/>
      <c r="BP156" s="20"/>
      <c r="BQ156" s="20"/>
      <c r="BR156" s="20"/>
      <c r="BS156" s="315"/>
      <c r="BT156" s="20"/>
      <c r="BU156" s="20"/>
      <c r="BV156" s="20"/>
      <c r="BW156" s="20"/>
      <c r="BX156" s="315"/>
      <c r="BY156" s="20"/>
      <c r="BZ156" s="20"/>
      <c r="CA156" s="20"/>
      <c r="CB156" s="20"/>
      <c r="CC156" s="315"/>
      <c r="CD156" s="20"/>
      <c r="CE156" s="20"/>
      <c r="CF156" s="20"/>
      <c r="CG156" s="20"/>
      <c r="CH156" s="315"/>
      <c r="CI156" s="20"/>
      <c r="CJ156" s="20"/>
      <c r="CK156" s="20"/>
      <c r="CL156" s="20"/>
      <c r="CM156" s="315"/>
      <c r="CN156" s="20"/>
      <c r="CO156" s="20"/>
      <c r="CP156" s="20"/>
      <c r="CQ156" s="20"/>
      <c r="CR156" s="315"/>
      <c r="CS156" s="20"/>
      <c r="CT156" s="20"/>
      <c r="CU156" s="20"/>
      <c r="CV156" s="20"/>
      <c r="CW156" s="315"/>
      <c r="CX156" s="20"/>
      <c r="CY156" s="20"/>
      <c r="CZ156" s="20"/>
      <c r="DA156" s="20"/>
      <c r="DB156" s="315"/>
      <c r="DC156" s="20"/>
      <c r="DD156" s="20"/>
      <c r="DE156" s="20"/>
      <c r="DF156" s="20"/>
      <c r="DG156" s="315"/>
      <c r="DH156" s="20"/>
      <c r="DI156" s="20"/>
      <c r="DJ156" s="20"/>
      <c r="DK156" s="20"/>
      <c r="DL156" s="315"/>
      <c r="DM156" s="20"/>
      <c r="DN156" s="20"/>
      <c r="DO156" s="20"/>
      <c r="DP156" s="20"/>
      <c r="DQ156" s="315"/>
      <c r="DR156" s="20"/>
      <c r="DS156" s="20"/>
      <c r="DT156" s="20"/>
      <c r="DU156" s="20"/>
      <c r="DV156" s="315"/>
      <c r="DW156" s="20"/>
      <c r="DX156" s="20"/>
      <c r="DY156" s="20"/>
      <c r="DZ156" s="20"/>
      <c r="EA156" s="315"/>
      <c r="EB156" s="20"/>
      <c r="EC156" s="20"/>
      <c r="ED156" s="20"/>
      <c r="EE156" s="20"/>
      <c r="EF156" s="315"/>
      <c r="EG156" s="20"/>
      <c r="EH156" s="20"/>
      <c r="EI156" s="20"/>
      <c r="EJ156" s="20"/>
      <c r="EK156" s="315"/>
      <c r="EL156" s="20"/>
      <c r="EM156" s="20"/>
      <c r="EN156" s="20"/>
      <c r="EO156" s="20"/>
      <c r="EP156" s="151"/>
    </row>
    <row r="157" spans="4:146" ht="12.75" customHeight="1" x14ac:dyDescent="0.3">
      <c r="D157" s="151" t="s">
        <v>445</v>
      </c>
      <c r="H157" s="20">
        <f>SUM(H158:H160)</f>
        <v>0</v>
      </c>
      <c r="I157" s="20"/>
      <c r="J157" s="20"/>
      <c r="K157" s="315"/>
      <c r="L157" s="20"/>
      <c r="M157" s="20">
        <f>SUM(M158:M160)</f>
        <v>0</v>
      </c>
      <c r="N157" s="20"/>
      <c r="O157" s="20"/>
      <c r="P157" s="315"/>
      <c r="Q157" s="20"/>
      <c r="R157" s="20">
        <f>SUM(R158:R160)</f>
        <v>0</v>
      </c>
      <c r="S157" s="20"/>
      <c r="T157" s="20"/>
      <c r="U157" s="315"/>
      <c r="V157" s="20"/>
      <c r="W157" s="20">
        <f>SUM(W158:W160)</f>
        <v>0</v>
      </c>
      <c r="X157" s="20"/>
      <c r="Y157" s="20"/>
      <c r="Z157" s="315"/>
      <c r="AA157" s="20"/>
      <c r="AB157" s="20">
        <f>SUM(AB158:AB160)</f>
        <v>0</v>
      </c>
      <c r="AC157" s="20"/>
      <c r="AD157" s="20"/>
      <c r="AE157" s="315"/>
      <c r="AF157" s="20"/>
      <c r="AG157" s="20">
        <f>SUM(AG158:AG160)</f>
        <v>0</v>
      </c>
      <c r="AH157" s="20"/>
      <c r="AI157" s="20"/>
      <c r="AJ157" s="315"/>
      <c r="AK157" s="20"/>
      <c r="AL157" s="20">
        <f>SUM(AL158:AL160)</f>
        <v>0</v>
      </c>
      <c r="AM157" s="20"/>
      <c r="AN157" s="20"/>
      <c r="AO157" s="315"/>
      <c r="AP157" s="20"/>
      <c r="AQ157" s="20">
        <f>SUM(AQ158:AQ160)</f>
        <v>7627000</v>
      </c>
      <c r="AR157" s="20"/>
      <c r="AS157" s="20"/>
      <c r="AT157" s="315"/>
      <c r="AU157" s="20"/>
      <c r="AV157" s="20">
        <f>SUM(AV158:AV160)</f>
        <v>1250000</v>
      </c>
      <c r="AW157" s="20"/>
      <c r="AX157" s="20"/>
      <c r="AY157" s="315"/>
      <c r="AZ157" s="20"/>
      <c r="BA157" s="20">
        <f>SUM(BA158:BA160)</f>
        <v>2001796</v>
      </c>
      <c r="BB157" s="20"/>
      <c r="BC157" s="20"/>
      <c r="BD157" s="315"/>
      <c r="BE157" s="20"/>
      <c r="BF157" s="20">
        <f>SUM(BF158:BF160)</f>
        <v>3505000</v>
      </c>
      <c r="BG157" s="20"/>
      <c r="BH157" s="20"/>
      <c r="BI157" s="315"/>
      <c r="BJ157" s="20"/>
      <c r="BK157" s="20">
        <f>SUM(BK158:BK160)</f>
        <v>0</v>
      </c>
      <c r="BL157" s="20"/>
      <c r="BM157" s="20"/>
      <c r="BN157" s="315"/>
      <c r="BO157" s="20"/>
      <c r="BP157" s="20">
        <f>SUM(BP158:BP160)</f>
        <v>0</v>
      </c>
      <c r="BQ157" s="20"/>
      <c r="BR157" s="20"/>
      <c r="BS157" s="315"/>
      <c r="BT157" s="20"/>
      <c r="BU157" s="20">
        <f>SUM(BU158:BU160)</f>
        <v>14383796</v>
      </c>
      <c r="BV157" s="20"/>
      <c r="BW157" s="20"/>
      <c r="BX157" s="315"/>
      <c r="BY157" s="20"/>
      <c r="BZ157" s="20">
        <f>SUM(BZ158:BZ160)</f>
        <v>0</v>
      </c>
      <c r="CA157" s="20"/>
      <c r="CB157" s="20"/>
      <c r="CC157" s="315"/>
      <c r="CD157" s="20"/>
      <c r="CE157" s="20">
        <f>SUM(CE158:CE160)</f>
        <v>0</v>
      </c>
      <c r="CF157" s="20"/>
      <c r="CG157" s="20"/>
      <c r="CH157" s="315"/>
      <c r="CI157" s="20"/>
      <c r="CJ157" s="20">
        <f>SUM(CJ158:CJ160)</f>
        <v>0</v>
      </c>
      <c r="CK157" s="20"/>
      <c r="CL157" s="20"/>
      <c r="CM157" s="315"/>
      <c r="CN157" s="20"/>
      <c r="CO157" s="20">
        <f>SUM(CO158:CO160)</f>
        <v>0</v>
      </c>
      <c r="CP157" s="20"/>
      <c r="CQ157" s="20"/>
      <c r="CR157" s="315"/>
      <c r="CS157" s="20"/>
      <c r="CT157" s="20">
        <f>SUM(CT158:CT160)</f>
        <v>0</v>
      </c>
      <c r="CU157" s="20"/>
      <c r="CV157" s="20"/>
      <c r="CW157" s="315"/>
      <c r="CX157" s="20"/>
      <c r="CY157" s="20">
        <f>SUM(CY158:CY160)</f>
        <v>0</v>
      </c>
      <c r="CZ157" s="20"/>
      <c r="DA157" s="20"/>
      <c r="DB157" s="315"/>
      <c r="DC157" s="20"/>
      <c r="DD157" s="20">
        <f>SUM(DD158:DD160)</f>
        <v>0</v>
      </c>
      <c r="DE157" s="20"/>
      <c r="DF157" s="20"/>
      <c r="DG157" s="315"/>
      <c r="DH157" s="20"/>
      <c r="DI157" s="20">
        <f>SUM(DI158:DI160)</f>
        <v>0</v>
      </c>
      <c r="DJ157" s="20"/>
      <c r="DK157" s="20"/>
      <c r="DL157" s="315"/>
      <c r="DM157" s="20"/>
      <c r="DN157" s="20">
        <f>SUM(DN158:DN160)</f>
        <v>0</v>
      </c>
      <c r="DO157" s="20"/>
      <c r="DP157" s="20"/>
      <c r="DQ157" s="315"/>
      <c r="DR157" s="20"/>
      <c r="DS157" s="20">
        <f>SUM(DS158:DS160)</f>
        <v>0</v>
      </c>
      <c r="DT157" s="20"/>
      <c r="DU157" s="20"/>
      <c r="DV157" s="315"/>
      <c r="DW157" s="20"/>
      <c r="DX157" s="20">
        <f>SUM(DX158:DX160)</f>
        <v>0</v>
      </c>
      <c r="DY157" s="20"/>
      <c r="DZ157" s="20"/>
      <c r="EA157" s="315"/>
      <c r="EB157" s="20"/>
      <c r="EC157" s="20">
        <f>SUM(EC158:EC160)</f>
        <v>0</v>
      </c>
      <c r="ED157" s="20"/>
      <c r="EE157" s="20"/>
      <c r="EF157" s="315"/>
      <c r="EG157" s="20"/>
      <c r="EH157" s="20">
        <f>SUM(EH158:EH160)</f>
        <v>0</v>
      </c>
      <c r="EI157" s="20"/>
      <c r="EJ157" s="20"/>
      <c r="EK157" s="315"/>
      <c r="EL157" s="20"/>
      <c r="EM157" s="20">
        <f>SUM(EM158:EM160)</f>
        <v>0</v>
      </c>
      <c r="EN157" s="20"/>
      <c r="EO157" s="20"/>
      <c r="EP157" s="151"/>
    </row>
    <row r="158" spans="4:146" ht="12.75" customHeight="1" x14ac:dyDescent="0.3">
      <c r="D158" s="151" t="s">
        <v>416</v>
      </c>
      <c r="G158" s="406"/>
      <c r="H158" s="474">
        <v>0</v>
      </c>
      <c r="I158" s="475"/>
      <c r="J158" s="20"/>
      <c r="K158" s="315"/>
      <c r="L158" s="406"/>
      <c r="M158" s="474">
        <v>0</v>
      </c>
      <c r="N158" s="475"/>
      <c r="O158" s="20"/>
      <c r="P158" s="315"/>
      <c r="Q158" s="406"/>
      <c r="R158" s="474">
        <v>0</v>
      </c>
      <c r="S158" s="475"/>
      <c r="T158" s="20"/>
      <c r="U158" s="315"/>
      <c r="V158" s="406"/>
      <c r="W158" s="474">
        <v>0</v>
      </c>
      <c r="X158" s="475"/>
      <c r="Y158" s="20"/>
      <c r="Z158" s="315"/>
      <c r="AA158" s="406"/>
      <c r="AB158" s="474">
        <v>0</v>
      </c>
      <c r="AC158" s="475"/>
      <c r="AD158" s="20"/>
      <c r="AE158" s="315"/>
      <c r="AF158" s="406"/>
      <c r="AG158" s="474">
        <v>0</v>
      </c>
      <c r="AH158" s="475"/>
      <c r="AI158" s="20"/>
      <c r="AJ158" s="315"/>
      <c r="AK158" s="406"/>
      <c r="AL158" s="474">
        <v>0</v>
      </c>
      <c r="AM158" s="475"/>
      <c r="AN158" s="20"/>
      <c r="AO158" s="315"/>
      <c r="AP158" s="406"/>
      <c r="AQ158" s="474">
        <f>7627000-25469+20314</f>
        <v>7621845</v>
      </c>
      <c r="AR158" s="475"/>
      <c r="AS158" s="20"/>
      <c r="AT158" s="315"/>
      <c r="AU158" s="476"/>
      <c r="AV158" s="474">
        <f>1250000+52638</f>
        <v>1302638</v>
      </c>
      <c r="AW158" s="475"/>
      <c r="AX158" s="20"/>
      <c r="AY158" s="315"/>
      <c r="AZ158" s="476"/>
      <c r="BA158" s="474">
        <f>2001796+106059</f>
        <v>2107855</v>
      </c>
      <c r="BB158" s="475"/>
      <c r="BC158" s="20"/>
      <c r="BD158" s="315"/>
      <c r="BE158" s="476"/>
      <c r="BF158" s="474">
        <f>3505000+221589</f>
        <v>3726589</v>
      </c>
      <c r="BG158" s="475"/>
      <c r="BH158" s="20"/>
      <c r="BI158" s="315"/>
      <c r="BJ158" s="476"/>
      <c r="BK158" s="474">
        <v>0</v>
      </c>
      <c r="BL158" s="475"/>
      <c r="BM158" s="20"/>
      <c r="BN158" s="315"/>
      <c r="BO158" s="476"/>
      <c r="BP158" s="474">
        <v>0</v>
      </c>
      <c r="BQ158" s="475"/>
      <c r="BR158" s="20"/>
      <c r="BS158" s="315"/>
      <c r="BT158" s="476"/>
      <c r="BU158" s="474">
        <f>SUM(M158:BP158)</f>
        <v>14758927</v>
      </c>
      <c r="BV158" s="475"/>
      <c r="BW158" s="20"/>
      <c r="BX158" s="315"/>
      <c r="BY158" s="476"/>
      <c r="BZ158" s="474">
        <v>0</v>
      </c>
      <c r="CA158" s="475"/>
      <c r="CB158" s="20"/>
      <c r="CC158" s="315"/>
      <c r="CD158" s="406"/>
      <c r="CE158" s="474">
        <v>0</v>
      </c>
      <c r="CF158" s="475"/>
      <c r="CG158" s="20"/>
      <c r="CH158" s="315"/>
      <c r="CI158" s="406"/>
      <c r="CJ158" s="474">
        <v>0</v>
      </c>
      <c r="CK158" s="475"/>
      <c r="CL158" s="20"/>
      <c r="CM158" s="315"/>
      <c r="CN158" s="406"/>
      <c r="CO158" s="474">
        <v>0</v>
      </c>
      <c r="CP158" s="475"/>
      <c r="CQ158" s="20"/>
      <c r="CR158" s="315"/>
      <c r="CS158" s="406"/>
      <c r="CT158" s="474">
        <v>0</v>
      </c>
      <c r="CU158" s="475"/>
      <c r="CV158" s="20"/>
      <c r="CW158" s="315"/>
      <c r="CX158" s="406"/>
      <c r="CY158" s="474">
        <v>0</v>
      </c>
      <c r="CZ158" s="475"/>
      <c r="DA158" s="20"/>
      <c r="DB158" s="315"/>
      <c r="DC158" s="406"/>
      <c r="DD158" s="474">
        <v>0</v>
      </c>
      <c r="DE158" s="475"/>
      <c r="DF158" s="20"/>
      <c r="DG158" s="315"/>
      <c r="DH158" s="406"/>
      <c r="DI158" s="474">
        <v>0</v>
      </c>
      <c r="DJ158" s="475"/>
      <c r="DK158" s="20"/>
      <c r="DL158" s="315"/>
      <c r="DM158" s="476"/>
      <c r="DN158" s="474">
        <v>0</v>
      </c>
      <c r="DO158" s="475"/>
      <c r="DP158" s="20"/>
      <c r="DQ158" s="315"/>
      <c r="DR158" s="476"/>
      <c r="DS158" s="474">
        <v>0</v>
      </c>
      <c r="DT158" s="475"/>
      <c r="DU158" s="20"/>
      <c r="DV158" s="315"/>
      <c r="DW158" s="476"/>
      <c r="DX158" s="474">
        <v>0</v>
      </c>
      <c r="DY158" s="475"/>
      <c r="DZ158" s="20"/>
      <c r="EA158" s="315"/>
      <c r="EB158" s="476"/>
      <c r="EC158" s="474">
        <v>0</v>
      </c>
      <c r="ED158" s="475"/>
      <c r="EE158" s="20"/>
      <c r="EF158" s="315"/>
      <c r="EG158" s="476"/>
      <c r="EH158" s="474">
        <v>0</v>
      </c>
      <c r="EI158" s="475"/>
      <c r="EJ158" s="20"/>
      <c r="EK158" s="315"/>
      <c r="EL158" s="476"/>
      <c r="EM158" s="474">
        <f>SUM(CE158:DX158)</f>
        <v>0</v>
      </c>
      <c r="EN158" s="475"/>
      <c r="EO158" s="20"/>
      <c r="EP158" s="151"/>
    </row>
    <row r="159" spans="4:146" ht="12.75" customHeight="1" x14ac:dyDescent="0.3">
      <c r="D159" s="151" t="s">
        <v>419</v>
      </c>
      <c r="G159" s="402"/>
      <c r="H159" s="20">
        <v>0</v>
      </c>
      <c r="I159" s="19"/>
      <c r="J159" s="20"/>
      <c r="K159" s="315"/>
      <c r="L159" s="402"/>
      <c r="M159" s="20">
        <v>0</v>
      </c>
      <c r="N159" s="19"/>
      <c r="O159" s="20"/>
      <c r="P159" s="315"/>
      <c r="Q159" s="402"/>
      <c r="R159" s="20">
        <v>0</v>
      </c>
      <c r="S159" s="19"/>
      <c r="T159" s="20"/>
      <c r="U159" s="315"/>
      <c r="V159" s="402"/>
      <c r="W159" s="20">
        <v>0</v>
      </c>
      <c r="X159" s="19"/>
      <c r="Y159" s="20"/>
      <c r="Z159" s="315"/>
      <c r="AA159" s="402"/>
      <c r="AB159" s="20">
        <v>0</v>
      </c>
      <c r="AC159" s="19"/>
      <c r="AD159" s="20"/>
      <c r="AE159" s="315"/>
      <c r="AF159" s="402"/>
      <c r="AG159" s="20">
        <v>0</v>
      </c>
      <c r="AH159" s="19"/>
      <c r="AI159" s="20"/>
      <c r="AJ159" s="315"/>
      <c r="AK159" s="402"/>
      <c r="AL159" s="20">
        <v>0</v>
      </c>
      <c r="AM159" s="19"/>
      <c r="AN159" s="20"/>
      <c r="AO159" s="315"/>
      <c r="AP159" s="402"/>
      <c r="AQ159" s="20">
        <v>25469</v>
      </c>
      <c r="AR159" s="19"/>
      <c r="AS159" s="20"/>
      <c r="AT159" s="315"/>
      <c r="AU159" s="315"/>
      <c r="AV159" s="20">
        <v>0</v>
      </c>
      <c r="AW159" s="19"/>
      <c r="AX159" s="20"/>
      <c r="AY159" s="315"/>
      <c r="AZ159" s="315"/>
      <c r="BA159" s="20">
        <v>0</v>
      </c>
      <c r="BB159" s="19"/>
      <c r="BC159" s="20"/>
      <c r="BD159" s="315"/>
      <c r="BE159" s="315"/>
      <c r="BF159" s="20">
        <v>0</v>
      </c>
      <c r="BG159" s="19"/>
      <c r="BH159" s="20"/>
      <c r="BI159" s="315"/>
      <c r="BJ159" s="315"/>
      <c r="BK159" s="20">
        <v>0</v>
      </c>
      <c r="BL159" s="19"/>
      <c r="BM159" s="20"/>
      <c r="BN159" s="315"/>
      <c r="BO159" s="315"/>
      <c r="BP159" s="20">
        <v>0</v>
      </c>
      <c r="BQ159" s="19"/>
      <c r="BR159" s="20"/>
      <c r="BS159" s="315"/>
      <c r="BT159" s="315"/>
      <c r="BU159" s="20">
        <f>SUM(M159:BP159)</f>
        <v>25469</v>
      </c>
      <c r="BV159" s="19"/>
      <c r="BW159" s="20"/>
      <c r="BX159" s="315"/>
      <c r="BY159" s="315"/>
      <c r="BZ159" s="20">
        <v>0</v>
      </c>
      <c r="CA159" s="19"/>
      <c r="CB159" s="20"/>
      <c r="CC159" s="315"/>
      <c r="CD159" s="402"/>
      <c r="CE159" s="20">
        <v>0</v>
      </c>
      <c r="CF159" s="19"/>
      <c r="CG159" s="20"/>
      <c r="CH159" s="315"/>
      <c r="CI159" s="402"/>
      <c r="CJ159" s="20">
        <v>0</v>
      </c>
      <c r="CK159" s="19"/>
      <c r="CL159" s="20"/>
      <c r="CM159" s="315"/>
      <c r="CN159" s="402"/>
      <c r="CO159" s="20">
        <v>0</v>
      </c>
      <c r="CP159" s="19"/>
      <c r="CQ159" s="20"/>
      <c r="CR159" s="315"/>
      <c r="CS159" s="402"/>
      <c r="CT159" s="20">
        <v>0</v>
      </c>
      <c r="CU159" s="19"/>
      <c r="CV159" s="20"/>
      <c r="CW159" s="315"/>
      <c r="CX159" s="402"/>
      <c r="CY159" s="20">
        <v>0</v>
      </c>
      <c r="CZ159" s="19"/>
      <c r="DA159" s="20"/>
      <c r="DB159" s="315"/>
      <c r="DC159" s="402"/>
      <c r="DD159" s="20">
        <v>0</v>
      </c>
      <c r="DE159" s="19"/>
      <c r="DF159" s="20"/>
      <c r="DG159" s="315"/>
      <c r="DH159" s="402"/>
      <c r="DI159" s="20">
        <v>0</v>
      </c>
      <c r="DJ159" s="19"/>
      <c r="DK159" s="20"/>
      <c r="DL159" s="315"/>
      <c r="DM159" s="315"/>
      <c r="DN159" s="20">
        <v>0</v>
      </c>
      <c r="DO159" s="19"/>
      <c r="DP159" s="20"/>
      <c r="DQ159" s="315"/>
      <c r="DR159" s="315"/>
      <c r="DS159" s="20">
        <v>0</v>
      </c>
      <c r="DT159" s="19"/>
      <c r="DU159" s="20"/>
      <c r="DV159" s="315"/>
      <c r="DW159" s="315"/>
      <c r="DX159" s="20">
        <v>0</v>
      </c>
      <c r="DY159" s="19"/>
      <c r="DZ159" s="20"/>
      <c r="EA159" s="315"/>
      <c r="EB159" s="315"/>
      <c r="EC159" s="20">
        <v>0</v>
      </c>
      <c r="ED159" s="19"/>
      <c r="EE159" s="20"/>
      <c r="EF159" s="315"/>
      <c r="EG159" s="315"/>
      <c r="EH159" s="20">
        <v>0</v>
      </c>
      <c r="EI159" s="19"/>
      <c r="EJ159" s="20"/>
      <c r="EK159" s="315"/>
      <c r="EL159" s="315"/>
      <c r="EM159" s="20">
        <f>SUM(CE159:DX159)</f>
        <v>0</v>
      </c>
      <c r="EN159" s="19"/>
      <c r="EO159" s="20"/>
      <c r="EP159" s="151"/>
    </row>
    <row r="160" spans="4:146" ht="12.75" customHeight="1" x14ac:dyDescent="0.3">
      <c r="D160" s="151" t="s">
        <v>420</v>
      </c>
      <c r="G160" s="419"/>
      <c r="H160" s="6">
        <v>0</v>
      </c>
      <c r="I160" s="5"/>
      <c r="J160" s="20"/>
      <c r="K160" s="315"/>
      <c r="L160" s="419"/>
      <c r="M160" s="6">
        <v>0</v>
      </c>
      <c r="N160" s="5"/>
      <c r="O160" s="20"/>
      <c r="P160" s="315"/>
      <c r="Q160" s="419"/>
      <c r="R160" s="6">
        <v>0</v>
      </c>
      <c r="S160" s="5"/>
      <c r="T160" s="20"/>
      <c r="U160" s="315"/>
      <c r="V160" s="419"/>
      <c r="W160" s="6">
        <v>0</v>
      </c>
      <c r="X160" s="5"/>
      <c r="Y160" s="20"/>
      <c r="Z160" s="315"/>
      <c r="AA160" s="419"/>
      <c r="AB160" s="6">
        <v>0</v>
      </c>
      <c r="AC160" s="5"/>
      <c r="AD160" s="20"/>
      <c r="AE160" s="315"/>
      <c r="AF160" s="419"/>
      <c r="AG160" s="6">
        <v>0</v>
      </c>
      <c r="AH160" s="5"/>
      <c r="AI160" s="20"/>
      <c r="AJ160" s="315"/>
      <c r="AK160" s="419"/>
      <c r="AL160" s="6">
        <v>0</v>
      </c>
      <c r="AM160" s="5"/>
      <c r="AN160" s="20"/>
      <c r="AO160" s="315"/>
      <c r="AP160" s="419"/>
      <c r="AQ160" s="6">
        <v>-20314</v>
      </c>
      <c r="AR160" s="5"/>
      <c r="AS160" s="20"/>
      <c r="AT160" s="315"/>
      <c r="AU160" s="483"/>
      <c r="AV160" s="6">
        <v>-52638</v>
      </c>
      <c r="AW160" s="5"/>
      <c r="AX160" s="20"/>
      <c r="AY160" s="315"/>
      <c r="AZ160" s="483"/>
      <c r="BA160" s="6">
        <v>-106059</v>
      </c>
      <c r="BB160" s="5"/>
      <c r="BC160" s="20"/>
      <c r="BD160" s="315"/>
      <c r="BE160" s="483"/>
      <c r="BF160" s="6">
        <v>-221589</v>
      </c>
      <c r="BG160" s="5"/>
      <c r="BH160" s="20"/>
      <c r="BI160" s="315"/>
      <c r="BJ160" s="483"/>
      <c r="BK160" s="6">
        <v>0</v>
      </c>
      <c r="BL160" s="5"/>
      <c r="BM160" s="20"/>
      <c r="BN160" s="315"/>
      <c r="BO160" s="483"/>
      <c r="BP160" s="6">
        <v>0</v>
      </c>
      <c r="BQ160" s="5"/>
      <c r="BR160" s="20"/>
      <c r="BS160" s="315"/>
      <c r="BT160" s="483"/>
      <c r="BU160" s="6">
        <f>SUM(M160:BP160)</f>
        <v>-400600</v>
      </c>
      <c r="BV160" s="5"/>
      <c r="BW160" s="20"/>
      <c r="BX160" s="315"/>
      <c r="BY160" s="483"/>
      <c r="BZ160" s="6">
        <v>0</v>
      </c>
      <c r="CA160" s="5"/>
      <c r="CB160" s="20"/>
      <c r="CC160" s="315"/>
      <c r="CD160" s="419"/>
      <c r="CE160" s="6">
        <v>0</v>
      </c>
      <c r="CF160" s="5"/>
      <c r="CG160" s="20"/>
      <c r="CH160" s="315"/>
      <c r="CI160" s="419"/>
      <c r="CJ160" s="6">
        <v>0</v>
      </c>
      <c r="CK160" s="5"/>
      <c r="CL160" s="20"/>
      <c r="CM160" s="315"/>
      <c r="CN160" s="419"/>
      <c r="CO160" s="6">
        <v>0</v>
      </c>
      <c r="CP160" s="5"/>
      <c r="CQ160" s="20"/>
      <c r="CR160" s="315"/>
      <c r="CS160" s="419"/>
      <c r="CT160" s="6">
        <v>0</v>
      </c>
      <c r="CU160" s="5"/>
      <c r="CV160" s="20"/>
      <c r="CW160" s="315"/>
      <c r="CX160" s="419"/>
      <c r="CY160" s="6">
        <v>0</v>
      </c>
      <c r="CZ160" s="5"/>
      <c r="DA160" s="20"/>
      <c r="DB160" s="315"/>
      <c r="DC160" s="419"/>
      <c r="DD160" s="6">
        <v>0</v>
      </c>
      <c r="DE160" s="5"/>
      <c r="DF160" s="20"/>
      <c r="DG160" s="315"/>
      <c r="DH160" s="419"/>
      <c r="DI160" s="6">
        <v>0</v>
      </c>
      <c r="DJ160" s="5"/>
      <c r="DK160" s="20"/>
      <c r="DL160" s="315"/>
      <c r="DM160" s="483"/>
      <c r="DN160" s="6">
        <v>0</v>
      </c>
      <c r="DO160" s="5"/>
      <c r="DP160" s="20"/>
      <c r="DQ160" s="315"/>
      <c r="DR160" s="483"/>
      <c r="DS160" s="6">
        <v>0</v>
      </c>
      <c r="DT160" s="5"/>
      <c r="DU160" s="20"/>
      <c r="DV160" s="315"/>
      <c r="DW160" s="483"/>
      <c r="DX160" s="6">
        <v>0</v>
      </c>
      <c r="DY160" s="5"/>
      <c r="DZ160" s="20"/>
      <c r="EA160" s="315"/>
      <c r="EB160" s="483"/>
      <c r="EC160" s="6">
        <v>0</v>
      </c>
      <c r="ED160" s="5"/>
      <c r="EE160" s="20"/>
      <c r="EF160" s="315"/>
      <c r="EG160" s="483"/>
      <c r="EH160" s="6">
        <v>0</v>
      </c>
      <c r="EI160" s="5"/>
      <c r="EJ160" s="20"/>
      <c r="EK160" s="315"/>
      <c r="EL160" s="483"/>
      <c r="EM160" s="6">
        <f>SUM(CE160:DX160)</f>
        <v>0</v>
      </c>
      <c r="EN160" s="5"/>
      <c r="EO160" s="20"/>
      <c r="EP160" s="151"/>
    </row>
    <row r="161" spans="4:146" x14ac:dyDescent="0.3">
      <c r="D161" s="151"/>
      <c r="F161" s="315"/>
      <c r="H161" s="20"/>
      <c r="I161" s="20"/>
      <c r="J161" s="20"/>
      <c r="K161" s="315"/>
      <c r="L161" s="20"/>
      <c r="M161" s="20"/>
      <c r="N161" s="20"/>
      <c r="O161" s="20"/>
      <c r="P161" s="315"/>
      <c r="Q161" s="20"/>
      <c r="R161" s="20"/>
      <c r="S161" s="20"/>
      <c r="T161" s="20"/>
      <c r="U161" s="315"/>
      <c r="V161" s="20"/>
      <c r="W161" s="20"/>
      <c r="X161" s="20"/>
      <c r="Y161" s="20"/>
      <c r="Z161" s="315"/>
      <c r="AA161" s="20"/>
      <c r="AB161" s="20"/>
      <c r="AC161" s="20"/>
      <c r="AD161" s="20"/>
      <c r="AE161" s="315"/>
      <c r="AF161" s="20"/>
      <c r="AG161" s="20"/>
      <c r="AH161" s="20"/>
      <c r="AI161" s="20"/>
      <c r="AJ161" s="315"/>
      <c r="AK161" s="20"/>
      <c r="AL161" s="20"/>
      <c r="AM161" s="20"/>
      <c r="AN161" s="20"/>
      <c r="AO161" s="315"/>
      <c r="AP161" s="20"/>
      <c r="AQ161" s="20"/>
      <c r="AR161" s="20"/>
      <c r="AS161" s="20"/>
      <c r="AT161" s="315"/>
      <c r="AU161" s="20"/>
      <c r="AV161" s="20"/>
      <c r="AW161" s="20"/>
      <c r="AX161" s="20"/>
      <c r="AY161" s="315"/>
      <c r="AZ161" s="20"/>
      <c r="BA161" s="20"/>
      <c r="BB161" s="20"/>
      <c r="BC161" s="20"/>
      <c r="BD161" s="315"/>
      <c r="BE161" s="20"/>
      <c r="BF161" s="20"/>
      <c r="BG161" s="20"/>
      <c r="BH161" s="20"/>
      <c r="BI161" s="315"/>
      <c r="BJ161" s="20"/>
      <c r="BK161" s="20"/>
      <c r="BL161" s="20"/>
      <c r="BM161" s="20"/>
      <c r="BN161" s="315"/>
      <c r="BO161" s="20"/>
      <c r="BP161" s="20"/>
      <c r="BQ161" s="20"/>
      <c r="BR161" s="20"/>
      <c r="BS161" s="315"/>
      <c r="BT161" s="20"/>
      <c r="BU161" s="20"/>
      <c r="BV161" s="20"/>
      <c r="BW161" s="20"/>
      <c r="BX161" s="315"/>
      <c r="BY161" s="20"/>
      <c r="BZ161" s="20"/>
      <c r="CA161" s="20"/>
      <c r="CB161" s="20"/>
      <c r="CC161" s="315"/>
      <c r="CD161" s="20"/>
      <c r="CE161" s="20"/>
      <c r="CF161" s="20"/>
      <c r="CG161" s="20"/>
      <c r="CH161" s="315"/>
      <c r="CI161" s="20"/>
      <c r="CJ161" s="20"/>
      <c r="CK161" s="20"/>
      <c r="CL161" s="20"/>
      <c r="CM161" s="315"/>
      <c r="CN161" s="20"/>
      <c r="CO161" s="20"/>
      <c r="CP161" s="20"/>
      <c r="CQ161" s="20"/>
      <c r="CR161" s="315"/>
      <c r="CS161" s="20"/>
      <c r="CT161" s="20"/>
      <c r="CU161" s="20"/>
      <c r="CV161" s="20"/>
      <c r="CW161" s="315"/>
      <c r="CX161" s="20"/>
      <c r="CY161" s="20"/>
      <c r="CZ161" s="20"/>
      <c r="DA161" s="20"/>
      <c r="DB161" s="315"/>
      <c r="DC161" s="20"/>
      <c r="DD161" s="20"/>
      <c r="DE161" s="20"/>
      <c r="DF161" s="20"/>
      <c r="DG161" s="315"/>
      <c r="DH161" s="20"/>
      <c r="DI161" s="20"/>
      <c r="DJ161" s="20"/>
      <c r="DK161" s="20"/>
      <c r="DL161" s="315"/>
      <c r="DM161" s="20"/>
      <c r="DN161" s="20"/>
      <c r="DO161" s="20"/>
      <c r="DP161" s="20"/>
      <c r="DQ161" s="315"/>
      <c r="DR161" s="20"/>
      <c r="DS161" s="20"/>
      <c r="DT161" s="20"/>
      <c r="DU161" s="20"/>
      <c r="DV161" s="315"/>
      <c r="DW161" s="20"/>
      <c r="DX161" s="20"/>
      <c r="DY161" s="20"/>
      <c r="DZ161" s="20"/>
      <c r="EA161" s="315"/>
      <c r="EB161" s="20"/>
      <c r="EC161" s="20"/>
      <c r="ED161" s="20"/>
      <c r="EE161" s="20"/>
      <c r="EF161" s="315"/>
      <c r="EG161" s="20"/>
      <c r="EH161" s="20"/>
      <c r="EI161" s="20"/>
      <c r="EJ161" s="20"/>
      <c r="EK161" s="315"/>
      <c r="EL161" s="20"/>
      <c r="EM161" s="20"/>
      <c r="EN161" s="20"/>
      <c r="EO161" s="20"/>
      <c r="EP161" s="151"/>
    </row>
    <row r="162" spans="4:146" ht="12.75" customHeight="1" x14ac:dyDescent="0.3">
      <c r="D162" s="151" t="s">
        <v>446</v>
      </c>
      <c r="F162" s="315"/>
      <c r="H162" s="20">
        <f>SUM(H163:H165)</f>
        <v>0</v>
      </c>
      <c r="I162" s="20"/>
      <c r="J162" s="20"/>
      <c r="K162" s="315"/>
      <c r="L162" s="20"/>
      <c r="M162" s="20">
        <f>SUM(M163:M165)</f>
        <v>1328000</v>
      </c>
      <c r="N162" s="20"/>
      <c r="O162" s="20"/>
      <c r="P162" s="315"/>
      <c r="Q162" s="20"/>
      <c r="R162" s="20">
        <f>SUM(R163:R165)</f>
        <v>5939000</v>
      </c>
      <c r="S162" s="20"/>
      <c r="T162" s="20"/>
      <c r="U162" s="315"/>
      <c r="V162" s="20"/>
      <c r="W162" s="20">
        <f>SUM(W163:W165)</f>
        <v>2190000</v>
      </c>
      <c r="X162" s="20"/>
      <c r="Y162" s="20"/>
      <c r="Z162" s="315"/>
      <c r="AA162" s="20"/>
      <c r="AB162" s="20">
        <f>SUM(AB163:AB165)</f>
        <v>3309000</v>
      </c>
      <c r="AC162" s="20"/>
      <c r="AD162" s="20"/>
      <c r="AE162" s="315"/>
      <c r="AF162" s="20"/>
      <c r="AG162" s="20">
        <f>SUM(AG163:AG165)</f>
        <v>5628000</v>
      </c>
      <c r="AH162" s="20"/>
      <c r="AI162" s="20"/>
      <c r="AJ162" s="315"/>
      <c r="AK162" s="20"/>
      <c r="AL162" s="20">
        <f>SUM(AL163:AL165)</f>
        <v>4285694</v>
      </c>
      <c r="AM162" s="20"/>
      <c r="AN162" s="20"/>
      <c r="AO162" s="315"/>
      <c r="AP162" s="20"/>
      <c r="AQ162" s="20">
        <f>SUM(AQ163:AQ165)</f>
        <v>1256000</v>
      </c>
      <c r="AR162" s="20"/>
      <c r="AS162" s="20"/>
      <c r="AT162" s="315"/>
      <c r="AU162" s="20"/>
      <c r="AV162" s="20">
        <f>SUM(AV163:AV165)</f>
        <v>3438000</v>
      </c>
      <c r="AW162" s="20"/>
      <c r="AX162" s="20"/>
      <c r="AY162" s="315"/>
      <c r="AZ162" s="20"/>
      <c r="BA162" s="20">
        <f>SUM(BA163:BA165)</f>
        <v>3892</v>
      </c>
      <c r="BB162" s="20"/>
      <c r="BC162" s="20"/>
      <c r="BD162" s="315"/>
      <c r="BE162" s="20"/>
      <c r="BF162" s="20">
        <f>SUM(BF163:BF165)</f>
        <v>0</v>
      </c>
      <c r="BG162" s="20"/>
      <c r="BH162" s="20"/>
      <c r="BI162" s="315"/>
      <c r="BJ162" s="20"/>
      <c r="BK162" s="20">
        <f>SUM(BK163:BK165)</f>
        <v>0</v>
      </c>
      <c r="BL162" s="20"/>
      <c r="BM162" s="20"/>
      <c r="BN162" s="315"/>
      <c r="BO162" s="20"/>
      <c r="BP162" s="20">
        <f>SUM(BP163:BP165)</f>
        <v>0</v>
      </c>
      <c r="BQ162" s="20"/>
      <c r="BR162" s="20"/>
      <c r="BS162" s="315"/>
      <c r="BT162" s="20"/>
      <c r="BU162" s="20">
        <f>SUM(BU163:BU165)</f>
        <v>27377586</v>
      </c>
      <c r="BV162" s="20"/>
      <c r="BW162" s="20"/>
      <c r="BX162" s="315"/>
      <c r="BY162" s="20"/>
      <c r="BZ162" s="20">
        <f>SUM(BZ163:BZ165)</f>
        <v>36287794</v>
      </c>
      <c r="CA162" s="20"/>
      <c r="CB162" s="20"/>
      <c r="CC162" s="315"/>
      <c r="CD162" s="20"/>
      <c r="CE162" s="20">
        <f>SUM(CE163:CE165)</f>
        <v>4510000</v>
      </c>
      <c r="CF162" s="20"/>
      <c r="CG162" s="20"/>
      <c r="CH162" s="315"/>
      <c r="CI162" s="20"/>
      <c r="CJ162" s="20">
        <f>SUM(CJ163:CJ165)</f>
        <v>3175</v>
      </c>
      <c r="CK162" s="20"/>
      <c r="CL162" s="20"/>
      <c r="CM162" s="315"/>
      <c r="CN162" s="20"/>
      <c r="CO162" s="20">
        <f>SUM(CO163:CO165)</f>
        <v>2500000</v>
      </c>
      <c r="CP162" s="20"/>
      <c r="CQ162" s="20"/>
      <c r="CR162" s="315"/>
      <c r="CS162" s="20"/>
      <c r="CT162" s="20">
        <f>SUM(CT163:CT165)</f>
        <v>5805859</v>
      </c>
      <c r="CU162" s="20"/>
      <c r="CV162" s="20"/>
      <c r="CW162" s="315"/>
      <c r="CX162" s="20"/>
      <c r="CY162" s="20">
        <f>SUM(CY163:CY165)</f>
        <v>4834000</v>
      </c>
      <c r="CZ162" s="20"/>
      <c r="DA162" s="20"/>
      <c r="DB162" s="315"/>
      <c r="DC162" s="20"/>
      <c r="DD162" s="20">
        <f>SUM(DD163:DD165)</f>
        <v>4377000</v>
      </c>
      <c r="DE162" s="20"/>
      <c r="DF162" s="20"/>
      <c r="DG162" s="315"/>
      <c r="DH162" s="20"/>
      <c r="DI162" s="20">
        <f>SUM(DI163:DI165)</f>
        <v>3131069</v>
      </c>
      <c r="DJ162" s="20"/>
      <c r="DK162" s="20"/>
      <c r="DL162" s="315"/>
      <c r="DM162" s="20"/>
      <c r="DN162" s="20">
        <f>SUM(DN163:DN165)</f>
        <v>4988000</v>
      </c>
      <c r="DO162" s="20"/>
      <c r="DP162" s="20"/>
      <c r="DQ162" s="315"/>
      <c r="DR162" s="20"/>
      <c r="DS162" s="20">
        <f>SUM(DS163:DS165)</f>
        <v>3933</v>
      </c>
      <c r="DT162" s="20"/>
      <c r="DU162" s="20"/>
      <c r="DV162" s="315"/>
      <c r="DW162" s="20"/>
      <c r="DX162" s="20">
        <f>SUM(DX163:DX165)</f>
        <v>2188000</v>
      </c>
      <c r="DY162" s="20"/>
      <c r="DZ162" s="20"/>
      <c r="EA162" s="315"/>
      <c r="EB162" s="20"/>
      <c r="EC162" s="20">
        <f>SUM(EC163:EC165)</f>
        <v>1252758</v>
      </c>
      <c r="ED162" s="20"/>
      <c r="EE162" s="20"/>
      <c r="EF162" s="315"/>
      <c r="EG162" s="20"/>
      <c r="EH162" s="20">
        <f>SUM(EH163:EH165)</f>
        <v>2694000</v>
      </c>
      <c r="EI162" s="20"/>
      <c r="EJ162" s="20"/>
      <c r="EK162" s="315"/>
      <c r="EL162" s="20"/>
      <c r="EM162" s="20">
        <f>SUM(EM163:EM165)</f>
        <v>32341036</v>
      </c>
      <c r="EN162" s="20"/>
      <c r="EO162" s="20"/>
      <c r="EP162" s="151"/>
    </row>
    <row r="163" spans="4:146" ht="12.75" customHeight="1" x14ac:dyDescent="0.3">
      <c r="D163" s="151" t="s">
        <v>416</v>
      </c>
      <c r="F163" s="315"/>
      <c r="G163" s="406"/>
      <c r="H163" s="474">
        <v>0</v>
      </c>
      <c r="I163" s="475"/>
      <c r="J163" s="20"/>
      <c r="K163" s="315"/>
      <c r="L163" s="406"/>
      <c r="M163" s="474">
        <f>1328000-229425</f>
        <v>1098575</v>
      </c>
      <c r="N163" s="475"/>
      <c r="O163" s="20"/>
      <c r="P163" s="315"/>
      <c r="Q163" s="476"/>
      <c r="R163" s="474">
        <f>5939000-1051174</f>
        <v>4887826</v>
      </c>
      <c r="S163" s="475"/>
      <c r="T163" s="20"/>
      <c r="U163" s="315"/>
      <c r="V163" s="476"/>
      <c r="W163" s="474">
        <f>2190000-337296</f>
        <v>1852704</v>
      </c>
      <c r="X163" s="475"/>
      <c r="Y163" s="20"/>
      <c r="Z163" s="315"/>
      <c r="AA163" s="476"/>
      <c r="AB163" s="474">
        <f>3309000-432644</f>
        <v>2876356</v>
      </c>
      <c r="AC163" s="475"/>
      <c r="AD163" s="20"/>
      <c r="AE163" s="315"/>
      <c r="AF163" s="476"/>
      <c r="AG163" s="474">
        <f>5628000-661616</f>
        <v>4966384</v>
      </c>
      <c r="AH163" s="475"/>
      <c r="AI163" s="20"/>
      <c r="AJ163" s="315"/>
      <c r="AK163" s="476"/>
      <c r="AL163" s="474">
        <f>4285694-401947</f>
        <v>3883747</v>
      </c>
      <c r="AM163" s="475"/>
      <c r="AN163" s="20"/>
      <c r="AO163" s="315"/>
      <c r="AP163" s="476"/>
      <c r="AQ163" s="474">
        <f>1256000-75215</f>
        <v>1180785</v>
      </c>
      <c r="AR163" s="475"/>
      <c r="AS163" s="20"/>
      <c r="AT163" s="315"/>
      <c r="AU163" s="476"/>
      <c r="AV163" s="474">
        <f>3438000-156804</f>
        <v>3281196</v>
      </c>
      <c r="AW163" s="475"/>
      <c r="AX163" s="20"/>
      <c r="AY163" s="315"/>
      <c r="AZ163" s="476"/>
      <c r="BA163" s="474">
        <f>3892-8</f>
        <v>3884</v>
      </c>
      <c r="BB163" s="475"/>
      <c r="BC163" s="20"/>
      <c r="BD163" s="315"/>
      <c r="BE163" s="476"/>
      <c r="BF163" s="474">
        <v>0</v>
      </c>
      <c r="BG163" s="475"/>
      <c r="BH163" s="20"/>
      <c r="BI163" s="315"/>
      <c r="BJ163" s="476"/>
      <c r="BK163" s="474">
        <v>0</v>
      </c>
      <c r="BL163" s="475"/>
      <c r="BM163" s="20"/>
      <c r="BN163" s="315"/>
      <c r="BO163" s="476"/>
      <c r="BP163" s="474">
        <v>0</v>
      </c>
      <c r="BQ163" s="475"/>
      <c r="BR163" s="20"/>
      <c r="BS163" s="315"/>
      <c r="BT163" s="476"/>
      <c r="BU163" s="474">
        <f>SUM(M163:BP163)</f>
        <v>24031457</v>
      </c>
      <c r="BV163" s="475"/>
      <c r="BW163" s="20"/>
      <c r="BX163" s="315"/>
      <c r="BY163" s="476"/>
      <c r="BZ163" s="474">
        <v>29760106</v>
      </c>
      <c r="CA163" s="475"/>
      <c r="CB163" s="20"/>
      <c r="CC163" s="315"/>
      <c r="CD163" s="406"/>
      <c r="CE163" s="474">
        <v>3340384</v>
      </c>
      <c r="CF163" s="475"/>
      <c r="CG163" s="20"/>
      <c r="CH163" s="315"/>
      <c r="CI163" s="476"/>
      <c r="CJ163" s="474">
        <v>2401</v>
      </c>
      <c r="CK163" s="475"/>
      <c r="CL163" s="20"/>
      <c r="CM163" s="315"/>
      <c r="CN163" s="476"/>
      <c r="CO163" s="474">
        <v>1943092</v>
      </c>
      <c r="CP163" s="475"/>
      <c r="CQ163" s="20"/>
      <c r="CR163" s="315"/>
      <c r="CS163" s="476"/>
      <c r="CT163" s="474">
        <v>4679912</v>
      </c>
      <c r="CU163" s="475"/>
      <c r="CV163" s="20"/>
      <c r="CW163" s="315"/>
      <c r="CX163" s="476"/>
      <c r="CY163" s="474">
        <v>4017491</v>
      </c>
      <c r="CZ163" s="475"/>
      <c r="DA163" s="20"/>
      <c r="DB163" s="315"/>
      <c r="DC163" s="476"/>
      <c r="DD163" s="474">
        <v>3722701</v>
      </c>
      <c r="DE163" s="475"/>
      <c r="DF163" s="20"/>
      <c r="DG163" s="315"/>
      <c r="DH163" s="476"/>
      <c r="DI163" s="474">
        <v>2650702</v>
      </c>
      <c r="DJ163" s="475"/>
      <c r="DK163" s="20"/>
      <c r="DL163" s="315"/>
      <c r="DM163" s="476"/>
      <c r="DN163" s="474">
        <v>4246762</v>
      </c>
      <c r="DO163" s="475"/>
      <c r="DP163" s="20"/>
      <c r="DQ163" s="315"/>
      <c r="DR163" s="476"/>
      <c r="DS163" s="474">
        <v>3367</v>
      </c>
      <c r="DT163" s="475"/>
      <c r="DU163" s="20"/>
      <c r="DV163" s="315"/>
      <c r="DW163" s="476"/>
      <c r="DX163" s="474">
        <v>1832978</v>
      </c>
      <c r="DY163" s="475"/>
      <c r="DZ163" s="20"/>
      <c r="EA163" s="315"/>
      <c r="EB163" s="476"/>
      <c r="EC163" s="474">
        <v>1051697</v>
      </c>
      <c r="ED163" s="475"/>
      <c r="EE163" s="20"/>
      <c r="EF163" s="315"/>
      <c r="EG163" s="476"/>
      <c r="EH163" s="474">
        <v>2268619</v>
      </c>
      <c r="EI163" s="475"/>
      <c r="EJ163" s="20"/>
      <c r="EK163" s="315"/>
      <c r="EL163" s="476"/>
      <c r="EM163" s="474">
        <f>SUM(CE163:DX163)</f>
        <v>26439790</v>
      </c>
      <c r="EN163" s="475"/>
      <c r="EO163" s="20"/>
      <c r="EP163" s="151"/>
    </row>
    <row r="164" spans="4:146" ht="12.75" customHeight="1" x14ac:dyDescent="0.3">
      <c r="D164" s="151" t="s">
        <v>419</v>
      </c>
      <c r="F164" s="315"/>
      <c r="G164" s="402"/>
      <c r="H164" s="20">
        <v>0</v>
      </c>
      <c r="I164" s="19"/>
      <c r="J164" s="20"/>
      <c r="K164" s="315"/>
      <c r="L164" s="402"/>
      <c r="M164" s="20">
        <v>229425</v>
      </c>
      <c r="N164" s="19"/>
      <c r="O164" s="20"/>
      <c r="P164" s="315"/>
      <c r="Q164" s="315"/>
      <c r="R164" s="20">
        <v>1051174</v>
      </c>
      <c r="S164" s="19"/>
      <c r="T164" s="20"/>
      <c r="U164" s="315"/>
      <c r="V164" s="315"/>
      <c r="W164" s="20">
        <v>337296</v>
      </c>
      <c r="X164" s="19"/>
      <c r="Y164" s="20"/>
      <c r="Z164" s="315"/>
      <c r="AA164" s="315"/>
      <c r="AB164" s="20">
        <v>432644</v>
      </c>
      <c r="AC164" s="19"/>
      <c r="AD164" s="20"/>
      <c r="AE164" s="315"/>
      <c r="AF164" s="315"/>
      <c r="AG164" s="20">
        <v>661616</v>
      </c>
      <c r="AH164" s="19"/>
      <c r="AI164" s="20"/>
      <c r="AJ164" s="315"/>
      <c r="AK164" s="315"/>
      <c r="AL164" s="20">
        <v>401947</v>
      </c>
      <c r="AM164" s="19"/>
      <c r="AN164" s="20"/>
      <c r="AO164" s="315"/>
      <c r="AP164" s="315"/>
      <c r="AQ164" s="20">
        <v>75215</v>
      </c>
      <c r="AR164" s="19"/>
      <c r="AS164" s="20"/>
      <c r="AT164" s="315"/>
      <c r="AU164" s="315"/>
      <c r="AV164" s="20">
        <v>156804</v>
      </c>
      <c r="AW164" s="19"/>
      <c r="AX164" s="20"/>
      <c r="AY164" s="315"/>
      <c r="AZ164" s="315"/>
      <c r="BA164" s="20">
        <v>8</v>
      </c>
      <c r="BB164" s="19"/>
      <c r="BC164" s="20"/>
      <c r="BD164" s="315"/>
      <c r="BE164" s="315"/>
      <c r="BF164" s="20">
        <v>0</v>
      </c>
      <c r="BG164" s="19"/>
      <c r="BH164" s="20"/>
      <c r="BI164" s="315"/>
      <c r="BJ164" s="315"/>
      <c r="BK164" s="20">
        <v>0</v>
      </c>
      <c r="BL164" s="19"/>
      <c r="BM164" s="20"/>
      <c r="BN164" s="315"/>
      <c r="BO164" s="315"/>
      <c r="BP164" s="20">
        <v>0</v>
      </c>
      <c r="BQ164" s="19"/>
      <c r="BR164" s="20"/>
      <c r="BS164" s="315"/>
      <c r="BT164" s="315"/>
      <c r="BU164" s="20">
        <f>SUM(M164:BP164)</f>
        <v>3346129</v>
      </c>
      <c r="BV164" s="19"/>
      <c r="BW164" s="20"/>
      <c r="BX164" s="315"/>
      <c r="BY164" s="315"/>
      <c r="BZ164" s="20">
        <v>6527688</v>
      </c>
      <c r="CA164" s="19"/>
      <c r="CB164" s="20"/>
      <c r="CC164" s="315"/>
      <c r="CD164" s="402"/>
      <c r="CE164" s="20">
        <v>1169616</v>
      </c>
      <c r="CF164" s="19"/>
      <c r="CG164" s="20"/>
      <c r="CH164" s="315"/>
      <c r="CI164" s="315"/>
      <c r="CJ164" s="20">
        <v>774</v>
      </c>
      <c r="CK164" s="19"/>
      <c r="CL164" s="20"/>
      <c r="CM164" s="315"/>
      <c r="CN164" s="315"/>
      <c r="CO164" s="20">
        <v>556908</v>
      </c>
      <c r="CP164" s="19"/>
      <c r="CQ164" s="20"/>
      <c r="CR164" s="315"/>
      <c r="CS164" s="315"/>
      <c r="CT164" s="20">
        <v>1125947</v>
      </c>
      <c r="CU164" s="19"/>
      <c r="CV164" s="20"/>
      <c r="CW164" s="315"/>
      <c r="CX164" s="315"/>
      <c r="CY164" s="20">
        <v>816509</v>
      </c>
      <c r="CZ164" s="19"/>
      <c r="DA164" s="20"/>
      <c r="DB164" s="315"/>
      <c r="DC164" s="315"/>
      <c r="DD164" s="20">
        <v>654299</v>
      </c>
      <c r="DE164" s="19"/>
      <c r="DF164" s="20"/>
      <c r="DG164" s="315"/>
      <c r="DH164" s="315"/>
      <c r="DI164" s="20">
        <v>480367</v>
      </c>
      <c r="DJ164" s="19"/>
      <c r="DK164" s="20"/>
      <c r="DL164" s="315"/>
      <c r="DM164" s="315"/>
      <c r="DN164" s="20">
        <v>741238</v>
      </c>
      <c r="DO164" s="19"/>
      <c r="DP164" s="20"/>
      <c r="DQ164" s="315"/>
      <c r="DR164" s="315"/>
      <c r="DS164" s="20">
        <v>566</v>
      </c>
      <c r="DT164" s="19"/>
      <c r="DU164" s="20"/>
      <c r="DV164" s="315"/>
      <c r="DW164" s="315"/>
      <c r="DX164" s="20">
        <v>355022</v>
      </c>
      <c r="DY164" s="19"/>
      <c r="DZ164" s="20"/>
      <c r="EA164" s="315"/>
      <c r="EB164" s="315"/>
      <c r="EC164" s="20">
        <v>201061</v>
      </c>
      <c r="ED164" s="19"/>
      <c r="EE164" s="20"/>
      <c r="EF164" s="315"/>
      <c r="EG164" s="315"/>
      <c r="EH164" s="20">
        <v>425381</v>
      </c>
      <c r="EI164" s="19"/>
      <c r="EJ164" s="20"/>
      <c r="EK164" s="315"/>
      <c r="EL164" s="315"/>
      <c r="EM164" s="20">
        <f>SUM(CE164:DX164)</f>
        <v>5901246</v>
      </c>
      <c r="EN164" s="19"/>
      <c r="EO164" s="20"/>
      <c r="EP164" s="151"/>
    </row>
    <row r="165" spans="4:146" ht="12.75" customHeight="1" x14ac:dyDescent="0.3">
      <c r="D165" s="151" t="s">
        <v>421</v>
      </c>
      <c r="G165" s="419"/>
      <c r="H165" s="6">
        <v>0</v>
      </c>
      <c r="I165" s="5"/>
      <c r="J165" s="20"/>
      <c r="K165" s="315"/>
      <c r="L165" s="419"/>
      <c r="M165" s="6">
        <v>0</v>
      </c>
      <c r="N165" s="5"/>
      <c r="O165" s="20"/>
      <c r="P165" s="315"/>
      <c r="Q165" s="483"/>
      <c r="R165" s="6">
        <v>0</v>
      </c>
      <c r="S165" s="5"/>
      <c r="T165" s="20"/>
      <c r="U165" s="315"/>
      <c r="V165" s="483"/>
      <c r="W165" s="6">
        <v>0</v>
      </c>
      <c r="X165" s="5"/>
      <c r="Y165" s="20"/>
      <c r="Z165" s="315"/>
      <c r="AA165" s="483"/>
      <c r="AB165" s="6">
        <v>0</v>
      </c>
      <c r="AC165" s="5"/>
      <c r="AD165" s="20"/>
      <c r="AE165" s="315"/>
      <c r="AF165" s="483"/>
      <c r="AG165" s="6">
        <v>0</v>
      </c>
      <c r="AH165" s="5"/>
      <c r="AI165" s="20"/>
      <c r="AJ165" s="315"/>
      <c r="AK165" s="483"/>
      <c r="AL165" s="6">
        <v>0</v>
      </c>
      <c r="AM165" s="5"/>
      <c r="AN165" s="20"/>
      <c r="AO165" s="315"/>
      <c r="AP165" s="483"/>
      <c r="AQ165" s="6">
        <v>0</v>
      </c>
      <c r="AR165" s="5"/>
      <c r="AS165" s="20"/>
      <c r="AT165" s="315"/>
      <c r="AU165" s="483"/>
      <c r="AV165" s="6">
        <v>0</v>
      </c>
      <c r="AW165" s="5"/>
      <c r="AX165" s="20"/>
      <c r="AY165" s="315"/>
      <c r="AZ165" s="483"/>
      <c r="BA165" s="6">
        <v>0</v>
      </c>
      <c r="BB165" s="5"/>
      <c r="BC165" s="20"/>
      <c r="BD165" s="315"/>
      <c r="BE165" s="483"/>
      <c r="BF165" s="6">
        <v>0</v>
      </c>
      <c r="BG165" s="5"/>
      <c r="BH165" s="20"/>
      <c r="BI165" s="315"/>
      <c r="BJ165" s="483"/>
      <c r="BK165" s="6">
        <v>0</v>
      </c>
      <c r="BL165" s="5"/>
      <c r="BM165" s="20"/>
      <c r="BN165" s="315"/>
      <c r="BO165" s="483"/>
      <c r="BP165" s="6">
        <v>0</v>
      </c>
      <c r="BQ165" s="5"/>
      <c r="BR165" s="20"/>
      <c r="BS165" s="315"/>
      <c r="BT165" s="483"/>
      <c r="BU165" s="6">
        <f>SUM(M165:BP165)</f>
        <v>0</v>
      </c>
      <c r="BV165" s="5"/>
      <c r="BW165" s="20"/>
      <c r="BX165" s="315"/>
      <c r="BY165" s="483"/>
      <c r="BZ165" s="6">
        <v>0</v>
      </c>
      <c r="CA165" s="5"/>
      <c r="CB165" s="20"/>
      <c r="CC165" s="315"/>
      <c r="CD165" s="419"/>
      <c r="CE165" s="6">
        <v>0</v>
      </c>
      <c r="CF165" s="5"/>
      <c r="CG165" s="20"/>
      <c r="CH165" s="315"/>
      <c r="CI165" s="483"/>
      <c r="CJ165" s="6">
        <v>0</v>
      </c>
      <c r="CK165" s="5"/>
      <c r="CL165" s="20"/>
      <c r="CM165" s="315"/>
      <c r="CN165" s="483"/>
      <c r="CO165" s="6">
        <v>0</v>
      </c>
      <c r="CP165" s="5"/>
      <c r="CQ165" s="20"/>
      <c r="CR165" s="315"/>
      <c r="CS165" s="483"/>
      <c r="CT165" s="6">
        <v>0</v>
      </c>
      <c r="CU165" s="5"/>
      <c r="CV165" s="20"/>
      <c r="CW165" s="315"/>
      <c r="CX165" s="483"/>
      <c r="CY165" s="6">
        <v>0</v>
      </c>
      <c r="CZ165" s="5"/>
      <c r="DA165" s="20"/>
      <c r="DB165" s="315"/>
      <c r="DC165" s="483"/>
      <c r="DD165" s="6">
        <v>0</v>
      </c>
      <c r="DE165" s="5"/>
      <c r="DF165" s="20"/>
      <c r="DG165" s="315"/>
      <c r="DH165" s="483"/>
      <c r="DI165" s="6">
        <v>0</v>
      </c>
      <c r="DJ165" s="5"/>
      <c r="DK165" s="20"/>
      <c r="DL165" s="315"/>
      <c r="DM165" s="483"/>
      <c r="DN165" s="6">
        <v>0</v>
      </c>
      <c r="DO165" s="5"/>
      <c r="DP165" s="20"/>
      <c r="DQ165" s="315"/>
      <c r="DR165" s="483"/>
      <c r="DS165" s="6">
        <v>0</v>
      </c>
      <c r="DT165" s="5"/>
      <c r="DU165" s="20"/>
      <c r="DV165" s="315"/>
      <c r="DW165" s="483"/>
      <c r="DX165" s="6">
        <v>0</v>
      </c>
      <c r="DY165" s="5"/>
      <c r="DZ165" s="20"/>
      <c r="EA165" s="315"/>
      <c r="EB165" s="483"/>
      <c r="EC165" s="6">
        <v>0</v>
      </c>
      <c r="ED165" s="5"/>
      <c r="EE165" s="20"/>
      <c r="EF165" s="315"/>
      <c r="EG165" s="483"/>
      <c r="EH165" s="6">
        <v>0</v>
      </c>
      <c r="EI165" s="5"/>
      <c r="EJ165" s="20"/>
      <c r="EK165" s="315"/>
      <c r="EL165" s="483"/>
      <c r="EM165" s="6">
        <f>SUM(CE165:DX165)</f>
        <v>0</v>
      </c>
      <c r="EN165" s="5"/>
      <c r="EO165" s="20"/>
      <c r="EP165" s="151"/>
    </row>
    <row r="166" spans="4:146" ht="12.75" customHeight="1" x14ac:dyDescent="0.3">
      <c r="D166" s="151"/>
      <c r="H166" s="20"/>
      <c r="I166" s="20"/>
      <c r="J166" s="20"/>
      <c r="K166" s="315"/>
      <c r="L166" s="20"/>
      <c r="M166" s="20"/>
      <c r="N166" s="20"/>
      <c r="O166" s="20"/>
      <c r="P166" s="315"/>
      <c r="Q166" s="20"/>
      <c r="R166" s="20"/>
      <c r="S166" s="20"/>
      <c r="T166" s="20"/>
      <c r="U166" s="315"/>
      <c r="V166" s="20"/>
      <c r="W166" s="20"/>
      <c r="X166" s="20"/>
      <c r="Y166" s="20"/>
      <c r="Z166" s="315"/>
      <c r="AA166" s="20"/>
      <c r="AB166" s="20"/>
      <c r="AC166" s="20"/>
      <c r="AD166" s="20"/>
      <c r="AE166" s="315"/>
      <c r="AF166" s="20"/>
      <c r="AG166" s="20"/>
      <c r="AH166" s="20"/>
      <c r="AI166" s="20"/>
      <c r="AJ166" s="315"/>
      <c r="AK166" s="20"/>
      <c r="AL166" s="20"/>
      <c r="AM166" s="20"/>
      <c r="AN166" s="20"/>
      <c r="AO166" s="315"/>
      <c r="AP166" s="20"/>
      <c r="AQ166" s="20"/>
      <c r="AR166" s="20"/>
      <c r="AS166" s="20"/>
      <c r="AT166" s="315"/>
      <c r="AU166" s="20"/>
      <c r="AV166" s="20"/>
      <c r="AW166" s="20"/>
      <c r="AX166" s="20"/>
      <c r="AY166" s="315"/>
      <c r="AZ166" s="20"/>
      <c r="BA166" s="20"/>
      <c r="BB166" s="20"/>
      <c r="BC166" s="20"/>
      <c r="BD166" s="315"/>
      <c r="BE166" s="20"/>
      <c r="BF166" s="20"/>
      <c r="BG166" s="20"/>
      <c r="BH166" s="20"/>
      <c r="BI166" s="315"/>
      <c r="BJ166" s="20"/>
      <c r="BK166" s="20"/>
      <c r="BL166" s="20"/>
      <c r="BM166" s="20"/>
      <c r="BN166" s="315"/>
      <c r="BO166" s="20"/>
      <c r="BP166" s="20"/>
      <c r="BQ166" s="20"/>
      <c r="BR166" s="20"/>
      <c r="BS166" s="315"/>
      <c r="BT166" s="20"/>
      <c r="BU166" s="20"/>
      <c r="BV166" s="20"/>
      <c r="BW166" s="20"/>
      <c r="BX166" s="315"/>
      <c r="BY166" s="20"/>
      <c r="BZ166" s="20"/>
      <c r="CA166" s="20"/>
      <c r="CB166" s="20"/>
      <c r="CC166" s="315"/>
      <c r="CD166" s="20"/>
      <c r="CE166" s="20"/>
      <c r="CF166" s="20"/>
      <c r="CG166" s="20"/>
      <c r="CH166" s="315"/>
      <c r="CI166" s="20"/>
      <c r="CJ166" s="20"/>
      <c r="CK166" s="20"/>
      <c r="CL166" s="20"/>
      <c r="CM166" s="315"/>
      <c r="CN166" s="20"/>
      <c r="CO166" s="20"/>
      <c r="CP166" s="20"/>
      <c r="CQ166" s="20"/>
      <c r="CR166" s="315"/>
      <c r="CS166" s="20"/>
      <c r="CT166" s="20"/>
      <c r="CU166" s="20"/>
      <c r="CV166" s="20"/>
      <c r="CW166" s="315"/>
      <c r="CX166" s="20"/>
      <c r="CY166" s="20"/>
      <c r="CZ166" s="20"/>
      <c r="DA166" s="20"/>
      <c r="DB166" s="315"/>
      <c r="DC166" s="20"/>
      <c r="DD166" s="20"/>
      <c r="DE166" s="20"/>
      <c r="DF166" s="20"/>
      <c r="DG166" s="315"/>
      <c r="DH166" s="20"/>
      <c r="DI166" s="20"/>
      <c r="DJ166" s="20"/>
      <c r="DK166" s="20"/>
      <c r="DL166" s="315"/>
      <c r="DM166" s="20"/>
      <c r="DN166" s="20"/>
      <c r="DO166" s="20"/>
      <c r="DP166" s="20"/>
      <c r="DQ166" s="315"/>
      <c r="DR166" s="20"/>
      <c r="DS166" s="20"/>
      <c r="DT166" s="20"/>
      <c r="DU166" s="20"/>
      <c r="DV166" s="315"/>
      <c r="DW166" s="20"/>
      <c r="DX166" s="20"/>
      <c r="DY166" s="20"/>
      <c r="DZ166" s="20"/>
      <c r="EA166" s="315"/>
      <c r="EB166" s="20"/>
      <c r="EC166" s="20"/>
      <c r="ED166" s="20"/>
      <c r="EE166" s="20"/>
      <c r="EF166" s="315"/>
      <c r="EG166" s="20"/>
      <c r="EH166" s="20"/>
      <c r="EI166" s="20"/>
      <c r="EJ166" s="20"/>
      <c r="EK166" s="315"/>
      <c r="EL166" s="20"/>
      <c r="EM166" s="20"/>
      <c r="EN166" s="20"/>
      <c r="EO166" s="20"/>
      <c r="EP166" s="151"/>
    </row>
    <row r="167" spans="4:146" ht="12.75" hidden="1" customHeight="1" x14ac:dyDescent="0.3">
      <c r="D167" s="151" t="s">
        <v>447</v>
      </c>
      <c r="H167" s="20">
        <f>SUM(H168:H170)</f>
        <v>0</v>
      </c>
      <c r="I167" s="20"/>
      <c r="J167" s="20"/>
      <c r="K167" s="315"/>
      <c r="L167" s="20"/>
      <c r="M167" s="20">
        <f>SUM(M168:M170)</f>
        <v>0</v>
      </c>
      <c r="N167" s="20"/>
      <c r="O167" s="20"/>
      <c r="P167" s="315"/>
      <c r="Q167" s="20"/>
      <c r="R167" s="20">
        <f>SUM(R168:R170)</f>
        <v>0</v>
      </c>
      <c r="S167" s="20"/>
      <c r="T167" s="20"/>
      <c r="U167" s="315"/>
      <c r="V167" s="20"/>
      <c r="W167" s="20">
        <f>SUM(W168:W170)</f>
        <v>0</v>
      </c>
      <c r="X167" s="20"/>
      <c r="Y167" s="20"/>
      <c r="Z167" s="315"/>
      <c r="AA167" s="20"/>
      <c r="AB167" s="20">
        <f>SUM(AB168:AB170)</f>
        <v>0</v>
      </c>
      <c r="AC167" s="20"/>
      <c r="AD167" s="20"/>
      <c r="AE167" s="315"/>
      <c r="AF167" s="20"/>
      <c r="AG167" s="20">
        <f>SUM(AG168:AG170)</f>
        <v>0</v>
      </c>
      <c r="AH167" s="20"/>
      <c r="AI167" s="20"/>
      <c r="AJ167" s="315"/>
      <c r="AK167" s="20"/>
      <c r="AL167" s="20">
        <f>SUM(AL168:AL170)</f>
        <v>0</v>
      </c>
      <c r="AM167" s="20"/>
      <c r="AN167" s="20"/>
      <c r="AO167" s="315"/>
      <c r="AP167" s="20"/>
      <c r="AQ167" s="20">
        <f>SUM(AQ168:AQ170)</f>
        <v>0</v>
      </c>
      <c r="AR167" s="20"/>
      <c r="AS167" s="20"/>
      <c r="AT167" s="315"/>
      <c r="AU167" s="20"/>
      <c r="AV167" s="20">
        <f>SUM(AV168:AV170)</f>
        <v>0</v>
      </c>
      <c r="AW167" s="20"/>
      <c r="AX167" s="20"/>
      <c r="AY167" s="315"/>
      <c r="AZ167" s="20"/>
      <c r="BA167" s="20">
        <f>SUM(BA168:BA170)</f>
        <v>0</v>
      </c>
      <c r="BB167" s="20"/>
      <c r="BC167" s="20"/>
      <c r="BD167" s="315"/>
      <c r="BE167" s="20"/>
      <c r="BF167" s="20">
        <f>SUM(BF168:BF170)</f>
        <v>0</v>
      </c>
      <c r="BG167" s="20"/>
      <c r="BH167" s="20"/>
      <c r="BI167" s="315"/>
      <c r="BJ167" s="20"/>
      <c r="BK167" s="20">
        <f>SUM(BK168:BK170)</f>
        <v>0</v>
      </c>
      <c r="BL167" s="20"/>
      <c r="BM167" s="20"/>
      <c r="BN167" s="315"/>
      <c r="BO167" s="20"/>
      <c r="BP167" s="20">
        <f>SUM(BP168:BP170)</f>
        <v>0</v>
      </c>
      <c r="BQ167" s="20"/>
      <c r="BR167" s="20"/>
      <c r="BS167" s="315"/>
      <c r="BT167" s="20"/>
      <c r="BU167" s="20">
        <f>SUM(BU168:BU170)</f>
        <v>0</v>
      </c>
      <c r="BV167" s="20"/>
      <c r="BW167" s="20"/>
      <c r="BX167" s="315"/>
      <c r="BY167" s="20"/>
      <c r="BZ167" s="20">
        <f>SUM(BZ168:BZ170)</f>
        <v>0</v>
      </c>
      <c r="CA167" s="20"/>
      <c r="CB167" s="20"/>
      <c r="CC167" s="315"/>
      <c r="CD167" s="20"/>
      <c r="CE167" s="20">
        <f>SUM(CE168:CE170)</f>
        <v>0</v>
      </c>
      <c r="CF167" s="20"/>
      <c r="CG167" s="20"/>
      <c r="CH167" s="315"/>
      <c r="CI167" s="20"/>
      <c r="CJ167" s="20">
        <f>SUM(CJ168:CJ170)</f>
        <v>0</v>
      </c>
      <c r="CK167" s="20"/>
      <c r="CL167" s="20"/>
      <c r="CM167" s="315"/>
      <c r="CN167" s="20"/>
      <c r="CO167" s="20">
        <f>SUM(CO168:CO170)</f>
        <v>0</v>
      </c>
      <c r="CP167" s="20"/>
      <c r="CQ167" s="20"/>
      <c r="CR167" s="315"/>
      <c r="CS167" s="20"/>
      <c r="CT167" s="20">
        <f>SUM(CT168:CT170)</f>
        <v>0</v>
      </c>
      <c r="CU167" s="20"/>
      <c r="CV167" s="20"/>
      <c r="CW167" s="315"/>
      <c r="CX167" s="20"/>
      <c r="CY167" s="20">
        <f>SUM(CY168:CY170)</f>
        <v>0</v>
      </c>
      <c r="CZ167" s="20"/>
      <c r="DA167" s="20"/>
      <c r="DB167" s="315"/>
      <c r="DC167" s="20"/>
      <c r="DD167" s="20">
        <f>SUM(DD168:DD170)</f>
        <v>0</v>
      </c>
      <c r="DE167" s="20"/>
      <c r="DF167" s="20"/>
      <c r="DG167" s="315"/>
      <c r="DH167" s="20"/>
      <c r="DI167" s="20">
        <f>SUM(DI168:DI170)</f>
        <v>0</v>
      </c>
      <c r="DJ167" s="20"/>
      <c r="DK167" s="20"/>
      <c r="DL167" s="315"/>
      <c r="DM167" s="20"/>
      <c r="DN167" s="20">
        <f>SUM(DN168:DN170)</f>
        <v>0</v>
      </c>
      <c r="DO167" s="20"/>
      <c r="DP167" s="20"/>
      <c r="DQ167" s="315"/>
      <c r="DR167" s="20"/>
      <c r="DS167" s="20">
        <f>SUM(DS168:DS170)</f>
        <v>0</v>
      </c>
      <c r="DT167" s="20"/>
      <c r="DU167" s="20"/>
      <c r="DV167" s="315"/>
      <c r="DW167" s="20"/>
      <c r="DX167" s="20">
        <f>SUM(DX168:DX170)</f>
        <v>0</v>
      </c>
      <c r="DY167" s="20"/>
      <c r="DZ167" s="20"/>
      <c r="EA167" s="315"/>
      <c r="EB167" s="20"/>
      <c r="EC167" s="20">
        <f>SUM(EC168:EC170)</f>
        <v>0</v>
      </c>
      <c r="ED167" s="20"/>
      <c r="EE167" s="20"/>
      <c r="EF167" s="315"/>
      <c r="EG167" s="20"/>
      <c r="EH167" s="20">
        <f>SUM(EH168:EH170)</f>
        <v>0</v>
      </c>
      <c r="EI167" s="20"/>
      <c r="EJ167" s="20"/>
      <c r="EK167" s="315"/>
      <c r="EL167" s="20"/>
      <c r="EM167" s="20">
        <f>SUM(EM168:EM170)</f>
        <v>0</v>
      </c>
      <c r="EN167" s="20"/>
      <c r="EO167" s="20"/>
      <c r="EP167" s="151"/>
    </row>
    <row r="168" spans="4:146" ht="12.75" hidden="1" customHeight="1" x14ac:dyDescent="0.3">
      <c r="D168" s="151" t="s">
        <v>416</v>
      </c>
      <c r="G168" s="406"/>
      <c r="H168" s="474">
        <v>0</v>
      </c>
      <c r="I168" s="475"/>
      <c r="J168" s="20"/>
      <c r="K168" s="315"/>
      <c r="L168" s="406"/>
      <c r="M168" s="474">
        <v>0</v>
      </c>
      <c r="N168" s="475"/>
      <c r="O168" s="20"/>
      <c r="P168" s="315"/>
      <c r="Q168" s="406"/>
      <c r="R168" s="474">
        <v>0</v>
      </c>
      <c r="S168" s="475"/>
      <c r="T168" s="20"/>
      <c r="U168" s="315"/>
      <c r="V168" s="406"/>
      <c r="W168" s="474">
        <v>0</v>
      </c>
      <c r="X168" s="475"/>
      <c r="Y168" s="20"/>
      <c r="Z168" s="315"/>
      <c r="AA168" s="406"/>
      <c r="AB168" s="474">
        <v>0</v>
      </c>
      <c r="AC168" s="475"/>
      <c r="AD168" s="20"/>
      <c r="AE168" s="315"/>
      <c r="AF168" s="406"/>
      <c r="AG168" s="474">
        <v>0</v>
      </c>
      <c r="AH168" s="475"/>
      <c r="AI168" s="20"/>
      <c r="AJ168" s="315"/>
      <c r="AK168" s="406"/>
      <c r="AL168" s="474">
        <v>0</v>
      </c>
      <c r="AM168" s="475"/>
      <c r="AN168" s="20"/>
      <c r="AO168" s="315"/>
      <c r="AP168" s="406"/>
      <c r="AQ168" s="474">
        <v>0</v>
      </c>
      <c r="AR168" s="475"/>
      <c r="AS168" s="20"/>
      <c r="AT168" s="315"/>
      <c r="AU168" s="476"/>
      <c r="AV168" s="474">
        <v>0</v>
      </c>
      <c r="AW168" s="475"/>
      <c r="AX168" s="20"/>
      <c r="AY168" s="315"/>
      <c r="AZ168" s="476"/>
      <c r="BA168" s="474">
        <v>0</v>
      </c>
      <c r="BB168" s="475"/>
      <c r="BC168" s="20"/>
      <c r="BD168" s="315"/>
      <c r="BE168" s="476"/>
      <c r="BF168" s="474">
        <v>0</v>
      </c>
      <c r="BG168" s="475"/>
      <c r="BH168" s="20"/>
      <c r="BI168" s="315"/>
      <c r="BJ168" s="476"/>
      <c r="BK168" s="474">
        <v>0</v>
      </c>
      <c r="BL168" s="475"/>
      <c r="BM168" s="20"/>
      <c r="BN168" s="315"/>
      <c r="BO168" s="476"/>
      <c r="BP168" s="474">
        <v>0</v>
      </c>
      <c r="BQ168" s="475"/>
      <c r="BR168" s="20"/>
      <c r="BS168" s="315"/>
      <c r="BT168" s="476"/>
      <c r="BU168" s="474">
        <f>SUM(M168:BP168)</f>
        <v>0</v>
      </c>
      <c r="BV168" s="475"/>
      <c r="BW168" s="20"/>
      <c r="BX168" s="315"/>
      <c r="BY168" s="476"/>
      <c r="BZ168" s="474">
        <v>0</v>
      </c>
      <c r="CA168" s="475"/>
      <c r="CB168" s="20"/>
      <c r="CC168" s="315"/>
      <c r="CD168" s="406"/>
      <c r="CE168" s="474">
        <v>0</v>
      </c>
      <c r="CF168" s="475"/>
      <c r="CG168" s="20"/>
      <c r="CH168" s="315"/>
      <c r="CI168" s="406"/>
      <c r="CJ168" s="474">
        <v>0</v>
      </c>
      <c r="CK168" s="475"/>
      <c r="CL168" s="20"/>
      <c r="CM168" s="315"/>
      <c r="CN168" s="406"/>
      <c r="CO168" s="474">
        <v>0</v>
      </c>
      <c r="CP168" s="475"/>
      <c r="CQ168" s="20"/>
      <c r="CR168" s="315"/>
      <c r="CS168" s="406"/>
      <c r="CT168" s="474">
        <v>0</v>
      </c>
      <c r="CU168" s="475"/>
      <c r="CV168" s="20"/>
      <c r="CW168" s="315"/>
      <c r="CX168" s="406"/>
      <c r="CY168" s="474">
        <v>0</v>
      </c>
      <c r="CZ168" s="475"/>
      <c r="DA168" s="20"/>
      <c r="DB168" s="315"/>
      <c r="DC168" s="406"/>
      <c r="DD168" s="474">
        <v>0</v>
      </c>
      <c r="DE168" s="475"/>
      <c r="DF168" s="20"/>
      <c r="DG168" s="315"/>
      <c r="DH168" s="406"/>
      <c r="DI168" s="474">
        <v>0</v>
      </c>
      <c r="DJ168" s="475"/>
      <c r="DK168" s="20"/>
      <c r="DL168" s="315"/>
      <c r="DM168" s="476"/>
      <c r="DN168" s="474">
        <v>0</v>
      </c>
      <c r="DO168" s="475"/>
      <c r="DP168" s="20"/>
      <c r="DQ168" s="315"/>
      <c r="DR168" s="476"/>
      <c r="DS168" s="474">
        <v>0</v>
      </c>
      <c r="DT168" s="475"/>
      <c r="DU168" s="20"/>
      <c r="DV168" s="315"/>
      <c r="DW168" s="476"/>
      <c r="DX168" s="474">
        <v>0</v>
      </c>
      <c r="DY168" s="475"/>
      <c r="DZ168" s="20"/>
      <c r="EA168" s="315"/>
      <c r="EB168" s="476"/>
      <c r="EC168" s="474">
        <v>0</v>
      </c>
      <c r="ED168" s="475"/>
      <c r="EE168" s="20"/>
      <c r="EF168" s="315"/>
      <c r="EG168" s="476"/>
      <c r="EH168" s="474">
        <v>0</v>
      </c>
      <c r="EI168" s="475"/>
      <c r="EJ168" s="20"/>
      <c r="EK168" s="315"/>
      <c r="EL168" s="476"/>
      <c r="EM168" s="474">
        <f>SUM(CE168:CE168)</f>
        <v>0</v>
      </c>
      <c r="EN168" s="475"/>
      <c r="EO168" s="20"/>
      <c r="EP168" s="151"/>
    </row>
    <row r="169" spans="4:146" ht="12.75" hidden="1" customHeight="1" x14ac:dyDescent="0.3">
      <c r="D169" s="151" t="s">
        <v>419</v>
      </c>
      <c r="G169" s="402"/>
      <c r="H169" s="20">
        <v>0</v>
      </c>
      <c r="I169" s="19"/>
      <c r="J169" s="20"/>
      <c r="K169" s="315"/>
      <c r="L169" s="402"/>
      <c r="M169" s="20">
        <v>0</v>
      </c>
      <c r="N169" s="19"/>
      <c r="O169" s="20"/>
      <c r="P169" s="315"/>
      <c r="Q169" s="402"/>
      <c r="R169" s="20">
        <v>0</v>
      </c>
      <c r="S169" s="19"/>
      <c r="T169" s="20"/>
      <c r="U169" s="315"/>
      <c r="V169" s="402"/>
      <c r="W169" s="20">
        <v>0</v>
      </c>
      <c r="X169" s="19"/>
      <c r="Y169" s="20"/>
      <c r="Z169" s="315"/>
      <c r="AA169" s="402"/>
      <c r="AB169" s="20">
        <v>0</v>
      </c>
      <c r="AC169" s="19"/>
      <c r="AD169" s="20"/>
      <c r="AE169" s="315"/>
      <c r="AF169" s="402"/>
      <c r="AG169" s="20">
        <v>0</v>
      </c>
      <c r="AH169" s="19"/>
      <c r="AI169" s="20"/>
      <c r="AJ169" s="315"/>
      <c r="AK169" s="402"/>
      <c r="AL169" s="20">
        <v>0</v>
      </c>
      <c r="AM169" s="19"/>
      <c r="AN169" s="20"/>
      <c r="AO169" s="315"/>
      <c r="AP169" s="402"/>
      <c r="AQ169" s="20">
        <v>0</v>
      </c>
      <c r="AR169" s="19"/>
      <c r="AS169" s="20"/>
      <c r="AT169" s="315"/>
      <c r="AU169" s="315"/>
      <c r="AV169" s="20">
        <v>0</v>
      </c>
      <c r="AW169" s="19"/>
      <c r="AX169" s="20"/>
      <c r="AY169" s="315"/>
      <c r="AZ169" s="315"/>
      <c r="BA169" s="20">
        <v>0</v>
      </c>
      <c r="BB169" s="19"/>
      <c r="BC169" s="20"/>
      <c r="BD169" s="315"/>
      <c r="BE169" s="315"/>
      <c r="BF169" s="20">
        <v>0</v>
      </c>
      <c r="BG169" s="19"/>
      <c r="BH169" s="20"/>
      <c r="BI169" s="315"/>
      <c r="BJ169" s="315"/>
      <c r="BK169" s="20">
        <v>0</v>
      </c>
      <c r="BL169" s="19"/>
      <c r="BM169" s="20"/>
      <c r="BN169" s="315"/>
      <c r="BO169" s="315"/>
      <c r="BP169" s="20">
        <v>0</v>
      </c>
      <c r="BQ169" s="19"/>
      <c r="BR169" s="20"/>
      <c r="BS169" s="315"/>
      <c r="BT169" s="315"/>
      <c r="BU169" s="20">
        <f>SUM(M169:BP169)</f>
        <v>0</v>
      </c>
      <c r="BV169" s="19"/>
      <c r="BW169" s="20"/>
      <c r="BX169" s="315"/>
      <c r="BY169" s="315"/>
      <c r="BZ169" s="20">
        <v>0</v>
      </c>
      <c r="CA169" s="19"/>
      <c r="CB169" s="20"/>
      <c r="CC169" s="315"/>
      <c r="CD169" s="402"/>
      <c r="CE169" s="20">
        <v>0</v>
      </c>
      <c r="CF169" s="19"/>
      <c r="CG169" s="20"/>
      <c r="CH169" s="315"/>
      <c r="CI169" s="402"/>
      <c r="CJ169" s="20">
        <v>0</v>
      </c>
      <c r="CK169" s="19"/>
      <c r="CL169" s="20"/>
      <c r="CM169" s="315"/>
      <c r="CN169" s="402"/>
      <c r="CO169" s="20">
        <v>0</v>
      </c>
      <c r="CP169" s="19"/>
      <c r="CQ169" s="20"/>
      <c r="CR169" s="315"/>
      <c r="CS169" s="402"/>
      <c r="CT169" s="20">
        <v>0</v>
      </c>
      <c r="CU169" s="19"/>
      <c r="CV169" s="20"/>
      <c r="CW169" s="315"/>
      <c r="CX169" s="402"/>
      <c r="CY169" s="20">
        <v>0</v>
      </c>
      <c r="CZ169" s="19"/>
      <c r="DA169" s="20"/>
      <c r="DB169" s="315"/>
      <c r="DC169" s="402"/>
      <c r="DD169" s="20">
        <v>0</v>
      </c>
      <c r="DE169" s="19"/>
      <c r="DF169" s="20"/>
      <c r="DG169" s="315"/>
      <c r="DH169" s="402"/>
      <c r="DI169" s="20">
        <v>0</v>
      </c>
      <c r="DJ169" s="19"/>
      <c r="DK169" s="20"/>
      <c r="DL169" s="315"/>
      <c r="DM169" s="315"/>
      <c r="DN169" s="20">
        <v>0</v>
      </c>
      <c r="DO169" s="19"/>
      <c r="DP169" s="20"/>
      <c r="DQ169" s="315"/>
      <c r="DR169" s="315"/>
      <c r="DS169" s="20">
        <v>0</v>
      </c>
      <c r="DT169" s="19"/>
      <c r="DU169" s="20"/>
      <c r="DV169" s="315"/>
      <c r="DW169" s="315"/>
      <c r="DX169" s="20">
        <v>0</v>
      </c>
      <c r="DY169" s="19"/>
      <c r="DZ169" s="20"/>
      <c r="EA169" s="315"/>
      <c r="EB169" s="315"/>
      <c r="EC169" s="20">
        <v>0</v>
      </c>
      <c r="ED169" s="19"/>
      <c r="EE169" s="20"/>
      <c r="EF169" s="315"/>
      <c r="EG169" s="315"/>
      <c r="EH169" s="20">
        <v>0</v>
      </c>
      <c r="EI169" s="19"/>
      <c r="EJ169" s="20"/>
      <c r="EK169" s="315"/>
      <c r="EL169" s="315"/>
      <c r="EM169" s="20">
        <f>SUM(CE169:CE169)</f>
        <v>0</v>
      </c>
      <c r="EN169" s="19"/>
      <c r="EO169" s="20"/>
      <c r="EP169" s="151"/>
    </row>
    <row r="170" spans="4:146" ht="12.75" hidden="1" customHeight="1" x14ac:dyDescent="0.3">
      <c r="D170" s="151" t="s">
        <v>420</v>
      </c>
      <c r="G170" s="419"/>
      <c r="H170" s="6">
        <v>0</v>
      </c>
      <c r="I170" s="5"/>
      <c r="J170" s="20"/>
      <c r="K170" s="315"/>
      <c r="L170" s="419"/>
      <c r="M170" s="6">
        <v>0</v>
      </c>
      <c r="N170" s="5"/>
      <c r="O170" s="20"/>
      <c r="P170" s="315"/>
      <c r="Q170" s="419"/>
      <c r="R170" s="6">
        <v>0</v>
      </c>
      <c r="S170" s="5"/>
      <c r="T170" s="20"/>
      <c r="U170" s="315"/>
      <c r="V170" s="419"/>
      <c r="W170" s="6">
        <v>0</v>
      </c>
      <c r="X170" s="5"/>
      <c r="Y170" s="20"/>
      <c r="Z170" s="315"/>
      <c r="AA170" s="419"/>
      <c r="AB170" s="6">
        <v>0</v>
      </c>
      <c r="AC170" s="5"/>
      <c r="AD170" s="20"/>
      <c r="AE170" s="315"/>
      <c r="AF170" s="419"/>
      <c r="AG170" s="6">
        <v>0</v>
      </c>
      <c r="AH170" s="5"/>
      <c r="AI170" s="20"/>
      <c r="AJ170" s="315"/>
      <c r="AK170" s="419"/>
      <c r="AL170" s="6">
        <v>0</v>
      </c>
      <c r="AM170" s="5"/>
      <c r="AN170" s="20"/>
      <c r="AO170" s="315"/>
      <c r="AP170" s="419"/>
      <c r="AQ170" s="6">
        <v>0</v>
      </c>
      <c r="AR170" s="5"/>
      <c r="AS170" s="20"/>
      <c r="AT170" s="315"/>
      <c r="AU170" s="483"/>
      <c r="AV170" s="6">
        <v>0</v>
      </c>
      <c r="AW170" s="5"/>
      <c r="AX170" s="20"/>
      <c r="AY170" s="315"/>
      <c r="AZ170" s="483"/>
      <c r="BA170" s="6">
        <v>0</v>
      </c>
      <c r="BB170" s="5"/>
      <c r="BC170" s="20"/>
      <c r="BD170" s="315"/>
      <c r="BE170" s="483"/>
      <c r="BF170" s="6">
        <v>0</v>
      </c>
      <c r="BG170" s="5"/>
      <c r="BH170" s="20"/>
      <c r="BI170" s="315"/>
      <c r="BJ170" s="483"/>
      <c r="BK170" s="6">
        <v>0</v>
      </c>
      <c r="BL170" s="5"/>
      <c r="BM170" s="20"/>
      <c r="BN170" s="315"/>
      <c r="BO170" s="483"/>
      <c r="BP170" s="6">
        <v>0</v>
      </c>
      <c r="BQ170" s="5"/>
      <c r="BR170" s="20"/>
      <c r="BS170" s="315"/>
      <c r="BT170" s="483"/>
      <c r="BU170" s="6">
        <f>SUM(M170:BP170)</f>
        <v>0</v>
      </c>
      <c r="BV170" s="5"/>
      <c r="BW170" s="20"/>
      <c r="BX170" s="315"/>
      <c r="BY170" s="483"/>
      <c r="BZ170" s="6">
        <v>0</v>
      </c>
      <c r="CA170" s="5"/>
      <c r="CB170" s="20"/>
      <c r="CC170" s="315"/>
      <c r="CD170" s="419"/>
      <c r="CE170" s="6">
        <v>0</v>
      </c>
      <c r="CF170" s="5"/>
      <c r="CG170" s="20"/>
      <c r="CH170" s="315"/>
      <c r="CI170" s="419"/>
      <c r="CJ170" s="6">
        <v>0</v>
      </c>
      <c r="CK170" s="5"/>
      <c r="CL170" s="20"/>
      <c r="CM170" s="315"/>
      <c r="CN170" s="419"/>
      <c r="CO170" s="6">
        <v>0</v>
      </c>
      <c r="CP170" s="5"/>
      <c r="CQ170" s="20"/>
      <c r="CR170" s="315"/>
      <c r="CS170" s="419"/>
      <c r="CT170" s="6">
        <v>0</v>
      </c>
      <c r="CU170" s="5"/>
      <c r="CV170" s="20"/>
      <c r="CW170" s="315"/>
      <c r="CX170" s="419"/>
      <c r="CY170" s="6">
        <v>0</v>
      </c>
      <c r="CZ170" s="5"/>
      <c r="DA170" s="20"/>
      <c r="DB170" s="315"/>
      <c r="DC170" s="419"/>
      <c r="DD170" s="6">
        <v>0</v>
      </c>
      <c r="DE170" s="5"/>
      <c r="DF170" s="20"/>
      <c r="DG170" s="315"/>
      <c r="DH170" s="419"/>
      <c r="DI170" s="6">
        <v>0</v>
      </c>
      <c r="DJ170" s="5"/>
      <c r="DK170" s="20"/>
      <c r="DL170" s="315"/>
      <c r="DM170" s="483"/>
      <c r="DN170" s="6">
        <v>0</v>
      </c>
      <c r="DO170" s="5"/>
      <c r="DP170" s="20"/>
      <c r="DQ170" s="315"/>
      <c r="DR170" s="483"/>
      <c r="DS170" s="6">
        <v>0</v>
      </c>
      <c r="DT170" s="5"/>
      <c r="DU170" s="20"/>
      <c r="DV170" s="315"/>
      <c r="DW170" s="483"/>
      <c r="DX170" s="6">
        <v>0</v>
      </c>
      <c r="DY170" s="5"/>
      <c r="DZ170" s="20"/>
      <c r="EA170" s="315"/>
      <c r="EB170" s="483"/>
      <c r="EC170" s="6">
        <v>0</v>
      </c>
      <c r="ED170" s="5"/>
      <c r="EE170" s="20"/>
      <c r="EF170" s="315"/>
      <c r="EG170" s="483"/>
      <c r="EH170" s="6">
        <v>0</v>
      </c>
      <c r="EI170" s="5"/>
      <c r="EJ170" s="20"/>
      <c r="EK170" s="315"/>
      <c r="EL170" s="483"/>
      <c r="EM170" s="6">
        <f>SUM(CE170:CE170)</f>
        <v>0</v>
      </c>
      <c r="EN170" s="5"/>
      <c r="EO170" s="20"/>
      <c r="EP170" s="151"/>
    </row>
    <row r="171" spans="4:146" ht="12.75" hidden="1" customHeight="1" x14ac:dyDescent="0.3">
      <c r="D171" s="151"/>
      <c r="H171" s="20"/>
      <c r="I171" s="20"/>
      <c r="J171" s="20"/>
      <c r="K171" s="315"/>
      <c r="M171" s="20"/>
      <c r="N171" s="20"/>
      <c r="O171" s="20"/>
      <c r="P171" s="315"/>
      <c r="R171" s="20"/>
      <c r="S171" s="20"/>
      <c r="T171" s="20"/>
      <c r="U171" s="315"/>
      <c r="W171" s="20"/>
      <c r="X171" s="20"/>
      <c r="Y171" s="20"/>
      <c r="Z171" s="315"/>
      <c r="AB171" s="20"/>
      <c r="AC171" s="20"/>
      <c r="AD171" s="20"/>
      <c r="AE171" s="315"/>
      <c r="AG171" s="20"/>
      <c r="AH171" s="20"/>
      <c r="AI171" s="20"/>
      <c r="AJ171" s="315"/>
      <c r="AL171" s="20"/>
      <c r="AM171" s="20"/>
      <c r="AN171" s="20"/>
      <c r="AO171" s="315"/>
      <c r="AQ171" s="20"/>
      <c r="AR171" s="20"/>
      <c r="AS171" s="20"/>
      <c r="AT171" s="315"/>
      <c r="AU171" s="20"/>
      <c r="AV171" s="20"/>
      <c r="AW171" s="20"/>
      <c r="AX171" s="20"/>
      <c r="AY171" s="315"/>
      <c r="AZ171" s="20"/>
      <c r="BA171" s="20"/>
      <c r="BB171" s="20"/>
      <c r="BC171" s="20"/>
      <c r="BD171" s="315"/>
      <c r="BE171" s="20"/>
      <c r="BF171" s="20"/>
      <c r="BG171" s="20"/>
      <c r="BH171" s="20"/>
      <c r="BI171" s="315"/>
      <c r="BJ171" s="20"/>
      <c r="BK171" s="20"/>
      <c r="BL171" s="20"/>
      <c r="BM171" s="20"/>
      <c r="BN171" s="315"/>
      <c r="BO171" s="20"/>
      <c r="BP171" s="20"/>
      <c r="BQ171" s="20"/>
      <c r="BR171" s="20"/>
      <c r="BS171" s="315"/>
      <c r="BT171" s="20"/>
      <c r="BU171" s="20"/>
      <c r="BV171" s="20"/>
      <c r="BW171" s="20"/>
      <c r="BX171" s="315"/>
      <c r="BY171" s="20"/>
      <c r="BZ171" s="20"/>
      <c r="CA171" s="20"/>
      <c r="CB171" s="20"/>
      <c r="CC171" s="315"/>
      <c r="CE171" s="20"/>
      <c r="CF171" s="20"/>
      <c r="CG171" s="20"/>
      <c r="CH171" s="315"/>
      <c r="CJ171" s="20"/>
      <c r="CK171" s="20"/>
      <c r="CL171" s="20"/>
      <c r="CM171" s="315"/>
      <c r="CO171" s="20"/>
      <c r="CP171" s="20"/>
      <c r="CQ171" s="20"/>
      <c r="CR171" s="315"/>
      <c r="CT171" s="20"/>
      <c r="CU171" s="20"/>
      <c r="CV171" s="20"/>
      <c r="CW171" s="315"/>
      <c r="CY171" s="20"/>
      <c r="CZ171" s="20"/>
      <c r="DA171" s="20"/>
      <c r="DB171" s="315"/>
      <c r="DD171" s="20"/>
      <c r="DE171" s="20"/>
      <c r="DF171" s="20"/>
      <c r="DG171" s="315"/>
      <c r="DI171" s="20"/>
      <c r="DJ171" s="20"/>
      <c r="DK171" s="20"/>
      <c r="DL171" s="315"/>
      <c r="DM171" s="20"/>
      <c r="DN171" s="20"/>
      <c r="DO171" s="20"/>
      <c r="DP171" s="20"/>
      <c r="DQ171" s="315"/>
      <c r="DR171" s="20"/>
      <c r="DS171" s="20"/>
      <c r="DT171" s="20"/>
      <c r="DU171" s="20"/>
      <c r="DV171" s="315"/>
      <c r="DW171" s="20"/>
      <c r="DX171" s="20"/>
      <c r="DY171" s="20"/>
      <c r="DZ171" s="20"/>
      <c r="EA171" s="315"/>
      <c r="EB171" s="20"/>
      <c r="EC171" s="20"/>
      <c r="ED171" s="20"/>
      <c r="EE171" s="20"/>
      <c r="EF171" s="315"/>
      <c r="EG171" s="20"/>
      <c r="EH171" s="20"/>
      <c r="EI171" s="20"/>
      <c r="EJ171" s="20"/>
      <c r="EK171" s="315"/>
      <c r="EL171" s="20"/>
      <c r="EM171" s="20"/>
      <c r="EN171" s="20"/>
      <c r="EO171" s="20"/>
      <c r="EP171" s="151"/>
    </row>
    <row r="172" spans="4:146" ht="12.75" customHeight="1" x14ac:dyDescent="0.3">
      <c r="D172" s="151" t="s">
        <v>448</v>
      </c>
      <c r="H172" s="20">
        <f>SUM(H173:H175)</f>
        <v>0</v>
      </c>
      <c r="I172" s="20"/>
      <c r="J172" s="20"/>
      <c r="K172" s="315"/>
      <c r="L172" s="20"/>
      <c r="M172" s="20">
        <f>SUM(M173:M175)</f>
        <v>0</v>
      </c>
      <c r="N172" s="20"/>
      <c r="O172" s="20"/>
      <c r="P172" s="315"/>
      <c r="Q172" s="20"/>
      <c r="R172" s="20">
        <f>SUM(R173:R175)</f>
        <v>0</v>
      </c>
      <c r="S172" s="20"/>
      <c r="T172" s="20"/>
      <c r="U172" s="315"/>
      <c r="V172" s="20"/>
      <c r="W172" s="20">
        <f>SUM(W173:W175)</f>
        <v>0</v>
      </c>
      <c r="X172" s="20"/>
      <c r="Y172" s="20"/>
      <c r="Z172" s="315"/>
      <c r="AA172" s="20"/>
      <c r="AB172" s="20">
        <f>SUM(AB173:AB175)</f>
        <v>0</v>
      </c>
      <c r="AC172" s="20"/>
      <c r="AD172" s="20"/>
      <c r="AE172" s="315"/>
      <c r="AF172" s="20"/>
      <c r="AG172" s="20">
        <f>SUM(AG173:AG175)</f>
        <v>0</v>
      </c>
      <c r="AH172" s="20"/>
      <c r="AI172" s="20"/>
      <c r="AJ172" s="315"/>
      <c r="AK172" s="20"/>
      <c r="AL172" s="20">
        <f>SUM(AL173:AL175)</f>
        <v>0</v>
      </c>
      <c r="AM172" s="20"/>
      <c r="AN172" s="20"/>
      <c r="AO172" s="315"/>
      <c r="AP172" s="20"/>
      <c r="AQ172" s="20">
        <f>SUM(AQ173:AQ175)</f>
        <v>7014000</v>
      </c>
      <c r="AR172" s="20"/>
      <c r="AS172" s="20"/>
      <c r="AT172" s="315"/>
      <c r="AU172" s="20"/>
      <c r="AV172" s="20">
        <f>SUM(AV173:AV175)</f>
        <v>2502000</v>
      </c>
      <c r="AW172" s="20"/>
      <c r="AX172" s="20"/>
      <c r="AY172" s="315"/>
      <c r="AZ172" s="20"/>
      <c r="BA172" s="20">
        <f>SUM(BA173:BA175)</f>
        <v>1752000</v>
      </c>
      <c r="BB172" s="20"/>
      <c r="BC172" s="20"/>
      <c r="BD172" s="315"/>
      <c r="BE172" s="20"/>
      <c r="BF172" s="20">
        <f>SUM(BF173:BF175)</f>
        <v>2750000</v>
      </c>
      <c r="BG172" s="20"/>
      <c r="BH172" s="20"/>
      <c r="BI172" s="315"/>
      <c r="BJ172" s="20"/>
      <c r="BK172" s="20">
        <f>SUM(BK173:BK175)</f>
        <v>0</v>
      </c>
      <c r="BL172" s="20"/>
      <c r="BM172" s="20"/>
      <c r="BN172" s="315"/>
      <c r="BO172" s="20"/>
      <c r="BP172" s="20">
        <f>SUM(BP173:BP175)</f>
        <v>0</v>
      </c>
      <c r="BQ172" s="20"/>
      <c r="BR172" s="20"/>
      <c r="BS172" s="315"/>
      <c r="BT172" s="20"/>
      <c r="BU172" s="20">
        <f>SUM(BU173:BU175)</f>
        <v>14018000</v>
      </c>
      <c r="BV172" s="20"/>
      <c r="BW172" s="20"/>
      <c r="BX172" s="315"/>
      <c r="BY172" s="20"/>
      <c r="BZ172" s="20">
        <f>SUM(BZ173:BZ175)</f>
        <v>0</v>
      </c>
      <c r="CA172" s="20"/>
      <c r="CB172" s="20"/>
      <c r="CC172" s="315"/>
      <c r="CD172" s="20"/>
      <c r="CE172" s="20">
        <f>SUM(CE173:CE175)</f>
        <v>0</v>
      </c>
      <c r="CF172" s="20"/>
      <c r="CG172" s="20"/>
      <c r="CH172" s="315"/>
      <c r="CI172" s="20"/>
      <c r="CJ172" s="20">
        <f>SUM(CJ173:CJ175)</f>
        <v>0</v>
      </c>
      <c r="CK172" s="20"/>
      <c r="CL172" s="20"/>
      <c r="CM172" s="315"/>
      <c r="CN172" s="20"/>
      <c r="CO172" s="20">
        <f>SUM(CO173:CO175)</f>
        <v>0</v>
      </c>
      <c r="CP172" s="20"/>
      <c r="CQ172" s="20"/>
      <c r="CR172" s="315"/>
      <c r="CS172" s="20"/>
      <c r="CT172" s="20">
        <f>SUM(CT173:CT175)</f>
        <v>0</v>
      </c>
      <c r="CU172" s="20"/>
      <c r="CV172" s="20"/>
      <c r="CW172" s="315"/>
      <c r="CX172" s="20"/>
      <c r="CY172" s="20">
        <f>SUM(CY173:CY175)</f>
        <v>0</v>
      </c>
      <c r="CZ172" s="20"/>
      <c r="DA172" s="20"/>
      <c r="DB172" s="315"/>
      <c r="DC172" s="20"/>
      <c r="DD172" s="20">
        <f>SUM(DD173:DD175)</f>
        <v>0</v>
      </c>
      <c r="DE172" s="20"/>
      <c r="DF172" s="20"/>
      <c r="DG172" s="315"/>
      <c r="DH172" s="20"/>
      <c r="DI172" s="20">
        <f>SUM(DI173:DI175)</f>
        <v>0</v>
      </c>
      <c r="DJ172" s="20"/>
      <c r="DK172" s="20"/>
      <c r="DL172" s="315"/>
      <c r="DM172" s="20"/>
      <c r="DN172" s="20">
        <f>SUM(DN173:DN175)</f>
        <v>0</v>
      </c>
      <c r="DO172" s="20"/>
      <c r="DP172" s="20"/>
      <c r="DQ172" s="315"/>
      <c r="DR172" s="20"/>
      <c r="DS172" s="20">
        <f>SUM(DS173:DS175)</f>
        <v>0</v>
      </c>
      <c r="DT172" s="20"/>
      <c r="DU172" s="20"/>
      <c r="DV172" s="315"/>
      <c r="DW172" s="20"/>
      <c r="DX172" s="20">
        <f>SUM(DX173:DX175)</f>
        <v>0</v>
      </c>
      <c r="DY172" s="20"/>
      <c r="DZ172" s="20"/>
      <c r="EA172" s="315"/>
      <c r="EB172" s="20"/>
      <c r="EC172" s="20">
        <f>SUM(EC173:EC175)</f>
        <v>0</v>
      </c>
      <c r="ED172" s="20"/>
      <c r="EE172" s="20"/>
      <c r="EF172" s="315"/>
      <c r="EG172" s="20"/>
      <c r="EH172" s="20">
        <f>SUM(EH173:EH175)</f>
        <v>0</v>
      </c>
      <c r="EI172" s="20"/>
      <c r="EJ172" s="20"/>
      <c r="EK172" s="315"/>
      <c r="EL172" s="20"/>
      <c r="EM172" s="20">
        <f>SUM(EM173:EM175)</f>
        <v>0</v>
      </c>
      <c r="EN172" s="20"/>
      <c r="EO172" s="20"/>
      <c r="EP172" s="151"/>
    </row>
    <row r="173" spans="4:146" ht="12.75" customHeight="1" x14ac:dyDescent="0.3">
      <c r="D173" s="151" t="s">
        <v>416</v>
      </c>
      <c r="G173" s="406"/>
      <c r="H173" s="474">
        <v>0</v>
      </c>
      <c r="I173" s="475"/>
      <c r="J173" s="20"/>
      <c r="K173" s="315"/>
      <c r="L173" s="406"/>
      <c r="M173" s="474">
        <v>0</v>
      </c>
      <c r="N173" s="475"/>
      <c r="O173" s="20"/>
      <c r="P173" s="315"/>
      <c r="Q173" s="406"/>
      <c r="R173" s="474">
        <v>0</v>
      </c>
      <c r="S173" s="475"/>
      <c r="T173" s="20"/>
      <c r="U173" s="315"/>
      <c r="V173" s="406"/>
      <c r="W173" s="474">
        <v>0</v>
      </c>
      <c r="X173" s="475"/>
      <c r="Y173" s="20"/>
      <c r="Z173" s="315"/>
      <c r="AA173" s="406"/>
      <c r="AB173" s="474">
        <v>0</v>
      </c>
      <c r="AC173" s="475"/>
      <c r="AD173" s="20"/>
      <c r="AE173" s="315"/>
      <c r="AF173" s="406"/>
      <c r="AG173" s="474">
        <v>0</v>
      </c>
      <c r="AH173" s="475"/>
      <c r="AI173" s="20"/>
      <c r="AJ173" s="315"/>
      <c r="AK173" s="406"/>
      <c r="AL173" s="474">
        <v>0</v>
      </c>
      <c r="AM173" s="475"/>
      <c r="AN173" s="20"/>
      <c r="AO173" s="315"/>
      <c r="AP173" s="406"/>
      <c r="AQ173" s="474">
        <f>7014000-26198</f>
        <v>6987802</v>
      </c>
      <c r="AR173" s="475"/>
      <c r="AS173" s="20"/>
      <c r="AT173" s="315"/>
      <c r="AU173" s="476"/>
      <c r="AV173" s="474">
        <f>2502000+96349</f>
        <v>2598349</v>
      </c>
      <c r="AW173" s="475"/>
      <c r="AX173" s="20"/>
      <c r="AY173" s="315"/>
      <c r="AZ173" s="476"/>
      <c r="BA173" s="474">
        <f>1752000+113587</f>
        <v>1865587</v>
      </c>
      <c r="BB173" s="475"/>
      <c r="BC173" s="20"/>
      <c r="BD173" s="315"/>
      <c r="BE173" s="476"/>
      <c r="BF173" s="474">
        <f>2750000+215345</f>
        <v>2965345</v>
      </c>
      <c r="BG173" s="475"/>
      <c r="BH173" s="20"/>
      <c r="BI173" s="315"/>
      <c r="BJ173" s="476"/>
      <c r="BK173" s="474">
        <v>0</v>
      </c>
      <c r="BL173" s="475"/>
      <c r="BM173" s="20"/>
      <c r="BN173" s="315"/>
      <c r="BO173" s="476"/>
      <c r="BP173" s="474">
        <v>0</v>
      </c>
      <c r="BQ173" s="475"/>
      <c r="BR173" s="20"/>
      <c r="BS173" s="315"/>
      <c r="BT173" s="476"/>
      <c r="BU173" s="474">
        <f>SUM(M173:BP173)</f>
        <v>14417083</v>
      </c>
      <c r="BV173" s="475"/>
      <c r="BW173" s="20"/>
      <c r="BX173" s="315"/>
      <c r="BY173" s="476"/>
      <c r="BZ173" s="474">
        <v>0</v>
      </c>
      <c r="CA173" s="475"/>
      <c r="CB173" s="20"/>
      <c r="CC173" s="315"/>
      <c r="CD173" s="406"/>
      <c r="CE173" s="474">
        <v>0</v>
      </c>
      <c r="CF173" s="475"/>
      <c r="CG173" s="20"/>
      <c r="CH173" s="315"/>
      <c r="CI173" s="406"/>
      <c r="CJ173" s="474">
        <v>0</v>
      </c>
      <c r="CK173" s="475"/>
      <c r="CL173" s="20"/>
      <c r="CM173" s="315"/>
      <c r="CN173" s="406"/>
      <c r="CO173" s="474">
        <v>0</v>
      </c>
      <c r="CP173" s="475"/>
      <c r="CQ173" s="20"/>
      <c r="CR173" s="315"/>
      <c r="CS173" s="406"/>
      <c r="CT173" s="474">
        <v>0</v>
      </c>
      <c r="CU173" s="475"/>
      <c r="CV173" s="20"/>
      <c r="CW173" s="315"/>
      <c r="CX173" s="406"/>
      <c r="CY173" s="474">
        <v>0</v>
      </c>
      <c r="CZ173" s="475"/>
      <c r="DA173" s="20"/>
      <c r="DB173" s="315"/>
      <c r="DC173" s="406"/>
      <c r="DD173" s="474">
        <v>0</v>
      </c>
      <c r="DE173" s="475"/>
      <c r="DF173" s="20"/>
      <c r="DG173" s="315"/>
      <c r="DH173" s="406"/>
      <c r="DI173" s="474">
        <v>0</v>
      </c>
      <c r="DJ173" s="475"/>
      <c r="DK173" s="20"/>
      <c r="DL173" s="315"/>
      <c r="DM173" s="476"/>
      <c r="DN173" s="474">
        <v>0</v>
      </c>
      <c r="DO173" s="475"/>
      <c r="DP173" s="20"/>
      <c r="DQ173" s="315"/>
      <c r="DR173" s="476"/>
      <c r="DS173" s="474">
        <v>0</v>
      </c>
      <c r="DT173" s="475"/>
      <c r="DU173" s="20"/>
      <c r="DV173" s="315"/>
      <c r="DW173" s="476"/>
      <c r="DX173" s="474">
        <v>0</v>
      </c>
      <c r="DY173" s="475"/>
      <c r="DZ173" s="20"/>
      <c r="EA173" s="315"/>
      <c r="EB173" s="476"/>
      <c r="EC173" s="474">
        <v>0</v>
      </c>
      <c r="ED173" s="475"/>
      <c r="EE173" s="20"/>
      <c r="EF173" s="315"/>
      <c r="EG173" s="476"/>
      <c r="EH173" s="474">
        <v>0</v>
      </c>
      <c r="EI173" s="475"/>
      <c r="EJ173" s="20"/>
      <c r="EK173" s="315"/>
      <c r="EL173" s="476"/>
      <c r="EM173" s="474">
        <f>SUM(CE173:DX173)</f>
        <v>0</v>
      </c>
      <c r="EN173" s="475"/>
      <c r="EO173" s="20"/>
      <c r="EP173" s="151"/>
    </row>
    <row r="174" spans="4:146" ht="12.75" customHeight="1" x14ac:dyDescent="0.3">
      <c r="D174" s="151" t="s">
        <v>419</v>
      </c>
      <c r="G174" s="402"/>
      <c r="H174" s="20">
        <v>0</v>
      </c>
      <c r="I174" s="19"/>
      <c r="J174" s="20"/>
      <c r="K174" s="315"/>
      <c r="L174" s="402"/>
      <c r="M174" s="20">
        <v>0</v>
      </c>
      <c r="N174" s="19"/>
      <c r="O174" s="20"/>
      <c r="P174" s="315"/>
      <c r="Q174" s="402"/>
      <c r="R174" s="20">
        <v>0</v>
      </c>
      <c r="S174" s="19"/>
      <c r="T174" s="20"/>
      <c r="U174" s="315"/>
      <c r="V174" s="402"/>
      <c r="W174" s="20">
        <v>0</v>
      </c>
      <c r="X174" s="19"/>
      <c r="Y174" s="20"/>
      <c r="Z174" s="315"/>
      <c r="AA174" s="402"/>
      <c r="AB174" s="20">
        <v>0</v>
      </c>
      <c r="AC174" s="19"/>
      <c r="AD174" s="20"/>
      <c r="AE174" s="315"/>
      <c r="AF174" s="402"/>
      <c r="AG174" s="20">
        <v>0</v>
      </c>
      <c r="AH174" s="19"/>
      <c r="AI174" s="20"/>
      <c r="AJ174" s="315"/>
      <c r="AK174" s="402"/>
      <c r="AL174" s="20">
        <v>0</v>
      </c>
      <c r="AM174" s="19"/>
      <c r="AN174" s="20"/>
      <c r="AO174" s="315"/>
      <c r="AP174" s="402"/>
      <c r="AQ174" s="20">
        <v>26198</v>
      </c>
      <c r="AR174" s="19"/>
      <c r="AS174" s="20"/>
      <c r="AT174" s="315"/>
      <c r="AU174" s="315"/>
      <c r="AV174" s="20">
        <v>0</v>
      </c>
      <c r="AW174" s="19"/>
      <c r="AX174" s="20"/>
      <c r="AY174" s="315"/>
      <c r="AZ174" s="315"/>
      <c r="BA174" s="20">
        <v>0</v>
      </c>
      <c r="BB174" s="19"/>
      <c r="BC174" s="20"/>
      <c r="BD174" s="315"/>
      <c r="BE174" s="315"/>
      <c r="BF174" s="20">
        <v>0</v>
      </c>
      <c r="BG174" s="19"/>
      <c r="BH174" s="20"/>
      <c r="BI174" s="315"/>
      <c r="BJ174" s="315"/>
      <c r="BK174" s="20">
        <v>0</v>
      </c>
      <c r="BL174" s="19"/>
      <c r="BM174" s="20"/>
      <c r="BN174" s="315"/>
      <c r="BO174" s="315"/>
      <c r="BP174" s="20">
        <v>0</v>
      </c>
      <c r="BQ174" s="19"/>
      <c r="BR174" s="20"/>
      <c r="BS174" s="315"/>
      <c r="BT174" s="315"/>
      <c r="BU174" s="20">
        <f>SUM(M174:BP174)</f>
        <v>26198</v>
      </c>
      <c r="BV174" s="19"/>
      <c r="BW174" s="20"/>
      <c r="BX174" s="315"/>
      <c r="BY174" s="315"/>
      <c r="BZ174" s="20">
        <v>0</v>
      </c>
      <c r="CA174" s="19"/>
      <c r="CB174" s="20"/>
      <c r="CC174" s="315"/>
      <c r="CD174" s="402"/>
      <c r="CE174" s="20">
        <v>0</v>
      </c>
      <c r="CF174" s="19"/>
      <c r="CG174" s="20"/>
      <c r="CH174" s="315"/>
      <c r="CI174" s="402"/>
      <c r="CJ174" s="20">
        <v>0</v>
      </c>
      <c r="CK174" s="19"/>
      <c r="CL174" s="20"/>
      <c r="CM174" s="315"/>
      <c r="CN174" s="402"/>
      <c r="CO174" s="20">
        <v>0</v>
      </c>
      <c r="CP174" s="19"/>
      <c r="CQ174" s="20"/>
      <c r="CR174" s="315"/>
      <c r="CS174" s="402"/>
      <c r="CT174" s="20">
        <v>0</v>
      </c>
      <c r="CU174" s="19"/>
      <c r="CV174" s="20"/>
      <c r="CW174" s="315"/>
      <c r="CX174" s="402"/>
      <c r="CY174" s="20">
        <v>0</v>
      </c>
      <c r="CZ174" s="19"/>
      <c r="DA174" s="20"/>
      <c r="DB174" s="315"/>
      <c r="DC174" s="402"/>
      <c r="DD174" s="20">
        <v>0</v>
      </c>
      <c r="DE174" s="19"/>
      <c r="DF174" s="20"/>
      <c r="DG174" s="315"/>
      <c r="DH174" s="402"/>
      <c r="DI174" s="20">
        <v>0</v>
      </c>
      <c r="DJ174" s="19"/>
      <c r="DK174" s="20"/>
      <c r="DL174" s="315"/>
      <c r="DM174" s="315"/>
      <c r="DN174" s="20">
        <v>0</v>
      </c>
      <c r="DO174" s="19"/>
      <c r="DP174" s="20"/>
      <c r="DQ174" s="315"/>
      <c r="DR174" s="315"/>
      <c r="DS174" s="20">
        <v>0</v>
      </c>
      <c r="DT174" s="19"/>
      <c r="DU174" s="20"/>
      <c r="DV174" s="315"/>
      <c r="DW174" s="315"/>
      <c r="DX174" s="20">
        <v>0</v>
      </c>
      <c r="DY174" s="19"/>
      <c r="DZ174" s="20"/>
      <c r="EA174" s="315"/>
      <c r="EB174" s="315"/>
      <c r="EC174" s="20">
        <v>0</v>
      </c>
      <c r="ED174" s="19"/>
      <c r="EE174" s="20"/>
      <c r="EF174" s="315"/>
      <c r="EG174" s="315"/>
      <c r="EH174" s="20">
        <v>0</v>
      </c>
      <c r="EI174" s="19"/>
      <c r="EJ174" s="20"/>
      <c r="EK174" s="315"/>
      <c r="EL174" s="315"/>
      <c r="EM174" s="20">
        <f>SUM(CE174:DX174)</f>
        <v>0</v>
      </c>
      <c r="EN174" s="19"/>
      <c r="EO174" s="20"/>
      <c r="EP174" s="151"/>
    </row>
    <row r="175" spans="4:146" ht="12.75" customHeight="1" x14ac:dyDescent="0.3">
      <c r="D175" s="151" t="s">
        <v>420</v>
      </c>
      <c r="G175" s="419"/>
      <c r="H175" s="6">
        <v>0</v>
      </c>
      <c r="I175" s="5"/>
      <c r="J175" s="20"/>
      <c r="K175" s="315"/>
      <c r="L175" s="419"/>
      <c r="M175" s="6">
        <v>0</v>
      </c>
      <c r="N175" s="5"/>
      <c r="O175" s="20"/>
      <c r="P175" s="315"/>
      <c r="Q175" s="419"/>
      <c r="R175" s="6">
        <v>0</v>
      </c>
      <c r="S175" s="5"/>
      <c r="T175" s="20"/>
      <c r="U175" s="315"/>
      <c r="V175" s="419"/>
      <c r="W175" s="6">
        <v>0</v>
      </c>
      <c r="X175" s="5"/>
      <c r="Y175" s="20"/>
      <c r="Z175" s="315"/>
      <c r="AA175" s="419"/>
      <c r="AB175" s="6">
        <v>0</v>
      </c>
      <c r="AC175" s="5"/>
      <c r="AD175" s="20"/>
      <c r="AE175" s="315"/>
      <c r="AF175" s="419"/>
      <c r="AG175" s="6">
        <v>0</v>
      </c>
      <c r="AH175" s="5"/>
      <c r="AI175" s="20"/>
      <c r="AJ175" s="315"/>
      <c r="AK175" s="419"/>
      <c r="AL175" s="6">
        <v>0</v>
      </c>
      <c r="AM175" s="5"/>
      <c r="AN175" s="20"/>
      <c r="AO175" s="315"/>
      <c r="AP175" s="419"/>
      <c r="AQ175" s="6">
        <v>0</v>
      </c>
      <c r="AR175" s="5"/>
      <c r="AS175" s="20"/>
      <c r="AT175" s="315"/>
      <c r="AU175" s="483"/>
      <c r="AV175" s="6">
        <v>-96349</v>
      </c>
      <c r="AW175" s="5"/>
      <c r="AX175" s="20"/>
      <c r="AY175" s="315"/>
      <c r="AZ175" s="483"/>
      <c r="BA175" s="6">
        <v>-113587</v>
      </c>
      <c r="BB175" s="5"/>
      <c r="BC175" s="20"/>
      <c r="BD175" s="315"/>
      <c r="BE175" s="483"/>
      <c r="BF175" s="6">
        <v>-215345</v>
      </c>
      <c r="BG175" s="5"/>
      <c r="BH175" s="20"/>
      <c r="BI175" s="315"/>
      <c r="BJ175" s="483"/>
      <c r="BK175" s="6">
        <v>0</v>
      </c>
      <c r="BL175" s="5"/>
      <c r="BM175" s="20"/>
      <c r="BN175" s="315"/>
      <c r="BO175" s="483"/>
      <c r="BP175" s="6">
        <v>0</v>
      </c>
      <c r="BQ175" s="5"/>
      <c r="BR175" s="20"/>
      <c r="BS175" s="315"/>
      <c r="BT175" s="483"/>
      <c r="BU175" s="6">
        <f>SUM(M175:BP175)</f>
        <v>-425281</v>
      </c>
      <c r="BV175" s="5"/>
      <c r="BW175" s="20"/>
      <c r="BX175" s="315"/>
      <c r="BY175" s="483"/>
      <c r="BZ175" s="6">
        <v>0</v>
      </c>
      <c r="CA175" s="5"/>
      <c r="CB175" s="20"/>
      <c r="CC175" s="315"/>
      <c r="CD175" s="419"/>
      <c r="CE175" s="6">
        <v>0</v>
      </c>
      <c r="CF175" s="5"/>
      <c r="CG175" s="20"/>
      <c r="CH175" s="315"/>
      <c r="CI175" s="419"/>
      <c r="CJ175" s="6">
        <v>0</v>
      </c>
      <c r="CK175" s="5"/>
      <c r="CL175" s="20"/>
      <c r="CM175" s="315"/>
      <c r="CN175" s="419"/>
      <c r="CO175" s="6">
        <v>0</v>
      </c>
      <c r="CP175" s="5"/>
      <c r="CQ175" s="20"/>
      <c r="CR175" s="315"/>
      <c r="CS175" s="419"/>
      <c r="CT175" s="6">
        <v>0</v>
      </c>
      <c r="CU175" s="5"/>
      <c r="CV175" s="20"/>
      <c r="CW175" s="315"/>
      <c r="CX175" s="419"/>
      <c r="CY175" s="6">
        <v>0</v>
      </c>
      <c r="CZ175" s="5"/>
      <c r="DA175" s="20"/>
      <c r="DB175" s="315"/>
      <c r="DC175" s="419"/>
      <c r="DD175" s="6">
        <v>0</v>
      </c>
      <c r="DE175" s="5"/>
      <c r="DF175" s="20"/>
      <c r="DG175" s="315"/>
      <c r="DH175" s="419"/>
      <c r="DI175" s="6">
        <v>0</v>
      </c>
      <c r="DJ175" s="5"/>
      <c r="DK175" s="20"/>
      <c r="DL175" s="315"/>
      <c r="DM175" s="483"/>
      <c r="DN175" s="6">
        <v>0</v>
      </c>
      <c r="DO175" s="5"/>
      <c r="DP175" s="20"/>
      <c r="DQ175" s="315"/>
      <c r="DR175" s="483"/>
      <c r="DS175" s="6">
        <v>0</v>
      </c>
      <c r="DT175" s="5"/>
      <c r="DU175" s="20"/>
      <c r="DV175" s="315"/>
      <c r="DW175" s="483"/>
      <c r="DX175" s="6">
        <v>0</v>
      </c>
      <c r="DY175" s="5"/>
      <c r="DZ175" s="20"/>
      <c r="EA175" s="315"/>
      <c r="EB175" s="483"/>
      <c r="EC175" s="6">
        <v>0</v>
      </c>
      <c r="ED175" s="5"/>
      <c r="EE175" s="20"/>
      <c r="EF175" s="315"/>
      <c r="EG175" s="483"/>
      <c r="EH175" s="6">
        <v>0</v>
      </c>
      <c r="EI175" s="5"/>
      <c r="EJ175" s="20"/>
      <c r="EK175" s="315"/>
      <c r="EL175" s="483"/>
      <c r="EM175" s="6">
        <f>SUM(CE175:DX175)</f>
        <v>0</v>
      </c>
      <c r="EN175" s="5"/>
      <c r="EO175" s="20"/>
      <c r="EP175" s="151"/>
    </row>
    <row r="176" spans="4:146" ht="12.75" customHeight="1" x14ac:dyDescent="0.3">
      <c r="D176" s="151"/>
      <c r="H176" s="20"/>
      <c r="I176" s="20"/>
      <c r="J176" s="20"/>
      <c r="K176" s="315"/>
      <c r="L176" s="20"/>
      <c r="M176" s="20"/>
      <c r="N176" s="20"/>
      <c r="O176" s="20"/>
      <c r="P176" s="315"/>
      <c r="Q176" s="20"/>
      <c r="R176" s="20"/>
      <c r="S176" s="20"/>
      <c r="T176" s="20"/>
      <c r="U176" s="315"/>
      <c r="V176" s="20"/>
      <c r="W176" s="20"/>
      <c r="X176" s="20"/>
      <c r="Y176" s="20"/>
      <c r="Z176" s="315"/>
      <c r="AA176" s="20"/>
      <c r="AB176" s="20"/>
      <c r="AC176" s="20"/>
      <c r="AD176" s="20"/>
      <c r="AE176" s="315"/>
      <c r="AF176" s="20"/>
      <c r="AG176" s="20"/>
      <c r="AH176" s="20"/>
      <c r="AI176" s="20"/>
      <c r="AJ176" s="315"/>
      <c r="AK176" s="20"/>
      <c r="AL176" s="20"/>
      <c r="AM176" s="20"/>
      <c r="AN176" s="20"/>
      <c r="AO176" s="315"/>
      <c r="AP176" s="20"/>
      <c r="AQ176" s="20"/>
      <c r="AR176" s="20"/>
      <c r="AS176" s="20"/>
      <c r="AT176" s="315"/>
      <c r="AU176" s="20"/>
      <c r="AV176" s="20"/>
      <c r="AW176" s="20"/>
      <c r="AX176" s="20"/>
      <c r="AY176" s="315"/>
      <c r="AZ176" s="20"/>
      <c r="BA176" s="20"/>
      <c r="BB176" s="20"/>
      <c r="BC176" s="20"/>
      <c r="BD176" s="315"/>
      <c r="BE176" s="20"/>
      <c r="BF176" s="20"/>
      <c r="BG176" s="20"/>
      <c r="BH176" s="20"/>
      <c r="BI176" s="315"/>
      <c r="BJ176" s="20"/>
      <c r="BK176" s="20"/>
      <c r="BL176" s="20"/>
      <c r="BM176" s="20"/>
      <c r="BN176" s="315"/>
      <c r="BO176" s="20"/>
      <c r="BP176" s="20"/>
      <c r="BQ176" s="20"/>
      <c r="BR176" s="20"/>
      <c r="BS176" s="315"/>
      <c r="BT176" s="20"/>
      <c r="BU176" s="20"/>
      <c r="BV176" s="20"/>
      <c r="BW176" s="20"/>
      <c r="BX176" s="315"/>
      <c r="BY176" s="20"/>
      <c r="BZ176" s="20"/>
      <c r="CA176" s="20"/>
      <c r="CB176" s="20"/>
      <c r="CC176" s="315"/>
      <c r="CD176" s="20"/>
      <c r="CE176" s="20"/>
      <c r="CF176" s="20"/>
      <c r="CG176" s="20"/>
      <c r="CH176" s="315"/>
      <c r="CI176" s="20"/>
      <c r="CJ176" s="20"/>
      <c r="CK176" s="20"/>
      <c r="CL176" s="20"/>
      <c r="CM176" s="315"/>
      <c r="CN176" s="20"/>
      <c r="CO176" s="20"/>
      <c r="CP176" s="20"/>
      <c r="CQ176" s="20"/>
      <c r="CR176" s="315"/>
      <c r="CS176" s="20"/>
      <c r="CT176" s="20"/>
      <c r="CU176" s="20"/>
      <c r="CV176" s="20"/>
      <c r="CW176" s="315"/>
      <c r="CX176" s="20"/>
      <c r="CY176" s="20"/>
      <c r="CZ176" s="20"/>
      <c r="DA176" s="20"/>
      <c r="DB176" s="315"/>
      <c r="DC176" s="20"/>
      <c r="DD176" s="20"/>
      <c r="DE176" s="20"/>
      <c r="DF176" s="20"/>
      <c r="DG176" s="315"/>
      <c r="DH176" s="20"/>
      <c r="DI176" s="20"/>
      <c r="DJ176" s="20"/>
      <c r="DK176" s="20"/>
      <c r="DL176" s="315"/>
      <c r="DM176" s="20"/>
      <c r="DN176" s="20"/>
      <c r="DO176" s="20"/>
      <c r="DP176" s="20"/>
      <c r="DQ176" s="315"/>
      <c r="DR176" s="20"/>
      <c r="DS176" s="20"/>
      <c r="DT176" s="20"/>
      <c r="DU176" s="20"/>
      <c r="DV176" s="315"/>
      <c r="DW176" s="20"/>
      <c r="DX176" s="20"/>
      <c r="DY176" s="20"/>
      <c r="DZ176" s="20"/>
      <c r="EA176" s="315"/>
      <c r="EB176" s="20"/>
      <c r="EC176" s="20"/>
      <c r="ED176" s="20"/>
      <c r="EE176" s="20"/>
      <c r="EF176" s="315"/>
      <c r="EG176" s="20"/>
      <c r="EH176" s="20"/>
      <c r="EI176" s="20"/>
      <c r="EJ176" s="20"/>
      <c r="EK176" s="315"/>
      <c r="EL176" s="20"/>
      <c r="EM176" s="20"/>
      <c r="EN176" s="20"/>
      <c r="EO176" s="20"/>
      <c r="EP176" s="151"/>
    </row>
    <row r="177" spans="4:146" ht="12.75" customHeight="1" x14ac:dyDescent="0.3">
      <c r="D177" s="151" t="s">
        <v>449</v>
      </c>
      <c r="H177" s="20">
        <f>SUM(H178:H180)</f>
        <v>0</v>
      </c>
      <c r="I177" s="20"/>
      <c r="J177" s="20"/>
      <c r="K177" s="315"/>
      <c r="L177" s="20"/>
      <c r="M177" s="20">
        <f>SUM(M178:M180)</f>
        <v>3094000</v>
      </c>
      <c r="N177" s="20"/>
      <c r="O177" s="20"/>
      <c r="P177" s="315"/>
      <c r="Q177" s="20"/>
      <c r="R177" s="20">
        <f>SUM(R178:R180)</f>
        <v>2187280</v>
      </c>
      <c r="S177" s="20"/>
      <c r="T177" s="20"/>
      <c r="U177" s="315"/>
      <c r="V177" s="20"/>
      <c r="W177" s="20">
        <f>SUM(W178:W180)</f>
        <v>2500000</v>
      </c>
      <c r="X177" s="20"/>
      <c r="Y177" s="20"/>
      <c r="Z177" s="315"/>
      <c r="AA177" s="20"/>
      <c r="AB177" s="20">
        <f>SUM(AB178:AB180)</f>
        <v>938000</v>
      </c>
      <c r="AC177" s="20"/>
      <c r="AD177" s="20"/>
      <c r="AE177" s="315"/>
      <c r="AF177" s="20"/>
      <c r="AG177" s="20">
        <f>SUM(AG178:AG180)</f>
        <v>6912917</v>
      </c>
      <c r="AH177" s="20"/>
      <c r="AI177" s="20"/>
      <c r="AJ177" s="315"/>
      <c r="AK177" s="20"/>
      <c r="AL177" s="20">
        <f>SUM(AL178:AL180)</f>
        <v>4689000</v>
      </c>
      <c r="AM177" s="20"/>
      <c r="AN177" s="20"/>
      <c r="AO177" s="315"/>
      <c r="AP177" s="20"/>
      <c r="AQ177" s="20">
        <f>SUM(AQ178:AQ180)</f>
        <v>3435000</v>
      </c>
      <c r="AR177" s="20"/>
      <c r="AS177" s="20"/>
      <c r="AT177" s="315"/>
      <c r="AU177" s="20"/>
      <c r="AV177" s="20">
        <f>SUM(AV178:AV180)</f>
        <v>3437000</v>
      </c>
      <c r="AW177" s="20"/>
      <c r="AX177" s="20"/>
      <c r="AY177" s="315"/>
      <c r="AZ177" s="20"/>
      <c r="BA177" s="20">
        <f>SUM(BA178:BA180)</f>
        <v>3497000</v>
      </c>
      <c r="BB177" s="20"/>
      <c r="BC177" s="20"/>
      <c r="BD177" s="315"/>
      <c r="BE177" s="20"/>
      <c r="BF177" s="20">
        <f>SUM(BF178:BF180)</f>
        <v>0</v>
      </c>
      <c r="BG177" s="20"/>
      <c r="BH177" s="20"/>
      <c r="BI177" s="315"/>
      <c r="BJ177" s="20"/>
      <c r="BK177" s="20">
        <f>SUM(BK178:BK180)</f>
        <v>0</v>
      </c>
      <c r="BL177" s="20"/>
      <c r="BM177" s="20"/>
      <c r="BN177" s="315"/>
      <c r="BO177" s="20"/>
      <c r="BP177" s="20">
        <f>SUM(BP178:BP180)</f>
        <v>0</v>
      </c>
      <c r="BQ177" s="20"/>
      <c r="BR177" s="20"/>
      <c r="BS177" s="315"/>
      <c r="BT177" s="20"/>
      <c r="BU177" s="20">
        <f>SUM(BU178:BU180)</f>
        <v>30690197</v>
      </c>
      <c r="BV177" s="20"/>
      <c r="BW177" s="20"/>
      <c r="BX177" s="315"/>
      <c r="BY177" s="20"/>
      <c r="BZ177" s="20">
        <f>SUM(BZ178:BZ180)</f>
        <v>16930768</v>
      </c>
      <c r="CA177" s="20"/>
      <c r="CB177" s="20"/>
      <c r="CC177" s="315"/>
      <c r="CD177" s="20"/>
      <c r="CE177" s="20">
        <f>SUM(CE178:CE180)</f>
        <v>2184000</v>
      </c>
      <c r="CF177" s="20"/>
      <c r="CG177" s="20"/>
      <c r="CH177" s="315"/>
      <c r="CI177" s="20"/>
      <c r="CJ177" s="20">
        <f>SUM(CJ178:CJ180)</f>
        <v>0</v>
      </c>
      <c r="CK177" s="20"/>
      <c r="CL177" s="20"/>
      <c r="CM177" s="315"/>
      <c r="CN177" s="20"/>
      <c r="CO177" s="20">
        <f>SUM(CO178:CO180)</f>
        <v>1250128</v>
      </c>
      <c r="CP177" s="20"/>
      <c r="CQ177" s="20"/>
      <c r="CR177" s="315"/>
      <c r="CS177" s="20"/>
      <c r="CT177" s="20">
        <f>SUM(CT178:CT180)</f>
        <v>2189000</v>
      </c>
      <c r="CU177" s="20"/>
      <c r="CV177" s="20"/>
      <c r="CW177" s="315"/>
      <c r="CX177" s="20"/>
      <c r="CY177" s="20">
        <f>SUM(CY178:CY180)</f>
        <v>1250202</v>
      </c>
      <c r="CZ177" s="20"/>
      <c r="DA177" s="20"/>
      <c r="DB177" s="315"/>
      <c r="DC177" s="20"/>
      <c r="DD177" s="20">
        <f>SUM(DD178:DD180)</f>
        <v>3122000</v>
      </c>
      <c r="DE177" s="20"/>
      <c r="DF177" s="20"/>
      <c r="DG177" s="315"/>
      <c r="DH177" s="20"/>
      <c r="DI177" s="20">
        <f>SUM(DI178:DI180)</f>
        <v>632</v>
      </c>
      <c r="DJ177" s="20"/>
      <c r="DK177" s="20"/>
      <c r="DL177" s="315"/>
      <c r="DM177" s="20"/>
      <c r="DN177" s="20">
        <f>SUM(DN178:DN180)</f>
        <v>2568</v>
      </c>
      <c r="DO177" s="20"/>
      <c r="DP177" s="20"/>
      <c r="DQ177" s="315"/>
      <c r="DR177" s="20"/>
      <c r="DS177" s="20">
        <f>SUM(DS178:DS180)</f>
        <v>1363000</v>
      </c>
      <c r="DT177" s="20"/>
      <c r="DU177" s="20"/>
      <c r="DV177" s="315"/>
      <c r="DW177" s="20"/>
      <c r="DX177" s="20">
        <f>SUM(DX178:DX180)</f>
        <v>1307238</v>
      </c>
      <c r="DY177" s="20"/>
      <c r="DZ177" s="20"/>
      <c r="EA177" s="315"/>
      <c r="EB177" s="20"/>
      <c r="EC177" s="20">
        <f>SUM(EC178:EC180)</f>
        <v>2132000</v>
      </c>
      <c r="ED177" s="20"/>
      <c r="EE177" s="20"/>
      <c r="EF177" s="315"/>
      <c r="EG177" s="20"/>
      <c r="EH177" s="20">
        <f>SUM(EH178:EH180)</f>
        <v>2130000</v>
      </c>
      <c r="EI177" s="20"/>
      <c r="EJ177" s="20"/>
      <c r="EK177" s="315"/>
      <c r="EL177" s="20"/>
      <c r="EM177" s="20">
        <f>SUM(EM178:EM180)</f>
        <v>12668768</v>
      </c>
      <c r="EN177" s="20"/>
      <c r="EO177" s="20"/>
      <c r="EP177" s="151"/>
    </row>
    <row r="178" spans="4:146" ht="12.75" customHeight="1" x14ac:dyDescent="0.3">
      <c r="D178" s="151" t="s">
        <v>416</v>
      </c>
      <c r="G178" s="406"/>
      <c r="H178" s="474">
        <v>0</v>
      </c>
      <c r="I178" s="475"/>
      <c r="J178" s="20"/>
      <c r="K178" s="315"/>
      <c r="L178" s="476"/>
      <c r="M178" s="474">
        <f>3094000-738542</f>
        <v>2355458</v>
      </c>
      <c r="N178" s="475"/>
      <c r="O178" s="20"/>
      <c r="P178" s="315"/>
      <c r="Q178" s="476"/>
      <c r="R178" s="474">
        <f>2187280-516640</f>
        <v>1670640</v>
      </c>
      <c r="S178" s="475"/>
      <c r="T178" s="20"/>
      <c r="U178" s="315"/>
      <c r="V178" s="476"/>
      <c r="W178" s="474">
        <f>2500000-465606</f>
        <v>2034394</v>
      </c>
      <c r="X178" s="475"/>
      <c r="Y178" s="20"/>
      <c r="Z178" s="315"/>
      <c r="AA178" s="476"/>
      <c r="AB178" s="474">
        <f>938000-168654</f>
        <v>769346</v>
      </c>
      <c r="AC178" s="475"/>
      <c r="AD178" s="20"/>
      <c r="AE178" s="315"/>
      <c r="AF178" s="476"/>
      <c r="AG178" s="474">
        <f>6912917-1167368</f>
        <v>5745549</v>
      </c>
      <c r="AH178" s="475"/>
      <c r="AI178" s="20"/>
      <c r="AJ178" s="315"/>
      <c r="AK178" s="476"/>
      <c r="AL178" s="474">
        <f>4689000-729218</f>
        <v>3959782</v>
      </c>
      <c r="AM178" s="475"/>
      <c r="AN178" s="20"/>
      <c r="AO178" s="315"/>
      <c r="AP178" s="476"/>
      <c r="AQ178" s="474">
        <f>3435000-378195</f>
        <v>3056805</v>
      </c>
      <c r="AR178" s="475"/>
      <c r="AS178" s="20"/>
      <c r="AT178" s="315"/>
      <c r="AU178" s="476"/>
      <c r="AV178" s="474">
        <f>3437000-268336</f>
        <v>3168664</v>
      </c>
      <c r="AW178" s="475"/>
      <c r="AX178" s="20"/>
      <c r="AY178" s="315"/>
      <c r="AZ178" s="476"/>
      <c r="BA178" s="474">
        <f>3497000-207108</f>
        <v>3289892</v>
      </c>
      <c r="BB178" s="475"/>
      <c r="BC178" s="20"/>
      <c r="BD178" s="315"/>
      <c r="BE178" s="476"/>
      <c r="BF178" s="474">
        <v>0</v>
      </c>
      <c r="BG178" s="475"/>
      <c r="BH178" s="20"/>
      <c r="BI178" s="315"/>
      <c r="BJ178" s="476"/>
      <c r="BK178" s="474">
        <v>0</v>
      </c>
      <c r="BL178" s="475"/>
      <c r="BM178" s="20"/>
      <c r="BN178" s="315"/>
      <c r="BO178" s="476"/>
      <c r="BP178" s="474">
        <v>0</v>
      </c>
      <c r="BQ178" s="475"/>
      <c r="BR178" s="20"/>
      <c r="BS178" s="315"/>
      <c r="BT178" s="476"/>
      <c r="BU178" s="474">
        <f>SUM(M178:BP178)</f>
        <v>26050530</v>
      </c>
      <c r="BV178" s="475"/>
      <c r="BW178" s="20"/>
      <c r="BX178" s="315"/>
      <c r="BY178" s="476"/>
      <c r="BZ178" s="474">
        <v>13233460</v>
      </c>
      <c r="CA178" s="475"/>
      <c r="CB178" s="20"/>
      <c r="CC178" s="315"/>
      <c r="CD178" s="476"/>
      <c r="CE178" s="474">
        <v>1505848</v>
      </c>
      <c r="CF178" s="475"/>
      <c r="CG178" s="20"/>
      <c r="CH178" s="315"/>
      <c r="CI178" s="476"/>
      <c r="CJ178" s="474">
        <v>0</v>
      </c>
      <c r="CK178" s="475"/>
      <c r="CL178" s="20"/>
      <c r="CM178" s="315"/>
      <c r="CN178" s="476"/>
      <c r="CO178" s="474">
        <v>892879</v>
      </c>
      <c r="CP178" s="475"/>
      <c r="CQ178" s="20"/>
      <c r="CR178" s="315"/>
      <c r="CS178" s="476"/>
      <c r="CT178" s="474">
        <v>1706629</v>
      </c>
      <c r="CU178" s="475"/>
      <c r="CV178" s="20"/>
      <c r="CW178" s="315"/>
      <c r="CX178" s="476"/>
      <c r="CY178" s="474">
        <v>1004862</v>
      </c>
      <c r="CZ178" s="475"/>
      <c r="DA178" s="20"/>
      <c r="DB178" s="315"/>
      <c r="DC178" s="476"/>
      <c r="DD178" s="474">
        <v>2566949</v>
      </c>
      <c r="DE178" s="475"/>
      <c r="DF178" s="20"/>
      <c r="DG178" s="315"/>
      <c r="DH178" s="476"/>
      <c r="DI178" s="474">
        <v>505</v>
      </c>
      <c r="DJ178" s="475"/>
      <c r="DK178" s="20"/>
      <c r="DL178" s="315"/>
      <c r="DM178" s="476"/>
      <c r="DN178" s="474">
        <v>2065</v>
      </c>
      <c r="DO178" s="475"/>
      <c r="DP178" s="20"/>
      <c r="DQ178" s="315"/>
      <c r="DR178" s="476"/>
      <c r="DS178" s="474">
        <v>1118086</v>
      </c>
      <c r="DT178" s="475"/>
      <c r="DU178" s="20"/>
      <c r="DV178" s="315"/>
      <c r="DW178" s="476"/>
      <c r="DX178" s="474">
        <v>1050479</v>
      </c>
      <c r="DY178" s="475"/>
      <c r="DZ178" s="20"/>
      <c r="EA178" s="315"/>
      <c r="EB178" s="476"/>
      <c r="EC178" s="474">
        <v>1710597</v>
      </c>
      <c r="ED178" s="475"/>
      <c r="EE178" s="20"/>
      <c r="EF178" s="315"/>
      <c r="EG178" s="476"/>
      <c r="EH178" s="474">
        <v>1674561</v>
      </c>
      <c r="EI178" s="475"/>
      <c r="EJ178" s="20"/>
      <c r="EK178" s="315"/>
      <c r="EL178" s="476"/>
      <c r="EM178" s="474">
        <f>SUM(CE178:DX178)</f>
        <v>9848302</v>
      </c>
      <c r="EN178" s="475"/>
      <c r="EO178" s="20"/>
      <c r="EP178" s="151"/>
    </row>
    <row r="179" spans="4:146" ht="12.75" customHeight="1" x14ac:dyDescent="0.3">
      <c r="D179" s="151" t="s">
        <v>419</v>
      </c>
      <c r="G179" s="402"/>
      <c r="H179" s="20">
        <v>0</v>
      </c>
      <c r="I179" s="19"/>
      <c r="J179" s="20"/>
      <c r="K179" s="315"/>
      <c r="L179" s="315"/>
      <c r="M179" s="20">
        <v>738542</v>
      </c>
      <c r="N179" s="19"/>
      <c r="O179" s="20"/>
      <c r="P179" s="315"/>
      <c r="Q179" s="315"/>
      <c r="R179" s="20">
        <v>516640</v>
      </c>
      <c r="S179" s="19"/>
      <c r="T179" s="20"/>
      <c r="U179" s="315"/>
      <c r="V179" s="315"/>
      <c r="W179" s="20">
        <v>465606</v>
      </c>
      <c r="X179" s="19"/>
      <c r="Y179" s="20"/>
      <c r="Z179" s="315"/>
      <c r="AA179" s="315"/>
      <c r="AB179" s="20">
        <v>168654</v>
      </c>
      <c r="AC179" s="19"/>
      <c r="AD179" s="20"/>
      <c r="AE179" s="315"/>
      <c r="AF179" s="315"/>
      <c r="AG179" s="20">
        <v>1167368</v>
      </c>
      <c r="AH179" s="19"/>
      <c r="AI179" s="20"/>
      <c r="AJ179" s="315"/>
      <c r="AK179" s="315"/>
      <c r="AL179" s="20">
        <v>729218</v>
      </c>
      <c r="AM179" s="19"/>
      <c r="AN179" s="20"/>
      <c r="AO179" s="315"/>
      <c r="AP179" s="315"/>
      <c r="AQ179" s="20">
        <v>378195</v>
      </c>
      <c r="AR179" s="19"/>
      <c r="AS179" s="20"/>
      <c r="AT179" s="315"/>
      <c r="AU179" s="315"/>
      <c r="AV179" s="20">
        <v>268336</v>
      </c>
      <c r="AW179" s="19"/>
      <c r="AX179" s="20"/>
      <c r="AY179" s="315"/>
      <c r="AZ179" s="315"/>
      <c r="BA179" s="20">
        <v>207108</v>
      </c>
      <c r="BB179" s="19"/>
      <c r="BC179" s="20"/>
      <c r="BD179" s="315"/>
      <c r="BE179" s="315"/>
      <c r="BF179" s="20">
        <v>0</v>
      </c>
      <c r="BG179" s="19"/>
      <c r="BH179" s="20"/>
      <c r="BI179" s="315"/>
      <c r="BJ179" s="315"/>
      <c r="BK179" s="20">
        <v>0</v>
      </c>
      <c r="BL179" s="19"/>
      <c r="BM179" s="20"/>
      <c r="BN179" s="315"/>
      <c r="BO179" s="315"/>
      <c r="BP179" s="20">
        <v>0</v>
      </c>
      <c r="BQ179" s="19"/>
      <c r="BR179" s="20"/>
      <c r="BS179" s="315"/>
      <c r="BT179" s="315"/>
      <c r="BU179" s="20">
        <f>SUM(M179:BP179)</f>
        <v>4639667</v>
      </c>
      <c r="BV179" s="19"/>
      <c r="BW179" s="20"/>
      <c r="BX179" s="315"/>
      <c r="BY179" s="315"/>
      <c r="BZ179" s="20">
        <v>3697308</v>
      </c>
      <c r="CA179" s="19"/>
      <c r="CB179" s="20"/>
      <c r="CC179" s="315"/>
      <c r="CD179" s="315"/>
      <c r="CE179" s="20">
        <v>678152</v>
      </c>
      <c r="CF179" s="19"/>
      <c r="CG179" s="20"/>
      <c r="CH179" s="315"/>
      <c r="CI179" s="315"/>
      <c r="CJ179" s="20">
        <v>0</v>
      </c>
      <c r="CK179" s="19"/>
      <c r="CL179" s="20"/>
      <c r="CM179" s="315"/>
      <c r="CN179" s="315"/>
      <c r="CO179" s="20">
        <v>357249</v>
      </c>
      <c r="CP179" s="19"/>
      <c r="CQ179" s="20"/>
      <c r="CR179" s="315"/>
      <c r="CS179" s="315"/>
      <c r="CT179" s="20">
        <v>482371</v>
      </c>
      <c r="CU179" s="19"/>
      <c r="CV179" s="20"/>
      <c r="CW179" s="315"/>
      <c r="CX179" s="315"/>
      <c r="CY179" s="20">
        <v>245340</v>
      </c>
      <c r="CZ179" s="19"/>
      <c r="DA179" s="20"/>
      <c r="DB179" s="315"/>
      <c r="DC179" s="315"/>
      <c r="DD179" s="20">
        <v>555051</v>
      </c>
      <c r="DE179" s="19"/>
      <c r="DF179" s="20"/>
      <c r="DG179" s="315"/>
      <c r="DH179" s="315"/>
      <c r="DI179" s="20">
        <v>127</v>
      </c>
      <c r="DJ179" s="19"/>
      <c r="DK179" s="20"/>
      <c r="DL179" s="315"/>
      <c r="DM179" s="315"/>
      <c r="DN179" s="20">
        <v>503</v>
      </c>
      <c r="DO179" s="19"/>
      <c r="DP179" s="20"/>
      <c r="DQ179" s="315"/>
      <c r="DR179" s="315"/>
      <c r="DS179" s="20">
        <v>244914</v>
      </c>
      <c r="DT179" s="19"/>
      <c r="DU179" s="20"/>
      <c r="DV179" s="315"/>
      <c r="DW179" s="315"/>
      <c r="DX179" s="20">
        <v>256759</v>
      </c>
      <c r="DY179" s="19"/>
      <c r="DZ179" s="20"/>
      <c r="EA179" s="315"/>
      <c r="EB179" s="315"/>
      <c r="EC179" s="20">
        <v>421403</v>
      </c>
      <c r="ED179" s="19"/>
      <c r="EE179" s="20"/>
      <c r="EF179" s="315"/>
      <c r="EG179" s="315"/>
      <c r="EH179" s="20">
        <v>455439</v>
      </c>
      <c r="EI179" s="19"/>
      <c r="EJ179" s="20"/>
      <c r="EK179" s="315"/>
      <c r="EL179" s="315"/>
      <c r="EM179" s="20">
        <f>SUM(CE179:DX179)</f>
        <v>2820466</v>
      </c>
      <c r="EN179" s="19"/>
      <c r="EO179" s="20"/>
      <c r="EP179" s="151"/>
    </row>
    <row r="180" spans="4:146" ht="12.75" customHeight="1" x14ac:dyDescent="0.3">
      <c r="D180" s="151" t="s">
        <v>420</v>
      </c>
      <c r="G180" s="419"/>
      <c r="H180" s="6">
        <v>0</v>
      </c>
      <c r="I180" s="5"/>
      <c r="J180" s="20"/>
      <c r="K180" s="315"/>
      <c r="L180" s="483"/>
      <c r="M180" s="6">
        <v>0</v>
      </c>
      <c r="N180" s="5"/>
      <c r="O180" s="20"/>
      <c r="P180" s="315"/>
      <c r="Q180" s="483"/>
      <c r="R180" s="6">
        <v>0</v>
      </c>
      <c r="S180" s="5"/>
      <c r="T180" s="20"/>
      <c r="U180" s="315"/>
      <c r="V180" s="483"/>
      <c r="W180" s="6">
        <v>0</v>
      </c>
      <c r="X180" s="5"/>
      <c r="Y180" s="20"/>
      <c r="Z180" s="315"/>
      <c r="AA180" s="483"/>
      <c r="AB180" s="6">
        <v>0</v>
      </c>
      <c r="AC180" s="5"/>
      <c r="AD180" s="20"/>
      <c r="AE180" s="315"/>
      <c r="AF180" s="483"/>
      <c r="AG180" s="6">
        <v>0</v>
      </c>
      <c r="AH180" s="5"/>
      <c r="AI180" s="20"/>
      <c r="AJ180" s="315"/>
      <c r="AK180" s="483"/>
      <c r="AL180" s="6">
        <v>0</v>
      </c>
      <c r="AM180" s="5"/>
      <c r="AN180" s="20"/>
      <c r="AO180" s="315"/>
      <c r="AP180" s="483"/>
      <c r="AQ180" s="6">
        <v>0</v>
      </c>
      <c r="AR180" s="5"/>
      <c r="AS180" s="20"/>
      <c r="AT180" s="315"/>
      <c r="AU180" s="483"/>
      <c r="AV180" s="6">
        <v>0</v>
      </c>
      <c r="AW180" s="5"/>
      <c r="AX180" s="20"/>
      <c r="AY180" s="315"/>
      <c r="AZ180" s="483"/>
      <c r="BA180" s="6">
        <v>0</v>
      </c>
      <c r="BB180" s="5"/>
      <c r="BC180" s="20"/>
      <c r="BD180" s="315"/>
      <c r="BE180" s="483"/>
      <c r="BF180" s="6">
        <v>0</v>
      </c>
      <c r="BG180" s="5"/>
      <c r="BH180" s="20"/>
      <c r="BI180" s="315"/>
      <c r="BJ180" s="483"/>
      <c r="BK180" s="6">
        <v>0</v>
      </c>
      <c r="BL180" s="5"/>
      <c r="BM180" s="20"/>
      <c r="BN180" s="315"/>
      <c r="BO180" s="483"/>
      <c r="BP180" s="6">
        <v>0</v>
      </c>
      <c r="BQ180" s="5"/>
      <c r="BR180" s="20"/>
      <c r="BS180" s="315"/>
      <c r="BT180" s="483"/>
      <c r="BU180" s="6">
        <f>SUM(M180:BP180)</f>
        <v>0</v>
      </c>
      <c r="BV180" s="5"/>
      <c r="BW180" s="20"/>
      <c r="BX180" s="315"/>
      <c r="BY180" s="483"/>
      <c r="BZ180" s="6">
        <v>0</v>
      </c>
      <c r="CA180" s="5"/>
      <c r="CB180" s="20"/>
      <c r="CC180" s="315"/>
      <c r="CD180" s="483"/>
      <c r="CE180" s="6">
        <v>0</v>
      </c>
      <c r="CF180" s="5"/>
      <c r="CG180" s="20"/>
      <c r="CH180" s="315"/>
      <c r="CI180" s="483"/>
      <c r="CJ180" s="6">
        <v>0</v>
      </c>
      <c r="CK180" s="5"/>
      <c r="CL180" s="20"/>
      <c r="CM180" s="315"/>
      <c r="CN180" s="483"/>
      <c r="CO180" s="6">
        <v>0</v>
      </c>
      <c r="CP180" s="5"/>
      <c r="CQ180" s="20"/>
      <c r="CR180" s="315"/>
      <c r="CS180" s="483"/>
      <c r="CT180" s="6">
        <v>0</v>
      </c>
      <c r="CU180" s="5"/>
      <c r="CV180" s="20"/>
      <c r="CW180" s="315"/>
      <c r="CX180" s="483"/>
      <c r="CY180" s="6">
        <v>0</v>
      </c>
      <c r="CZ180" s="5"/>
      <c r="DA180" s="20"/>
      <c r="DB180" s="315"/>
      <c r="DC180" s="483"/>
      <c r="DD180" s="6">
        <v>0</v>
      </c>
      <c r="DE180" s="5"/>
      <c r="DF180" s="20"/>
      <c r="DG180" s="315"/>
      <c r="DH180" s="483"/>
      <c r="DI180" s="6">
        <v>0</v>
      </c>
      <c r="DJ180" s="5"/>
      <c r="DK180" s="20"/>
      <c r="DL180" s="315"/>
      <c r="DM180" s="483"/>
      <c r="DN180" s="6">
        <v>0</v>
      </c>
      <c r="DO180" s="5"/>
      <c r="DP180" s="20"/>
      <c r="DQ180" s="315"/>
      <c r="DR180" s="483"/>
      <c r="DS180" s="6">
        <v>0</v>
      </c>
      <c r="DT180" s="5"/>
      <c r="DU180" s="20"/>
      <c r="DV180" s="315"/>
      <c r="DW180" s="483"/>
      <c r="DX180" s="6">
        <v>0</v>
      </c>
      <c r="DY180" s="5"/>
      <c r="DZ180" s="20"/>
      <c r="EA180" s="315"/>
      <c r="EB180" s="483"/>
      <c r="EC180" s="6">
        <v>0</v>
      </c>
      <c r="ED180" s="5"/>
      <c r="EE180" s="20"/>
      <c r="EF180" s="315"/>
      <c r="EG180" s="483"/>
      <c r="EH180" s="6">
        <v>0</v>
      </c>
      <c r="EI180" s="5"/>
      <c r="EJ180" s="20"/>
      <c r="EK180" s="315"/>
      <c r="EL180" s="483"/>
      <c r="EM180" s="6">
        <f>SUM(CE180:DX180)</f>
        <v>0</v>
      </c>
      <c r="EN180" s="5"/>
      <c r="EO180" s="20"/>
      <c r="EP180" s="151"/>
    </row>
    <row r="181" spans="4:146" ht="12.75" customHeight="1" x14ac:dyDescent="0.3">
      <c r="D181" s="151"/>
      <c r="H181" s="20"/>
      <c r="I181" s="20"/>
      <c r="J181" s="20"/>
      <c r="K181" s="315"/>
      <c r="L181" s="20"/>
      <c r="M181" s="20"/>
      <c r="N181" s="20"/>
      <c r="O181" s="20"/>
      <c r="P181" s="315"/>
      <c r="Q181" s="20"/>
      <c r="R181" s="20"/>
      <c r="S181" s="20"/>
      <c r="T181" s="20"/>
      <c r="U181" s="315"/>
      <c r="V181" s="20"/>
      <c r="W181" s="20"/>
      <c r="X181" s="20"/>
      <c r="Y181" s="20"/>
      <c r="Z181" s="315"/>
      <c r="AA181" s="20"/>
      <c r="AB181" s="20"/>
      <c r="AC181" s="20"/>
      <c r="AD181" s="20"/>
      <c r="AE181" s="315"/>
      <c r="AF181" s="20"/>
      <c r="AG181" s="20"/>
      <c r="AH181" s="20"/>
      <c r="AI181" s="20"/>
      <c r="AJ181" s="315"/>
      <c r="AK181" s="20"/>
      <c r="AL181" s="20"/>
      <c r="AM181" s="20"/>
      <c r="AN181" s="20"/>
      <c r="AO181" s="315"/>
      <c r="AP181" s="20"/>
      <c r="AQ181" s="20"/>
      <c r="AR181" s="20"/>
      <c r="AS181" s="20"/>
      <c r="AT181" s="315"/>
      <c r="AU181" s="20"/>
      <c r="AV181" s="20"/>
      <c r="AW181" s="20"/>
      <c r="AX181" s="20"/>
      <c r="AY181" s="315"/>
      <c r="AZ181" s="20"/>
      <c r="BA181" s="20"/>
      <c r="BB181" s="20"/>
      <c r="BC181" s="20"/>
      <c r="BD181" s="315"/>
      <c r="BE181" s="20"/>
      <c r="BF181" s="20"/>
      <c r="BG181" s="20"/>
      <c r="BH181" s="20"/>
      <c r="BI181" s="315"/>
      <c r="BJ181" s="20"/>
      <c r="BK181" s="20"/>
      <c r="BL181" s="20"/>
      <c r="BM181" s="20"/>
      <c r="BN181" s="315"/>
      <c r="BO181" s="20"/>
      <c r="BP181" s="20"/>
      <c r="BQ181" s="20"/>
      <c r="BR181" s="20"/>
      <c r="BS181" s="315"/>
      <c r="BT181" s="20"/>
      <c r="BU181" s="20"/>
      <c r="BV181" s="20"/>
      <c r="BW181" s="20"/>
      <c r="BX181" s="315"/>
      <c r="BY181" s="20"/>
      <c r="BZ181" s="20"/>
      <c r="CA181" s="20"/>
      <c r="CB181" s="20"/>
      <c r="CC181" s="315"/>
      <c r="CD181" s="20"/>
      <c r="CE181" s="20"/>
      <c r="CF181" s="20"/>
      <c r="CG181" s="20"/>
      <c r="CH181" s="315"/>
      <c r="CI181" s="20"/>
      <c r="CJ181" s="20"/>
      <c r="CK181" s="20"/>
      <c r="CL181" s="20"/>
      <c r="CM181" s="315"/>
      <c r="CN181" s="20"/>
      <c r="CO181" s="20"/>
      <c r="CP181" s="20"/>
      <c r="CQ181" s="20"/>
      <c r="CR181" s="315"/>
      <c r="CS181" s="20"/>
      <c r="CT181" s="20"/>
      <c r="CU181" s="20"/>
      <c r="CV181" s="20"/>
      <c r="CW181" s="315"/>
      <c r="CX181" s="20"/>
      <c r="CY181" s="20"/>
      <c r="CZ181" s="20"/>
      <c r="DA181" s="20"/>
      <c r="DB181" s="315"/>
      <c r="DC181" s="20"/>
      <c r="DD181" s="20"/>
      <c r="DE181" s="20"/>
      <c r="DF181" s="20"/>
      <c r="DG181" s="315"/>
      <c r="DH181" s="20"/>
      <c r="DI181" s="20"/>
      <c r="DJ181" s="20"/>
      <c r="DK181" s="20"/>
      <c r="DL181" s="315"/>
      <c r="DM181" s="20"/>
      <c r="DN181" s="20"/>
      <c r="DO181" s="20"/>
      <c r="DP181" s="20"/>
      <c r="DQ181" s="315"/>
      <c r="DR181" s="20"/>
      <c r="DS181" s="20"/>
      <c r="DT181" s="20"/>
      <c r="DU181" s="20"/>
      <c r="DV181" s="315"/>
      <c r="DW181" s="20"/>
      <c r="DX181" s="20"/>
      <c r="DY181" s="20"/>
      <c r="DZ181" s="20"/>
      <c r="EA181" s="315"/>
      <c r="EB181" s="20"/>
      <c r="EC181" s="20"/>
      <c r="ED181" s="20"/>
      <c r="EE181" s="20"/>
      <c r="EF181" s="315"/>
      <c r="EG181" s="20"/>
      <c r="EH181" s="20"/>
      <c r="EI181" s="20"/>
      <c r="EJ181" s="20"/>
      <c r="EK181" s="315"/>
      <c r="EL181" s="20"/>
      <c r="EM181" s="20"/>
      <c r="EN181" s="20"/>
      <c r="EO181" s="20"/>
      <c r="EP181" s="151"/>
    </row>
    <row r="182" spans="4:146" ht="12.75" customHeight="1" x14ac:dyDescent="0.3">
      <c r="D182" s="151" t="s">
        <v>450</v>
      </c>
      <c r="H182" s="20">
        <f>SUM(H183:H185)</f>
        <v>0</v>
      </c>
      <c r="I182" s="20"/>
      <c r="J182" s="20"/>
      <c r="K182" s="315"/>
      <c r="L182" s="20"/>
      <c r="M182" s="20">
        <f>SUM(M183:M185)</f>
        <v>939000</v>
      </c>
      <c r="N182" s="20"/>
      <c r="O182" s="20"/>
      <c r="P182" s="315"/>
      <c r="Q182" s="20"/>
      <c r="R182" s="20">
        <f>SUM(R183:R185)</f>
        <v>1250594</v>
      </c>
      <c r="S182" s="20"/>
      <c r="T182" s="20"/>
      <c r="U182" s="315"/>
      <c r="V182" s="20"/>
      <c r="W182" s="20">
        <f>SUM(W183:W185)</f>
        <v>2500000</v>
      </c>
      <c r="X182" s="20"/>
      <c r="Y182" s="20"/>
      <c r="Z182" s="315"/>
      <c r="AA182" s="20"/>
      <c r="AB182" s="20">
        <f>SUM(AB183:AB185)</f>
        <v>3121000</v>
      </c>
      <c r="AC182" s="20"/>
      <c r="AD182" s="20"/>
      <c r="AE182" s="315"/>
      <c r="AF182" s="20"/>
      <c r="AG182" s="20">
        <f>SUM(AG183:AG185)</f>
        <v>3434000</v>
      </c>
      <c r="AH182" s="20"/>
      <c r="AI182" s="20"/>
      <c r="AJ182" s="315"/>
      <c r="AK182" s="20"/>
      <c r="AL182" s="20">
        <f>SUM(AL183:AL185)</f>
        <v>5221000</v>
      </c>
      <c r="AM182" s="20"/>
      <c r="AN182" s="20"/>
      <c r="AO182" s="315"/>
      <c r="AP182" s="20"/>
      <c r="AQ182" s="20">
        <f>SUM(AQ183:AQ185)</f>
        <v>940796</v>
      </c>
      <c r="AR182" s="20"/>
      <c r="AS182" s="20"/>
      <c r="AT182" s="315"/>
      <c r="AU182" s="20"/>
      <c r="AV182" s="20">
        <f>SUM(AV183:AV185)</f>
        <v>5373000</v>
      </c>
      <c r="AW182" s="20"/>
      <c r="AX182" s="20"/>
      <c r="AY182" s="315"/>
      <c r="AZ182" s="20"/>
      <c r="BA182" s="20">
        <f>SUM(BA183:BA185)</f>
        <v>2496000</v>
      </c>
      <c r="BB182" s="20"/>
      <c r="BC182" s="20"/>
      <c r="BD182" s="315"/>
      <c r="BE182" s="20"/>
      <c r="BF182" s="20">
        <f>SUM(BF183:BF185)</f>
        <v>3494000</v>
      </c>
      <c r="BG182" s="20"/>
      <c r="BH182" s="20"/>
      <c r="BI182" s="315"/>
      <c r="BJ182" s="20"/>
      <c r="BK182" s="20">
        <f>SUM(BK183:BK185)</f>
        <v>0</v>
      </c>
      <c r="BL182" s="20"/>
      <c r="BM182" s="20"/>
      <c r="BN182" s="315"/>
      <c r="BO182" s="20"/>
      <c r="BP182" s="20">
        <f>SUM(BP183:BP185)</f>
        <v>0</v>
      </c>
      <c r="BQ182" s="20"/>
      <c r="BR182" s="20"/>
      <c r="BS182" s="315"/>
      <c r="BT182" s="20"/>
      <c r="BU182" s="20">
        <f>SUM(BU183:BU185)</f>
        <v>28769390</v>
      </c>
      <c r="BV182" s="20"/>
      <c r="BW182" s="20"/>
      <c r="BX182" s="315"/>
      <c r="BY182" s="20"/>
      <c r="BZ182" s="20">
        <f>SUM(BZ183:BZ185)</f>
        <v>16901251</v>
      </c>
      <c r="CA182" s="20"/>
      <c r="CB182" s="20"/>
      <c r="CC182" s="315"/>
      <c r="CD182" s="20"/>
      <c r="CE182" s="20">
        <f>SUM(CE183:CE185)</f>
        <v>1300000</v>
      </c>
      <c r="CF182" s="20"/>
      <c r="CG182" s="20"/>
      <c r="CH182" s="315"/>
      <c r="CI182" s="20"/>
      <c r="CJ182" s="20">
        <f>SUM(CJ183:CJ185)</f>
        <v>3435000</v>
      </c>
      <c r="CK182" s="20"/>
      <c r="CL182" s="20"/>
      <c r="CM182" s="315"/>
      <c r="CN182" s="20"/>
      <c r="CO182" s="20">
        <f>SUM(CO183:CO185)</f>
        <v>1042</v>
      </c>
      <c r="CP182" s="20"/>
      <c r="CQ182" s="20"/>
      <c r="CR182" s="315"/>
      <c r="CS182" s="20"/>
      <c r="CT182" s="20">
        <f>SUM(CT183:CT185)</f>
        <v>3525708</v>
      </c>
      <c r="CU182" s="20"/>
      <c r="CV182" s="20"/>
      <c r="CW182" s="315"/>
      <c r="CX182" s="20"/>
      <c r="CY182" s="20">
        <f>SUM(CY183:CY185)</f>
        <v>373</v>
      </c>
      <c r="CZ182" s="20"/>
      <c r="DA182" s="20"/>
      <c r="DB182" s="315"/>
      <c r="DC182" s="20"/>
      <c r="DD182" s="20">
        <f>SUM(DD183:DD185)</f>
        <v>2184000</v>
      </c>
      <c r="DE182" s="20"/>
      <c r="DF182" s="20"/>
      <c r="DG182" s="315"/>
      <c r="DH182" s="20"/>
      <c r="DI182" s="20">
        <f>SUM(DI183:DI185)</f>
        <v>1251270</v>
      </c>
      <c r="DJ182" s="20"/>
      <c r="DK182" s="20"/>
      <c r="DL182" s="315"/>
      <c r="DM182" s="20"/>
      <c r="DN182" s="20">
        <f>SUM(DN183:DN185)</f>
        <v>0</v>
      </c>
      <c r="DO182" s="20"/>
      <c r="DP182" s="20"/>
      <c r="DQ182" s="315"/>
      <c r="DR182" s="20"/>
      <c r="DS182" s="20">
        <f>SUM(DS183:DS185)</f>
        <v>0</v>
      </c>
      <c r="DT182" s="20"/>
      <c r="DU182" s="20"/>
      <c r="DV182" s="315"/>
      <c r="DW182" s="20"/>
      <c r="DX182" s="20">
        <f>SUM(DX183:DX185)</f>
        <v>1858</v>
      </c>
      <c r="DY182" s="20"/>
      <c r="DZ182" s="20"/>
      <c r="EA182" s="315"/>
      <c r="EB182" s="20"/>
      <c r="EC182" s="20">
        <f>SUM(EC183:EC185)</f>
        <v>1250000</v>
      </c>
      <c r="ED182" s="20"/>
      <c r="EE182" s="20"/>
      <c r="EF182" s="315"/>
      <c r="EG182" s="20"/>
      <c r="EH182" s="20">
        <f>SUM(EH183:EH185)</f>
        <v>3952000</v>
      </c>
      <c r="EI182" s="20"/>
      <c r="EJ182" s="20"/>
      <c r="EK182" s="315"/>
      <c r="EL182" s="20"/>
      <c r="EM182" s="20">
        <f>SUM(EM183:EM185)</f>
        <v>11699251</v>
      </c>
      <c r="EN182" s="20"/>
      <c r="EO182" s="20"/>
      <c r="EP182" s="151"/>
    </row>
    <row r="183" spans="4:146" ht="12.75" customHeight="1" x14ac:dyDescent="0.3">
      <c r="D183" s="151" t="s">
        <v>416</v>
      </c>
      <c r="G183" s="406"/>
      <c r="H183" s="474">
        <v>0</v>
      </c>
      <c r="I183" s="475"/>
      <c r="J183" s="20"/>
      <c r="K183" s="315"/>
      <c r="L183" s="476"/>
      <c r="M183" s="474">
        <f>939000-216810</f>
        <v>722190</v>
      </c>
      <c r="N183" s="475"/>
      <c r="O183" s="20"/>
      <c r="P183" s="315"/>
      <c r="Q183" s="476"/>
      <c r="R183" s="474">
        <f>1250594-289466</f>
        <v>961128</v>
      </c>
      <c r="S183" s="475"/>
      <c r="T183" s="20"/>
      <c r="U183" s="315"/>
      <c r="V183" s="476"/>
      <c r="W183" s="474">
        <f>2500000-486596</f>
        <v>2013404</v>
      </c>
      <c r="X183" s="475"/>
      <c r="Y183" s="20"/>
      <c r="Z183" s="315"/>
      <c r="AA183" s="476"/>
      <c r="AB183" s="474">
        <f>3121000-603439</f>
        <v>2517561</v>
      </c>
      <c r="AC183" s="475"/>
      <c r="AD183" s="20"/>
      <c r="AE183" s="315"/>
      <c r="AF183" s="476"/>
      <c r="AG183" s="474">
        <f>3434000-607658</f>
        <v>2826342</v>
      </c>
      <c r="AH183" s="475"/>
      <c r="AI183" s="20"/>
      <c r="AJ183" s="315"/>
      <c r="AK183" s="476"/>
      <c r="AL183" s="474">
        <f>5221000-800520</f>
        <v>4420480</v>
      </c>
      <c r="AM183" s="475"/>
      <c r="AN183" s="20"/>
      <c r="AO183" s="315"/>
      <c r="AP183" s="476"/>
      <c r="AQ183" s="474">
        <f>940796-132430</f>
        <v>808366</v>
      </c>
      <c r="AR183" s="475"/>
      <c r="AS183" s="20"/>
      <c r="AT183" s="315"/>
      <c r="AU183" s="476"/>
      <c r="AV183" s="474">
        <f>5373000-497067</f>
        <v>4875933</v>
      </c>
      <c r="AW183" s="475"/>
      <c r="AX183" s="20"/>
      <c r="AY183" s="315"/>
      <c r="AZ183" s="476"/>
      <c r="BA183" s="474">
        <f>2496000-168265</f>
        <v>2327735</v>
      </c>
      <c r="BB183" s="475"/>
      <c r="BC183" s="20"/>
      <c r="BD183" s="315"/>
      <c r="BE183" s="476"/>
      <c r="BF183" s="474">
        <f>3494000-168290</f>
        <v>3325710</v>
      </c>
      <c r="BG183" s="475"/>
      <c r="BH183" s="20"/>
      <c r="BI183" s="315"/>
      <c r="BJ183" s="476"/>
      <c r="BK183" s="474">
        <v>0</v>
      </c>
      <c r="BL183" s="475"/>
      <c r="BM183" s="20"/>
      <c r="BN183" s="315"/>
      <c r="BO183" s="476"/>
      <c r="BP183" s="474">
        <v>0</v>
      </c>
      <c r="BQ183" s="475"/>
      <c r="BR183" s="20"/>
      <c r="BS183" s="315"/>
      <c r="BT183" s="476"/>
      <c r="BU183" s="474">
        <f>SUM(M183:BP183)</f>
        <v>24798849</v>
      </c>
      <c r="BV183" s="475"/>
      <c r="BW183" s="20"/>
      <c r="BX183" s="315"/>
      <c r="BY183" s="476"/>
      <c r="BZ183" s="474">
        <v>12943900</v>
      </c>
      <c r="CA183" s="475"/>
      <c r="CB183" s="20"/>
      <c r="CC183" s="315"/>
      <c r="CD183" s="476"/>
      <c r="CE183" s="474">
        <v>904526</v>
      </c>
      <c r="CF183" s="475"/>
      <c r="CG183" s="20"/>
      <c r="CH183" s="315"/>
      <c r="CI183" s="476"/>
      <c r="CJ183" s="474">
        <v>2433761</v>
      </c>
      <c r="CK183" s="475"/>
      <c r="CL183" s="20"/>
      <c r="CM183" s="315"/>
      <c r="CN183" s="476"/>
      <c r="CO183" s="474">
        <v>782</v>
      </c>
      <c r="CP183" s="475"/>
      <c r="CQ183" s="20"/>
      <c r="CR183" s="315"/>
      <c r="CS183" s="476"/>
      <c r="CT183" s="474">
        <v>2743539</v>
      </c>
      <c r="CU183" s="475"/>
      <c r="CV183" s="20"/>
      <c r="CW183" s="315"/>
      <c r="CX183" s="476"/>
      <c r="CY183" s="474">
        <v>298</v>
      </c>
      <c r="CZ183" s="475"/>
      <c r="DA183" s="20"/>
      <c r="DB183" s="315"/>
      <c r="DC183" s="476"/>
      <c r="DD183" s="474">
        <v>1741675</v>
      </c>
      <c r="DE183" s="475"/>
      <c r="DF183" s="20"/>
      <c r="DG183" s="315"/>
      <c r="DH183" s="476"/>
      <c r="DI183" s="474">
        <v>1037461</v>
      </c>
      <c r="DJ183" s="475"/>
      <c r="DK183" s="20"/>
      <c r="DL183" s="315"/>
      <c r="DM183" s="476"/>
      <c r="DN183" s="474">
        <v>0</v>
      </c>
      <c r="DO183" s="475"/>
      <c r="DP183" s="20"/>
      <c r="DQ183" s="315"/>
      <c r="DR183" s="476"/>
      <c r="DS183" s="474">
        <v>0</v>
      </c>
      <c r="DT183" s="475"/>
      <c r="DU183" s="20"/>
      <c r="DV183" s="315"/>
      <c r="DW183" s="476"/>
      <c r="DX183" s="474">
        <v>1469</v>
      </c>
      <c r="DY183" s="475"/>
      <c r="DZ183" s="20"/>
      <c r="EA183" s="315"/>
      <c r="EB183" s="476"/>
      <c r="EC183" s="474">
        <v>990111</v>
      </c>
      <c r="ED183" s="475"/>
      <c r="EE183" s="20"/>
      <c r="EF183" s="315"/>
      <c r="EG183" s="476"/>
      <c r="EH183" s="474">
        <v>3090278</v>
      </c>
      <c r="EI183" s="475"/>
      <c r="EJ183" s="20"/>
      <c r="EK183" s="315"/>
      <c r="EL183" s="476"/>
      <c r="EM183" s="474">
        <f>SUM(CE183:DX183)</f>
        <v>8863511</v>
      </c>
      <c r="EN183" s="475"/>
      <c r="EO183" s="20"/>
      <c r="EP183" s="151"/>
    </row>
    <row r="184" spans="4:146" ht="12.75" customHeight="1" x14ac:dyDescent="0.3">
      <c r="D184" s="151" t="s">
        <v>419</v>
      </c>
      <c r="G184" s="402"/>
      <c r="H184" s="20">
        <v>0</v>
      </c>
      <c r="I184" s="19"/>
      <c r="J184" s="20"/>
      <c r="K184" s="315"/>
      <c r="L184" s="315"/>
      <c r="M184" s="20">
        <v>216810</v>
      </c>
      <c r="N184" s="19"/>
      <c r="O184" s="20"/>
      <c r="P184" s="315"/>
      <c r="Q184" s="315"/>
      <c r="R184" s="20">
        <v>289466</v>
      </c>
      <c r="S184" s="19"/>
      <c r="T184" s="20"/>
      <c r="U184" s="315"/>
      <c r="V184" s="315"/>
      <c r="W184" s="20">
        <v>486596</v>
      </c>
      <c r="X184" s="19"/>
      <c r="Y184" s="20"/>
      <c r="Z184" s="315"/>
      <c r="AA184" s="315"/>
      <c r="AB184" s="20">
        <v>603439</v>
      </c>
      <c r="AC184" s="19"/>
      <c r="AD184" s="20"/>
      <c r="AE184" s="315"/>
      <c r="AF184" s="315"/>
      <c r="AG184" s="20">
        <v>607658</v>
      </c>
      <c r="AH184" s="19"/>
      <c r="AI184" s="20"/>
      <c r="AJ184" s="315"/>
      <c r="AK184" s="315"/>
      <c r="AL184" s="20">
        <v>800520</v>
      </c>
      <c r="AM184" s="19"/>
      <c r="AN184" s="20"/>
      <c r="AO184" s="315"/>
      <c r="AP184" s="315"/>
      <c r="AQ184" s="20">
        <v>132430</v>
      </c>
      <c r="AR184" s="19"/>
      <c r="AS184" s="20"/>
      <c r="AT184" s="315"/>
      <c r="AU184" s="315"/>
      <c r="AV184" s="20">
        <v>497067</v>
      </c>
      <c r="AW184" s="19"/>
      <c r="AX184" s="20"/>
      <c r="AY184" s="315"/>
      <c r="AZ184" s="315"/>
      <c r="BA184" s="20">
        <v>168265</v>
      </c>
      <c r="BB184" s="19"/>
      <c r="BC184" s="20"/>
      <c r="BD184" s="315"/>
      <c r="BE184" s="315"/>
      <c r="BF184" s="20">
        <v>168290</v>
      </c>
      <c r="BG184" s="19"/>
      <c r="BH184" s="20"/>
      <c r="BI184" s="315"/>
      <c r="BJ184" s="315"/>
      <c r="BK184" s="20">
        <v>0</v>
      </c>
      <c r="BL184" s="19"/>
      <c r="BM184" s="20"/>
      <c r="BN184" s="315"/>
      <c r="BO184" s="315"/>
      <c r="BP184" s="20">
        <v>0</v>
      </c>
      <c r="BQ184" s="19"/>
      <c r="BR184" s="20"/>
      <c r="BS184" s="315"/>
      <c r="BT184" s="315"/>
      <c r="BU184" s="20">
        <f>SUM(M184:BP184)</f>
        <v>3970541</v>
      </c>
      <c r="BV184" s="19"/>
      <c r="BW184" s="20"/>
      <c r="BX184" s="315"/>
      <c r="BY184" s="315"/>
      <c r="BZ184" s="20">
        <v>3957351</v>
      </c>
      <c r="CA184" s="19"/>
      <c r="CB184" s="20"/>
      <c r="CC184" s="315"/>
      <c r="CD184" s="315"/>
      <c r="CE184" s="20">
        <v>395474</v>
      </c>
      <c r="CF184" s="19"/>
      <c r="CG184" s="20"/>
      <c r="CH184" s="315"/>
      <c r="CI184" s="315"/>
      <c r="CJ184" s="20">
        <v>1001239</v>
      </c>
      <c r="CK184" s="19"/>
      <c r="CL184" s="20"/>
      <c r="CM184" s="315"/>
      <c r="CN184" s="315"/>
      <c r="CO184" s="20">
        <v>260</v>
      </c>
      <c r="CP184" s="19"/>
      <c r="CQ184" s="20"/>
      <c r="CR184" s="315"/>
      <c r="CS184" s="315"/>
      <c r="CT184" s="20">
        <v>782169</v>
      </c>
      <c r="CU184" s="19"/>
      <c r="CV184" s="20"/>
      <c r="CW184" s="315"/>
      <c r="CX184" s="315"/>
      <c r="CY184" s="20">
        <v>75</v>
      </c>
      <c r="CZ184" s="19"/>
      <c r="DA184" s="20"/>
      <c r="DB184" s="315"/>
      <c r="DC184" s="315"/>
      <c r="DD184" s="20">
        <v>442325</v>
      </c>
      <c r="DE184" s="19"/>
      <c r="DF184" s="20"/>
      <c r="DG184" s="315"/>
      <c r="DH184" s="315"/>
      <c r="DI184" s="20">
        <v>213809</v>
      </c>
      <c r="DJ184" s="19"/>
      <c r="DK184" s="20"/>
      <c r="DL184" s="315"/>
      <c r="DM184" s="315"/>
      <c r="DN184" s="20">
        <v>0</v>
      </c>
      <c r="DO184" s="19"/>
      <c r="DP184" s="20"/>
      <c r="DQ184" s="315"/>
      <c r="DR184" s="315"/>
      <c r="DS184" s="20">
        <v>0</v>
      </c>
      <c r="DT184" s="19"/>
      <c r="DU184" s="20"/>
      <c r="DV184" s="315"/>
      <c r="DW184" s="315"/>
      <c r="DX184" s="20">
        <v>389</v>
      </c>
      <c r="DY184" s="19"/>
      <c r="DZ184" s="20"/>
      <c r="EA184" s="315"/>
      <c r="EB184" s="315"/>
      <c r="EC184" s="20">
        <v>259889</v>
      </c>
      <c r="ED184" s="19"/>
      <c r="EE184" s="20"/>
      <c r="EF184" s="315"/>
      <c r="EG184" s="315"/>
      <c r="EH184" s="20">
        <v>861722</v>
      </c>
      <c r="EI184" s="19"/>
      <c r="EJ184" s="20"/>
      <c r="EK184" s="315"/>
      <c r="EL184" s="315"/>
      <c r="EM184" s="20">
        <f>SUM(CE184:DX184)</f>
        <v>2835740</v>
      </c>
      <c r="EN184" s="19"/>
      <c r="EO184" s="20"/>
      <c r="EP184" s="151"/>
    </row>
    <row r="185" spans="4:146" ht="12.75" customHeight="1" x14ac:dyDescent="0.3">
      <c r="D185" s="151" t="s">
        <v>420</v>
      </c>
      <c r="G185" s="419"/>
      <c r="H185" s="6">
        <v>0</v>
      </c>
      <c r="I185" s="5"/>
      <c r="J185" s="20"/>
      <c r="K185" s="315"/>
      <c r="L185" s="483"/>
      <c r="M185" s="6">
        <v>0</v>
      </c>
      <c r="N185" s="5"/>
      <c r="O185" s="20"/>
      <c r="P185" s="315"/>
      <c r="Q185" s="483"/>
      <c r="R185" s="6">
        <v>0</v>
      </c>
      <c r="S185" s="5"/>
      <c r="T185" s="20"/>
      <c r="U185" s="315"/>
      <c r="V185" s="483"/>
      <c r="W185" s="6">
        <v>0</v>
      </c>
      <c r="X185" s="5"/>
      <c r="Y185" s="20"/>
      <c r="Z185" s="315"/>
      <c r="AA185" s="483"/>
      <c r="AB185" s="6">
        <v>0</v>
      </c>
      <c r="AC185" s="5"/>
      <c r="AD185" s="20"/>
      <c r="AE185" s="315"/>
      <c r="AF185" s="483"/>
      <c r="AG185" s="6">
        <v>0</v>
      </c>
      <c r="AH185" s="5"/>
      <c r="AI185" s="20"/>
      <c r="AJ185" s="315"/>
      <c r="AK185" s="483"/>
      <c r="AL185" s="6">
        <v>0</v>
      </c>
      <c r="AM185" s="5"/>
      <c r="AN185" s="20"/>
      <c r="AO185" s="315"/>
      <c r="AP185" s="483"/>
      <c r="AQ185" s="6">
        <v>0</v>
      </c>
      <c r="AR185" s="5"/>
      <c r="AS185" s="20"/>
      <c r="AT185" s="315"/>
      <c r="AU185" s="483"/>
      <c r="AV185" s="6">
        <v>0</v>
      </c>
      <c r="AW185" s="5"/>
      <c r="AX185" s="20"/>
      <c r="AY185" s="315"/>
      <c r="AZ185" s="483"/>
      <c r="BA185" s="6">
        <v>0</v>
      </c>
      <c r="BB185" s="5"/>
      <c r="BC185" s="20"/>
      <c r="BD185" s="315"/>
      <c r="BE185" s="483"/>
      <c r="BF185" s="6">
        <v>0</v>
      </c>
      <c r="BG185" s="5"/>
      <c r="BH185" s="20"/>
      <c r="BI185" s="315"/>
      <c r="BJ185" s="483"/>
      <c r="BK185" s="6">
        <v>0</v>
      </c>
      <c r="BL185" s="5"/>
      <c r="BM185" s="20"/>
      <c r="BN185" s="315"/>
      <c r="BO185" s="483"/>
      <c r="BP185" s="6">
        <v>0</v>
      </c>
      <c r="BQ185" s="5"/>
      <c r="BR185" s="20"/>
      <c r="BS185" s="315"/>
      <c r="BT185" s="483"/>
      <c r="BU185" s="6">
        <f>SUM(M185:BP185)</f>
        <v>0</v>
      </c>
      <c r="BV185" s="5"/>
      <c r="BW185" s="20"/>
      <c r="BX185" s="315"/>
      <c r="BY185" s="483"/>
      <c r="BZ185" s="6">
        <v>0</v>
      </c>
      <c r="CA185" s="5"/>
      <c r="CB185" s="20"/>
      <c r="CC185" s="315"/>
      <c r="CD185" s="483"/>
      <c r="CE185" s="6">
        <v>0</v>
      </c>
      <c r="CF185" s="5"/>
      <c r="CG185" s="20"/>
      <c r="CH185" s="315"/>
      <c r="CI185" s="483"/>
      <c r="CJ185" s="6">
        <v>0</v>
      </c>
      <c r="CK185" s="5"/>
      <c r="CL185" s="20"/>
      <c r="CM185" s="315"/>
      <c r="CN185" s="483"/>
      <c r="CO185" s="6">
        <v>0</v>
      </c>
      <c r="CP185" s="5"/>
      <c r="CQ185" s="20"/>
      <c r="CR185" s="315"/>
      <c r="CS185" s="483"/>
      <c r="CT185" s="6">
        <v>0</v>
      </c>
      <c r="CU185" s="5"/>
      <c r="CV185" s="20"/>
      <c r="CW185" s="315"/>
      <c r="CX185" s="483"/>
      <c r="CY185" s="6">
        <v>0</v>
      </c>
      <c r="CZ185" s="5"/>
      <c r="DA185" s="20"/>
      <c r="DB185" s="315"/>
      <c r="DC185" s="483"/>
      <c r="DD185" s="6">
        <v>0</v>
      </c>
      <c r="DE185" s="5"/>
      <c r="DF185" s="20"/>
      <c r="DG185" s="315"/>
      <c r="DH185" s="483"/>
      <c r="DI185" s="6">
        <v>0</v>
      </c>
      <c r="DJ185" s="5"/>
      <c r="DK185" s="20"/>
      <c r="DL185" s="315"/>
      <c r="DM185" s="483"/>
      <c r="DN185" s="6">
        <v>0</v>
      </c>
      <c r="DO185" s="5"/>
      <c r="DP185" s="20"/>
      <c r="DQ185" s="315"/>
      <c r="DR185" s="483"/>
      <c r="DS185" s="6">
        <v>0</v>
      </c>
      <c r="DT185" s="5"/>
      <c r="DU185" s="20"/>
      <c r="DV185" s="315"/>
      <c r="DW185" s="483"/>
      <c r="DX185" s="6">
        <v>0</v>
      </c>
      <c r="DY185" s="5"/>
      <c r="DZ185" s="20"/>
      <c r="EA185" s="315"/>
      <c r="EB185" s="483"/>
      <c r="EC185" s="6">
        <v>0</v>
      </c>
      <c r="ED185" s="5"/>
      <c r="EE185" s="20"/>
      <c r="EF185" s="315"/>
      <c r="EG185" s="483"/>
      <c r="EH185" s="6">
        <v>0</v>
      </c>
      <c r="EI185" s="5"/>
      <c r="EJ185" s="20"/>
      <c r="EK185" s="315"/>
      <c r="EL185" s="483"/>
      <c r="EM185" s="6">
        <f>SUM(CE185:DX185)</f>
        <v>0</v>
      </c>
      <c r="EN185" s="5"/>
      <c r="EO185" s="20"/>
      <c r="EP185" s="151"/>
    </row>
    <row r="186" spans="4:146" ht="12.75" customHeight="1" x14ac:dyDescent="0.3">
      <c r="D186" s="151"/>
      <c r="H186" s="20"/>
      <c r="I186" s="20"/>
      <c r="J186" s="20"/>
      <c r="K186" s="315"/>
      <c r="L186" s="20"/>
      <c r="M186" s="20"/>
      <c r="N186" s="20"/>
      <c r="O186" s="20"/>
      <c r="P186" s="315"/>
      <c r="Q186" s="20"/>
      <c r="R186" s="20"/>
      <c r="S186" s="20"/>
      <c r="T186" s="20"/>
      <c r="U186" s="315"/>
      <c r="V186" s="20"/>
      <c r="W186" s="20"/>
      <c r="X186" s="20"/>
      <c r="Y186" s="20"/>
      <c r="Z186" s="315"/>
      <c r="AA186" s="20"/>
      <c r="AB186" s="20"/>
      <c r="AC186" s="20"/>
      <c r="AD186" s="20"/>
      <c r="AE186" s="315"/>
      <c r="AF186" s="20"/>
      <c r="AG186" s="20"/>
      <c r="AH186" s="20"/>
      <c r="AI186" s="20"/>
      <c r="AJ186" s="315"/>
      <c r="AK186" s="20"/>
      <c r="AL186" s="20"/>
      <c r="AM186" s="20"/>
      <c r="AN186" s="20"/>
      <c r="AO186" s="315"/>
      <c r="AP186" s="20"/>
      <c r="AQ186" s="20"/>
      <c r="AR186" s="20"/>
      <c r="AS186" s="20"/>
      <c r="AT186" s="315"/>
      <c r="AU186" s="20"/>
      <c r="AV186" s="20"/>
      <c r="AW186" s="20"/>
      <c r="AX186" s="20"/>
      <c r="AY186" s="315"/>
      <c r="AZ186" s="20"/>
      <c r="BA186" s="20"/>
      <c r="BB186" s="20"/>
      <c r="BC186" s="20"/>
      <c r="BD186" s="315"/>
      <c r="BE186" s="20"/>
      <c r="BF186" s="20"/>
      <c r="BG186" s="20"/>
      <c r="BH186" s="20"/>
      <c r="BI186" s="315"/>
      <c r="BJ186" s="20"/>
      <c r="BK186" s="20"/>
      <c r="BL186" s="20"/>
      <c r="BM186" s="20"/>
      <c r="BN186" s="315"/>
      <c r="BO186" s="20"/>
      <c r="BP186" s="20"/>
      <c r="BQ186" s="20"/>
      <c r="BR186" s="20"/>
      <c r="BS186" s="315"/>
      <c r="BT186" s="20"/>
      <c r="BU186" s="20"/>
      <c r="BV186" s="20"/>
      <c r="BW186" s="20"/>
      <c r="BX186" s="315"/>
      <c r="BY186" s="20"/>
      <c r="BZ186" s="20"/>
      <c r="CA186" s="20"/>
      <c r="CB186" s="20"/>
      <c r="CC186" s="315"/>
      <c r="CD186" s="20"/>
      <c r="CE186" s="20"/>
      <c r="CF186" s="20"/>
      <c r="CG186" s="20"/>
      <c r="CH186" s="315"/>
      <c r="CI186" s="20"/>
      <c r="CJ186" s="20"/>
      <c r="CK186" s="20"/>
      <c r="CL186" s="20"/>
      <c r="CM186" s="315"/>
      <c r="CN186" s="20"/>
      <c r="CO186" s="20"/>
      <c r="CP186" s="20"/>
      <c r="CQ186" s="20"/>
      <c r="CR186" s="315"/>
      <c r="CS186" s="20"/>
      <c r="CT186" s="20"/>
      <c r="CU186" s="20"/>
      <c r="CV186" s="20"/>
      <c r="CW186" s="315"/>
      <c r="CX186" s="20"/>
      <c r="CY186" s="20"/>
      <c r="CZ186" s="20"/>
      <c r="DA186" s="20"/>
      <c r="DB186" s="315"/>
      <c r="DC186" s="20"/>
      <c r="DD186" s="20"/>
      <c r="DE186" s="20"/>
      <c r="DF186" s="20"/>
      <c r="DG186" s="315"/>
      <c r="DH186" s="20"/>
      <c r="DI186" s="20"/>
      <c r="DJ186" s="20"/>
      <c r="DK186" s="20"/>
      <c r="DL186" s="315"/>
      <c r="DM186" s="20"/>
      <c r="DN186" s="20"/>
      <c r="DO186" s="20"/>
      <c r="DP186" s="20"/>
      <c r="DQ186" s="315"/>
      <c r="DR186" s="20"/>
      <c r="DS186" s="20"/>
      <c r="DT186" s="20"/>
      <c r="DU186" s="20"/>
      <c r="DV186" s="315"/>
      <c r="DW186" s="20"/>
      <c r="DX186" s="20"/>
      <c r="DY186" s="20"/>
      <c r="DZ186" s="20"/>
      <c r="EA186" s="315"/>
      <c r="EB186" s="20"/>
      <c r="EC186" s="20"/>
      <c r="ED186" s="20"/>
      <c r="EE186" s="20"/>
      <c r="EF186" s="315"/>
      <c r="EG186" s="20"/>
      <c r="EH186" s="20"/>
      <c r="EI186" s="20"/>
      <c r="EJ186" s="20"/>
      <c r="EK186" s="315"/>
      <c r="EL186" s="20"/>
      <c r="EM186" s="20"/>
      <c r="EN186" s="20"/>
      <c r="EO186" s="20"/>
      <c r="EP186" s="151"/>
    </row>
    <row r="187" spans="4:146" ht="12.75" customHeight="1" x14ac:dyDescent="0.3">
      <c r="D187" s="151" t="s">
        <v>451</v>
      </c>
      <c r="H187" s="20">
        <f>SUM(H188:H190)</f>
        <v>0</v>
      </c>
      <c r="I187" s="20"/>
      <c r="J187" s="20"/>
      <c r="K187" s="315"/>
      <c r="L187" s="20"/>
      <c r="M187" s="20">
        <f>SUM(M188:M190)</f>
        <v>3072000</v>
      </c>
      <c r="N187" s="20"/>
      <c r="O187" s="20"/>
      <c r="P187" s="315"/>
      <c r="Q187" s="20"/>
      <c r="R187" s="20">
        <f>SUM(R188:R190)</f>
        <v>2537000</v>
      </c>
      <c r="S187" s="20"/>
      <c r="T187" s="20"/>
      <c r="U187" s="315"/>
      <c r="V187" s="20"/>
      <c r="W187" s="20">
        <f>SUM(W188:W190)</f>
        <v>4369000</v>
      </c>
      <c r="X187" s="20"/>
      <c r="Y187" s="20"/>
      <c r="Z187" s="315"/>
      <c r="AA187" s="20"/>
      <c r="AB187" s="20">
        <f>SUM(AB188:AB190)</f>
        <v>4371000</v>
      </c>
      <c r="AC187" s="20"/>
      <c r="AD187" s="20"/>
      <c r="AE187" s="315"/>
      <c r="AF187" s="20"/>
      <c r="AG187" s="20">
        <f>SUM(AG188:AG190)</f>
        <v>0</v>
      </c>
      <c r="AH187" s="20"/>
      <c r="AI187" s="20"/>
      <c r="AJ187" s="315"/>
      <c r="AK187" s="20"/>
      <c r="AL187" s="20">
        <f>SUM(AL188:AL190)</f>
        <v>1837</v>
      </c>
      <c r="AM187" s="20"/>
      <c r="AN187" s="20"/>
      <c r="AO187" s="315"/>
      <c r="AP187" s="20"/>
      <c r="AQ187" s="20">
        <f>SUM(AQ188:AQ190)</f>
        <v>2812</v>
      </c>
      <c r="AR187" s="20"/>
      <c r="AS187" s="20"/>
      <c r="AT187" s="315"/>
      <c r="AU187" s="20"/>
      <c r="AV187" s="20">
        <f>SUM(AV188:AV190)</f>
        <v>0</v>
      </c>
      <c r="AW187" s="20"/>
      <c r="AX187" s="20"/>
      <c r="AY187" s="315"/>
      <c r="AZ187" s="20"/>
      <c r="BA187" s="20">
        <f>SUM(BA188:BA190)</f>
        <v>735</v>
      </c>
      <c r="BB187" s="20"/>
      <c r="BC187" s="20"/>
      <c r="BD187" s="315"/>
      <c r="BE187" s="20"/>
      <c r="BF187" s="20">
        <f>SUM(BF188:BF190)</f>
        <v>1000000</v>
      </c>
      <c r="BG187" s="20"/>
      <c r="BH187" s="20"/>
      <c r="BI187" s="315"/>
      <c r="BJ187" s="20"/>
      <c r="BK187" s="20">
        <f>SUM(BK188:BK190)</f>
        <v>0</v>
      </c>
      <c r="BL187" s="20"/>
      <c r="BM187" s="20"/>
      <c r="BN187" s="315"/>
      <c r="BO187" s="20"/>
      <c r="BP187" s="20">
        <f>SUM(BP188:BP190)</f>
        <v>0</v>
      </c>
      <c r="BQ187" s="20"/>
      <c r="BR187" s="20"/>
      <c r="BS187" s="315"/>
      <c r="BT187" s="20"/>
      <c r="BU187" s="20">
        <f>SUM(BU188:BU190)</f>
        <v>15354384</v>
      </c>
      <c r="BV187" s="20"/>
      <c r="BW187" s="20"/>
      <c r="BX187" s="315"/>
      <c r="BY187" s="20"/>
      <c r="BZ187" s="20">
        <f>SUM(BZ188:BZ190)</f>
        <v>26677078</v>
      </c>
      <c r="CA187" s="20"/>
      <c r="CB187" s="20"/>
      <c r="CC187" s="315"/>
      <c r="CD187" s="20"/>
      <c r="CE187" s="20">
        <f>SUM(CE188:CE190)</f>
        <v>0</v>
      </c>
      <c r="CF187" s="20"/>
      <c r="CG187" s="20"/>
      <c r="CH187" s="315"/>
      <c r="CI187" s="20"/>
      <c r="CJ187" s="20">
        <f>SUM(CJ188:CJ190)</f>
        <v>1251694</v>
      </c>
      <c r="CK187" s="20"/>
      <c r="CL187" s="20"/>
      <c r="CM187" s="315"/>
      <c r="CN187" s="20"/>
      <c r="CO187" s="20">
        <f>SUM(CO188:CO190)</f>
        <v>1251108</v>
      </c>
      <c r="CP187" s="20"/>
      <c r="CQ187" s="20"/>
      <c r="CR187" s="315"/>
      <c r="CS187" s="20"/>
      <c r="CT187" s="20">
        <f>SUM(CT188:CT190)</f>
        <v>2185000</v>
      </c>
      <c r="CU187" s="20"/>
      <c r="CV187" s="20"/>
      <c r="CW187" s="315"/>
      <c r="CX187" s="20"/>
      <c r="CY187" s="20">
        <f>SUM(CY188:CY190)</f>
        <v>4366000</v>
      </c>
      <c r="CZ187" s="20"/>
      <c r="DA187" s="20"/>
      <c r="DB187" s="315"/>
      <c r="DC187" s="20"/>
      <c r="DD187" s="20">
        <f>SUM(DD188:DD190)</f>
        <v>1361000</v>
      </c>
      <c r="DE187" s="20"/>
      <c r="DF187" s="20"/>
      <c r="DG187" s="315"/>
      <c r="DH187" s="20"/>
      <c r="DI187" s="20">
        <f>SUM(DI188:DI190)</f>
        <v>3445765</v>
      </c>
      <c r="DJ187" s="20"/>
      <c r="DK187" s="20"/>
      <c r="DL187" s="315"/>
      <c r="DM187" s="20"/>
      <c r="DN187" s="20">
        <f>SUM(DN188:DN190)</f>
        <v>0</v>
      </c>
      <c r="DO187" s="20"/>
      <c r="DP187" s="20"/>
      <c r="DQ187" s="315"/>
      <c r="DR187" s="20"/>
      <c r="DS187" s="20">
        <f>SUM(DS188:DS190)</f>
        <v>1250000</v>
      </c>
      <c r="DT187" s="20"/>
      <c r="DU187" s="20"/>
      <c r="DV187" s="315"/>
      <c r="DW187" s="20"/>
      <c r="DX187" s="20">
        <f>SUM(DX188:DX190)</f>
        <v>5675000</v>
      </c>
      <c r="DY187" s="20"/>
      <c r="DZ187" s="20"/>
      <c r="EA187" s="315"/>
      <c r="EB187" s="20"/>
      <c r="EC187" s="20">
        <f>SUM(EC188:EC190)</f>
        <v>2635511</v>
      </c>
      <c r="ED187" s="20"/>
      <c r="EE187" s="20"/>
      <c r="EF187" s="315"/>
      <c r="EG187" s="20"/>
      <c r="EH187" s="20">
        <f>SUM(EH188:EH190)</f>
        <v>3256000</v>
      </c>
      <c r="EI187" s="20"/>
      <c r="EJ187" s="20"/>
      <c r="EK187" s="315"/>
      <c r="EL187" s="20"/>
      <c r="EM187" s="20">
        <f>SUM(EM188:EM190)</f>
        <v>20785567</v>
      </c>
      <c r="EN187" s="20"/>
      <c r="EO187" s="20"/>
      <c r="EP187" s="151"/>
    </row>
    <row r="188" spans="4:146" ht="12.75" customHeight="1" x14ac:dyDescent="0.3">
      <c r="D188" s="151" t="s">
        <v>416</v>
      </c>
      <c r="G188" s="406"/>
      <c r="H188" s="474">
        <v>0</v>
      </c>
      <c r="I188" s="475"/>
      <c r="J188" s="20"/>
      <c r="K188" s="315"/>
      <c r="L188" s="476"/>
      <c r="M188" s="474">
        <f>3072000-42195</f>
        <v>3029805</v>
      </c>
      <c r="N188" s="475"/>
      <c r="O188" s="20"/>
      <c r="P188" s="315"/>
      <c r="Q188" s="476"/>
      <c r="R188" s="474">
        <f>2537000+5334</f>
        <v>2542334</v>
      </c>
      <c r="S188" s="475"/>
      <c r="T188" s="20"/>
      <c r="U188" s="315"/>
      <c r="V188" s="476"/>
      <c r="W188" s="474">
        <f>4369000+111273</f>
        <v>4480273</v>
      </c>
      <c r="X188" s="475"/>
      <c r="Y188" s="20"/>
      <c r="Z188" s="315"/>
      <c r="AA188" s="476"/>
      <c r="AB188" s="474">
        <f>4371000+230743</f>
        <v>4601743</v>
      </c>
      <c r="AC188" s="475"/>
      <c r="AD188" s="20"/>
      <c r="AE188" s="315"/>
      <c r="AF188" s="476"/>
      <c r="AG188" s="474">
        <v>0</v>
      </c>
      <c r="AH188" s="475"/>
      <c r="AI188" s="20"/>
      <c r="AJ188" s="315"/>
      <c r="AK188" s="476"/>
      <c r="AL188" s="474">
        <f>1837+165</f>
        <v>2002</v>
      </c>
      <c r="AM188" s="475"/>
      <c r="AN188" s="20"/>
      <c r="AO188" s="315"/>
      <c r="AP188" s="476"/>
      <c r="AQ188" s="474">
        <f>2812+434</f>
        <v>3246</v>
      </c>
      <c r="AR188" s="475"/>
      <c r="AS188" s="20"/>
      <c r="AT188" s="315"/>
      <c r="AU188" s="476"/>
      <c r="AV188" s="474">
        <v>0</v>
      </c>
      <c r="AW188" s="475"/>
      <c r="AX188" s="20"/>
      <c r="AY188" s="315"/>
      <c r="AZ188" s="476"/>
      <c r="BA188" s="474">
        <f>735+189</f>
        <v>924</v>
      </c>
      <c r="BB188" s="475"/>
      <c r="BC188" s="20"/>
      <c r="BD188" s="315"/>
      <c r="BE188" s="476"/>
      <c r="BF188" s="474">
        <f>1000000+275372</f>
        <v>1275372</v>
      </c>
      <c r="BG188" s="475"/>
      <c r="BH188" s="20"/>
      <c r="BI188" s="315"/>
      <c r="BJ188" s="476"/>
      <c r="BK188" s="474">
        <v>0</v>
      </c>
      <c r="BL188" s="475"/>
      <c r="BM188" s="20"/>
      <c r="BN188" s="315"/>
      <c r="BO188" s="476"/>
      <c r="BP188" s="474">
        <v>0</v>
      </c>
      <c r="BQ188" s="475"/>
      <c r="BR188" s="20"/>
      <c r="BS188" s="315"/>
      <c r="BT188" s="476"/>
      <c r="BU188" s="474">
        <f>SUM(M188:BP188)</f>
        <v>15935699</v>
      </c>
      <c r="BV188" s="475"/>
      <c r="BW188" s="20"/>
      <c r="BX188" s="315"/>
      <c r="BY188" s="476"/>
      <c r="BZ188" s="474">
        <v>27045673</v>
      </c>
      <c r="CA188" s="475"/>
      <c r="CB188" s="20"/>
      <c r="CC188" s="315"/>
      <c r="CD188" s="476"/>
      <c r="CE188" s="474">
        <v>0</v>
      </c>
      <c r="CF188" s="475"/>
      <c r="CG188" s="20"/>
      <c r="CH188" s="315"/>
      <c r="CI188" s="476"/>
      <c r="CJ188" s="474">
        <v>1151901</v>
      </c>
      <c r="CK188" s="475"/>
      <c r="CL188" s="20"/>
      <c r="CM188" s="315"/>
      <c r="CN188" s="476"/>
      <c r="CO188" s="474">
        <v>1145520</v>
      </c>
      <c r="CP188" s="475"/>
      <c r="CQ188" s="20"/>
      <c r="CR188" s="315"/>
      <c r="CS188" s="476"/>
      <c r="CT188" s="474">
        <v>2118011</v>
      </c>
      <c r="CU188" s="475"/>
      <c r="CV188" s="20"/>
      <c r="CW188" s="315"/>
      <c r="CX188" s="476"/>
      <c r="CY188" s="474">
        <v>4437733</v>
      </c>
      <c r="CZ188" s="475"/>
      <c r="DA188" s="20"/>
      <c r="DB188" s="315"/>
      <c r="DC188" s="476"/>
      <c r="DD188" s="474">
        <v>1428160</v>
      </c>
      <c r="DE188" s="475"/>
      <c r="DF188" s="20"/>
      <c r="DG188" s="315"/>
      <c r="DH188" s="476"/>
      <c r="DI188" s="474">
        <v>3541992</v>
      </c>
      <c r="DJ188" s="475"/>
      <c r="DK188" s="20"/>
      <c r="DL188" s="315"/>
      <c r="DM188" s="476"/>
      <c r="DN188" s="474">
        <v>0</v>
      </c>
      <c r="DO188" s="475"/>
      <c r="DP188" s="20"/>
      <c r="DQ188" s="315"/>
      <c r="DR188" s="476"/>
      <c r="DS188" s="474">
        <v>1333272</v>
      </c>
      <c r="DT188" s="475"/>
      <c r="DU188" s="20"/>
      <c r="DV188" s="315"/>
      <c r="DW188" s="476"/>
      <c r="DX188" s="474">
        <v>5863535</v>
      </c>
      <c r="DY188" s="475"/>
      <c r="DZ188" s="20"/>
      <c r="EA188" s="315"/>
      <c r="EB188" s="476"/>
      <c r="EC188" s="474">
        <v>2710117</v>
      </c>
      <c r="ED188" s="475"/>
      <c r="EE188" s="20"/>
      <c r="EF188" s="315"/>
      <c r="EG188" s="476"/>
      <c r="EH188" s="474">
        <v>3315432</v>
      </c>
      <c r="EI188" s="475"/>
      <c r="EJ188" s="20"/>
      <c r="EK188" s="315"/>
      <c r="EL188" s="476"/>
      <c r="EM188" s="474">
        <f>SUM(CE188:DX188)</f>
        <v>21020124</v>
      </c>
      <c r="EN188" s="475"/>
      <c r="EO188" s="20"/>
      <c r="EP188" s="151"/>
    </row>
    <row r="189" spans="4:146" ht="12.75" customHeight="1" x14ac:dyDescent="0.3">
      <c r="D189" s="151" t="s">
        <v>419</v>
      </c>
      <c r="G189" s="402"/>
      <c r="H189" s="20">
        <v>0</v>
      </c>
      <c r="I189" s="19"/>
      <c r="J189" s="20"/>
      <c r="K189" s="315"/>
      <c r="L189" s="315"/>
      <c r="M189" s="20">
        <v>42195</v>
      </c>
      <c r="N189" s="19"/>
      <c r="O189" s="20"/>
      <c r="P189" s="315"/>
      <c r="Q189" s="315"/>
      <c r="R189" s="20">
        <v>0</v>
      </c>
      <c r="S189" s="19"/>
      <c r="T189" s="20"/>
      <c r="U189" s="315"/>
      <c r="V189" s="315"/>
      <c r="W189" s="20">
        <v>0</v>
      </c>
      <c r="X189" s="19"/>
      <c r="Y189" s="20"/>
      <c r="Z189" s="315"/>
      <c r="AA189" s="315"/>
      <c r="AB189" s="20">
        <v>0</v>
      </c>
      <c r="AC189" s="19"/>
      <c r="AD189" s="20"/>
      <c r="AE189" s="315"/>
      <c r="AF189" s="315"/>
      <c r="AG189" s="20">
        <v>0</v>
      </c>
      <c r="AH189" s="19"/>
      <c r="AI189" s="20"/>
      <c r="AJ189" s="315"/>
      <c r="AK189" s="315"/>
      <c r="AL189" s="20">
        <v>0</v>
      </c>
      <c r="AM189" s="19"/>
      <c r="AN189" s="20"/>
      <c r="AO189" s="315"/>
      <c r="AP189" s="315"/>
      <c r="AQ189" s="20">
        <v>0</v>
      </c>
      <c r="AR189" s="19"/>
      <c r="AS189" s="20"/>
      <c r="AT189" s="315"/>
      <c r="AU189" s="315"/>
      <c r="AV189" s="20">
        <v>0</v>
      </c>
      <c r="AW189" s="19"/>
      <c r="AX189" s="20"/>
      <c r="AY189" s="315"/>
      <c r="AZ189" s="315"/>
      <c r="BA189" s="20">
        <v>0</v>
      </c>
      <c r="BB189" s="19"/>
      <c r="BC189" s="20"/>
      <c r="BD189" s="315"/>
      <c r="BE189" s="315"/>
      <c r="BF189" s="20">
        <v>0</v>
      </c>
      <c r="BG189" s="19"/>
      <c r="BH189" s="20"/>
      <c r="BI189" s="315"/>
      <c r="BJ189" s="315"/>
      <c r="BK189" s="20">
        <v>0</v>
      </c>
      <c r="BL189" s="19"/>
      <c r="BM189" s="20"/>
      <c r="BN189" s="315"/>
      <c r="BO189" s="315"/>
      <c r="BP189" s="20">
        <v>0</v>
      </c>
      <c r="BQ189" s="19"/>
      <c r="BR189" s="20"/>
      <c r="BS189" s="315"/>
      <c r="BT189" s="315"/>
      <c r="BU189" s="20">
        <f>SUM(M189:BP189)</f>
        <v>42195</v>
      </c>
      <c r="BV189" s="19"/>
      <c r="BW189" s="20"/>
      <c r="BX189" s="315"/>
      <c r="BY189" s="315"/>
      <c r="BZ189" s="20">
        <v>275014</v>
      </c>
      <c r="CA189" s="19"/>
      <c r="CB189" s="20"/>
      <c r="CC189" s="315"/>
      <c r="CD189" s="315"/>
      <c r="CE189" s="20">
        <v>0</v>
      </c>
      <c r="CF189" s="19"/>
      <c r="CG189" s="20"/>
      <c r="CH189" s="315"/>
      <c r="CI189" s="315"/>
      <c r="CJ189" s="20">
        <v>99793</v>
      </c>
      <c r="CK189" s="19"/>
      <c r="CL189" s="20"/>
      <c r="CM189" s="315"/>
      <c r="CN189" s="315"/>
      <c r="CO189" s="20">
        <v>105588</v>
      </c>
      <c r="CP189" s="19"/>
      <c r="CQ189" s="20"/>
      <c r="CR189" s="315"/>
      <c r="CS189" s="315"/>
      <c r="CT189" s="20">
        <v>66989</v>
      </c>
      <c r="CU189" s="19"/>
      <c r="CV189" s="20"/>
      <c r="CW189" s="315"/>
      <c r="CX189" s="315"/>
      <c r="CY189" s="20">
        <v>0</v>
      </c>
      <c r="CZ189" s="19"/>
      <c r="DA189" s="20"/>
      <c r="DB189" s="315"/>
      <c r="DC189" s="315"/>
      <c r="DD189" s="20">
        <v>0</v>
      </c>
      <c r="DE189" s="19"/>
      <c r="DF189" s="20"/>
      <c r="DG189" s="315"/>
      <c r="DH189" s="315"/>
      <c r="DI189" s="20">
        <v>0</v>
      </c>
      <c r="DJ189" s="19"/>
      <c r="DK189" s="20"/>
      <c r="DL189" s="315"/>
      <c r="DM189" s="315"/>
      <c r="DN189" s="20">
        <v>0</v>
      </c>
      <c r="DO189" s="19"/>
      <c r="DP189" s="20"/>
      <c r="DQ189" s="315"/>
      <c r="DR189" s="315"/>
      <c r="DS189" s="20">
        <v>0</v>
      </c>
      <c r="DT189" s="19"/>
      <c r="DU189" s="20"/>
      <c r="DV189" s="315"/>
      <c r="DW189" s="315"/>
      <c r="DX189" s="20">
        <v>0</v>
      </c>
      <c r="DY189" s="19"/>
      <c r="DZ189" s="20"/>
      <c r="EA189" s="315"/>
      <c r="EB189" s="315"/>
      <c r="EC189" s="20">
        <v>0</v>
      </c>
      <c r="ED189" s="19"/>
      <c r="EE189" s="20"/>
      <c r="EF189" s="315"/>
      <c r="EG189" s="315"/>
      <c r="EH189" s="20">
        <v>2644</v>
      </c>
      <c r="EI189" s="19"/>
      <c r="EJ189" s="20"/>
      <c r="EK189" s="315"/>
      <c r="EL189" s="315"/>
      <c r="EM189" s="20">
        <f>SUM(CE189:DX189)</f>
        <v>272370</v>
      </c>
      <c r="EN189" s="19"/>
      <c r="EO189" s="20"/>
      <c r="EP189" s="151"/>
    </row>
    <row r="190" spans="4:146" ht="12.75" customHeight="1" x14ac:dyDescent="0.3">
      <c r="D190" s="151" t="s">
        <v>420</v>
      </c>
      <c r="G190" s="419"/>
      <c r="H190" s="6">
        <v>0</v>
      </c>
      <c r="I190" s="5"/>
      <c r="J190" s="20"/>
      <c r="K190" s="315"/>
      <c r="L190" s="483"/>
      <c r="M190" s="6">
        <v>0</v>
      </c>
      <c r="N190" s="5"/>
      <c r="O190" s="20"/>
      <c r="P190" s="315"/>
      <c r="Q190" s="483"/>
      <c r="R190" s="6">
        <v>-5334</v>
      </c>
      <c r="S190" s="5"/>
      <c r="T190" s="20"/>
      <c r="U190" s="315"/>
      <c r="V190" s="483"/>
      <c r="W190" s="6">
        <v>-111273</v>
      </c>
      <c r="X190" s="5"/>
      <c r="Y190" s="20"/>
      <c r="Z190" s="315"/>
      <c r="AA190" s="483"/>
      <c r="AB190" s="6">
        <v>-230743</v>
      </c>
      <c r="AC190" s="5"/>
      <c r="AD190" s="20"/>
      <c r="AE190" s="315"/>
      <c r="AF190" s="483"/>
      <c r="AG190" s="6">
        <v>0</v>
      </c>
      <c r="AH190" s="5"/>
      <c r="AI190" s="20"/>
      <c r="AJ190" s="315"/>
      <c r="AK190" s="483"/>
      <c r="AL190" s="6">
        <v>-165</v>
      </c>
      <c r="AM190" s="5"/>
      <c r="AN190" s="20"/>
      <c r="AO190" s="315"/>
      <c r="AP190" s="483"/>
      <c r="AQ190" s="6">
        <v>-434</v>
      </c>
      <c r="AR190" s="5"/>
      <c r="AS190" s="20"/>
      <c r="AT190" s="315"/>
      <c r="AU190" s="483"/>
      <c r="AV190" s="6">
        <v>0</v>
      </c>
      <c r="AW190" s="5"/>
      <c r="AX190" s="20"/>
      <c r="AY190" s="315"/>
      <c r="AZ190" s="483"/>
      <c r="BA190" s="6">
        <v>-189</v>
      </c>
      <c r="BB190" s="5"/>
      <c r="BC190" s="20"/>
      <c r="BD190" s="315"/>
      <c r="BE190" s="483"/>
      <c r="BF190" s="6">
        <v>-275372</v>
      </c>
      <c r="BG190" s="5"/>
      <c r="BH190" s="20"/>
      <c r="BI190" s="315"/>
      <c r="BJ190" s="483"/>
      <c r="BK190" s="6">
        <v>0</v>
      </c>
      <c r="BL190" s="5"/>
      <c r="BM190" s="20"/>
      <c r="BN190" s="315"/>
      <c r="BO190" s="483"/>
      <c r="BP190" s="6">
        <v>0</v>
      </c>
      <c r="BQ190" s="5"/>
      <c r="BR190" s="20"/>
      <c r="BS190" s="315"/>
      <c r="BT190" s="483"/>
      <c r="BU190" s="6">
        <f>SUM(M190:BP190)</f>
        <v>-623510</v>
      </c>
      <c r="BV190" s="5"/>
      <c r="BW190" s="20"/>
      <c r="BX190" s="315"/>
      <c r="BY190" s="483"/>
      <c r="BZ190" s="6">
        <v>-643609</v>
      </c>
      <c r="CA190" s="5"/>
      <c r="CB190" s="20"/>
      <c r="CC190" s="315"/>
      <c r="CD190" s="483"/>
      <c r="CE190" s="6">
        <v>0</v>
      </c>
      <c r="CF190" s="5"/>
      <c r="CG190" s="20"/>
      <c r="CH190" s="315"/>
      <c r="CI190" s="483"/>
      <c r="CJ190" s="6">
        <v>0</v>
      </c>
      <c r="CK190" s="5"/>
      <c r="CL190" s="20"/>
      <c r="CM190" s="315"/>
      <c r="CN190" s="483"/>
      <c r="CO190" s="6">
        <v>0</v>
      </c>
      <c r="CP190" s="5"/>
      <c r="CQ190" s="20"/>
      <c r="CR190" s="315"/>
      <c r="CS190" s="483"/>
      <c r="CT190" s="6">
        <v>0</v>
      </c>
      <c r="CU190" s="5"/>
      <c r="CV190" s="20"/>
      <c r="CW190" s="315"/>
      <c r="CX190" s="483"/>
      <c r="CY190" s="6">
        <v>-71733</v>
      </c>
      <c r="CZ190" s="5"/>
      <c r="DA190" s="20"/>
      <c r="DB190" s="315"/>
      <c r="DC190" s="483"/>
      <c r="DD190" s="6">
        <v>-67160</v>
      </c>
      <c r="DE190" s="5"/>
      <c r="DF190" s="20"/>
      <c r="DG190" s="315"/>
      <c r="DH190" s="483"/>
      <c r="DI190" s="6">
        <v>-96227</v>
      </c>
      <c r="DJ190" s="5"/>
      <c r="DK190" s="20"/>
      <c r="DL190" s="315"/>
      <c r="DM190" s="483"/>
      <c r="DN190" s="6">
        <v>0</v>
      </c>
      <c r="DO190" s="5"/>
      <c r="DP190" s="20"/>
      <c r="DQ190" s="315"/>
      <c r="DR190" s="483"/>
      <c r="DS190" s="6">
        <v>-83272</v>
      </c>
      <c r="DT190" s="5"/>
      <c r="DU190" s="20"/>
      <c r="DV190" s="315"/>
      <c r="DW190" s="483"/>
      <c r="DX190" s="6">
        <v>-188535</v>
      </c>
      <c r="DY190" s="5"/>
      <c r="DZ190" s="20"/>
      <c r="EA190" s="315"/>
      <c r="EB190" s="483"/>
      <c r="EC190" s="6">
        <v>-74606</v>
      </c>
      <c r="ED190" s="5"/>
      <c r="EE190" s="20"/>
      <c r="EF190" s="315"/>
      <c r="EG190" s="483"/>
      <c r="EH190" s="6">
        <v>-62076</v>
      </c>
      <c r="EI190" s="5"/>
      <c r="EJ190" s="20"/>
      <c r="EK190" s="315"/>
      <c r="EL190" s="483"/>
      <c r="EM190" s="6">
        <f>SUM(CE190:DX190)</f>
        <v>-506927</v>
      </c>
      <c r="EN190" s="5"/>
      <c r="EO190" s="20"/>
      <c r="EP190" s="151"/>
    </row>
    <row r="191" spans="4:146" x14ac:dyDescent="0.3">
      <c r="D191" s="151"/>
      <c r="H191" s="20"/>
      <c r="I191" s="20"/>
      <c r="J191" s="20"/>
      <c r="K191" s="315"/>
      <c r="L191" s="20"/>
      <c r="M191" s="20"/>
      <c r="N191" s="20"/>
      <c r="O191" s="20"/>
      <c r="P191" s="315"/>
      <c r="Q191" s="20"/>
      <c r="R191" s="20"/>
      <c r="S191" s="20"/>
      <c r="T191" s="20"/>
      <c r="U191" s="315"/>
      <c r="V191" s="20"/>
      <c r="W191" s="20"/>
      <c r="X191" s="20"/>
      <c r="Y191" s="20"/>
      <c r="Z191" s="315"/>
      <c r="AA191" s="20"/>
      <c r="AB191" s="20"/>
      <c r="AC191" s="20"/>
      <c r="AD191" s="20"/>
      <c r="AE191" s="315"/>
      <c r="AF191" s="20"/>
      <c r="AG191" s="20"/>
      <c r="AH191" s="20"/>
      <c r="AI191" s="20"/>
      <c r="AJ191" s="315"/>
      <c r="AK191" s="20"/>
      <c r="AL191" s="20"/>
      <c r="AM191" s="20"/>
      <c r="AN191" s="20"/>
      <c r="AO191" s="315"/>
      <c r="AP191" s="20"/>
      <c r="AQ191" s="20"/>
      <c r="AR191" s="20"/>
      <c r="AS191" s="20"/>
      <c r="AT191" s="315"/>
      <c r="AU191" s="20"/>
      <c r="AV191" s="20"/>
      <c r="AW191" s="20"/>
      <c r="AX191" s="20"/>
      <c r="AY191" s="315"/>
      <c r="AZ191" s="20"/>
      <c r="BA191" s="20"/>
      <c r="BB191" s="20"/>
      <c r="BC191" s="20"/>
      <c r="BD191" s="315"/>
      <c r="BE191" s="20"/>
      <c r="BF191" s="20"/>
      <c r="BG191" s="20"/>
      <c r="BH191" s="20"/>
      <c r="BI191" s="315"/>
      <c r="BJ191" s="20"/>
      <c r="BK191" s="20"/>
      <c r="BL191" s="20"/>
      <c r="BM191" s="20"/>
      <c r="BN191" s="315"/>
      <c r="BO191" s="20"/>
      <c r="BP191" s="20"/>
      <c r="BQ191" s="20"/>
      <c r="BR191" s="20"/>
      <c r="BS191" s="315"/>
      <c r="BT191" s="20"/>
      <c r="BU191" s="20"/>
      <c r="BV191" s="20"/>
      <c r="BW191" s="20"/>
      <c r="BX191" s="315"/>
      <c r="BY191" s="20"/>
      <c r="BZ191" s="20"/>
      <c r="CA191" s="20"/>
      <c r="CB191" s="20"/>
      <c r="CC191" s="315"/>
      <c r="CD191" s="20"/>
      <c r="CE191" s="20"/>
      <c r="CF191" s="20"/>
      <c r="CG191" s="20"/>
      <c r="CH191" s="315"/>
      <c r="CI191" s="20"/>
      <c r="CJ191" s="20"/>
      <c r="CK191" s="20"/>
      <c r="CL191" s="20"/>
      <c r="CM191" s="315"/>
      <c r="CN191" s="20"/>
      <c r="CO191" s="20"/>
      <c r="CP191" s="20"/>
      <c r="CQ191" s="20"/>
      <c r="CR191" s="315"/>
      <c r="CS191" s="20"/>
      <c r="CT191" s="20"/>
      <c r="CU191" s="20"/>
      <c r="CV191" s="20"/>
      <c r="CW191" s="315"/>
      <c r="CX191" s="20"/>
      <c r="CY191" s="20"/>
      <c r="CZ191" s="20"/>
      <c r="DA191" s="20"/>
      <c r="DB191" s="315"/>
      <c r="DC191" s="20"/>
      <c r="DD191" s="20"/>
      <c r="DE191" s="20"/>
      <c r="DF191" s="20"/>
      <c r="DG191" s="315"/>
      <c r="DH191" s="20"/>
      <c r="DI191" s="20"/>
      <c r="DJ191" s="20"/>
      <c r="DK191" s="20"/>
      <c r="DL191" s="315"/>
      <c r="DM191" s="20"/>
      <c r="DN191" s="20"/>
      <c r="DO191" s="20"/>
      <c r="DP191" s="20"/>
      <c r="DQ191" s="315"/>
      <c r="DR191" s="20"/>
      <c r="DS191" s="20"/>
      <c r="DT191" s="20"/>
      <c r="DU191" s="20"/>
      <c r="DV191" s="315"/>
      <c r="DW191" s="20"/>
      <c r="DX191" s="20"/>
      <c r="DY191" s="20"/>
      <c r="DZ191" s="20"/>
      <c r="EA191" s="315"/>
      <c r="EB191" s="20"/>
      <c r="EC191" s="20"/>
      <c r="ED191" s="20"/>
      <c r="EE191" s="20"/>
      <c r="EF191" s="315"/>
      <c r="EG191" s="20"/>
      <c r="EH191" s="20"/>
      <c r="EI191" s="20"/>
      <c r="EJ191" s="20"/>
      <c r="EK191" s="315"/>
      <c r="EL191" s="20"/>
      <c r="EM191" s="20"/>
      <c r="EN191" s="20"/>
      <c r="EO191" s="20"/>
      <c r="EP191" s="151"/>
    </row>
    <row r="192" spans="4:146" ht="12.75" customHeight="1" x14ac:dyDescent="0.3">
      <c r="D192" s="200" t="s">
        <v>452</v>
      </c>
      <c r="E192" s="152"/>
      <c r="H192" s="20"/>
      <c r="I192" s="20"/>
      <c r="J192" s="20"/>
      <c r="K192" s="315"/>
      <c r="L192" s="20"/>
      <c r="M192" s="20"/>
      <c r="N192" s="20"/>
      <c r="O192" s="20"/>
      <c r="P192" s="315"/>
      <c r="Q192" s="20"/>
      <c r="R192" s="20"/>
      <c r="S192" s="20"/>
      <c r="T192" s="20"/>
      <c r="U192" s="315"/>
      <c r="V192" s="20"/>
      <c r="W192" s="20"/>
      <c r="X192" s="20"/>
      <c r="Y192" s="20"/>
      <c r="Z192" s="315"/>
      <c r="AA192" s="20"/>
      <c r="AB192" s="20"/>
      <c r="AC192" s="20"/>
      <c r="AD192" s="20"/>
      <c r="AE192" s="315"/>
      <c r="AF192" s="20"/>
      <c r="AG192" s="20"/>
      <c r="AH192" s="20"/>
      <c r="AI192" s="20"/>
      <c r="AJ192" s="315"/>
      <c r="AK192" s="20"/>
      <c r="AL192" s="20"/>
      <c r="AM192" s="20"/>
      <c r="AN192" s="20"/>
      <c r="AO192" s="315"/>
      <c r="AP192" s="20"/>
      <c r="AQ192" s="20"/>
      <c r="AR192" s="20"/>
      <c r="AS192" s="20"/>
      <c r="AT192" s="315"/>
      <c r="AU192" s="20"/>
      <c r="AV192" s="20"/>
      <c r="AW192" s="20"/>
      <c r="AX192" s="20"/>
      <c r="AY192" s="315"/>
      <c r="AZ192" s="20"/>
      <c r="BA192" s="20"/>
      <c r="BB192" s="20"/>
      <c r="BC192" s="20"/>
      <c r="BD192" s="315"/>
      <c r="BE192" s="20"/>
      <c r="BF192" s="20"/>
      <c r="BG192" s="20"/>
      <c r="BH192" s="20"/>
      <c r="BI192" s="315"/>
      <c r="BJ192" s="20"/>
      <c r="BK192" s="20"/>
      <c r="BL192" s="20"/>
      <c r="BM192" s="20"/>
      <c r="BN192" s="315"/>
      <c r="BO192" s="20"/>
      <c r="BP192" s="20"/>
      <c r="BQ192" s="20"/>
      <c r="BR192" s="20"/>
      <c r="BS192" s="315"/>
      <c r="BT192" s="20"/>
      <c r="BU192" s="20"/>
      <c r="BV192" s="20"/>
      <c r="BW192" s="20"/>
      <c r="BX192" s="315"/>
      <c r="BY192" s="20"/>
      <c r="BZ192" s="20"/>
      <c r="CA192" s="20"/>
      <c r="CB192" s="20"/>
      <c r="CC192" s="315"/>
      <c r="CD192" s="20"/>
      <c r="CE192" s="20"/>
      <c r="CF192" s="20"/>
      <c r="CG192" s="20"/>
      <c r="CH192" s="315"/>
      <c r="CI192" s="20"/>
      <c r="CJ192" s="20"/>
      <c r="CK192" s="20"/>
      <c r="CL192" s="20"/>
      <c r="CM192" s="315"/>
      <c r="CN192" s="20"/>
      <c r="CO192" s="20"/>
      <c r="CP192" s="20"/>
      <c r="CQ192" s="20"/>
      <c r="CR192" s="315"/>
      <c r="CS192" s="20"/>
      <c r="CT192" s="20"/>
      <c r="CU192" s="20"/>
      <c r="CV192" s="20"/>
      <c r="CW192" s="315"/>
      <c r="CX192" s="20"/>
      <c r="CY192" s="20"/>
      <c r="CZ192" s="20"/>
      <c r="DA192" s="20"/>
      <c r="DB192" s="315"/>
      <c r="DC192" s="20"/>
      <c r="DD192" s="20"/>
      <c r="DE192" s="20"/>
      <c r="DF192" s="20"/>
      <c r="DG192" s="315"/>
      <c r="DH192" s="20"/>
      <c r="DI192" s="20"/>
      <c r="DJ192" s="20"/>
      <c r="DK192" s="20"/>
      <c r="DL192" s="315"/>
      <c r="DM192" s="20"/>
      <c r="DN192" s="20"/>
      <c r="DO192" s="20"/>
      <c r="DP192" s="20"/>
      <c r="DQ192" s="315"/>
      <c r="DR192" s="20"/>
      <c r="DS192" s="20"/>
      <c r="DT192" s="20"/>
      <c r="DU192" s="20"/>
      <c r="DV192" s="315"/>
      <c r="DW192" s="20"/>
      <c r="DX192" s="20"/>
      <c r="DY192" s="20"/>
      <c r="DZ192" s="20"/>
      <c r="EA192" s="315"/>
      <c r="EB192" s="20"/>
      <c r="EC192" s="20"/>
      <c r="ED192" s="20"/>
      <c r="EE192" s="20"/>
      <c r="EF192" s="315"/>
      <c r="EG192" s="20"/>
      <c r="EH192" s="20"/>
      <c r="EI192" s="20"/>
      <c r="EJ192" s="20"/>
      <c r="EK192" s="315"/>
      <c r="EL192" s="20"/>
      <c r="EM192" s="20"/>
      <c r="EN192" s="20"/>
      <c r="EO192" s="20"/>
      <c r="EP192" s="151"/>
    </row>
    <row r="193" spans="4:146" ht="12.75" customHeight="1" x14ac:dyDescent="0.3">
      <c r="D193" s="151" t="s">
        <v>453</v>
      </c>
      <c r="H193" s="20">
        <f>SUM(H194:H196)</f>
        <v>0</v>
      </c>
      <c r="I193" s="20"/>
      <c r="J193" s="20"/>
      <c r="K193" s="315"/>
      <c r="L193" s="20"/>
      <c r="M193" s="20">
        <f>SUM(M194:M196)</f>
        <v>0</v>
      </c>
      <c r="N193" s="20"/>
      <c r="O193" s="20"/>
      <c r="P193" s="315"/>
      <c r="Q193" s="20"/>
      <c r="R193" s="20">
        <f>SUM(R194:R196)</f>
        <v>0</v>
      </c>
      <c r="S193" s="20"/>
      <c r="T193" s="20"/>
      <c r="U193" s="315"/>
      <c r="V193" s="20"/>
      <c r="W193" s="20">
        <f>SUM(W194:W196)</f>
        <v>0</v>
      </c>
      <c r="X193" s="20"/>
      <c r="Y193" s="20"/>
      <c r="Z193" s="315"/>
      <c r="AA193" s="20"/>
      <c r="AB193" s="20">
        <f>SUM(AB194:AB196)</f>
        <v>0</v>
      </c>
      <c r="AC193" s="20"/>
      <c r="AD193" s="20"/>
      <c r="AE193" s="315"/>
      <c r="AF193" s="20"/>
      <c r="AG193" s="20">
        <f>SUM(AG194:AG196)</f>
        <v>8080000</v>
      </c>
      <c r="AH193" s="20"/>
      <c r="AI193" s="20"/>
      <c r="AJ193" s="315"/>
      <c r="AK193" s="20"/>
      <c r="AL193" s="20">
        <f>SUM(AL194:AL196)</f>
        <v>5825000</v>
      </c>
      <c r="AM193" s="20"/>
      <c r="AN193" s="20"/>
      <c r="AO193" s="315"/>
      <c r="AP193" s="20"/>
      <c r="AQ193" s="20">
        <f>SUM(AQ194:AQ196)</f>
        <v>5205000</v>
      </c>
      <c r="AR193" s="20"/>
      <c r="AS193" s="20"/>
      <c r="AT193" s="315"/>
      <c r="AU193" s="20"/>
      <c r="AV193" s="20">
        <f>SUM(AV194:AV196)</f>
        <v>5880000</v>
      </c>
      <c r="AW193" s="20"/>
      <c r="AX193" s="20"/>
      <c r="AY193" s="315"/>
      <c r="AZ193" s="20"/>
      <c r="BA193" s="20">
        <f>SUM(BA194:BA196)</f>
        <v>7480000</v>
      </c>
      <c r="BB193" s="20"/>
      <c r="BC193" s="20"/>
      <c r="BD193" s="315"/>
      <c r="BE193" s="20"/>
      <c r="BF193" s="20">
        <f>SUM(BF194:BF196)</f>
        <v>5545000</v>
      </c>
      <c r="BG193" s="20"/>
      <c r="BH193" s="20"/>
      <c r="BI193" s="315"/>
      <c r="BJ193" s="20"/>
      <c r="BK193" s="20">
        <f>SUM(BK194:BK196)</f>
        <v>0</v>
      </c>
      <c r="BL193" s="20"/>
      <c r="BM193" s="20"/>
      <c r="BN193" s="315"/>
      <c r="BO193" s="20"/>
      <c r="BP193" s="20">
        <f>SUM(BP194:BP196)</f>
        <v>0</v>
      </c>
      <c r="BQ193" s="20"/>
      <c r="BR193" s="20"/>
      <c r="BS193" s="315"/>
      <c r="BT193" s="20"/>
      <c r="BU193" s="20">
        <f>SUM(BU194:BU196)</f>
        <v>38015000</v>
      </c>
      <c r="BV193" s="20"/>
      <c r="BW193" s="20"/>
      <c r="BX193" s="315"/>
      <c r="BY193" s="20"/>
      <c r="BZ193" s="20">
        <f>SUM(BZ194:BZ196)</f>
        <v>0</v>
      </c>
      <c r="CA193" s="20"/>
      <c r="CB193" s="20"/>
      <c r="CC193" s="315"/>
      <c r="CD193" s="20"/>
      <c r="CE193" s="20">
        <f>SUM(CE194:CE196)</f>
        <v>0</v>
      </c>
      <c r="CF193" s="20"/>
      <c r="CG193" s="20"/>
      <c r="CH193" s="315"/>
      <c r="CI193" s="20"/>
      <c r="CJ193" s="20">
        <f>SUM(CJ194:CJ196)</f>
        <v>0</v>
      </c>
      <c r="CK193" s="20"/>
      <c r="CL193" s="20"/>
      <c r="CM193" s="315"/>
      <c r="CN193" s="20"/>
      <c r="CO193" s="20">
        <f>SUM(CO194:CO196)</f>
        <v>0</v>
      </c>
      <c r="CP193" s="20"/>
      <c r="CQ193" s="20"/>
      <c r="CR193" s="315"/>
      <c r="CS193" s="20"/>
      <c r="CT193" s="20">
        <f>SUM(CT194:CT196)</f>
        <v>0</v>
      </c>
      <c r="CU193" s="20"/>
      <c r="CV193" s="20"/>
      <c r="CW193" s="315"/>
      <c r="CX193" s="20"/>
      <c r="CY193" s="20">
        <f>SUM(CY194:CY196)</f>
        <v>0</v>
      </c>
      <c r="CZ193" s="20"/>
      <c r="DA193" s="20"/>
      <c r="DB193" s="315"/>
      <c r="DC193" s="20"/>
      <c r="DD193" s="20">
        <f>SUM(DD194:DD196)</f>
        <v>0</v>
      </c>
      <c r="DE193" s="20"/>
      <c r="DF193" s="20"/>
      <c r="DG193" s="315"/>
      <c r="DH193" s="20"/>
      <c r="DI193" s="20">
        <f>SUM(DI194:DI196)</f>
        <v>0</v>
      </c>
      <c r="DJ193" s="20"/>
      <c r="DK193" s="20"/>
      <c r="DL193" s="315"/>
      <c r="DM193" s="20"/>
      <c r="DN193" s="20">
        <f>SUM(DN194:DN196)</f>
        <v>0</v>
      </c>
      <c r="DO193" s="20"/>
      <c r="DP193" s="20"/>
      <c r="DQ193" s="315"/>
      <c r="DR193" s="20"/>
      <c r="DS193" s="20">
        <f>SUM(DS194:DS196)</f>
        <v>0</v>
      </c>
      <c r="DT193" s="20"/>
      <c r="DU193" s="20"/>
      <c r="DV193" s="315"/>
      <c r="DW193" s="20"/>
      <c r="DX193" s="20">
        <f>SUM(DX194:DX196)</f>
        <v>0</v>
      </c>
      <c r="DY193" s="20"/>
      <c r="DZ193" s="20"/>
      <c r="EA193" s="315"/>
      <c r="EB193" s="20"/>
      <c r="EC193" s="20">
        <f>SUM(EC194:EC196)</f>
        <v>0</v>
      </c>
      <c r="ED193" s="20"/>
      <c r="EE193" s="20"/>
      <c r="EF193" s="315"/>
      <c r="EG193" s="20"/>
      <c r="EH193" s="20">
        <f>SUM(EH194:EH196)</f>
        <v>0</v>
      </c>
      <c r="EI193" s="20"/>
      <c r="EJ193" s="20"/>
      <c r="EK193" s="315"/>
      <c r="EL193" s="20"/>
      <c r="EM193" s="20">
        <f>SUM(EM194:EM196)</f>
        <v>0</v>
      </c>
      <c r="EN193" s="20"/>
      <c r="EO193" s="20"/>
      <c r="EP193" s="151"/>
    </row>
    <row r="194" spans="4:146" ht="12.75" customHeight="1" x14ac:dyDescent="0.3">
      <c r="D194" s="151" t="s">
        <v>416</v>
      </c>
      <c r="G194" s="406"/>
      <c r="H194" s="474">
        <v>0</v>
      </c>
      <c r="I194" s="475"/>
      <c r="J194" s="20"/>
      <c r="K194" s="315"/>
      <c r="L194" s="476"/>
      <c r="M194" s="474">
        <v>0</v>
      </c>
      <c r="N194" s="475"/>
      <c r="O194" s="20"/>
      <c r="P194" s="315"/>
      <c r="Q194" s="476"/>
      <c r="R194" s="474">
        <v>0</v>
      </c>
      <c r="S194" s="475"/>
      <c r="T194" s="20"/>
      <c r="U194" s="315"/>
      <c r="V194" s="476"/>
      <c r="W194" s="474">
        <v>0</v>
      </c>
      <c r="X194" s="475"/>
      <c r="Y194" s="20"/>
      <c r="Z194" s="315"/>
      <c r="AA194" s="476"/>
      <c r="AB194" s="474">
        <v>0</v>
      </c>
      <c r="AC194" s="475"/>
      <c r="AD194" s="20"/>
      <c r="AE194" s="315"/>
      <c r="AF194" s="476"/>
      <c r="AG194" s="474">
        <f>8080000</f>
        <v>8080000</v>
      </c>
      <c r="AH194" s="475"/>
      <c r="AI194" s="20"/>
      <c r="AJ194" s="315"/>
      <c r="AK194" s="476"/>
      <c r="AL194" s="474">
        <f>5825000+45286</f>
        <v>5870286</v>
      </c>
      <c r="AM194" s="475"/>
      <c r="AN194" s="20"/>
      <c r="AO194" s="315"/>
      <c r="AP194" s="476"/>
      <c r="AQ194" s="474">
        <f>5205000+67135</f>
        <v>5272135</v>
      </c>
      <c r="AR194" s="475"/>
      <c r="AS194" s="20"/>
      <c r="AT194" s="315"/>
      <c r="AU194" s="476"/>
      <c r="AV194" s="474">
        <f>5880000+79251</f>
        <v>5959251</v>
      </c>
      <c r="AW194" s="475"/>
      <c r="AX194" s="20"/>
      <c r="AY194" s="315"/>
      <c r="AZ194" s="476"/>
      <c r="BA194" s="474">
        <f>7480000+153404</f>
        <v>7633404</v>
      </c>
      <c r="BB194" s="475"/>
      <c r="BC194" s="20"/>
      <c r="BD194" s="315"/>
      <c r="BE194" s="476"/>
      <c r="BF194" s="474">
        <f>5545000+131930</f>
        <v>5676930</v>
      </c>
      <c r="BG194" s="475"/>
      <c r="BH194" s="20"/>
      <c r="BI194" s="315"/>
      <c r="BJ194" s="476"/>
      <c r="BK194" s="474">
        <v>0</v>
      </c>
      <c r="BL194" s="475"/>
      <c r="BM194" s="20"/>
      <c r="BN194" s="315"/>
      <c r="BO194" s="476"/>
      <c r="BP194" s="474">
        <v>0</v>
      </c>
      <c r="BQ194" s="475"/>
      <c r="BR194" s="20"/>
      <c r="BS194" s="315"/>
      <c r="BT194" s="476"/>
      <c r="BU194" s="474">
        <f>SUM(M194:BP194)</f>
        <v>38492006</v>
      </c>
      <c r="BV194" s="475"/>
      <c r="BW194" s="20"/>
      <c r="BX194" s="315"/>
      <c r="BY194" s="476"/>
      <c r="BZ194" s="474">
        <v>0</v>
      </c>
      <c r="CA194" s="475"/>
      <c r="CB194" s="20"/>
      <c r="CC194" s="315"/>
      <c r="CD194" s="476"/>
      <c r="CE194" s="474">
        <v>0</v>
      </c>
      <c r="CF194" s="475"/>
      <c r="CG194" s="20"/>
      <c r="CH194" s="315"/>
      <c r="CI194" s="476"/>
      <c r="CJ194" s="474">
        <v>0</v>
      </c>
      <c r="CK194" s="475"/>
      <c r="CL194" s="20"/>
      <c r="CM194" s="315"/>
      <c r="CN194" s="476"/>
      <c r="CO194" s="474">
        <v>0</v>
      </c>
      <c r="CP194" s="475"/>
      <c r="CQ194" s="20"/>
      <c r="CR194" s="315"/>
      <c r="CS194" s="476"/>
      <c r="CT194" s="474">
        <v>0</v>
      </c>
      <c r="CU194" s="475"/>
      <c r="CV194" s="20"/>
      <c r="CW194" s="315"/>
      <c r="CX194" s="476"/>
      <c r="CY194" s="474">
        <v>0</v>
      </c>
      <c r="CZ194" s="475"/>
      <c r="DA194" s="20"/>
      <c r="DB194" s="315"/>
      <c r="DC194" s="476"/>
      <c r="DD194" s="474">
        <v>0</v>
      </c>
      <c r="DE194" s="475"/>
      <c r="DF194" s="20"/>
      <c r="DG194" s="315"/>
      <c r="DH194" s="476"/>
      <c r="DI194" s="474">
        <v>0</v>
      </c>
      <c r="DJ194" s="475"/>
      <c r="DK194" s="20"/>
      <c r="DL194" s="315"/>
      <c r="DM194" s="476"/>
      <c r="DN194" s="474">
        <v>0</v>
      </c>
      <c r="DO194" s="475"/>
      <c r="DP194" s="20"/>
      <c r="DQ194" s="315"/>
      <c r="DR194" s="476"/>
      <c r="DS194" s="474">
        <v>0</v>
      </c>
      <c r="DT194" s="475"/>
      <c r="DU194" s="20"/>
      <c r="DV194" s="315"/>
      <c r="DW194" s="476"/>
      <c r="DX194" s="474">
        <v>0</v>
      </c>
      <c r="DY194" s="475"/>
      <c r="DZ194" s="20"/>
      <c r="EA194" s="315"/>
      <c r="EB194" s="476"/>
      <c r="EC194" s="474">
        <v>0</v>
      </c>
      <c r="ED194" s="475"/>
      <c r="EE194" s="20"/>
      <c r="EF194" s="315"/>
      <c r="EG194" s="476"/>
      <c r="EH194" s="474">
        <v>0</v>
      </c>
      <c r="EI194" s="475"/>
      <c r="EJ194" s="20"/>
      <c r="EK194" s="315"/>
      <c r="EL194" s="476"/>
      <c r="EM194" s="474">
        <f>SUM(CE194:DX194)</f>
        <v>0</v>
      </c>
      <c r="EN194" s="475"/>
      <c r="EO194" s="20"/>
      <c r="EP194" s="151"/>
    </row>
    <row r="195" spans="4:146" ht="12.75" customHeight="1" x14ac:dyDescent="0.3">
      <c r="D195" s="151" t="s">
        <v>419</v>
      </c>
      <c r="G195" s="402"/>
      <c r="H195" s="20">
        <v>0</v>
      </c>
      <c r="I195" s="19"/>
      <c r="J195" s="20"/>
      <c r="K195" s="315"/>
      <c r="L195" s="315"/>
      <c r="M195" s="20">
        <v>0</v>
      </c>
      <c r="N195" s="19"/>
      <c r="O195" s="20"/>
      <c r="P195" s="315"/>
      <c r="Q195" s="315"/>
      <c r="R195" s="20">
        <v>0</v>
      </c>
      <c r="S195" s="19"/>
      <c r="T195" s="20"/>
      <c r="U195" s="315"/>
      <c r="V195" s="315"/>
      <c r="W195" s="20">
        <v>0</v>
      </c>
      <c r="X195" s="19"/>
      <c r="Y195" s="20"/>
      <c r="Z195" s="315"/>
      <c r="AA195" s="315"/>
      <c r="AB195" s="20">
        <v>0</v>
      </c>
      <c r="AC195" s="19"/>
      <c r="AD195" s="20"/>
      <c r="AE195" s="315"/>
      <c r="AF195" s="315"/>
      <c r="AG195" s="20">
        <v>0</v>
      </c>
      <c r="AH195" s="19"/>
      <c r="AI195" s="20"/>
      <c r="AJ195" s="315"/>
      <c r="AK195" s="315"/>
      <c r="AL195" s="20">
        <v>0</v>
      </c>
      <c r="AM195" s="19"/>
      <c r="AN195" s="20"/>
      <c r="AO195" s="315"/>
      <c r="AP195" s="315"/>
      <c r="AQ195" s="20">
        <v>0</v>
      </c>
      <c r="AR195" s="19"/>
      <c r="AS195" s="20"/>
      <c r="AT195" s="315"/>
      <c r="AU195" s="315"/>
      <c r="AV195" s="20">
        <v>0</v>
      </c>
      <c r="AW195" s="19"/>
      <c r="AX195" s="20"/>
      <c r="AY195" s="315"/>
      <c r="AZ195" s="315"/>
      <c r="BA195" s="20">
        <v>0</v>
      </c>
      <c r="BB195" s="19"/>
      <c r="BC195" s="20"/>
      <c r="BD195" s="315"/>
      <c r="BE195" s="315"/>
      <c r="BF195" s="20">
        <v>0</v>
      </c>
      <c r="BG195" s="19"/>
      <c r="BH195" s="20"/>
      <c r="BI195" s="315"/>
      <c r="BJ195" s="315"/>
      <c r="BK195" s="20">
        <v>0</v>
      </c>
      <c r="BL195" s="19"/>
      <c r="BM195" s="20"/>
      <c r="BN195" s="315"/>
      <c r="BO195" s="315"/>
      <c r="BP195" s="20">
        <v>0</v>
      </c>
      <c r="BQ195" s="19"/>
      <c r="BR195" s="20"/>
      <c r="BS195" s="315"/>
      <c r="BT195" s="315"/>
      <c r="BU195" s="20">
        <f>SUM(M195:BP195)</f>
        <v>0</v>
      </c>
      <c r="BV195" s="19"/>
      <c r="BW195" s="20"/>
      <c r="BX195" s="315"/>
      <c r="BY195" s="315"/>
      <c r="BZ195" s="20">
        <v>0</v>
      </c>
      <c r="CA195" s="19"/>
      <c r="CB195" s="20"/>
      <c r="CC195" s="315"/>
      <c r="CD195" s="315"/>
      <c r="CE195" s="20">
        <v>0</v>
      </c>
      <c r="CF195" s="19"/>
      <c r="CG195" s="20"/>
      <c r="CH195" s="315"/>
      <c r="CI195" s="315"/>
      <c r="CJ195" s="20">
        <v>0</v>
      </c>
      <c r="CK195" s="19"/>
      <c r="CL195" s="20"/>
      <c r="CM195" s="315"/>
      <c r="CN195" s="315"/>
      <c r="CO195" s="20">
        <v>0</v>
      </c>
      <c r="CP195" s="19"/>
      <c r="CQ195" s="20"/>
      <c r="CR195" s="315"/>
      <c r="CS195" s="315"/>
      <c r="CT195" s="20">
        <v>0</v>
      </c>
      <c r="CU195" s="19"/>
      <c r="CV195" s="20"/>
      <c r="CW195" s="315"/>
      <c r="CX195" s="315"/>
      <c r="CY195" s="20">
        <v>0</v>
      </c>
      <c r="CZ195" s="19"/>
      <c r="DA195" s="20"/>
      <c r="DB195" s="315"/>
      <c r="DC195" s="315"/>
      <c r="DD195" s="20">
        <v>0</v>
      </c>
      <c r="DE195" s="19"/>
      <c r="DF195" s="20"/>
      <c r="DG195" s="315"/>
      <c r="DH195" s="315"/>
      <c r="DI195" s="20">
        <v>0</v>
      </c>
      <c r="DJ195" s="19"/>
      <c r="DK195" s="20"/>
      <c r="DL195" s="315"/>
      <c r="DM195" s="315"/>
      <c r="DN195" s="20">
        <v>0</v>
      </c>
      <c r="DO195" s="19"/>
      <c r="DP195" s="20"/>
      <c r="DQ195" s="315"/>
      <c r="DR195" s="315"/>
      <c r="DS195" s="20">
        <v>0</v>
      </c>
      <c r="DT195" s="19"/>
      <c r="DU195" s="20"/>
      <c r="DV195" s="315"/>
      <c r="DW195" s="315"/>
      <c r="DX195" s="20">
        <v>0</v>
      </c>
      <c r="DY195" s="19"/>
      <c r="DZ195" s="20"/>
      <c r="EA195" s="315"/>
      <c r="EB195" s="315"/>
      <c r="EC195" s="20">
        <v>0</v>
      </c>
      <c r="ED195" s="19"/>
      <c r="EE195" s="20"/>
      <c r="EF195" s="315"/>
      <c r="EG195" s="315"/>
      <c r="EH195" s="20">
        <v>0</v>
      </c>
      <c r="EI195" s="19"/>
      <c r="EJ195" s="20"/>
      <c r="EK195" s="315"/>
      <c r="EL195" s="315"/>
      <c r="EM195" s="20">
        <f>SUM(CE195:DX195)</f>
        <v>0</v>
      </c>
      <c r="EN195" s="19"/>
      <c r="EO195" s="20"/>
      <c r="EP195" s="151"/>
    </row>
    <row r="196" spans="4:146" ht="12.75" customHeight="1" x14ac:dyDescent="0.3">
      <c r="D196" s="151" t="s">
        <v>420</v>
      </c>
      <c r="G196" s="419"/>
      <c r="H196" s="6">
        <v>0</v>
      </c>
      <c r="I196" s="5"/>
      <c r="J196" s="20"/>
      <c r="K196" s="315"/>
      <c r="L196" s="483"/>
      <c r="M196" s="6">
        <v>0</v>
      </c>
      <c r="N196" s="5"/>
      <c r="O196" s="20"/>
      <c r="P196" s="315"/>
      <c r="Q196" s="483"/>
      <c r="R196" s="6">
        <v>0</v>
      </c>
      <c r="S196" s="5"/>
      <c r="T196" s="20"/>
      <c r="U196" s="315"/>
      <c r="V196" s="483"/>
      <c r="W196" s="6">
        <v>0</v>
      </c>
      <c r="X196" s="5"/>
      <c r="Y196" s="20"/>
      <c r="Z196" s="315"/>
      <c r="AA196" s="483"/>
      <c r="AB196" s="6">
        <v>0</v>
      </c>
      <c r="AC196" s="5"/>
      <c r="AD196" s="20"/>
      <c r="AE196" s="315"/>
      <c r="AF196" s="483"/>
      <c r="AG196" s="6">
        <v>0</v>
      </c>
      <c r="AH196" s="5"/>
      <c r="AI196" s="20"/>
      <c r="AJ196" s="315"/>
      <c r="AK196" s="483"/>
      <c r="AL196" s="6">
        <v>-45286</v>
      </c>
      <c r="AM196" s="5"/>
      <c r="AN196" s="20"/>
      <c r="AO196" s="315"/>
      <c r="AP196" s="483"/>
      <c r="AQ196" s="6">
        <v>-67135</v>
      </c>
      <c r="AR196" s="5"/>
      <c r="AS196" s="20"/>
      <c r="AT196" s="315"/>
      <c r="AU196" s="483"/>
      <c r="AV196" s="6">
        <v>-79251</v>
      </c>
      <c r="AW196" s="5"/>
      <c r="AX196" s="20"/>
      <c r="AY196" s="315"/>
      <c r="AZ196" s="483"/>
      <c r="BA196" s="6">
        <v>-153404</v>
      </c>
      <c r="BB196" s="5"/>
      <c r="BC196" s="20"/>
      <c r="BD196" s="315"/>
      <c r="BE196" s="483"/>
      <c r="BF196" s="6">
        <v>-131930</v>
      </c>
      <c r="BG196" s="5"/>
      <c r="BH196" s="20"/>
      <c r="BI196" s="315"/>
      <c r="BJ196" s="483"/>
      <c r="BK196" s="6">
        <v>0</v>
      </c>
      <c r="BL196" s="5"/>
      <c r="BM196" s="20"/>
      <c r="BN196" s="315"/>
      <c r="BO196" s="483"/>
      <c r="BP196" s="6">
        <v>0</v>
      </c>
      <c r="BQ196" s="5"/>
      <c r="BR196" s="20"/>
      <c r="BS196" s="315"/>
      <c r="BT196" s="483"/>
      <c r="BU196" s="6">
        <f>SUM(M196:BP196)</f>
        <v>-477006</v>
      </c>
      <c r="BV196" s="5"/>
      <c r="BW196" s="20"/>
      <c r="BX196" s="315"/>
      <c r="BY196" s="483"/>
      <c r="BZ196" s="6">
        <v>0</v>
      </c>
      <c r="CA196" s="5"/>
      <c r="CB196" s="20"/>
      <c r="CC196" s="315"/>
      <c r="CD196" s="483"/>
      <c r="CE196" s="6">
        <v>0</v>
      </c>
      <c r="CF196" s="5"/>
      <c r="CG196" s="20"/>
      <c r="CH196" s="315"/>
      <c r="CI196" s="483"/>
      <c r="CJ196" s="6">
        <v>0</v>
      </c>
      <c r="CK196" s="5"/>
      <c r="CL196" s="20"/>
      <c r="CM196" s="315"/>
      <c r="CN196" s="483"/>
      <c r="CO196" s="6">
        <v>0</v>
      </c>
      <c r="CP196" s="5"/>
      <c r="CQ196" s="20"/>
      <c r="CR196" s="315"/>
      <c r="CS196" s="483"/>
      <c r="CT196" s="6">
        <v>0</v>
      </c>
      <c r="CU196" s="5"/>
      <c r="CV196" s="20"/>
      <c r="CW196" s="315"/>
      <c r="CX196" s="483"/>
      <c r="CY196" s="6">
        <v>0</v>
      </c>
      <c r="CZ196" s="5"/>
      <c r="DA196" s="20"/>
      <c r="DB196" s="315"/>
      <c r="DC196" s="483"/>
      <c r="DD196" s="6">
        <v>0</v>
      </c>
      <c r="DE196" s="5"/>
      <c r="DF196" s="20"/>
      <c r="DG196" s="315"/>
      <c r="DH196" s="483"/>
      <c r="DI196" s="6">
        <v>0</v>
      </c>
      <c r="DJ196" s="5"/>
      <c r="DK196" s="20"/>
      <c r="DL196" s="315"/>
      <c r="DM196" s="483"/>
      <c r="DN196" s="6">
        <v>0</v>
      </c>
      <c r="DO196" s="5"/>
      <c r="DP196" s="20"/>
      <c r="DQ196" s="315"/>
      <c r="DR196" s="483"/>
      <c r="DS196" s="6">
        <v>0</v>
      </c>
      <c r="DT196" s="5"/>
      <c r="DU196" s="20"/>
      <c r="DV196" s="315"/>
      <c r="DW196" s="483"/>
      <c r="DX196" s="6">
        <v>0</v>
      </c>
      <c r="DY196" s="5"/>
      <c r="DZ196" s="20"/>
      <c r="EA196" s="315"/>
      <c r="EB196" s="483"/>
      <c r="EC196" s="6">
        <v>0</v>
      </c>
      <c r="ED196" s="5"/>
      <c r="EE196" s="20"/>
      <c r="EF196" s="315"/>
      <c r="EG196" s="483"/>
      <c r="EH196" s="6">
        <v>0</v>
      </c>
      <c r="EI196" s="5"/>
      <c r="EJ196" s="20"/>
      <c r="EK196" s="315"/>
      <c r="EL196" s="483"/>
      <c r="EM196" s="6">
        <f>SUM(CE196:DX196)</f>
        <v>0</v>
      </c>
      <c r="EN196" s="5"/>
      <c r="EO196" s="20"/>
      <c r="EP196" s="151"/>
    </row>
    <row r="197" spans="4:146" ht="12.75" customHeight="1" x14ac:dyDescent="0.3">
      <c r="D197" s="200"/>
      <c r="E197" s="152"/>
      <c r="H197" s="20"/>
      <c r="I197" s="20"/>
      <c r="J197" s="20"/>
      <c r="K197" s="315"/>
      <c r="L197" s="20"/>
      <c r="M197" s="20"/>
      <c r="N197" s="20"/>
      <c r="O197" s="20"/>
      <c r="P197" s="315"/>
      <c r="Q197" s="20"/>
      <c r="R197" s="20"/>
      <c r="S197" s="20"/>
      <c r="T197" s="20"/>
      <c r="U197" s="315"/>
      <c r="V197" s="20"/>
      <c r="W197" s="20"/>
      <c r="X197" s="20"/>
      <c r="Y197" s="20"/>
      <c r="Z197" s="315"/>
      <c r="AA197" s="20"/>
      <c r="AB197" s="20"/>
      <c r="AC197" s="20"/>
      <c r="AD197" s="20"/>
      <c r="AE197" s="315"/>
      <c r="AF197" s="20"/>
      <c r="AG197" s="20"/>
      <c r="AH197" s="20"/>
      <c r="AI197" s="20"/>
      <c r="AJ197" s="315"/>
      <c r="AK197" s="20"/>
      <c r="AL197" s="20"/>
      <c r="AM197" s="20"/>
      <c r="AN197" s="20"/>
      <c r="AO197" s="315"/>
      <c r="AP197" s="20"/>
      <c r="AQ197" s="20"/>
      <c r="AR197" s="20"/>
      <c r="AS197" s="20"/>
      <c r="AT197" s="315"/>
      <c r="AU197" s="20"/>
      <c r="AV197" s="20"/>
      <c r="AW197" s="20"/>
      <c r="AX197" s="20"/>
      <c r="AY197" s="315"/>
      <c r="AZ197" s="20"/>
      <c r="BA197" s="20"/>
      <c r="BB197" s="20"/>
      <c r="BC197" s="20"/>
      <c r="BD197" s="315"/>
      <c r="BE197" s="20"/>
      <c r="BF197" s="20"/>
      <c r="BG197" s="20"/>
      <c r="BH197" s="20"/>
      <c r="BI197" s="315"/>
      <c r="BJ197" s="20"/>
      <c r="BK197" s="20"/>
      <c r="BL197" s="20"/>
      <c r="BM197" s="20"/>
      <c r="BN197" s="315"/>
      <c r="BO197" s="20"/>
      <c r="BP197" s="20"/>
      <c r="BQ197" s="20"/>
      <c r="BR197" s="20"/>
      <c r="BS197" s="315"/>
      <c r="BT197" s="20"/>
      <c r="BU197" s="20"/>
      <c r="BV197" s="20"/>
      <c r="BW197" s="20"/>
      <c r="BX197" s="315"/>
      <c r="BY197" s="20"/>
      <c r="BZ197" s="20"/>
      <c r="CA197" s="20"/>
      <c r="CB197" s="20"/>
      <c r="CC197" s="315"/>
      <c r="CD197" s="20"/>
      <c r="CE197" s="20"/>
      <c r="CF197" s="20"/>
      <c r="CG197" s="20"/>
      <c r="CH197" s="315"/>
      <c r="CI197" s="20"/>
      <c r="CJ197" s="20"/>
      <c r="CK197" s="20"/>
      <c r="CL197" s="20"/>
      <c r="CM197" s="315"/>
      <c r="CN197" s="20"/>
      <c r="CO197" s="20"/>
      <c r="CP197" s="20"/>
      <c r="CQ197" s="20"/>
      <c r="CR197" s="315"/>
      <c r="CS197" s="20"/>
      <c r="CT197" s="20"/>
      <c r="CU197" s="20"/>
      <c r="CV197" s="20"/>
      <c r="CW197" s="315"/>
      <c r="CX197" s="20"/>
      <c r="CY197" s="20"/>
      <c r="CZ197" s="20"/>
      <c r="DA197" s="20"/>
      <c r="DB197" s="315"/>
      <c r="DC197" s="20"/>
      <c r="DD197" s="20"/>
      <c r="DE197" s="20"/>
      <c r="DF197" s="20"/>
      <c r="DG197" s="315"/>
      <c r="DH197" s="20"/>
      <c r="DI197" s="20"/>
      <c r="DJ197" s="20"/>
      <c r="DK197" s="20"/>
      <c r="DL197" s="315"/>
      <c r="DM197" s="20"/>
      <c r="DN197" s="20"/>
      <c r="DO197" s="20"/>
      <c r="DP197" s="20"/>
      <c r="DQ197" s="315"/>
      <c r="DR197" s="20"/>
      <c r="DS197" s="20"/>
      <c r="DT197" s="20"/>
      <c r="DU197" s="20"/>
      <c r="DV197" s="315"/>
      <c r="DW197" s="20"/>
      <c r="DX197" s="20"/>
      <c r="DY197" s="20"/>
      <c r="DZ197" s="20"/>
      <c r="EA197" s="315"/>
      <c r="EB197" s="20"/>
      <c r="EC197" s="20"/>
      <c r="ED197" s="20"/>
      <c r="EE197" s="20"/>
      <c r="EF197" s="315"/>
      <c r="EG197" s="20"/>
      <c r="EH197" s="20"/>
      <c r="EI197" s="20"/>
      <c r="EJ197" s="20"/>
      <c r="EK197" s="315"/>
      <c r="EL197" s="20"/>
      <c r="EM197" s="20"/>
      <c r="EN197" s="20"/>
      <c r="EO197" s="20"/>
      <c r="EP197" s="151"/>
    </row>
    <row r="198" spans="4:146" ht="12.75" customHeight="1" x14ac:dyDescent="0.3">
      <c r="D198" s="151" t="s">
        <v>454</v>
      </c>
      <c r="H198" s="20">
        <f>SUM(H199:H201)</f>
        <v>0</v>
      </c>
      <c r="I198" s="20"/>
      <c r="J198" s="20"/>
      <c r="K198" s="315"/>
      <c r="L198" s="20"/>
      <c r="M198" s="20">
        <f>SUM(M199:M201)</f>
        <v>0</v>
      </c>
      <c r="N198" s="20"/>
      <c r="O198" s="20"/>
      <c r="P198" s="315"/>
      <c r="Q198" s="20"/>
      <c r="R198" s="20">
        <f>SUM(R199:R201)</f>
        <v>0</v>
      </c>
      <c r="S198" s="20"/>
      <c r="T198" s="20"/>
      <c r="U198" s="315"/>
      <c r="V198" s="20"/>
      <c r="W198" s="20">
        <f>SUM(W199:W201)</f>
        <v>0</v>
      </c>
      <c r="X198" s="20"/>
      <c r="Y198" s="20"/>
      <c r="Z198" s="315"/>
      <c r="AA198" s="20"/>
      <c r="AB198" s="20">
        <f>SUM(AB199:AB201)</f>
        <v>0</v>
      </c>
      <c r="AC198" s="20"/>
      <c r="AD198" s="20"/>
      <c r="AE198" s="315"/>
      <c r="AF198" s="20"/>
      <c r="AG198" s="20">
        <f>SUM(AG199:AG201)</f>
        <v>0</v>
      </c>
      <c r="AH198" s="20"/>
      <c r="AI198" s="20"/>
      <c r="AJ198" s="315"/>
      <c r="AK198" s="20"/>
      <c r="AL198" s="20">
        <f>SUM(AL199:AL201)</f>
        <v>0</v>
      </c>
      <c r="AM198" s="20"/>
      <c r="AN198" s="20"/>
      <c r="AO198" s="315"/>
      <c r="AP198" s="20"/>
      <c r="AQ198" s="20">
        <f>SUM(AQ199:AQ201)</f>
        <v>0</v>
      </c>
      <c r="AR198" s="20"/>
      <c r="AS198" s="20"/>
      <c r="AT198" s="315"/>
      <c r="AU198" s="20"/>
      <c r="AV198" s="20">
        <f>SUM(AV199:AV201)</f>
        <v>0</v>
      </c>
      <c r="AW198" s="20"/>
      <c r="AX198" s="20"/>
      <c r="AY198" s="315"/>
      <c r="AZ198" s="20"/>
      <c r="BA198" s="20">
        <f>SUM(BA199:BA201)</f>
        <v>0</v>
      </c>
      <c r="BB198" s="20"/>
      <c r="BC198" s="20"/>
      <c r="BD198" s="315"/>
      <c r="BE198" s="20"/>
      <c r="BF198" s="20">
        <f>SUM(BF199:BF201)</f>
        <v>0</v>
      </c>
      <c r="BG198" s="20"/>
      <c r="BH198" s="20"/>
      <c r="BI198" s="315"/>
      <c r="BJ198" s="20"/>
      <c r="BK198" s="20">
        <f>SUM(BK199:BK201)</f>
        <v>0</v>
      </c>
      <c r="BL198" s="20"/>
      <c r="BM198" s="20"/>
      <c r="BN198" s="315"/>
      <c r="BO198" s="20"/>
      <c r="BP198" s="20">
        <f>SUM(BP199:BP201)</f>
        <v>0</v>
      </c>
      <c r="BQ198" s="20"/>
      <c r="BR198" s="20"/>
      <c r="BS198" s="315"/>
      <c r="BT198" s="20"/>
      <c r="BU198" s="20">
        <f>SUM(BU199:BU201)</f>
        <v>0</v>
      </c>
      <c r="BV198" s="20"/>
      <c r="BW198" s="20"/>
      <c r="BX198" s="315"/>
      <c r="BY198" s="20"/>
      <c r="BZ198" s="20">
        <f>SUM(BZ199:BZ201)</f>
        <v>65175000</v>
      </c>
      <c r="CA198" s="20"/>
      <c r="CB198" s="20"/>
      <c r="CC198" s="315"/>
      <c r="CD198" s="20"/>
      <c r="CE198" s="20">
        <f>SUM(CE199:CE201)</f>
        <v>3020000</v>
      </c>
      <c r="CF198" s="20"/>
      <c r="CG198" s="20"/>
      <c r="CH198" s="315"/>
      <c r="CI198" s="20"/>
      <c r="CJ198" s="20">
        <f>SUM(CJ199:CJ201)</f>
        <v>4550000</v>
      </c>
      <c r="CK198" s="20"/>
      <c r="CL198" s="20"/>
      <c r="CM198" s="315"/>
      <c r="CN198" s="20"/>
      <c r="CO198" s="20">
        <f>SUM(CO199:CO201)</f>
        <v>1900000</v>
      </c>
      <c r="CP198" s="20"/>
      <c r="CQ198" s="20"/>
      <c r="CR198" s="315"/>
      <c r="CS198" s="20"/>
      <c r="CT198" s="20">
        <f>SUM(CT199:CT201)</f>
        <v>6140000</v>
      </c>
      <c r="CU198" s="20"/>
      <c r="CV198" s="20"/>
      <c r="CW198" s="315"/>
      <c r="CX198" s="20"/>
      <c r="CY198" s="20">
        <f>SUM(CY199:CY201)</f>
        <v>3120000</v>
      </c>
      <c r="CZ198" s="20"/>
      <c r="DA198" s="20"/>
      <c r="DB198" s="315"/>
      <c r="DC198" s="20"/>
      <c r="DD198" s="20">
        <f>SUM(DD199:DD201)</f>
        <v>2600000</v>
      </c>
      <c r="DE198" s="20"/>
      <c r="DF198" s="20"/>
      <c r="DG198" s="315"/>
      <c r="DH198" s="20"/>
      <c r="DI198" s="20">
        <f>SUM(DI199:DI201)</f>
        <v>6275000</v>
      </c>
      <c r="DJ198" s="20"/>
      <c r="DK198" s="20"/>
      <c r="DL198" s="315"/>
      <c r="DM198" s="20"/>
      <c r="DN198" s="20">
        <f>SUM(DN199:DN201)</f>
        <v>9600000</v>
      </c>
      <c r="DO198" s="20"/>
      <c r="DP198" s="20"/>
      <c r="DQ198" s="315"/>
      <c r="DR198" s="20"/>
      <c r="DS198" s="20">
        <f>SUM(DS199:DS201)</f>
        <v>10295000</v>
      </c>
      <c r="DT198" s="20"/>
      <c r="DU198" s="20"/>
      <c r="DV198" s="315"/>
      <c r="DW198" s="20"/>
      <c r="DX198" s="20">
        <f>SUM(DX199:DX201)</f>
        <v>5750000</v>
      </c>
      <c r="DY198" s="20"/>
      <c r="DZ198" s="20"/>
      <c r="EA198" s="315"/>
      <c r="EB198" s="20"/>
      <c r="EC198" s="20">
        <f>SUM(EC199:EC201)</f>
        <v>5575000</v>
      </c>
      <c r="ED198" s="20"/>
      <c r="EE198" s="20"/>
      <c r="EF198" s="315"/>
      <c r="EG198" s="20"/>
      <c r="EH198" s="20">
        <f>SUM(EH199:EH201)</f>
        <v>6350000</v>
      </c>
      <c r="EI198" s="20"/>
      <c r="EJ198" s="20"/>
      <c r="EK198" s="315"/>
      <c r="EL198" s="20"/>
      <c r="EM198" s="20">
        <f>SUM(EM199:EM201)</f>
        <v>53250000</v>
      </c>
      <c r="EN198" s="20"/>
      <c r="EO198" s="20"/>
      <c r="EP198" s="151"/>
    </row>
    <row r="199" spans="4:146" ht="12.75" customHeight="1" x14ac:dyDescent="0.3">
      <c r="D199" s="151" t="s">
        <v>416</v>
      </c>
      <c r="G199" s="406"/>
      <c r="H199" s="474">
        <v>0</v>
      </c>
      <c r="I199" s="475"/>
      <c r="J199" s="20"/>
      <c r="K199" s="315"/>
      <c r="L199" s="476"/>
      <c r="M199" s="474">
        <v>0</v>
      </c>
      <c r="N199" s="475"/>
      <c r="O199" s="20"/>
      <c r="P199" s="315"/>
      <c r="Q199" s="476"/>
      <c r="R199" s="474">
        <v>0</v>
      </c>
      <c r="S199" s="475"/>
      <c r="T199" s="20"/>
      <c r="U199" s="315"/>
      <c r="V199" s="476"/>
      <c r="W199" s="474">
        <v>0</v>
      </c>
      <c r="X199" s="475"/>
      <c r="Y199" s="20"/>
      <c r="Z199" s="315"/>
      <c r="AA199" s="476"/>
      <c r="AB199" s="474">
        <v>0</v>
      </c>
      <c r="AC199" s="475"/>
      <c r="AD199" s="20"/>
      <c r="AE199" s="315"/>
      <c r="AF199" s="476"/>
      <c r="AG199" s="474">
        <v>0</v>
      </c>
      <c r="AH199" s="475"/>
      <c r="AI199" s="20"/>
      <c r="AJ199" s="315"/>
      <c r="AK199" s="476"/>
      <c r="AL199" s="474">
        <v>0</v>
      </c>
      <c r="AM199" s="475"/>
      <c r="AN199" s="20"/>
      <c r="AO199" s="315"/>
      <c r="AP199" s="476"/>
      <c r="AQ199" s="474">
        <v>0</v>
      </c>
      <c r="AR199" s="475"/>
      <c r="AS199" s="20"/>
      <c r="AT199" s="315"/>
      <c r="AU199" s="476"/>
      <c r="AV199" s="474">
        <v>0</v>
      </c>
      <c r="AW199" s="475"/>
      <c r="AX199" s="20"/>
      <c r="AY199" s="315"/>
      <c r="AZ199" s="476"/>
      <c r="BA199" s="474">
        <v>0</v>
      </c>
      <c r="BB199" s="475"/>
      <c r="BC199" s="20"/>
      <c r="BD199" s="315"/>
      <c r="BE199" s="476"/>
      <c r="BF199" s="474">
        <v>0</v>
      </c>
      <c r="BG199" s="475"/>
      <c r="BH199" s="20"/>
      <c r="BI199" s="315"/>
      <c r="BJ199" s="476"/>
      <c r="BK199" s="474">
        <v>0</v>
      </c>
      <c r="BL199" s="475"/>
      <c r="BM199" s="20"/>
      <c r="BN199" s="315"/>
      <c r="BO199" s="476"/>
      <c r="BP199" s="474">
        <v>0</v>
      </c>
      <c r="BQ199" s="475"/>
      <c r="BR199" s="20"/>
      <c r="BS199" s="315"/>
      <c r="BT199" s="476"/>
      <c r="BU199" s="474">
        <f>SUM(M199:BP199)</f>
        <v>0</v>
      </c>
      <c r="BV199" s="475"/>
      <c r="BW199" s="20"/>
      <c r="BX199" s="315"/>
      <c r="BY199" s="476"/>
      <c r="BZ199" s="474">
        <v>64397737</v>
      </c>
      <c r="CA199" s="475"/>
      <c r="CB199" s="20"/>
      <c r="CC199" s="315"/>
      <c r="CD199" s="476"/>
      <c r="CE199" s="474">
        <v>2963788</v>
      </c>
      <c r="CF199" s="475"/>
      <c r="CG199" s="20"/>
      <c r="CH199" s="315"/>
      <c r="CI199" s="476"/>
      <c r="CJ199" s="474">
        <v>4455424</v>
      </c>
      <c r="CK199" s="475"/>
      <c r="CL199" s="20"/>
      <c r="CM199" s="315"/>
      <c r="CN199" s="476"/>
      <c r="CO199" s="474">
        <v>1860237</v>
      </c>
      <c r="CP199" s="475"/>
      <c r="CQ199" s="20"/>
      <c r="CR199" s="315"/>
      <c r="CS199" s="476"/>
      <c r="CT199" s="474">
        <v>6014774</v>
      </c>
      <c r="CU199" s="475"/>
      <c r="CV199" s="20"/>
      <c r="CW199" s="315"/>
      <c r="CX199" s="476"/>
      <c r="CY199" s="474">
        <v>3062753</v>
      </c>
      <c r="CZ199" s="475"/>
      <c r="DA199" s="20"/>
      <c r="DB199" s="315"/>
      <c r="DC199" s="476"/>
      <c r="DD199" s="474">
        <v>2559903</v>
      </c>
      <c r="DE199" s="475"/>
      <c r="DF199" s="20"/>
      <c r="DG199" s="315"/>
      <c r="DH199" s="476"/>
      <c r="DI199" s="474">
        <v>6202589</v>
      </c>
      <c r="DJ199" s="475"/>
      <c r="DK199" s="20"/>
      <c r="DL199" s="315"/>
      <c r="DM199" s="476"/>
      <c r="DN199" s="474">
        <v>9519207</v>
      </c>
      <c r="DO199" s="475"/>
      <c r="DP199" s="20"/>
      <c r="DQ199" s="315"/>
      <c r="DR199" s="476"/>
      <c r="DS199" s="474">
        <v>10208537</v>
      </c>
      <c r="DT199" s="475"/>
      <c r="DU199" s="20"/>
      <c r="DV199" s="315"/>
      <c r="DW199" s="476"/>
      <c r="DX199" s="474">
        <v>5701897</v>
      </c>
      <c r="DY199" s="475"/>
      <c r="DZ199" s="20"/>
      <c r="EA199" s="315"/>
      <c r="EB199" s="476"/>
      <c r="EC199" s="474">
        <v>5531517</v>
      </c>
      <c r="ED199" s="475"/>
      <c r="EE199" s="20"/>
      <c r="EF199" s="315"/>
      <c r="EG199" s="476"/>
      <c r="EH199" s="474">
        <v>6317111</v>
      </c>
      <c r="EI199" s="475"/>
      <c r="EJ199" s="20"/>
      <c r="EK199" s="315"/>
      <c r="EL199" s="476"/>
      <c r="EM199" s="474">
        <f>SUM(CE199:DX199)</f>
        <v>52549109</v>
      </c>
      <c r="EN199" s="475"/>
      <c r="EO199" s="20"/>
      <c r="EP199" s="151"/>
    </row>
    <row r="200" spans="4:146" ht="12.75" customHeight="1" x14ac:dyDescent="0.3">
      <c r="D200" s="151" t="s">
        <v>419</v>
      </c>
      <c r="G200" s="402"/>
      <c r="H200" s="20">
        <v>0</v>
      </c>
      <c r="I200" s="19"/>
      <c r="J200" s="20"/>
      <c r="K200" s="315"/>
      <c r="L200" s="315"/>
      <c r="M200" s="20">
        <v>0</v>
      </c>
      <c r="N200" s="19"/>
      <c r="O200" s="20"/>
      <c r="P200" s="315"/>
      <c r="Q200" s="315"/>
      <c r="R200" s="20">
        <v>0</v>
      </c>
      <c r="S200" s="19"/>
      <c r="T200" s="20"/>
      <c r="U200" s="315"/>
      <c r="V200" s="315"/>
      <c r="W200" s="20">
        <v>0</v>
      </c>
      <c r="X200" s="19"/>
      <c r="Y200" s="20"/>
      <c r="Z200" s="315"/>
      <c r="AA200" s="315"/>
      <c r="AB200" s="20">
        <v>0</v>
      </c>
      <c r="AC200" s="19"/>
      <c r="AD200" s="20"/>
      <c r="AE200" s="315"/>
      <c r="AF200" s="315"/>
      <c r="AG200" s="20">
        <v>0</v>
      </c>
      <c r="AH200" s="19"/>
      <c r="AI200" s="20"/>
      <c r="AJ200" s="315"/>
      <c r="AK200" s="315"/>
      <c r="AL200" s="20">
        <v>0</v>
      </c>
      <c r="AM200" s="19"/>
      <c r="AN200" s="20"/>
      <c r="AO200" s="315"/>
      <c r="AP200" s="315"/>
      <c r="AQ200" s="20">
        <v>0</v>
      </c>
      <c r="AR200" s="19"/>
      <c r="AS200" s="20"/>
      <c r="AT200" s="315"/>
      <c r="AU200" s="315"/>
      <c r="AV200" s="20">
        <v>0</v>
      </c>
      <c r="AW200" s="19"/>
      <c r="AX200" s="20"/>
      <c r="AY200" s="315"/>
      <c r="AZ200" s="315"/>
      <c r="BA200" s="20">
        <v>0</v>
      </c>
      <c r="BB200" s="19"/>
      <c r="BC200" s="20"/>
      <c r="BD200" s="315"/>
      <c r="BE200" s="315"/>
      <c r="BF200" s="20">
        <v>0</v>
      </c>
      <c r="BG200" s="19"/>
      <c r="BH200" s="20"/>
      <c r="BI200" s="315"/>
      <c r="BJ200" s="315"/>
      <c r="BK200" s="20">
        <v>0</v>
      </c>
      <c r="BL200" s="19"/>
      <c r="BM200" s="20"/>
      <c r="BN200" s="315"/>
      <c r="BO200" s="315"/>
      <c r="BP200" s="20">
        <v>0</v>
      </c>
      <c r="BQ200" s="19"/>
      <c r="BR200" s="20"/>
      <c r="BS200" s="315"/>
      <c r="BT200" s="315"/>
      <c r="BU200" s="20">
        <f>SUM(M200:BP200)</f>
        <v>0</v>
      </c>
      <c r="BV200" s="19"/>
      <c r="BW200" s="20"/>
      <c r="BX200" s="315"/>
      <c r="BY200" s="315"/>
      <c r="BZ200" s="20">
        <v>777263</v>
      </c>
      <c r="CA200" s="19"/>
      <c r="CB200" s="20"/>
      <c r="CC200" s="315"/>
      <c r="CD200" s="315"/>
      <c r="CE200" s="20">
        <v>56212</v>
      </c>
      <c r="CF200" s="19"/>
      <c r="CG200" s="20"/>
      <c r="CH200" s="315"/>
      <c r="CI200" s="315"/>
      <c r="CJ200" s="20">
        <v>94576</v>
      </c>
      <c r="CK200" s="19"/>
      <c r="CL200" s="20"/>
      <c r="CM200" s="315"/>
      <c r="CN200" s="315"/>
      <c r="CO200" s="20">
        <v>39763</v>
      </c>
      <c r="CP200" s="19"/>
      <c r="CQ200" s="20"/>
      <c r="CR200" s="315"/>
      <c r="CS200" s="315"/>
      <c r="CT200" s="20">
        <v>125226</v>
      </c>
      <c r="CU200" s="19"/>
      <c r="CV200" s="20"/>
      <c r="CW200" s="315"/>
      <c r="CX200" s="315"/>
      <c r="CY200" s="20">
        <v>57247</v>
      </c>
      <c r="CZ200" s="19"/>
      <c r="DA200" s="20"/>
      <c r="DB200" s="315"/>
      <c r="DC200" s="315"/>
      <c r="DD200" s="20">
        <v>40097</v>
      </c>
      <c r="DE200" s="19"/>
      <c r="DF200" s="20"/>
      <c r="DG200" s="315"/>
      <c r="DH200" s="315"/>
      <c r="DI200" s="20">
        <v>72411</v>
      </c>
      <c r="DJ200" s="19"/>
      <c r="DK200" s="20"/>
      <c r="DL200" s="315"/>
      <c r="DM200" s="315"/>
      <c r="DN200" s="20">
        <v>80793</v>
      </c>
      <c r="DO200" s="19"/>
      <c r="DP200" s="20"/>
      <c r="DQ200" s="315"/>
      <c r="DR200" s="315"/>
      <c r="DS200" s="20">
        <v>86463</v>
      </c>
      <c r="DT200" s="19"/>
      <c r="DU200" s="20"/>
      <c r="DV200" s="315"/>
      <c r="DW200" s="315"/>
      <c r="DX200" s="20">
        <v>48103</v>
      </c>
      <c r="DY200" s="19"/>
      <c r="DZ200" s="20"/>
      <c r="EA200" s="315"/>
      <c r="EB200" s="315"/>
      <c r="EC200" s="20">
        <v>43483</v>
      </c>
      <c r="ED200" s="19"/>
      <c r="EE200" s="20"/>
      <c r="EF200" s="315"/>
      <c r="EG200" s="315"/>
      <c r="EH200" s="20">
        <v>32889</v>
      </c>
      <c r="EI200" s="19"/>
      <c r="EJ200" s="20"/>
      <c r="EK200" s="315"/>
      <c r="EL200" s="315"/>
      <c r="EM200" s="20">
        <f>SUM(CE200:DX200)</f>
        <v>700891</v>
      </c>
      <c r="EN200" s="19"/>
      <c r="EO200" s="20"/>
      <c r="EP200" s="151"/>
    </row>
    <row r="201" spans="4:146" ht="12.75" customHeight="1" x14ac:dyDescent="0.3">
      <c r="D201" s="151" t="s">
        <v>420</v>
      </c>
      <c r="G201" s="419"/>
      <c r="H201" s="6">
        <v>0</v>
      </c>
      <c r="I201" s="5"/>
      <c r="J201" s="20"/>
      <c r="K201" s="315"/>
      <c r="L201" s="483"/>
      <c r="M201" s="6">
        <v>0</v>
      </c>
      <c r="N201" s="5"/>
      <c r="O201" s="20"/>
      <c r="P201" s="315"/>
      <c r="Q201" s="483"/>
      <c r="R201" s="6">
        <v>0</v>
      </c>
      <c r="S201" s="5"/>
      <c r="T201" s="20"/>
      <c r="U201" s="315"/>
      <c r="V201" s="483"/>
      <c r="W201" s="6">
        <v>0</v>
      </c>
      <c r="X201" s="5"/>
      <c r="Y201" s="20"/>
      <c r="Z201" s="315"/>
      <c r="AA201" s="483"/>
      <c r="AB201" s="6">
        <v>0</v>
      </c>
      <c r="AC201" s="5"/>
      <c r="AD201" s="20"/>
      <c r="AE201" s="315"/>
      <c r="AF201" s="483"/>
      <c r="AG201" s="6">
        <v>0</v>
      </c>
      <c r="AH201" s="5"/>
      <c r="AI201" s="20"/>
      <c r="AJ201" s="315"/>
      <c r="AK201" s="483"/>
      <c r="AL201" s="6">
        <v>0</v>
      </c>
      <c r="AM201" s="5"/>
      <c r="AN201" s="20"/>
      <c r="AO201" s="315"/>
      <c r="AP201" s="483"/>
      <c r="AQ201" s="6">
        <v>0</v>
      </c>
      <c r="AR201" s="5"/>
      <c r="AS201" s="20"/>
      <c r="AT201" s="315"/>
      <c r="AU201" s="483"/>
      <c r="AV201" s="6">
        <v>0</v>
      </c>
      <c r="AW201" s="5"/>
      <c r="AX201" s="20"/>
      <c r="AY201" s="315"/>
      <c r="AZ201" s="483"/>
      <c r="BA201" s="6">
        <v>0</v>
      </c>
      <c r="BB201" s="5"/>
      <c r="BC201" s="20"/>
      <c r="BD201" s="315"/>
      <c r="BE201" s="483"/>
      <c r="BF201" s="6">
        <v>0</v>
      </c>
      <c r="BG201" s="5"/>
      <c r="BH201" s="20"/>
      <c r="BI201" s="315"/>
      <c r="BJ201" s="483"/>
      <c r="BK201" s="6">
        <v>0</v>
      </c>
      <c r="BL201" s="5"/>
      <c r="BM201" s="20"/>
      <c r="BN201" s="315"/>
      <c r="BO201" s="483"/>
      <c r="BP201" s="6">
        <v>0</v>
      </c>
      <c r="BQ201" s="5"/>
      <c r="BR201" s="20"/>
      <c r="BS201" s="315"/>
      <c r="BT201" s="483"/>
      <c r="BU201" s="6">
        <f>SUM(M201:BP201)</f>
        <v>0</v>
      </c>
      <c r="BV201" s="5"/>
      <c r="BW201" s="20"/>
      <c r="BX201" s="315"/>
      <c r="BY201" s="483"/>
      <c r="BZ201" s="6">
        <v>0</v>
      </c>
      <c r="CA201" s="5"/>
      <c r="CB201" s="20"/>
      <c r="CC201" s="315"/>
      <c r="CD201" s="483"/>
      <c r="CE201" s="6">
        <v>0</v>
      </c>
      <c r="CF201" s="5"/>
      <c r="CG201" s="20"/>
      <c r="CH201" s="315"/>
      <c r="CI201" s="483"/>
      <c r="CJ201" s="6">
        <v>0</v>
      </c>
      <c r="CK201" s="5"/>
      <c r="CL201" s="20"/>
      <c r="CM201" s="315"/>
      <c r="CN201" s="483"/>
      <c r="CO201" s="6">
        <v>0</v>
      </c>
      <c r="CP201" s="5"/>
      <c r="CQ201" s="20"/>
      <c r="CR201" s="315"/>
      <c r="CS201" s="483"/>
      <c r="CT201" s="6">
        <v>0</v>
      </c>
      <c r="CU201" s="5"/>
      <c r="CV201" s="20"/>
      <c r="CW201" s="315"/>
      <c r="CX201" s="483"/>
      <c r="CY201" s="6">
        <v>0</v>
      </c>
      <c r="CZ201" s="5"/>
      <c r="DA201" s="20"/>
      <c r="DB201" s="315"/>
      <c r="DC201" s="483"/>
      <c r="DD201" s="6">
        <v>0</v>
      </c>
      <c r="DE201" s="5"/>
      <c r="DF201" s="20"/>
      <c r="DG201" s="315"/>
      <c r="DH201" s="483"/>
      <c r="DI201" s="6">
        <v>0</v>
      </c>
      <c r="DJ201" s="5"/>
      <c r="DK201" s="20"/>
      <c r="DL201" s="315"/>
      <c r="DM201" s="483"/>
      <c r="DN201" s="6">
        <v>0</v>
      </c>
      <c r="DO201" s="5"/>
      <c r="DP201" s="20"/>
      <c r="DQ201" s="315"/>
      <c r="DR201" s="483"/>
      <c r="DS201" s="6">
        <v>0</v>
      </c>
      <c r="DT201" s="5"/>
      <c r="DU201" s="20"/>
      <c r="DV201" s="315"/>
      <c r="DW201" s="483"/>
      <c r="DX201" s="6">
        <v>0</v>
      </c>
      <c r="DY201" s="5"/>
      <c r="DZ201" s="20"/>
      <c r="EA201" s="315"/>
      <c r="EB201" s="483"/>
      <c r="EC201" s="6">
        <v>0</v>
      </c>
      <c r="ED201" s="5"/>
      <c r="EE201" s="20"/>
      <c r="EF201" s="315"/>
      <c r="EG201" s="483"/>
      <c r="EH201" s="6">
        <v>0</v>
      </c>
      <c r="EI201" s="5"/>
      <c r="EJ201" s="20"/>
      <c r="EK201" s="315"/>
      <c r="EL201" s="483"/>
      <c r="EM201" s="6">
        <f>SUM(CE201:DX201)</f>
        <v>0</v>
      </c>
      <c r="EN201" s="5"/>
      <c r="EO201" s="20"/>
      <c r="EP201" s="151"/>
    </row>
    <row r="202" spans="4:146" ht="12.75" customHeight="1" x14ac:dyDescent="0.3">
      <c r="D202" s="151"/>
      <c r="H202" s="20"/>
      <c r="I202" s="20"/>
      <c r="J202" s="20"/>
      <c r="K202" s="315"/>
      <c r="L202" s="20"/>
      <c r="M202" s="20"/>
      <c r="N202" s="20"/>
      <c r="O202" s="20"/>
      <c r="P202" s="315"/>
      <c r="Q202" s="20"/>
      <c r="R202" s="20"/>
      <c r="S202" s="20"/>
      <c r="T202" s="20"/>
      <c r="U202" s="315"/>
      <c r="V202" s="20"/>
      <c r="W202" s="20"/>
      <c r="X202" s="20"/>
      <c r="Y202" s="20"/>
      <c r="Z202" s="315"/>
      <c r="AA202" s="20"/>
      <c r="AB202" s="20"/>
      <c r="AC202" s="20"/>
      <c r="AD202" s="20"/>
      <c r="AE202" s="315"/>
      <c r="AF202" s="20"/>
      <c r="AG202" s="20"/>
      <c r="AH202" s="20"/>
      <c r="AI202" s="20"/>
      <c r="AJ202" s="315"/>
      <c r="AK202" s="20"/>
      <c r="AL202" s="20"/>
      <c r="AM202" s="20"/>
      <c r="AN202" s="20"/>
      <c r="AO202" s="315"/>
      <c r="AP202" s="20"/>
      <c r="AQ202" s="20"/>
      <c r="AR202" s="20"/>
      <c r="AS202" s="20"/>
      <c r="AT202" s="315"/>
      <c r="AU202" s="20"/>
      <c r="AV202" s="20"/>
      <c r="AW202" s="20"/>
      <c r="AX202" s="20"/>
      <c r="AY202" s="315"/>
      <c r="AZ202" s="20"/>
      <c r="BA202" s="20"/>
      <c r="BB202" s="20"/>
      <c r="BC202" s="20"/>
      <c r="BD202" s="315"/>
      <c r="BE202" s="20"/>
      <c r="BF202" s="20"/>
      <c r="BG202" s="20"/>
      <c r="BH202" s="20"/>
      <c r="BI202" s="315"/>
      <c r="BJ202" s="20"/>
      <c r="BK202" s="20"/>
      <c r="BL202" s="20"/>
      <c r="BM202" s="20"/>
      <c r="BN202" s="315"/>
      <c r="BO202" s="20"/>
      <c r="BP202" s="20"/>
      <c r="BQ202" s="20"/>
      <c r="BR202" s="20"/>
      <c r="BS202" s="315"/>
      <c r="BT202" s="20"/>
      <c r="BU202" s="20"/>
      <c r="BV202" s="20"/>
      <c r="BW202" s="20"/>
      <c r="BX202" s="315"/>
      <c r="BY202" s="20"/>
      <c r="BZ202" s="20"/>
      <c r="CA202" s="20"/>
      <c r="CB202" s="20"/>
      <c r="CC202" s="315"/>
      <c r="CD202" s="20"/>
      <c r="CE202" s="20"/>
      <c r="CF202" s="20"/>
      <c r="CG202" s="20"/>
      <c r="CH202" s="315"/>
      <c r="CI202" s="20"/>
      <c r="CJ202" s="20"/>
      <c r="CK202" s="20"/>
      <c r="CL202" s="20"/>
      <c r="CM202" s="315"/>
      <c r="CN202" s="20"/>
      <c r="CO202" s="20"/>
      <c r="CP202" s="20"/>
      <c r="CQ202" s="20"/>
      <c r="CR202" s="315"/>
      <c r="CS202" s="20"/>
      <c r="CT202" s="20"/>
      <c r="CU202" s="20"/>
      <c r="CV202" s="20"/>
      <c r="CW202" s="315"/>
      <c r="CX202" s="20"/>
      <c r="CY202" s="20"/>
      <c r="CZ202" s="20"/>
      <c r="DA202" s="20"/>
      <c r="DB202" s="315"/>
      <c r="DC202" s="20"/>
      <c r="DD202" s="20"/>
      <c r="DE202" s="20"/>
      <c r="DF202" s="20"/>
      <c r="DG202" s="315"/>
      <c r="DH202" s="20"/>
      <c r="DI202" s="20"/>
      <c r="DJ202" s="20"/>
      <c r="DK202" s="20"/>
      <c r="DL202" s="315"/>
      <c r="DM202" s="20"/>
      <c r="DN202" s="20"/>
      <c r="DO202" s="20"/>
      <c r="DP202" s="20"/>
      <c r="DQ202" s="315"/>
      <c r="DR202" s="20"/>
      <c r="DS202" s="20"/>
      <c r="DT202" s="20"/>
      <c r="DU202" s="20"/>
      <c r="DV202" s="315"/>
      <c r="DW202" s="20"/>
      <c r="DX202" s="20"/>
      <c r="DY202" s="20"/>
      <c r="DZ202" s="20"/>
      <c r="EA202" s="315"/>
      <c r="EB202" s="20"/>
      <c r="EC202" s="20"/>
      <c r="ED202" s="20"/>
      <c r="EE202" s="20"/>
      <c r="EF202" s="315"/>
      <c r="EG202" s="20"/>
      <c r="EH202" s="20"/>
      <c r="EI202" s="20"/>
      <c r="EJ202" s="20"/>
      <c r="EK202" s="315"/>
      <c r="EL202" s="20"/>
      <c r="EM202" s="20"/>
      <c r="EN202" s="20"/>
      <c r="EO202" s="20"/>
      <c r="EP202" s="151"/>
    </row>
    <row r="203" spans="4:146" ht="12.75" customHeight="1" x14ac:dyDescent="0.3">
      <c r="D203" s="151" t="s">
        <v>455</v>
      </c>
      <c r="H203" s="20">
        <f>SUM(H204:H206)</f>
        <v>0</v>
      </c>
      <c r="I203" s="20"/>
      <c r="J203" s="20"/>
      <c r="K203" s="315"/>
      <c r="L203" s="20"/>
      <c r="M203" s="20">
        <f>SUM(M204:M206)</f>
        <v>12415000</v>
      </c>
      <c r="N203" s="20"/>
      <c r="O203" s="20"/>
      <c r="P203" s="315"/>
      <c r="Q203" s="20"/>
      <c r="R203" s="20">
        <f>SUM(R204:R206)</f>
        <v>11810000</v>
      </c>
      <c r="S203" s="20"/>
      <c r="T203" s="20"/>
      <c r="U203" s="315"/>
      <c r="V203" s="20"/>
      <c r="W203" s="20">
        <f>SUM(W204:W206)</f>
        <v>13000000</v>
      </c>
      <c r="X203" s="20"/>
      <c r="Y203" s="20"/>
      <c r="Z203" s="315"/>
      <c r="AA203" s="20"/>
      <c r="AB203" s="20">
        <f>SUM(AB204:AB206)</f>
        <v>12445000</v>
      </c>
      <c r="AC203" s="20"/>
      <c r="AD203" s="20"/>
      <c r="AE203" s="315"/>
      <c r="AF203" s="20"/>
      <c r="AG203" s="20">
        <f>SUM(AG204:AG206)</f>
        <v>1190000</v>
      </c>
      <c r="AH203" s="20"/>
      <c r="AI203" s="20"/>
      <c r="AJ203" s="315"/>
      <c r="AK203" s="20"/>
      <c r="AL203" s="20">
        <f>SUM(AL204:AL206)</f>
        <v>0</v>
      </c>
      <c r="AM203" s="20"/>
      <c r="AN203" s="20"/>
      <c r="AO203" s="315"/>
      <c r="AP203" s="20"/>
      <c r="AQ203" s="20">
        <f>SUM(AQ204:AQ206)</f>
        <v>0</v>
      </c>
      <c r="AR203" s="20"/>
      <c r="AS203" s="20"/>
      <c r="AT203" s="315"/>
      <c r="AU203" s="20"/>
      <c r="AV203" s="20">
        <f>SUM(AV204:AV206)</f>
        <v>0</v>
      </c>
      <c r="AW203" s="20"/>
      <c r="AX203" s="20"/>
      <c r="AY203" s="315"/>
      <c r="AZ203" s="20"/>
      <c r="BA203" s="20">
        <f>SUM(BA204:BA206)</f>
        <v>0</v>
      </c>
      <c r="BB203" s="20"/>
      <c r="BC203" s="20"/>
      <c r="BD203" s="315"/>
      <c r="BE203" s="20"/>
      <c r="BF203" s="20">
        <f>SUM(BF204:BF206)</f>
        <v>0</v>
      </c>
      <c r="BG203" s="20"/>
      <c r="BH203" s="20"/>
      <c r="BI203" s="315"/>
      <c r="BJ203" s="20"/>
      <c r="BK203" s="20">
        <f>SUM(BK204:BK206)</f>
        <v>0</v>
      </c>
      <c r="BL203" s="20"/>
      <c r="BM203" s="20"/>
      <c r="BN203" s="315"/>
      <c r="BO203" s="20"/>
      <c r="BP203" s="20">
        <f>SUM(BP204:BP206)</f>
        <v>0</v>
      </c>
      <c r="BQ203" s="20"/>
      <c r="BR203" s="20"/>
      <c r="BS203" s="315"/>
      <c r="BT203" s="20"/>
      <c r="BU203" s="20">
        <f>SUM(BU204:BU206)</f>
        <v>50860000</v>
      </c>
      <c r="BV203" s="20"/>
      <c r="BW203" s="20"/>
      <c r="BX203" s="315"/>
      <c r="BY203" s="20"/>
      <c r="BZ203" s="20">
        <f>SUM(BZ204:BZ206)</f>
        <v>0</v>
      </c>
      <c r="CA203" s="20"/>
      <c r="CB203" s="20"/>
      <c r="CC203" s="315"/>
      <c r="CD203" s="20"/>
      <c r="CE203" s="20">
        <f>SUM(CE204:CE206)</f>
        <v>0</v>
      </c>
      <c r="CF203" s="20"/>
      <c r="CG203" s="20"/>
      <c r="CH203" s="315"/>
      <c r="CI203" s="20"/>
      <c r="CJ203" s="20">
        <f>SUM(CJ204:CJ206)</f>
        <v>0</v>
      </c>
      <c r="CK203" s="20"/>
      <c r="CL203" s="20"/>
      <c r="CM203" s="315"/>
      <c r="CN203" s="20"/>
      <c r="CO203" s="20">
        <f>SUM(CO204:CO206)</f>
        <v>0</v>
      </c>
      <c r="CP203" s="20"/>
      <c r="CQ203" s="20"/>
      <c r="CR203" s="315"/>
      <c r="CS203" s="20"/>
      <c r="CT203" s="20">
        <f>SUM(CT204:CT206)</f>
        <v>0</v>
      </c>
      <c r="CU203" s="20"/>
      <c r="CV203" s="20"/>
      <c r="CW203" s="315"/>
      <c r="CX203" s="20"/>
      <c r="CY203" s="20">
        <f>SUM(CY204:CY206)</f>
        <v>0</v>
      </c>
      <c r="CZ203" s="20"/>
      <c r="DA203" s="20"/>
      <c r="DB203" s="315"/>
      <c r="DC203" s="20"/>
      <c r="DD203" s="20">
        <f>SUM(DD204:DD206)</f>
        <v>0</v>
      </c>
      <c r="DE203" s="20"/>
      <c r="DF203" s="20"/>
      <c r="DG203" s="315"/>
      <c r="DH203" s="20"/>
      <c r="DI203" s="20">
        <f>SUM(DI204:DI206)</f>
        <v>0</v>
      </c>
      <c r="DJ203" s="20"/>
      <c r="DK203" s="20"/>
      <c r="DL203" s="315"/>
      <c r="DM203" s="20"/>
      <c r="DN203" s="20">
        <f>SUM(DN204:DN206)</f>
        <v>0</v>
      </c>
      <c r="DO203" s="20"/>
      <c r="DP203" s="20"/>
      <c r="DQ203" s="315"/>
      <c r="DR203" s="20"/>
      <c r="DS203" s="20">
        <f>SUM(DS204:DS206)</f>
        <v>0</v>
      </c>
      <c r="DT203" s="20"/>
      <c r="DU203" s="20"/>
      <c r="DV203" s="315"/>
      <c r="DW203" s="20"/>
      <c r="DX203" s="20">
        <f>SUM(DX204:DX206)</f>
        <v>0</v>
      </c>
      <c r="DY203" s="20"/>
      <c r="DZ203" s="20"/>
      <c r="EA203" s="315"/>
      <c r="EB203" s="20"/>
      <c r="EC203" s="20">
        <f>SUM(EC204:EC206)</f>
        <v>0</v>
      </c>
      <c r="ED203" s="20"/>
      <c r="EE203" s="20"/>
      <c r="EF203" s="315"/>
      <c r="EG203" s="20"/>
      <c r="EH203" s="20">
        <f>SUM(EH204:EH206)</f>
        <v>0</v>
      </c>
      <c r="EI203" s="20"/>
      <c r="EJ203" s="20"/>
      <c r="EK203" s="315"/>
      <c r="EL203" s="20"/>
      <c r="EM203" s="20">
        <f>SUM(EM204:EM206)</f>
        <v>0</v>
      </c>
      <c r="EN203" s="20"/>
      <c r="EO203" s="20"/>
      <c r="EP203" s="151"/>
    </row>
    <row r="204" spans="4:146" ht="12.75" customHeight="1" x14ac:dyDescent="0.3">
      <c r="D204" s="151" t="s">
        <v>416</v>
      </c>
      <c r="G204" s="406"/>
      <c r="H204" s="474">
        <v>0</v>
      </c>
      <c r="I204" s="475"/>
      <c r="J204" s="20"/>
      <c r="K204" s="315"/>
      <c r="L204" s="476"/>
      <c r="M204" s="474">
        <v>12415000</v>
      </c>
      <c r="N204" s="475"/>
      <c r="O204" s="20"/>
      <c r="P204" s="315"/>
      <c r="Q204" s="476"/>
      <c r="R204" s="474">
        <f>11810000+70273</f>
        <v>11880273</v>
      </c>
      <c r="S204" s="475"/>
      <c r="T204" s="20"/>
      <c r="U204" s="315"/>
      <c r="V204" s="476"/>
      <c r="W204" s="474">
        <f>13000000+87002</f>
        <v>13087002</v>
      </c>
      <c r="X204" s="475"/>
      <c r="Y204" s="20"/>
      <c r="Z204" s="315"/>
      <c r="AA204" s="476"/>
      <c r="AB204" s="474">
        <f>12445000+146404</f>
        <v>12591404</v>
      </c>
      <c r="AC204" s="475"/>
      <c r="AD204" s="20"/>
      <c r="AE204" s="315"/>
      <c r="AF204" s="476"/>
      <c r="AG204" s="474">
        <f>1190000+19692</f>
        <v>1209692</v>
      </c>
      <c r="AH204" s="475"/>
      <c r="AI204" s="20"/>
      <c r="AJ204" s="315"/>
      <c r="AK204" s="476"/>
      <c r="AL204" s="474">
        <v>0</v>
      </c>
      <c r="AM204" s="475"/>
      <c r="AN204" s="20"/>
      <c r="AO204" s="315"/>
      <c r="AP204" s="476"/>
      <c r="AQ204" s="474">
        <v>0</v>
      </c>
      <c r="AR204" s="475"/>
      <c r="AS204" s="20"/>
      <c r="AT204" s="315"/>
      <c r="AU204" s="476"/>
      <c r="AV204" s="474">
        <v>0</v>
      </c>
      <c r="AW204" s="475"/>
      <c r="AX204" s="20"/>
      <c r="AY204" s="315"/>
      <c r="AZ204" s="476"/>
      <c r="BA204" s="474">
        <v>0</v>
      </c>
      <c r="BB204" s="475"/>
      <c r="BC204" s="20"/>
      <c r="BD204" s="315"/>
      <c r="BE204" s="476"/>
      <c r="BF204" s="474">
        <v>0</v>
      </c>
      <c r="BG204" s="475"/>
      <c r="BH204" s="20"/>
      <c r="BI204" s="315"/>
      <c r="BJ204" s="476"/>
      <c r="BK204" s="474">
        <v>0</v>
      </c>
      <c r="BL204" s="475"/>
      <c r="BM204" s="20"/>
      <c r="BN204" s="315"/>
      <c r="BO204" s="476"/>
      <c r="BP204" s="474">
        <v>0</v>
      </c>
      <c r="BQ204" s="475"/>
      <c r="BR204" s="20"/>
      <c r="BS204" s="315"/>
      <c r="BT204" s="476"/>
      <c r="BU204" s="474">
        <f>SUM(M204:BP204)</f>
        <v>51183371</v>
      </c>
      <c r="BV204" s="475"/>
      <c r="BW204" s="20"/>
      <c r="BX204" s="315"/>
      <c r="BY204" s="476"/>
      <c r="BZ204" s="474">
        <v>0</v>
      </c>
      <c r="CA204" s="475"/>
      <c r="CB204" s="20"/>
      <c r="CC204" s="315"/>
      <c r="CD204" s="476"/>
      <c r="CE204" s="474">
        <v>0</v>
      </c>
      <c r="CF204" s="475"/>
      <c r="CG204" s="20"/>
      <c r="CH204" s="315"/>
      <c r="CI204" s="476"/>
      <c r="CJ204" s="474">
        <v>0</v>
      </c>
      <c r="CK204" s="475"/>
      <c r="CL204" s="20"/>
      <c r="CM204" s="315"/>
      <c r="CN204" s="476"/>
      <c r="CO204" s="474">
        <v>0</v>
      </c>
      <c r="CP204" s="475"/>
      <c r="CQ204" s="20"/>
      <c r="CR204" s="315"/>
      <c r="CS204" s="476"/>
      <c r="CT204" s="474">
        <v>0</v>
      </c>
      <c r="CU204" s="475"/>
      <c r="CV204" s="20"/>
      <c r="CW204" s="315"/>
      <c r="CX204" s="476"/>
      <c r="CY204" s="474">
        <v>0</v>
      </c>
      <c r="CZ204" s="475"/>
      <c r="DA204" s="20"/>
      <c r="DB204" s="315"/>
      <c r="DC204" s="476"/>
      <c r="DD204" s="474">
        <v>0</v>
      </c>
      <c r="DE204" s="475"/>
      <c r="DF204" s="20"/>
      <c r="DG204" s="315"/>
      <c r="DH204" s="476"/>
      <c r="DI204" s="474">
        <v>0</v>
      </c>
      <c r="DJ204" s="475"/>
      <c r="DK204" s="20"/>
      <c r="DL204" s="315"/>
      <c r="DM204" s="476"/>
      <c r="DN204" s="474">
        <v>0</v>
      </c>
      <c r="DO204" s="475"/>
      <c r="DP204" s="20"/>
      <c r="DQ204" s="315"/>
      <c r="DR204" s="476"/>
      <c r="DS204" s="474">
        <v>0</v>
      </c>
      <c r="DT204" s="475"/>
      <c r="DU204" s="20"/>
      <c r="DV204" s="315"/>
      <c r="DW204" s="476"/>
      <c r="DX204" s="474">
        <v>0</v>
      </c>
      <c r="DY204" s="475"/>
      <c r="DZ204" s="20"/>
      <c r="EA204" s="315"/>
      <c r="EB204" s="476"/>
      <c r="EC204" s="474">
        <v>0</v>
      </c>
      <c r="ED204" s="475"/>
      <c r="EE204" s="20"/>
      <c r="EF204" s="315"/>
      <c r="EG204" s="476"/>
      <c r="EH204" s="474">
        <v>0</v>
      </c>
      <c r="EI204" s="475"/>
      <c r="EJ204" s="20"/>
      <c r="EK204" s="315"/>
      <c r="EL204" s="476"/>
      <c r="EM204" s="474">
        <f>SUM(CE204:DX204)</f>
        <v>0</v>
      </c>
      <c r="EN204" s="475"/>
      <c r="EO204" s="20"/>
      <c r="EP204" s="151"/>
    </row>
    <row r="205" spans="4:146" ht="12.75" customHeight="1" x14ac:dyDescent="0.3">
      <c r="D205" s="151" t="s">
        <v>419</v>
      </c>
      <c r="G205" s="402"/>
      <c r="H205" s="20">
        <v>0</v>
      </c>
      <c r="I205" s="19"/>
      <c r="J205" s="20"/>
      <c r="K205" s="315"/>
      <c r="L205" s="315"/>
      <c r="M205" s="20">
        <v>0</v>
      </c>
      <c r="N205" s="19"/>
      <c r="O205" s="20"/>
      <c r="P205" s="315"/>
      <c r="Q205" s="315"/>
      <c r="R205" s="20">
        <v>0</v>
      </c>
      <c r="S205" s="19"/>
      <c r="T205" s="20"/>
      <c r="U205" s="315"/>
      <c r="V205" s="315"/>
      <c r="W205" s="20">
        <v>0</v>
      </c>
      <c r="X205" s="19"/>
      <c r="Y205" s="20"/>
      <c r="Z205" s="315"/>
      <c r="AA205" s="315"/>
      <c r="AB205" s="20">
        <v>0</v>
      </c>
      <c r="AC205" s="19"/>
      <c r="AD205" s="20"/>
      <c r="AE205" s="315"/>
      <c r="AF205" s="315"/>
      <c r="AG205" s="20">
        <v>0</v>
      </c>
      <c r="AH205" s="19"/>
      <c r="AI205" s="20"/>
      <c r="AJ205" s="315"/>
      <c r="AK205" s="315"/>
      <c r="AL205" s="20">
        <v>0</v>
      </c>
      <c r="AM205" s="19"/>
      <c r="AN205" s="20"/>
      <c r="AO205" s="315"/>
      <c r="AP205" s="315"/>
      <c r="AQ205" s="20">
        <v>0</v>
      </c>
      <c r="AR205" s="19"/>
      <c r="AS205" s="20"/>
      <c r="AT205" s="315"/>
      <c r="AU205" s="315"/>
      <c r="AV205" s="20">
        <v>0</v>
      </c>
      <c r="AW205" s="19"/>
      <c r="AX205" s="20"/>
      <c r="AY205" s="315"/>
      <c r="AZ205" s="315"/>
      <c r="BA205" s="20">
        <v>0</v>
      </c>
      <c r="BB205" s="19"/>
      <c r="BC205" s="20"/>
      <c r="BD205" s="315"/>
      <c r="BE205" s="315"/>
      <c r="BF205" s="20">
        <v>0</v>
      </c>
      <c r="BG205" s="19"/>
      <c r="BH205" s="20"/>
      <c r="BI205" s="315"/>
      <c r="BJ205" s="315"/>
      <c r="BK205" s="20">
        <v>0</v>
      </c>
      <c r="BL205" s="19"/>
      <c r="BM205" s="20"/>
      <c r="BN205" s="315"/>
      <c r="BO205" s="315"/>
      <c r="BP205" s="20">
        <v>0</v>
      </c>
      <c r="BQ205" s="19"/>
      <c r="BR205" s="20"/>
      <c r="BS205" s="315"/>
      <c r="BT205" s="315"/>
      <c r="BU205" s="20">
        <f>SUM(M205:BP205)</f>
        <v>0</v>
      </c>
      <c r="BV205" s="19"/>
      <c r="BW205" s="20"/>
      <c r="BX205" s="315"/>
      <c r="BY205" s="315"/>
      <c r="BZ205" s="20">
        <v>0</v>
      </c>
      <c r="CA205" s="19"/>
      <c r="CB205" s="20"/>
      <c r="CC205" s="315"/>
      <c r="CD205" s="315"/>
      <c r="CE205" s="20">
        <v>0</v>
      </c>
      <c r="CF205" s="19"/>
      <c r="CG205" s="20"/>
      <c r="CH205" s="315"/>
      <c r="CI205" s="315"/>
      <c r="CJ205" s="20">
        <v>0</v>
      </c>
      <c r="CK205" s="19"/>
      <c r="CL205" s="20"/>
      <c r="CM205" s="315"/>
      <c r="CN205" s="315"/>
      <c r="CO205" s="20">
        <v>0</v>
      </c>
      <c r="CP205" s="19"/>
      <c r="CQ205" s="20"/>
      <c r="CR205" s="315"/>
      <c r="CS205" s="315"/>
      <c r="CT205" s="20">
        <v>0</v>
      </c>
      <c r="CU205" s="19"/>
      <c r="CV205" s="20"/>
      <c r="CW205" s="315"/>
      <c r="CX205" s="315"/>
      <c r="CY205" s="20">
        <v>0</v>
      </c>
      <c r="CZ205" s="19"/>
      <c r="DA205" s="20"/>
      <c r="DB205" s="315"/>
      <c r="DC205" s="315"/>
      <c r="DD205" s="20">
        <v>0</v>
      </c>
      <c r="DE205" s="19"/>
      <c r="DF205" s="20"/>
      <c r="DG205" s="315"/>
      <c r="DH205" s="315"/>
      <c r="DI205" s="20">
        <v>0</v>
      </c>
      <c r="DJ205" s="19"/>
      <c r="DK205" s="20"/>
      <c r="DL205" s="315"/>
      <c r="DM205" s="315"/>
      <c r="DN205" s="20">
        <v>0</v>
      </c>
      <c r="DO205" s="19"/>
      <c r="DP205" s="20"/>
      <c r="DQ205" s="315"/>
      <c r="DR205" s="315"/>
      <c r="DS205" s="20">
        <v>0</v>
      </c>
      <c r="DT205" s="19"/>
      <c r="DU205" s="20"/>
      <c r="DV205" s="315"/>
      <c r="DW205" s="315"/>
      <c r="DX205" s="20">
        <v>0</v>
      </c>
      <c r="DY205" s="19"/>
      <c r="DZ205" s="20"/>
      <c r="EA205" s="315"/>
      <c r="EB205" s="315"/>
      <c r="EC205" s="20">
        <v>0</v>
      </c>
      <c r="ED205" s="19"/>
      <c r="EE205" s="20"/>
      <c r="EF205" s="315"/>
      <c r="EG205" s="315"/>
      <c r="EH205" s="20">
        <v>0</v>
      </c>
      <c r="EI205" s="19"/>
      <c r="EJ205" s="20"/>
      <c r="EK205" s="315"/>
      <c r="EL205" s="315"/>
      <c r="EM205" s="20">
        <f>SUM(CE205:DX205)</f>
        <v>0</v>
      </c>
      <c r="EN205" s="19"/>
      <c r="EO205" s="20"/>
      <c r="EP205" s="151"/>
    </row>
    <row r="206" spans="4:146" ht="12.75" customHeight="1" x14ac:dyDescent="0.3">
      <c r="D206" s="151" t="s">
        <v>420</v>
      </c>
      <c r="G206" s="419"/>
      <c r="H206" s="6">
        <v>0</v>
      </c>
      <c r="I206" s="5"/>
      <c r="J206" s="20"/>
      <c r="K206" s="315"/>
      <c r="L206" s="483"/>
      <c r="M206" s="6">
        <v>0</v>
      </c>
      <c r="N206" s="5"/>
      <c r="O206" s="20"/>
      <c r="P206" s="315"/>
      <c r="Q206" s="483"/>
      <c r="R206" s="6">
        <v>-70273</v>
      </c>
      <c r="S206" s="5"/>
      <c r="T206" s="20"/>
      <c r="U206" s="315"/>
      <c r="V206" s="483"/>
      <c r="W206" s="6">
        <v>-87002</v>
      </c>
      <c r="X206" s="5"/>
      <c r="Y206" s="20"/>
      <c r="Z206" s="315"/>
      <c r="AA206" s="483"/>
      <c r="AB206" s="6">
        <v>-146404</v>
      </c>
      <c r="AC206" s="5"/>
      <c r="AD206" s="20"/>
      <c r="AE206" s="315"/>
      <c r="AF206" s="483"/>
      <c r="AG206" s="6">
        <v>-19692</v>
      </c>
      <c r="AH206" s="5"/>
      <c r="AI206" s="20"/>
      <c r="AJ206" s="315"/>
      <c r="AK206" s="483"/>
      <c r="AL206" s="6">
        <v>0</v>
      </c>
      <c r="AM206" s="5"/>
      <c r="AN206" s="20"/>
      <c r="AO206" s="315"/>
      <c r="AP206" s="483"/>
      <c r="AQ206" s="6">
        <v>0</v>
      </c>
      <c r="AR206" s="5"/>
      <c r="AS206" s="20"/>
      <c r="AT206" s="315"/>
      <c r="AU206" s="483"/>
      <c r="AV206" s="6">
        <v>0</v>
      </c>
      <c r="AW206" s="5"/>
      <c r="AX206" s="20"/>
      <c r="AY206" s="315"/>
      <c r="AZ206" s="483"/>
      <c r="BA206" s="6">
        <v>0</v>
      </c>
      <c r="BB206" s="5"/>
      <c r="BC206" s="20"/>
      <c r="BD206" s="315"/>
      <c r="BE206" s="483"/>
      <c r="BF206" s="6">
        <v>0</v>
      </c>
      <c r="BG206" s="5"/>
      <c r="BH206" s="20"/>
      <c r="BI206" s="315"/>
      <c r="BJ206" s="483"/>
      <c r="BK206" s="6">
        <v>0</v>
      </c>
      <c r="BL206" s="5"/>
      <c r="BM206" s="20"/>
      <c r="BN206" s="315"/>
      <c r="BO206" s="483"/>
      <c r="BP206" s="6">
        <v>0</v>
      </c>
      <c r="BQ206" s="5"/>
      <c r="BR206" s="20"/>
      <c r="BS206" s="315"/>
      <c r="BT206" s="483"/>
      <c r="BU206" s="6">
        <f>SUM(M206:BP206)</f>
        <v>-323371</v>
      </c>
      <c r="BV206" s="5"/>
      <c r="BW206" s="20"/>
      <c r="BX206" s="315"/>
      <c r="BY206" s="483"/>
      <c r="BZ206" s="6">
        <v>0</v>
      </c>
      <c r="CA206" s="5"/>
      <c r="CB206" s="20"/>
      <c r="CC206" s="315"/>
      <c r="CD206" s="483"/>
      <c r="CE206" s="6">
        <v>0</v>
      </c>
      <c r="CF206" s="5"/>
      <c r="CG206" s="20"/>
      <c r="CH206" s="315"/>
      <c r="CI206" s="483"/>
      <c r="CJ206" s="6">
        <v>0</v>
      </c>
      <c r="CK206" s="5"/>
      <c r="CL206" s="20"/>
      <c r="CM206" s="315"/>
      <c r="CN206" s="483"/>
      <c r="CO206" s="6">
        <v>0</v>
      </c>
      <c r="CP206" s="5"/>
      <c r="CQ206" s="20"/>
      <c r="CR206" s="315"/>
      <c r="CS206" s="483"/>
      <c r="CT206" s="6">
        <v>0</v>
      </c>
      <c r="CU206" s="5"/>
      <c r="CV206" s="20"/>
      <c r="CW206" s="315"/>
      <c r="CX206" s="483"/>
      <c r="CY206" s="6">
        <v>0</v>
      </c>
      <c r="CZ206" s="5"/>
      <c r="DA206" s="20"/>
      <c r="DB206" s="315"/>
      <c r="DC206" s="483"/>
      <c r="DD206" s="6">
        <v>0</v>
      </c>
      <c r="DE206" s="5"/>
      <c r="DF206" s="20"/>
      <c r="DG206" s="315"/>
      <c r="DH206" s="483"/>
      <c r="DI206" s="6">
        <v>0</v>
      </c>
      <c r="DJ206" s="5"/>
      <c r="DK206" s="20"/>
      <c r="DL206" s="315"/>
      <c r="DM206" s="483"/>
      <c r="DN206" s="6">
        <v>0</v>
      </c>
      <c r="DO206" s="5"/>
      <c r="DP206" s="20"/>
      <c r="DQ206" s="315"/>
      <c r="DR206" s="483"/>
      <c r="DS206" s="6">
        <v>0</v>
      </c>
      <c r="DT206" s="5"/>
      <c r="DU206" s="20"/>
      <c r="DV206" s="315"/>
      <c r="DW206" s="483"/>
      <c r="DX206" s="6">
        <v>0</v>
      </c>
      <c r="DY206" s="5"/>
      <c r="DZ206" s="20"/>
      <c r="EA206" s="315"/>
      <c r="EB206" s="483"/>
      <c r="EC206" s="6">
        <v>0</v>
      </c>
      <c r="ED206" s="5"/>
      <c r="EE206" s="20"/>
      <c r="EF206" s="315"/>
      <c r="EG206" s="483"/>
      <c r="EH206" s="6">
        <v>0</v>
      </c>
      <c r="EI206" s="5"/>
      <c r="EJ206" s="20"/>
      <c r="EK206" s="315"/>
      <c r="EL206" s="483"/>
      <c r="EM206" s="6">
        <f>SUM(CE206:DX206)</f>
        <v>0</v>
      </c>
      <c r="EN206" s="5"/>
      <c r="EO206" s="20"/>
      <c r="EP206" s="151"/>
    </row>
    <row r="207" spans="4:146" ht="12.75" hidden="1" customHeight="1" x14ac:dyDescent="0.3">
      <c r="D207" s="151"/>
      <c r="H207" s="20"/>
      <c r="I207" s="20"/>
      <c r="J207" s="20"/>
      <c r="K207" s="315"/>
      <c r="L207" s="20"/>
      <c r="M207" s="20"/>
      <c r="N207" s="20"/>
      <c r="O207" s="20"/>
      <c r="P207" s="315"/>
      <c r="Q207" s="20"/>
      <c r="R207" s="20"/>
      <c r="S207" s="20"/>
      <c r="T207" s="20"/>
      <c r="U207" s="315"/>
      <c r="V207" s="20"/>
      <c r="W207" s="20"/>
      <c r="X207" s="20"/>
      <c r="Y207" s="20"/>
      <c r="Z207" s="315"/>
      <c r="AA207" s="20"/>
      <c r="AB207" s="20"/>
      <c r="AC207" s="20"/>
      <c r="AD207" s="20"/>
      <c r="AE207" s="315"/>
      <c r="AF207" s="20"/>
      <c r="AG207" s="20"/>
      <c r="AH207" s="20"/>
      <c r="AI207" s="20"/>
      <c r="AJ207" s="315"/>
      <c r="AK207" s="20"/>
      <c r="AL207" s="20"/>
      <c r="AM207" s="20"/>
      <c r="AN207" s="20"/>
      <c r="AO207" s="315"/>
      <c r="AP207" s="20"/>
      <c r="AQ207" s="20"/>
      <c r="AR207" s="20"/>
      <c r="AS207" s="20"/>
      <c r="AT207" s="315"/>
      <c r="AU207" s="20"/>
      <c r="AV207" s="20"/>
      <c r="AW207" s="20"/>
      <c r="AX207" s="20"/>
      <c r="AY207" s="315"/>
      <c r="AZ207" s="20"/>
      <c r="BA207" s="20"/>
      <c r="BB207" s="20"/>
      <c r="BC207" s="20"/>
      <c r="BD207" s="315"/>
      <c r="BE207" s="20"/>
      <c r="BF207" s="20"/>
      <c r="BG207" s="20"/>
      <c r="BH207" s="20"/>
      <c r="BI207" s="315"/>
      <c r="BJ207" s="20"/>
      <c r="BK207" s="20"/>
      <c r="BL207" s="20"/>
      <c r="BM207" s="20"/>
      <c r="BN207" s="315"/>
      <c r="BO207" s="20"/>
      <c r="BP207" s="20"/>
      <c r="BQ207" s="20"/>
      <c r="BR207" s="20"/>
      <c r="BS207" s="315"/>
      <c r="BT207" s="20"/>
      <c r="BU207" s="20"/>
      <c r="BV207" s="20"/>
      <c r="BW207" s="20"/>
      <c r="BX207" s="315"/>
      <c r="BY207" s="20"/>
      <c r="BZ207" s="20"/>
      <c r="CA207" s="20"/>
      <c r="CB207" s="20"/>
      <c r="CC207" s="315"/>
      <c r="CD207" s="20"/>
      <c r="CE207" s="20"/>
      <c r="CF207" s="20"/>
      <c r="CG207" s="20"/>
      <c r="CH207" s="315"/>
      <c r="CI207" s="20"/>
      <c r="CJ207" s="20"/>
      <c r="CK207" s="20"/>
      <c r="CL207" s="20"/>
      <c r="CM207" s="315"/>
      <c r="CN207" s="20"/>
      <c r="CO207" s="20"/>
      <c r="CP207" s="20"/>
      <c r="CQ207" s="20"/>
      <c r="CR207" s="315"/>
      <c r="CS207" s="20"/>
      <c r="CT207" s="20"/>
      <c r="CU207" s="20"/>
      <c r="CV207" s="20"/>
      <c r="CW207" s="315"/>
      <c r="CX207" s="20"/>
      <c r="CY207" s="20"/>
      <c r="CZ207" s="20"/>
      <c r="DA207" s="20"/>
      <c r="DB207" s="315"/>
      <c r="DC207" s="20"/>
      <c r="DD207" s="20"/>
      <c r="DE207" s="20"/>
      <c r="DF207" s="20"/>
      <c r="DG207" s="315"/>
      <c r="DH207" s="20"/>
      <c r="DI207" s="20"/>
      <c r="DJ207" s="20"/>
      <c r="DK207" s="20"/>
      <c r="DL207" s="315"/>
      <c r="DM207" s="20"/>
      <c r="DN207" s="20"/>
      <c r="DO207" s="20"/>
      <c r="DP207" s="20"/>
      <c r="DQ207" s="315"/>
      <c r="DR207" s="20"/>
      <c r="DS207" s="20"/>
      <c r="DT207" s="20"/>
      <c r="DU207" s="20"/>
      <c r="DV207" s="315"/>
      <c r="DW207" s="20"/>
      <c r="DX207" s="20"/>
      <c r="DY207" s="20"/>
      <c r="DZ207" s="20"/>
      <c r="EA207" s="315"/>
      <c r="EB207" s="20"/>
      <c r="EC207" s="20"/>
      <c r="ED207" s="20"/>
      <c r="EE207" s="20"/>
      <c r="EF207" s="315"/>
      <c r="EG207" s="20"/>
      <c r="EH207" s="20"/>
      <c r="EI207" s="20"/>
      <c r="EJ207" s="20"/>
      <c r="EK207" s="315"/>
      <c r="EL207" s="20"/>
      <c r="EM207" s="20"/>
      <c r="EN207" s="20"/>
      <c r="EO207" s="20"/>
      <c r="EP207" s="151"/>
    </row>
    <row r="208" spans="4:146" ht="12.75" hidden="1" customHeight="1" x14ac:dyDescent="0.3">
      <c r="D208" s="200" t="s">
        <v>456</v>
      </c>
      <c r="E208" s="152"/>
      <c r="H208" s="20"/>
      <c r="I208" s="20"/>
      <c r="J208" s="20"/>
      <c r="K208" s="315"/>
      <c r="L208" s="20"/>
      <c r="M208" s="20"/>
      <c r="N208" s="20"/>
      <c r="O208" s="20"/>
      <c r="P208" s="315"/>
      <c r="Q208" s="20"/>
      <c r="R208" s="20"/>
      <c r="S208" s="20"/>
      <c r="T208" s="20"/>
      <c r="U208" s="315"/>
      <c r="V208" s="20"/>
      <c r="W208" s="20"/>
      <c r="X208" s="20"/>
      <c r="Y208" s="20"/>
      <c r="Z208" s="315"/>
      <c r="AA208" s="20"/>
      <c r="AB208" s="20"/>
      <c r="AC208" s="20"/>
      <c r="AD208" s="20"/>
      <c r="AE208" s="315"/>
      <c r="AF208" s="20"/>
      <c r="AG208" s="20"/>
      <c r="AH208" s="20"/>
      <c r="AI208" s="20"/>
      <c r="AJ208" s="315"/>
      <c r="AK208" s="20"/>
      <c r="AL208" s="20"/>
      <c r="AM208" s="20"/>
      <c r="AN208" s="20"/>
      <c r="AO208" s="315"/>
      <c r="AP208" s="20"/>
      <c r="AQ208" s="20"/>
      <c r="AR208" s="20"/>
      <c r="AS208" s="20"/>
      <c r="AT208" s="315"/>
      <c r="AU208" s="20"/>
      <c r="AV208" s="20"/>
      <c r="AW208" s="20"/>
      <c r="AX208" s="20"/>
      <c r="AY208" s="315"/>
      <c r="AZ208" s="20"/>
      <c r="BA208" s="20"/>
      <c r="BB208" s="20"/>
      <c r="BC208" s="20"/>
      <c r="BD208" s="315"/>
      <c r="BE208" s="20"/>
      <c r="BF208" s="20"/>
      <c r="BG208" s="20"/>
      <c r="BH208" s="20"/>
      <c r="BI208" s="315"/>
      <c r="BJ208" s="20"/>
      <c r="BK208" s="20"/>
      <c r="BL208" s="20"/>
      <c r="BM208" s="20"/>
      <c r="BN208" s="315"/>
      <c r="BO208" s="20"/>
      <c r="BP208" s="20"/>
      <c r="BQ208" s="20"/>
      <c r="BR208" s="20"/>
      <c r="BS208" s="315"/>
      <c r="BT208" s="20"/>
      <c r="BU208" s="20"/>
      <c r="BV208" s="20"/>
      <c r="BW208" s="20"/>
      <c r="BX208" s="315"/>
      <c r="BY208" s="20"/>
      <c r="BZ208" s="20"/>
      <c r="CA208" s="20"/>
      <c r="CB208" s="20"/>
      <c r="CC208" s="315"/>
      <c r="CD208" s="20"/>
      <c r="CE208" s="20"/>
      <c r="CF208" s="20"/>
      <c r="CG208" s="20"/>
      <c r="CH208" s="315"/>
      <c r="CI208" s="20"/>
      <c r="CJ208" s="20"/>
      <c r="CK208" s="20"/>
      <c r="CL208" s="20"/>
      <c r="CM208" s="315"/>
      <c r="CN208" s="20"/>
      <c r="CO208" s="20"/>
      <c r="CP208" s="20"/>
      <c r="CQ208" s="20"/>
      <c r="CR208" s="315"/>
      <c r="CS208" s="20"/>
      <c r="CT208" s="20"/>
      <c r="CU208" s="20"/>
      <c r="CV208" s="20"/>
      <c r="CW208" s="315"/>
      <c r="CX208" s="20"/>
      <c r="CY208" s="20"/>
      <c r="CZ208" s="20"/>
      <c r="DA208" s="20"/>
      <c r="DB208" s="315"/>
      <c r="DC208" s="20"/>
      <c r="DD208" s="20"/>
      <c r="DE208" s="20"/>
      <c r="DF208" s="20"/>
      <c r="DG208" s="315"/>
      <c r="DH208" s="20"/>
      <c r="DI208" s="20"/>
      <c r="DJ208" s="20"/>
      <c r="DK208" s="20"/>
      <c r="DL208" s="315"/>
      <c r="DM208" s="20"/>
      <c r="DN208" s="20"/>
      <c r="DO208" s="20"/>
      <c r="DP208" s="20"/>
      <c r="DQ208" s="315"/>
      <c r="DR208" s="20"/>
      <c r="DS208" s="20"/>
      <c r="DT208" s="20"/>
      <c r="DU208" s="20"/>
      <c r="DV208" s="315"/>
      <c r="DW208" s="20"/>
      <c r="DX208" s="20"/>
      <c r="DY208" s="20"/>
      <c r="DZ208" s="20"/>
      <c r="EA208" s="315"/>
      <c r="EB208" s="20"/>
      <c r="EC208" s="20"/>
      <c r="ED208" s="20"/>
      <c r="EE208" s="20"/>
      <c r="EF208" s="315"/>
      <c r="EG208" s="20"/>
      <c r="EH208" s="20"/>
      <c r="EI208" s="20"/>
      <c r="EJ208" s="20"/>
      <c r="EK208" s="315"/>
      <c r="EL208" s="20"/>
      <c r="EM208" s="20"/>
      <c r="EN208" s="20"/>
      <c r="EO208" s="20"/>
      <c r="EP208" s="151"/>
    </row>
    <row r="209" spans="4:146" ht="12.75" hidden="1" customHeight="1" x14ac:dyDescent="0.3">
      <c r="D209" s="151" t="s">
        <v>457</v>
      </c>
      <c r="H209" s="20">
        <f>SUM(H210:H212)</f>
        <v>0</v>
      </c>
      <c r="I209" s="20"/>
      <c r="J209" s="20"/>
      <c r="K209" s="315"/>
      <c r="L209" s="20"/>
      <c r="M209" s="20">
        <f>SUM(M210:M212)</f>
        <v>0</v>
      </c>
      <c r="N209" s="20"/>
      <c r="O209" s="20"/>
      <c r="P209" s="315"/>
      <c r="Q209" s="20"/>
      <c r="R209" s="20">
        <f>SUM(R210:R212)</f>
        <v>0</v>
      </c>
      <c r="S209" s="20"/>
      <c r="T209" s="20"/>
      <c r="U209" s="315"/>
      <c r="V209" s="20"/>
      <c r="W209" s="20">
        <f>SUM(W210:W212)</f>
        <v>0</v>
      </c>
      <c r="X209" s="20"/>
      <c r="Y209" s="20"/>
      <c r="Z209" s="315"/>
      <c r="AA209" s="20"/>
      <c r="AB209" s="20">
        <f>SUM(AB210:AB212)</f>
        <v>0</v>
      </c>
      <c r="AC209" s="20"/>
      <c r="AD209" s="20"/>
      <c r="AE209" s="315"/>
      <c r="AF209" s="20"/>
      <c r="AG209" s="20">
        <f>SUM(AG210:AG212)</f>
        <v>0</v>
      </c>
      <c r="AH209" s="20"/>
      <c r="AI209" s="20"/>
      <c r="AJ209" s="315"/>
      <c r="AK209" s="20"/>
      <c r="AL209" s="20">
        <f>SUM(AL210:AL212)</f>
        <v>0</v>
      </c>
      <c r="AM209" s="20"/>
      <c r="AN209" s="20"/>
      <c r="AO209" s="315"/>
      <c r="AP209" s="20"/>
      <c r="AQ209" s="20">
        <f>SUM(AQ210:AQ212)</f>
        <v>0</v>
      </c>
      <c r="AR209" s="20"/>
      <c r="AS209" s="20"/>
      <c r="AT209" s="315"/>
      <c r="AU209" s="20"/>
      <c r="AV209" s="20">
        <f>SUM(AV210:AV212)</f>
        <v>0</v>
      </c>
      <c r="AW209" s="20"/>
      <c r="AX209" s="20"/>
      <c r="AY209" s="315"/>
      <c r="AZ209" s="20"/>
      <c r="BA209" s="20">
        <f>SUM(BA210:BA212)</f>
        <v>0</v>
      </c>
      <c r="BB209" s="20"/>
      <c r="BC209" s="20"/>
      <c r="BD209" s="315"/>
      <c r="BE209" s="20"/>
      <c r="BF209" s="20">
        <f>SUM(BF210:BF212)</f>
        <v>0</v>
      </c>
      <c r="BG209" s="20"/>
      <c r="BH209" s="20"/>
      <c r="BI209" s="315"/>
      <c r="BJ209" s="20"/>
      <c r="BK209" s="20">
        <f>SUM(BK210:BK212)</f>
        <v>0</v>
      </c>
      <c r="BL209" s="20"/>
      <c r="BM209" s="20"/>
      <c r="BN209" s="315"/>
      <c r="BO209" s="20"/>
      <c r="BP209" s="20">
        <f>SUM(BP210:BP212)</f>
        <v>0</v>
      </c>
      <c r="BQ209" s="20"/>
      <c r="BR209" s="20"/>
      <c r="BS209" s="315"/>
      <c r="BT209" s="20"/>
      <c r="BU209" s="20">
        <f>SUM(BU210:BU212)</f>
        <v>0</v>
      </c>
      <c r="BV209" s="20"/>
      <c r="BW209" s="20"/>
      <c r="BX209" s="315"/>
      <c r="BY209" s="20"/>
      <c r="BZ209" s="20">
        <f>SUM(BZ210:BZ212)</f>
        <v>0</v>
      </c>
      <c r="CA209" s="20"/>
      <c r="CB209" s="20"/>
      <c r="CC209" s="315"/>
      <c r="CD209" s="20"/>
      <c r="CE209" s="20">
        <f>SUM(CE210:CE212)</f>
        <v>0</v>
      </c>
      <c r="CF209" s="20"/>
      <c r="CG209" s="20"/>
      <c r="CH209" s="315"/>
      <c r="CI209" s="20"/>
      <c r="CJ209" s="20">
        <f>SUM(CJ210:CJ212)</f>
        <v>0</v>
      </c>
      <c r="CK209" s="20"/>
      <c r="CL209" s="20"/>
      <c r="CM209" s="315"/>
      <c r="CN209" s="20"/>
      <c r="CO209" s="20">
        <f>SUM(CO210:CO212)</f>
        <v>0</v>
      </c>
      <c r="CP209" s="20"/>
      <c r="CQ209" s="20"/>
      <c r="CR209" s="315"/>
      <c r="CS209" s="20"/>
      <c r="CT209" s="20">
        <f>SUM(CT210:CT212)</f>
        <v>0</v>
      </c>
      <c r="CU209" s="20"/>
      <c r="CV209" s="20"/>
      <c r="CW209" s="315"/>
      <c r="CX209" s="20"/>
      <c r="CY209" s="20">
        <f>SUM(CY210:CY212)</f>
        <v>0</v>
      </c>
      <c r="CZ209" s="20"/>
      <c r="DA209" s="20"/>
      <c r="DB209" s="315"/>
      <c r="DC209" s="20"/>
      <c r="DD209" s="20">
        <f>SUM(DD210:DD212)</f>
        <v>0</v>
      </c>
      <c r="DE209" s="20"/>
      <c r="DF209" s="20"/>
      <c r="DG209" s="315"/>
      <c r="DH209" s="20"/>
      <c r="DI209" s="20">
        <f>SUM(DI210:DI212)</f>
        <v>0</v>
      </c>
      <c r="DJ209" s="20"/>
      <c r="DK209" s="20"/>
      <c r="DL209" s="315"/>
      <c r="DM209" s="20"/>
      <c r="DN209" s="20">
        <f>SUM(DN210:DN212)</f>
        <v>0</v>
      </c>
      <c r="DO209" s="20"/>
      <c r="DP209" s="20"/>
      <c r="DQ209" s="315"/>
      <c r="DR209" s="20"/>
      <c r="DS209" s="20">
        <f>SUM(DS210:DS212)</f>
        <v>0</v>
      </c>
      <c r="DT209" s="20"/>
      <c r="DU209" s="20"/>
      <c r="DV209" s="315"/>
      <c r="DW209" s="20"/>
      <c r="DX209" s="20">
        <f>SUM(DX210:DX212)</f>
        <v>0</v>
      </c>
      <c r="DY209" s="20"/>
      <c r="DZ209" s="20"/>
      <c r="EA209" s="315"/>
      <c r="EB209" s="20"/>
      <c r="EC209" s="20">
        <f>SUM(EC210:EC212)</f>
        <v>0</v>
      </c>
      <c r="ED209" s="20"/>
      <c r="EE209" s="20"/>
      <c r="EF209" s="315"/>
      <c r="EG209" s="20"/>
      <c r="EH209" s="20">
        <f>SUM(EH210:EH212)</f>
        <v>0</v>
      </c>
      <c r="EI209" s="20"/>
      <c r="EJ209" s="20"/>
      <c r="EK209" s="315"/>
      <c r="EL209" s="20"/>
      <c r="EM209" s="20">
        <f>SUM(EM210:EM212)</f>
        <v>0</v>
      </c>
      <c r="EN209" s="20"/>
      <c r="EO209" s="20"/>
      <c r="EP209" s="151"/>
    </row>
    <row r="210" spans="4:146" ht="12.75" hidden="1" customHeight="1" x14ac:dyDescent="0.3">
      <c r="D210" s="151" t="s">
        <v>416</v>
      </c>
      <c r="G210" s="406"/>
      <c r="H210" s="474">
        <v>0</v>
      </c>
      <c r="I210" s="475"/>
      <c r="J210" s="20"/>
      <c r="K210" s="315"/>
      <c r="L210" s="476"/>
      <c r="M210" s="474">
        <v>0</v>
      </c>
      <c r="N210" s="475"/>
      <c r="O210" s="20"/>
      <c r="P210" s="315"/>
      <c r="Q210" s="476"/>
      <c r="R210" s="474">
        <v>0</v>
      </c>
      <c r="S210" s="475"/>
      <c r="T210" s="20"/>
      <c r="U210" s="315"/>
      <c r="V210" s="476"/>
      <c r="W210" s="474">
        <v>0</v>
      </c>
      <c r="X210" s="475"/>
      <c r="Y210" s="20"/>
      <c r="Z210" s="315"/>
      <c r="AA210" s="476"/>
      <c r="AB210" s="474">
        <v>0</v>
      </c>
      <c r="AC210" s="475"/>
      <c r="AD210" s="20"/>
      <c r="AE210" s="315"/>
      <c r="AF210" s="476"/>
      <c r="AG210" s="474">
        <v>0</v>
      </c>
      <c r="AH210" s="475"/>
      <c r="AI210" s="20"/>
      <c r="AJ210" s="315"/>
      <c r="AK210" s="476"/>
      <c r="AL210" s="474">
        <v>0</v>
      </c>
      <c r="AM210" s="475"/>
      <c r="AN210" s="20"/>
      <c r="AO210" s="315"/>
      <c r="AP210" s="476"/>
      <c r="AQ210" s="474">
        <v>0</v>
      </c>
      <c r="AR210" s="475"/>
      <c r="AS210" s="20"/>
      <c r="AT210" s="315"/>
      <c r="AU210" s="476"/>
      <c r="AV210" s="474">
        <v>0</v>
      </c>
      <c r="AW210" s="475"/>
      <c r="AX210" s="20"/>
      <c r="AY210" s="315"/>
      <c r="AZ210" s="476"/>
      <c r="BA210" s="474">
        <v>0</v>
      </c>
      <c r="BB210" s="475"/>
      <c r="BC210" s="20"/>
      <c r="BD210" s="315"/>
      <c r="BE210" s="476"/>
      <c r="BF210" s="474">
        <v>0</v>
      </c>
      <c r="BG210" s="475"/>
      <c r="BH210" s="20"/>
      <c r="BI210" s="315"/>
      <c r="BJ210" s="476"/>
      <c r="BK210" s="474">
        <v>0</v>
      </c>
      <c r="BL210" s="475"/>
      <c r="BM210" s="20"/>
      <c r="BN210" s="315"/>
      <c r="BO210" s="476"/>
      <c r="BP210" s="474">
        <v>0</v>
      </c>
      <c r="BQ210" s="475"/>
      <c r="BR210" s="20"/>
      <c r="BS210" s="315"/>
      <c r="BT210" s="476"/>
      <c r="BU210" s="474">
        <f>SUM(M210:BP210)</f>
        <v>0</v>
      </c>
      <c r="BV210" s="475"/>
      <c r="BW210" s="20"/>
      <c r="BX210" s="315"/>
      <c r="BY210" s="476"/>
      <c r="BZ210" s="474">
        <v>0</v>
      </c>
      <c r="CA210" s="475"/>
      <c r="CB210" s="20"/>
      <c r="CC210" s="315"/>
      <c r="CD210" s="476"/>
      <c r="CE210" s="474">
        <v>0</v>
      </c>
      <c r="CF210" s="475"/>
      <c r="CG210" s="20"/>
      <c r="CH210" s="315"/>
      <c r="CI210" s="476"/>
      <c r="CJ210" s="474">
        <v>0</v>
      </c>
      <c r="CK210" s="475"/>
      <c r="CL210" s="20"/>
      <c r="CM210" s="315"/>
      <c r="CN210" s="476"/>
      <c r="CO210" s="474">
        <v>0</v>
      </c>
      <c r="CP210" s="475"/>
      <c r="CQ210" s="20"/>
      <c r="CR210" s="315"/>
      <c r="CS210" s="476"/>
      <c r="CT210" s="474">
        <v>0</v>
      </c>
      <c r="CU210" s="475"/>
      <c r="CV210" s="20"/>
      <c r="CW210" s="315"/>
      <c r="CX210" s="476"/>
      <c r="CY210" s="474">
        <v>0</v>
      </c>
      <c r="CZ210" s="475"/>
      <c r="DA210" s="20"/>
      <c r="DB210" s="315"/>
      <c r="DC210" s="476"/>
      <c r="DD210" s="474">
        <v>0</v>
      </c>
      <c r="DE210" s="475"/>
      <c r="DF210" s="20"/>
      <c r="DG210" s="315"/>
      <c r="DH210" s="476"/>
      <c r="DI210" s="474">
        <v>0</v>
      </c>
      <c r="DJ210" s="475"/>
      <c r="DK210" s="20"/>
      <c r="DL210" s="315"/>
      <c r="DM210" s="476"/>
      <c r="DN210" s="474">
        <v>0</v>
      </c>
      <c r="DO210" s="475"/>
      <c r="DP210" s="20"/>
      <c r="DQ210" s="315"/>
      <c r="DR210" s="476"/>
      <c r="DS210" s="474">
        <v>0</v>
      </c>
      <c r="DT210" s="475"/>
      <c r="DU210" s="20"/>
      <c r="DV210" s="315"/>
      <c r="DW210" s="476"/>
      <c r="DX210" s="474">
        <v>0</v>
      </c>
      <c r="DY210" s="475"/>
      <c r="DZ210" s="20"/>
      <c r="EA210" s="315"/>
      <c r="EB210" s="476"/>
      <c r="EC210" s="474">
        <v>0</v>
      </c>
      <c r="ED210" s="475"/>
      <c r="EE210" s="20"/>
      <c r="EF210" s="315"/>
      <c r="EG210" s="476"/>
      <c r="EH210" s="474">
        <v>0</v>
      </c>
      <c r="EI210" s="475"/>
      <c r="EJ210" s="20"/>
      <c r="EK210" s="315"/>
      <c r="EL210" s="476"/>
      <c r="EM210" s="474">
        <f>SUM(CE210:DI210)</f>
        <v>0</v>
      </c>
      <c r="EN210" s="475"/>
      <c r="EO210" s="20"/>
      <c r="EP210" s="151"/>
    </row>
    <row r="211" spans="4:146" ht="12.75" hidden="1" customHeight="1" x14ac:dyDescent="0.3">
      <c r="D211" s="151" t="s">
        <v>419</v>
      </c>
      <c r="G211" s="402"/>
      <c r="H211" s="20">
        <v>0</v>
      </c>
      <c r="I211" s="19"/>
      <c r="J211" s="20"/>
      <c r="K211" s="315"/>
      <c r="L211" s="315"/>
      <c r="M211" s="20">
        <v>0</v>
      </c>
      <c r="N211" s="19"/>
      <c r="O211" s="20"/>
      <c r="P211" s="315"/>
      <c r="Q211" s="315"/>
      <c r="R211" s="20">
        <v>0</v>
      </c>
      <c r="S211" s="19"/>
      <c r="T211" s="20"/>
      <c r="U211" s="315"/>
      <c r="V211" s="315"/>
      <c r="W211" s="20">
        <v>0</v>
      </c>
      <c r="X211" s="19"/>
      <c r="Y211" s="20"/>
      <c r="Z211" s="315"/>
      <c r="AA211" s="315"/>
      <c r="AB211" s="20">
        <v>0</v>
      </c>
      <c r="AC211" s="19"/>
      <c r="AD211" s="20"/>
      <c r="AE211" s="315"/>
      <c r="AF211" s="315"/>
      <c r="AG211" s="20">
        <v>0</v>
      </c>
      <c r="AH211" s="19"/>
      <c r="AI211" s="20"/>
      <c r="AJ211" s="315"/>
      <c r="AK211" s="315"/>
      <c r="AL211" s="20">
        <v>0</v>
      </c>
      <c r="AM211" s="19"/>
      <c r="AN211" s="20"/>
      <c r="AO211" s="315"/>
      <c r="AP211" s="315"/>
      <c r="AQ211" s="20">
        <v>0</v>
      </c>
      <c r="AR211" s="19"/>
      <c r="AS211" s="20"/>
      <c r="AT211" s="315"/>
      <c r="AU211" s="315"/>
      <c r="AV211" s="20">
        <v>0</v>
      </c>
      <c r="AW211" s="19"/>
      <c r="AX211" s="20"/>
      <c r="AY211" s="315"/>
      <c r="AZ211" s="315"/>
      <c r="BA211" s="20">
        <v>0</v>
      </c>
      <c r="BB211" s="19"/>
      <c r="BC211" s="20"/>
      <c r="BD211" s="315"/>
      <c r="BE211" s="315"/>
      <c r="BF211" s="20">
        <v>0</v>
      </c>
      <c r="BG211" s="19"/>
      <c r="BH211" s="20"/>
      <c r="BI211" s="315"/>
      <c r="BJ211" s="315"/>
      <c r="BK211" s="20">
        <v>0</v>
      </c>
      <c r="BL211" s="19"/>
      <c r="BM211" s="20"/>
      <c r="BN211" s="315"/>
      <c r="BO211" s="315"/>
      <c r="BP211" s="20">
        <v>0</v>
      </c>
      <c r="BQ211" s="19"/>
      <c r="BR211" s="20"/>
      <c r="BS211" s="315"/>
      <c r="BT211" s="315"/>
      <c r="BU211" s="20">
        <f>SUM(M211:BP211)</f>
        <v>0</v>
      </c>
      <c r="BV211" s="19"/>
      <c r="BW211" s="20"/>
      <c r="BX211" s="315"/>
      <c r="BY211" s="315"/>
      <c r="BZ211" s="20">
        <v>0</v>
      </c>
      <c r="CA211" s="19"/>
      <c r="CB211" s="20"/>
      <c r="CC211" s="315"/>
      <c r="CD211" s="315"/>
      <c r="CE211" s="20">
        <v>0</v>
      </c>
      <c r="CF211" s="19"/>
      <c r="CG211" s="20"/>
      <c r="CH211" s="315"/>
      <c r="CI211" s="315"/>
      <c r="CJ211" s="20">
        <v>0</v>
      </c>
      <c r="CK211" s="19"/>
      <c r="CL211" s="20"/>
      <c r="CM211" s="315"/>
      <c r="CN211" s="315"/>
      <c r="CO211" s="20">
        <v>0</v>
      </c>
      <c r="CP211" s="19"/>
      <c r="CQ211" s="20"/>
      <c r="CR211" s="315"/>
      <c r="CS211" s="315"/>
      <c r="CT211" s="20">
        <v>0</v>
      </c>
      <c r="CU211" s="19"/>
      <c r="CV211" s="20"/>
      <c r="CW211" s="315"/>
      <c r="CX211" s="315"/>
      <c r="CY211" s="20">
        <v>0</v>
      </c>
      <c r="CZ211" s="19"/>
      <c r="DA211" s="20"/>
      <c r="DB211" s="315"/>
      <c r="DC211" s="315"/>
      <c r="DD211" s="20">
        <v>0</v>
      </c>
      <c r="DE211" s="19"/>
      <c r="DF211" s="20"/>
      <c r="DG211" s="315"/>
      <c r="DH211" s="315"/>
      <c r="DI211" s="20">
        <v>0</v>
      </c>
      <c r="DJ211" s="19"/>
      <c r="DK211" s="20"/>
      <c r="DL211" s="315"/>
      <c r="DM211" s="315"/>
      <c r="DN211" s="20">
        <v>0</v>
      </c>
      <c r="DO211" s="19"/>
      <c r="DP211" s="20"/>
      <c r="DQ211" s="315"/>
      <c r="DR211" s="315"/>
      <c r="DS211" s="20">
        <v>0</v>
      </c>
      <c r="DT211" s="19"/>
      <c r="DU211" s="20"/>
      <c r="DV211" s="315"/>
      <c r="DW211" s="315"/>
      <c r="DX211" s="20">
        <v>0</v>
      </c>
      <c r="DY211" s="19"/>
      <c r="DZ211" s="20"/>
      <c r="EA211" s="315"/>
      <c r="EB211" s="315"/>
      <c r="EC211" s="20">
        <v>0</v>
      </c>
      <c r="ED211" s="19"/>
      <c r="EE211" s="20"/>
      <c r="EF211" s="315"/>
      <c r="EG211" s="315"/>
      <c r="EH211" s="20">
        <v>0</v>
      </c>
      <c r="EI211" s="19"/>
      <c r="EJ211" s="20"/>
      <c r="EK211" s="315"/>
      <c r="EL211" s="315"/>
      <c r="EM211" s="20">
        <f>SUM(CE211:DI211)</f>
        <v>0</v>
      </c>
      <c r="EN211" s="19"/>
      <c r="EO211" s="20"/>
      <c r="EP211" s="151"/>
    </row>
    <row r="212" spans="4:146" ht="12.75" hidden="1" customHeight="1" x14ac:dyDescent="0.3">
      <c r="D212" s="151" t="s">
        <v>420</v>
      </c>
      <c r="G212" s="419"/>
      <c r="H212" s="6">
        <v>0</v>
      </c>
      <c r="I212" s="5"/>
      <c r="J212" s="20"/>
      <c r="K212" s="315"/>
      <c r="L212" s="483"/>
      <c r="M212" s="6">
        <v>0</v>
      </c>
      <c r="N212" s="5"/>
      <c r="O212" s="20"/>
      <c r="P212" s="315"/>
      <c r="Q212" s="483"/>
      <c r="R212" s="6">
        <v>0</v>
      </c>
      <c r="S212" s="5"/>
      <c r="T212" s="20"/>
      <c r="U212" s="315"/>
      <c r="V212" s="483"/>
      <c r="W212" s="6">
        <v>0</v>
      </c>
      <c r="X212" s="5"/>
      <c r="Y212" s="20"/>
      <c r="Z212" s="315"/>
      <c r="AA212" s="483"/>
      <c r="AB212" s="6">
        <v>0</v>
      </c>
      <c r="AC212" s="5"/>
      <c r="AD212" s="20"/>
      <c r="AE212" s="315"/>
      <c r="AF212" s="483"/>
      <c r="AG212" s="6">
        <v>0</v>
      </c>
      <c r="AH212" s="5"/>
      <c r="AI212" s="20"/>
      <c r="AJ212" s="315"/>
      <c r="AK212" s="483"/>
      <c r="AL212" s="6">
        <v>0</v>
      </c>
      <c r="AM212" s="5"/>
      <c r="AN212" s="20"/>
      <c r="AO212" s="315"/>
      <c r="AP212" s="483"/>
      <c r="AQ212" s="6">
        <v>0</v>
      </c>
      <c r="AR212" s="5"/>
      <c r="AS212" s="20"/>
      <c r="AT212" s="315"/>
      <c r="AU212" s="483"/>
      <c r="AV212" s="6">
        <v>0</v>
      </c>
      <c r="AW212" s="5"/>
      <c r="AX212" s="20"/>
      <c r="AY212" s="315"/>
      <c r="AZ212" s="483"/>
      <c r="BA212" s="6">
        <v>0</v>
      </c>
      <c r="BB212" s="5"/>
      <c r="BC212" s="20"/>
      <c r="BD212" s="315"/>
      <c r="BE212" s="483"/>
      <c r="BF212" s="6">
        <v>0</v>
      </c>
      <c r="BG212" s="5"/>
      <c r="BH212" s="20"/>
      <c r="BI212" s="315"/>
      <c r="BJ212" s="483"/>
      <c r="BK212" s="6">
        <v>0</v>
      </c>
      <c r="BL212" s="5"/>
      <c r="BM212" s="20"/>
      <c r="BN212" s="315"/>
      <c r="BO212" s="483"/>
      <c r="BP212" s="6">
        <v>0</v>
      </c>
      <c r="BQ212" s="5"/>
      <c r="BR212" s="20"/>
      <c r="BS212" s="315"/>
      <c r="BT212" s="483"/>
      <c r="BU212" s="6">
        <f>SUM(M212:BP212)</f>
        <v>0</v>
      </c>
      <c r="BV212" s="5"/>
      <c r="BW212" s="20"/>
      <c r="BX212" s="315"/>
      <c r="BY212" s="483"/>
      <c r="BZ212" s="6">
        <v>0</v>
      </c>
      <c r="CA212" s="5"/>
      <c r="CB212" s="20"/>
      <c r="CC212" s="315"/>
      <c r="CD212" s="483"/>
      <c r="CE212" s="6">
        <v>0</v>
      </c>
      <c r="CF212" s="5"/>
      <c r="CG212" s="20"/>
      <c r="CH212" s="315"/>
      <c r="CI212" s="483"/>
      <c r="CJ212" s="6">
        <v>0</v>
      </c>
      <c r="CK212" s="5"/>
      <c r="CL212" s="20"/>
      <c r="CM212" s="315"/>
      <c r="CN212" s="483"/>
      <c r="CO212" s="6">
        <v>0</v>
      </c>
      <c r="CP212" s="5"/>
      <c r="CQ212" s="20"/>
      <c r="CR212" s="315"/>
      <c r="CS212" s="483"/>
      <c r="CT212" s="6">
        <v>0</v>
      </c>
      <c r="CU212" s="5"/>
      <c r="CV212" s="20"/>
      <c r="CW212" s="315"/>
      <c r="CX212" s="483"/>
      <c r="CY212" s="6">
        <v>0</v>
      </c>
      <c r="CZ212" s="5"/>
      <c r="DA212" s="20"/>
      <c r="DB212" s="315"/>
      <c r="DC212" s="483"/>
      <c r="DD212" s="6">
        <v>0</v>
      </c>
      <c r="DE212" s="5"/>
      <c r="DF212" s="20"/>
      <c r="DG212" s="315"/>
      <c r="DH212" s="483"/>
      <c r="DI212" s="6">
        <v>0</v>
      </c>
      <c r="DJ212" s="5"/>
      <c r="DK212" s="20"/>
      <c r="DL212" s="315"/>
      <c r="DM212" s="483"/>
      <c r="DN212" s="6">
        <v>0</v>
      </c>
      <c r="DO212" s="5"/>
      <c r="DP212" s="20"/>
      <c r="DQ212" s="315"/>
      <c r="DR212" s="483"/>
      <c r="DS212" s="6">
        <v>0</v>
      </c>
      <c r="DT212" s="5"/>
      <c r="DU212" s="20"/>
      <c r="DV212" s="315"/>
      <c r="DW212" s="483"/>
      <c r="DX212" s="6">
        <v>0</v>
      </c>
      <c r="DY212" s="5"/>
      <c r="DZ212" s="20"/>
      <c r="EA212" s="315"/>
      <c r="EB212" s="483"/>
      <c r="EC212" s="6">
        <v>0</v>
      </c>
      <c r="ED212" s="5"/>
      <c r="EE212" s="20"/>
      <c r="EF212" s="315"/>
      <c r="EG212" s="483"/>
      <c r="EH212" s="6">
        <v>0</v>
      </c>
      <c r="EI212" s="5"/>
      <c r="EJ212" s="20"/>
      <c r="EK212" s="315"/>
      <c r="EL212" s="483"/>
      <c r="EM212" s="6">
        <f>SUM(CE212:DI212)</f>
        <v>0</v>
      </c>
      <c r="EN212" s="5"/>
      <c r="EO212" s="20"/>
      <c r="EP212" s="151"/>
    </row>
    <row r="213" spans="4:146" ht="12.75" hidden="1" customHeight="1" x14ac:dyDescent="0.3">
      <c r="D213" s="151"/>
      <c r="H213" s="20"/>
      <c r="I213" s="20"/>
      <c r="J213" s="20"/>
      <c r="K213" s="315"/>
      <c r="L213" s="20"/>
      <c r="M213" s="20"/>
      <c r="N213" s="20"/>
      <c r="O213" s="20"/>
      <c r="P213" s="315"/>
      <c r="Q213" s="20"/>
      <c r="R213" s="20"/>
      <c r="S213" s="20"/>
      <c r="T213" s="20"/>
      <c r="U213" s="315"/>
      <c r="V213" s="20"/>
      <c r="W213" s="20"/>
      <c r="X213" s="20"/>
      <c r="Y213" s="20"/>
      <c r="Z213" s="315"/>
      <c r="AA213" s="20"/>
      <c r="AB213" s="20"/>
      <c r="AC213" s="20"/>
      <c r="AD213" s="20"/>
      <c r="AE213" s="315"/>
      <c r="AF213" s="20"/>
      <c r="AG213" s="20"/>
      <c r="AH213" s="20"/>
      <c r="AI213" s="20"/>
      <c r="AJ213" s="315"/>
      <c r="AK213" s="20"/>
      <c r="AL213" s="20"/>
      <c r="AM213" s="20"/>
      <c r="AN213" s="20"/>
      <c r="AO213" s="315"/>
      <c r="AP213" s="20"/>
      <c r="AQ213" s="20"/>
      <c r="AR213" s="20"/>
      <c r="AS213" s="20"/>
      <c r="AT213" s="315"/>
      <c r="AU213" s="20"/>
      <c r="AV213" s="20"/>
      <c r="AW213" s="20"/>
      <c r="AX213" s="20"/>
      <c r="AY213" s="315"/>
      <c r="AZ213" s="20"/>
      <c r="BA213" s="20"/>
      <c r="BB213" s="20"/>
      <c r="BC213" s="20"/>
      <c r="BD213" s="315"/>
      <c r="BE213" s="20"/>
      <c r="BF213" s="20"/>
      <c r="BG213" s="20"/>
      <c r="BH213" s="20"/>
      <c r="BI213" s="315"/>
      <c r="BJ213" s="20"/>
      <c r="BK213" s="20"/>
      <c r="BL213" s="20"/>
      <c r="BM213" s="20"/>
      <c r="BN213" s="315"/>
      <c r="BO213" s="20"/>
      <c r="BP213" s="20"/>
      <c r="BQ213" s="20"/>
      <c r="BR213" s="20"/>
      <c r="BS213" s="315"/>
      <c r="BT213" s="20"/>
      <c r="BU213" s="20"/>
      <c r="BV213" s="20"/>
      <c r="BW213" s="20"/>
      <c r="BX213" s="315"/>
      <c r="BY213" s="20"/>
      <c r="BZ213" s="20"/>
      <c r="CA213" s="20"/>
      <c r="CB213" s="20"/>
      <c r="CC213" s="315"/>
      <c r="CD213" s="20"/>
      <c r="CE213" s="20"/>
      <c r="CF213" s="20"/>
      <c r="CG213" s="20"/>
      <c r="CH213" s="315"/>
      <c r="CI213" s="20"/>
      <c r="CJ213" s="20"/>
      <c r="CK213" s="20"/>
      <c r="CL213" s="20"/>
      <c r="CM213" s="315"/>
      <c r="CN213" s="20"/>
      <c r="CO213" s="20"/>
      <c r="CP213" s="20"/>
      <c r="CQ213" s="20"/>
      <c r="CR213" s="315"/>
      <c r="CS213" s="20"/>
      <c r="CT213" s="20"/>
      <c r="CU213" s="20"/>
      <c r="CV213" s="20"/>
      <c r="CW213" s="315"/>
      <c r="CX213" s="20"/>
      <c r="CY213" s="20"/>
      <c r="CZ213" s="20"/>
      <c r="DA213" s="20"/>
      <c r="DB213" s="315"/>
      <c r="DC213" s="20"/>
      <c r="DD213" s="20"/>
      <c r="DE213" s="20"/>
      <c r="DF213" s="20"/>
      <c r="DG213" s="315"/>
      <c r="DH213" s="20"/>
      <c r="DI213" s="20"/>
      <c r="DJ213" s="20"/>
      <c r="DK213" s="20"/>
      <c r="DL213" s="315"/>
      <c r="DM213" s="20"/>
      <c r="DN213" s="20"/>
      <c r="DO213" s="20"/>
      <c r="DP213" s="20"/>
      <c r="DQ213" s="315"/>
      <c r="DR213" s="20"/>
      <c r="DS213" s="20"/>
      <c r="DT213" s="20"/>
      <c r="DU213" s="20"/>
      <c r="DV213" s="315"/>
      <c r="DW213" s="20"/>
      <c r="DX213" s="20"/>
      <c r="DY213" s="20"/>
      <c r="DZ213" s="20"/>
      <c r="EA213" s="315"/>
      <c r="EB213" s="20"/>
      <c r="EC213" s="20"/>
      <c r="ED213" s="20"/>
      <c r="EE213" s="20"/>
      <c r="EF213" s="315"/>
      <c r="EG213" s="20"/>
      <c r="EH213" s="20"/>
      <c r="EI213" s="20"/>
      <c r="EJ213" s="20"/>
      <c r="EK213" s="315"/>
      <c r="EL213" s="20"/>
      <c r="EM213" s="20"/>
      <c r="EN213" s="20"/>
      <c r="EO213" s="20"/>
      <c r="EP213" s="151"/>
    </row>
    <row r="214" spans="4:146" ht="12.75" hidden="1" customHeight="1" x14ac:dyDescent="0.3">
      <c r="D214" s="151" t="s">
        <v>458</v>
      </c>
      <c r="H214" s="20">
        <f>SUM(H215:H217)</f>
        <v>0</v>
      </c>
      <c r="I214" s="20"/>
      <c r="J214" s="20"/>
      <c r="K214" s="315"/>
      <c r="L214" s="20"/>
      <c r="M214" s="20">
        <f>SUM(M215:M217)</f>
        <v>0</v>
      </c>
      <c r="N214" s="20"/>
      <c r="O214" s="20"/>
      <c r="P214" s="315"/>
      <c r="Q214" s="20"/>
      <c r="R214" s="20">
        <f>SUM(R215:R217)</f>
        <v>0</v>
      </c>
      <c r="S214" s="20"/>
      <c r="T214" s="20"/>
      <c r="U214" s="315"/>
      <c r="V214" s="20"/>
      <c r="W214" s="20">
        <f>SUM(W215:W217)</f>
        <v>0</v>
      </c>
      <c r="X214" s="20"/>
      <c r="Y214" s="20"/>
      <c r="Z214" s="315"/>
      <c r="AA214" s="20"/>
      <c r="AB214" s="20">
        <f>SUM(AB215:AB217)</f>
        <v>0</v>
      </c>
      <c r="AC214" s="20"/>
      <c r="AD214" s="20"/>
      <c r="AE214" s="315"/>
      <c r="AF214" s="20"/>
      <c r="AG214" s="20">
        <f>SUM(AG215:AG217)</f>
        <v>0</v>
      </c>
      <c r="AH214" s="20"/>
      <c r="AI214" s="20"/>
      <c r="AJ214" s="315"/>
      <c r="AK214" s="20"/>
      <c r="AL214" s="20">
        <f>SUM(AL215:AL217)</f>
        <v>0</v>
      </c>
      <c r="AM214" s="20"/>
      <c r="AN214" s="20"/>
      <c r="AO214" s="315"/>
      <c r="AP214" s="20"/>
      <c r="AQ214" s="20">
        <f>SUM(AQ215:AQ217)</f>
        <v>0</v>
      </c>
      <c r="AR214" s="20"/>
      <c r="AS214" s="20"/>
      <c r="AT214" s="315"/>
      <c r="AU214" s="20"/>
      <c r="AV214" s="20">
        <f>SUM(AV215:AV217)</f>
        <v>0</v>
      </c>
      <c r="AW214" s="20"/>
      <c r="AX214" s="20"/>
      <c r="AY214" s="315"/>
      <c r="AZ214" s="20"/>
      <c r="BA214" s="20">
        <f>SUM(BA215:BA217)</f>
        <v>0</v>
      </c>
      <c r="BB214" s="20"/>
      <c r="BC214" s="20"/>
      <c r="BD214" s="315"/>
      <c r="BE214" s="20"/>
      <c r="BF214" s="20">
        <f>SUM(BF215:BF217)</f>
        <v>0</v>
      </c>
      <c r="BG214" s="20"/>
      <c r="BH214" s="20"/>
      <c r="BI214" s="315"/>
      <c r="BJ214" s="20"/>
      <c r="BK214" s="20">
        <f>SUM(BK215:BK217)</f>
        <v>0</v>
      </c>
      <c r="BL214" s="20"/>
      <c r="BM214" s="20"/>
      <c r="BN214" s="315"/>
      <c r="BO214" s="20"/>
      <c r="BP214" s="20">
        <f>SUM(BP215:BP217)</f>
        <v>0</v>
      </c>
      <c r="BQ214" s="20"/>
      <c r="BR214" s="20"/>
      <c r="BS214" s="315"/>
      <c r="BT214" s="20"/>
      <c r="BU214" s="20">
        <f>SUM(BU215:BU217)</f>
        <v>0</v>
      </c>
      <c r="BV214" s="20"/>
      <c r="BW214" s="20"/>
      <c r="BX214" s="315"/>
      <c r="BY214" s="20"/>
      <c r="BZ214" s="20">
        <f>SUM(BZ215:BZ217)</f>
        <v>0</v>
      </c>
      <c r="CA214" s="20"/>
      <c r="CB214" s="20"/>
      <c r="CC214" s="315"/>
      <c r="CD214" s="20"/>
      <c r="CE214" s="20">
        <f>SUM(CE215:CE217)</f>
        <v>0</v>
      </c>
      <c r="CF214" s="20"/>
      <c r="CG214" s="20"/>
      <c r="CH214" s="315"/>
      <c r="CI214" s="20"/>
      <c r="CJ214" s="20">
        <f>SUM(CJ215:CJ217)</f>
        <v>0</v>
      </c>
      <c r="CK214" s="20"/>
      <c r="CL214" s="20"/>
      <c r="CM214" s="315"/>
      <c r="CN214" s="20"/>
      <c r="CO214" s="20">
        <f>SUM(CO215:CO217)</f>
        <v>0</v>
      </c>
      <c r="CP214" s="20"/>
      <c r="CQ214" s="20"/>
      <c r="CR214" s="315"/>
      <c r="CS214" s="20"/>
      <c r="CT214" s="20">
        <f>SUM(CT215:CT217)</f>
        <v>0</v>
      </c>
      <c r="CU214" s="20"/>
      <c r="CV214" s="20"/>
      <c r="CW214" s="315"/>
      <c r="CX214" s="20"/>
      <c r="CY214" s="20">
        <f>SUM(CY215:CY217)</f>
        <v>0</v>
      </c>
      <c r="CZ214" s="20"/>
      <c r="DA214" s="20"/>
      <c r="DB214" s="315"/>
      <c r="DC214" s="20"/>
      <c r="DD214" s="20">
        <f>SUM(DD215:DD217)</f>
        <v>0</v>
      </c>
      <c r="DE214" s="20"/>
      <c r="DF214" s="20"/>
      <c r="DG214" s="315"/>
      <c r="DH214" s="20"/>
      <c r="DI214" s="20">
        <f>SUM(DI215:DI217)</f>
        <v>0</v>
      </c>
      <c r="DJ214" s="20"/>
      <c r="DK214" s="20"/>
      <c r="DL214" s="315"/>
      <c r="DM214" s="20"/>
      <c r="DN214" s="20">
        <f>SUM(DN215:DN217)</f>
        <v>0</v>
      </c>
      <c r="DO214" s="20"/>
      <c r="DP214" s="20"/>
      <c r="DQ214" s="315"/>
      <c r="DR214" s="20"/>
      <c r="DS214" s="20">
        <f>SUM(DS215:DS217)</f>
        <v>0</v>
      </c>
      <c r="DT214" s="20"/>
      <c r="DU214" s="20"/>
      <c r="DV214" s="315"/>
      <c r="DW214" s="20"/>
      <c r="DX214" s="20">
        <f>SUM(DX215:DX217)</f>
        <v>0</v>
      </c>
      <c r="DY214" s="20"/>
      <c r="DZ214" s="20"/>
      <c r="EA214" s="315"/>
      <c r="EB214" s="20"/>
      <c r="EC214" s="20">
        <f>SUM(EC215:EC217)</f>
        <v>0</v>
      </c>
      <c r="ED214" s="20"/>
      <c r="EE214" s="20"/>
      <c r="EF214" s="315"/>
      <c r="EG214" s="20"/>
      <c r="EH214" s="20">
        <f>SUM(EH215:EH217)</f>
        <v>0</v>
      </c>
      <c r="EI214" s="20"/>
      <c r="EJ214" s="20"/>
      <c r="EK214" s="315"/>
      <c r="EL214" s="20"/>
      <c r="EM214" s="20">
        <f>SUM(EM215:EM217)</f>
        <v>0</v>
      </c>
      <c r="EN214" s="20"/>
      <c r="EO214" s="20"/>
      <c r="EP214" s="151"/>
    </row>
    <row r="215" spans="4:146" ht="12.75" hidden="1" customHeight="1" x14ac:dyDescent="0.3">
      <c r="D215" s="151" t="s">
        <v>416</v>
      </c>
      <c r="G215" s="406"/>
      <c r="H215" s="474">
        <v>0</v>
      </c>
      <c r="I215" s="475"/>
      <c r="J215" s="20"/>
      <c r="K215" s="315"/>
      <c r="L215" s="476"/>
      <c r="M215" s="474">
        <v>0</v>
      </c>
      <c r="N215" s="475"/>
      <c r="O215" s="20"/>
      <c r="P215" s="315"/>
      <c r="Q215" s="476"/>
      <c r="R215" s="474">
        <v>0</v>
      </c>
      <c r="S215" s="475"/>
      <c r="T215" s="20"/>
      <c r="U215" s="315"/>
      <c r="V215" s="476"/>
      <c r="W215" s="474">
        <v>0</v>
      </c>
      <c r="X215" s="475"/>
      <c r="Y215" s="20"/>
      <c r="Z215" s="315"/>
      <c r="AA215" s="476"/>
      <c r="AB215" s="474">
        <v>0</v>
      </c>
      <c r="AC215" s="475"/>
      <c r="AD215" s="20"/>
      <c r="AE215" s="315"/>
      <c r="AF215" s="476"/>
      <c r="AG215" s="474">
        <v>0</v>
      </c>
      <c r="AH215" s="475"/>
      <c r="AI215" s="20"/>
      <c r="AJ215" s="315"/>
      <c r="AK215" s="476"/>
      <c r="AL215" s="474">
        <v>0</v>
      </c>
      <c r="AM215" s="475"/>
      <c r="AN215" s="20"/>
      <c r="AO215" s="315"/>
      <c r="AP215" s="476"/>
      <c r="AQ215" s="474">
        <v>0</v>
      </c>
      <c r="AR215" s="475"/>
      <c r="AS215" s="20"/>
      <c r="AT215" s="315"/>
      <c r="AU215" s="476"/>
      <c r="AV215" s="474">
        <v>0</v>
      </c>
      <c r="AW215" s="475"/>
      <c r="AX215" s="20"/>
      <c r="AY215" s="315"/>
      <c r="AZ215" s="476"/>
      <c r="BA215" s="474">
        <v>0</v>
      </c>
      <c r="BB215" s="475"/>
      <c r="BC215" s="20"/>
      <c r="BD215" s="315"/>
      <c r="BE215" s="476"/>
      <c r="BF215" s="474">
        <v>0</v>
      </c>
      <c r="BG215" s="475"/>
      <c r="BH215" s="20"/>
      <c r="BI215" s="315"/>
      <c r="BJ215" s="476"/>
      <c r="BK215" s="474">
        <v>0</v>
      </c>
      <c r="BL215" s="475"/>
      <c r="BM215" s="20"/>
      <c r="BN215" s="315"/>
      <c r="BO215" s="476"/>
      <c r="BP215" s="474">
        <v>0</v>
      </c>
      <c r="BQ215" s="475"/>
      <c r="BR215" s="20"/>
      <c r="BS215" s="315"/>
      <c r="BT215" s="476"/>
      <c r="BU215" s="474">
        <f>SUM(M215:BP215)</f>
        <v>0</v>
      </c>
      <c r="BV215" s="475"/>
      <c r="BW215" s="20"/>
      <c r="BX215" s="315"/>
      <c r="BY215" s="476"/>
      <c r="BZ215" s="474">
        <v>0</v>
      </c>
      <c r="CA215" s="475"/>
      <c r="CB215" s="20"/>
      <c r="CC215" s="315"/>
      <c r="CD215" s="476"/>
      <c r="CE215" s="474">
        <v>0</v>
      </c>
      <c r="CF215" s="475"/>
      <c r="CG215" s="20"/>
      <c r="CH215" s="315"/>
      <c r="CI215" s="476"/>
      <c r="CJ215" s="474">
        <v>0</v>
      </c>
      <c r="CK215" s="475"/>
      <c r="CL215" s="20"/>
      <c r="CM215" s="315"/>
      <c r="CN215" s="476"/>
      <c r="CO215" s="474">
        <v>0</v>
      </c>
      <c r="CP215" s="475"/>
      <c r="CQ215" s="20"/>
      <c r="CR215" s="315"/>
      <c r="CS215" s="476"/>
      <c r="CT215" s="474">
        <v>0</v>
      </c>
      <c r="CU215" s="475"/>
      <c r="CV215" s="20"/>
      <c r="CW215" s="315"/>
      <c r="CX215" s="476"/>
      <c r="CY215" s="474">
        <v>0</v>
      </c>
      <c r="CZ215" s="475"/>
      <c r="DA215" s="20"/>
      <c r="DB215" s="315"/>
      <c r="DC215" s="476"/>
      <c r="DD215" s="474">
        <v>0</v>
      </c>
      <c r="DE215" s="475"/>
      <c r="DF215" s="20"/>
      <c r="DG215" s="315"/>
      <c r="DH215" s="476"/>
      <c r="DI215" s="474">
        <v>0</v>
      </c>
      <c r="DJ215" s="475"/>
      <c r="DK215" s="20"/>
      <c r="DL215" s="315"/>
      <c r="DM215" s="476"/>
      <c r="DN215" s="474">
        <v>0</v>
      </c>
      <c r="DO215" s="475"/>
      <c r="DP215" s="20"/>
      <c r="DQ215" s="315"/>
      <c r="DR215" s="476"/>
      <c r="DS215" s="474">
        <v>0</v>
      </c>
      <c r="DT215" s="475"/>
      <c r="DU215" s="20"/>
      <c r="DV215" s="315"/>
      <c r="DW215" s="476"/>
      <c r="DX215" s="474">
        <v>0</v>
      </c>
      <c r="DY215" s="475"/>
      <c r="DZ215" s="20"/>
      <c r="EA215" s="315"/>
      <c r="EB215" s="476"/>
      <c r="EC215" s="474">
        <v>0</v>
      </c>
      <c r="ED215" s="475"/>
      <c r="EE215" s="20"/>
      <c r="EF215" s="315"/>
      <c r="EG215" s="476"/>
      <c r="EH215" s="474">
        <v>0</v>
      </c>
      <c r="EI215" s="475"/>
      <c r="EJ215" s="20"/>
      <c r="EK215" s="315"/>
      <c r="EL215" s="476"/>
      <c r="EM215" s="474">
        <f>SUM(CE215:DI215)</f>
        <v>0</v>
      </c>
      <c r="EN215" s="475"/>
      <c r="EO215" s="20"/>
      <c r="EP215" s="151"/>
    </row>
    <row r="216" spans="4:146" ht="12.75" hidden="1" customHeight="1" x14ac:dyDescent="0.3">
      <c r="D216" s="151" t="s">
        <v>419</v>
      </c>
      <c r="G216" s="402"/>
      <c r="H216" s="20">
        <v>0</v>
      </c>
      <c r="I216" s="19"/>
      <c r="J216" s="20"/>
      <c r="K216" s="315"/>
      <c r="L216" s="315"/>
      <c r="M216" s="20">
        <v>0</v>
      </c>
      <c r="N216" s="19"/>
      <c r="O216" s="20"/>
      <c r="P216" s="315"/>
      <c r="Q216" s="315"/>
      <c r="R216" s="20">
        <v>0</v>
      </c>
      <c r="S216" s="19"/>
      <c r="T216" s="20"/>
      <c r="U216" s="315"/>
      <c r="V216" s="315"/>
      <c r="W216" s="20">
        <v>0</v>
      </c>
      <c r="X216" s="19"/>
      <c r="Y216" s="20"/>
      <c r="Z216" s="315"/>
      <c r="AA216" s="315"/>
      <c r="AB216" s="20">
        <v>0</v>
      </c>
      <c r="AC216" s="19"/>
      <c r="AD216" s="20"/>
      <c r="AE216" s="315"/>
      <c r="AF216" s="315"/>
      <c r="AG216" s="20">
        <v>0</v>
      </c>
      <c r="AH216" s="19"/>
      <c r="AI216" s="20"/>
      <c r="AJ216" s="315"/>
      <c r="AK216" s="315"/>
      <c r="AL216" s="20">
        <v>0</v>
      </c>
      <c r="AM216" s="19"/>
      <c r="AN216" s="20"/>
      <c r="AO216" s="315"/>
      <c r="AP216" s="315"/>
      <c r="AQ216" s="20">
        <v>0</v>
      </c>
      <c r="AR216" s="19"/>
      <c r="AS216" s="20"/>
      <c r="AT216" s="315"/>
      <c r="AU216" s="315"/>
      <c r="AV216" s="20">
        <v>0</v>
      </c>
      <c r="AW216" s="19"/>
      <c r="AX216" s="20"/>
      <c r="AY216" s="315"/>
      <c r="AZ216" s="315"/>
      <c r="BA216" s="20">
        <v>0</v>
      </c>
      <c r="BB216" s="19"/>
      <c r="BC216" s="20"/>
      <c r="BD216" s="315"/>
      <c r="BE216" s="315"/>
      <c r="BF216" s="20">
        <v>0</v>
      </c>
      <c r="BG216" s="19"/>
      <c r="BH216" s="20"/>
      <c r="BI216" s="315"/>
      <c r="BJ216" s="315"/>
      <c r="BK216" s="20">
        <v>0</v>
      </c>
      <c r="BL216" s="19"/>
      <c r="BM216" s="20"/>
      <c r="BN216" s="315"/>
      <c r="BO216" s="315"/>
      <c r="BP216" s="20">
        <v>0</v>
      </c>
      <c r="BQ216" s="19"/>
      <c r="BR216" s="20"/>
      <c r="BS216" s="315"/>
      <c r="BT216" s="315"/>
      <c r="BU216" s="20">
        <f>SUM(M216:BP216)</f>
        <v>0</v>
      </c>
      <c r="BV216" s="19"/>
      <c r="BW216" s="20"/>
      <c r="BX216" s="315"/>
      <c r="BY216" s="315"/>
      <c r="BZ216" s="20">
        <v>0</v>
      </c>
      <c r="CA216" s="19"/>
      <c r="CB216" s="20"/>
      <c r="CC216" s="315"/>
      <c r="CD216" s="315"/>
      <c r="CE216" s="20">
        <v>0</v>
      </c>
      <c r="CF216" s="19"/>
      <c r="CG216" s="20"/>
      <c r="CH216" s="315"/>
      <c r="CI216" s="315"/>
      <c r="CJ216" s="20">
        <v>0</v>
      </c>
      <c r="CK216" s="19"/>
      <c r="CL216" s="20"/>
      <c r="CM216" s="315"/>
      <c r="CN216" s="315"/>
      <c r="CO216" s="20">
        <v>0</v>
      </c>
      <c r="CP216" s="19"/>
      <c r="CQ216" s="20"/>
      <c r="CR216" s="315"/>
      <c r="CS216" s="315"/>
      <c r="CT216" s="20">
        <v>0</v>
      </c>
      <c r="CU216" s="19"/>
      <c r="CV216" s="20"/>
      <c r="CW216" s="315"/>
      <c r="CX216" s="315"/>
      <c r="CY216" s="20">
        <v>0</v>
      </c>
      <c r="CZ216" s="19"/>
      <c r="DA216" s="20"/>
      <c r="DB216" s="315"/>
      <c r="DC216" s="315"/>
      <c r="DD216" s="20">
        <v>0</v>
      </c>
      <c r="DE216" s="19"/>
      <c r="DF216" s="20"/>
      <c r="DG216" s="315"/>
      <c r="DH216" s="315"/>
      <c r="DI216" s="20">
        <v>0</v>
      </c>
      <c r="DJ216" s="19"/>
      <c r="DK216" s="20"/>
      <c r="DL216" s="315"/>
      <c r="DM216" s="315"/>
      <c r="DN216" s="20">
        <v>0</v>
      </c>
      <c r="DO216" s="19"/>
      <c r="DP216" s="20"/>
      <c r="DQ216" s="315"/>
      <c r="DR216" s="315"/>
      <c r="DS216" s="20">
        <v>0</v>
      </c>
      <c r="DT216" s="19"/>
      <c r="DU216" s="20"/>
      <c r="DV216" s="315"/>
      <c r="DW216" s="315"/>
      <c r="DX216" s="20">
        <v>0</v>
      </c>
      <c r="DY216" s="19"/>
      <c r="DZ216" s="20"/>
      <c r="EA216" s="315"/>
      <c r="EB216" s="315"/>
      <c r="EC216" s="20">
        <v>0</v>
      </c>
      <c r="ED216" s="19"/>
      <c r="EE216" s="20"/>
      <c r="EF216" s="315"/>
      <c r="EG216" s="315"/>
      <c r="EH216" s="20">
        <v>0</v>
      </c>
      <c r="EI216" s="19"/>
      <c r="EJ216" s="20"/>
      <c r="EK216" s="315"/>
      <c r="EL216" s="315"/>
      <c r="EM216" s="20">
        <f>SUM(CE216:DI216)</f>
        <v>0</v>
      </c>
      <c r="EN216" s="19"/>
      <c r="EO216" s="20"/>
      <c r="EP216" s="151"/>
    </row>
    <row r="217" spans="4:146" ht="12.75" hidden="1" customHeight="1" x14ac:dyDescent="0.3">
      <c r="D217" s="151" t="s">
        <v>420</v>
      </c>
      <c r="G217" s="419"/>
      <c r="H217" s="6">
        <v>0</v>
      </c>
      <c r="I217" s="5"/>
      <c r="J217" s="20"/>
      <c r="K217" s="315"/>
      <c r="L217" s="483"/>
      <c r="M217" s="6">
        <v>0</v>
      </c>
      <c r="N217" s="5"/>
      <c r="O217" s="20"/>
      <c r="P217" s="315"/>
      <c r="Q217" s="483"/>
      <c r="R217" s="6">
        <v>0</v>
      </c>
      <c r="S217" s="5"/>
      <c r="T217" s="20"/>
      <c r="U217" s="315"/>
      <c r="V217" s="483"/>
      <c r="W217" s="6">
        <v>0</v>
      </c>
      <c r="X217" s="5"/>
      <c r="Y217" s="20"/>
      <c r="Z217" s="315"/>
      <c r="AA217" s="483"/>
      <c r="AB217" s="6">
        <v>0</v>
      </c>
      <c r="AC217" s="5"/>
      <c r="AD217" s="20"/>
      <c r="AE217" s="315"/>
      <c r="AF217" s="483"/>
      <c r="AG217" s="6">
        <v>0</v>
      </c>
      <c r="AH217" s="5"/>
      <c r="AI217" s="20"/>
      <c r="AJ217" s="315"/>
      <c r="AK217" s="483"/>
      <c r="AL217" s="6">
        <v>0</v>
      </c>
      <c r="AM217" s="5"/>
      <c r="AN217" s="20"/>
      <c r="AO217" s="315"/>
      <c r="AP217" s="483"/>
      <c r="AQ217" s="6">
        <v>0</v>
      </c>
      <c r="AR217" s="5"/>
      <c r="AS217" s="20"/>
      <c r="AT217" s="315"/>
      <c r="AU217" s="483"/>
      <c r="AV217" s="6">
        <v>0</v>
      </c>
      <c r="AW217" s="5"/>
      <c r="AX217" s="20"/>
      <c r="AY217" s="315"/>
      <c r="AZ217" s="483"/>
      <c r="BA217" s="6">
        <v>0</v>
      </c>
      <c r="BB217" s="5"/>
      <c r="BC217" s="20"/>
      <c r="BD217" s="315"/>
      <c r="BE217" s="483"/>
      <c r="BF217" s="6">
        <v>0</v>
      </c>
      <c r="BG217" s="5"/>
      <c r="BH217" s="20"/>
      <c r="BI217" s="315"/>
      <c r="BJ217" s="483"/>
      <c r="BK217" s="6">
        <v>0</v>
      </c>
      <c r="BL217" s="5"/>
      <c r="BM217" s="20"/>
      <c r="BN217" s="315"/>
      <c r="BO217" s="483"/>
      <c r="BP217" s="6">
        <v>0</v>
      </c>
      <c r="BQ217" s="5"/>
      <c r="BR217" s="20"/>
      <c r="BS217" s="315"/>
      <c r="BT217" s="483"/>
      <c r="BU217" s="6">
        <f>SUM(M217:BP217)</f>
        <v>0</v>
      </c>
      <c r="BV217" s="5"/>
      <c r="BW217" s="20"/>
      <c r="BX217" s="315"/>
      <c r="BY217" s="483"/>
      <c r="BZ217" s="6">
        <v>0</v>
      </c>
      <c r="CA217" s="5"/>
      <c r="CB217" s="20"/>
      <c r="CC217" s="315"/>
      <c r="CD217" s="483"/>
      <c r="CE217" s="6">
        <v>0</v>
      </c>
      <c r="CF217" s="5"/>
      <c r="CG217" s="20"/>
      <c r="CH217" s="315"/>
      <c r="CI217" s="483"/>
      <c r="CJ217" s="6">
        <v>0</v>
      </c>
      <c r="CK217" s="5"/>
      <c r="CL217" s="20"/>
      <c r="CM217" s="315"/>
      <c r="CN217" s="483"/>
      <c r="CO217" s="6">
        <v>0</v>
      </c>
      <c r="CP217" s="5"/>
      <c r="CQ217" s="20"/>
      <c r="CR217" s="315"/>
      <c r="CS217" s="483"/>
      <c r="CT217" s="6">
        <v>0</v>
      </c>
      <c r="CU217" s="5"/>
      <c r="CV217" s="20"/>
      <c r="CW217" s="315"/>
      <c r="CX217" s="483"/>
      <c r="CY217" s="6">
        <v>0</v>
      </c>
      <c r="CZ217" s="5"/>
      <c r="DA217" s="20"/>
      <c r="DB217" s="315"/>
      <c r="DC217" s="483"/>
      <c r="DD217" s="6">
        <v>0</v>
      </c>
      <c r="DE217" s="5"/>
      <c r="DF217" s="20"/>
      <c r="DG217" s="315"/>
      <c r="DH217" s="483"/>
      <c r="DI217" s="6">
        <v>0</v>
      </c>
      <c r="DJ217" s="5"/>
      <c r="DK217" s="20"/>
      <c r="DL217" s="315"/>
      <c r="DM217" s="483"/>
      <c r="DN217" s="6">
        <v>0</v>
      </c>
      <c r="DO217" s="5"/>
      <c r="DP217" s="20"/>
      <c r="DQ217" s="315"/>
      <c r="DR217" s="483"/>
      <c r="DS217" s="6">
        <v>0</v>
      </c>
      <c r="DT217" s="5"/>
      <c r="DU217" s="20"/>
      <c r="DV217" s="315"/>
      <c r="DW217" s="483"/>
      <c r="DX217" s="6">
        <v>0</v>
      </c>
      <c r="DY217" s="5"/>
      <c r="DZ217" s="20"/>
      <c r="EA217" s="315"/>
      <c r="EB217" s="483"/>
      <c r="EC217" s="6">
        <v>0</v>
      </c>
      <c r="ED217" s="5"/>
      <c r="EE217" s="20"/>
      <c r="EF217" s="315"/>
      <c r="EG217" s="483"/>
      <c r="EH217" s="6">
        <v>0</v>
      </c>
      <c r="EI217" s="5"/>
      <c r="EJ217" s="20"/>
      <c r="EK217" s="315"/>
      <c r="EL217" s="483"/>
      <c r="EM217" s="6">
        <f>SUM(CE217:DI217)</f>
        <v>0</v>
      </c>
      <c r="EN217" s="5"/>
      <c r="EO217" s="20"/>
      <c r="EP217" s="151"/>
    </row>
    <row r="218" spans="4:146" ht="12.75" hidden="1" customHeight="1" x14ac:dyDescent="0.3">
      <c r="D218" s="151"/>
      <c r="H218" s="20"/>
      <c r="I218" s="20"/>
      <c r="J218" s="20"/>
      <c r="K218" s="315"/>
      <c r="L218" s="20"/>
      <c r="M218" s="20"/>
      <c r="N218" s="20"/>
      <c r="O218" s="20"/>
      <c r="P218" s="315"/>
      <c r="Q218" s="20"/>
      <c r="R218" s="20"/>
      <c r="S218" s="20"/>
      <c r="T218" s="20"/>
      <c r="U218" s="315"/>
      <c r="V218" s="20"/>
      <c r="W218" s="20"/>
      <c r="X218" s="20"/>
      <c r="Y218" s="20"/>
      <c r="Z218" s="315"/>
      <c r="AA218" s="20"/>
      <c r="AB218" s="20"/>
      <c r="AC218" s="20"/>
      <c r="AD218" s="20"/>
      <c r="AE218" s="315"/>
      <c r="AF218" s="20"/>
      <c r="AG218" s="20"/>
      <c r="AH218" s="20"/>
      <c r="AI218" s="20"/>
      <c r="AJ218" s="315"/>
      <c r="AK218" s="20"/>
      <c r="AL218" s="20"/>
      <c r="AM218" s="20"/>
      <c r="AN218" s="20"/>
      <c r="AO218" s="315"/>
      <c r="AP218" s="20"/>
      <c r="AQ218" s="20"/>
      <c r="AR218" s="20"/>
      <c r="AS218" s="20"/>
      <c r="AT218" s="315"/>
      <c r="AU218" s="20"/>
      <c r="AV218" s="20"/>
      <c r="AW218" s="20"/>
      <c r="AX218" s="20"/>
      <c r="AY218" s="315"/>
      <c r="AZ218" s="20"/>
      <c r="BA218" s="20"/>
      <c r="BB218" s="20"/>
      <c r="BC218" s="20"/>
      <c r="BD218" s="315"/>
      <c r="BE218" s="20"/>
      <c r="BF218" s="20"/>
      <c r="BG218" s="20"/>
      <c r="BH218" s="20"/>
      <c r="BI218" s="315"/>
      <c r="BJ218" s="20"/>
      <c r="BK218" s="20"/>
      <c r="BL218" s="20"/>
      <c r="BM218" s="20"/>
      <c r="BN218" s="315"/>
      <c r="BO218" s="20"/>
      <c r="BP218" s="20"/>
      <c r="BQ218" s="20"/>
      <c r="BR218" s="20"/>
      <c r="BS218" s="315"/>
      <c r="BT218" s="20"/>
      <c r="BU218" s="20"/>
      <c r="BV218" s="20"/>
      <c r="BW218" s="20"/>
      <c r="BX218" s="315"/>
      <c r="BY218" s="20"/>
      <c r="BZ218" s="20"/>
      <c r="CA218" s="20"/>
      <c r="CB218" s="20"/>
      <c r="CC218" s="315"/>
      <c r="CD218" s="20"/>
      <c r="CE218" s="20"/>
      <c r="CF218" s="20"/>
      <c r="CG218" s="20"/>
      <c r="CH218" s="315"/>
      <c r="CI218" s="20"/>
      <c r="CJ218" s="20"/>
      <c r="CK218" s="20"/>
      <c r="CL218" s="20"/>
      <c r="CM218" s="315"/>
      <c r="CN218" s="20"/>
      <c r="CO218" s="20"/>
      <c r="CP218" s="20"/>
      <c r="CQ218" s="20"/>
      <c r="CR218" s="315"/>
      <c r="CS218" s="20"/>
      <c r="CT218" s="20"/>
      <c r="CU218" s="20"/>
      <c r="CV218" s="20"/>
      <c r="CW218" s="315"/>
      <c r="CX218" s="20"/>
      <c r="CY218" s="20"/>
      <c r="CZ218" s="20"/>
      <c r="DA218" s="20"/>
      <c r="DB218" s="315"/>
      <c r="DC218" s="20"/>
      <c r="DD218" s="20"/>
      <c r="DE218" s="20"/>
      <c r="DF218" s="20"/>
      <c r="DG218" s="315"/>
      <c r="DH218" s="20"/>
      <c r="DI218" s="20"/>
      <c r="DJ218" s="20"/>
      <c r="DK218" s="20"/>
      <c r="DL218" s="315"/>
      <c r="DM218" s="20"/>
      <c r="DN218" s="20"/>
      <c r="DO218" s="20"/>
      <c r="DP218" s="20"/>
      <c r="DQ218" s="315"/>
      <c r="DR218" s="20"/>
      <c r="DS218" s="20"/>
      <c r="DT218" s="20"/>
      <c r="DU218" s="20"/>
      <c r="DV218" s="315"/>
      <c r="DW218" s="20"/>
      <c r="DX218" s="20"/>
      <c r="DY218" s="20"/>
      <c r="DZ218" s="20"/>
      <c r="EA218" s="315"/>
      <c r="EB218" s="20"/>
      <c r="EC218" s="20"/>
      <c r="ED218" s="20"/>
      <c r="EE218" s="20"/>
      <c r="EF218" s="315"/>
      <c r="EG218" s="20"/>
      <c r="EH218" s="20"/>
      <c r="EI218" s="20"/>
      <c r="EJ218" s="20"/>
      <c r="EK218" s="315"/>
      <c r="EL218" s="20"/>
      <c r="EM218" s="20"/>
      <c r="EN218" s="20"/>
      <c r="EO218" s="20"/>
      <c r="EP218" s="151"/>
    </row>
    <row r="219" spans="4:146" ht="12.75" hidden="1" customHeight="1" x14ac:dyDescent="0.3">
      <c r="D219" s="151" t="s">
        <v>459</v>
      </c>
      <c r="H219" s="20">
        <f>SUM(H220:H222)</f>
        <v>0</v>
      </c>
      <c r="I219" s="20"/>
      <c r="J219" s="20"/>
      <c r="K219" s="315"/>
      <c r="L219" s="20"/>
      <c r="M219" s="20">
        <f>SUM(M220:M222)</f>
        <v>0</v>
      </c>
      <c r="N219" s="20"/>
      <c r="O219" s="20"/>
      <c r="P219" s="315"/>
      <c r="Q219" s="20"/>
      <c r="R219" s="20">
        <f>SUM(R220:R222)</f>
        <v>0</v>
      </c>
      <c r="S219" s="20"/>
      <c r="T219" s="20"/>
      <c r="U219" s="315"/>
      <c r="V219" s="20"/>
      <c r="W219" s="20">
        <f>SUM(W220:W222)</f>
        <v>0</v>
      </c>
      <c r="X219" s="20"/>
      <c r="Y219" s="20"/>
      <c r="Z219" s="315"/>
      <c r="AA219" s="20"/>
      <c r="AB219" s="20">
        <f>SUM(AB220:AB222)</f>
        <v>0</v>
      </c>
      <c r="AC219" s="20"/>
      <c r="AD219" s="20"/>
      <c r="AE219" s="315"/>
      <c r="AF219" s="20"/>
      <c r="AG219" s="20">
        <f>SUM(AG220:AG222)</f>
        <v>0</v>
      </c>
      <c r="AH219" s="20"/>
      <c r="AI219" s="20"/>
      <c r="AJ219" s="315"/>
      <c r="AK219" s="20"/>
      <c r="AL219" s="20">
        <f>SUM(AL220:AL222)</f>
        <v>0</v>
      </c>
      <c r="AM219" s="20"/>
      <c r="AN219" s="20"/>
      <c r="AO219" s="315"/>
      <c r="AP219" s="20"/>
      <c r="AQ219" s="20">
        <f>SUM(AQ220:AQ222)</f>
        <v>0</v>
      </c>
      <c r="AR219" s="20"/>
      <c r="AS219" s="20"/>
      <c r="AT219" s="315"/>
      <c r="AU219" s="20"/>
      <c r="AV219" s="20">
        <f>SUM(AV220:AV222)</f>
        <v>0</v>
      </c>
      <c r="AW219" s="20"/>
      <c r="AX219" s="20"/>
      <c r="AY219" s="315"/>
      <c r="AZ219" s="20"/>
      <c r="BA219" s="20">
        <f>SUM(BA220:BA222)</f>
        <v>0</v>
      </c>
      <c r="BB219" s="20"/>
      <c r="BC219" s="20"/>
      <c r="BD219" s="315"/>
      <c r="BE219" s="20"/>
      <c r="BF219" s="20">
        <f>SUM(BF220:BF222)</f>
        <v>0</v>
      </c>
      <c r="BG219" s="20"/>
      <c r="BH219" s="20"/>
      <c r="BI219" s="315"/>
      <c r="BJ219" s="20"/>
      <c r="BK219" s="20">
        <f>SUM(BK220:BK222)</f>
        <v>0</v>
      </c>
      <c r="BL219" s="20"/>
      <c r="BM219" s="20"/>
      <c r="BN219" s="315"/>
      <c r="BO219" s="20"/>
      <c r="BP219" s="20">
        <f>SUM(BP220:BP222)</f>
        <v>0</v>
      </c>
      <c r="BQ219" s="20"/>
      <c r="BR219" s="20"/>
      <c r="BS219" s="315"/>
      <c r="BT219" s="20"/>
      <c r="BU219" s="20">
        <f>SUM(BU220:BU222)</f>
        <v>0</v>
      </c>
      <c r="BV219" s="20"/>
      <c r="BW219" s="20"/>
      <c r="BX219" s="315"/>
      <c r="BY219" s="20"/>
      <c r="BZ219" s="20">
        <f>SUM(BZ220:BZ222)</f>
        <v>0</v>
      </c>
      <c r="CA219" s="20"/>
      <c r="CB219" s="20"/>
      <c r="CC219" s="315"/>
      <c r="CD219" s="20"/>
      <c r="CE219" s="20">
        <f>SUM(CE220:CE222)</f>
        <v>0</v>
      </c>
      <c r="CF219" s="20"/>
      <c r="CG219" s="20"/>
      <c r="CH219" s="315"/>
      <c r="CI219" s="20"/>
      <c r="CJ219" s="20">
        <f>SUM(CJ220:CJ222)</f>
        <v>0</v>
      </c>
      <c r="CK219" s="20"/>
      <c r="CL219" s="20"/>
      <c r="CM219" s="315"/>
      <c r="CN219" s="20"/>
      <c r="CO219" s="20">
        <f>SUM(CO220:CO222)</f>
        <v>0</v>
      </c>
      <c r="CP219" s="20"/>
      <c r="CQ219" s="20"/>
      <c r="CR219" s="315"/>
      <c r="CS219" s="20"/>
      <c r="CT219" s="20">
        <f>SUM(CT220:CT222)</f>
        <v>0</v>
      </c>
      <c r="CU219" s="20"/>
      <c r="CV219" s="20"/>
      <c r="CW219" s="315"/>
      <c r="CX219" s="20"/>
      <c r="CY219" s="20">
        <f>SUM(CY220:CY222)</f>
        <v>0</v>
      </c>
      <c r="CZ219" s="20"/>
      <c r="DA219" s="20"/>
      <c r="DB219" s="315"/>
      <c r="DC219" s="20"/>
      <c r="DD219" s="20">
        <f>SUM(DD220:DD222)</f>
        <v>0</v>
      </c>
      <c r="DE219" s="20"/>
      <c r="DF219" s="20"/>
      <c r="DG219" s="315"/>
      <c r="DH219" s="20"/>
      <c r="DI219" s="20">
        <f>SUM(DI220:DI222)</f>
        <v>0</v>
      </c>
      <c r="DJ219" s="20"/>
      <c r="DK219" s="20"/>
      <c r="DL219" s="315"/>
      <c r="DM219" s="20"/>
      <c r="DN219" s="20">
        <f>SUM(DN220:DN222)</f>
        <v>0</v>
      </c>
      <c r="DO219" s="20"/>
      <c r="DP219" s="20"/>
      <c r="DQ219" s="315"/>
      <c r="DR219" s="20"/>
      <c r="DS219" s="20">
        <f>SUM(DS220:DS222)</f>
        <v>0</v>
      </c>
      <c r="DT219" s="20"/>
      <c r="DU219" s="20"/>
      <c r="DV219" s="315"/>
      <c r="DW219" s="20"/>
      <c r="DX219" s="20">
        <f>SUM(DX220:DX222)</f>
        <v>0</v>
      </c>
      <c r="DY219" s="20"/>
      <c r="DZ219" s="20"/>
      <c r="EA219" s="315"/>
      <c r="EB219" s="20"/>
      <c r="EC219" s="20">
        <f>SUM(EC220:EC222)</f>
        <v>0</v>
      </c>
      <c r="ED219" s="20"/>
      <c r="EE219" s="20"/>
      <c r="EF219" s="315"/>
      <c r="EG219" s="20"/>
      <c r="EH219" s="20">
        <f>SUM(EH220:EH222)</f>
        <v>0</v>
      </c>
      <c r="EI219" s="20"/>
      <c r="EJ219" s="20"/>
      <c r="EK219" s="315"/>
      <c r="EL219" s="20"/>
      <c r="EM219" s="20">
        <f>SUM(EM220:EM222)</f>
        <v>0</v>
      </c>
      <c r="EN219" s="20"/>
      <c r="EO219" s="20"/>
      <c r="EP219" s="151"/>
    </row>
    <row r="220" spans="4:146" ht="12.75" hidden="1" customHeight="1" x14ac:dyDescent="0.3">
      <c r="D220" s="151" t="s">
        <v>416</v>
      </c>
      <c r="G220" s="406"/>
      <c r="H220" s="474">
        <v>0</v>
      </c>
      <c r="I220" s="475"/>
      <c r="J220" s="20"/>
      <c r="K220" s="315"/>
      <c r="L220" s="476"/>
      <c r="M220" s="474">
        <v>0</v>
      </c>
      <c r="N220" s="475"/>
      <c r="O220" s="20"/>
      <c r="P220" s="315"/>
      <c r="Q220" s="476"/>
      <c r="R220" s="474">
        <v>0</v>
      </c>
      <c r="S220" s="475"/>
      <c r="T220" s="20"/>
      <c r="U220" s="315"/>
      <c r="V220" s="476"/>
      <c r="W220" s="474">
        <v>0</v>
      </c>
      <c r="X220" s="475"/>
      <c r="Y220" s="20"/>
      <c r="Z220" s="315"/>
      <c r="AA220" s="476"/>
      <c r="AB220" s="474">
        <v>0</v>
      </c>
      <c r="AC220" s="475"/>
      <c r="AD220" s="20"/>
      <c r="AE220" s="315"/>
      <c r="AF220" s="476"/>
      <c r="AG220" s="474">
        <v>0</v>
      </c>
      <c r="AH220" s="475"/>
      <c r="AI220" s="20"/>
      <c r="AJ220" s="315"/>
      <c r="AK220" s="476"/>
      <c r="AL220" s="474">
        <v>0</v>
      </c>
      <c r="AM220" s="475"/>
      <c r="AN220" s="20"/>
      <c r="AO220" s="315"/>
      <c r="AP220" s="476"/>
      <c r="AQ220" s="474">
        <v>0</v>
      </c>
      <c r="AR220" s="475"/>
      <c r="AS220" s="20"/>
      <c r="AT220" s="315"/>
      <c r="AU220" s="476"/>
      <c r="AV220" s="474">
        <v>0</v>
      </c>
      <c r="AW220" s="475"/>
      <c r="AX220" s="20"/>
      <c r="AY220" s="315"/>
      <c r="AZ220" s="476"/>
      <c r="BA220" s="474">
        <v>0</v>
      </c>
      <c r="BB220" s="475"/>
      <c r="BC220" s="20"/>
      <c r="BD220" s="315"/>
      <c r="BE220" s="476"/>
      <c r="BF220" s="474">
        <v>0</v>
      </c>
      <c r="BG220" s="475"/>
      <c r="BH220" s="20"/>
      <c r="BI220" s="315"/>
      <c r="BJ220" s="476"/>
      <c r="BK220" s="474">
        <v>0</v>
      </c>
      <c r="BL220" s="475"/>
      <c r="BM220" s="20"/>
      <c r="BN220" s="315"/>
      <c r="BO220" s="476"/>
      <c r="BP220" s="474">
        <v>0</v>
      </c>
      <c r="BQ220" s="475"/>
      <c r="BR220" s="20"/>
      <c r="BS220" s="315"/>
      <c r="BT220" s="476"/>
      <c r="BU220" s="474">
        <f>SUM(M220:BP220)</f>
        <v>0</v>
      </c>
      <c r="BV220" s="475"/>
      <c r="BW220" s="20"/>
      <c r="BX220" s="315"/>
      <c r="BY220" s="476"/>
      <c r="BZ220" s="474">
        <v>0</v>
      </c>
      <c r="CA220" s="475"/>
      <c r="CB220" s="20"/>
      <c r="CC220" s="315"/>
      <c r="CD220" s="476"/>
      <c r="CE220" s="474">
        <v>0</v>
      </c>
      <c r="CF220" s="475"/>
      <c r="CG220" s="20"/>
      <c r="CH220" s="315"/>
      <c r="CI220" s="476"/>
      <c r="CJ220" s="474">
        <v>0</v>
      </c>
      <c r="CK220" s="475"/>
      <c r="CL220" s="20"/>
      <c r="CM220" s="315"/>
      <c r="CN220" s="476"/>
      <c r="CO220" s="474">
        <v>0</v>
      </c>
      <c r="CP220" s="475"/>
      <c r="CQ220" s="20"/>
      <c r="CR220" s="315"/>
      <c r="CS220" s="476"/>
      <c r="CT220" s="474">
        <v>0</v>
      </c>
      <c r="CU220" s="475"/>
      <c r="CV220" s="20"/>
      <c r="CW220" s="315"/>
      <c r="CX220" s="476"/>
      <c r="CY220" s="474">
        <v>0</v>
      </c>
      <c r="CZ220" s="475"/>
      <c r="DA220" s="20"/>
      <c r="DB220" s="315"/>
      <c r="DC220" s="476"/>
      <c r="DD220" s="474">
        <v>0</v>
      </c>
      <c r="DE220" s="475"/>
      <c r="DF220" s="20"/>
      <c r="DG220" s="315"/>
      <c r="DH220" s="476"/>
      <c r="DI220" s="474">
        <v>0</v>
      </c>
      <c r="DJ220" s="475"/>
      <c r="DK220" s="20"/>
      <c r="DL220" s="315"/>
      <c r="DM220" s="476"/>
      <c r="DN220" s="474">
        <v>0</v>
      </c>
      <c r="DO220" s="475"/>
      <c r="DP220" s="20"/>
      <c r="DQ220" s="315"/>
      <c r="DR220" s="476"/>
      <c r="DS220" s="474">
        <v>0</v>
      </c>
      <c r="DT220" s="475"/>
      <c r="DU220" s="20"/>
      <c r="DV220" s="315"/>
      <c r="DW220" s="476"/>
      <c r="DX220" s="474">
        <v>0</v>
      </c>
      <c r="DY220" s="475"/>
      <c r="DZ220" s="20"/>
      <c r="EA220" s="315"/>
      <c r="EB220" s="476"/>
      <c r="EC220" s="474">
        <v>0</v>
      </c>
      <c r="ED220" s="475"/>
      <c r="EE220" s="20"/>
      <c r="EF220" s="315"/>
      <c r="EG220" s="476"/>
      <c r="EH220" s="474">
        <v>0</v>
      </c>
      <c r="EI220" s="475"/>
      <c r="EJ220" s="20"/>
      <c r="EK220" s="315"/>
      <c r="EL220" s="476"/>
      <c r="EM220" s="474">
        <f>SUM(CE220:DI220)</f>
        <v>0</v>
      </c>
      <c r="EN220" s="475"/>
      <c r="EO220" s="20"/>
      <c r="EP220" s="151"/>
    </row>
    <row r="221" spans="4:146" ht="12.75" hidden="1" customHeight="1" x14ac:dyDescent="0.3">
      <c r="D221" s="151" t="s">
        <v>419</v>
      </c>
      <c r="G221" s="402"/>
      <c r="H221" s="20">
        <v>0</v>
      </c>
      <c r="I221" s="19"/>
      <c r="J221" s="20"/>
      <c r="K221" s="315"/>
      <c r="L221" s="315"/>
      <c r="M221" s="20">
        <v>0</v>
      </c>
      <c r="N221" s="19"/>
      <c r="O221" s="20"/>
      <c r="P221" s="315"/>
      <c r="Q221" s="315"/>
      <c r="R221" s="20">
        <v>0</v>
      </c>
      <c r="S221" s="19"/>
      <c r="T221" s="20"/>
      <c r="U221" s="315"/>
      <c r="V221" s="315"/>
      <c r="W221" s="20">
        <v>0</v>
      </c>
      <c r="X221" s="19"/>
      <c r="Y221" s="20"/>
      <c r="Z221" s="315"/>
      <c r="AA221" s="315"/>
      <c r="AB221" s="20">
        <v>0</v>
      </c>
      <c r="AC221" s="19"/>
      <c r="AD221" s="20"/>
      <c r="AE221" s="315"/>
      <c r="AF221" s="315"/>
      <c r="AG221" s="20">
        <v>0</v>
      </c>
      <c r="AH221" s="19"/>
      <c r="AI221" s="20"/>
      <c r="AJ221" s="315"/>
      <c r="AK221" s="315"/>
      <c r="AL221" s="20">
        <v>0</v>
      </c>
      <c r="AM221" s="19"/>
      <c r="AN221" s="20"/>
      <c r="AO221" s="315"/>
      <c r="AP221" s="315"/>
      <c r="AQ221" s="20">
        <v>0</v>
      </c>
      <c r="AR221" s="19"/>
      <c r="AS221" s="20"/>
      <c r="AT221" s="315"/>
      <c r="AU221" s="315"/>
      <c r="AV221" s="20">
        <v>0</v>
      </c>
      <c r="AW221" s="19"/>
      <c r="AX221" s="20"/>
      <c r="AY221" s="315"/>
      <c r="AZ221" s="315"/>
      <c r="BA221" s="20">
        <v>0</v>
      </c>
      <c r="BB221" s="19"/>
      <c r="BC221" s="20"/>
      <c r="BD221" s="315"/>
      <c r="BE221" s="315"/>
      <c r="BF221" s="20">
        <v>0</v>
      </c>
      <c r="BG221" s="19"/>
      <c r="BH221" s="20"/>
      <c r="BI221" s="315"/>
      <c r="BJ221" s="315"/>
      <c r="BK221" s="20">
        <v>0</v>
      </c>
      <c r="BL221" s="19"/>
      <c r="BM221" s="20"/>
      <c r="BN221" s="315"/>
      <c r="BO221" s="315"/>
      <c r="BP221" s="20">
        <v>0</v>
      </c>
      <c r="BQ221" s="19"/>
      <c r="BR221" s="20"/>
      <c r="BS221" s="315"/>
      <c r="BT221" s="315"/>
      <c r="BU221" s="20">
        <f>SUM(M221:BP221)</f>
        <v>0</v>
      </c>
      <c r="BV221" s="19"/>
      <c r="BW221" s="20"/>
      <c r="BX221" s="315"/>
      <c r="BY221" s="315"/>
      <c r="BZ221" s="20">
        <v>0</v>
      </c>
      <c r="CA221" s="19"/>
      <c r="CB221" s="20"/>
      <c r="CC221" s="315"/>
      <c r="CD221" s="315"/>
      <c r="CE221" s="20">
        <v>0</v>
      </c>
      <c r="CF221" s="19"/>
      <c r="CG221" s="20"/>
      <c r="CH221" s="315"/>
      <c r="CI221" s="315"/>
      <c r="CJ221" s="20">
        <v>0</v>
      </c>
      <c r="CK221" s="19"/>
      <c r="CL221" s="20"/>
      <c r="CM221" s="315"/>
      <c r="CN221" s="315"/>
      <c r="CO221" s="20">
        <v>0</v>
      </c>
      <c r="CP221" s="19"/>
      <c r="CQ221" s="20"/>
      <c r="CR221" s="315"/>
      <c r="CS221" s="315"/>
      <c r="CT221" s="20">
        <v>0</v>
      </c>
      <c r="CU221" s="19"/>
      <c r="CV221" s="20"/>
      <c r="CW221" s="315"/>
      <c r="CX221" s="315"/>
      <c r="CY221" s="20">
        <v>0</v>
      </c>
      <c r="CZ221" s="19"/>
      <c r="DA221" s="20"/>
      <c r="DB221" s="315"/>
      <c r="DC221" s="315"/>
      <c r="DD221" s="20">
        <v>0</v>
      </c>
      <c r="DE221" s="19"/>
      <c r="DF221" s="20"/>
      <c r="DG221" s="315"/>
      <c r="DH221" s="315"/>
      <c r="DI221" s="20">
        <v>0</v>
      </c>
      <c r="DJ221" s="19"/>
      <c r="DK221" s="20"/>
      <c r="DL221" s="315"/>
      <c r="DM221" s="315"/>
      <c r="DN221" s="20">
        <v>0</v>
      </c>
      <c r="DO221" s="19"/>
      <c r="DP221" s="20"/>
      <c r="DQ221" s="315"/>
      <c r="DR221" s="315"/>
      <c r="DS221" s="20">
        <v>0</v>
      </c>
      <c r="DT221" s="19"/>
      <c r="DU221" s="20"/>
      <c r="DV221" s="315"/>
      <c r="DW221" s="315"/>
      <c r="DX221" s="20">
        <v>0</v>
      </c>
      <c r="DY221" s="19"/>
      <c r="DZ221" s="20"/>
      <c r="EA221" s="315"/>
      <c r="EB221" s="315"/>
      <c r="EC221" s="20">
        <v>0</v>
      </c>
      <c r="ED221" s="19"/>
      <c r="EE221" s="20"/>
      <c r="EF221" s="315"/>
      <c r="EG221" s="315"/>
      <c r="EH221" s="20">
        <v>0</v>
      </c>
      <c r="EI221" s="19"/>
      <c r="EJ221" s="20"/>
      <c r="EK221" s="315"/>
      <c r="EL221" s="315"/>
      <c r="EM221" s="20">
        <f>SUM(CE221:DI221)</f>
        <v>0</v>
      </c>
      <c r="EN221" s="19"/>
      <c r="EO221" s="20"/>
      <c r="EP221" s="151"/>
    </row>
    <row r="222" spans="4:146" ht="12.75" hidden="1" customHeight="1" x14ac:dyDescent="0.3">
      <c r="D222" s="151" t="s">
        <v>420</v>
      </c>
      <c r="G222" s="419"/>
      <c r="H222" s="6">
        <v>0</v>
      </c>
      <c r="I222" s="5"/>
      <c r="J222" s="20"/>
      <c r="K222" s="315"/>
      <c r="L222" s="483"/>
      <c r="M222" s="6">
        <v>0</v>
      </c>
      <c r="N222" s="5"/>
      <c r="O222" s="20"/>
      <c r="P222" s="315"/>
      <c r="Q222" s="483"/>
      <c r="R222" s="6">
        <v>0</v>
      </c>
      <c r="S222" s="5"/>
      <c r="T222" s="20"/>
      <c r="U222" s="315"/>
      <c r="V222" s="483"/>
      <c r="W222" s="6">
        <v>0</v>
      </c>
      <c r="X222" s="5"/>
      <c r="Y222" s="20"/>
      <c r="Z222" s="315"/>
      <c r="AA222" s="483"/>
      <c r="AB222" s="6">
        <v>0</v>
      </c>
      <c r="AC222" s="5"/>
      <c r="AD222" s="20"/>
      <c r="AE222" s="315"/>
      <c r="AF222" s="483"/>
      <c r="AG222" s="6">
        <v>0</v>
      </c>
      <c r="AH222" s="5"/>
      <c r="AI222" s="20"/>
      <c r="AJ222" s="315"/>
      <c r="AK222" s="483"/>
      <c r="AL222" s="6">
        <v>0</v>
      </c>
      <c r="AM222" s="5"/>
      <c r="AN222" s="20"/>
      <c r="AO222" s="315"/>
      <c r="AP222" s="483"/>
      <c r="AQ222" s="6">
        <v>0</v>
      </c>
      <c r="AR222" s="5"/>
      <c r="AS222" s="20"/>
      <c r="AT222" s="315"/>
      <c r="AU222" s="483"/>
      <c r="AV222" s="6">
        <v>0</v>
      </c>
      <c r="AW222" s="5"/>
      <c r="AX222" s="20"/>
      <c r="AY222" s="315"/>
      <c r="AZ222" s="483"/>
      <c r="BA222" s="6">
        <v>0</v>
      </c>
      <c r="BB222" s="5"/>
      <c r="BC222" s="20"/>
      <c r="BD222" s="315"/>
      <c r="BE222" s="483"/>
      <c r="BF222" s="6">
        <v>0</v>
      </c>
      <c r="BG222" s="5"/>
      <c r="BH222" s="20"/>
      <c r="BI222" s="315"/>
      <c r="BJ222" s="483"/>
      <c r="BK222" s="6">
        <v>0</v>
      </c>
      <c r="BL222" s="5"/>
      <c r="BM222" s="20"/>
      <c r="BN222" s="315"/>
      <c r="BO222" s="483"/>
      <c r="BP222" s="6">
        <v>0</v>
      </c>
      <c r="BQ222" s="5"/>
      <c r="BR222" s="20"/>
      <c r="BS222" s="315"/>
      <c r="BT222" s="483"/>
      <c r="BU222" s="6">
        <f>SUM(M222:BP222)</f>
        <v>0</v>
      </c>
      <c r="BV222" s="5"/>
      <c r="BW222" s="20"/>
      <c r="BX222" s="315"/>
      <c r="BY222" s="483"/>
      <c r="BZ222" s="6">
        <v>0</v>
      </c>
      <c r="CA222" s="5"/>
      <c r="CB222" s="20"/>
      <c r="CC222" s="315"/>
      <c r="CD222" s="483"/>
      <c r="CE222" s="6">
        <v>0</v>
      </c>
      <c r="CF222" s="5"/>
      <c r="CG222" s="20"/>
      <c r="CH222" s="315"/>
      <c r="CI222" s="483"/>
      <c r="CJ222" s="6">
        <v>0</v>
      </c>
      <c r="CK222" s="5"/>
      <c r="CL222" s="20"/>
      <c r="CM222" s="315"/>
      <c r="CN222" s="483"/>
      <c r="CO222" s="6">
        <v>0</v>
      </c>
      <c r="CP222" s="5"/>
      <c r="CQ222" s="20"/>
      <c r="CR222" s="315"/>
      <c r="CS222" s="483"/>
      <c r="CT222" s="6">
        <v>0</v>
      </c>
      <c r="CU222" s="5"/>
      <c r="CV222" s="20"/>
      <c r="CW222" s="315"/>
      <c r="CX222" s="483"/>
      <c r="CY222" s="6">
        <v>0</v>
      </c>
      <c r="CZ222" s="5"/>
      <c r="DA222" s="20"/>
      <c r="DB222" s="315"/>
      <c r="DC222" s="483"/>
      <c r="DD222" s="6">
        <v>0</v>
      </c>
      <c r="DE222" s="5"/>
      <c r="DF222" s="20"/>
      <c r="DG222" s="315"/>
      <c r="DH222" s="483"/>
      <c r="DI222" s="6">
        <v>0</v>
      </c>
      <c r="DJ222" s="5"/>
      <c r="DK222" s="20"/>
      <c r="DL222" s="315"/>
      <c r="DM222" s="483"/>
      <c r="DN222" s="6">
        <v>0</v>
      </c>
      <c r="DO222" s="5"/>
      <c r="DP222" s="20"/>
      <c r="DQ222" s="315"/>
      <c r="DR222" s="483"/>
      <c r="DS222" s="6">
        <v>0</v>
      </c>
      <c r="DT222" s="5"/>
      <c r="DU222" s="20"/>
      <c r="DV222" s="315"/>
      <c r="DW222" s="483"/>
      <c r="DX222" s="6">
        <v>0</v>
      </c>
      <c r="DY222" s="5"/>
      <c r="DZ222" s="20"/>
      <c r="EA222" s="315"/>
      <c r="EB222" s="483"/>
      <c r="EC222" s="6">
        <v>0</v>
      </c>
      <c r="ED222" s="5"/>
      <c r="EE222" s="20"/>
      <c r="EF222" s="315"/>
      <c r="EG222" s="483"/>
      <c r="EH222" s="6">
        <v>0</v>
      </c>
      <c r="EI222" s="5"/>
      <c r="EJ222" s="20"/>
      <c r="EK222" s="315"/>
      <c r="EL222" s="483"/>
      <c r="EM222" s="6">
        <f>SUM(CE222:DI222)</f>
        <v>0</v>
      </c>
      <c r="EN222" s="5"/>
      <c r="EO222" s="20"/>
      <c r="EP222" s="151"/>
    </row>
    <row r="223" spans="4:146" ht="12.75" hidden="1" customHeight="1" x14ac:dyDescent="0.3">
      <c r="D223" s="151"/>
      <c r="H223" s="20"/>
      <c r="I223" s="20"/>
      <c r="J223" s="20"/>
      <c r="K223" s="315"/>
      <c r="L223" s="20"/>
      <c r="M223" s="20"/>
      <c r="N223" s="20"/>
      <c r="O223" s="20"/>
      <c r="P223" s="315"/>
      <c r="Q223" s="20"/>
      <c r="R223" s="20"/>
      <c r="S223" s="20"/>
      <c r="T223" s="20"/>
      <c r="U223" s="315"/>
      <c r="V223" s="20"/>
      <c r="W223" s="20"/>
      <c r="X223" s="20"/>
      <c r="Y223" s="20"/>
      <c r="Z223" s="315"/>
      <c r="AA223" s="20"/>
      <c r="AB223" s="20"/>
      <c r="AC223" s="20"/>
      <c r="AD223" s="20"/>
      <c r="AE223" s="315"/>
      <c r="AF223" s="20"/>
      <c r="AG223" s="20"/>
      <c r="AH223" s="20"/>
      <c r="AI223" s="20"/>
      <c r="AJ223" s="315"/>
      <c r="AK223" s="20"/>
      <c r="AL223" s="20"/>
      <c r="AM223" s="20"/>
      <c r="AN223" s="20"/>
      <c r="AO223" s="315"/>
      <c r="AP223" s="20"/>
      <c r="AQ223" s="20"/>
      <c r="AR223" s="20"/>
      <c r="AS223" s="20"/>
      <c r="AT223" s="315"/>
      <c r="AU223" s="20"/>
      <c r="AV223" s="20"/>
      <c r="AW223" s="20"/>
      <c r="AX223" s="20"/>
      <c r="AY223" s="315"/>
      <c r="AZ223" s="20"/>
      <c r="BA223" s="20"/>
      <c r="BB223" s="20"/>
      <c r="BC223" s="20"/>
      <c r="BD223" s="315"/>
      <c r="BE223" s="20"/>
      <c r="BF223" s="20"/>
      <c r="BG223" s="20"/>
      <c r="BH223" s="20"/>
      <c r="BI223" s="315"/>
      <c r="BJ223" s="20"/>
      <c r="BK223" s="20"/>
      <c r="BL223" s="20"/>
      <c r="BM223" s="20"/>
      <c r="BN223" s="315"/>
      <c r="BO223" s="20"/>
      <c r="BP223" s="20"/>
      <c r="BQ223" s="20"/>
      <c r="BR223" s="20"/>
      <c r="BS223" s="315"/>
      <c r="BT223" s="20"/>
      <c r="BU223" s="20"/>
      <c r="BV223" s="20"/>
      <c r="BW223" s="20"/>
      <c r="BX223" s="315"/>
      <c r="BY223" s="20"/>
      <c r="BZ223" s="20"/>
      <c r="CA223" s="20"/>
      <c r="CB223" s="20"/>
      <c r="CC223" s="315"/>
      <c r="CD223" s="20"/>
      <c r="CE223" s="20"/>
      <c r="CF223" s="20"/>
      <c r="CG223" s="20"/>
      <c r="CH223" s="315"/>
      <c r="CI223" s="20"/>
      <c r="CJ223" s="20"/>
      <c r="CK223" s="20"/>
      <c r="CL223" s="20"/>
      <c r="CM223" s="315"/>
      <c r="CN223" s="20"/>
      <c r="CO223" s="20"/>
      <c r="CP223" s="20"/>
      <c r="CQ223" s="20"/>
      <c r="CR223" s="315"/>
      <c r="CS223" s="20"/>
      <c r="CT223" s="20"/>
      <c r="CU223" s="20"/>
      <c r="CV223" s="20"/>
      <c r="CW223" s="315"/>
      <c r="CX223" s="20"/>
      <c r="CY223" s="20"/>
      <c r="CZ223" s="20"/>
      <c r="DA223" s="20"/>
      <c r="DB223" s="315"/>
      <c r="DC223" s="20"/>
      <c r="DD223" s="20"/>
      <c r="DE223" s="20"/>
      <c r="DF223" s="20"/>
      <c r="DG223" s="315"/>
      <c r="DH223" s="20"/>
      <c r="DI223" s="20"/>
      <c r="DJ223" s="20"/>
      <c r="DK223" s="20"/>
      <c r="DL223" s="315"/>
      <c r="DM223" s="20"/>
      <c r="DN223" s="20"/>
      <c r="DO223" s="20"/>
      <c r="DP223" s="20"/>
      <c r="DQ223" s="315"/>
      <c r="DR223" s="20"/>
      <c r="DS223" s="20"/>
      <c r="DT223" s="20"/>
      <c r="DU223" s="20"/>
      <c r="DV223" s="315"/>
      <c r="DW223" s="20"/>
      <c r="DX223" s="20"/>
      <c r="DY223" s="20"/>
      <c r="DZ223" s="20"/>
      <c r="EA223" s="315"/>
      <c r="EB223" s="20"/>
      <c r="EC223" s="20"/>
      <c r="ED223" s="20"/>
      <c r="EE223" s="20"/>
      <c r="EF223" s="315"/>
      <c r="EG223" s="20"/>
      <c r="EH223" s="20"/>
      <c r="EI223" s="20"/>
      <c r="EJ223" s="20"/>
      <c r="EK223" s="315"/>
      <c r="EL223" s="20"/>
      <c r="EM223" s="20"/>
      <c r="EN223" s="20"/>
      <c r="EO223" s="20"/>
      <c r="EP223" s="151"/>
    </row>
    <row r="224" spans="4:146" ht="12.75" hidden="1" customHeight="1" x14ac:dyDescent="0.3">
      <c r="D224" s="151" t="s">
        <v>460</v>
      </c>
      <c r="H224" s="20">
        <f>SUM(H225:H227)</f>
        <v>0</v>
      </c>
      <c r="I224" s="20"/>
      <c r="J224" s="20"/>
      <c r="K224" s="315"/>
      <c r="L224" s="20"/>
      <c r="M224" s="20">
        <f>SUM(M225:M227)</f>
        <v>0</v>
      </c>
      <c r="N224" s="20"/>
      <c r="O224" s="20"/>
      <c r="P224" s="315"/>
      <c r="Q224" s="20"/>
      <c r="R224" s="20">
        <f>SUM(R225:R227)</f>
        <v>0</v>
      </c>
      <c r="S224" s="20"/>
      <c r="T224" s="20"/>
      <c r="U224" s="315"/>
      <c r="V224" s="20"/>
      <c r="W224" s="20">
        <f>SUM(W225:W227)</f>
        <v>0</v>
      </c>
      <c r="X224" s="20"/>
      <c r="Y224" s="20"/>
      <c r="Z224" s="315"/>
      <c r="AA224" s="20"/>
      <c r="AB224" s="20">
        <f>SUM(AB225:AB227)</f>
        <v>0</v>
      </c>
      <c r="AC224" s="20"/>
      <c r="AD224" s="20"/>
      <c r="AE224" s="315"/>
      <c r="AF224" s="20"/>
      <c r="AG224" s="20">
        <f>SUM(AG225:AG227)</f>
        <v>0</v>
      </c>
      <c r="AH224" s="20"/>
      <c r="AI224" s="20"/>
      <c r="AJ224" s="315"/>
      <c r="AK224" s="20"/>
      <c r="AL224" s="20">
        <f>SUM(AL225:AL227)</f>
        <v>0</v>
      </c>
      <c r="AM224" s="20"/>
      <c r="AN224" s="20"/>
      <c r="AO224" s="315"/>
      <c r="AP224" s="20"/>
      <c r="AQ224" s="20">
        <f>SUM(AQ225:AQ227)</f>
        <v>0</v>
      </c>
      <c r="AR224" s="20"/>
      <c r="AS224" s="20"/>
      <c r="AT224" s="315"/>
      <c r="AU224" s="20"/>
      <c r="AV224" s="20">
        <f>SUM(AV225:AV227)</f>
        <v>0</v>
      </c>
      <c r="AW224" s="20"/>
      <c r="AX224" s="20"/>
      <c r="AY224" s="315"/>
      <c r="AZ224" s="20"/>
      <c r="BA224" s="20">
        <f>SUM(BA225:BA227)</f>
        <v>0</v>
      </c>
      <c r="BB224" s="20"/>
      <c r="BC224" s="20"/>
      <c r="BD224" s="315"/>
      <c r="BE224" s="20"/>
      <c r="BF224" s="20">
        <f>SUM(BF225:BF227)</f>
        <v>0</v>
      </c>
      <c r="BG224" s="20"/>
      <c r="BH224" s="20"/>
      <c r="BI224" s="315"/>
      <c r="BJ224" s="20"/>
      <c r="BK224" s="20">
        <f>SUM(BK225:BK227)</f>
        <v>0</v>
      </c>
      <c r="BL224" s="20"/>
      <c r="BM224" s="20"/>
      <c r="BN224" s="315"/>
      <c r="BO224" s="20"/>
      <c r="BP224" s="20">
        <f>SUM(BP225:BP227)</f>
        <v>0</v>
      </c>
      <c r="BQ224" s="20"/>
      <c r="BR224" s="20"/>
      <c r="BS224" s="315"/>
      <c r="BT224" s="20"/>
      <c r="BU224" s="20">
        <f>SUM(BU225:BU227)</f>
        <v>0</v>
      </c>
      <c r="BV224" s="20"/>
      <c r="BW224" s="20"/>
      <c r="BX224" s="315"/>
      <c r="BY224" s="20"/>
      <c r="BZ224" s="20">
        <f>SUM(BZ225:BZ227)</f>
        <v>0</v>
      </c>
      <c r="CA224" s="20"/>
      <c r="CB224" s="20"/>
      <c r="CC224" s="315"/>
      <c r="CD224" s="20"/>
      <c r="CE224" s="20">
        <f>SUM(CE225:CE227)</f>
        <v>0</v>
      </c>
      <c r="CF224" s="20"/>
      <c r="CG224" s="20"/>
      <c r="CH224" s="315"/>
      <c r="CI224" s="20"/>
      <c r="CJ224" s="20">
        <f>SUM(CJ225:CJ227)</f>
        <v>0</v>
      </c>
      <c r="CK224" s="20"/>
      <c r="CL224" s="20"/>
      <c r="CM224" s="315"/>
      <c r="CN224" s="20"/>
      <c r="CO224" s="20">
        <f>SUM(CO225:CO227)</f>
        <v>0</v>
      </c>
      <c r="CP224" s="20"/>
      <c r="CQ224" s="20"/>
      <c r="CR224" s="315"/>
      <c r="CS224" s="20"/>
      <c r="CT224" s="20">
        <f>SUM(CT225:CT227)</f>
        <v>0</v>
      </c>
      <c r="CU224" s="20"/>
      <c r="CV224" s="20"/>
      <c r="CW224" s="315"/>
      <c r="CX224" s="20"/>
      <c r="CY224" s="20">
        <f>SUM(CY225:CY227)</f>
        <v>0</v>
      </c>
      <c r="CZ224" s="20"/>
      <c r="DA224" s="20"/>
      <c r="DB224" s="315"/>
      <c r="DC224" s="20"/>
      <c r="DD224" s="20">
        <f>SUM(DD225:DD227)</f>
        <v>0</v>
      </c>
      <c r="DE224" s="20"/>
      <c r="DF224" s="20"/>
      <c r="DG224" s="315"/>
      <c r="DH224" s="20"/>
      <c r="DI224" s="20">
        <f>SUM(DI225:DI227)</f>
        <v>0</v>
      </c>
      <c r="DJ224" s="20"/>
      <c r="DK224" s="20"/>
      <c r="DL224" s="315"/>
      <c r="DM224" s="20"/>
      <c r="DN224" s="20">
        <f>SUM(DN225:DN227)</f>
        <v>0</v>
      </c>
      <c r="DO224" s="20"/>
      <c r="DP224" s="20"/>
      <c r="DQ224" s="315"/>
      <c r="DR224" s="20"/>
      <c r="DS224" s="20">
        <f>SUM(DS225:DS227)</f>
        <v>0</v>
      </c>
      <c r="DT224" s="20"/>
      <c r="DU224" s="20"/>
      <c r="DV224" s="315"/>
      <c r="DW224" s="20"/>
      <c r="DX224" s="20">
        <f>SUM(DX225:DX227)</f>
        <v>0</v>
      </c>
      <c r="DY224" s="20"/>
      <c r="DZ224" s="20"/>
      <c r="EA224" s="315"/>
      <c r="EB224" s="20"/>
      <c r="EC224" s="20">
        <f>SUM(EC225:EC227)</f>
        <v>0</v>
      </c>
      <c r="ED224" s="20"/>
      <c r="EE224" s="20"/>
      <c r="EF224" s="315"/>
      <c r="EG224" s="20"/>
      <c r="EH224" s="20">
        <f>SUM(EH225:EH227)</f>
        <v>0</v>
      </c>
      <c r="EI224" s="20"/>
      <c r="EJ224" s="20"/>
      <c r="EK224" s="315"/>
      <c r="EL224" s="20"/>
      <c r="EM224" s="20">
        <f>SUM(EM225:EM227)</f>
        <v>0</v>
      </c>
      <c r="EN224" s="20"/>
      <c r="EO224" s="20"/>
      <c r="EP224" s="151"/>
    </row>
    <row r="225" spans="4:146" ht="12.75" hidden="1" customHeight="1" x14ac:dyDescent="0.3">
      <c r="D225" s="151" t="s">
        <v>416</v>
      </c>
      <c r="G225" s="406"/>
      <c r="H225" s="474">
        <v>0</v>
      </c>
      <c r="I225" s="475"/>
      <c r="J225" s="20"/>
      <c r="K225" s="315"/>
      <c r="L225" s="476"/>
      <c r="M225" s="474">
        <v>0</v>
      </c>
      <c r="N225" s="475"/>
      <c r="O225" s="20"/>
      <c r="P225" s="315"/>
      <c r="Q225" s="476"/>
      <c r="R225" s="474">
        <v>0</v>
      </c>
      <c r="S225" s="475"/>
      <c r="T225" s="20"/>
      <c r="U225" s="315"/>
      <c r="V225" s="476"/>
      <c r="W225" s="474">
        <v>0</v>
      </c>
      <c r="X225" s="475"/>
      <c r="Y225" s="20"/>
      <c r="Z225" s="315"/>
      <c r="AA225" s="476"/>
      <c r="AB225" s="474">
        <v>0</v>
      </c>
      <c r="AC225" s="475"/>
      <c r="AD225" s="20"/>
      <c r="AE225" s="315"/>
      <c r="AF225" s="476"/>
      <c r="AG225" s="474">
        <v>0</v>
      </c>
      <c r="AH225" s="475"/>
      <c r="AI225" s="20"/>
      <c r="AJ225" s="315"/>
      <c r="AK225" s="476"/>
      <c r="AL225" s="474">
        <v>0</v>
      </c>
      <c r="AM225" s="475"/>
      <c r="AN225" s="20"/>
      <c r="AO225" s="315"/>
      <c r="AP225" s="476"/>
      <c r="AQ225" s="474">
        <v>0</v>
      </c>
      <c r="AR225" s="475"/>
      <c r="AS225" s="20"/>
      <c r="AT225" s="315"/>
      <c r="AU225" s="476"/>
      <c r="AV225" s="474">
        <v>0</v>
      </c>
      <c r="AW225" s="475"/>
      <c r="AX225" s="20"/>
      <c r="AY225" s="315"/>
      <c r="AZ225" s="476"/>
      <c r="BA225" s="474">
        <v>0</v>
      </c>
      <c r="BB225" s="475"/>
      <c r="BC225" s="20"/>
      <c r="BD225" s="315"/>
      <c r="BE225" s="476"/>
      <c r="BF225" s="474">
        <v>0</v>
      </c>
      <c r="BG225" s="475"/>
      <c r="BH225" s="20"/>
      <c r="BI225" s="315"/>
      <c r="BJ225" s="476"/>
      <c r="BK225" s="474">
        <v>0</v>
      </c>
      <c r="BL225" s="475"/>
      <c r="BM225" s="20"/>
      <c r="BN225" s="315"/>
      <c r="BO225" s="476"/>
      <c r="BP225" s="474">
        <v>0</v>
      </c>
      <c r="BQ225" s="475"/>
      <c r="BR225" s="20"/>
      <c r="BS225" s="315"/>
      <c r="BT225" s="476"/>
      <c r="BU225" s="474">
        <f>SUM(M225:BP225)</f>
        <v>0</v>
      </c>
      <c r="BV225" s="475"/>
      <c r="BW225" s="20"/>
      <c r="BX225" s="315"/>
      <c r="BY225" s="476"/>
      <c r="BZ225" s="474">
        <v>0</v>
      </c>
      <c r="CA225" s="475"/>
      <c r="CB225" s="20"/>
      <c r="CC225" s="315"/>
      <c r="CD225" s="476"/>
      <c r="CE225" s="474">
        <v>0</v>
      </c>
      <c r="CF225" s="475"/>
      <c r="CG225" s="20"/>
      <c r="CH225" s="315"/>
      <c r="CI225" s="476"/>
      <c r="CJ225" s="474">
        <v>0</v>
      </c>
      <c r="CK225" s="475"/>
      <c r="CL225" s="20"/>
      <c r="CM225" s="315"/>
      <c r="CN225" s="476"/>
      <c r="CO225" s="474">
        <v>0</v>
      </c>
      <c r="CP225" s="475"/>
      <c r="CQ225" s="20"/>
      <c r="CR225" s="315"/>
      <c r="CS225" s="476"/>
      <c r="CT225" s="474">
        <v>0</v>
      </c>
      <c r="CU225" s="475"/>
      <c r="CV225" s="20"/>
      <c r="CW225" s="315"/>
      <c r="CX225" s="476"/>
      <c r="CY225" s="474">
        <v>0</v>
      </c>
      <c r="CZ225" s="475"/>
      <c r="DA225" s="20"/>
      <c r="DB225" s="315"/>
      <c r="DC225" s="476"/>
      <c r="DD225" s="474">
        <v>0</v>
      </c>
      <c r="DE225" s="475"/>
      <c r="DF225" s="20"/>
      <c r="DG225" s="315"/>
      <c r="DH225" s="476"/>
      <c r="DI225" s="474">
        <v>0</v>
      </c>
      <c r="DJ225" s="475"/>
      <c r="DK225" s="20"/>
      <c r="DL225" s="315"/>
      <c r="DM225" s="476"/>
      <c r="DN225" s="474">
        <v>0</v>
      </c>
      <c r="DO225" s="475"/>
      <c r="DP225" s="20"/>
      <c r="DQ225" s="315"/>
      <c r="DR225" s="476"/>
      <c r="DS225" s="474">
        <v>0</v>
      </c>
      <c r="DT225" s="475"/>
      <c r="DU225" s="20"/>
      <c r="DV225" s="315"/>
      <c r="DW225" s="476"/>
      <c r="DX225" s="474">
        <v>0</v>
      </c>
      <c r="DY225" s="475"/>
      <c r="DZ225" s="20"/>
      <c r="EA225" s="315"/>
      <c r="EB225" s="476"/>
      <c r="EC225" s="474">
        <v>0</v>
      </c>
      <c r="ED225" s="475"/>
      <c r="EE225" s="20"/>
      <c r="EF225" s="315"/>
      <c r="EG225" s="476"/>
      <c r="EH225" s="474">
        <v>0</v>
      </c>
      <c r="EI225" s="475"/>
      <c r="EJ225" s="20"/>
      <c r="EK225" s="315"/>
      <c r="EL225" s="476"/>
      <c r="EM225" s="474">
        <f>SUM(CE225:DI225)</f>
        <v>0</v>
      </c>
      <c r="EN225" s="475"/>
      <c r="EO225" s="20"/>
      <c r="EP225" s="151"/>
    </row>
    <row r="226" spans="4:146" ht="12.75" hidden="1" customHeight="1" x14ac:dyDescent="0.3">
      <c r="D226" s="151" t="s">
        <v>419</v>
      </c>
      <c r="G226" s="402"/>
      <c r="H226" s="20">
        <v>0</v>
      </c>
      <c r="I226" s="19"/>
      <c r="J226" s="20"/>
      <c r="K226" s="315"/>
      <c r="L226" s="315"/>
      <c r="M226" s="20">
        <v>0</v>
      </c>
      <c r="N226" s="19"/>
      <c r="O226" s="20"/>
      <c r="P226" s="315"/>
      <c r="Q226" s="315"/>
      <c r="R226" s="20">
        <v>0</v>
      </c>
      <c r="S226" s="19"/>
      <c r="T226" s="20"/>
      <c r="U226" s="315"/>
      <c r="V226" s="315"/>
      <c r="W226" s="20">
        <v>0</v>
      </c>
      <c r="X226" s="19"/>
      <c r="Y226" s="20"/>
      <c r="Z226" s="315"/>
      <c r="AA226" s="315"/>
      <c r="AB226" s="20">
        <v>0</v>
      </c>
      <c r="AC226" s="19"/>
      <c r="AD226" s="20"/>
      <c r="AE226" s="315"/>
      <c r="AF226" s="315"/>
      <c r="AG226" s="20">
        <v>0</v>
      </c>
      <c r="AH226" s="19"/>
      <c r="AI226" s="20"/>
      <c r="AJ226" s="315"/>
      <c r="AK226" s="315"/>
      <c r="AL226" s="20">
        <v>0</v>
      </c>
      <c r="AM226" s="19"/>
      <c r="AN226" s="20"/>
      <c r="AO226" s="315"/>
      <c r="AP226" s="315"/>
      <c r="AQ226" s="20">
        <v>0</v>
      </c>
      <c r="AR226" s="19"/>
      <c r="AS226" s="20"/>
      <c r="AT226" s="315"/>
      <c r="AU226" s="315"/>
      <c r="AV226" s="20">
        <v>0</v>
      </c>
      <c r="AW226" s="19"/>
      <c r="AX226" s="20"/>
      <c r="AY226" s="315"/>
      <c r="AZ226" s="315"/>
      <c r="BA226" s="20">
        <v>0</v>
      </c>
      <c r="BB226" s="19"/>
      <c r="BC226" s="20"/>
      <c r="BD226" s="315"/>
      <c r="BE226" s="315"/>
      <c r="BF226" s="20">
        <v>0</v>
      </c>
      <c r="BG226" s="19"/>
      <c r="BH226" s="20"/>
      <c r="BI226" s="315"/>
      <c r="BJ226" s="315"/>
      <c r="BK226" s="20">
        <v>0</v>
      </c>
      <c r="BL226" s="19"/>
      <c r="BM226" s="20"/>
      <c r="BN226" s="315"/>
      <c r="BO226" s="315"/>
      <c r="BP226" s="20">
        <v>0</v>
      </c>
      <c r="BQ226" s="19"/>
      <c r="BR226" s="20"/>
      <c r="BS226" s="315"/>
      <c r="BT226" s="315"/>
      <c r="BU226" s="20">
        <f>SUM(M226:BP226)</f>
        <v>0</v>
      </c>
      <c r="BV226" s="19"/>
      <c r="BW226" s="20"/>
      <c r="BX226" s="315"/>
      <c r="BY226" s="315"/>
      <c r="BZ226" s="20">
        <v>0</v>
      </c>
      <c r="CA226" s="19"/>
      <c r="CB226" s="20"/>
      <c r="CC226" s="315"/>
      <c r="CD226" s="315"/>
      <c r="CE226" s="20">
        <v>0</v>
      </c>
      <c r="CF226" s="19"/>
      <c r="CG226" s="20"/>
      <c r="CH226" s="315"/>
      <c r="CI226" s="315"/>
      <c r="CJ226" s="20">
        <v>0</v>
      </c>
      <c r="CK226" s="19"/>
      <c r="CL226" s="20"/>
      <c r="CM226" s="315"/>
      <c r="CN226" s="315"/>
      <c r="CO226" s="20">
        <v>0</v>
      </c>
      <c r="CP226" s="19"/>
      <c r="CQ226" s="20"/>
      <c r="CR226" s="315"/>
      <c r="CS226" s="315"/>
      <c r="CT226" s="20">
        <v>0</v>
      </c>
      <c r="CU226" s="19"/>
      <c r="CV226" s="20"/>
      <c r="CW226" s="315"/>
      <c r="CX226" s="315"/>
      <c r="CY226" s="20">
        <v>0</v>
      </c>
      <c r="CZ226" s="19"/>
      <c r="DA226" s="20"/>
      <c r="DB226" s="315"/>
      <c r="DC226" s="315"/>
      <c r="DD226" s="20">
        <v>0</v>
      </c>
      <c r="DE226" s="19"/>
      <c r="DF226" s="20"/>
      <c r="DG226" s="315"/>
      <c r="DH226" s="315"/>
      <c r="DI226" s="20">
        <v>0</v>
      </c>
      <c r="DJ226" s="19"/>
      <c r="DK226" s="20"/>
      <c r="DL226" s="315"/>
      <c r="DM226" s="315"/>
      <c r="DN226" s="20">
        <v>0</v>
      </c>
      <c r="DO226" s="19"/>
      <c r="DP226" s="20"/>
      <c r="DQ226" s="315"/>
      <c r="DR226" s="315"/>
      <c r="DS226" s="20">
        <v>0</v>
      </c>
      <c r="DT226" s="19"/>
      <c r="DU226" s="20"/>
      <c r="DV226" s="315"/>
      <c r="DW226" s="315"/>
      <c r="DX226" s="20">
        <v>0</v>
      </c>
      <c r="DY226" s="19"/>
      <c r="DZ226" s="20"/>
      <c r="EA226" s="315"/>
      <c r="EB226" s="315"/>
      <c r="EC226" s="20">
        <v>0</v>
      </c>
      <c r="ED226" s="19"/>
      <c r="EE226" s="20"/>
      <c r="EF226" s="315"/>
      <c r="EG226" s="315"/>
      <c r="EH226" s="20">
        <v>0</v>
      </c>
      <c r="EI226" s="19"/>
      <c r="EJ226" s="20"/>
      <c r="EK226" s="315"/>
      <c r="EL226" s="315"/>
      <c r="EM226" s="20">
        <f>SUM(CE226:DI226)</f>
        <v>0</v>
      </c>
      <c r="EN226" s="19"/>
      <c r="EO226" s="20"/>
      <c r="EP226" s="151"/>
    </row>
    <row r="227" spans="4:146" ht="12.75" hidden="1" customHeight="1" x14ac:dyDescent="0.3">
      <c r="D227" s="151" t="s">
        <v>420</v>
      </c>
      <c r="G227" s="419"/>
      <c r="H227" s="6">
        <v>0</v>
      </c>
      <c r="I227" s="5"/>
      <c r="J227" s="20"/>
      <c r="K227" s="315"/>
      <c r="L227" s="483"/>
      <c r="M227" s="6">
        <v>0</v>
      </c>
      <c r="N227" s="5"/>
      <c r="O227" s="20"/>
      <c r="P227" s="315"/>
      <c r="Q227" s="483"/>
      <c r="R227" s="6">
        <v>0</v>
      </c>
      <c r="S227" s="5"/>
      <c r="T227" s="20"/>
      <c r="U227" s="315"/>
      <c r="V227" s="483"/>
      <c r="W227" s="6">
        <v>0</v>
      </c>
      <c r="X227" s="5"/>
      <c r="Y227" s="20"/>
      <c r="Z227" s="315"/>
      <c r="AA227" s="483"/>
      <c r="AB227" s="6">
        <v>0</v>
      </c>
      <c r="AC227" s="5"/>
      <c r="AD227" s="20"/>
      <c r="AE227" s="315"/>
      <c r="AF227" s="483"/>
      <c r="AG227" s="6">
        <v>0</v>
      </c>
      <c r="AH227" s="5"/>
      <c r="AI227" s="20"/>
      <c r="AJ227" s="315"/>
      <c r="AK227" s="483"/>
      <c r="AL227" s="6">
        <v>0</v>
      </c>
      <c r="AM227" s="5"/>
      <c r="AN227" s="20"/>
      <c r="AO227" s="315"/>
      <c r="AP227" s="483"/>
      <c r="AQ227" s="6">
        <v>0</v>
      </c>
      <c r="AR227" s="5"/>
      <c r="AS227" s="20"/>
      <c r="AT227" s="315"/>
      <c r="AU227" s="483"/>
      <c r="AV227" s="6">
        <v>0</v>
      </c>
      <c r="AW227" s="5"/>
      <c r="AX227" s="20"/>
      <c r="AY227" s="315"/>
      <c r="AZ227" s="483"/>
      <c r="BA227" s="6">
        <v>0</v>
      </c>
      <c r="BB227" s="5"/>
      <c r="BC227" s="20"/>
      <c r="BD227" s="315"/>
      <c r="BE227" s="483"/>
      <c r="BF227" s="6">
        <v>0</v>
      </c>
      <c r="BG227" s="5"/>
      <c r="BH227" s="20"/>
      <c r="BI227" s="315"/>
      <c r="BJ227" s="483"/>
      <c r="BK227" s="6">
        <v>0</v>
      </c>
      <c r="BL227" s="5"/>
      <c r="BM227" s="20"/>
      <c r="BN227" s="315"/>
      <c r="BO227" s="483"/>
      <c r="BP227" s="6">
        <v>0</v>
      </c>
      <c r="BQ227" s="5"/>
      <c r="BR227" s="20"/>
      <c r="BS227" s="315"/>
      <c r="BT227" s="483"/>
      <c r="BU227" s="6">
        <f>SUM(M227:BP227)</f>
        <v>0</v>
      </c>
      <c r="BV227" s="5"/>
      <c r="BW227" s="20"/>
      <c r="BX227" s="315"/>
      <c r="BY227" s="483"/>
      <c r="BZ227" s="6">
        <v>0</v>
      </c>
      <c r="CA227" s="5"/>
      <c r="CB227" s="20"/>
      <c r="CC227" s="315"/>
      <c r="CD227" s="483"/>
      <c r="CE227" s="6">
        <v>0</v>
      </c>
      <c r="CF227" s="5"/>
      <c r="CG227" s="20"/>
      <c r="CH227" s="315"/>
      <c r="CI227" s="483"/>
      <c r="CJ227" s="6">
        <v>0</v>
      </c>
      <c r="CK227" s="5"/>
      <c r="CL227" s="20"/>
      <c r="CM227" s="315"/>
      <c r="CN227" s="483"/>
      <c r="CO227" s="6">
        <v>0</v>
      </c>
      <c r="CP227" s="5"/>
      <c r="CQ227" s="20"/>
      <c r="CR227" s="315"/>
      <c r="CS227" s="483"/>
      <c r="CT227" s="6">
        <v>0</v>
      </c>
      <c r="CU227" s="5"/>
      <c r="CV227" s="20"/>
      <c r="CW227" s="315"/>
      <c r="CX227" s="483"/>
      <c r="CY227" s="6">
        <v>0</v>
      </c>
      <c r="CZ227" s="5"/>
      <c r="DA227" s="20"/>
      <c r="DB227" s="315"/>
      <c r="DC227" s="483"/>
      <c r="DD227" s="6">
        <v>0</v>
      </c>
      <c r="DE227" s="5"/>
      <c r="DF227" s="20"/>
      <c r="DG227" s="315"/>
      <c r="DH227" s="483"/>
      <c r="DI227" s="6">
        <v>0</v>
      </c>
      <c r="DJ227" s="5"/>
      <c r="DK227" s="20"/>
      <c r="DL227" s="315"/>
      <c r="DM227" s="483"/>
      <c r="DN227" s="6">
        <v>0</v>
      </c>
      <c r="DO227" s="5"/>
      <c r="DP227" s="20"/>
      <c r="DQ227" s="315"/>
      <c r="DR227" s="483"/>
      <c r="DS227" s="6">
        <v>0</v>
      </c>
      <c r="DT227" s="5"/>
      <c r="DU227" s="20"/>
      <c r="DV227" s="315"/>
      <c r="DW227" s="483"/>
      <c r="DX227" s="6">
        <v>0</v>
      </c>
      <c r="DY227" s="5"/>
      <c r="DZ227" s="20"/>
      <c r="EA227" s="315"/>
      <c r="EB227" s="483"/>
      <c r="EC227" s="6">
        <v>0</v>
      </c>
      <c r="ED227" s="5"/>
      <c r="EE227" s="20"/>
      <c r="EF227" s="315"/>
      <c r="EG227" s="483"/>
      <c r="EH227" s="6">
        <v>0</v>
      </c>
      <c r="EI227" s="5"/>
      <c r="EJ227" s="20"/>
      <c r="EK227" s="315"/>
      <c r="EL227" s="483"/>
      <c r="EM227" s="6">
        <f>SUM(CE227:DI227)</f>
        <v>0</v>
      </c>
      <c r="EN227" s="5"/>
      <c r="EO227" s="20"/>
      <c r="EP227" s="151"/>
    </row>
    <row r="228" spans="4:146" ht="12.75" customHeight="1" x14ac:dyDescent="0.3">
      <c r="D228" s="151"/>
      <c r="H228" s="20"/>
      <c r="I228" s="20"/>
      <c r="J228" s="20"/>
      <c r="K228" s="315"/>
      <c r="L228" s="20"/>
      <c r="M228" s="20"/>
      <c r="N228" s="20"/>
      <c r="O228" s="20"/>
      <c r="P228" s="315"/>
      <c r="Q228" s="20"/>
      <c r="R228" s="20"/>
      <c r="S228" s="20"/>
      <c r="T228" s="20"/>
      <c r="U228" s="315"/>
      <c r="V228" s="20"/>
      <c r="W228" s="20"/>
      <c r="X228" s="20"/>
      <c r="Y228" s="20"/>
      <c r="Z228" s="315"/>
      <c r="AA228" s="20"/>
      <c r="AB228" s="20"/>
      <c r="AC228" s="20"/>
      <c r="AD228" s="20"/>
      <c r="AE228" s="315"/>
      <c r="AF228" s="20"/>
      <c r="AG228" s="20"/>
      <c r="AH228" s="20"/>
      <c r="AI228" s="20"/>
      <c r="AJ228" s="315"/>
      <c r="AK228" s="20"/>
      <c r="AL228" s="20"/>
      <c r="AM228" s="20"/>
      <c r="AN228" s="20"/>
      <c r="AO228" s="315"/>
      <c r="AP228" s="20"/>
      <c r="AQ228" s="20"/>
      <c r="AR228" s="20"/>
      <c r="AS228" s="20"/>
      <c r="AT228" s="315"/>
      <c r="AU228" s="20"/>
      <c r="AV228" s="20"/>
      <c r="AW228" s="20"/>
      <c r="AX228" s="20"/>
      <c r="AY228" s="315"/>
      <c r="AZ228" s="20"/>
      <c r="BA228" s="20"/>
      <c r="BB228" s="20"/>
      <c r="BC228" s="20"/>
      <c r="BD228" s="315"/>
      <c r="BE228" s="20"/>
      <c r="BF228" s="20"/>
      <c r="BG228" s="20"/>
      <c r="BH228" s="20"/>
      <c r="BI228" s="315"/>
      <c r="BJ228" s="20"/>
      <c r="BK228" s="20"/>
      <c r="BL228" s="20"/>
      <c r="BM228" s="20"/>
      <c r="BN228" s="315"/>
      <c r="BO228" s="20"/>
      <c r="BP228" s="20"/>
      <c r="BQ228" s="20"/>
      <c r="BR228" s="20"/>
      <c r="BS228" s="315"/>
      <c r="BT228" s="20"/>
      <c r="BU228" s="20"/>
      <c r="BV228" s="20"/>
      <c r="BW228" s="20"/>
      <c r="BX228" s="315"/>
      <c r="BY228" s="20"/>
      <c r="BZ228" s="20"/>
      <c r="CA228" s="20"/>
      <c r="CB228" s="20"/>
      <c r="CC228" s="315"/>
      <c r="CD228" s="20"/>
      <c r="CE228" s="20"/>
      <c r="CF228" s="20"/>
      <c r="CG228" s="20"/>
      <c r="CH228" s="315"/>
      <c r="CI228" s="20"/>
      <c r="CJ228" s="20"/>
      <c r="CK228" s="20"/>
      <c r="CL228" s="20"/>
      <c r="CM228" s="315"/>
      <c r="CN228" s="20"/>
      <c r="CO228" s="20"/>
      <c r="CP228" s="20"/>
      <c r="CQ228" s="20"/>
      <c r="CR228" s="315"/>
      <c r="CS228" s="20"/>
      <c r="CT228" s="20"/>
      <c r="CU228" s="20"/>
      <c r="CV228" s="20"/>
      <c r="CW228" s="315"/>
      <c r="CX228" s="20"/>
      <c r="CY228" s="20"/>
      <c r="CZ228" s="20"/>
      <c r="DA228" s="20"/>
      <c r="DB228" s="315"/>
      <c r="DC228" s="20"/>
      <c r="DD228" s="20"/>
      <c r="DE228" s="20"/>
      <c r="DF228" s="20"/>
      <c r="DG228" s="315"/>
      <c r="DH228" s="20"/>
      <c r="DI228" s="20"/>
      <c r="DJ228" s="20"/>
      <c r="DK228" s="20"/>
      <c r="DL228" s="315"/>
      <c r="DM228" s="20"/>
      <c r="DN228" s="20"/>
      <c r="DO228" s="20"/>
      <c r="DP228" s="20"/>
      <c r="DQ228" s="315"/>
      <c r="DR228" s="20"/>
      <c r="DS228" s="20"/>
      <c r="DT228" s="20"/>
      <c r="DU228" s="20"/>
      <c r="DV228" s="315"/>
      <c r="DW228" s="20"/>
      <c r="DX228" s="20"/>
      <c r="DY228" s="20"/>
      <c r="DZ228" s="20"/>
      <c r="EA228" s="315"/>
      <c r="EB228" s="20"/>
      <c r="EC228" s="20"/>
      <c r="ED228" s="20"/>
      <c r="EE228" s="20"/>
      <c r="EF228" s="315"/>
      <c r="EG228" s="20"/>
      <c r="EH228" s="20"/>
      <c r="EI228" s="20"/>
      <c r="EJ228" s="20"/>
      <c r="EK228" s="315"/>
      <c r="EL228" s="20"/>
      <c r="EM228" s="20"/>
      <c r="EN228" s="20"/>
      <c r="EO228" s="20"/>
      <c r="EP228" s="151"/>
    </row>
    <row r="229" spans="4:146" ht="12.75" customHeight="1" x14ac:dyDescent="0.3">
      <c r="D229" s="200" t="s">
        <v>461</v>
      </c>
      <c r="H229" s="20"/>
      <c r="I229" s="20"/>
      <c r="J229" s="20"/>
      <c r="K229" s="315"/>
      <c r="L229" s="20"/>
      <c r="M229" s="20"/>
      <c r="N229" s="20"/>
      <c r="O229" s="20"/>
      <c r="P229" s="315"/>
      <c r="Q229" s="20"/>
      <c r="R229" s="20"/>
      <c r="S229" s="20"/>
      <c r="T229" s="20"/>
      <c r="U229" s="315"/>
      <c r="V229" s="20"/>
      <c r="W229" s="20"/>
      <c r="X229" s="20"/>
      <c r="Y229" s="20"/>
      <c r="Z229" s="315"/>
      <c r="AA229" s="20"/>
      <c r="AB229" s="20"/>
      <c r="AC229" s="20"/>
      <c r="AD229" s="20"/>
      <c r="AE229" s="315"/>
      <c r="AF229" s="20"/>
      <c r="AG229" s="20"/>
      <c r="AH229" s="20"/>
      <c r="AI229" s="20"/>
      <c r="AJ229" s="315"/>
      <c r="AK229" s="20"/>
      <c r="AL229" s="20"/>
      <c r="AM229" s="20"/>
      <c r="AN229" s="20"/>
      <c r="AO229" s="315"/>
      <c r="AP229" s="20"/>
      <c r="AQ229" s="20"/>
      <c r="AR229" s="20"/>
      <c r="AS229" s="20"/>
      <c r="AT229" s="315"/>
      <c r="AU229" s="20"/>
      <c r="AV229" s="20"/>
      <c r="AW229" s="20"/>
      <c r="AX229" s="20"/>
      <c r="AY229" s="315"/>
      <c r="AZ229" s="20"/>
      <c r="BA229" s="20"/>
      <c r="BB229" s="20"/>
      <c r="BC229" s="20"/>
      <c r="BD229" s="315"/>
      <c r="BE229" s="20"/>
      <c r="BF229" s="20"/>
      <c r="BG229" s="20"/>
      <c r="BH229" s="20"/>
      <c r="BI229" s="315"/>
      <c r="BJ229" s="20"/>
      <c r="BK229" s="20"/>
      <c r="BL229" s="20"/>
      <c r="BM229" s="20"/>
      <c r="BN229" s="315"/>
      <c r="BO229" s="20"/>
      <c r="BP229" s="20"/>
      <c r="BQ229" s="20"/>
      <c r="BR229" s="20"/>
      <c r="BS229" s="315"/>
      <c r="BT229" s="20"/>
      <c r="BU229" s="20"/>
      <c r="BV229" s="20"/>
      <c r="BW229" s="20"/>
      <c r="BX229" s="315"/>
      <c r="BY229" s="20"/>
      <c r="BZ229" s="20"/>
      <c r="CA229" s="20"/>
      <c r="CB229" s="20"/>
      <c r="CC229" s="315"/>
      <c r="CD229" s="20"/>
      <c r="CE229" s="20"/>
      <c r="CF229" s="20"/>
      <c r="CG229" s="20"/>
      <c r="CH229" s="315"/>
      <c r="CI229" s="20"/>
      <c r="CJ229" s="20"/>
      <c r="CK229" s="20"/>
      <c r="CL229" s="20"/>
      <c r="CM229" s="315"/>
      <c r="CN229" s="20"/>
      <c r="CO229" s="20"/>
      <c r="CP229" s="20"/>
      <c r="CQ229" s="20"/>
      <c r="CR229" s="315"/>
      <c r="CS229" s="20"/>
      <c r="CT229" s="20"/>
      <c r="CU229" s="20"/>
      <c r="CV229" s="20"/>
      <c r="CW229" s="315"/>
      <c r="CX229" s="20"/>
      <c r="CY229" s="20"/>
      <c r="CZ229" s="20"/>
      <c r="DA229" s="20"/>
      <c r="DB229" s="315"/>
      <c r="DC229" s="20"/>
      <c r="DD229" s="20"/>
      <c r="DE229" s="20"/>
      <c r="DF229" s="20"/>
      <c r="DG229" s="315"/>
      <c r="DH229" s="20"/>
      <c r="DI229" s="20"/>
      <c r="DJ229" s="20"/>
      <c r="DK229" s="20"/>
      <c r="DL229" s="315"/>
      <c r="DM229" s="20"/>
      <c r="DN229" s="20"/>
      <c r="DO229" s="20"/>
      <c r="DP229" s="20"/>
      <c r="DQ229" s="315"/>
      <c r="DR229" s="20"/>
      <c r="DS229" s="20"/>
      <c r="DT229" s="20"/>
      <c r="DU229" s="20"/>
      <c r="DV229" s="315"/>
      <c r="DW229" s="20"/>
      <c r="DX229" s="20"/>
      <c r="DY229" s="20"/>
      <c r="DZ229" s="20"/>
      <c r="EA229" s="315"/>
      <c r="EB229" s="20"/>
      <c r="EC229" s="20"/>
      <c r="ED229" s="20"/>
      <c r="EE229" s="20"/>
      <c r="EF229" s="315"/>
      <c r="EG229" s="20"/>
      <c r="EH229" s="20"/>
      <c r="EI229" s="20"/>
      <c r="EJ229" s="20"/>
      <c r="EK229" s="315"/>
      <c r="EL229" s="20"/>
      <c r="EM229" s="20"/>
      <c r="EN229" s="20"/>
      <c r="EO229" s="20"/>
      <c r="EP229" s="151"/>
    </row>
    <row r="230" spans="4:146" ht="12.75" customHeight="1" x14ac:dyDescent="0.3">
      <c r="D230" s="151" t="s">
        <v>462</v>
      </c>
      <c r="H230" s="20">
        <f>SUM(H231:H233)</f>
        <v>0</v>
      </c>
      <c r="I230" s="20"/>
      <c r="J230" s="20"/>
      <c r="K230" s="315"/>
      <c r="L230" s="20"/>
      <c r="M230" s="20">
        <f>SUM(M231:M233)</f>
        <v>0</v>
      </c>
      <c r="N230" s="20"/>
      <c r="O230" s="20"/>
      <c r="P230" s="315"/>
      <c r="Q230" s="20"/>
      <c r="R230" s="20">
        <f>SUM(R231:R233)</f>
        <v>0</v>
      </c>
      <c r="S230" s="20"/>
      <c r="T230" s="20"/>
      <c r="U230" s="315"/>
      <c r="V230" s="20"/>
      <c r="W230" s="20">
        <f>SUM(W231:W233)</f>
        <v>0</v>
      </c>
      <c r="X230" s="20"/>
      <c r="Y230" s="20"/>
      <c r="Z230" s="315"/>
      <c r="AA230" s="20"/>
      <c r="AB230" s="20">
        <f>SUM(AB231:AB233)</f>
        <v>0</v>
      </c>
      <c r="AC230" s="20"/>
      <c r="AD230" s="20"/>
      <c r="AE230" s="315"/>
      <c r="AF230" s="20"/>
      <c r="AG230" s="20">
        <f>SUM(AG231:AG233)</f>
        <v>0</v>
      </c>
      <c r="AH230" s="20"/>
      <c r="AI230" s="20"/>
      <c r="AJ230" s="315"/>
      <c r="AK230" s="20"/>
      <c r="AL230" s="20">
        <f>SUM(AL231:AL233)</f>
        <v>0</v>
      </c>
      <c r="AM230" s="20"/>
      <c r="AN230" s="20"/>
      <c r="AO230" s="315"/>
      <c r="AP230" s="20"/>
      <c r="AQ230" s="20">
        <f>SUM(AQ231:AQ233)</f>
        <v>0</v>
      </c>
      <c r="AR230" s="20"/>
      <c r="AS230" s="20"/>
      <c r="AT230" s="315"/>
      <c r="AU230" s="20"/>
      <c r="AV230" s="20">
        <f>SUM(AV231:AV233)</f>
        <v>0</v>
      </c>
      <c r="AW230" s="20"/>
      <c r="AX230" s="20"/>
      <c r="AY230" s="315"/>
      <c r="AZ230" s="20"/>
      <c r="BA230" s="20">
        <f>SUM(BA231:BA233)</f>
        <v>6996000</v>
      </c>
      <c r="BB230" s="20"/>
      <c r="BC230" s="20"/>
      <c r="BD230" s="315"/>
      <c r="BE230" s="20"/>
      <c r="BF230" s="20">
        <f>SUM(BF231:BF233)</f>
        <v>0</v>
      </c>
      <c r="BG230" s="20"/>
      <c r="BH230" s="20"/>
      <c r="BI230" s="315"/>
      <c r="BJ230" s="20"/>
      <c r="BK230" s="20">
        <f>SUM(BK231:BK233)</f>
        <v>0</v>
      </c>
      <c r="BL230" s="20"/>
      <c r="BM230" s="20"/>
      <c r="BN230" s="315"/>
      <c r="BO230" s="20"/>
      <c r="BP230" s="20">
        <f>SUM(BP231:BP233)</f>
        <v>0</v>
      </c>
      <c r="BQ230" s="20"/>
      <c r="BR230" s="20"/>
      <c r="BS230" s="315"/>
      <c r="BT230" s="20"/>
      <c r="BU230" s="20">
        <f>SUM(BU231:BU233)</f>
        <v>6996000</v>
      </c>
      <c r="BV230" s="20"/>
      <c r="BW230" s="20"/>
      <c r="BX230" s="315"/>
      <c r="BY230" s="20"/>
      <c r="BZ230" s="20">
        <f>SUM(BZ231:BZ233)</f>
        <v>0</v>
      </c>
      <c r="CA230" s="20"/>
      <c r="CB230" s="20"/>
      <c r="CC230" s="315"/>
      <c r="CD230" s="20"/>
      <c r="CE230" s="20">
        <f>SUM(CE231:CE233)</f>
        <v>0</v>
      </c>
      <c r="CF230" s="20"/>
      <c r="CG230" s="20"/>
      <c r="CH230" s="315"/>
      <c r="CI230" s="20"/>
      <c r="CJ230" s="20">
        <f>SUM(CJ231:CJ233)</f>
        <v>0</v>
      </c>
      <c r="CK230" s="20"/>
      <c r="CL230" s="20"/>
      <c r="CM230" s="315"/>
      <c r="CN230" s="20"/>
      <c r="CO230" s="20">
        <f>SUM(CO231:CO233)</f>
        <v>0</v>
      </c>
      <c r="CP230" s="20"/>
      <c r="CQ230" s="20"/>
      <c r="CR230" s="315"/>
      <c r="CS230" s="20"/>
      <c r="CT230" s="20">
        <f>SUM(CT231:CT233)</f>
        <v>0</v>
      </c>
      <c r="CU230" s="20"/>
      <c r="CV230" s="20"/>
      <c r="CW230" s="315"/>
      <c r="CX230" s="20"/>
      <c r="CY230" s="20">
        <f>SUM(CY231:CY233)</f>
        <v>0</v>
      </c>
      <c r="CZ230" s="20"/>
      <c r="DA230" s="20"/>
      <c r="DB230" s="315"/>
      <c r="DC230" s="20"/>
      <c r="DD230" s="20">
        <f>SUM(DD231:DD233)</f>
        <v>0</v>
      </c>
      <c r="DE230" s="20"/>
      <c r="DF230" s="20"/>
      <c r="DG230" s="315"/>
      <c r="DH230" s="20"/>
      <c r="DI230" s="20">
        <f>SUM(DI231:DI233)</f>
        <v>0</v>
      </c>
      <c r="DJ230" s="20"/>
      <c r="DK230" s="20"/>
      <c r="DL230" s="315"/>
      <c r="DM230" s="20"/>
      <c r="DN230" s="20">
        <f>SUM(DN231:DN233)</f>
        <v>0</v>
      </c>
      <c r="DO230" s="20"/>
      <c r="DP230" s="20"/>
      <c r="DQ230" s="315"/>
      <c r="DR230" s="20"/>
      <c r="DS230" s="20">
        <f>SUM(DS231:DS233)</f>
        <v>0</v>
      </c>
      <c r="DT230" s="20"/>
      <c r="DU230" s="20"/>
      <c r="DV230" s="315"/>
      <c r="DW230" s="20"/>
      <c r="DX230" s="20">
        <f>SUM(DX231:DX233)</f>
        <v>0</v>
      </c>
      <c r="DY230" s="20"/>
      <c r="DZ230" s="20"/>
      <c r="EA230" s="315"/>
      <c r="EB230" s="20"/>
      <c r="EC230" s="20">
        <f>SUM(EC231:EC233)</f>
        <v>0</v>
      </c>
      <c r="ED230" s="20"/>
      <c r="EE230" s="20"/>
      <c r="EF230" s="315"/>
      <c r="EG230" s="20"/>
      <c r="EH230" s="20">
        <f>SUM(EH231:EH233)</f>
        <v>0</v>
      </c>
      <c r="EI230" s="20"/>
      <c r="EJ230" s="20"/>
      <c r="EK230" s="315"/>
      <c r="EL230" s="20"/>
      <c r="EM230" s="20">
        <f>SUM(EM231:EM233)</f>
        <v>0</v>
      </c>
      <c r="EN230" s="20"/>
      <c r="EO230" s="20"/>
      <c r="EP230" s="151"/>
    </row>
    <row r="231" spans="4:146" ht="12.75" customHeight="1" x14ac:dyDescent="0.3">
      <c r="D231" s="151" t="s">
        <v>416</v>
      </c>
      <c r="G231" s="406"/>
      <c r="H231" s="474">
        <v>0</v>
      </c>
      <c r="I231" s="475"/>
      <c r="J231" s="20"/>
      <c r="K231" s="315"/>
      <c r="L231" s="476"/>
      <c r="M231" s="474">
        <v>0</v>
      </c>
      <c r="N231" s="475"/>
      <c r="O231" s="20"/>
      <c r="P231" s="315"/>
      <c r="Q231" s="476"/>
      <c r="R231" s="474">
        <v>0</v>
      </c>
      <c r="S231" s="475"/>
      <c r="T231" s="20"/>
      <c r="U231" s="315"/>
      <c r="V231" s="476"/>
      <c r="W231" s="474">
        <v>0</v>
      </c>
      <c r="X231" s="475"/>
      <c r="Y231" s="20"/>
      <c r="Z231" s="315"/>
      <c r="AA231" s="476"/>
      <c r="AB231" s="474">
        <v>0</v>
      </c>
      <c r="AC231" s="475"/>
      <c r="AD231" s="20"/>
      <c r="AE231" s="315"/>
      <c r="AF231" s="476"/>
      <c r="AG231" s="474">
        <v>0</v>
      </c>
      <c r="AH231" s="475"/>
      <c r="AI231" s="20"/>
      <c r="AJ231" s="315"/>
      <c r="AK231" s="476"/>
      <c r="AL231" s="474">
        <v>0</v>
      </c>
      <c r="AM231" s="475"/>
      <c r="AN231" s="20"/>
      <c r="AO231" s="315"/>
      <c r="AP231" s="476"/>
      <c r="AQ231" s="474">
        <v>0</v>
      </c>
      <c r="AR231" s="475"/>
      <c r="AS231" s="20"/>
      <c r="AT231" s="315"/>
      <c r="AU231" s="476"/>
      <c r="AV231" s="474">
        <v>0</v>
      </c>
      <c r="AW231" s="475"/>
      <c r="AX231" s="20"/>
      <c r="AY231" s="315"/>
      <c r="AZ231" s="476"/>
      <c r="BA231" s="474">
        <f>6996000</f>
        <v>6996000</v>
      </c>
      <c r="BB231" s="475"/>
      <c r="BC231" s="20"/>
      <c r="BD231" s="315"/>
      <c r="BE231" s="476"/>
      <c r="BF231" s="474">
        <v>0</v>
      </c>
      <c r="BG231" s="475"/>
      <c r="BH231" s="20"/>
      <c r="BI231" s="315"/>
      <c r="BJ231" s="476"/>
      <c r="BK231" s="474">
        <v>0</v>
      </c>
      <c r="BL231" s="475"/>
      <c r="BM231" s="20"/>
      <c r="BN231" s="315"/>
      <c r="BO231" s="476"/>
      <c r="BP231" s="474">
        <v>0</v>
      </c>
      <c r="BQ231" s="475"/>
      <c r="BR231" s="20"/>
      <c r="BS231" s="315"/>
      <c r="BT231" s="476"/>
      <c r="BU231" s="474">
        <f>SUM(M231:BP231)</f>
        <v>6996000</v>
      </c>
      <c r="BV231" s="475"/>
      <c r="BW231" s="20"/>
      <c r="BX231" s="315"/>
      <c r="BY231" s="476"/>
      <c r="BZ231" s="474">
        <v>0</v>
      </c>
      <c r="CA231" s="475"/>
      <c r="CB231" s="20"/>
      <c r="CC231" s="315"/>
      <c r="CD231" s="476"/>
      <c r="CE231" s="474">
        <v>0</v>
      </c>
      <c r="CF231" s="475"/>
      <c r="CG231" s="20"/>
      <c r="CH231" s="315"/>
      <c r="CI231" s="476"/>
      <c r="CJ231" s="474">
        <v>0</v>
      </c>
      <c r="CK231" s="475"/>
      <c r="CL231" s="20"/>
      <c r="CM231" s="315"/>
      <c r="CN231" s="476"/>
      <c r="CO231" s="474">
        <v>0</v>
      </c>
      <c r="CP231" s="475"/>
      <c r="CQ231" s="20"/>
      <c r="CR231" s="315"/>
      <c r="CS231" s="476"/>
      <c r="CT231" s="474">
        <v>0</v>
      </c>
      <c r="CU231" s="475"/>
      <c r="CV231" s="20"/>
      <c r="CW231" s="315"/>
      <c r="CX231" s="476"/>
      <c r="CY231" s="474">
        <v>0</v>
      </c>
      <c r="CZ231" s="475"/>
      <c r="DA231" s="20"/>
      <c r="DB231" s="315"/>
      <c r="DC231" s="476"/>
      <c r="DD231" s="474">
        <v>0</v>
      </c>
      <c r="DE231" s="475"/>
      <c r="DF231" s="20"/>
      <c r="DG231" s="315"/>
      <c r="DH231" s="476"/>
      <c r="DI231" s="474">
        <v>0</v>
      </c>
      <c r="DJ231" s="475"/>
      <c r="DK231" s="20"/>
      <c r="DL231" s="315"/>
      <c r="DM231" s="476"/>
      <c r="DN231" s="474">
        <v>0</v>
      </c>
      <c r="DO231" s="475"/>
      <c r="DP231" s="20"/>
      <c r="DQ231" s="315"/>
      <c r="DR231" s="476"/>
      <c r="DS231" s="474">
        <v>0</v>
      </c>
      <c r="DT231" s="475"/>
      <c r="DU231" s="20"/>
      <c r="DV231" s="315"/>
      <c r="DW231" s="476"/>
      <c r="DX231" s="474">
        <v>0</v>
      </c>
      <c r="DY231" s="475"/>
      <c r="DZ231" s="20"/>
      <c r="EA231" s="315"/>
      <c r="EB231" s="476"/>
      <c r="EC231" s="474">
        <v>0</v>
      </c>
      <c r="ED231" s="475"/>
      <c r="EE231" s="20"/>
      <c r="EF231" s="315"/>
      <c r="EG231" s="476"/>
      <c r="EH231" s="474">
        <v>0</v>
      </c>
      <c r="EI231" s="475"/>
      <c r="EJ231" s="20"/>
      <c r="EK231" s="315"/>
      <c r="EL231" s="476"/>
      <c r="EM231" s="474">
        <f>SUM(CE231:DX231)</f>
        <v>0</v>
      </c>
      <c r="EN231" s="475"/>
      <c r="EO231" s="20"/>
      <c r="EP231" s="151"/>
    </row>
    <row r="232" spans="4:146" ht="12.75" customHeight="1" x14ac:dyDescent="0.3">
      <c r="D232" s="151" t="s">
        <v>419</v>
      </c>
      <c r="G232" s="402"/>
      <c r="H232" s="20">
        <v>0</v>
      </c>
      <c r="I232" s="19"/>
      <c r="J232" s="20"/>
      <c r="K232" s="315"/>
      <c r="L232" s="315"/>
      <c r="M232" s="20">
        <v>0</v>
      </c>
      <c r="N232" s="19"/>
      <c r="O232" s="20"/>
      <c r="P232" s="315"/>
      <c r="Q232" s="315"/>
      <c r="R232" s="20">
        <v>0</v>
      </c>
      <c r="S232" s="19"/>
      <c r="T232" s="20"/>
      <c r="U232" s="315"/>
      <c r="V232" s="315"/>
      <c r="W232" s="20">
        <v>0</v>
      </c>
      <c r="X232" s="19"/>
      <c r="Y232" s="20"/>
      <c r="Z232" s="315"/>
      <c r="AA232" s="315"/>
      <c r="AB232" s="20">
        <v>0</v>
      </c>
      <c r="AC232" s="19"/>
      <c r="AD232" s="20"/>
      <c r="AE232" s="315"/>
      <c r="AF232" s="315"/>
      <c r="AG232" s="20">
        <v>0</v>
      </c>
      <c r="AH232" s="19"/>
      <c r="AI232" s="20"/>
      <c r="AJ232" s="315"/>
      <c r="AK232" s="315"/>
      <c r="AL232" s="20">
        <v>0</v>
      </c>
      <c r="AM232" s="19"/>
      <c r="AN232" s="20"/>
      <c r="AO232" s="315"/>
      <c r="AP232" s="315"/>
      <c r="AQ232" s="20">
        <v>0</v>
      </c>
      <c r="AR232" s="19"/>
      <c r="AS232" s="20"/>
      <c r="AT232" s="315"/>
      <c r="AU232" s="315"/>
      <c r="AV232" s="20">
        <v>0</v>
      </c>
      <c r="AW232" s="19"/>
      <c r="AX232" s="20"/>
      <c r="AY232" s="315"/>
      <c r="AZ232" s="315"/>
      <c r="BA232" s="20">
        <v>0</v>
      </c>
      <c r="BB232" s="19"/>
      <c r="BC232" s="20"/>
      <c r="BD232" s="315"/>
      <c r="BE232" s="315"/>
      <c r="BF232" s="20">
        <v>0</v>
      </c>
      <c r="BG232" s="19"/>
      <c r="BH232" s="20"/>
      <c r="BI232" s="315"/>
      <c r="BJ232" s="315"/>
      <c r="BK232" s="20">
        <v>0</v>
      </c>
      <c r="BL232" s="19"/>
      <c r="BM232" s="20"/>
      <c r="BN232" s="315"/>
      <c r="BO232" s="315"/>
      <c r="BP232" s="20">
        <v>0</v>
      </c>
      <c r="BQ232" s="19"/>
      <c r="BR232" s="20"/>
      <c r="BS232" s="315"/>
      <c r="BT232" s="315"/>
      <c r="BU232" s="20">
        <f>SUM(M232:BP232)</f>
        <v>0</v>
      </c>
      <c r="BV232" s="19"/>
      <c r="BW232" s="20"/>
      <c r="BX232" s="315"/>
      <c r="BY232" s="315"/>
      <c r="BZ232" s="20">
        <v>0</v>
      </c>
      <c r="CA232" s="19"/>
      <c r="CB232" s="20"/>
      <c r="CC232" s="315"/>
      <c r="CD232" s="315"/>
      <c r="CE232" s="20">
        <v>0</v>
      </c>
      <c r="CF232" s="19"/>
      <c r="CG232" s="20"/>
      <c r="CH232" s="315"/>
      <c r="CI232" s="315"/>
      <c r="CJ232" s="20">
        <v>0</v>
      </c>
      <c r="CK232" s="19"/>
      <c r="CL232" s="20"/>
      <c r="CM232" s="315"/>
      <c r="CN232" s="315"/>
      <c r="CO232" s="20">
        <v>0</v>
      </c>
      <c r="CP232" s="19"/>
      <c r="CQ232" s="20"/>
      <c r="CR232" s="315"/>
      <c r="CS232" s="315"/>
      <c r="CT232" s="20">
        <v>0</v>
      </c>
      <c r="CU232" s="19"/>
      <c r="CV232" s="20"/>
      <c r="CW232" s="315"/>
      <c r="CX232" s="315"/>
      <c r="CY232" s="20">
        <v>0</v>
      </c>
      <c r="CZ232" s="19"/>
      <c r="DA232" s="20"/>
      <c r="DB232" s="315"/>
      <c r="DC232" s="315"/>
      <c r="DD232" s="20">
        <v>0</v>
      </c>
      <c r="DE232" s="19"/>
      <c r="DF232" s="20"/>
      <c r="DG232" s="315"/>
      <c r="DH232" s="315"/>
      <c r="DI232" s="20">
        <v>0</v>
      </c>
      <c r="DJ232" s="19"/>
      <c r="DK232" s="20"/>
      <c r="DL232" s="315"/>
      <c r="DM232" s="315"/>
      <c r="DN232" s="20">
        <v>0</v>
      </c>
      <c r="DO232" s="19"/>
      <c r="DP232" s="20"/>
      <c r="DQ232" s="315"/>
      <c r="DR232" s="315"/>
      <c r="DS232" s="20">
        <v>0</v>
      </c>
      <c r="DT232" s="19"/>
      <c r="DU232" s="20"/>
      <c r="DV232" s="315"/>
      <c r="DW232" s="315"/>
      <c r="DX232" s="20">
        <v>0</v>
      </c>
      <c r="DY232" s="19"/>
      <c r="DZ232" s="20"/>
      <c r="EA232" s="315"/>
      <c r="EB232" s="315"/>
      <c r="EC232" s="20">
        <v>0</v>
      </c>
      <c r="ED232" s="19"/>
      <c r="EE232" s="20"/>
      <c r="EF232" s="315"/>
      <c r="EG232" s="315"/>
      <c r="EH232" s="20">
        <v>0</v>
      </c>
      <c r="EI232" s="19"/>
      <c r="EJ232" s="20"/>
      <c r="EK232" s="315"/>
      <c r="EL232" s="315"/>
      <c r="EM232" s="20">
        <f>SUM(CE232:DX232)</f>
        <v>0</v>
      </c>
      <c r="EN232" s="19"/>
      <c r="EO232" s="20"/>
      <c r="EP232" s="151"/>
    </row>
    <row r="233" spans="4:146" ht="12.75" customHeight="1" x14ac:dyDescent="0.3">
      <c r="D233" s="151" t="s">
        <v>420</v>
      </c>
      <c r="G233" s="419"/>
      <c r="H233" s="6">
        <v>0</v>
      </c>
      <c r="I233" s="5"/>
      <c r="J233" s="20"/>
      <c r="K233" s="315"/>
      <c r="L233" s="483"/>
      <c r="M233" s="6">
        <v>0</v>
      </c>
      <c r="N233" s="5"/>
      <c r="O233" s="20"/>
      <c r="P233" s="315"/>
      <c r="Q233" s="483"/>
      <c r="R233" s="6">
        <v>0</v>
      </c>
      <c r="S233" s="5"/>
      <c r="T233" s="20"/>
      <c r="U233" s="315"/>
      <c r="V233" s="483"/>
      <c r="W233" s="6">
        <v>0</v>
      </c>
      <c r="X233" s="5"/>
      <c r="Y233" s="20"/>
      <c r="Z233" s="315"/>
      <c r="AA233" s="483"/>
      <c r="AB233" s="6">
        <v>0</v>
      </c>
      <c r="AC233" s="5"/>
      <c r="AD233" s="20"/>
      <c r="AE233" s="315"/>
      <c r="AF233" s="483"/>
      <c r="AG233" s="6">
        <v>0</v>
      </c>
      <c r="AH233" s="5"/>
      <c r="AI233" s="20"/>
      <c r="AJ233" s="315"/>
      <c r="AK233" s="483"/>
      <c r="AL233" s="6">
        <v>0</v>
      </c>
      <c r="AM233" s="5"/>
      <c r="AN233" s="20"/>
      <c r="AO233" s="315"/>
      <c r="AP233" s="483"/>
      <c r="AQ233" s="6">
        <v>0</v>
      </c>
      <c r="AR233" s="5"/>
      <c r="AS233" s="20"/>
      <c r="AT233" s="315"/>
      <c r="AU233" s="483"/>
      <c r="AV233" s="6">
        <v>0</v>
      </c>
      <c r="AW233" s="5"/>
      <c r="AX233" s="20"/>
      <c r="AY233" s="315"/>
      <c r="AZ233" s="483"/>
      <c r="BA233" s="6">
        <v>0</v>
      </c>
      <c r="BB233" s="5"/>
      <c r="BC233" s="20"/>
      <c r="BD233" s="315"/>
      <c r="BE233" s="483"/>
      <c r="BF233" s="6">
        <v>0</v>
      </c>
      <c r="BG233" s="5"/>
      <c r="BH233" s="20"/>
      <c r="BI233" s="315"/>
      <c r="BJ233" s="483"/>
      <c r="BK233" s="6">
        <v>0</v>
      </c>
      <c r="BL233" s="5"/>
      <c r="BM233" s="20"/>
      <c r="BN233" s="315"/>
      <c r="BO233" s="483"/>
      <c r="BP233" s="6">
        <v>0</v>
      </c>
      <c r="BQ233" s="5"/>
      <c r="BR233" s="20"/>
      <c r="BS233" s="315"/>
      <c r="BT233" s="483"/>
      <c r="BU233" s="6">
        <f>SUM(M233:BP233)</f>
        <v>0</v>
      </c>
      <c r="BV233" s="5"/>
      <c r="BW233" s="20"/>
      <c r="BX233" s="315"/>
      <c r="BY233" s="483"/>
      <c r="BZ233" s="6">
        <v>0</v>
      </c>
      <c r="CA233" s="5"/>
      <c r="CB233" s="20"/>
      <c r="CC233" s="315"/>
      <c r="CD233" s="483"/>
      <c r="CE233" s="6">
        <v>0</v>
      </c>
      <c r="CF233" s="5"/>
      <c r="CG233" s="20"/>
      <c r="CH233" s="315"/>
      <c r="CI233" s="483"/>
      <c r="CJ233" s="6">
        <v>0</v>
      </c>
      <c r="CK233" s="5"/>
      <c r="CL233" s="20"/>
      <c r="CM233" s="315"/>
      <c r="CN233" s="483"/>
      <c r="CO233" s="6">
        <v>0</v>
      </c>
      <c r="CP233" s="5"/>
      <c r="CQ233" s="20"/>
      <c r="CR233" s="315"/>
      <c r="CS233" s="483"/>
      <c r="CT233" s="6">
        <v>0</v>
      </c>
      <c r="CU233" s="5"/>
      <c r="CV233" s="20"/>
      <c r="CW233" s="315"/>
      <c r="CX233" s="483"/>
      <c r="CY233" s="6">
        <v>0</v>
      </c>
      <c r="CZ233" s="5"/>
      <c r="DA233" s="20"/>
      <c r="DB233" s="315"/>
      <c r="DC233" s="483"/>
      <c r="DD233" s="6">
        <v>0</v>
      </c>
      <c r="DE233" s="5"/>
      <c r="DF233" s="20"/>
      <c r="DG233" s="315"/>
      <c r="DH233" s="483"/>
      <c r="DI233" s="6">
        <v>0</v>
      </c>
      <c r="DJ233" s="5"/>
      <c r="DK233" s="20"/>
      <c r="DL233" s="315"/>
      <c r="DM233" s="483"/>
      <c r="DN233" s="6">
        <v>0</v>
      </c>
      <c r="DO233" s="5"/>
      <c r="DP233" s="20"/>
      <c r="DQ233" s="315"/>
      <c r="DR233" s="483"/>
      <c r="DS233" s="6">
        <v>0</v>
      </c>
      <c r="DT233" s="5"/>
      <c r="DU233" s="20"/>
      <c r="DV233" s="315"/>
      <c r="DW233" s="483"/>
      <c r="DX233" s="6">
        <v>0</v>
      </c>
      <c r="DY233" s="5"/>
      <c r="DZ233" s="20"/>
      <c r="EA233" s="315"/>
      <c r="EB233" s="483"/>
      <c r="EC233" s="6">
        <v>0</v>
      </c>
      <c r="ED233" s="5"/>
      <c r="EE233" s="20"/>
      <c r="EF233" s="315"/>
      <c r="EG233" s="483"/>
      <c r="EH233" s="6">
        <v>0</v>
      </c>
      <c r="EI233" s="5"/>
      <c r="EJ233" s="20"/>
      <c r="EK233" s="315"/>
      <c r="EL233" s="483"/>
      <c r="EM233" s="6">
        <f>SUM(CE233:DX233)</f>
        <v>0</v>
      </c>
      <c r="EN233" s="5"/>
      <c r="EO233" s="20"/>
      <c r="EP233" s="151"/>
    </row>
    <row r="234" spans="4:146" ht="12.75" customHeight="1" x14ac:dyDescent="0.3">
      <c r="D234" s="151"/>
      <c r="H234" s="20"/>
      <c r="I234" s="20"/>
      <c r="J234" s="20"/>
      <c r="K234" s="315"/>
      <c r="L234" s="20"/>
      <c r="M234" s="20"/>
      <c r="N234" s="20"/>
      <c r="O234" s="20"/>
      <c r="P234" s="315"/>
      <c r="Q234" s="20"/>
      <c r="R234" s="20"/>
      <c r="S234" s="20"/>
      <c r="T234" s="20"/>
      <c r="U234" s="315"/>
      <c r="V234" s="20"/>
      <c r="W234" s="20"/>
      <c r="X234" s="20"/>
      <c r="Y234" s="20"/>
      <c r="Z234" s="315"/>
      <c r="AA234" s="20"/>
      <c r="AB234" s="20"/>
      <c r="AC234" s="20"/>
      <c r="AD234" s="20"/>
      <c r="AE234" s="315"/>
      <c r="AF234" s="20"/>
      <c r="AG234" s="20"/>
      <c r="AH234" s="20"/>
      <c r="AI234" s="20"/>
      <c r="AJ234" s="315"/>
      <c r="AK234" s="20"/>
      <c r="AL234" s="20"/>
      <c r="AM234" s="20"/>
      <c r="AN234" s="20"/>
      <c r="AO234" s="315"/>
      <c r="AP234" s="20"/>
      <c r="AQ234" s="20"/>
      <c r="AR234" s="20"/>
      <c r="AS234" s="20"/>
      <c r="AT234" s="315"/>
      <c r="AU234" s="20"/>
      <c r="AV234" s="20"/>
      <c r="AW234" s="20"/>
      <c r="AX234" s="20"/>
      <c r="AY234" s="315"/>
      <c r="AZ234" s="20"/>
      <c r="BA234" s="20"/>
      <c r="BB234" s="20"/>
      <c r="BC234" s="20"/>
      <c r="BD234" s="315"/>
      <c r="BE234" s="20"/>
      <c r="BF234" s="20"/>
      <c r="BG234" s="20"/>
      <c r="BH234" s="20"/>
      <c r="BI234" s="315"/>
      <c r="BJ234" s="20"/>
      <c r="BK234" s="20"/>
      <c r="BL234" s="20"/>
      <c r="BM234" s="20"/>
      <c r="BN234" s="315"/>
      <c r="BO234" s="20"/>
      <c r="BP234" s="20"/>
      <c r="BQ234" s="20"/>
      <c r="BR234" s="20"/>
      <c r="BS234" s="315"/>
      <c r="BT234" s="20"/>
      <c r="BU234" s="20"/>
      <c r="BV234" s="20"/>
      <c r="BW234" s="20"/>
      <c r="BX234" s="315"/>
      <c r="BY234" s="20"/>
      <c r="BZ234" s="20"/>
      <c r="CA234" s="20"/>
      <c r="CB234" s="20"/>
      <c r="CC234" s="315"/>
      <c r="CD234" s="20"/>
      <c r="CE234" s="20"/>
      <c r="CF234" s="20"/>
      <c r="CG234" s="20"/>
      <c r="CH234" s="315"/>
      <c r="CI234" s="20"/>
      <c r="CJ234" s="20"/>
      <c r="CK234" s="20"/>
      <c r="CL234" s="20"/>
      <c r="CM234" s="315"/>
      <c r="CN234" s="20"/>
      <c r="CO234" s="20"/>
      <c r="CP234" s="20"/>
      <c r="CQ234" s="20"/>
      <c r="CR234" s="315"/>
      <c r="CS234" s="20"/>
      <c r="CT234" s="20"/>
      <c r="CU234" s="20"/>
      <c r="CV234" s="20"/>
      <c r="CW234" s="315"/>
      <c r="CX234" s="20"/>
      <c r="CY234" s="20"/>
      <c r="CZ234" s="20"/>
      <c r="DA234" s="20"/>
      <c r="DB234" s="315"/>
      <c r="DC234" s="20"/>
      <c r="DD234" s="20"/>
      <c r="DE234" s="20"/>
      <c r="DF234" s="20"/>
      <c r="DG234" s="315"/>
      <c r="DH234" s="20"/>
      <c r="DI234" s="20"/>
      <c r="DJ234" s="20"/>
      <c r="DK234" s="20"/>
      <c r="DL234" s="315"/>
      <c r="DM234" s="20"/>
      <c r="DN234" s="20"/>
      <c r="DO234" s="20"/>
      <c r="DP234" s="20"/>
      <c r="DQ234" s="315"/>
      <c r="DR234" s="20"/>
      <c r="DS234" s="20"/>
      <c r="DT234" s="20"/>
      <c r="DU234" s="20"/>
      <c r="DV234" s="315"/>
      <c r="DW234" s="20"/>
      <c r="DX234" s="20"/>
      <c r="DY234" s="20"/>
      <c r="DZ234" s="20"/>
      <c r="EA234" s="315"/>
      <c r="EB234" s="20"/>
      <c r="EC234" s="20"/>
      <c r="ED234" s="20"/>
      <c r="EE234" s="20"/>
      <c r="EF234" s="315"/>
      <c r="EG234" s="20"/>
      <c r="EH234" s="20"/>
      <c r="EI234" s="20"/>
      <c r="EJ234" s="20"/>
      <c r="EK234" s="315"/>
      <c r="EL234" s="20"/>
      <c r="EM234" s="20"/>
      <c r="EN234" s="20"/>
      <c r="EO234" s="20"/>
      <c r="EP234" s="151"/>
    </row>
    <row r="235" spans="4:146" ht="12.75" customHeight="1" x14ac:dyDescent="0.3">
      <c r="D235" s="151" t="s">
        <v>463</v>
      </c>
      <c r="H235" s="20">
        <f>SUM(H236:H238)</f>
        <v>0</v>
      </c>
      <c r="I235" s="20"/>
      <c r="J235" s="20"/>
      <c r="K235" s="315"/>
      <c r="L235" s="20"/>
      <c r="M235" s="20">
        <f>SUM(M236:M238)</f>
        <v>0</v>
      </c>
      <c r="N235" s="20"/>
      <c r="O235" s="20"/>
      <c r="P235" s="315"/>
      <c r="Q235" s="20"/>
      <c r="R235" s="20">
        <f>SUM(R236:R238)</f>
        <v>0</v>
      </c>
      <c r="S235" s="20"/>
      <c r="T235" s="20"/>
      <c r="U235" s="315"/>
      <c r="V235" s="20"/>
      <c r="W235" s="20">
        <f>SUM(W236:W238)</f>
        <v>0</v>
      </c>
      <c r="X235" s="20"/>
      <c r="Y235" s="20"/>
      <c r="Z235" s="315"/>
      <c r="AA235" s="20"/>
      <c r="AB235" s="20">
        <f>SUM(AB236:AB238)</f>
        <v>0</v>
      </c>
      <c r="AC235" s="20"/>
      <c r="AD235" s="20"/>
      <c r="AE235" s="315"/>
      <c r="AF235" s="20"/>
      <c r="AG235" s="20">
        <f>SUM(AG236:AG238)</f>
        <v>0</v>
      </c>
      <c r="AH235" s="20"/>
      <c r="AI235" s="20"/>
      <c r="AJ235" s="315"/>
      <c r="AK235" s="20"/>
      <c r="AL235" s="20">
        <f>SUM(AL236:AL238)</f>
        <v>0</v>
      </c>
      <c r="AM235" s="20"/>
      <c r="AN235" s="20"/>
      <c r="AO235" s="315"/>
      <c r="AP235" s="20"/>
      <c r="AQ235" s="20">
        <f>SUM(AQ236:AQ238)</f>
        <v>0</v>
      </c>
      <c r="AR235" s="20"/>
      <c r="AS235" s="20"/>
      <c r="AT235" s="315"/>
      <c r="AU235" s="20"/>
      <c r="AV235" s="20">
        <f>SUM(AV236:AV238)</f>
        <v>0</v>
      </c>
      <c r="AW235" s="20"/>
      <c r="AX235" s="20"/>
      <c r="AY235" s="315"/>
      <c r="AZ235" s="20"/>
      <c r="BA235" s="20">
        <f>SUM(BA236:BA238)</f>
        <v>4799000</v>
      </c>
      <c r="BB235" s="20"/>
      <c r="BC235" s="20"/>
      <c r="BD235" s="315"/>
      <c r="BE235" s="20"/>
      <c r="BF235" s="20">
        <f>SUM(BF236:BF238)</f>
        <v>0</v>
      </c>
      <c r="BG235" s="20"/>
      <c r="BH235" s="20"/>
      <c r="BI235" s="315"/>
      <c r="BJ235" s="20"/>
      <c r="BK235" s="20">
        <f>SUM(BK236:BK238)</f>
        <v>0</v>
      </c>
      <c r="BL235" s="20"/>
      <c r="BM235" s="20"/>
      <c r="BN235" s="315"/>
      <c r="BO235" s="20"/>
      <c r="BP235" s="20">
        <f>SUM(BP236:BP238)</f>
        <v>0</v>
      </c>
      <c r="BQ235" s="20"/>
      <c r="BR235" s="20"/>
      <c r="BS235" s="315"/>
      <c r="BT235" s="20"/>
      <c r="BU235" s="20">
        <f>SUM(BU236:BU238)</f>
        <v>4799000</v>
      </c>
      <c r="BV235" s="20"/>
      <c r="BW235" s="20"/>
      <c r="BX235" s="315"/>
      <c r="BY235" s="20"/>
      <c r="BZ235" s="20">
        <f>SUM(BZ236:BZ238)</f>
        <v>0</v>
      </c>
      <c r="CA235" s="20"/>
      <c r="CB235" s="20"/>
      <c r="CC235" s="315"/>
      <c r="CD235" s="20"/>
      <c r="CE235" s="20">
        <f>SUM(CE236:CE238)</f>
        <v>0</v>
      </c>
      <c r="CF235" s="20"/>
      <c r="CG235" s="20"/>
      <c r="CH235" s="315"/>
      <c r="CI235" s="20"/>
      <c r="CJ235" s="20">
        <f>SUM(CJ236:CJ238)</f>
        <v>0</v>
      </c>
      <c r="CK235" s="20"/>
      <c r="CL235" s="20"/>
      <c r="CM235" s="315"/>
      <c r="CN235" s="20"/>
      <c r="CO235" s="20">
        <f>SUM(CO236:CO238)</f>
        <v>0</v>
      </c>
      <c r="CP235" s="20"/>
      <c r="CQ235" s="20"/>
      <c r="CR235" s="315"/>
      <c r="CS235" s="20"/>
      <c r="CT235" s="20">
        <f>SUM(CT236:CT238)</f>
        <v>0</v>
      </c>
      <c r="CU235" s="20"/>
      <c r="CV235" s="20"/>
      <c r="CW235" s="315"/>
      <c r="CX235" s="20"/>
      <c r="CY235" s="20">
        <f>SUM(CY236:CY238)</f>
        <v>0</v>
      </c>
      <c r="CZ235" s="20"/>
      <c r="DA235" s="20"/>
      <c r="DB235" s="315"/>
      <c r="DC235" s="20"/>
      <c r="DD235" s="20">
        <f>SUM(DD236:DD238)</f>
        <v>0</v>
      </c>
      <c r="DE235" s="20"/>
      <c r="DF235" s="20"/>
      <c r="DG235" s="315"/>
      <c r="DH235" s="20"/>
      <c r="DI235" s="20">
        <f>SUM(DI236:DI238)</f>
        <v>0</v>
      </c>
      <c r="DJ235" s="20"/>
      <c r="DK235" s="20"/>
      <c r="DL235" s="315"/>
      <c r="DM235" s="20"/>
      <c r="DN235" s="20">
        <f>SUM(DN236:DN238)</f>
        <v>0</v>
      </c>
      <c r="DO235" s="20"/>
      <c r="DP235" s="20"/>
      <c r="DQ235" s="315"/>
      <c r="DR235" s="20"/>
      <c r="DS235" s="20">
        <f>SUM(DS236:DS238)</f>
        <v>0</v>
      </c>
      <c r="DT235" s="20"/>
      <c r="DU235" s="20"/>
      <c r="DV235" s="315"/>
      <c r="DW235" s="20"/>
      <c r="DX235" s="20">
        <f>SUM(DX236:DX238)</f>
        <v>0</v>
      </c>
      <c r="DY235" s="20"/>
      <c r="DZ235" s="20"/>
      <c r="EA235" s="315"/>
      <c r="EB235" s="20"/>
      <c r="EC235" s="20">
        <f>SUM(EC236:EC238)</f>
        <v>0</v>
      </c>
      <c r="ED235" s="20"/>
      <c r="EE235" s="20"/>
      <c r="EF235" s="315"/>
      <c r="EG235" s="20"/>
      <c r="EH235" s="20">
        <f>SUM(EH236:EH238)</f>
        <v>0</v>
      </c>
      <c r="EI235" s="20"/>
      <c r="EJ235" s="20"/>
      <c r="EK235" s="315"/>
      <c r="EL235" s="20"/>
      <c r="EM235" s="20">
        <f>SUM(EM236:EM238)</f>
        <v>0</v>
      </c>
      <c r="EN235" s="20"/>
      <c r="EO235" s="20"/>
      <c r="EP235" s="151"/>
    </row>
    <row r="236" spans="4:146" ht="12.75" customHeight="1" x14ac:dyDescent="0.3">
      <c r="D236" s="151" t="s">
        <v>416</v>
      </c>
      <c r="G236" s="406"/>
      <c r="H236" s="474">
        <v>0</v>
      </c>
      <c r="I236" s="475"/>
      <c r="J236" s="20"/>
      <c r="K236" s="315"/>
      <c r="L236" s="476"/>
      <c r="M236" s="474">
        <v>0</v>
      </c>
      <c r="N236" s="475"/>
      <c r="O236" s="20"/>
      <c r="P236" s="315"/>
      <c r="Q236" s="476"/>
      <c r="R236" s="474">
        <v>0</v>
      </c>
      <c r="S236" s="475"/>
      <c r="T236" s="20"/>
      <c r="U236" s="315"/>
      <c r="V236" s="476"/>
      <c r="W236" s="474">
        <v>0</v>
      </c>
      <c r="X236" s="475"/>
      <c r="Y236" s="20"/>
      <c r="Z236" s="315"/>
      <c r="AA236" s="476"/>
      <c r="AB236" s="474">
        <v>0</v>
      </c>
      <c r="AC236" s="475"/>
      <c r="AD236" s="20"/>
      <c r="AE236" s="315"/>
      <c r="AF236" s="476"/>
      <c r="AG236" s="474">
        <v>0</v>
      </c>
      <c r="AH236" s="475"/>
      <c r="AI236" s="20"/>
      <c r="AJ236" s="315"/>
      <c r="AK236" s="476"/>
      <c r="AL236" s="474">
        <v>0</v>
      </c>
      <c r="AM236" s="475"/>
      <c r="AN236" s="20"/>
      <c r="AO236" s="315"/>
      <c r="AP236" s="476"/>
      <c r="AQ236" s="474">
        <v>0</v>
      </c>
      <c r="AR236" s="475"/>
      <c r="AS236" s="20"/>
      <c r="AT236" s="315"/>
      <c r="AU236" s="476"/>
      <c r="AV236" s="474">
        <v>0</v>
      </c>
      <c r="AW236" s="475"/>
      <c r="AX236" s="20"/>
      <c r="AY236" s="315"/>
      <c r="AZ236" s="476"/>
      <c r="BA236" s="474">
        <v>4799000</v>
      </c>
      <c r="BB236" s="475"/>
      <c r="BC236" s="20"/>
      <c r="BD236" s="315"/>
      <c r="BE236" s="476"/>
      <c r="BF236" s="474">
        <v>0</v>
      </c>
      <c r="BG236" s="475"/>
      <c r="BH236" s="20"/>
      <c r="BI236" s="315"/>
      <c r="BJ236" s="476"/>
      <c r="BK236" s="474">
        <v>0</v>
      </c>
      <c r="BL236" s="475"/>
      <c r="BM236" s="20"/>
      <c r="BN236" s="315"/>
      <c r="BO236" s="476"/>
      <c r="BP236" s="474">
        <v>0</v>
      </c>
      <c r="BQ236" s="475"/>
      <c r="BR236" s="20"/>
      <c r="BS236" s="315"/>
      <c r="BT236" s="476"/>
      <c r="BU236" s="474">
        <f>SUM(M236:BP236)</f>
        <v>4799000</v>
      </c>
      <c r="BV236" s="475"/>
      <c r="BW236" s="20"/>
      <c r="BX236" s="315"/>
      <c r="BY236" s="476"/>
      <c r="BZ236" s="474">
        <v>0</v>
      </c>
      <c r="CA236" s="475"/>
      <c r="CB236" s="20"/>
      <c r="CC236" s="315"/>
      <c r="CD236" s="476"/>
      <c r="CE236" s="474">
        <v>0</v>
      </c>
      <c r="CF236" s="475"/>
      <c r="CG236" s="20"/>
      <c r="CH236" s="315"/>
      <c r="CI236" s="476"/>
      <c r="CJ236" s="474">
        <v>0</v>
      </c>
      <c r="CK236" s="475"/>
      <c r="CL236" s="20"/>
      <c r="CM236" s="315"/>
      <c r="CN236" s="476"/>
      <c r="CO236" s="474">
        <v>0</v>
      </c>
      <c r="CP236" s="475"/>
      <c r="CQ236" s="20"/>
      <c r="CR236" s="315"/>
      <c r="CS236" s="476"/>
      <c r="CT236" s="474">
        <v>0</v>
      </c>
      <c r="CU236" s="475"/>
      <c r="CV236" s="20"/>
      <c r="CW236" s="315"/>
      <c r="CX236" s="476"/>
      <c r="CY236" s="474">
        <v>0</v>
      </c>
      <c r="CZ236" s="475"/>
      <c r="DA236" s="20"/>
      <c r="DB236" s="315"/>
      <c r="DC236" s="476"/>
      <c r="DD236" s="474">
        <v>0</v>
      </c>
      <c r="DE236" s="475"/>
      <c r="DF236" s="20"/>
      <c r="DG236" s="315"/>
      <c r="DH236" s="476"/>
      <c r="DI236" s="474">
        <v>0</v>
      </c>
      <c r="DJ236" s="475"/>
      <c r="DK236" s="20"/>
      <c r="DL236" s="315"/>
      <c r="DM236" s="476"/>
      <c r="DN236" s="474">
        <v>0</v>
      </c>
      <c r="DO236" s="475"/>
      <c r="DP236" s="20"/>
      <c r="DQ236" s="315"/>
      <c r="DR236" s="476"/>
      <c r="DS236" s="474">
        <v>0</v>
      </c>
      <c r="DT236" s="475"/>
      <c r="DU236" s="20"/>
      <c r="DV236" s="315"/>
      <c r="DW236" s="476"/>
      <c r="DX236" s="474">
        <v>0</v>
      </c>
      <c r="DY236" s="475"/>
      <c r="DZ236" s="20"/>
      <c r="EA236" s="315"/>
      <c r="EB236" s="476"/>
      <c r="EC236" s="474">
        <v>0</v>
      </c>
      <c r="ED236" s="475"/>
      <c r="EE236" s="20"/>
      <c r="EF236" s="315"/>
      <c r="EG236" s="476"/>
      <c r="EH236" s="474">
        <v>0</v>
      </c>
      <c r="EI236" s="475"/>
      <c r="EJ236" s="20"/>
      <c r="EK236" s="315"/>
      <c r="EL236" s="476"/>
      <c r="EM236" s="474">
        <f>SUM(CE236:DX236)</f>
        <v>0</v>
      </c>
      <c r="EN236" s="475"/>
      <c r="EO236" s="20"/>
      <c r="EP236" s="151"/>
    </row>
    <row r="237" spans="4:146" ht="12.75" customHeight="1" x14ac:dyDescent="0.3">
      <c r="D237" s="151" t="s">
        <v>419</v>
      </c>
      <c r="G237" s="402"/>
      <c r="H237" s="20">
        <v>0</v>
      </c>
      <c r="I237" s="19"/>
      <c r="J237" s="20"/>
      <c r="K237" s="315"/>
      <c r="L237" s="315"/>
      <c r="M237" s="20">
        <v>0</v>
      </c>
      <c r="N237" s="19"/>
      <c r="O237" s="20"/>
      <c r="P237" s="315"/>
      <c r="Q237" s="315"/>
      <c r="R237" s="20">
        <v>0</v>
      </c>
      <c r="S237" s="19"/>
      <c r="T237" s="20"/>
      <c r="U237" s="315"/>
      <c r="V237" s="315"/>
      <c r="W237" s="20">
        <v>0</v>
      </c>
      <c r="X237" s="19"/>
      <c r="Y237" s="20"/>
      <c r="Z237" s="315"/>
      <c r="AA237" s="315"/>
      <c r="AB237" s="20">
        <v>0</v>
      </c>
      <c r="AC237" s="19"/>
      <c r="AD237" s="20"/>
      <c r="AE237" s="315"/>
      <c r="AF237" s="315"/>
      <c r="AG237" s="20">
        <v>0</v>
      </c>
      <c r="AH237" s="19"/>
      <c r="AI237" s="20"/>
      <c r="AJ237" s="315"/>
      <c r="AK237" s="315"/>
      <c r="AL237" s="20">
        <v>0</v>
      </c>
      <c r="AM237" s="19"/>
      <c r="AN237" s="20"/>
      <c r="AO237" s="315"/>
      <c r="AP237" s="315"/>
      <c r="AQ237" s="20">
        <v>0</v>
      </c>
      <c r="AR237" s="19"/>
      <c r="AS237" s="20"/>
      <c r="AT237" s="315"/>
      <c r="AU237" s="315"/>
      <c r="AV237" s="20">
        <v>0</v>
      </c>
      <c r="AW237" s="19"/>
      <c r="AX237" s="20"/>
      <c r="AY237" s="315"/>
      <c r="AZ237" s="315"/>
      <c r="BA237" s="20">
        <v>0</v>
      </c>
      <c r="BB237" s="19"/>
      <c r="BC237" s="20"/>
      <c r="BD237" s="315"/>
      <c r="BE237" s="315"/>
      <c r="BF237" s="20">
        <v>0</v>
      </c>
      <c r="BG237" s="19"/>
      <c r="BH237" s="20"/>
      <c r="BI237" s="315"/>
      <c r="BJ237" s="315"/>
      <c r="BK237" s="20">
        <v>0</v>
      </c>
      <c r="BL237" s="19"/>
      <c r="BM237" s="20"/>
      <c r="BN237" s="315"/>
      <c r="BO237" s="315"/>
      <c r="BP237" s="20">
        <v>0</v>
      </c>
      <c r="BQ237" s="19"/>
      <c r="BR237" s="20"/>
      <c r="BS237" s="315"/>
      <c r="BT237" s="315"/>
      <c r="BU237" s="20">
        <f>SUM(M237:BP237)</f>
        <v>0</v>
      </c>
      <c r="BV237" s="19"/>
      <c r="BW237" s="20"/>
      <c r="BX237" s="315"/>
      <c r="BY237" s="315"/>
      <c r="BZ237" s="20">
        <v>0</v>
      </c>
      <c r="CA237" s="19"/>
      <c r="CB237" s="20"/>
      <c r="CC237" s="315"/>
      <c r="CD237" s="315"/>
      <c r="CE237" s="20">
        <v>0</v>
      </c>
      <c r="CF237" s="19"/>
      <c r="CG237" s="20"/>
      <c r="CH237" s="315"/>
      <c r="CI237" s="315"/>
      <c r="CJ237" s="20">
        <v>0</v>
      </c>
      <c r="CK237" s="19"/>
      <c r="CL237" s="20"/>
      <c r="CM237" s="315"/>
      <c r="CN237" s="315"/>
      <c r="CO237" s="20">
        <v>0</v>
      </c>
      <c r="CP237" s="19"/>
      <c r="CQ237" s="20"/>
      <c r="CR237" s="315"/>
      <c r="CS237" s="315"/>
      <c r="CT237" s="20">
        <v>0</v>
      </c>
      <c r="CU237" s="19"/>
      <c r="CV237" s="20"/>
      <c r="CW237" s="315"/>
      <c r="CX237" s="315"/>
      <c r="CY237" s="20">
        <v>0</v>
      </c>
      <c r="CZ237" s="19"/>
      <c r="DA237" s="20"/>
      <c r="DB237" s="315"/>
      <c r="DC237" s="315"/>
      <c r="DD237" s="20">
        <v>0</v>
      </c>
      <c r="DE237" s="19"/>
      <c r="DF237" s="20"/>
      <c r="DG237" s="315"/>
      <c r="DH237" s="315"/>
      <c r="DI237" s="20">
        <v>0</v>
      </c>
      <c r="DJ237" s="19"/>
      <c r="DK237" s="20"/>
      <c r="DL237" s="315"/>
      <c r="DM237" s="315"/>
      <c r="DN237" s="20">
        <v>0</v>
      </c>
      <c r="DO237" s="19"/>
      <c r="DP237" s="20"/>
      <c r="DQ237" s="315"/>
      <c r="DR237" s="315"/>
      <c r="DS237" s="20">
        <v>0</v>
      </c>
      <c r="DT237" s="19"/>
      <c r="DU237" s="20"/>
      <c r="DV237" s="315"/>
      <c r="DW237" s="315"/>
      <c r="DX237" s="20">
        <v>0</v>
      </c>
      <c r="DY237" s="19"/>
      <c r="DZ237" s="20"/>
      <c r="EA237" s="315"/>
      <c r="EB237" s="315"/>
      <c r="EC237" s="20">
        <v>0</v>
      </c>
      <c r="ED237" s="19"/>
      <c r="EE237" s="20"/>
      <c r="EF237" s="315"/>
      <c r="EG237" s="315"/>
      <c r="EH237" s="20">
        <v>0</v>
      </c>
      <c r="EI237" s="19"/>
      <c r="EJ237" s="20"/>
      <c r="EK237" s="315"/>
      <c r="EL237" s="315"/>
      <c r="EM237" s="20">
        <f>SUM(CE237:DX237)</f>
        <v>0</v>
      </c>
      <c r="EN237" s="19"/>
      <c r="EO237" s="20"/>
      <c r="EP237" s="151"/>
    </row>
    <row r="238" spans="4:146" ht="12.75" customHeight="1" x14ac:dyDescent="0.3">
      <c r="D238" s="151" t="s">
        <v>420</v>
      </c>
      <c r="G238" s="419"/>
      <c r="H238" s="6">
        <v>0</v>
      </c>
      <c r="I238" s="5"/>
      <c r="J238" s="20"/>
      <c r="K238" s="315"/>
      <c r="L238" s="483"/>
      <c r="M238" s="6">
        <v>0</v>
      </c>
      <c r="N238" s="5"/>
      <c r="O238" s="20"/>
      <c r="P238" s="315"/>
      <c r="Q238" s="483"/>
      <c r="R238" s="6">
        <v>0</v>
      </c>
      <c r="S238" s="5"/>
      <c r="T238" s="20"/>
      <c r="U238" s="315"/>
      <c r="V238" s="483"/>
      <c r="W238" s="6">
        <v>0</v>
      </c>
      <c r="X238" s="5"/>
      <c r="Y238" s="20"/>
      <c r="Z238" s="315"/>
      <c r="AA238" s="483"/>
      <c r="AB238" s="6">
        <v>0</v>
      </c>
      <c r="AC238" s="5"/>
      <c r="AD238" s="20"/>
      <c r="AE238" s="315"/>
      <c r="AF238" s="483"/>
      <c r="AG238" s="6">
        <v>0</v>
      </c>
      <c r="AH238" s="5"/>
      <c r="AI238" s="20"/>
      <c r="AJ238" s="315"/>
      <c r="AK238" s="483"/>
      <c r="AL238" s="6">
        <v>0</v>
      </c>
      <c r="AM238" s="5"/>
      <c r="AN238" s="20"/>
      <c r="AO238" s="315"/>
      <c r="AP238" s="483"/>
      <c r="AQ238" s="6">
        <v>0</v>
      </c>
      <c r="AR238" s="5"/>
      <c r="AS238" s="20"/>
      <c r="AT238" s="315"/>
      <c r="AU238" s="483"/>
      <c r="AV238" s="6">
        <v>0</v>
      </c>
      <c r="AW238" s="5"/>
      <c r="AX238" s="20"/>
      <c r="AY238" s="315"/>
      <c r="AZ238" s="483"/>
      <c r="BA238" s="6">
        <v>0</v>
      </c>
      <c r="BB238" s="5"/>
      <c r="BC238" s="20"/>
      <c r="BD238" s="315"/>
      <c r="BE238" s="483"/>
      <c r="BF238" s="6">
        <v>0</v>
      </c>
      <c r="BG238" s="5"/>
      <c r="BH238" s="20"/>
      <c r="BI238" s="315"/>
      <c r="BJ238" s="483"/>
      <c r="BK238" s="6">
        <v>0</v>
      </c>
      <c r="BL238" s="5"/>
      <c r="BM238" s="20"/>
      <c r="BN238" s="315"/>
      <c r="BO238" s="483"/>
      <c r="BP238" s="6">
        <v>0</v>
      </c>
      <c r="BQ238" s="5"/>
      <c r="BR238" s="20"/>
      <c r="BS238" s="315"/>
      <c r="BT238" s="483"/>
      <c r="BU238" s="6">
        <f>SUM(M238:BP238)</f>
        <v>0</v>
      </c>
      <c r="BV238" s="5"/>
      <c r="BW238" s="20"/>
      <c r="BX238" s="315"/>
      <c r="BY238" s="483"/>
      <c r="BZ238" s="6">
        <v>0</v>
      </c>
      <c r="CA238" s="5"/>
      <c r="CB238" s="20"/>
      <c r="CC238" s="315"/>
      <c r="CD238" s="483"/>
      <c r="CE238" s="6">
        <v>0</v>
      </c>
      <c r="CF238" s="5"/>
      <c r="CG238" s="20"/>
      <c r="CH238" s="315"/>
      <c r="CI238" s="483"/>
      <c r="CJ238" s="6">
        <v>0</v>
      </c>
      <c r="CK238" s="5"/>
      <c r="CL238" s="20"/>
      <c r="CM238" s="315"/>
      <c r="CN238" s="483"/>
      <c r="CO238" s="6">
        <v>0</v>
      </c>
      <c r="CP238" s="5"/>
      <c r="CQ238" s="20"/>
      <c r="CR238" s="315"/>
      <c r="CS238" s="483"/>
      <c r="CT238" s="6">
        <v>0</v>
      </c>
      <c r="CU238" s="5"/>
      <c r="CV238" s="20"/>
      <c r="CW238" s="315"/>
      <c r="CX238" s="483"/>
      <c r="CY238" s="6">
        <v>0</v>
      </c>
      <c r="CZ238" s="5"/>
      <c r="DA238" s="20"/>
      <c r="DB238" s="315"/>
      <c r="DC238" s="483"/>
      <c r="DD238" s="6">
        <v>0</v>
      </c>
      <c r="DE238" s="5"/>
      <c r="DF238" s="20"/>
      <c r="DG238" s="315"/>
      <c r="DH238" s="483"/>
      <c r="DI238" s="6">
        <v>0</v>
      </c>
      <c r="DJ238" s="5"/>
      <c r="DK238" s="20"/>
      <c r="DL238" s="315"/>
      <c r="DM238" s="483"/>
      <c r="DN238" s="6">
        <v>0</v>
      </c>
      <c r="DO238" s="5"/>
      <c r="DP238" s="20"/>
      <c r="DQ238" s="315"/>
      <c r="DR238" s="483"/>
      <c r="DS238" s="6">
        <v>0</v>
      </c>
      <c r="DT238" s="5"/>
      <c r="DU238" s="20"/>
      <c r="DV238" s="315"/>
      <c r="DW238" s="483"/>
      <c r="DX238" s="6">
        <v>0</v>
      </c>
      <c r="DY238" s="5"/>
      <c r="DZ238" s="20"/>
      <c r="EA238" s="315"/>
      <c r="EB238" s="483"/>
      <c r="EC238" s="6">
        <v>0</v>
      </c>
      <c r="ED238" s="5"/>
      <c r="EE238" s="20"/>
      <c r="EF238" s="315"/>
      <c r="EG238" s="483"/>
      <c r="EH238" s="6">
        <v>0</v>
      </c>
      <c r="EI238" s="5"/>
      <c r="EJ238" s="20"/>
      <c r="EK238" s="315"/>
      <c r="EL238" s="483"/>
      <c r="EM238" s="6">
        <f>SUM(CE238:DX238)</f>
        <v>0</v>
      </c>
      <c r="EN238" s="5"/>
      <c r="EO238" s="20"/>
      <c r="EP238" s="151"/>
    </row>
    <row r="239" spans="4:146" ht="12.75" hidden="1" customHeight="1" x14ac:dyDescent="0.3">
      <c r="D239" s="151"/>
      <c r="H239" s="20"/>
      <c r="I239" s="20"/>
      <c r="J239" s="20"/>
      <c r="K239" s="315"/>
      <c r="L239" s="20"/>
      <c r="M239" s="20"/>
      <c r="N239" s="20"/>
      <c r="O239" s="20"/>
      <c r="P239" s="315"/>
      <c r="Q239" s="20"/>
      <c r="R239" s="20"/>
      <c r="S239" s="20"/>
      <c r="T239" s="20"/>
      <c r="U239" s="315"/>
      <c r="V239" s="20"/>
      <c r="W239" s="20"/>
      <c r="X239" s="20"/>
      <c r="Y239" s="20"/>
      <c r="Z239" s="315"/>
      <c r="AA239" s="20"/>
      <c r="AB239" s="20"/>
      <c r="AC239" s="20"/>
      <c r="AD239" s="20"/>
      <c r="AE239" s="315"/>
      <c r="AF239" s="20"/>
      <c r="AG239" s="20"/>
      <c r="AH239" s="20"/>
      <c r="AI239" s="20"/>
      <c r="AJ239" s="315"/>
      <c r="AK239" s="20"/>
      <c r="AL239" s="20"/>
      <c r="AM239" s="20"/>
      <c r="AN239" s="20"/>
      <c r="AO239" s="315"/>
      <c r="AP239" s="20"/>
      <c r="AQ239" s="20"/>
      <c r="AR239" s="20"/>
      <c r="AS239" s="20"/>
      <c r="AT239" s="315"/>
      <c r="AU239" s="20"/>
      <c r="AV239" s="20"/>
      <c r="AW239" s="20"/>
      <c r="AX239" s="20"/>
      <c r="AY239" s="315"/>
      <c r="AZ239" s="20"/>
      <c r="BA239" s="20"/>
      <c r="BB239" s="20"/>
      <c r="BC239" s="20"/>
      <c r="BD239" s="315"/>
      <c r="BE239" s="20"/>
      <c r="BF239" s="20"/>
      <c r="BG239" s="20"/>
      <c r="BH239" s="20"/>
      <c r="BI239" s="315"/>
      <c r="BJ239" s="20"/>
      <c r="BK239" s="20"/>
      <c r="BL239" s="20"/>
      <c r="BM239" s="20"/>
      <c r="BN239" s="315"/>
      <c r="BO239" s="20"/>
      <c r="BP239" s="20"/>
      <c r="BQ239" s="20"/>
      <c r="BR239" s="20"/>
      <c r="BS239" s="315"/>
      <c r="BT239" s="20"/>
      <c r="BU239" s="20"/>
      <c r="BV239" s="20"/>
      <c r="BW239" s="20"/>
      <c r="BX239" s="315"/>
      <c r="BY239" s="20"/>
      <c r="BZ239" s="20"/>
      <c r="CA239" s="20"/>
      <c r="CB239" s="20"/>
      <c r="CC239" s="315"/>
      <c r="CD239" s="20"/>
      <c r="CE239" s="20"/>
      <c r="CF239" s="20"/>
      <c r="CG239" s="20"/>
      <c r="CH239" s="315"/>
      <c r="CI239" s="20"/>
      <c r="CJ239" s="20"/>
      <c r="CK239" s="20"/>
      <c r="CL239" s="20"/>
      <c r="CM239" s="315"/>
      <c r="CN239" s="20"/>
      <c r="CO239" s="20"/>
      <c r="CP239" s="20"/>
      <c r="CQ239" s="20"/>
      <c r="CR239" s="315"/>
      <c r="CS239" s="20"/>
      <c r="CT239" s="20"/>
      <c r="CU239" s="20"/>
      <c r="CV239" s="20"/>
      <c r="CW239" s="315"/>
      <c r="CX239" s="20"/>
      <c r="CY239" s="20"/>
      <c r="CZ239" s="20"/>
      <c r="DA239" s="20"/>
      <c r="DB239" s="315"/>
      <c r="DC239" s="20"/>
      <c r="DD239" s="20"/>
      <c r="DE239" s="20"/>
      <c r="DF239" s="20"/>
      <c r="DG239" s="315"/>
      <c r="DH239" s="20"/>
      <c r="DI239" s="20"/>
      <c r="DJ239" s="20"/>
      <c r="DK239" s="20"/>
      <c r="DL239" s="315"/>
      <c r="DM239" s="20"/>
      <c r="DN239" s="20"/>
      <c r="DO239" s="20"/>
      <c r="DP239" s="20"/>
      <c r="DQ239" s="315"/>
      <c r="DR239" s="20"/>
      <c r="DS239" s="20"/>
      <c r="DT239" s="20"/>
      <c r="DU239" s="20"/>
      <c r="DV239" s="315"/>
      <c r="DW239" s="20"/>
      <c r="DX239" s="20"/>
      <c r="DY239" s="20"/>
      <c r="DZ239" s="20"/>
      <c r="EA239" s="315"/>
      <c r="EB239" s="20"/>
      <c r="EC239" s="20"/>
      <c r="ED239" s="20"/>
      <c r="EE239" s="20"/>
      <c r="EF239" s="315"/>
      <c r="EG239" s="20"/>
      <c r="EH239" s="20"/>
      <c r="EI239" s="20"/>
      <c r="EJ239" s="20"/>
      <c r="EK239" s="315"/>
      <c r="EL239" s="20"/>
      <c r="EM239" s="20"/>
      <c r="EN239" s="20"/>
      <c r="EO239" s="20"/>
      <c r="EP239" s="151"/>
    </row>
    <row r="240" spans="4:146" ht="12.75" hidden="1" customHeight="1" x14ac:dyDescent="0.3">
      <c r="D240" s="151" t="s">
        <v>464</v>
      </c>
      <c r="H240" s="20">
        <f>SUM(H241:H243)</f>
        <v>0</v>
      </c>
      <c r="I240" s="20"/>
      <c r="J240" s="20"/>
      <c r="K240" s="315"/>
      <c r="L240" s="20"/>
      <c r="M240" s="20">
        <f>SUM(M241:M243)</f>
        <v>0</v>
      </c>
      <c r="N240" s="20"/>
      <c r="O240" s="20"/>
      <c r="P240" s="315"/>
      <c r="Q240" s="20"/>
      <c r="R240" s="20">
        <f>SUM(R241:R243)</f>
        <v>0</v>
      </c>
      <c r="S240" s="20"/>
      <c r="T240" s="20"/>
      <c r="U240" s="315"/>
      <c r="V240" s="20"/>
      <c r="W240" s="20">
        <f>SUM(W241:W243)</f>
        <v>0</v>
      </c>
      <c r="X240" s="20"/>
      <c r="Y240" s="20"/>
      <c r="Z240" s="315"/>
      <c r="AA240" s="20"/>
      <c r="AB240" s="20">
        <f>SUM(AB241:AB243)</f>
        <v>0</v>
      </c>
      <c r="AC240" s="20"/>
      <c r="AD240" s="20"/>
      <c r="AE240" s="315"/>
      <c r="AF240" s="20"/>
      <c r="AG240" s="20">
        <f>SUM(AG241:AG243)</f>
        <v>0</v>
      </c>
      <c r="AH240" s="20"/>
      <c r="AI240" s="20"/>
      <c r="AJ240" s="315"/>
      <c r="AK240" s="20"/>
      <c r="AL240" s="20">
        <f>SUM(AL241:AL243)</f>
        <v>0</v>
      </c>
      <c r="AM240" s="20"/>
      <c r="AN240" s="20"/>
      <c r="AO240" s="315"/>
      <c r="AP240" s="20"/>
      <c r="AQ240" s="20">
        <f>SUM(AQ241:AQ243)</f>
        <v>0</v>
      </c>
      <c r="AR240" s="20"/>
      <c r="AS240" s="20"/>
      <c r="AT240" s="315"/>
      <c r="AU240" s="20"/>
      <c r="AV240" s="20">
        <f>SUM(AV241:AV243)</f>
        <v>0</v>
      </c>
      <c r="AW240" s="20"/>
      <c r="AX240" s="20"/>
      <c r="AY240" s="315"/>
      <c r="AZ240" s="20"/>
      <c r="BA240" s="20">
        <f>SUM(BA241:BA243)</f>
        <v>0</v>
      </c>
      <c r="BB240" s="20"/>
      <c r="BC240" s="20"/>
      <c r="BD240" s="315"/>
      <c r="BE240" s="20"/>
      <c r="BF240" s="20">
        <f>SUM(BF241:BF243)</f>
        <v>0</v>
      </c>
      <c r="BG240" s="20"/>
      <c r="BH240" s="20"/>
      <c r="BI240" s="315"/>
      <c r="BJ240" s="20"/>
      <c r="BK240" s="20">
        <f>SUM(BK241:BK243)</f>
        <v>0</v>
      </c>
      <c r="BL240" s="20"/>
      <c r="BM240" s="20"/>
      <c r="BN240" s="315"/>
      <c r="BO240" s="20"/>
      <c r="BP240" s="20">
        <f>SUM(BP241:BP243)</f>
        <v>0</v>
      </c>
      <c r="BQ240" s="20"/>
      <c r="BR240" s="20"/>
      <c r="BS240" s="315"/>
      <c r="BT240" s="20"/>
      <c r="BU240" s="20">
        <f>SUM(BU241:BU243)</f>
        <v>0</v>
      </c>
      <c r="BV240" s="20"/>
      <c r="BW240" s="20"/>
      <c r="BX240" s="315"/>
      <c r="BY240" s="20"/>
      <c r="BZ240" s="20">
        <f>SUM(BZ241:BZ243)</f>
        <v>0</v>
      </c>
      <c r="CA240" s="20"/>
      <c r="CB240" s="20"/>
      <c r="CC240" s="315"/>
      <c r="CD240" s="20"/>
      <c r="CE240" s="20">
        <f>SUM(CE241:CE243)</f>
        <v>0</v>
      </c>
      <c r="CF240" s="20"/>
      <c r="CG240" s="20"/>
      <c r="CH240" s="315"/>
      <c r="CI240" s="20"/>
      <c r="CJ240" s="20">
        <f>SUM(CJ241:CJ243)</f>
        <v>0</v>
      </c>
      <c r="CK240" s="20"/>
      <c r="CL240" s="20"/>
      <c r="CM240" s="315"/>
      <c r="CN240" s="20"/>
      <c r="CO240" s="20">
        <f>SUM(CO241:CO243)</f>
        <v>0</v>
      </c>
      <c r="CP240" s="20"/>
      <c r="CQ240" s="20"/>
      <c r="CR240" s="315"/>
      <c r="CS240" s="20"/>
      <c r="CT240" s="20">
        <f>SUM(CT241:CT243)</f>
        <v>0</v>
      </c>
      <c r="CU240" s="20"/>
      <c r="CV240" s="20"/>
      <c r="CW240" s="315"/>
      <c r="CX240" s="20"/>
      <c r="CY240" s="20">
        <f>SUM(CY241:CY243)</f>
        <v>0</v>
      </c>
      <c r="CZ240" s="20"/>
      <c r="DA240" s="20"/>
      <c r="DB240" s="315"/>
      <c r="DC240" s="20"/>
      <c r="DD240" s="20">
        <f>SUM(DD241:DD243)</f>
        <v>0</v>
      </c>
      <c r="DE240" s="20"/>
      <c r="DF240" s="20"/>
      <c r="DG240" s="315"/>
      <c r="DH240" s="20"/>
      <c r="DI240" s="20">
        <f>SUM(DI241:DI243)</f>
        <v>0</v>
      </c>
      <c r="DJ240" s="20"/>
      <c r="DK240" s="20"/>
      <c r="DL240" s="315"/>
      <c r="DM240" s="20"/>
      <c r="DN240" s="20">
        <f>SUM(DN241:DN243)</f>
        <v>0</v>
      </c>
      <c r="DO240" s="20"/>
      <c r="DP240" s="20"/>
      <c r="DQ240" s="315"/>
      <c r="DR240" s="20"/>
      <c r="DS240" s="20">
        <f>SUM(DS241:DS243)</f>
        <v>0</v>
      </c>
      <c r="DT240" s="20"/>
      <c r="DU240" s="20"/>
      <c r="DV240" s="315"/>
      <c r="DW240" s="20"/>
      <c r="DX240" s="20">
        <f>SUM(DX241:DX243)</f>
        <v>0</v>
      </c>
      <c r="DY240" s="20"/>
      <c r="DZ240" s="20"/>
      <c r="EA240" s="315"/>
      <c r="EB240" s="20"/>
      <c r="EC240" s="20">
        <f>SUM(EC241:EC243)</f>
        <v>0</v>
      </c>
      <c r="ED240" s="20"/>
      <c r="EE240" s="20"/>
      <c r="EF240" s="315"/>
      <c r="EG240" s="20"/>
      <c r="EH240" s="20">
        <f>SUM(EH241:EH243)</f>
        <v>0</v>
      </c>
      <c r="EI240" s="20"/>
      <c r="EJ240" s="20"/>
      <c r="EK240" s="315"/>
      <c r="EL240" s="20"/>
      <c r="EM240" s="20">
        <f>SUM(EM241:EM243)</f>
        <v>0</v>
      </c>
      <c r="EN240" s="20"/>
      <c r="EO240" s="20"/>
      <c r="EP240" s="151"/>
    </row>
    <row r="241" spans="3:146" ht="12.75" hidden="1" customHeight="1" x14ac:dyDescent="0.3">
      <c r="D241" s="151" t="s">
        <v>416</v>
      </c>
      <c r="G241" s="406"/>
      <c r="H241" s="474">
        <v>0</v>
      </c>
      <c r="I241" s="475"/>
      <c r="J241" s="20"/>
      <c r="K241" s="315"/>
      <c r="L241" s="476"/>
      <c r="M241" s="474">
        <v>0</v>
      </c>
      <c r="N241" s="475"/>
      <c r="O241" s="20"/>
      <c r="P241" s="315"/>
      <c r="Q241" s="476"/>
      <c r="R241" s="474">
        <v>0</v>
      </c>
      <c r="S241" s="475"/>
      <c r="T241" s="20"/>
      <c r="U241" s="315"/>
      <c r="V241" s="476"/>
      <c r="W241" s="474">
        <v>0</v>
      </c>
      <c r="X241" s="475"/>
      <c r="Y241" s="20"/>
      <c r="Z241" s="315"/>
      <c r="AA241" s="476"/>
      <c r="AB241" s="474">
        <v>0</v>
      </c>
      <c r="AC241" s="475"/>
      <c r="AD241" s="20"/>
      <c r="AE241" s="315"/>
      <c r="AF241" s="476"/>
      <c r="AG241" s="474">
        <v>0</v>
      </c>
      <c r="AH241" s="475"/>
      <c r="AI241" s="20"/>
      <c r="AJ241" s="315"/>
      <c r="AK241" s="476"/>
      <c r="AL241" s="474">
        <v>0</v>
      </c>
      <c r="AM241" s="475"/>
      <c r="AN241" s="20"/>
      <c r="AO241" s="315"/>
      <c r="AP241" s="476"/>
      <c r="AQ241" s="474">
        <v>0</v>
      </c>
      <c r="AR241" s="475"/>
      <c r="AS241" s="20"/>
      <c r="AT241" s="315"/>
      <c r="AU241" s="476"/>
      <c r="AV241" s="474">
        <v>0</v>
      </c>
      <c r="AW241" s="475"/>
      <c r="AX241" s="20"/>
      <c r="AY241" s="315"/>
      <c r="AZ241" s="476"/>
      <c r="BA241" s="474">
        <v>0</v>
      </c>
      <c r="BB241" s="475"/>
      <c r="BC241" s="20"/>
      <c r="BD241" s="315"/>
      <c r="BE241" s="476"/>
      <c r="BF241" s="474">
        <v>0</v>
      </c>
      <c r="BG241" s="475"/>
      <c r="BH241" s="20"/>
      <c r="BI241" s="315"/>
      <c r="BJ241" s="476"/>
      <c r="BK241" s="474">
        <v>0</v>
      </c>
      <c r="BL241" s="475"/>
      <c r="BM241" s="20"/>
      <c r="BN241" s="315"/>
      <c r="BO241" s="476"/>
      <c r="BP241" s="474">
        <v>0</v>
      </c>
      <c r="BQ241" s="475"/>
      <c r="BR241" s="20"/>
      <c r="BS241" s="315"/>
      <c r="BT241" s="476"/>
      <c r="BU241" s="474">
        <f>SUM(M241:BP241)</f>
        <v>0</v>
      </c>
      <c r="BV241" s="475"/>
      <c r="BW241" s="20"/>
      <c r="BX241" s="315"/>
      <c r="BY241" s="476"/>
      <c r="BZ241" s="474">
        <v>0</v>
      </c>
      <c r="CA241" s="475"/>
      <c r="CB241" s="20"/>
      <c r="CC241" s="315"/>
      <c r="CD241" s="476"/>
      <c r="CE241" s="474">
        <v>0</v>
      </c>
      <c r="CF241" s="475"/>
      <c r="CG241" s="20"/>
      <c r="CH241" s="315"/>
      <c r="CI241" s="476"/>
      <c r="CJ241" s="474">
        <v>0</v>
      </c>
      <c r="CK241" s="475"/>
      <c r="CL241" s="20"/>
      <c r="CM241" s="315"/>
      <c r="CN241" s="476"/>
      <c r="CO241" s="474">
        <v>0</v>
      </c>
      <c r="CP241" s="475"/>
      <c r="CQ241" s="20"/>
      <c r="CR241" s="315"/>
      <c r="CS241" s="476"/>
      <c r="CT241" s="474">
        <v>0</v>
      </c>
      <c r="CU241" s="475"/>
      <c r="CV241" s="20"/>
      <c r="CW241" s="315"/>
      <c r="CX241" s="476"/>
      <c r="CY241" s="474">
        <v>0</v>
      </c>
      <c r="CZ241" s="475"/>
      <c r="DA241" s="20"/>
      <c r="DB241" s="315"/>
      <c r="DC241" s="476"/>
      <c r="DD241" s="474">
        <v>0</v>
      </c>
      <c r="DE241" s="475"/>
      <c r="DF241" s="20"/>
      <c r="DG241" s="315"/>
      <c r="DH241" s="476"/>
      <c r="DI241" s="474">
        <v>0</v>
      </c>
      <c r="DJ241" s="475"/>
      <c r="DK241" s="20"/>
      <c r="DL241" s="315"/>
      <c r="DM241" s="476"/>
      <c r="DN241" s="474">
        <v>0</v>
      </c>
      <c r="DO241" s="475"/>
      <c r="DP241" s="20"/>
      <c r="DQ241" s="315"/>
      <c r="DR241" s="476"/>
      <c r="DS241" s="474">
        <v>0</v>
      </c>
      <c r="DT241" s="475"/>
      <c r="DU241" s="20"/>
      <c r="DV241" s="315"/>
      <c r="DW241" s="476"/>
      <c r="DX241" s="474">
        <v>0</v>
      </c>
      <c r="DY241" s="475"/>
      <c r="DZ241" s="20"/>
      <c r="EA241" s="315"/>
      <c r="EB241" s="476"/>
      <c r="EC241" s="474">
        <v>0</v>
      </c>
      <c r="ED241" s="475"/>
      <c r="EE241" s="20"/>
      <c r="EF241" s="315"/>
      <c r="EG241" s="476"/>
      <c r="EH241" s="474">
        <v>0</v>
      </c>
      <c r="EI241" s="475"/>
      <c r="EJ241" s="20"/>
      <c r="EK241" s="315"/>
      <c r="EL241" s="476"/>
      <c r="EM241" s="474">
        <f>SUM(CE241:CE241)</f>
        <v>0</v>
      </c>
      <c r="EN241" s="475"/>
      <c r="EO241" s="20"/>
      <c r="EP241" s="151"/>
    </row>
    <row r="242" spans="3:146" ht="12.75" hidden="1" customHeight="1" x14ac:dyDescent="0.3">
      <c r="D242" s="151" t="s">
        <v>419</v>
      </c>
      <c r="G242" s="402"/>
      <c r="H242" s="20">
        <v>0</v>
      </c>
      <c r="I242" s="19"/>
      <c r="J242" s="20"/>
      <c r="K242" s="315"/>
      <c r="L242" s="315"/>
      <c r="M242" s="20">
        <v>0</v>
      </c>
      <c r="N242" s="19"/>
      <c r="O242" s="20"/>
      <c r="P242" s="315"/>
      <c r="Q242" s="315"/>
      <c r="R242" s="20">
        <v>0</v>
      </c>
      <c r="S242" s="19"/>
      <c r="T242" s="20"/>
      <c r="U242" s="315"/>
      <c r="V242" s="315"/>
      <c r="W242" s="20">
        <v>0</v>
      </c>
      <c r="X242" s="19"/>
      <c r="Y242" s="20"/>
      <c r="Z242" s="315"/>
      <c r="AA242" s="315"/>
      <c r="AB242" s="20">
        <v>0</v>
      </c>
      <c r="AC242" s="19"/>
      <c r="AD242" s="20"/>
      <c r="AE242" s="315"/>
      <c r="AF242" s="315"/>
      <c r="AG242" s="20">
        <v>0</v>
      </c>
      <c r="AH242" s="19"/>
      <c r="AI242" s="20"/>
      <c r="AJ242" s="315"/>
      <c r="AK242" s="315"/>
      <c r="AL242" s="20">
        <v>0</v>
      </c>
      <c r="AM242" s="19"/>
      <c r="AN242" s="20"/>
      <c r="AO242" s="315"/>
      <c r="AP242" s="315"/>
      <c r="AQ242" s="20">
        <v>0</v>
      </c>
      <c r="AR242" s="19"/>
      <c r="AS242" s="20"/>
      <c r="AT242" s="315"/>
      <c r="AU242" s="315"/>
      <c r="AV242" s="20">
        <v>0</v>
      </c>
      <c r="AW242" s="19"/>
      <c r="AX242" s="20"/>
      <c r="AY242" s="315"/>
      <c r="AZ242" s="315"/>
      <c r="BA242" s="20">
        <v>0</v>
      </c>
      <c r="BB242" s="19"/>
      <c r="BC242" s="20"/>
      <c r="BD242" s="315"/>
      <c r="BE242" s="315"/>
      <c r="BF242" s="20">
        <v>0</v>
      </c>
      <c r="BG242" s="19"/>
      <c r="BH242" s="20"/>
      <c r="BI242" s="315"/>
      <c r="BJ242" s="315"/>
      <c r="BK242" s="20">
        <v>0</v>
      </c>
      <c r="BL242" s="19"/>
      <c r="BM242" s="20"/>
      <c r="BN242" s="315"/>
      <c r="BO242" s="315"/>
      <c r="BP242" s="20">
        <v>0</v>
      </c>
      <c r="BQ242" s="19"/>
      <c r="BR242" s="20"/>
      <c r="BS242" s="315"/>
      <c r="BT242" s="315"/>
      <c r="BU242" s="20">
        <f>SUM(M242:BP242)</f>
        <v>0</v>
      </c>
      <c r="BV242" s="19"/>
      <c r="BW242" s="20"/>
      <c r="BX242" s="315"/>
      <c r="BY242" s="315"/>
      <c r="BZ242" s="20">
        <v>0</v>
      </c>
      <c r="CA242" s="19"/>
      <c r="CB242" s="20"/>
      <c r="CC242" s="315"/>
      <c r="CD242" s="315"/>
      <c r="CE242" s="20">
        <v>0</v>
      </c>
      <c r="CF242" s="19"/>
      <c r="CG242" s="20"/>
      <c r="CH242" s="315"/>
      <c r="CI242" s="315"/>
      <c r="CJ242" s="20">
        <v>0</v>
      </c>
      <c r="CK242" s="19"/>
      <c r="CL242" s="20"/>
      <c r="CM242" s="315"/>
      <c r="CN242" s="315"/>
      <c r="CO242" s="20">
        <v>0</v>
      </c>
      <c r="CP242" s="19"/>
      <c r="CQ242" s="20"/>
      <c r="CR242" s="315"/>
      <c r="CS242" s="315"/>
      <c r="CT242" s="20">
        <v>0</v>
      </c>
      <c r="CU242" s="19"/>
      <c r="CV242" s="20"/>
      <c r="CW242" s="315"/>
      <c r="CX242" s="315"/>
      <c r="CY242" s="20">
        <v>0</v>
      </c>
      <c r="CZ242" s="19"/>
      <c r="DA242" s="20"/>
      <c r="DB242" s="315"/>
      <c r="DC242" s="315"/>
      <c r="DD242" s="20">
        <v>0</v>
      </c>
      <c r="DE242" s="19"/>
      <c r="DF242" s="20"/>
      <c r="DG242" s="315"/>
      <c r="DH242" s="315"/>
      <c r="DI242" s="20">
        <v>0</v>
      </c>
      <c r="DJ242" s="19"/>
      <c r="DK242" s="20"/>
      <c r="DL242" s="315"/>
      <c r="DM242" s="315"/>
      <c r="DN242" s="20">
        <v>0</v>
      </c>
      <c r="DO242" s="19"/>
      <c r="DP242" s="20"/>
      <c r="DQ242" s="315"/>
      <c r="DR242" s="315"/>
      <c r="DS242" s="20">
        <v>0</v>
      </c>
      <c r="DT242" s="19"/>
      <c r="DU242" s="20"/>
      <c r="DV242" s="315"/>
      <c r="DW242" s="315"/>
      <c r="DX242" s="20">
        <v>0</v>
      </c>
      <c r="DY242" s="19"/>
      <c r="DZ242" s="20"/>
      <c r="EA242" s="315"/>
      <c r="EB242" s="315"/>
      <c r="EC242" s="20">
        <v>0</v>
      </c>
      <c r="ED242" s="19"/>
      <c r="EE242" s="20"/>
      <c r="EF242" s="315"/>
      <c r="EG242" s="315"/>
      <c r="EH242" s="20">
        <v>0</v>
      </c>
      <c r="EI242" s="19"/>
      <c r="EJ242" s="20"/>
      <c r="EK242" s="315"/>
      <c r="EL242" s="315"/>
      <c r="EM242" s="20">
        <f>SUM(CE242:CE242)</f>
        <v>0</v>
      </c>
      <c r="EN242" s="19"/>
      <c r="EO242" s="20"/>
      <c r="EP242" s="151"/>
    </row>
    <row r="243" spans="3:146" ht="12.75" hidden="1" customHeight="1" x14ac:dyDescent="0.3">
      <c r="D243" s="151" t="s">
        <v>420</v>
      </c>
      <c r="G243" s="419"/>
      <c r="H243" s="6">
        <v>0</v>
      </c>
      <c r="I243" s="5"/>
      <c r="J243" s="20"/>
      <c r="K243" s="315"/>
      <c r="L243" s="483"/>
      <c r="M243" s="6">
        <v>0</v>
      </c>
      <c r="N243" s="5"/>
      <c r="O243" s="20"/>
      <c r="P243" s="315"/>
      <c r="Q243" s="483"/>
      <c r="R243" s="6">
        <v>0</v>
      </c>
      <c r="S243" s="5"/>
      <c r="T243" s="20"/>
      <c r="U243" s="315"/>
      <c r="V243" s="483"/>
      <c r="W243" s="6">
        <v>0</v>
      </c>
      <c r="X243" s="5"/>
      <c r="Y243" s="20"/>
      <c r="Z243" s="315"/>
      <c r="AA243" s="483"/>
      <c r="AB243" s="6">
        <v>0</v>
      </c>
      <c r="AC243" s="5"/>
      <c r="AD243" s="20"/>
      <c r="AE243" s="315"/>
      <c r="AF243" s="483"/>
      <c r="AG243" s="6">
        <v>0</v>
      </c>
      <c r="AH243" s="5"/>
      <c r="AI243" s="20"/>
      <c r="AJ243" s="315"/>
      <c r="AK243" s="483"/>
      <c r="AL243" s="6">
        <v>0</v>
      </c>
      <c r="AM243" s="5"/>
      <c r="AN243" s="20"/>
      <c r="AO243" s="315"/>
      <c r="AP243" s="483"/>
      <c r="AQ243" s="6">
        <v>0</v>
      </c>
      <c r="AR243" s="5"/>
      <c r="AS243" s="20"/>
      <c r="AT243" s="315"/>
      <c r="AU243" s="483"/>
      <c r="AV243" s="6">
        <v>0</v>
      </c>
      <c r="AW243" s="5"/>
      <c r="AX243" s="20"/>
      <c r="AY243" s="315"/>
      <c r="AZ243" s="483"/>
      <c r="BA243" s="6">
        <v>0</v>
      </c>
      <c r="BB243" s="5"/>
      <c r="BC243" s="20"/>
      <c r="BD243" s="315"/>
      <c r="BE243" s="483"/>
      <c r="BF243" s="6">
        <v>0</v>
      </c>
      <c r="BG243" s="5"/>
      <c r="BH243" s="20"/>
      <c r="BI243" s="315"/>
      <c r="BJ243" s="483"/>
      <c r="BK243" s="6">
        <v>0</v>
      </c>
      <c r="BL243" s="5"/>
      <c r="BM243" s="20"/>
      <c r="BN243" s="315"/>
      <c r="BO243" s="483"/>
      <c r="BP243" s="6">
        <v>0</v>
      </c>
      <c r="BQ243" s="5"/>
      <c r="BR243" s="20"/>
      <c r="BS243" s="315"/>
      <c r="BT243" s="483"/>
      <c r="BU243" s="6">
        <f>SUM(M243:BP243)</f>
        <v>0</v>
      </c>
      <c r="BV243" s="5"/>
      <c r="BW243" s="20"/>
      <c r="BX243" s="315"/>
      <c r="BY243" s="483"/>
      <c r="BZ243" s="6">
        <v>0</v>
      </c>
      <c r="CA243" s="5"/>
      <c r="CB243" s="20"/>
      <c r="CC243" s="315"/>
      <c r="CD243" s="483"/>
      <c r="CE243" s="6">
        <v>0</v>
      </c>
      <c r="CF243" s="5"/>
      <c r="CG243" s="20"/>
      <c r="CH243" s="315"/>
      <c r="CI243" s="483"/>
      <c r="CJ243" s="6">
        <v>0</v>
      </c>
      <c r="CK243" s="5"/>
      <c r="CL243" s="20"/>
      <c r="CM243" s="315"/>
      <c r="CN243" s="483"/>
      <c r="CO243" s="6">
        <v>0</v>
      </c>
      <c r="CP243" s="5"/>
      <c r="CQ243" s="20"/>
      <c r="CR243" s="315"/>
      <c r="CS243" s="483"/>
      <c r="CT243" s="6">
        <v>0</v>
      </c>
      <c r="CU243" s="5"/>
      <c r="CV243" s="20"/>
      <c r="CW243" s="315"/>
      <c r="CX243" s="483"/>
      <c r="CY243" s="6">
        <v>0</v>
      </c>
      <c r="CZ243" s="5"/>
      <c r="DA243" s="20"/>
      <c r="DB243" s="315"/>
      <c r="DC243" s="483"/>
      <c r="DD243" s="6">
        <v>0</v>
      </c>
      <c r="DE243" s="5"/>
      <c r="DF243" s="20"/>
      <c r="DG243" s="315"/>
      <c r="DH243" s="483"/>
      <c r="DI243" s="6">
        <v>0</v>
      </c>
      <c r="DJ243" s="5"/>
      <c r="DK243" s="20"/>
      <c r="DL243" s="315"/>
      <c r="DM243" s="483"/>
      <c r="DN243" s="6">
        <v>0</v>
      </c>
      <c r="DO243" s="5"/>
      <c r="DP243" s="20"/>
      <c r="DQ243" s="315"/>
      <c r="DR243" s="483"/>
      <c r="DS243" s="6">
        <v>0</v>
      </c>
      <c r="DT243" s="5"/>
      <c r="DU243" s="20"/>
      <c r="DV243" s="315"/>
      <c r="DW243" s="483"/>
      <c r="DX243" s="6">
        <v>0</v>
      </c>
      <c r="DY243" s="5"/>
      <c r="DZ243" s="20"/>
      <c r="EA243" s="315"/>
      <c r="EB243" s="483"/>
      <c r="EC243" s="6">
        <v>0</v>
      </c>
      <c r="ED243" s="5"/>
      <c r="EE243" s="20"/>
      <c r="EF243" s="315"/>
      <c r="EG243" s="483"/>
      <c r="EH243" s="6">
        <v>0</v>
      </c>
      <c r="EI243" s="5"/>
      <c r="EJ243" s="20"/>
      <c r="EK243" s="315"/>
      <c r="EL243" s="483"/>
      <c r="EM243" s="6">
        <f>SUM(CE243:CE243)</f>
        <v>0</v>
      </c>
      <c r="EN243" s="5"/>
      <c r="EO243" s="20"/>
      <c r="EP243" s="151"/>
    </row>
    <row r="244" spans="3:146" ht="14.25" customHeight="1" x14ac:dyDescent="0.3">
      <c r="D244" s="223"/>
      <c r="E244" s="489"/>
      <c r="F244" s="490"/>
      <c r="G244" s="145"/>
      <c r="H244" s="27"/>
      <c r="I244" s="27"/>
      <c r="J244" s="27"/>
      <c r="K244" s="491"/>
      <c r="L244" s="27"/>
      <c r="M244" s="27"/>
      <c r="N244" s="27"/>
      <c r="O244" s="27"/>
      <c r="P244" s="491"/>
      <c r="Q244" s="27"/>
      <c r="R244" s="27"/>
      <c r="S244" s="27"/>
      <c r="T244" s="27"/>
      <c r="U244" s="491"/>
      <c r="V244" s="27"/>
      <c r="W244" s="27"/>
      <c r="X244" s="27"/>
      <c r="Y244" s="27"/>
      <c r="Z244" s="491"/>
      <c r="AA244" s="27"/>
      <c r="AB244" s="27"/>
      <c r="AC244" s="27"/>
      <c r="AD244" s="27"/>
      <c r="AE244" s="491"/>
      <c r="AF244" s="27"/>
      <c r="AG244" s="27"/>
      <c r="AH244" s="27"/>
      <c r="AI244" s="27"/>
      <c r="AJ244" s="491"/>
      <c r="AK244" s="27"/>
      <c r="AL244" s="27"/>
      <c r="AM244" s="27"/>
      <c r="AN244" s="27"/>
      <c r="AO244" s="491"/>
      <c r="AP244" s="27"/>
      <c r="AQ244" s="27"/>
      <c r="AR244" s="27"/>
      <c r="AS244" s="27"/>
      <c r="AT244" s="491"/>
      <c r="AU244" s="27"/>
      <c r="AV244" s="27"/>
      <c r="AW244" s="27"/>
      <c r="AX244" s="27"/>
      <c r="AY244" s="491"/>
      <c r="AZ244" s="27"/>
      <c r="BA244" s="27"/>
      <c r="BB244" s="27"/>
      <c r="BC244" s="27"/>
      <c r="BD244" s="491"/>
      <c r="BE244" s="27"/>
      <c r="BF244" s="27"/>
      <c r="BG244" s="27"/>
      <c r="BH244" s="27"/>
      <c r="BI244" s="491"/>
      <c r="BJ244" s="27"/>
      <c r="BK244" s="27"/>
      <c r="BL244" s="27"/>
      <c r="BM244" s="27"/>
      <c r="BN244" s="491"/>
      <c r="BO244" s="27"/>
      <c r="BP244" s="27"/>
      <c r="BQ244" s="27"/>
      <c r="BR244" s="27"/>
      <c r="BS244" s="491"/>
      <c r="BT244" s="27"/>
      <c r="BU244" s="27"/>
      <c r="BV244" s="27"/>
      <c r="BW244" s="27"/>
      <c r="BX244" s="491"/>
      <c r="BY244" s="27"/>
      <c r="BZ244" s="27"/>
      <c r="CA244" s="27"/>
      <c r="CB244" s="27"/>
      <c r="CC244" s="491"/>
      <c r="CD244" s="27"/>
      <c r="CE244" s="27"/>
      <c r="CF244" s="27"/>
      <c r="CG244" s="27"/>
      <c r="CH244" s="491"/>
      <c r="CI244" s="27"/>
      <c r="CJ244" s="27"/>
      <c r="CK244" s="27"/>
      <c r="CL244" s="27"/>
      <c r="CM244" s="491"/>
      <c r="CN244" s="27"/>
      <c r="CO244" s="27"/>
      <c r="CP244" s="27"/>
      <c r="CQ244" s="27"/>
      <c r="CR244" s="491"/>
      <c r="CS244" s="27"/>
      <c r="CT244" s="27"/>
      <c r="CU244" s="27"/>
      <c r="CV244" s="27"/>
      <c r="CW244" s="491"/>
      <c r="CX244" s="27"/>
      <c r="CY244" s="27"/>
      <c r="CZ244" s="27"/>
      <c r="DA244" s="27"/>
      <c r="DB244" s="491"/>
      <c r="DC244" s="27"/>
      <c r="DD244" s="27"/>
      <c r="DE244" s="27"/>
      <c r="DF244" s="27"/>
      <c r="DG244" s="491"/>
      <c r="DH244" s="27"/>
      <c r="DI244" s="27"/>
      <c r="DJ244" s="27"/>
      <c r="DK244" s="27"/>
      <c r="DL244" s="491"/>
      <c r="DM244" s="27"/>
      <c r="DN244" s="27"/>
      <c r="DO244" s="27"/>
      <c r="DP244" s="27"/>
      <c r="DQ244" s="491"/>
      <c r="DR244" s="27"/>
      <c r="DS244" s="27"/>
      <c r="DT244" s="27"/>
      <c r="DU244" s="27"/>
      <c r="DV244" s="491"/>
      <c r="DW244" s="27"/>
      <c r="DX244" s="27"/>
      <c r="DY244" s="27"/>
      <c r="DZ244" s="27"/>
      <c r="EA244" s="491"/>
      <c r="EB244" s="27"/>
      <c r="EC244" s="27"/>
      <c r="ED244" s="27"/>
      <c r="EE244" s="27"/>
      <c r="EF244" s="491"/>
      <c r="EG244" s="27"/>
      <c r="EH244" s="27"/>
      <c r="EI244" s="27"/>
      <c r="EJ244" s="27"/>
      <c r="EK244" s="491"/>
      <c r="EL244" s="27"/>
      <c r="EM244" s="27"/>
      <c r="EN244" s="27"/>
      <c r="EO244" s="492"/>
      <c r="EP244" s="151"/>
    </row>
    <row r="245" spans="3:146" ht="12" customHeight="1" x14ac:dyDescent="0.3">
      <c r="C245" s="20"/>
      <c r="D245" s="493"/>
      <c r="E245" s="493"/>
      <c r="F245" s="143"/>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0"/>
      <c r="BW245" s="20"/>
      <c r="BX245" s="493"/>
      <c r="CA245" s="20"/>
      <c r="CB245" s="20"/>
      <c r="CC245" s="20"/>
      <c r="CD245" s="20"/>
      <c r="CE245" s="20"/>
      <c r="CF245" s="20"/>
      <c r="CG245" s="20"/>
      <c r="CH245" s="20"/>
      <c r="CI245" s="20"/>
      <c r="CJ245" s="20"/>
      <c r="CK245" s="20"/>
      <c r="CL245" s="20"/>
      <c r="CM245" s="20"/>
      <c r="CN245" s="20"/>
      <c r="CO245" s="20"/>
      <c r="CP245" s="20"/>
      <c r="CQ245" s="20"/>
      <c r="CR245" s="20"/>
      <c r="CS245" s="20"/>
      <c r="CT245" s="20"/>
      <c r="CU245" s="20"/>
      <c r="CV245" s="20"/>
      <c r="CW245" s="20"/>
      <c r="CX245" s="20"/>
      <c r="CY245" s="20"/>
      <c r="CZ245" s="20"/>
      <c r="DA245" s="20"/>
      <c r="DB245" s="20"/>
      <c r="DC245" s="20"/>
      <c r="DD245" s="20"/>
      <c r="DE245" s="20"/>
      <c r="DF245" s="20"/>
      <c r="DG245" s="20"/>
      <c r="DH245" s="20"/>
      <c r="DI245" s="20"/>
      <c r="DJ245" s="20"/>
      <c r="DK245" s="20"/>
      <c r="DL245" s="20"/>
      <c r="DM245" s="20"/>
      <c r="DN245" s="20"/>
      <c r="DO245" s="20"/>
      <c r="DP245" s="20"/>
      <c r="DQ245" s="20"/>
      <c r="DR245" s="20"/>
      <c r="DS245" s="20"/>
      <c r="DT245" s="20"/>
      <c r="DU245" s="20"/>
      <c r="DV245" s="20"/>
      <c r="DW245" s="20"/>
      <c r="DX245" s="20"/>
      <c r="DY245" s="20"/>
      <c r="DZ245" s="20"/>
      <c r="EA245" s="20"/>
      <c r="EB245" s="20"/>
      <c r="EC245" s="20"/>
      <c r="ED245" s="20"/>
      <c r="EE245" s="20"/>
      <c r="EF245" s="20"/>
      <c r="EG245" s="20"/>
      <c r="EH245" s="20"/>
      <c r="EI245" s="20"/>
      <c r="EJ245" s="20"/>
      <c r="EK245" s="20"/>
      <c r="EL245" s="20"/>
      <c r="EM245" s="20"/>
      <c r="EN245" s="20"/>
      <c r="EO245" s="20"/>
    </row>
    <row r="246" spans="3:146" ht="12" hidden="1" customHeight="1" x14ac:dyDescent="0.3">
      <c r="C246" s="20"/>
      <c r="D246" s="20"/>
      <c r="E246" s="20"/>
      <c r="F246" s="143"/>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0"/>
      <c r="BW246" s="20"/>
      <c r="BX246" s="20"/>
      <c r="CA246" s="20"/>
      <c r="CB246" s="20"/>
      <c r="CC246" s="20"/>
      <c r="CD246" s="20"/>
      <c r="CE246" s="20"/>
      <c r="CF246" s="20"/>
      <c r="CG246" s="20"/>
      <c r="CH246" s="20"/>
      <c r="CI246" s="20"/>
      <c r="CJ246" s="20"/>
      <c r="CK246" s="20"/>
      <c r="CL246" s="20"/>
      <c r="CM246" s="20"/>
      <c r="CN246" s="20"/>
      <c r="CO246" s="20"/>
      <c r="CP246" s="20"/>
      <c r="CQ246" s="20"/>
      <c r="CR246" s="20"/>
      <c r="CS246" s="20"/>
      <c r="CT246" s="20"/>
      <c r="CU246" s="20"/>
      <c r="CV246" s="20"/>
      <c r="CW246" s="20"/>
      <c r="CX246" s="20"/>
      <c r="CY246" s="20"/>
      <c r="CZ246" s="20"/>
      <c r="DA246" s="20"/>
      <c r="DB246" s="20"/>
      <c r="DC246" s="20"/>
      <c r="DD246" s="20"/>
      <c r="DE246" s="20"/>
      <c r="DF246" s="20"/>
      <c r="DG246" s="20"/>
      <c r="DH246" s="20"/>
      <c r="DI246" s="20"/>
      <c r="DJ246" s="20"/>
      <c r="DK246" s="20"/>
      <c r="DL246" s="20"/>
      <c r="DM246" s="20"/>
      <c r="DN246" s="20"/>
      <c r="DO246" s="20"/>
      <c r="DP246" s="20"/>
      <c r="DQ246" s="20"/>
      <c r="DR246" s="20"/>
      <c r="DS246" s="20"/>
      <c r="DT246" s="20"/>
      <c r="DU246" s="20"/>
      <c r="DV246" s="20"/>
      <c r="DW246" s="20"/>
      <c r="DX246" s="20"/>
      <c r="DY246" s="20"/>
      <c r="DZ246" s="20"/>
      <c r="EA246" s="20"/>
      <c r="EB246" s="20"/>
      <c r="EC246" s="20"/>
      <c r="ED246" s="20"/>
      <c r="EE246" s="20"/>
      <c r="EF246" s="20"/>
      <c r="EG246" s="20"/>
      <c r="EH246" s="20"/>
      <c r="EI246" s="20"/>
      <c r="EJ246" s="20"/>
      <c r="EK246" s="20"/>
      <c r="EL246" s="20"/>
      <c r="EM246" s="20"/>
      <c r="EN246" s="20"/>
      <c r="EO246" s="20"/>
    </row>
    <row r="247" spans="3:146" hidden="1" x14ac:dyDescent="0.3">
      <c r="F247" s="494"/>
      <c r="G247" s="494"/>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20"/>
      <c r="BV247" s="20"/>
      <c r="BW247" s="20"/>
      <c r="BX247" s="20"/>
      <c r="BY247" s="20"/>
      <c r="BZ247" s="20"/>
      <c r="CA247" s="20"/>
      <c r="CB247" s="20"/>
      <c r="CC247" s="20"/>
      <c r="CD247" s="20"/>
      <c r="CE247" s="20"/>
      <c r="CF247" s="20"/>
      <c r="CG247" s="20"/>
      <c r="CH247" s="20"/>
      <c r="CI247" s="20"/>
      <c r="CJ247" s="20"/>
      <c r="CK247" s="20"/>
      <c r="CL247" s="20"/>
      <c r="CM247" s="20"/>
      <c r="CN247" s="20"/>
      <c r="CO247" s="20"/>
      <c r="CP247" s="20"/>
      <c r="CQ247" s="20"/>
      <c r="CR247" s="20"/>
      <c r="CS247" s="20"/>
      <c r="CT247" s="20"/>
      <c r="CU247" s="20"/>
      <c r="CV247" s="20"/>
      <c r="CW247" s="20"/>
      <c r="CX247" s="20"/>
      <c r="CY247" s="20"/>
      <c r="CZ247" s="20"/>
      <c r="DA247" s="20"/>
      <c r="DB247" s="20"/>
      <c r="DC247" s="20"/>
      <c r="DD247" s="20"/>
      <c r="DE247" s="20"/>
      <c r="DF247" s="20"/>
      <c r="DG247" s="20"/>
      <c r="DH247" s="20"/>
      <c r="DI247" s="20"/>
      <c r="DJ247" s="20"/>
      <c r="DK247" s="20"/>
      <c r="DL247" s="20"/>
      <c r="DM247" s="20"/>
      <c r="DN247" s="20"/>
      <c r="DO247" s="20"/>
      <c r="DP247" s="20"/>
      <c r="DQ247" s="20"/>
      <c r="DR247" s="20"/>
      <c r="DS247" s="20"/>
      <c r="DT247" s="20"/>
      <c r="DU247" s="20"/>
      <c r="DV247" s="20"/>
      <c r="DW247" s="20"/>
      <c r="DX247" s="20"/>
      <c r="DY247" s="20"/>
      <c r="DZ247" s="20"/>
      <c r="EA247" s="20"/>
      <c r="EB247" s="20"/>
      <c r="EC247" s="20"/>
      <c r="ED247" s="20"/>
      <c r="EE247" s="20"/>
      <c r="EF247" s="20"/>
      <c r="EG247" s="20"/>
      <c r="EH247" s="20"/>
      <c r="EI247" s="20"/>
      <c r="EJ247" s="20"/>
      <c r="EK247" s="20"/>
      <c r="EL247" s="20"/>
      <c r="EM247" s="20"/>
      <c r="EN247" s="20"/>
      <c r="EO247" s="20"/>
    </row>
    <row r="248" spans="3:146" ht="15.5" x14ac:dyDescent="0.35">
      <c r="D248" s="461" t="s">
        <v>465</v>
      </c>
      <c r="E248" s="461"/>
      <c r="F248" s="461"/>
      <c r="G248" s="461"/>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row>
    <row r="249" spans="3:146" ht="15" customHeight="1" x14ac:dyDescent="0.3">
      <c r="D249" s="495"/>
      <c r="E249" s="496"/>
      <c r="F249" s="719" t="str">
        <f>H8</f>
        <v>2025/26</v>
      </c>
      <c r="G249" s="716"/>
      <c r="H249" s="716"/>
      <c r="I249" s="716"/>
      <c r="J249" s="716"/>
      <c r="K249" s="716"/>
      <c r="L249" s="716"/>
      <c r="M249" s="716"/>
      <c r="N249" s="716"/>
      <c r="O249" s="716"/>
      <c r="P249" s="716"/>
      <c r="Q249" s="716"/>
      <c r="R249" s="716"/>
      <c r="S249" s="716"/>
      <c r="T249" s="716"/>
      <c r="U249" s="716"/>
      <c r="V249" s="716"/>
      <c r="W249" s="716"/>
      <c r="X249" s="716"/>
      <c r="Y249" s="716"/>
      <c r="Z249" s="716"/>
      <c r="AA249" s="716"/>
      <c r="AB249" s="716"/>
      <c r="AC249" s="716"/>
      <c r="AD249" s="716"/>
      <c r="AE249" s="716"/>
      <c r="AF249" s="716"/>
      <c r="AG249" s="716"/>
      <c r="AH249" s="716"/>
      <c r="AI249" s="716"/>
      <c r="AJ249" s="716"/>
      <c r="AK249" s="716"/>
      <c r="AL249" s="716"/>
      <c r="AM249" s="716"/>
      <c r="AN249" s="716"/>
      <c r="AO249" s="716"/>
      <c r="AP249" s="716"/>
      <c r="AQ249" s="716"/>
      <c r="AR249" s="716"/>
      <c r="AS249" s="716"/>
      <c r="AT249" s="716"/>
      <c r="AU249" s="716"/>
      <c r="AV249" s="716"/>
      <c r="AW249" s="716"/>
      <c r="AX249" s="716"/>
      <c r="AY249" s="716"/>
      <c r="AZ249" s="716"/>
      <c r="BA249" s="716"/>
      <c r="BB249" s="716"/>
      <c r="BC249" s="716"/>
      <c r="BD249" s="716"/>
      <c r="BE249" s="716"/>
      <c r="BF249" s="716"/>
      <c r="BG249" s="716"/>
      <c r="BH249" s="716"/>
      <c r="BI249" s="716"/>
      <c r="BJ249" s="716"/>
      <c r="BK249" s="716"/>
      <c r="BL249" s="716"/>
      <c r="BM249" s="716"/>
      <c r="BN249" s="716"/>
      <c r="BO249" s="716"/>
      <c r="BP249" s="716"/>
      <c r="BQ249" s="716"/>
      <c r="BR249" s="716"/>
      <c r="BS249" s="716"/>
      <c r="BT249" s="716"/>
      <c r="BU249" s="716"/>
      <c r="BV249" s="716"/>
      <c r="BW249" s="717"/>
      <c r="BX249" s="94"/>
      <c r="BY249" s="668"/>
      <c r="BZ249" s="718" t="str">
        <f>BZ8</f>
        <v>2024/25</v>
      </c>
      <c r="CA249" s="718"/>
      <c r="CB249" s="718"/>
      <c r="CC249" s="718"/>
      <c r="CD249" s="718"/>
      <c r="CE249" s="718"/>
      <c r="CF249" s="718"/>
      <c r="CG249" s="718"/>
      <c r="CH249" s="718"/>
      <c r="CI249" s="718"/>
      <c r="CJ249" s="718"/>
      <c r="CK249" s="718"/>
      <c r="CL249" s="718"/>
      <c r="CM249" s="718"/>
      <c r="CN249" s="718"/>
      <c r="CO249" s="718"/>
      <c r="CP249" s="718"/>
      <c r="CQ249" s="718"/>
      <c r="CR249" s="718"/>
      <c r="CS249" s="718"/>
      <c r="CT249" s="718"/>
      <c r="CU249" s="718"/>
      <c r="CV249" s="718"/>
      <c r="CW249" s="718"/>
      <c r="CX249" s="718"/>
      <c r="CY249" s="718"/>
      <c r="CZ249" s="718"/>
      <c r="DA249" s="718"/>
      <c r="DB249" s="718"/>
      <c r="DC249" s="718"/>
      <c r="DD249" s="718"/>
      <c r="DE249" s="718"/>
      <c r="DF249" s="718"/>
      <c r="DG249" s="718"/>
      <c r="DH249" s="718"/>
      <c r="DI249" s="718"/>
      <c r="DJ249" s="718"/>
      <c r="DK249" s="718"/>
      <c r="DL249" s="718"/>
      <c r="DM249" s="718"/>
      <c r="DN249" s="718"/>
      <c r="DO249" s="718"/>
      <c r="DP249" s="718"/>
      <c r="DQ249" s="718"/>
      <c r="DR249" s="718"/>
      <c r="DS249" s="718"/>
      <c r="DT249" s="718"/>
      <c r="DU249" s="718"/>
      <c r="DV249" s="718"/>
      <c r="DW249" s="718"/>
      <c r="DX249" s="718"/>
      <c r="DY249" s="718"/>
      <c r="DZ249" s="718"/>
      <c r="EA249" s="718"/>
      <c r="EB249" s="718"/>
      <c r="EC249" s="718"/>
      <c r="ED249" s="718"/>
      <c r="EE249" s="718"/>
      <c r="EF249" s="718"/>
      <c r="EG249" s="718"/>
      <c r="EH249" s="718"/>
      <c r="EI249" s="718"/>
      <c r="EJ249" s="718"/>
      <c r="EK249" s="718"/>
      <c r="EL249" s="718"/>
      <c r="EM249" s="718"/>
      <c r="EN249" s="718"/>
      <c r="EO249" s="720"/>
      <c r="EP249" s="151"/>
    </row>
    <row r="250" spans="3:146" ht="18" customHeight="1" x14ac:dyDescent="0.3">
      <c r="D250" s="244"/>
      <c r="E250" s="174"/>
      <c r="H250" s="156" t="str">
        <f>H9</f>
        <v>Revised</v>
      </c>
      <c r="I250" s="212"/>
      <c r="J250" s="212"/>
      <c r="K250" s="226"/>
      <c r="L250" s="212"/>
      <c r="M250" s="212" t="s">
        <v>0</v>
      </c>
      <c r="N250" s="212"/>
      <c r="O250" s="212"/>
      <c r="P250" s="226"/>
      <c r="Q250" s="212"/>
      <c r="R250" s="212" t="s">
        <v>6</v>
      </c>
      <c r="S250" s="212"/>
      <c r="T250" s="212"/>
      <c r="U250" s="226"/>
      <c r="V250" s="212"/>
      <c r="W250" s="212" t="s">
        <v>7</v>
      </c>
      <c r="X250" s="212"/>
      <c r="Y250" s="212"/>
      <c r="Z250" s="226"/>
      <c r="AA250" s="212"/>
      <c r="AB250" s="212" t="s">
        <v>8</v>
      </c>
      <c r="AC250" s="212"/>
      <c r="AD250" s="212"/>
      <c r="AE250" s="226"/>
      <c r="AF250" s="212"/>
      <c r="AG250" s="212" t="s">
        <v>9</v>
      </c>
      <c r="AH250" s="212"/>
      <c r="AI250" s="212"/>
      <c r="AJ250" s="226"/>
      <c r="AK250" s="212"/>
      <c r="AL250" s="212" t="s">
        <v>10</v>
      </c>
      <c r="AM250" s="212"/>
      <c r="AN250" s="212"/>
      <c r="AO250" s="226"/>
      <c r="AP250" s="212"/>
      <c r="AQ250" s="212" t="s">
        <v>11</v>
      </c>
      <c r="AR250" s="212"/>
      <c r="AS250" s="212"/>
      <c r="AT250" s="226"/>
      <c r="AU250" s="212"/>
      <c r="AV250" s="212" t="s">
        <v>16</v>
      </c>
      <c r="AW250" s="212"/>
      <c r="AX250" s="212"/>
      <c r="AY250" s="226"/>
      <c r="AZ250" s="212"/>
      <c r="BA250" s="212" t="s">
        <v>12</v>
      </c>
      <c r="BB250" s="212"/>
      <c r="BC250" s="212"/>
      <c r="BD250" s="226"/>
      <c r="BE250" s="212"/>
      <c r="BF250" s="212" t="s">
        <v>13</v>
      </c>
      <c r="BG250" s="212"/>
      <c r="BH250" s="212"/>
      <c r="BI250" s="226"/>
      <c r="BJ250" s="156"/>
      <c r="BK250" s="156" t="s">
        <v>14</v>
      </c>
      <c r="BL250" s="156"/>
      <c r="BM250" s="170"/>
      <c r="BN250" s="226"/>
      <c r="BO250" s="156"/>
      <c r="BP250" s="156" t="s">
        <v>15</v>
      </c>
      <c r="BQ250" s="156"/>
      <c r="BR250" s="170"/>
      <c r="BS250" s="226"/>
      <c r="BT250" s="156"/>
      <c r="BU250" s="212" t="s">
        <v>2</v>
      </c>
      <c r="BV250" s="212"/>
      <c r="BW250" s="212"/>
      <c r="BX250" s="276"/>
      <c r="BY250" s="212"/>
      <c r="BZ250" s="156" t="str">
        <f>BZ9</f>
        <v>Audited</v>
      </c>
      <c r="CA250" s="212"/>
      <c r="CB250" s="212"/>
      <c r="CC250" s="226"/>
      <c r="CD250" s="212"/>
      <c r="CE250" s="212" t="s">
        <v>0</v>
      </c>
      <c r="CF250" s="212"/>
      <c r="CG250" s="212"/>
      <c r="CH250" s="226"/>
      <c r="CI250" s="212"/>
      <c r="CJ250" s="212" t="s">
        <v>6</v>
      </c>
      <c r="CK250" s="212"/>
      <c r="CL250" s="212"/>
      <c r="CM250" s="226"/>
      <c r="CN250" s="212"/>
      <c r="CO250" s="212" t="s">
        <v>7</v>
      </c>
      <c r="CP250" s="212"/>
      <c r="CQ250" s="212"/>
      <c r="CR250" s="226"/>
      <c r="CS250" s="212"/>
      <c r="CT250" s="212" t="s">
        <v>8</v>
      </c>
      <c r="CU250" s="212"/>
      <c r="CV250" s="212"/>
      <c r="CW250" s="226"/>
      <c r="CX250" s="212"/>
      <c r="CY250" s="212" t="s">
        <v>9</v>
      </c>
      <c r="CZ250" s="212"/>
      <c r="DA250" s="212"/>
      <c r="DB250" s="226"/>
      <c r="DC250" s="212"/>
      <c r="DD250" s="212" t="s">
        <v>10</v>
      </c>
      <c r="DE250" s="212"/>
      <c r="DF250" s="212"/>
      <c r="DG250" s="226"/>
      <c r="DH250" s="212"/>
      <c r="DI250" s="212" t="s">
        <v>11</v>
      </c>
      <c r="DJ250" s="212"/>
      <c r="DK250" s="212"/>
      <c r="DL250" s="226"/>
      <c r="DM250" s="212"/>
      <c r="DN250" s="212" t="s">
        <v>16</v>
      </c>
      <c r="DO250" s="212"/>
      <c r="DP250" s="212"/>
      <c r="DQ250" s="226"/>
      <c r="DR250" s="212"/>
      <c r="DS250" s="212" t="s">
        <v>12</v>
      </c>
      <c r="DT250" s="212"/>
      <c r="DU250" s="212"/>
      <c r="DV250" s="226"/>
      <c r="DW250" s="212"/>
      <c r="DX250" s="212" t="s">
        <v>13</v>
      </c>
      <c r="DY250" s="212"/>
      <c r="DZ250" s="212"/>
      <c r="EA250" s="226"/>
      <c r="EB250" s="212"/>
      <c r="EC250" s="212" t="s">
        <v>14</v>
      </c>
      <c r="ED250" s="212"/>
      <c r="EE250" s="212"/>
      <c r="EF250" s="226"/>
      <c r="EG250" s="156"/>
      <c r="EH250" s="156" t="s">
        <v>15</v>
      </c>
      <c r="EI250" s="156"/>
      <c r="EJ250" s="156"/>
      <c r="EK250" s="226"/>
      <c r="EL250" s="156"/>
      <c r="EM250" s="212" t="s">
        <v>2</v>
      </c>
      <c r="EN250" s="212"/>
      <c r="EO250" s="212"/>
      <c r="EP250" s="151"/>
    </row>
    <row r="251" spans="3:146" x14ac:dyDescent="0.3">
      <c r="D251" s="397" t="s">
        <v>17</v>
      </c>
      <c r="E251" s="464"/>
      <c r="F251" s="465"/>
      <c r="G251" s="464"/>
      <c r="H251" s="399" t="s">
        <v>4</v>
      </c>
      <c r="I251" s="399"/>
      <c r="J251" s="160"/>
      <c r="K251" s="210"/>
      <c r="L251" s="399"/>
      <c r="M251" s="399"/>
      <c r="N251" s="399"/>
      <c r="O251" s="399"/>
      <c r="P251" s="210"/>
      <c r="Q251" s="399"/>
      <c r="R251" s="399"/>
      <c r="S251" s="399"/>
      <c r="T251" s="399"/>
      <c r="U251" s="210"/>
      <c r="V251" s="399"/>
      <c r="W251" s="399"/>
      <c r="X251" s="399"/>
      <c r="Y251" s="399"/>
      <c r="Z251" s="210"/>
      <c r="AA251" s="399"/>
      <c r="AB251" s="399"/>
      <c r="AC251" s="399"/>
      <c r="AD251" s="399"/>
      <c r="AE251" s="210"/>
      <c r="AF251" s="399"/>
      <c r="AG251" s="399"/>
      <c r="AH251" s="399"/>
      <c r="AI251" s="399"/>
      <c r="AJ251" s="210"/>
      <c r="AK251" s="399"/>
      <c r="AL251" s="399"/>
      <c r="AM251" s="399"/>
      <c r="AN251" s="399"/>
      <c r="AO251" s="210"/>
      <c r="AP251" s="399"/>
      <c r="AQ251" s="399"/>
      <c r="AR251" s="399"/>
      <c r="AS251" s="399"/>
      <c r="AT251" s="210"/>
      <c r="AU251" s="399"/>
      <c r="AV251" s="399"/>
      <c r="AW251" s="399"/>
      <c r="AX251" s="399"/>
      <c r="AY251" s="210"/>
      <c r="AZ251" s="399"/>
      <c r="BA251" s="399"/>
      <c r="BB251" s="399"/>
      <c r="BC251" s="399"/>
      <c r="BD251" s="210"/>
      <c r="BE251" s="399"/>
      <c r="BF251" s="399"/>
      <c r="BG251" s="399"/>
      <c r="BH251" s="399"/>
      <c r="BI251" s="210"/>
      <c r="BJ251" s="399"/>
      <c r="BK251" s="399"/>
      <c r="BL251" s="399"/>
      <c r="BM251" s="160"/>
      <c r="BN251" s="210"/>
      <c r="BO251" s="399"/>
      <c r="BP251" s="399"/>
      <c r="BQ251" s="399"/>
      <c r="BR251" s="160"/>
      <c r="BS251" s="210"/>
      <c r="BT251" s="399"/>
      <c r="BU251" s="399"/>
      <c r="BV251" s="399"/>
      <c r="BW251" s="160"/>
      <c r="BX251" s="210"/>
      <c r="BY251" s="399"/>
      <c r="BZ251" s="399" t="s">
        <v>80</v>
      </c>
      <c r="CA251" s="399"/>
      <c r="CB251" s="399"/>
      <c r="CC251" s="210"/>
      <c r="CD251" s="399"/>
      <c r="CE251" s="399"/>
      <c r="CF251" s="399"/>
      <c r="CG251" s="399"/>
      <c r="CH251" s="210"/>
      <c r="CI251" s="399"/>
      <c r="CJ251" s="399"/>
      <c r="CK251" s="399"/>
      <c r="CL251" s="399"/>
      <c r="CM251" s="210"/>
      <c r="CN251" s="399"/>
      <c r="CO251" s="399"/>
      <c r="CP251" s="399"/>
      <c r="CQ251" s="399"/>
      <c r="CR251" s="210"/>
      <c r="CS251" s="399"/>
      <c r="CT251" s="399"/>
      <c r="CU251" s="399"/>
      <c r="CV251" s="399"/>
      <c r="CW251" s="210"/>
      <c r="CX251" s="399"/>
      <c r="CY251" s="399"/>
      <c r="CZ251" s="399"/>
      <c r="DA251" s="399"/>
      <c r="DB251" s="210"/>
      <c r="DC251" s="399"/>
      <c r="DD251" s="399"/>
      <c r="DE251" s="399"/>
      <c r="DF251" s="160"/>
      <c r="DG251" s="210"/>
      <c r="DH251" s="399"/>
      <c r="DI251" s="399"/>
      <c r="DJ251" s="399"/>
      <c r="DK251" s="399"/>
      <c r="DL251" s="210"/>
      <c r="DM251" s="399"/>
      <c r="DN251" s="399"/>
      <c r="DO251" s="399"/>
      <c r="DP251" s="399"/>
      <c r="DQ251" s="210"/>
      <c r="DR251" s="399"/>
      <c r="DS251" s="399"/>
      <c r="DT251" s="399"/>
      <c r="DU251" s="399"/>
      <c r="DV251" s="210"/>
      <c r="DW251" s="399"/>
      <c r="DX251" s="399"/>
      <c r="DY251" s="399"/>
      <c r="DZ251" s="399"/>
      <c r="EA251" s="210"/>
      <c r="EB251" s="399"/>
      <c r="EC251" s="399"/>
      <c r="ED251" s="399"/>
      <c r="EE251" s="399"/>
      <c r="EF251" s="210"/>
      <c r="EG251" s="399"/>
      <c r="EH251" s="399"/>
      <c r="EI251" s="399"/>
      <c r="EJ251" s="399"/>
      <c r="EK251" s="210"/>
      <c r="EL251" s="399"/>
      <c r="EM251" s="399"/>
      <c r="EN251" s="399"/>
      <c r="EO251" s="400"/>
      <c r="EP251" s="151"/>
    </row>
    <row r="252" spans="3:146" x14ac:dyDescent="0.3">
      <c r="D252" s="151"/>
      <c r="F252" s="702"/>
      <c r="G252" s="411"/>
      <c r="H252" s="20"/>
      <c r="I252" s="20"/>
      <c r="J252" s="20"/>
      <c r="K252" s="315"/>
      <c r="L252" s="411"/>
      <c r="M252" s="20"/>
      <c r="N252" s="20"/>
      <c r="O252" s="20"/>
      <c r="P252" s="315"/>
      <c r="Q252" s="411"/>
      <c r="R252" s="20"/>
      <c r="S252" s="20"/>
      <c r="T252" s="20"/>
      <c r="U252" s="315"/>
      <c r="V252" s="411"/>
      <c r="W252" s="20"/>
      <c r="X252" s="20"/>
      <c r="Y252" s="20"/>
      <c r="Z252" s="315"/>
      <c r="AA252" s="411"/>
      <c r="AB252" s="20"/>
      <c r="AC252" s="20"/>
      <c r="AD252" s="20"/>
      <c r="AE252" s="315"/>
      <c r="AF252" s="411"/>
      <c r="AG252" s="20"/>
      <c r="AH252" s="20"/>
      <c r="AI252" s="20"/>
      <c r="AJ252" s="315"/>
      <c r="AK252" s="411"/>
      <c r="AL252" s="20"/>
      <c r="AM252" s="20"/>
      <c r="AN252" s="20"/>
      <c r="AO252" s="315"/>
      <c r="AP252" s="411"/>
      <c r="AQ252" s="20"/>
      <c r="AR252" s="20"/>
      <c r="AS252" s="20"/>
      <c r="AT252" s="315"/>
      <c r="AU252" s="411"/>
      <c r="AV252" s="474"/>
      <c r="AW252" s="20"/>
      <c r="AX252" s="20"/>
      <c r="AY252" s="315"/>
      <c r="AZ252" s="411"/>
      <c r="BA252" s="20"/>
      <c r="BB252" s="20"/>
      <c r="BC252" s="20"/>
      <c r="BD252" s="315"/>
      <c r="BE252" s="411"/>
      <c r="BF252" s="20"/>
      <c r="BG252" s="20"/>
      <c r="BH252" s="20"/>
      <c r="BI252" s="315"/>
      <c r="BJ252" s="411"/>
      <c r="BK252" s="20"/>
      <c r="BL252" s="20"/>
      <c r="BM252" s="20"/>
      <c r="BN252" s="315"/>
      <c r="BO252" s="411"/>
      <c r="BP252" s="20"/>
      <c r="BQ252" s="20"/>
      <c r="BR252" s="20"/>
      <c r="BS252" s="315"/>
      <c r="BT252" s="411"/>
      <c r="BU252" s="20"/>
      <c r="BV252" s="20"/>
      <c r="BW252" s="20"/>
      <c r="BX252" s="315"/>
      <c r="BY252" s="411"/>
      <c r="BZ252" s="20"/>
      <c r="CA252" s="20"/>
      <c r="CB252" s="20"/>
      <c r="CC252" s="315"/>
      <c r="CD252" s="411"/>
      <c r="CE252" s="20"/>
      <c r="CF252" s="20"/>
      <c r="CG252" s="20"/>
      <c r="CH252" s="315"/>
      <c r="CI252" s="411"/>
      <c r="CJ252" s="20"/>
      <c r="CK252" s="20"/>
      <c r="CL252" s="20"/>
      <c r="CM252" s="315"/>
      <c r="CN252" s="411"/>
      <c r="CO252" s="20"/>
      <c r="CP252" s="20"/>
      <c r="CQ252" s="20"/>
      <c r="CR252" s="315"/>
      <c r="CS252" s="411"/>
      <c r="CT252" s="20"/>
      <c r="CU252" s="20"/>
      <c r="CV252" s="20"/>
      <c r="CW252" s="315"/>
      <c r="CX252" s="411"/>
      <c r="CY252" s="20"/>
      <c r="CZ252" s="20"/>
      <c r="DA252" s="20"/>
      <c r="DB252" s="315"/>
      <c r="DC252" s="411"/>
      <c r="DD252" s="20"/>
      <c r="DE252" s="20"/>
      <c r="DF252" s="19"/>
      <c r="DG252" s="315"/>
      <c r="DH252" s="411"/>
      <c r="DI252" s="20"/>
      <c r="DJ252" s="20"/>
      <c r="DK252" s="20"/>
      <c r="DL252" s="315"/>
      <c r="DM252" s="411"/>
      <c r="DN252" s="20"/>
      <c r="DO252" s="20"/>
      <c r="DP252" s="20"/>
      <c r="DQ252" s="315"/>
      <c r="DR252" s="411"/>
      <c r="DS252" s="20"/>
      <c r="DT252" s="20"/>
      <c r="DU252" s="20"/>
      <c r="DV252" s="315"/>
      <c r="DW252" s="411"/>
      <c r="DX252" s="20"/>
      <c r="DY252" s="20"/>
      <c r="DZ252" s="20"/>
      <c r="EA252" s="315"/>
      <c r="EB252" s="411"/>
      <c r="EC252" s="20"/>
      <c r="ED252" s="20"/>
      <c r="EE252" s="20"/>
      <c r="EF252" s="315"/>
      <c r="EG252" s="411"/>
      <c r="EH252" s="20"/>
      <c r="EI252" s="20"/>
      <c r="EJ252" s="20"/>
      <c r="EK252" s="315"/>
      <c r="EL252" s="411"/>
      <c r="EM252" s="20"/>
      <c r="EN252" s="20"/>
      <c r="EO252" s="20"/>
      <c r="EP252" s="151"/>
    </row>
    <row r="253" spans="3:146" hidden="1" x14ac:dyDescent="0.3">
      <c r="D253" s="151" t="s">
        <v>466</v>
      </c>
      <c r="G253" s="278"/>
      <c r="H253" s="6">
        <v>0</v>
      </c>
      <c r="I253" s="6"/>
      <c r="J253" s="20"/>
      <c r="K253" s="315"/>
      <c r="L253" s="278"/>
      <c r="M253" s="6">
        <f>SUM(M254:M255)</f>
        <v>0</v>
      </c>
      <c r="N253" s="6"/>
      <c r="O253" s="20"/>
      <c r="P253" s="315"/>
      <c r="Q253" s="278"/>
      <c r="R253" s="6">
        <f>SUM(R254:R255)</f>
        <v>0</v>
      </c>
      <c r="S253" s="6"/>
      <c r="T253" s="20"/>
      <c r="U253" s="315"/>
      <c r="V253" s="278"/>
      <c r="W253" s="6">
        <f>SUM(W254:W255)</f>
        <v>0</v>
      </c>
      <c r="X253" s="6"/>
      <c r="Y253" s="20"/>
      <c r="Z253" s="315"/>
      <c r="AA253" s="278"/>
      <c r="AB253" s="6">
        <f>SUM(AB254:AB255)</f>
        <v>0</v>
      </c>
      <c r="AC253" s="6"/>
      <c r="AD253" s="20"/>
      <c r="AE253" s="315"/>
      <c r="AF253" s="278"/>
      <c r="AG253" s="6">
        <f>SUM(AG254:AG255)</f>
        <v>0</v>
      </c>
      <c r="AH253" s="6"/>
      <c r="AI253" s="20"/>
      <c r="AJ253" s="315"/>
      <c r="AK253" s="278"/>
      <c r="AL253" s="6">
        <f>SUM(AL254:AL255)</f>
        <v>0</v>
      </c>
      <c r="AM253" s="6"/>
      <c r="AN253" s="20"/>
      <c r="AO253" s="315"/>
      <c r="AP253" s="278"/>
      <c r="AQ253" s="6">
        <f>SUM(AQ254:AQ255)</f>
        <v>0</v>
      </c>
      <c r="AR253" s="6"/>
      <c r="AS253" s="20"/>
      <c r="AT253" s="315"/>
      <c r="AU253" s="278"/>
      <c r="AV253" s="6">
        <f>SUM(AV254:AV255)</f>
        <v>0</v>
      </c>
      <c r="AW253" s="6"/>
      <c r="AX253" s="20"/>
      <c r="AY253" s="315"/>
      <c r="AZ253" s="278"/>
      <c r="BA253" s="6">
        <f>SUM(BA254:BA255)</f>
        <v>0</v>
      </c>
      <c r="BB253" s="6"/>
      <c r="BC253" s="20"/>
      <c r="BD253" s="315"/>
      <c r="BE253" s="278"/>
      <c r="BF253" s="6">
        <f>SUM(BF254:BF255)</f>
        <v>0</v>
      </c>
      <c r="BG253" s="6"/>
      <c r="BH253" s="20"/>
      <c r="BI253" s="315"/>
      <c r="BJ253" s="278"/>
      <c r="BK253" s="6">
        <f>SUM(BK254:BK255)</f>
        <v>0</v>
      </c>
      <c r="BL253" s="6"/>
      <c r="BM253" s="20"/>
      <c r="BN253" s="315"/>
      <c r="BO253" s="278"/>
      <c r="BP253" s="6">
        <f>SUM(BP254:BP255)</f>
        <v>0</v>
      </c>
      <c r="BQ253" s="6"/>
      <c r="BR253" s="20"/>
      <c r="BS253" s="315"/>
      <c r="BT253" s="278"/>
      <c r="BU253" s="6">
        <f>SUM(BU254:BU255)</f>
        <v>0</v>
      </c>
      <c r="BV253" s="6"/>
      <c r="BW253" s="20"/>
      <c r="BX253" s="315"/>
      <c r="BY253" s="278"/>
      <c r="BZ253" s="6">
        <f>SUM(BZ254:BZ255)</f>
        <v>0</v>
      </c>
      <c r="CA253" s="6"/>
      <c r="CB253" s="20"/>
      <c r="CC253" s="315"/>
      <c r="CD253" s="278"/>
      <c r="CE253" s="6">
        <f>SUM(CE254:CE255)</f>
        <v>0</v>
      </c>
      <c r="CF253" s="6"/>
      <c r="CG253" s="20"/>
      <c r="CH253" s="315"/>
      <c r="CI253" s="278"/>
      <c r="CJ253" s="6">
        <f>SUM(CJ254:CJ255)</f>
        <v>0</v>
      </c>
      <c r="CK253" s="6"/>
      <c r="CL253" s="20"/>
      <c r="CM253" s="315"/>
      <c r="CN253" s="278"/>
      <c r="CO253" s="6">
        <f>SUM(CO254:CO255)</f>
        <v>0</v>
      </c>
      <c r="CP253" s="6"/>
      <c r="CQ253" s="20"/>
      <c r="CR253" s="315"/>
      <c r="CS253" s="278"/>
      <c r="CT253" s="6">
        <f>SUM(CT254:CT255)</f>
        <v>0</v>
      </c>
      <c r="CU253" s="6"/>
      <c r="CV253" s="20"/>
      <c r="CW253" s="315"/>
      <c r="CX253" s="278"/>
      <c r="CY253" s="6">
        <f>SUM(CY254:CY255)</f>
        <v>0</v>
      </c>
      <c r="CZ253" s="6"/>
      <c r="DA253" s="20"/>
      <c r="DB253" s="315"/>
      <c r="DC253" s="278"/>
      <c r="DD253" s="6">
        <f>SUM(DD254:DD255)</f>
        <v>0</v>
      </c>
      <c r="DE253" s="6"/>
      <c r="DF253" s="20"/>
      <c r="DG253" s="315"/>
      <c r="DH253" s="278"/>
      <c r="DI253" s="6">
        <f>SUM(DI254:DI255)</f>
        <v>0</v>
      </c>
      <c r="DJ253" s="6"/>
      <c r="DK253" s="20"/>
      <c r="DL253" s="315"/>
      <c r="DM253" s="278"/>
      <c r="DN253" s="6">
        <f>SUM(DN254:DN255)</f>
        <v>0</v>
      </c>
      <c r="DO253" s="6"/>
      <c r="DP253" s="20"/>
      <c r="DQ253" s="315"/>
      <c r="DR253" s="278"/>
      <c r="DS253" s="6">
        <f>SUM(DS254:DS255)</f>
        <v>0</v>
      </c>
      <c r="DT253" s="6"/>
      <c r="DU253" s="20"/>
      <c r="DV253" s="315"/>
      <c r="DW253" s="278"/>
      <c r="DX253" s="6">
        <f>SUM(DX254:DX255)</f>
        <v>0</v>
      </c>
      <c r="DY253" s="6"/>
      <c r="DZ253" s="20"/>
      <c r="EA253" s="315"/>
      <c r="EB253" s="278"/>
      <c r="EC253" s="6">
        <f>SUM(EC254:EC255)</f>
        <v>0</v>
      </c>
      <c r="ED253" s="6"/>
      <c r="EE253" s="20"/>
      <c r="EF253" s="315"/>
      <c r="EG253" s="278"/>
      <c r="EH253" s="6">
        <f>SUM(EH254:EH255)</f>
        <v>0</v>
      </c>
      <c r="EI253" s="6"/>
      <c r="EJ253" s="20"/>
      <c r="EK253" s="315"/>
      <c r="EL253" s="278"/>
      <c r="EM253" s="6">
        <f>SUM(EM254:EM255)</f>
        <v>0</v>
      </c>
      <c r="EN253" s="6"/>
      <c r="EO253" s="20"/>
      <c r="EP253" s="151"/>
    </row>
    <row r="254" spans="3:146" ht="12.75" hidden="1" customHeight="1" x14ac:dyDescent="0.3">
      <c r="D254" s="151" t="s">
        <v>467</v>
      </c>
      <c r="G254" s="406"/>
      <c r="H254" s="474">
        <v>0</v>
      </c>
      <c r="I254" s="475"/>
      <c r="J254" s="20"/>
      <c r="K254" s="315"/>
      <c r="L254" s="406"/>
      <c r="M254" s="474">
        <v>0</v>
      </c>
      <c r="N254" s="475"/>
      <c r="O254" s="20"/>
      <c r="P254" s="315"/>
      <c r="Q254" s="406"/>
      <c r="R254" s="474">
        <v>0</v>
      </c>
      <c r="S254" s="475"/>
      <c r="T254" s="20"/>
      <c r="U254" s="315"/>
      <c r="V254" s="278"/>
      <c r="W254" s="474">
        <v>0</v>
      </c>
      <c r="X254" s="6"/>
      <c r="Y254" s="20"/>
      <c r="Z254" s="315"/>
      <c r="AA254" s="406"/>
      <c r="AB254" s="474">
        <v>0</v>
      </c>
      <c r="AC254" s="475"/>
      <c r="AD254" s="20"/>
      <c r="AE254" s="315"/>
      <c r="AF254" s="406"/>
      <c r="AG254" s="474">
        <v>0</v>
      </c>
      <c r="AH254" s="475"/>
      <c r="AI254" s="20"/>
      <c r="AJ254" s="315"/>
      <c r="AK254" s="406"/>
      <c r="AL254" s="474">
        <v>0</v>
      </c>
      <c r="AM254" s="475"/>
      <c r="AN254" s="20"/>
      <c r="AO254" s="315"/>
      <c r="AP254" s="406"/>
      <c r="AQ254" s="474">
        <v>0</v>
      </c>
      <c r="AR254" s="475"/>
      <c r="AS254" s="20"/>
      <c r="AT254" s="315"/>
      <c r="AU254" s="406"/>
      <c r="AV254" s="474">
        <v>0</v>
      </c>
      <c r="AW254" s="475"/>
      <c r="AX254" s="20"/>
      <c r="AY254" s="315"/>
      <c r="AZ254" s="406"/>
      <c r="BA254" s="474">
        <v>0</v>
      </c>
      <c r="BB254" s="475"/>
      <c r="BC254" s="20"/>
      <c r="BD254" s="315"/>
      <c r="BE254" s="406"/>
      <c r="BF254" s="474">
        <v>0</v>
      </c>
      <c r="BG254" s="475"/>
      <c r="BH254" s="20"/>
      <c r="BI254" s="315"/>
      <c r="BJ254" s="406"/>
      <c r="BK254" s="474">
        <v>0</v>
      </c>
      <c r="BL254" s="475"/>
      <c r="BM254" s="20"/>
      <c r="BN254" s="315"/>
      <c r="BO254" s="406"/>
      <c r="BP254" s="474">
        <v>0</v>
      </c>
      <c r="BQ254" s="475"/>
      <c r="BR254" s="20"/>
      <c r="BS254" s="315"/>
      <c r="BT254" s="406"/>
      <c r="BU254" s="474">
        <f>SUM(M254:BP254)</f>
        <v>0</v>
      </c>
      <c r="BV254" s="475"/>
      <c r="BW254" s="20"/>
      <c r="BX254" s="315"/>
      <c r="BY254" s="476"/>
      <c r="BZ254" s="474">
        <f>SUM(R254:BU254)</f>
        <v>0</v>
      </c>
      <c r="CA254" s="475"/>
      <c r="CB254" s="20"/>
      <c r="CC254" s="315"/>
      <c r="CD254" s="406"/>
      <c r="CE254" s="474">
        <v>0</v>
      </c>
      <c r="CF254" s="475"/>
      <c r="CG254" s="20"/>
      <c r="CH254" s="315"/>
      <c r="CI254" s="406"/>
      <c r="CJ254" s="474">
        <v>0</v>
      </c>
      <c r="CK254" s="475"/>
      <c r="CL254" s="20"/>
      <c r="CM254" s="315"/>
      <c r="CN254" s="278"/>
      <c r="CO254" s="474">
        <v>0</v>
      </c>
      <c r="CP254" s="6"/>
      <c r="CQ254" s="20"/>
      <c r="CR254" s="315"/>
      <c r="CS254" s="406"/>
      <c r="CT254" s="474">
        <v>0</v>
      </c>
      <c r="CU254" s="475"/>
      <c r="CV254" s="20"/>
      <c r="CW254" s="315"/>
      <c r="CX254" s="406"/>
      <c r="CY254" s="474">
        <v>0</v>
      </c>
      <c r="CZ254" s="475"/>
      <c r="DA254" s="20"/>
      <c r="DB254" s="315"/>
      <c r="DC254" s="406"/>
      <c r="DD254" s="474">
        <v>0</v>
      </c>
      <c r="DE254" s="475"/>
      <c r="DF254" s="20"/>
      <c r="DG254" s="315"/>
      <c r="DH254" s="406"/>
      <c r="DI254" s="474">
        <v>0</v>
      </c>
      <c r="DJ254" s="475"/>
      <c r="DK254" s="20"/>
      <c r="DL254" s="315"/>
      <c r="DM254" s="406"/>
      <c r="DN254" s="474">
        <v>0</v>
      </c>
      <c r="DO254" s="475"/>
      <c r="DP254" s="20"/>
      <c r="DQ254" s="315"/>
      <c r="DR254" s="406"/>
      <c r="DS254" s="474">
        <v>0</v>
      </c>
      <c r="DT254" s="475"/>
      <c r="DU254" s="20"/>
      <c r="DV254" s="315"/>
      <c r="DW254" s="406"/>
      <c r="DX254" s="474">
        <v>0</v>
      </c>
      <c r="DY254" s="475"/>
      <c r="DZ254" s="20"/>
      <c r="EA254" s="315"/>
      <c r="EB254" s="406"/>
      <c r="EC254" s="474">
        <v>0</v>
      </c>
      <c r="ED254" s="475"/>
      <c r="EE254" s="20"/>
      <c r="EF254" s="315"/>
      <c r="EG254" s="406"/>
      <c r="EH254" s="474">
        <v>0</v>
      </c>
      <c r="EI254" s="475"/>
      <c r="EJ254" s="20"/>
      <c r="EK254" s="315"/>
      <c r="EL254" s="406"/>
      <c r="EM254" s="474">
        <f>SUM(CE254:EH254)</f>
        <v>0</v>
      </c>
      <c r="EN254" s="475"/>
      <c r="EO254" s="20"/>
      <c r="EP254" s="151"/>
    </row>
    <row r="255" spans="3:146" hidden="1" x14ac:dyDescent="0.3">
      <c r="D255" s="151" t="s">
        <v>468</v>
      </c>
      <c r="G255" s="419"/>
      <c r="H255" s="6">
        <v>0</v>
      </c>
      <c r="I255" s="5"/>
      <c r="J255" s="20"/>
      <c r="K255" s="315"/>
      <c r="L255" s="419"/>
      <c r="M255" s="6">
        <v>0</v>
      </c>
      <c r="N255" s="5"/>
      <c r="O255" s="20"/>
      <c r="P255" s="315"/>
      <c r="Q255" s="419"/>
      <c r="R255" s="6">
        <v>0</v>
      </c>
      <c r="S255" s="5"/>
      <c r="T255" s="20"/>
      <c r="U255" s="315"/>
      <c r="V255" s="419"/>
      <c r="W255" s="6">
        <v>0</v>
      </c>
      <c r="X255" s="5"/>
      <c r="Y255" s="20"/>
      <c r="Z255" s="315"/>
      <c r="AA255" s="419"/>
      <c r="AB255" s="6">
        <v>0</v>
      </c>
      <c r="AC255" s="5"/>
      <c r="AD255" s="20"/>
      <c r="AE255" s="315"/>
      <c r="AF255" s="419"/>
      <c r="AG255" s="6">
        <v>0</v>
      </c>
      <c r="AH255" s="5"/>
      <c r="AI255" s="20"/>
      <c r="AJ255" s="315"/>
      <c r="AK255" s="419"/>
      <c r="AL255" s="6">
        <v>0</v>
      </c>
      <c r="AM255" s="5"/>
      <c r="AN255" s="20"/>
      <c r="AO255" s="315"/>
      <c r="AP255" s="419"/>
      <c r="AQ255" s="6">
        <v>0</v>
      </c>
      <c r="AR255" s="5"/>
      <c r="AS255" s="20"/>
      <c r="AT255" s="315"/>
      <c r="AU255" s="483"/>
      <c r="AV255" s="6">
        <v>0</v>
      </c>
      <c r="AW255" s="5"/>
      <c r="AX255" s="20"/>
      <c r="AY255" s="315"/>
      <c r="AZ255" s="483"/>
      <c r="BA255" s="6">
        <v>0</v>
      </c>
      <c r="BB255" s="5"/>
      <c r="BC255" s="20"/>
      <c r="BD255" s="315"/>
      <c r="BE255" s="419"/>
      <c r="BF255" s="6">
        <v>0</v>
      </c>
      <c r="BG255" s="5"/>
      <c r="BH255" s="20"/>
      <c r="BI255" s="315"/>
      <c r="BJ255" s="483"/>
      <c r="BK255" s="6">
        <v>0</v>
      </c>
      <c r="BL255" s="5"/>
      <c r="BM255" s="20"/>
      <c r="BN255" s="315"/>
      <c r="BO255" s="483"/>
      <c r="BP255" s="6">
        <v>0</v>
      </c>
      <c r="BQ255" s="5"/>
      <c r="BR255" s="20"/>
      <c r="BS255" s="315"/>
      <c r="BT255" s="419"/>
      <c r="BU255" s="6">
        <f>SUM(M255:BP255)</f>
        <v>0</v>
      </c>
      <c r="BV255" s="5"/>
      <c r="BW255" s="20"/>
      <c r="BX255" s="315"/>
      <c r="BY255" s="419"/>
      <c r="BZ255" s="6">
        <v>0</v>
      </c>
      <c r="CA255" s="5"/>
      <c r="CB255" s="20"/>
      <c r="CC255" s="315"/>
      <c r="CD255" s="419"/>
      <c r="CE255" s="6">
        <v>0</v>
      </c>
      <c r="CF255" s="5"/>
      <c r="CG255" s="20"/>
      <c r="CH255" s="315"/>
      <c r="CI255" s="419"/>
      <c r="CJ255" s="6">
        <v>0</v>
      </c>
      <c r="CK255" s="5"/>
      <c r="CL255" s="20"/>
      <c r="CM255" s="315"/>
      <c r="CN255" s="419"/>
      <c r="CO255" s="6">
        <v>0</v>
      </c>
      <c r="CP255" s="5"/>
      <c r="CQ255" s="20"/>
      <c r="CR255" s="315"/>
      <c r="CS255" s="419"/>
      <c r="CT255" s="6">
        <v>0</v>
      </c>
      <c r="CU255" s="5"/>
      <c r="CV255" s="20"/>
      <c r="CW255" s="315"/>
      <c r="CX255" s="419"/>
      <c r="CY255" s="6">
        <v>0</v>
      </c>
      <c r="CZ255" s="5"/>
      <c r="DA255" s="20"/>
      <c r="DB255" s="315"/>
      <c r="DC255" s="419"/>
      <c r="DD255" s="6">
        <v>0</v>
      </c>
      <c r="DE255" s="5"/>
      <c r="DF255" s="20"/>
      <c r="DG255" s="315"/>
      <c r="DH255" s="419"/>
      <c r="DI255" s="6">
        <v>0</v>
      </c>
      <c r="DJ255" s="5"/>
      <c r="DK255" s="20"/>
      <c r="DL255" s="315"/>
      <c r="DM255" s="483"/>
      <c r="DN255" s="6">
        <v>0</v>
      </c>
      <c r="DO255" s="5"/>
      <c r="DP255" s="20"/>
      <c r="DQ255" s="315"/>
      <c r="DR255" s="483"/>
      <c r="DS255" s="6">
        <v>0</v>
      </c>
      <c r="DT255" s="5"/>
      <c r="DU255" s="20"/>
      <c r="DV255" s="315"/>
      <c r="DW255" s="419"/>
      <c r="DX255" s="6">
        <v>0</v>
      </c>
      <c r="DY255" s="5"/>
      <c r="DZ255" s="20"/>
      <c r="EA255" s="315"/>
      <c r="EB255" s="483"/>
      <c r="EC255" s="6">
        <v>0</v>
      </c>
      <c r="ED255" s="5"/>
      <c r="EE255" s="20"/>
      <c r="EF255" s="315"/>
      <c r="EG255" s="483"/>
      <c r="EH255" s="6">
        <v>0</v>
      </c>
      <c r="EI255" s="5"/>
      <c r="EJ255" s="20"/>
      <c r="EK255" s="315"/>
      <c r="EL255" s="419"/>
      <c r="EM255" s="6">
        <f>SUM(CE255:EH255)</f>
        <v>0</v>
      </c>
      <c r="EN255" s="5"/>
      <c r="EO255" s="20"/>
      <c r="EP255" s="151"/>
    </row>
    <row r="256" spans="3:146" hidden="1" x14ac:dyDescent="0.3">
      <c r="D256" s="151"/>
      <c r="H256" s="20"/>
      <c r="I256" s="20"/>
      <c r="J256" s="20"/>
      <c r="K256" s="315"/>
      <c r="L256" s="20"/>
      <c r="M256" s="20"/>
      <c r="N256" s="20"/>
      <c r="O256" s="20"/>
      <c r="P256" s="315"/>
      <c r="Q256" s="20"/>
      <c r="R256" s="20"/>
      <c r="S256" s="20"/>
      <c r="T256" s="20"/>
      <c r="U256" s="315"/>
      <c r="V256" s="20"/>
      <c r="W256" s="20"/>
      <c r="X256" s="20"/>
      <c r="Y256" s="20"/>
      <c r="Z256" s="315"/>
      <c r="AA256" s="20"/>
      <c r="AB256" s="20"/>
      <c r="AC256" s="20"/>
      <c r="AD256" s="20"/>
      <c r="AE256" s="315"/>
      <c r="AF256" s="20"/>
      <c r="AG256" s="20"/>
      <c r="AH256" s="20"/>
      <c r="AI256" s="20"/>
      <c r="AJ256" s="315"/>
      <c r="AK256" s="20"/>
      <c r="AL256" s="20"/>
      <c r="AM256" s="20"/>
      <c r="AN256" s="20"/>
      <c r="AO256" s="315"/>
      <c r="AP256" s="20"/>
      <c r="AQ256" s="20"/>
      <c r="AR256" s="20"/>
      <c r="AS256" s="20"/>
      <c r="AT256" s="315"/>
      <c r="AU256" s="20"/>
      <c r="AV256" s="20"/>
      <c r="AW256" s="20"/>
      <c r="AX256" s="20"/>
      <c r="AY256" s="315"/>
      <c r="AZ256" s="20"/>
      <c r="BA256" s="20"/>
      <c r="BB256" s="20"/>
      <c r="BC256" s="20"/>
      <c r="BD256" s="315"/>
      <c r="BE256" s="20"/>
      <c r="BF256" s="20"/>
      <c r="BG256" s="20"/>
      <c r="BH256" s="20"/>
      <c r="BI256" s="315"/>
      <c r="BJ256" s="20"/>
      <c r="BK256" s="20"/>
      <c r="BL256" s="20"/>
      <c r="BM256" s="20"/>
      <c r="BN256" s="315"/>
      <c r="BO256" s="20"/>
      <c r="BP256" s="20"/>
      <c r="BQ256" s="20"/>
      <c r="BR256" s="20"/>
      <c r="BS256" s="315"/>
      <c r="BT256" s="20"/>
      <c r="BU256" s="20"/>
      <c r="BV256" s="20"/>
      <c r="BW256" s="20"/>
      <c r="BX256" s="315"/>
      <c r="BY256" s="20"/>
      <c r="BZ256" s="20"/>
      <c r="CA256" s="20"/>
      <c r="CB256" s="20"/>
      <c r="CC256" s="315"/>
      <c r="CD256" s="20"/>
      <c r="CE256" s="20"/>
      <c r="CF256" s="20"/>
      <c r="CG256" s="20"/>
      <c r="CH256" s="315"/>
      <c r="CI256" s="20"/>
      <c r="CJ256" s="20"/>
      <c r="CK256" s="20"/>
      <c r="CL256" s="20"/>
      <c r="CM256" s="315"/>
      <c r="CN256" s="20"/>
      <c r="CO256" s="20"/>
      <c r="CP256" s="20"/>
      <c r="CQ256" s="20"/>
      <c r="CR256" s="315"/>
      <c r="CS256" s="20"/>
      <c r="CT256" s="20"/>
      <c r="CU256" s="20"/>
      <c r="CV256" s="20"/>
      <c r="CW256" s="315"/>
      <c r="CX256" s="20"/>
      <c r="CY256" s="20"/>
      <c r="CZ256" s="20"/>
      <c r="DA256" s="20"/>
      <c r="DB256" s="315"/>
      <c r="DC256" s="20"/>
      <c r="DD256" s="20"/>
      <c r="DE256" s="20"/>
      <c r="DF256" s="20"/>
      <c r="DG256" s="315"/>
      <c r="DH256" s="20"/>
      <c r="DI256" s="20"/>
      <c r="DJ256" s="20"/>
      <c r="DK256" s="20"/>
      <c r="DL256" s="315"/>
      <c r="DM256" s="20"/>
      <c r="DN256" s="20"/>
      <c r="DO256" s="20"/>
      <c r="DP256" s="20"/>
      <c r="DQ256" s="315"/>
      <c r="DR256" s="20"/>
      <c r="DS256" s="20"/>
      <c r="DT256" s="20"/>
      <c r="DU256" s="20"/>
      <c r="DV256" s="315"/>
      <c r="DW256" s="20"/>
      <c r="DX256" s="20"/>
      <c r="DY256" s="20"/>
      <c r="DZ256" s="20"/>
      <c r="EA256" s="315"/>
      <c r="EB256" s="20"/>
      <c r="EC256" s="20"/>
      <c r="ED256" s="20"/>
      <c r="EE256" s="20"/>
      <c r="EF256" s="315"/>
      <c r="EG256" s="20"/>
      <c r="EH256" s="20"/>
      <c r="EI256" s="20"/>
      <c r="EJ256" s="20"/>
      <c r="EK256" s="315"/>
      <c r="EL256" s="20"/>
      <c r="EM256" s="20"/>
      <c r="EN256" s="20"/>
      <c r="EO256" s="20"/>
      <c r="EP256" s="151"/>
    </row>
    <row r="257" spans="4:146" x14ac:dyDescent="0.3">
      <c r="D257" s="151" t="s">
        <v>469</v>
      </c>
      <c r="E257" s="167"/>
      <c r="H257" s="20">
        <f>SUM(H258:H264)</f>
        <v>0</v>
      </c>
      <c r="I257" s="20"/>
      <c r="J257" s="20"/>
      <c r="K257" s="315"/>
      <c r="M257" s="20">
        <f>SUM(M258:M264)</f>
        <v>0</v>
      </c>
      <c r="N257" s="20"/>
      <c r="O257" s="20"/>
      <c r="P257" s="315"/>
      <c r="R257" s="20">
        <f>SUM(R258:R264)</f>
        <v>0</v>
      </c>
      <c r="S257" s="20"/>
      <c r="T257" s="20"/>
      <c r="U257" s="315"/>
      <c r="W257" s="20">
        <f>SUM(W258:W264)</f>
        <v>0</v>
      </c>
      <c r="X257" s="20"/>
      <c r="Y257" s="20"/>
      <c r="Z257" s="315"/>
      <c r="AB257" s="20">
        <f>SUM(AB258:AB264)</f>
        <v>0</v>
      </c>
      <c r="AC257" s="20"/>
      <c r="AD257" s="20"/>
      <c r="AE257" s="315"/>
      <c r="AG257" s="20">
        <f>SUM(AG258:AG264)</f>
        <v>0</v>
      </c>
      <c r="AH257" s="20"/>
      <c r="AI257" s="20"/>
      <c r="AJ257" s="315"/>
      <c r="AL257" s="20">
        <f>SUM(AL258:AL264)</f>
        <v>0</v>
      </c>
      <c r="AM257" s="20"/>
      <c r="AN257" s="20"/>
      <c r="AO257" s="315"/>
      <c r="AQ257" s="20">
        <f>SUM(AQ258:AQ264)</f>
        <v>0</v>
      </c>
      <c r="AR257" s="20"/>
      <c r="AS257" s="19"/>
      <c r="AT257" s="315"/>
      <c r="AV257" s="20">
        <f>SUM(AV258:AV264)</f>
        <v>0</v>
      </c>
      <c r="AW257" s="20"/>
      <c r="AX257" s="20"/>
      <c r="AY257" s="315"/>
      <c r="BA257" s="20">
        <f>SUM(BA258:BA264)</f>
        <v>0</v>
      </c>
      <c r="BB257" s="20"/>
      <c r="BC257" s="20"/>
      <c r="BD257" s="315"/>
      <c r="BF257" s="20">
        <f>SUM(BF258:BF264)</f>
        <v>0</v>
      </c>
      <c r="BG257" s="20"/>
      <c r="BH257" s="20"/>
      <c r="BI257" s="315"/>
      <c r="BK257" s="20">
        <f>SUM(BK258:BK264)</f>
        <v>0</v>
      </c>
      <c r="BL257" s="20"/>
      <c r="BM257" s="20"/>
      <c r="BN257" s="315"/>
      <c r="BP257" s="20">
        <f>SUM(BP258:BP264)</f>
        <v>0</v>
      </c>
      <c r="BQ257" s="20"/>
      <c r="BR257" s="20"/>
      <c r="BS257" s="315"/>
      <c r="BU257" s="20">
        <f>SUM(BU258:BU264)</f>
        <v>0</v>
      </c>
      <c r="BV257" s="20"/>
      <c r="BW257" s="20"/>
      <c r="BX257" s="315"/>
      <c r="BZ257" s="20">
        <f>SUM(BZ258:BZ264)</f>
        <v>0</v>
      </c>
      <c r="CA257" s="20"/>
      <c r="CB257" s="20"/>
      <c r="CC257" s="315"/>
      <c r="CE257" s="20">
        <f>SUM(CE258:CE264)</f>
        <v>0</v>
      </c>
      <c r="CF257" s="20"/>
      <c r="CG257" s="20"/>
      <c r="CH257" s="315"/>
      <c r="CJ257" s="20">
        <f>SUM(CJ258:CJ264)</f>
        <v>0</v>
      </c>
      <c r="CK257" s="20"/>
      <c r="CL257" s="20"/>
      <c r="CM257" s="315"/>
      <c r="CO257" s="20">
        <f>SUM(CO258:CO264)</f>
        <v>0</v>
      </c>
      <c r="CP257" s="20"/>
      <c r="CQ257" s="20"/>
      <c r="CR257" s="315"/>
      <c r="CT257" s="20">
        <f>SUM(CT258:CT264)</f>
        <v>0</v>
      </c>
      <c r="CU257" s="20"/>
      <c r="CV257" s="20"/>
      <c r="CW257" s="315"/>
      <c r="CY257" s="20">
        <f>SUM(CY258:CY264)</f>
        <v>0</v>
      </c>
      <c r="CZ257" s="20"/>
      <c r="DA257" s="20"/>
      <c r="DB257" s="315"/>
      <c r="DD257" s="20">
        <f>SUM(DD258:DD264)</f>
        <v>0</v>
      </c>
      <c r="DE257" s="20"/>
      <c r="DF257" s="20"/>
      <c r="DG257" s="315"/>
      <c r="DI257" s="20">
        <f>SUM(DI258:DI264)</f>
        <v>0</v>
      </c>
      <c r="DJ257" s="20"/>
      <c r="DK257" s="20"/>
      <c r="DL257" s="315"/>
      <c r="DN257" s="20">
        <f>SUM(DN258:DN264)</f>
        <v>0</v>
      </c>
      <c r="DO257" s="20"/>
      <c r="DP257" s="20"/>
      <c r="DQ257" s="315"/>
      <c r="DS257" s="20">
        <f>SUM(DS258:DS264)</f>
        <v>0</v>
      </c>
      <c r="DT257" s="20"/>
      <c r="DU257" s="20"/>
      <c r="DV257" s="315"/>
      <c r="DX257" s="20">
        <f>SUM(DX258:DX264)</f>
        <v>0</v>
      </c>
      <c r="DY257" s="20"/>
      <c r="DZ257" s="20"/>
      <c r="EA257" s="315"/>
      <c r="EC257" s="20">
        <f>SUM(EC258:EC264)</f>
        <v>0</v>
      </c>
      <c r="ED257" s="20"/>
      <c r="EE257" s="20"/>
      <c r="EF257" s="315"/>
      <c r="EH257" s="20">
        <f>SUM(EH258:EH264)</f>
        <v>0</v>
      </c>
      <c r="EI257" s="20"/>
      <c r="EJ257" s="20"/>
      <c r="EK257" s="315"/>
      <c r="EM257" s="20">
        <f>SUM(EM258:EM264)</f>
        <v>0</v>
      </c>
      <c r="EN257" s="20"/>
      <c r="EO257" s="20"/>
      <c r="EP257" s="151"/>
    </row>
    <row r="258" spans="4:146" x14ac:dyDescent="0.3">
      <c r="D258" s="151" t="s">
        <v>470</v>
      </c>
      <c r="G258" s="703"/>
      <c r="H258" s="474">
        <v>0</v>
      </c>
      <c r="I258" s="475"/>
      <c r="J258" s="20"/>
      <c r="K258" s="315"/>
      <c r="L258" s="703"/>
      <c r="M258" s="474">
        <v>0</v>
      </c>
      <c r="N258" s="475"/>
      <c r="O258" s="20"/>
      <c r="P258" s="315"/>
      <c r="Q258" s="703"/>
      <c r="R258" s="474">
        <v>0</v>
      </c>
      <c r="S258" s="475"/>
      <c r="T258" s="20"/>
      <c r="U258" s="315"/>
      <c r="V258" s="703"/>
      <c r="W258" s="474">
        <v>0</v>
      </c>
      <c r="X258" s="475"/>
      <c r="Y258" s="20"/>
      <c r="Z258" s="315"/>
      <c r="AA258" s="703"/>
      <c r="AB258" s="474">
        <v>0</v>
      </c>
      <c r="AC258" s="475"/>
      <c r="AD258" s="20"/>
      <c r="AE258" s="315"/>
      <c r="AF258" s="703"/>
      <c r="AG258" s="474">
        <v>0</v>
      </c>
      <c r="AH258" s="475"/>
      <c r="AI258" s="20"/>
      <c r="AJ258" s="315"/>
      <c r="AK258" s="703"/>
      <c r="AL258" s="474">
        <v>0</v>
      </c>
      <c r="AM258" s="475"/>
      <c r="AN258" s="20"/>
      <c r="AO258" s="315"/>
      <c r="AP258" s="703"/>
      <c r="AQ258" s="474">
        <v>0</v>
      </c>
      <c r="AR258" s="475"/>
      <c r="AS258" s="19"/>
      <c r="AT258" s="315"/>
      <c r="AU258" s="703"/>
      <c r="AV258" s="474">
        <v>0</v>
      </c>
      <c r="AW258" s="475"/>
      <c r="AX258" s="20"/>
      <c r="AY258" s="315"/>
      <c r="AZ258" s="703"/>
      <c r="BA258" s="474">
        <v>0</v>
      </c>
      <c r="BB258" s="475"/>
      <c r="BC258" s="20"/>
      <c r="BD258" s="315"/>
      <c r="BE258" s="703"/>
      <c r="BF258" s="474">
        <v>0</v>
      </c>
      <c r="BG258" s="475"/>
      <c r="BH258" s="20"/>
      <c r="BI258" s="315"/>
      <c r="BJ258" s="703"/>
      <c r="BK258" s="474">
        <v>0</v>
      </c>
      <c r="BL258" s="475"/>
      <c r="BM258" s="20"/>
      <c r="BN258" s="315"/>
      <c r="BO258" s="703"/>
      <c r="BP258" s="474">
        <v>0</v>
      </c>
      <c r="BQ258" s="475"/>
      <c r="BR258" s="20"/>
      <c r="BS258" s="315"/>
      <c r="BT258" s="703"/>
      <c r="BU258" s="474">
        <v>0</v>
      </c>
      <c r="BV258" s="475"/>
      <c r="BW258" s="20"/>
      <c r="BX258" s="315"/>
      <c r="BY258" s="703"/>
      <c r="BZ258" s="474">
        <v>0</v>
      </c>
      <c r="CA258" s="475"/>
      <c r="CB258" s="20"/>
      <c r="CC258" s="315"/>
      <c r="CD258" s="703"/>
      <c r="CE258" s="474">
        <v>0</v>
      </c>
      <c r="CF258" s="475"/>
      <c r="CG258" s="20"/>
      <c r="CH258" s="315"/>
      <c r="CI258" s="703"/>
      <c r="CJ258" s="474">
        <v>0</v>
      </c>
      <c r="CK258" s="475"/>
      <c r="CL258" s="20"/>
      <c r="CM258" s="315"/>
      <c r="CN258" s="703"/>
      <c r="CO258" s="474">
        <v>0</v>
      </c>
      <c r="CP258" s="475"/>
      <c r="CQ258" s="20"/>
      <c r="CR258" s="315"/>
      <c r="CS258" s="703"/>
      <c r="CT258" s="474">
        <v>0</v>
      </c>
      <c r="CU258" s="475"/>
      <c r="CV258" s="20"/>
      <c r="CW258" s="315"/>
      <c r="CX258" s="703"/>
      <c r="CY258" s="474">
        <v>0</v>
      </c>
      <c r="CZ258" s="475"/>
      <c r="DA258" s="20"/>
      <c r="DB258" s="315"/>
      <c r="DC258" s="703"/>
      <c r="DD258" s="474">
        <v>0</v>
      </c>
      <c r="DE258" s="475"/>
      <c r="DF258" s="20"/>
      <c r="DG258" s="315"/>
      <c r="DH258" s="703"/>
      <c r="DI258" s="474">
        <v>0</v>
      </c>
      <c r="DJ258" s="475"/>
      <c r="DK258" s="20"/>
      <c r="DL258" s="315"/>
      <c r="DM258" s="703"/>
      <c r="DN258" s="474">
        <v>0</v>
      </c>
      <c r="DO258" s="475"/>
      <c r="DP258" s="20"/>
      <c r="DQ258" s="315"/>
      <c r="DR258" s="703"/>
      <c r="DS258" s="474">
        <v>0</v>
      </c>
      <c r="DT258" s="475"/>
      <c r="DU258" s="20"/>
      <c r="DV258" s="315"/>
      <c r="DW258" s="703"/>
      <c r="DX258" s="474">
        <v>0</v>
      </c>
      <c r="DY258" s="475"/>
      <c r="DZ258" s="20"/>
      <c r="EA258" s="315"/>
      <c r="EB258" s="703"/>
      <c r="EC258" s="474">
        <v>0</v>
      </c>
      <c r="ED258" s="475"/>
      <c r="EE258" s="20"/>
      <c r="EF258" s="315"/>
      <c r="EG258" s="703"/>
      <c r="EH258" s="474">
        <v>0</v>
      </c>
      <c r="EI258" s="475"/>
      <c r="EJ258" s="20"/>
      <c r="EK258" s="315"/>
      <c r="EL258" s="703"/>
      <c r="EM258" s="474">
        <f>SUM(CE258:DX258)</f>
        <v>0</v>
      </c>
      <c r="EN258" s="475"/>
      <c r="EO258" s="20"/>
      <c r="EP258" s="151"/>
    </row>
    <row r="259" spans="4:146" x14ac:dyDescent="0.3">
      <c r="D259" s="151" t="s">
        <v>471</v>
      </c>
      <c r="G259" s="704"/>
      <c r="H259" s="20">
        <v>0</v>
      </c>
      <c r="I259" s="19"/>
      <c r="J259" s="20"/>
      <c r="K259" s="315"/>
      <c r="L259" s="704"/>
      <c r="M259" s="20">
        <v>0</v>
      </c>
      <c r="N259" s="19"/>
      <c r="O259" s="20"/>
      <c r="P259" s="315"/>
      <c r="Q259" s="704"/>
      <c r="R259" s="20">
        <v>0</v>
      </c>
      <c r="S259" s="19"/>
      <c r="T259" s="20"/>
      <c r="U259" s="315"/>
      <c r="V259" s="704"/>
      <c r="W259" s="20">
        <v>0</v>
      </c>
      <c r="X259" s="19"/>
      <c r="Y259" s="20"/>
      <c r="Z259" s="315"/>
      <c r="AA259" s="704"/>
      <c r="AB259" s="20">
        <v>0</v>
      </c>
      <c r="AC259" s="19"/>
      <c r="AD259" s="20"/>
      <c r="AE259" s="315"/>
      <c r="AF259" s="704"/>
      <c r="AG259" s="20">
        <v>0</v>
      </c>
      <c r="AH259" s="19"/>
      <c r="AI259" s="20"/>
      <c r="AJ259" s="315"/>
      <c r="AK259" s="704"/>
      <c r="AL259" s="20">
        <v>0</v>
      </c>
      <c r="AM259" s="19"/>
      <c r="AN259" s="20"/>
      <c r="AO259" s="315"/>
      <c r="AP259" s="704"/>
      <c r="AQ259" s="20">
        <v>0</v>
      </c>
      <c r="AR259" s="19"/>
      <c r="AS259" s="19"/>
      <c r="AT259" s="315"/>
      <c r="AU259" s="704"/>
      <c r="AV259" s="20">
        <v>0</v>
      </c>
      <c r="AW259" s="19"/>
      <c r="AX259" s="20"/>
      <c r="AY259" s="315"/>
      <c r="AZ259" s="704"/>
      <c r="BA259" s="20">
        <v>0</v>
      </c>
      <c r="BB259" s="19"/>
      <c r="BC259" s="20"/>
      <c r="BD259" s="315"/>
      <c r="BE259" s="704"/>
      <c r="BF259" s="20">
        <v>0</v>
      </c>
      <c r="BG259" s="19"/>
      <c r="BH259" s="20"/>
      <c r="BI259" s="315"/>
      <c r="BJ259" s="704"/>
      <c r="BK259" s="20">
        <v>0</v>
      </c>
      <c r="BL259" s="19"/>
      <c r="BM259" s="20"/>
      <c r="BN259" s="315"/>
      <c r="BO259" s="704"/>
      <c r="BP259" s="20">
        <v>0</v>
      </c>
      <c r="BQ259" s="19"/>
      <c r="BR259" s="20"/>
      <c r="BS259" s="315"/>
      <c r="BT259" s="704"/>
      <c r="BU259" s="20">
        <v>0</v>
      </c>
      <c r="BV259" s="19"/>
      <c r="BW259" s="20"/>
      <c r="BX259" s="315"/>
      <c r="BY259" s="704"/>
      <c r="BZ259" s="20">
        <v>0</v>
      </c>
      <c r="CA259" s="19"/>
      <c r="CB259" s="20"/>
      <c r="CC259" s="315"/>
      <c r="CD259" s="704"/>
      <c r="CE259" s="20">
        <v>0</v>
      </c>
      <c r="CF259" s="19"/>
      <c r="CG259" s="20"/>
      <c r="CH259" s="315"/>
      <c r="CI259" s="704"/>
      <c r="CJ259" s="20">
        <v>0</v>
      </c>
      <c r="CK259" s="19"/>
      <c r="CL259" s="20"/>
      <c r="CM259" s="315"/>
      <c r="CN259" s="704"/>
      <c r="CO259" s="20">
        <v>0</v>
      </c>
      <c r="CP259" s="19"/>
      <c r="CQ259" s="20"/>
      <c r="CR259" s="315"/>
      <c r="CS259" s="704"/>
      <c r="CT259" s="20">
        <v>0</v>
      </c>
      <c r="CU259" s="19"/>
      <c r="CV259" s="20"/>
      <c r="CW259" s="315"/>
      <c r="CX259" s="704"/>
      <c r="CY259" s="20">
        <v>0</v>
      </c>
      <c r="CZ259" s="19"/>
      <c r="DA259" s="20"/>
      <c r="DB259" s="315"/>
      <c r="DC259" s="704"/>
      <c r="DD259" s="20">
        <v>0</v>
      </c>
      <c r="DE259" s="19"/>
      <c r="DF259" s="20"/>
      <c r="DG259" s="315"/>
      <c r="DH259" s="704"/>
      <c r="DI259" s="20">
        <v>0</v>
      </c>
      <c r="DJ259" s="19"/>
      <c r="DK259" s="20"/>
      <c r="DL259" s="315"/>
      <c r="DM259" s="704"/>
      <c r="DN259" s="20">
        <v>0</v>
      </c>
      <c r="DO259" s="19"/>
      <c r="DP259" s="20"/>
      <c r="DQ259" s="315"/>
      <c r="DR259" s="704"/>
      <c r="DS259" s="20">
        <v>0</v>
      </c>
      <c r="DT259" s="19"/>
      <c r="DU259" s="20"/>
      <c r="DV259" s="315"/>
      <c r="DW259" s="704"/>
      <c r="DX259" s="20">
        <v>0</v>
      </c>
      <c r="DY259" s="19"/>
      <c r="DZ259" s="20"/>
      <c r="EA259" s="315"/>
      <c r="EB259" s="704"/>
      <c r="EC259" s="20">
        <v>0</v>
      </c>
      <c r="ED259" s="19"/>
      <c r="EE259" s="20"/>
      <c r="EF259" s="315"/>
      <c r="EG259" s="704"/>
      <c r="EH259" s="20">
        <v>0</v>
      </c>
      <c r="EI259" s="19"/>
      <c r="EJ259" s="20"/>
      <c r="EK259" s="315"/>
      <c r="EL259" s="704"/>
      <c r="EM259" s="20">
        <f>SUM(CE259:DX259)</f>
        <v>0</v>
      </c>
      <c r="EN259" s="19"/>
      <c r="EO259" s="20"/>
      <c r="EP259" s="151"/>
    </row>
    <row r="260" spans="4:146" x14ac:dyDescent="0.3">
      <c r="D260" s="151" t="s">
        <v>472</v>
      </c>
      <c r="G260" s="704"/>
      <c r="H260" s="20">
        <v>0</v>
      </c>
      <c r="I260" s="19"/>
      <c r="J260" s="20"/>
      <c r="K260" s="315"/>
      <c r="L260" s="704"/>
      <c r="M260" s="20">
        <v>0</v>
      </c>
      <c r="N260" s="19"/>
      <c r="O260" s="20"/>
      <c r="P260" s="315"/>
      <c r="Q260" s="704"/>
      <c r="R260" s="20">
        <v>0</v>
      </c>
      <c r="S260" s="19"/>
      <c r="T260" s="20"/>
      <c r="U260" s="315"/>
      <c r="V260" s="704"/>
      <c r="W260" s="20">
        <v>0</v>
      </c>
      <c r="X260" s="19"/>
      <c r="Y260" s="20"/>
      <c r="Z260" s="315"/>
      <c r="AA260" s="704"/>
      <c r="AB260" s="20">
        <v>0</v>
      </c>
      <c r="AC260" s="19"/>
      <c r="AD260" s="20"/>
      <c r="AE260" s="315"/>
      <c r="AF260" s="704"/>
      <c r="AG260" s="20">
        <v>0</v>
      </c>
      <c r="AH260" s="19"/>
      <c r="AI260" s="20"/>
      <c r="AJ260" s="315"/>
      <c r="AK260" s="704"/>
      <c r="AL260" s="20">
        <v>0</v>
      </c>
      <c r="AM260" s="19"/>
      <c r="AN260" s="20"/>
      <c r="AO260" s="315"/>
      <c r="AP260" s="704"/>
      <c r="AQ260" s="20">
        <v>0</v>
      </c>
      <c r="AR260" s="19"/>
      <c r="AS260" s="19"/>
      <c r="AT260" s="315"/>
      <c r="AU260" s="704"/>
      <c r="AV260" s="20">
        <v>0</v>
      </c>
      <c r="AW260" s="19"/>
      <c r="AX260" s="20"/>
      <c r="AY260" s="315"/>
      <c r="AZ260" s="704"/>
      <c r="BA260" s="20">
        <v>0</v>
      </c>
      <c r="BB260" s="19"/>
      <c r="BC260" s="20"/>
      <c r="BD260" s="315"/>
      <c r="BE260" s="704"/>
      <c r="BF260" s="20">
        <v>0</v>
      </c>
      <c r="BG260" s="19"/>
      <c r="BH260" s="20"/>
      <c r="BI260" s="315"/>
      <c r="BJ260" s="704"/>
      <c r="BK260" s="20">
        <v>0</v>
      </c>
      <c r="BL260" s="19"/>
      <c r="BM260" s="20"/>
      <c r="BN260" s="315"/>
      <c r="BO260" s="704"/>
      <c r="BP260" s="20">
        <v>0</v>
      </c>
      <c r="BQ260" s="19"/>
      <c r="BR260" s="20"/>
      <c r="BS260" s="315"/>
      <c r="BT260" s="704"/>
      <c r="BU260" s="20">
        <v>0</v>
      </c>
      <c r="BV260" s="19"/>
      <c r="BW260" s="20"/>
      <c r="BX260" s="315"/>
      <c r="BY260" s="704"/>
      <c r="BZ260" s="20">
        <v>0</v>
      </c>
      <c r="CA260" s="19"/>
      <c r="CB260" s="20"/>
      <c r="CC260" s="315"/>
      <c r="CD260" s="704"/>
      <c r="CE260" s="20">
        <v>0</v>
      </c>
      <c r="CF260" s="19"/>
      <c r="CG260" s="20"/>
      <c r="CH260" s="315"/>
      <c r="CI260" s="704"/>
      <c r="CJ260" s="20">
        <v>0</v>
      </c>
      <c r="CK260" s="19"/>
      <c r="CL260" s="20"/>
      <c r="CM260" s="315"/>
      <c r="CN260" s="704"/>
      <c r="CO260" s="20">
        <v>0</v>
      </c>
      <c r="CP260" s="19"/>
      <c r="CQ260" s="20"/>
      <c r="CR260" s="315"/>
      <c r="CS260" s="704"/>
      <c r="CT260" s="20">
        <v>0</v>
      </c>
      <c r="CU260" s="19"/>
      <c r="CV260" s="20"/>
      <c r="CW260" s="315"/>
      <c r="CX260" s="704"/>
      <c r="CY260" s="20">
        <v>0</v>
      </c>
      <c r="CZ260" s="19"/>
      <c r="DA260" s="20"/>
      <c r="DB260" s="315"/>
      <c r="DC260" s="704"/>
      <c r="DD260" s="20">
        <v>0</v>
      </c>
      <c r="DE260" s="19"/>
      <c r="DF260" s="20"/>
      <c r="DG260" s="315"/>
      <c r="DH260" s="704"/>
      <c r="DI260" s="20">
        <v>0</v>
      </c>
      <c r="DJ260" s="19"/>
      <c r="DK260" s="20"/>
      <c r="DL260" s="315"/>
      <c r="DM260" s="704"/>
      <c r="DN260" s="20">
        <v>0</v>
      </c>
      <c r="DO260" s="19"/>
      <c r="DP260" s="20"/>
      <c r="DQ260" s="315"/>
      <c r="DR260" s="704"/>
      <c r="DS260" s="20">
        <v>0</v>
      </c>
      <c r="DT260" s="19"/>
      <c r="DU260" s="20"/>
      <c r="DV260" s="315"/>
      <c r="DW260" s="704"/>
      <c r="DX260" s="20">
        <v>0</v>
      </c>
      <c r="DY260" s="19"/>
      <c r="DZ260" s="20"/>
      <c r="EA260" s="315"/>
      <c r="EB260" s="704"/>
      <c r="EC260" s="20">
        <v>0</v>
      </c>
      <c r="ED260" s="19"/>
      <c r="EE260" s="20"/>
      <c r="EF260" s="315"/>
      <c r="EG260" s="704"/>
      <c r="EH260" s="20">
        <v>0</v>
      </c>
      <c r="EI260" s="19"/>
      <c r="EJ260" s="20"/>
      <c r="EK260" s="315"/>
      <c r="EL260" s="704"/>
      <c r="EM260" s="20">
        <f>SUM(CE260:DX260)</f>
        <v>0</v>
      </c>
      <c r="EN260" s="19"/>
      <c r="EO260" s="20"/>
      <c r="EP260" s="151"/>
    </row>
    <row r="261" spans="4:146" x14ac:dyDescent="0.3">
      <c r="D261" s="151" t="s">
        <v>473</v>
      </c>
      <c r="G261" s="705"/>
      <c r="H261" s="6">
        <v>0</v>
      </c>
      <c r="I261" s="5"/>
      <c r="J261" s="20"/>
      <c r="K261" s="315"/>
      <c r="L261" s="705"/>
      <c r="M261" s="6">
        <v>0</v>
      </c>
      <c r="N261" s="5"/>
      <c r="O261" s="20"/>
      <c r="P261" s="315"/>
      <c r="Q261" s="705"/>
      <c r="R261" s="6">
        <v>0</v>
      </c>
      <c r="S261" s="5"/>
      <c r="T261" s="20"/>
      <c r="U261" s="315"/>
      <c r="V261" s="705"/>
      <c r="W261" s="6">
        <v>0</v>
      </c>
      <c r="X261" s="5"/>
      <c r="Y261" s="20"/>
      <c r="Z261" s="315"/>
      <c r="AA261" s="705"/>
      <c r="AB261" s="6">
        <v>0</v>
      </c>
      <c r="AC261" s="5"/>
      <c r="AD261" s="20"/>
      <c r="AE261" s="315"/>
      <c r="AF261" s="705"/>
      <c r="AG261" s="6">
        <v>0</v>
      </c>
      <c r="AH261" s="5"/>
      <c r="AI261" s="20"/>
      <c r="AJ261" s="315"/>
      <c r="AK261" s="705"/>
      <c r="AL261" s="6">
        <v>0</v>
      </c>
      <c r="AM261" s="5"/>
      <c r="AN261" s="20"/>
      <c r="AO261" s="315"/>
      <c r="AP261" s="705"/>
      <c r="AQ261" s="6">
        <v>0</v>
      </c>
      <c r="AR261" s="5"/>
      <c r="AS261" s="8"/>
      <c r="AT261" s="315"/>
      <c r="AU261" s="705"/>
      <c r="AV261" s="6">
        <v>0</v>
      </c>
      <c r="AW261" s="5"/>
      <c r="AX261" s="20"/>
      <c r="AY261" s="315"/>
      <c r="AZ261" s="705"/>
      <c r="BA261" s="6">
        <v>0</v>
      </c>
      <c r="BB261" s="5"/>
      <c r="BC261" s="20"/>
      <c r="BD261" s="315"/>
      <c r="BE261" s="705"/>
      <c r="BF261" s="6">
        <v>0</v>
      </c>
      <c r="BG261" s="5"/>
      <c r="BH261" s="20"/>
      <c r="BI261" s="315"/>
      <c r="BJ261" s="705"/>
      <c r="BK261" s="6">
        <v>0</v>
      </c>
      <c r="BL261" s="5"/>
      <c r="BM261" s="20"/>
      <c r="BN261" s="315"/>
      <c r="BO261" s="705"/>
      <c r="BP261" s="6">
        <v>0</v>
      </c>
      <c r="BQ261" s="5"/>
      <c r="BR261" s="20"/>
      <c r="BS261" s="315"/>
      <c r="BT261" s="705"/>
      <c r="BU261" s="6">
        <v>0</v>
      </c>
      <c r="BV261" s="5"/>
      <c r="BW261" s="20"/>
      <c r="BX261" s="315"/>
      <c r="BY261" s="705"/>
      <c r="BZ261" s="6">
        <v>0</v>
      </c>
      <c r="CA261" s="5"/>
      <c r="CB261" s="20"/>
      <c r="CC261" s="315"/>
      <c r="CD261" s="705"/>
      <c r="CE261" s="6">
        <v>0</v>
      </c>
      <c r="CF261" s="5"/>
      <c r="CG261" s="20"/>
      <c r="CH261" s="315"/>
      <c r="CI261" s="705"/>
      <c r="CJ261" s="6">
        <v>0</v>
      </c>
      <c r="CK261" s="5"/>
      <c r="CL261" s="20"/>
      <c r="CM261" s="315"/>
      <c r="CN261" s="705"/>
      <c r="CO261" s="6">
        <v>0</v>
      </c>
      <c r="CP261" s="5"/>
      <c r="CQ261" s="20"/>
      <c r="CR261" s="315"/>
      <c r="CS261" s="705"/>
      <c r="CT261" s="6">
        <v>0</v>
      </c>
      <c r="CU261" s="5"/>
      <c r="CV261" s="20"/>
      <c r="CW261" s="315"/>
      <c r="CX261" s="705"/>
      <c r="CY261" s="6">
        <v>0</v>
      </c>
      <c r="CZ261" s="5"/>
      <c r="DA261" s="20"/>
      <c r="DB261" s="315"/>
      <c r="DC261" s="705"/>
      <c r="DD261" s="6">
        <v>0</v>
      </c>
      <c r="DE261" s="5"/>
      <c r="DF261" s="20"/>
      <c r="DG261" s="315"/>
      <c r="DH261" s="705"/>
      <c r="DI261" s="6">
        <v>0</v>
      </c>
      <c r="DJ261" s="5"/>
      <c r="DK261" s="20"/>
      <c r="DL261" s="315"/>
      <c r="DM261" s="705"/>
      <c r="DN261" s="6">
        <v>0</v>
      </c>
      <c r="DO261" s="5"/>
      <c r="DP261" s="20"/>
      <c r="DQ261" s="315"/>
      <c r="DR261" s="705"/>
      <c r="DS261" s="6">
        <v>0</v>
      </c>
      <c r="DT261" s="5"/>
      <c r="DU261" s="20"/>
      <c r="DV261" s="315"/>
      <c r="DW261" s="705"/>
      <c r="DX261" s="6">
        <v>0</v>
      </c>
      <c r="DY261" s="5"/>
      <c r="DZ261" s="20"/>
      <c r="EA261" s="315"/>
      <c r="EB261" s="705"/>
      <c r="EC261" s="6">
        <v>0</v>
      </c>
      <c r="ED261" s="5"/>
      <c r="EE261" s="20"/>
      <c r="EF261" s="315"/>
      <c r="EG261" s="705"/>
      <c r="EH261" s="6">
        <v>0</v>
      </c>
      <c r="EI261" s="5"/>
      <c r="EJ261" s="20"/>
      <c r="EK261" s="315"/>
      <c r="EL261" s="705"/>
      <c r="EM261" s="6">
        <f>SUM(CE261:DX261)</f>
        <v>0</v>
      </c>
      <c r="EN261" s="5"/>
      <c r="EO261" s="20"/>
      <c r="EP261" s="151"/>
    </row>
    <row r="262" spans="4:146" ht="12.75" hidden="1" customHeight="1" x14ac:dyDescent="0.3">
      <c r="D262" s="151" t="s">
        <v>474</v>
      </c>
      <c r="G262" s="402"/>
      <c r="H262" s="20">
        <v>0</v>
      </c>
      <c r="I262" s="19"/>
      <c r="J262" s="20"/>
      <c r="K262" s="315"/>
      <c r="L262" s="402"/>
      <c r="M262" s="20"/>
      <c r="N262" s="19"/>
      <c r="O262" s="20"/>
      <c r="P262" s="315"/>
      <c r="Q262" s="402"/>
      <c r="R262" s="20"/>
      <c r="S262" s="19"/>
      <c r="T262" s="20"/>
      <c r="U262" s="315"/>
      <c r="V262" s="402"/>
      <c r="W262" s="20"/>
      <c r="X262" s="19"/>
      <c r="Y262" s="20"/>
      <c r="Z262" s="315"/>
      <c r="AA262" s="402"/>
      <c r="AB262" s="20">
        <v>0</v>
      </c>
      <c r="AC262" s="19"/>
      <c r="AD262" s="20"/>
      <c r="AE262" s="315"/>
      <c r="AF262" s="402"/>
      <c r="AG262" s="20"/>
      <c r="AH262" s="19"/>
      <c r="AI262" s="20"/>
      <c r="AJ262" s="315"/>
      <c r="AK262" s="402"/>
      <c r="AL262" s="20"/>
      <c r="AM262" s="19"/>
      <c r="AN262" s="20"/>
      <c r="AO262" s="315"/>
      <c r="AP262" s="402"/>
      <c r="AQ262" s="20"/>
      <c r="AR262" s="19"/>
      <c r="AS262" s="20"/>
      <c r="AT262" s="315"/>
      <c r="AU262" s="402"/>
      <c r="AV262" s="20"/>
      <c r="AW262" s="19"/>
      <c r="AX262" s="20"/>
      <c r="AY262" s="315"/>
      <c r="AZ262" s="402"/>
      <c r="BA262" s="20"/>
      <c r="BB262" s="19"/>
      <c r="BC262" s="20"/>
      <c r="BD262" s="315"/>
      <c r="BE262" s="402"/>
      <c r="BF262" s="20"/>
      <c r="BG262" s="19"/>
      <c r="BH262" s="20"/>
      <c r="BI262" s="315"/>
      <c r="BJ262" s="402"/>
      <c r="BK262" s="20">
        <v>0</v>
      </c>
      <c r="BL262" s="19"/>
      <c r="BM262" s="20"/>
      <c r="BN262" s="315"/>
      <c r="BO262" s="402"/>
      <c r="BP262" s="20">
        <v>0</v>
      </c>
      <c r="BQ262" s="19"/>
      <c r="BR262" s="20"/>
      <c r="BS262" s="315"/>
      <c r="BT262" s="402"/>
      <c r="BU262" s="20">
        <f>SUM(M262:BP262)</f>
        <v>0</v>
      </c>
      <c r="BV262" s="19"/>
      <c r="BW262" s="20"/>
      <c r="BX262" s="315"/>
      <c r="BY262" s="402"/>
      <c r="BZ262" s="20">
        <v>0</v>
      </c>
      <c r="CA262" s="19"/>
      <c r="CB262" s="20"/>
      <c r="CC262" s="315"/>
      <c r="CD262" s="402"/>
      <c r="CE262" s="20"/>
      <c r="CF262" s="19"/>
      <c r="CG262" s="20"/>
      <c r="CH262" s="315"/>
      <c r="CI262" s="402"/>
      <c r="CJ262" s="20"/>
      <c r="CK262" s="19"/>
      <c r="CL262" s="20"/>
      <c r="CM262" s="315"/>
      <c r="CN262" s="402"/>
      <c r="CO262" s="20"/>
      <c r="CP262" s="19"/>
      <c r="CQ262" s="20"/>
      <c r="CR262" s="315"/>
      <c r="CS262" s="402"/>
      <c r="CT262" s="20">
        <v>0</v>
      </c>
      <c r="CU262" s="19"/>
      <c r="CV262" s="20"/>
      <c r="CW262" s="315"/>
      <c r="CX262" s="402"/>
      <c r="CY262" s="20">
        <v>0</v>
      </c>
      <c r="CZ262" s="19"/>
      <c r="DA262" s="20"/>
      <c r="DB262" s="315"/>
      <c r="DC262" s="402"/>
      <c r="DD262" s="20">
        <v>0</v>
      </c>
      <c r="DE262" s="19"/>
      <c r="DF262" s="20"/>
      <c r="DG262" s="315"/>
      <c r="DH262" s="402"/>
      <c r="DI262" s="20">
        <v>0</v>
      </c>
      <c r="DJ262" s="19"/>
      <c r="DK262" s="20"/>
      <c r="DL262" s="315"/>
      <c r="DM262" s="402"/>
      <c r="DN262" s="20">
        <v>0</v>
      </c>
      <c r="DO262" s="19"/>
      <c r="DP262" s="20"/>
      <c r="DQ262" s="315"/>
      <c r="DR262" s="402"/>
      <c r="DS262" s="20">
        <v>0</v>
      </c>
      <c r="DT262" s="19"/>
      <c r="DU262" s="20"/>
      <c r="DV262" s="315"/>
      <c r="DW262" s="402"/>
      <c r="DX262" s="20">
        <v>0</v>
      </c>
      <c r="DY262" s="19"/>
      <c r="DZ262" s="20"/>
      <c r="EA262" s="315"/>
      <c r="EB262" s="402"/>
      <c r="EC262" s="20">
        <v>0</v>
      </c>
      <c r="ED262" s="19"/>
      <c r="EE262" s="20"/>
      <c r="EF262" s="315"/>
      <c r="EG262" s="402"/>
      <c r="EH262" s="20">
        <v>0</v>
      </c>
      <c r="EI262" s="19"/>
      <c r="EJ262" s="20"/>
      <c r="EK262" s="315"/>
      <c r="EL262" s="402"/>
      <c r="EM262" s="20">
        <f>SUM(CE262:CT262)</f>
        <v>0</v>
      </c>
      <c r="EN262" s="19"/>
      <c r="EO262" s="20"/>
      <c r="EP262" s="151"/>
    </row>
    <row r="263" spans="4:146" ht="12.75" hidden="1" customHeight="1" x14ac:dyDescent="0.3">
      <c r="D263" s="151" t="s">
        <v>475</v>
      </c>
      <c r="G263" s="402"/>
      <c r="H263" s="20">
        <v>0</v>
      </c>
      <c r="I263" s="19"/>
      <c r="J263" s="20"/>
      <c r="K263" s="315"/>
      <c r="L263" s="402"/>
      <c r="M263" s="20"/>
      <c r="N263" s="19"/>
      <c r="O263" s="20"/>
      <c r="P263" s="315"/>
      <c r="Q263" s="402"/>
      <c r="R263" s="20"/>
      <c r="S263" s="19"/>
      <c r="T263" s="20"/>
      <c r="U263" s="315"/>
      <c r="V263" s="402"/>
      <c r="W263" s="20"/>
      <c r="X263" s="19"/>
      <c r="Y263" s="20"/>
      <c r="Z263" s="315"/>
      <c r="AA263" s="402"/>
      <c r="AB263" s="20">
        <v>0</v>
      </c>
      <c r="AC263" s="19"/>
      <c r="AD263" s="20"/>
      <c r="AE263" s="315"/>
      <c r="AF263" s="402"/>
      <c r="AG263" s="20"/>
      <c r="AH263" s="19"/>
      <c r="AI263" s="20"/>
      <c r="AJ263" s="315"/>
      <c r="AK263" s="402"/>
      <c r="AL263" s="20"/>
      <c r="AM263" s="19"/>
      <c r="AN263" s="20"/>
      <c r="AO263" s="315"/>
      <c r="AP263" s="402"/>
      <c r="AQ263" s="20"/>
      <c r="AR263" s="19"/>
      <c r="AS263" s="20"/>
      <c r="AT263" s="315"/>
      <c r="AU263" s="402"/>
      <c r="AV263" s="20"/>
      <c r="AW263" s="19"/>
      <c r="AX263" s="20"/>
      <c r="AY263" s="315"/>
      <c r="AZ263" s="402"/>
      <c r="BA263" s="20"/>
      <c r="BB263" s="19"/>
      <c r="BC263" s="20"/>
      <c r="BD263" s="315"/>
      <c r="BE263" s="402"/>
      <c r="BF263" s="20"/>
      <c r="BG263" s="19"/>
      <c r="BH263" s="20"/>
      <c r="BI263" s="315"/>
      <c r="BJ263" s="402"/>
      <c r="BK263" s="20">
        <v>0</v>
      </c>
      <c r="BL263" s="19"/>
      <c r="BM263" s="20"/>
      <c r="BN263" s="315"/>
      <c r="BO263" s="402"/>
      <c r="BP263" s="20">
        <v>0</v>
      </c>
      <c r="BQ263" s="19"/>
      <c r="BR263" s="20"/>
      <c r="BS263" s="315"/>
      <c r="BT263" s="402"/>
      <c r="BU263" s="20">
        <f>SUM(M263:BP263)</f>
        <v>0</v>
      </c>
      <c r="BV263" s="19"/>
      <c r="BW263" s="20"/>
      <c r="BX263" s="315"/>
      <c r="BY263" s="402"/>
      <c r="BZ263" s="20">
        <v>0</v>
      </c>
      <c r="CA263" s="19"/>
      <c r="CB263" s="20"/>
      <c r="CC263" s="315"/>
      <c r="CD263" s="402"/>
      <c r="CE263" s="20"/>
      <c r="CF263" s="19"/>
      <c r="CG263" s="20"/>
      <c r="CH263" s="315"/>
      <c r="CI263" s="402"/>
      <c r="CJ263" s="20"/>
      <c r="CK263" s="19"/>
      <c r="CL263" s="20"/>
      <c r="CM263" s="315"/>
      <c r="CN263" s="402"/>
      <c r="CO263" s="20"/>
      <c r="CP263" s="19"/>
      <c r="CQ263" s="20"/>
      <c r="CR263" s="315"/>
      <c r="CS263" s="402"/>
      <c r="CT263" s="20">
        <v>0</v>
      </c>
      <c r="CU263" s="19"/>
      <c r="CV263" s="20"/>
      <c r="CW263" s="315"/>
      <c r="CX263" s="402"/>
      <c r="CY263" s="20">
        <v>0</v>
      </c>
      <c r="CZ263" s="19"/>
      <c r="DA263" s="20"/>
      <c r="DB263" s="315"/>
      <c r="DC263" s="402"/>
      <c r="DD263" s="20">
        <v>0</v>
      </c>
      <c r="DE263" s="19"/>
      <c r="DF263" s="20"/>
      <c r="DG263" s="315"/>
      <c r="DH263" s="402"/>
      <c r="DI263" s="20">
        <v>0</v>
      </c>
      <c r="DJ263" s="19"/>
      <c r="DK263" s="20"/>
      <c r="DL263" s="315"/>
      <c r="DM263" s="402"/>
      <c r="DN263" s="20">
        <v>0</v>
      </c>
      <c r="DO263" s="19"/>
      <c r="DP263" s="20"/>
      <c r="DQ263" s="315"/>
      <c r="DR263" s="402"/>
      <c r="DS263" s="20">
        <v>0</v>
      </c>
      <c r="DT263" s="19"/>
      <c r="DU263" s="20"/>
      <c r="DV263" s="315"/>
      <c r="DW263" s="402"/>
      <c r="DX263" s="20">
        <v>0</v>
      </c>
      <c r="DY263" s="19"/>
      <c r="DZ263" s="20"/>
      <c r="EA263" s="315"/>
      <c r="EB263" s="402"/>
      <c r="EC263" s="20">
        <v>0</v>
      </c>
      <c r="ED263" s="19"/>
      <c r="EE263" s="20"/>
      <c r="EF263" s="315"/>
      <c r="EG263" s="402"/>
      <c r="EH263" s="20">
        <v>0</v>
      </c>
      <c r="EI263" s="19"/>
      <c r="EJ263" s="20"/>
      <c r="EK263" s="315"/>
      <c r="EL263" s="402"/>
      <c r="EM263" s="20">
        <f>SUM(CE263:CT263)</f>
        <v>0</v>
      </c>
      <c r="EN263" s="19"/>
      <c r="EO263" s="20"/>
      <c r="EP263" s="151"/>
    </row>
    <row r="264" spans="4:146" ht="12.75" hidden="1" customHeight="1" x14ac:dyDescent="0.3">
      <c r="D264" s="151" t="s">
        <v>476</v>
      </c>
      <c r="G264" s="419"/>
      <c r="H264" s="6">
        <v>0</v>
      </c>
      <c r="I264" s="5"/>
      <c r="J264" s="20"/>
      <c r="K264" s="315"/>
      <c r="L264" s="419"/>
      <c r="M264" s="6">
        <v>0</v>
      </c>
      <c r="N264" s="5"/>
      <c r="O264" s="20"/>
      <c r="P264" s="315"/>
      <c r="Q264" s="419"/>
      <c r="R264" s="6">
        <v>0</v>
      </c>
      <c r="S264" s="5"/>
      <c r="T264" s="20"/>
      <c r="U264" s="315"/>
      <c r="V264" s="419"/>
      <c r="W264" s="6">
        <v>0</v>
      </c>
      <c r="X264" s="5"/>
      <c r="Y264" s="20"/>
      <c r="Z264" s="315"/>
      <c r="AA264" s="419"/>
      <c r="AB264" s="6">
        <v>0</v>
      </c>
      <c r="AC264" s="5"/>
      <c r="AD264" s="20"/>
      <c r="AE264" s="315"/>
      <c r="AF264" s="419"/>
      <c r="AG264" s="6">
        <v>0</v>
      </c>
      <c r="AH264" s="5"/>
      <c r="AI264" s="20"/>
      <c r="AJ264" s="315"/>
      <c r="AK264" s="419"/>
      <c r="AL264" s="6">
        <v>0</v>
      </c>
      <c r="AM264" s="5"/>
      <c r="AN264" s="20"/>
      <c r="AO264" s="315"/>
      <c r="AP264" s="419"/>
      <c r="AQ264" s="6">
        <v>0</v>
      </c>
      <c r="AR264" s="5"/>
      <c r="AS264" s="20"/>
      <c r="AT264" s="315"/>
      <c r="AU264" s="419"/>
      <c r="AV264" s="6">
        <v>0</v>
      </c>
      <c r="AW264" s="5"/>
      <c r="AX264" s="20"/>
      <c r="AY264" s="315"/>
      <c r="AZ264" s="419"/>
      <c r="BA264" s="6">
        <v>0</v>
      </c>
      <c r="BB264" s="5"/>
      <c r="BC264" s="20"/>
      <c r="BD264" s="315"/>
      <c r="BE264" s="419"/>
      <c r="BF264" s="6">
        <v>0</v>
      </c>
      <c r="BG264" s="5"/>
      <c r="BH264" s="20"/>
      <c r="BI264" s="315"/>
      <c r="BJ264" s="419"/>
      <c r="BK264" s="6">
        <v>0</v>
      </c>
      <c r="BL264" s="5"/>
      <c r="BM264" s="20"/>
      <c r="BN264" s="315"/>
      <c r="BO264" s="419"/>
      <c r="BP264" s="6">
        <v>0</v>
      </c>
      <c r="BQ264" s="5"/>
      <c r="BR264" s="20"/>
      <c r="BS264" s="315"/>
      <c r="BT264" s="419"/>
      <c r="BU264" s="6">
        <f>SUM(M264:BP264)</f>
        <v>0</v>
      </c>
      <c r="BV264" s="5"/>
      <c r="BW264" s="20"/>
      <c r="BX264" s="315"/>
      <c r="BY264" s="419"/>
      <c r="BZ264" s="6">
        <v>0</v>
      </c>
      <c r="CA264" s="5"/>
      <c r="CB264" s="20"/>
      <c r="CC264" s="315"/>
      <c r="CD264" s="419"/>
      <c r="CE264" s="6">
        <v>0</v>
      </c>
      <c r="CF264" s="5"/>
      <c r="CG264" s="20"/>
      <c r="CH264" s="315"/>
      <c r="CI264" s="419"/>
      <c r="CJ264" s="6">
        <v>0</v>
      </c>
      <c r="CK264" s="5"/>
      <c r="CL264" s="20"/>
      <c r="CM264" s="315"/>
      <c r="CN264" s="419"/>
      <c r="CO264" s="6">
        <v>0</v>
      </c>
      <c r="CP264" s="5"/>
      <c r="CQ264" s="20"/>
      <c r="CR264" s="315"/>
      <c r="CS264" s="419"/>
      <c r="CT264" s="6">
        <v>0</v>
      </c>
      <c r="CU264" s="5"/>
      <c r="CV264" s="20"/>
      <c r="CW264" s="315"/>
      <c r="CX264" s="419"/>
      <c r="CY264" s="6">
        <v>0</v>
      </c>
      <c r="CZ264" s="5"/>
      <c r="DA264" s="20"/>
      <c r="DB264" s="315"/>
      <c r="DC264" s="419"/>
      <c r="DD264" s="6">
        <v>0</v>
      </c>
      <c r="DE264" s="5"/>
      <c r="DF264" s="20"/>
      <c r="DG264" s="315"/>
      <c r="DH264" s="419"/>
      <c r="DI264" s="6">
        <v>0</v>
      </c>
      <c r="DJ264" s="5"/>
      <c r="DK264" s="20"/>
      <c r="DL264" s="315"/>
      <c r="DM264" s="419"/>
      <c r="DN264" s="6">
        <v>0</v>
      </c>
      <c r="DO264" s="5"/>
      <c r="DP264" s="20"/>
      <c r="DQ264" s="315"/>
      <c r="DR264" s="419"/>
      <c r="DS264" s="6">
        <v>0</v>
      </c>
      <c r="DT264" s="5"/>
      <c r="DU264" s="20"/>
      <c r="DV264" s="315"/>
      <c r="DW264" s="419"/>
      <c r="DX264" s="6">
        <v>0</v>
      </c>
      <c r="DY264" s="5"/>
      <c r="DZ264" s="20"/>
      <c r="EA264" s="315"/>
      <c r="EB264" s="419"/>
      <c r="EC264" s="6">
        <v>0</v>
      </c>
      <c r="ED264" s="5"/>
      <c r="EE264" s="20"/>
      <c r="EF264" s="315"/>
      <c r="EG264" s="419"/>
      <c r="EH264" s="6">
        <v>0</v>
      </c>
      <c r="EI264" s="5"/>
      <c r="EJ264" s="20"/>
      <c r="EK264" s="315"/>
      <c r="EL264" s="419"/>
      <c r="EM264" s="6">
        <f>SUM(CE264:CT264)</f>
        <v>0</v>
      </c>
      <c r="EN264" s="5"/>
      <c r="EO264" s="20"/>
      <c r="EP264" s="151"/>
    </row>
    <row r="265" spans="4:146" x14ac:dyDescent="0.3">
      <c r="D265" s="151"/>
      <c r="F265" s="702"/>
      <c r="G265" s="411"/>
      <c r="H265" s="20"/>
      <c r="I265" s="20"/>
      <c r="J265" s="20"/>
      <c r="K265" s="315"/>
      <c r="L265" s="411"/>
      <c r="M265" s="20"/>
      <c r="N265" s="20"/>
      <c r="O265" s="20"/>
      <c r="P265" s="315"/>
      <c r="Q265" s="411"/>
      <c r="R265" s="20"/>
      <c r="S265" s="20"/>
      <c r="T265" s="20"/>
      <c r="U265" s="315"/>
      <c r="V265" s="411"/>
      <c r="W265" s="20"/>
      <c r="X265" s="20"/>
      <c r="Y265" s="20"/>
      <c r="Z265" s="315"/>
      <c r="AA265" s="411"/>
      <c r="AB265" s="20"/>
      <c r="AC265" s="20"/>
      <c r="AD265" s="20"/>
      <c r="AE265" s="315"/>
      <c r="AF265" s="411"/>
      <c r="AG265" s="20"/>
      <c r="AH265" s="20"/>
      <c r="AI265" s="20"/>
      <c r="AJ265" s="315"/>
      <c r="AK265" s="411"/>
      <c r="AL265" s="20"/>
      <c r="AM265" s="20"/>
      <c r="AN265" s="20"/>
      <c r="AO265" s="315"/>
      <c r="AP265" s="411"/>
      <c r="AQ265" s="20"/>
      <c r="AR265" s="20"/>
      <c r="AS265" s="19"/>
      <c r="AT265" s="315"/>
      <c r="AU265" s="411"/>
      <c r="AV265" s="20"/>
      <c r="AW265" s="20"/>
      <c r="AX265" s="20"/>
      <c r="AY265" s="315"/>
      <c r="AZ265" s="411"/>
      <c r="BA265" s="20"/>
      <c r="BB265" s="20"/>
      <c r="BC265" s="20"/>
      <c r="BD265" s="315"/>
      <c r="BE265" s="411"/>
      <c r="BF265" s="20"/>
      <c r="BG265" s="20"/>
      <c r="BH265" s="20"/>
      <c r="BI265" s="315"/>
      <c r="BJ265" s="411"/>
      <c r="BK265" s="20"/>
      <c r="BL265" s="20"/>
      <c r="BM265" s="20"/>
      <c r="BN265" s="315"/>
      <c r="BO265" s="411"/>
      <c r="BP265" s="20"/>
      <c r="BQ265" s="20"/>
      <c r="BR265" s="20"/>
      <c r="BS265" s="315"/>
      <c r="BT265" s="411"/>
      <c r="BU265" s="20"/>
      <c r="BV265" s="20"/>
      <c r="BW265" s="20"/>
      <c r="BX265" s="315"/>
      <c r="BY265" s="411"/>
      <c r="BZ265" s="20"/>
      <c r="CA265" s="20"/>
      <c r="CB265" s="20"/>
      <c r="CC265" s="315"/>
      <c r="CD265" s="411"/>
      <c r="CE265" s="20"/>
      <c r="CF265" s="20"/>
      <c r="CG265" s="20"/>
      <c r="CH265" s="315"/>
      <c r="CI265" s="411"/>
      <c r="CJ265" s="20"/>
      <c r="CK265" s="20"/>
      <c r="CL265" s="20"/>
      <c r="CM265" s="315"/>
      <c r="CN265" s="411"/>
      <c r="CO265" s="20"/>
      <c r="CP265" s="20"/>
      <c r="CQ265" s="20"/>
      <c r="CR265" s="315"/>
      <c r="CS265" s="411"/>
      <c r="CT265" s="20"/>
      <c r="CU265" s="20"/>
      <c r="CV265" s="20"/>
      <c r="CW265" s="315"/>
      <c r="CX265" s="411"/>
      <c r="CY265" s="20"/>
      <c r="CZ265" s="20"/>
      <c r="DA265" s="20"/>
      <c r="DB265" s="315"/>
      <c r="DC265" s="411"/>
      <c r="DD265" s="20"/>
      <c r="DE265" s="20"/>
      <c r="DF265" s="20"/>
      <c r="DG265" s="315"/>
      <c r="DH265" s="411"/>
      <c r="DI265" s="20"/>
      <c r="DJ265" s="20"/>
      <c r="DK265" s="20"/>
      <c r="DL265" s="315"/>
      <c r="DM265" s="411"/>
      <c r="DN265" s="20"/>
      <c r="DO265" s="20"/>
      <c r="DP265" s="20"/>
      <c r="DQ265" s="315"/>
      <c r="DR265" s="411"/>
      <c r="DS265" s="20"/>
      <c r="DT265" s="20"/>
      <c r="DU265" s="20"/>
      <c r="DV265" s="315"/>
      <c r="DW265" s="411"/>
      <c r="DX265" s="20"/>
      <c r="DY265" s="20"/>
      <c r="DZ265" s="20"/>
      <c r="EA265" s="315"/>
      <c r="EB265" s="411"/>
      <c r="EC265" s="20"/>
      <c r="ED265" s="20"/>
      <c r="EE265" s="20"/>
      <c r="EF265" s="315"/>
      <c r="EG265" s="411"/>
      <c r="EH265" s="20"/>
      <c r="EI265" s="20"/>
      <c r="EJ265" s="20"/>
      <c r="EK265" s="315"/>
      <c r="EL265" s="411"/>
      <c r="EM265" s="20"/>
      <c r="EN265" s="20"/>
      <c r="EO265" s="20"/>
      <c r="EP265" s="151"/>
    </row>
    <row r="266" spans="4:146" x14ac:dyDescent="0.3">
      <c r="D266" s="271" t="s">
        <v>477</v>
      </c>
      <c r="E266" s="167" t="s">
        <v>125</v>
      </c>
      <c r="F266" s="702"/>
      <c r="G266" s="411"/>
      <c r="H266" s="17">
        <f>SUM(H267:H270)</f>
        <v>34449126</v>
      </c>
      <c r="I266" s="20"/>
      <c r="J266" s="20"/>
      <c r="K266" s="315"/>
      <c r="L266" s="411"/>
      <c r="M266" s="17">
        <f>SUM(M267:M270)</f>
        <v>1908496</v>
      </c>
      <c r="N266" s="20"/>
      <c r="O266" s="20"/>
      <c r="P266" s="315"/>
      <c r="Q266" s="411"/>
      <c r="R266" s="17">
        <f>SUM(R267:R270)</f>
        <v>3377608</v>
      </c>
      <c r="S266" s="20"/>
      <c r="T266" s="20"/>
      <c r="U266" s="315"/>
      <c r="V266" s="411"/>
      <c r="W266" s="17">
        <f>SUM(W267:W270)</f>
        <v>6988514</v>
      </c>
      <c r="X266" s="20"/>
      <c r="Y266" s="20"/>
      <c r="Z266" s="315"/>
      <c r="AA266" s="411"/>
      <c r="AB266" s="17">
        <f>SUM(AB267:AB270)</f>
        <v>6817942</v>
      </c>
      <c r="AC266" s="20"/>
      <c r="AD266" s="20"/>
      <c r="AE266" s="315"/>
      <c r="AF266" s="411"/>
      <c r="AG266" s="17">
        <f>SUM(AG267:AG270)</f>
        <v>7494078</v>
      </c>
      <c r="AH266" s="20"/>
      <c r="AI266" s="20"/>
      <c r="AJ266" s="315"/>
      <c r="AK266" s="411"/>
      <c r="AL266" s="17">
        <f>SUM(AL267:AL270)</f>
        <v>7862488</v>
      </c>
      <c r="AM266" s="20"/>
      <c r="AN266" s="19"/>
      <c r="AO266" s="315"/>
      <c r="AP266" s="411"/>
      <c r="AQ266" s="17">
        <f>SUM(AQ267:AQ270)</f>
        <v>8336531</v>
      </c>
      <c r="AR266" s="20"/>
      <c r="AS266" s="20"/>
      <c r="AT266" s="315"/>
      <c r="AU266" s="411"/>
      <c r="AV266" s="17">
        <f>SUM(AV267:AV270)</f>
        <v>6740951</v>
      </c>
      <c r="AW266" s="20"/>
      <c r="AX266" s="20"/>
      <c r="AY266" s="315"/>
      <c r="AZ266" s="411"/>
      <c r="BA266" s="17">
        <f>SUM(BA267:BA270)</f>
        <v>4962423</v>
      </c>
      <c r="BB266" s="20"/>
      <c r="BC266" s="20"/>
      <c r="BD266" s="315"/>
      <c r="BE266" s="411"/>
      <c r="BF266" s="17">
        <f>SUM(BF267:BF270)</f>
        <v>6945648</v>
      </c>
      <c r="BG266" s="20"/>
      <c r="BH266" s="20"/>
      <c r="BI266" s="315"/>
      <c r="BJ266" s="411"/>
      <c r="BK266" s="17">
        <f>SUM(BK267:BK270)</f>
        <v>0</v>
      </c>
      <c r="BL266" s="20"/>
      <c r="BM266" s="20"/>
      <c r="BN266" s="315"/>
      <c r="BO266" s="411"/>
      <c r="BP266" s="17">
        <f>SUM(BP267:BP270)</f>
        <v>0</v>
      </c>
      <c r="BQ266" s="20"/>
      <c r="BR266" s="20"/>
      <c r="BS266" s="315"/>
      <c r="BT266" s="411"/>
      <c r="BU266" s="17">
        <f>SUM(BU267:BU270)</f>
        <v>61434679</v>
      </c>
      <c r="BV266" s="20"/>
      <c r="BW266" s="20"/>
      <c r="BX266" s="315"/>
      <c r="BY266" s="411"/>
      <c r="BZ266" s="17">
        <f>SUM(BZ267:BZ270)</f>
        <v>109385584</v>
      </c>
      <c r="CA266" s="20"/>
      <c r="CB266" s="20"/>
      <c r="CC266" s="315"/>
      <c r="CD266" s="411"/>
      <c r="CE266" s="17">
        <f>SUM(CE267:CE270)</f>
        <v>17711861</v>
      </c>
      <c r="CF266" s="20"/>
      <c r="CG266" s="20"/>
      <c r="CH266" s="315"/>
      <c r="CI266" s="411"/>
      <c r="CJ266" s="17">
        <f>SUM(CJ267:CJ270)</f>
        <v>11938504</v>
      </c>
      <c r="CK266" s="20"/>
      <c r="CL266" s="20"/>
      <c r="CM266" s="315"/>
      <c r="CN266" s="411"/>
      <c r="CO266" s="17">
        <f>SUM(CO267:CO270)</f>
        <v>11136788</v>
      </c>
      <c r="CP266" s="20"/>
      <c r="CQ266" s="20"/>
      <c r="CR266" s="315"/>
      <c r="CS266" s="411"/>
      <c r="CT266" s="17">
        <f>SUM(CT267:CT270)</f>
        <v>11318292</v>
      </c>
      <c r="CU266" s="20"/>
      <c r="CV266" s="20"/>
      <c r="CW266" s="315"/>
      <c r="CX266" s="411"/>
      <c r="CY266" s="17">
        <f>SUM(CY267:CY270)</f>
        <v>9345764</v>
      </c>
      <c r="CZ266" s="20"/>
      <c r="DA266" s="20"/>
      <c r="DB266" s="315"/>
      <c r="DC266" s="411"/>
      <c r="DD266" s="17">
        <f>SUM(DD267:DD270)</f>
        <v>0</v>
      </c>
      <c r="DE266" s="20"/>
      <c r="DF266" s="19"/>
      <c r="DG266" s="315"/>
      <c r="DH266" s="411"/>
      <c r="DI266" s="17">
        <f>SUM(DI267:DI270)</f>
        <v>25116918</v>
      </c>
      <c r="DJ266" s="20"/>
      <c r="DK266" s="20"/>
      <c r="DL266" s="315"/>
      <c r="DM266" s="411"/>
      <c r="DN266" s="17">
        <f>SUM(DN267:DN270)</f>
        <v>5346024</v>
      </c>
      <c r="DO266" s="20"/>
      <c r="DP266" s="20"/>
      <c r="DQ266" s="315"/>
      <c r="DR266" s="411"/>
      <c r="DS266" s="17">
        <f>SUM(DS267:DS270)</f>
        <v>7289074</v>
      </c>
      <c r="DT266" s="20"/>
      <c r="DU266" s="20"/>
      <c r="DV266" s="315"/>
      <c r="DW266" s="411"/>
      <c r="DX266" s="17">
        <f>SUM(DX267:DX270)</f>
        <v>3807703</v>
      </c>
      <c r="DY266" s="20"/>
      <c r="DZ266" s="20"/>
      <c r="EA266" s="315"/>
      <c r="EB266" s="411"/>
      <c r="EC266" s="17">
        <f>SUM(EC267:EC270)</f>
        <v>3015504</v>
      </c>
      <c r="ED266" s="20"/>
      <c r="EE266" s="20"/>
      <c r="EF266" s="315"/>
      <c r="EG266" s="411"/>
      <c r="EH266" s="17">
        <f>SUM(EH267:EH270)</f>
        <v>3359152</v>
      </c>
      <c r="EI266" s="20"/>
      <c r="EJ266" s="20"/>
      <c r="EK266" s="315"/>
      <c r="EL266" s="411"/>
      <c r="EM266" s="17">
        <f>SUM(EM267:EM270)</f>
        <v>103010928</v>
      </c>
      <c r="EN266" s="20"/>
      <c r="EO266" s="20"/>
      <c r="EP266" s="151"/>
    </row>
    <row r="267" spans="4:146" x14ac:dyDescent="0.3">
      <c r="D267" s="151" t="s">
        <v>416</v>
      </c>
      <c r="F267" s="702"/>
      <c r="G267" s="703"/>
      <c r="H267" s="474">
        <f>H273+H279+H285+H291+H297+H303+H309+H315+H321+H327+H333+H339+H344+H349+H354+H359+H364+H369+H374+H379+H384+H389+H394+H399+H404+H409+H414</f>
        <v>32759836</v>
      </c>
      <c r="I267" s="475"/>
      <c r="J267" s="20"/>
      <c r="K267" s="315"/>
      <c r="L267" s="703"/>
      <c r="M267" s="474">
        <f>M273+M279+M285+M291+M297+M303+M309+M315+M321+M327+M333+M339+M344+M349+M354+M359+M364+M369+M384+M394+M399+M404+M409+M414</f>
        <v>1476178</v>
      </c>
      <c r="N267" s="475"/>
      <c r="O267" s="20"/>
      <c r="P267" s="315"/>
      <c r="Q267" s="703"/>
      <c r="R267" s="474">
        <f>R273+R279+R285+R291+R297+R303+R309+R315+R321+R327+R333+R339+R344+R349+R354+R359+R364+R369+R374+R384+R394+R399+R404+R409+R414</f>
        <v>3069922</v>
      </c>
      <c r="S267" s="475"/>
      <c r="T267" s="20"/>
      <c r="U267" s="315"/>
      <c r="V267" s="703"/>
      <c r="W267" s="474">
        <f>W273+W279+W285+W291+W297+W303+W309+W315+W321+W327+W333+W339+W344+W349+W354+W359+W364+W369+W374+W384+W394+W399+W404+W409+W414</f>
        <v>6979517</v>
      </c>
      <c r="X267" s="475"/>
      <c r="Y267" s="20"/>
      <c r="Z267" s="315"/>
      <c r="AA267" s="703"/>
      <c r="AB267" s="474">
        <f>AB273+AB279+AB285+AB291+AB297+AB303+AB309+AB315+AB321+AB327+AB333+AB339+AB344+AB349+AB354+AB359+AB364+AB369+AB374+AB384+AB394+AB399+AB404+AB409+AB414</f>
        <v>6277418</v>
      </c>
      <c r="AC267" s="475"/>
      <c r="AD267" s="20"/>
      <c r="AE267" s="315"/>
      <c r="AF267" s="703"/>
      <c r="AG267" s="474">
        <f>AG273+AG279+AG285+AG291+AG297+AG303+AG309+AG315+AG321+AG327+AG333+AG339+AG344+AG349+AG354+AG359+AG364+AG369+AG374+AG384+AG394+AG399+AG404+AG409+AG414</f>
        <v>7263573</v>
      </c>
      <c r="AH267" s="475"/>
      <c r="AI267" s="20"/>
      <c r="AJ267" s="315"/>
      <c r="AK267" s="703"/>
      <c r="AL267" s="474">
        <f>AL273+AL279+AL285+AL291+AL297+AL303+AL309+AL315+AL321+AL327+AL333+AL339+AL344+AL349+AL354+AL359+AL364+AL369+AL374+AL379+AL384+AL389+AL394+AL399+AL404+AL409+AL414</f>
        <v>7693228</v>
      </c>
      <c r="AM267" s="475"/>
      <c r="AN267" s="19"/>
      <c r="AO267" s="315"/>
      <c r="AP267" s="703"/>
      <c r="AQ267" s="474">
        <f>AQ273+AQ279+AQ285+AQ291+AQ297+AQ303+AQ309+AQ315+AQ321+AQ327+AQ333+AQ339+AQ344+AQ349+AQ354+AQ359+AQ364+AQ369+AQ374+AQ379+AQ384+AQ389+AQ394+AQ399+AQ404+AQ409+AQ414</f>
        <v>8856372</v>
      </c>
      <c r="AR267" s="475"/>
      <c r="AS267" s="20"/>
      <c r="AT267" s="315"/>
      <c r="AU267" s="703"/>
      <c r="AV267" s="474">
        <f>AV273+AV279+AV285+AV291+AV297+AV303+AV309+AV315+AV321+AV327+AV333+AV339+AV344+AV349+AV354+AV359+AV364+AV369+AV374+AV379+AV384+AV389+AV394+AV399+AV404+AV409+AV414</f>
        <v>6958545</v>
      </c>
      <c r="AW267" s="475"/>
      <c r="AX267" s="20"/>
      <c r="AY267" s="315"/>
      <c r="AZ267" s="703"/>
      <c r="BA267" s="474">
        <f>BA273+BA279+BA285+BA291+BA297+BA303+BA309+BA315+BA321+BA327+BA333+BA339+BA344+BA349+BA354+BA359+BA364+BA369+BA374+BA379+BA384+BA389+BA394+BA399+BA404+BA409+BA414</f>
        <v>5094676</v>
      </c>
      <c r="BB267" s="475"/>
      <c r="BC267" s="20"/>
      <c r="BD267" s="315"/>
      <c r="BE267" s="703"/>
      <c r="BF267" s="474">
        <f>BF273+BF279+BF285+BF291+BF297+BF303+BF309+BF315+BF321+BF327+BF333+BF339+BF344+BF349+BF354+BF359+BF364+BF369+BF374+BF379+BF384+BF389+BF394+BF399+BF404+BF409+BF414</f>
        <v>7284009</v>
      </c>
      <c r="BG267" s="475"/>
      <c r="BH267" s="20"/>
      <c r="BI267" s="315"/>
      <c r="BJ267" s="703"/>
      <c r="BK267" s="474">
        <f>BK273+BK279+BK285+BK291+BK297+BK303+BK309+BK315+BK321+BK327+BK333+BK339+BK344+BK349+BK354+BK359+BK364+BK369+BK374+BK384+BK394+BK399+BK404+BK409+BK414</f>
        <v>0</v>
      </c>
      <c r="BL267" s="475"/>
      <c r="BM267" s="20"/>
      <c r="BN267" s="315"/>
      <c r="BO267" s="703"/>
      <c r="BP267" s="474">
        <f>BP273+BP279+BP285+BP291+BP297+BP303+BP309+BP315+BP321+BP327+BP333+BP339+BP344+BP349+BP354+BP359+BP364+BP369+BP384+BP394+BP399+BP404+BP409+BP414</f>
        <v>0</v>
      </c>
      <c r="BQ267" s="475"/>
      <c r="BR267" s="20"/>
      <c r="BS267" s="315"/>
      <c r="BT267" s="703"/>
      <c r="BU267" s="474">
        <f>BU273+BU279+BU285+BU291+BU297+BU303+BU309+BU315+BU321+BU327+BU333+BU339+BU344+BU349+BU354+BU359+BU364+BU369+BU374+BU379+BU384+BU389+BU394+BU399+BU404+BU409+BU414</f>
        <v>60953438</v>
      </c>
      <c r="BV267" s="475"/>
      <c r="BW267" s="20"/>
      <c r="BX267" s="315"/>
      <c r="BY267" s="703"/>
      <c r="BZ267" s="474">
        <f>BZ273+BZ279+BZ285+BZ291+BZ297+BZ303+BZ309+BZ315+BZ321+BZ327+BZ333+BZ339+BZ344+BZ349+BZ354+BZ359+BZ364+BZ369+BZ374+BZ379+BZ384+BZ389+BZ394+BZ399+BZ404+BZ409+BZ414</f>
        <v>61813420</v>
      </c>
      <c r="CA267" s="475"/>
      <c r="CB267" s="20"/>
      <c r="CC267" s="315"/>
      <c r="CD267" s="703"/>
      <c r="CE267" s="474">
        <f>CE273+CE279+CE285+CE291+CE297+CE303+CE309+CE315+CE321+CE327+CE333+CE339+CE344+CE349+CE354+CE359+CE364+CE369+CE374+CE384+CE394+CE399+CE404+CE409+CE414</f>
        <v>4995581</v>
      </c>
      <c r="CF267" s="475"/>
      <c r="CG267" s="20"/>
      <c r="CH267" s="315"/>
      <c r="CI267" s="703"/>
      <c r="CJ267" s="474">
        <f>CJ273+CJ279+CJ285+CJ291+CJ297+CJ303+CJ309+CJ315+CJ321+CJ327+CJ333+CJ339+CJ344+CJ349+CJ354+CJ359+CJ364+CJ369+CJ374+CJ384+CJ394+CJ399+CJ404+CJ409+CJ414</f>
        <v>5470282</v>
      </c>
      <c r="CK267" s="475"/>
      <c r="CL267" s="20"/>
      <c r="CM267" s="315"/>
      <c r="CN267" s="703"/>
      <c r="CO267" s="474">
        <f>CO273+CO279+CO285+CO291+CO297+CO303+CO309+CO315+CO321+CO327+CO333+CO339+CO344+CO349+CO354+CO359+CO364+CO369+CO374+CO384+CO394+CO399+CO404+CO409+CO414</f>
        <v>6357607</v>
      </c>
      <c r="CP267" s="475"/>
      <c r="CQ267" s="20"/>
      <c r="CR267" s="315"/>
      <c r="CS267" s="703"/>
      <c r="CT267" s="474">
        <f>CT273+CT279+CT285+CT291+CT297+CT303+CT309+CT315+CT321+CT327+CT333+CT339+CT344+CT349+CT354+CT359+CT364+CT369+CT374+CT384+CT394+CT399+CT404+CT409+CT414</f>
        <v>4917953</v>
      </c>
      <c r="CU267" s="475"/>
      <c r="CV267" s="20"/>
      <c r="CW267" s="315"/>
      <c r="CX267" s="703"/>
      <c r="CY267" s="474">
        <f>CY273+CY279+CY285+CY291+CY297+CY303+CY309+CY315+CY321+CY327+CY333+CY339+CY344+CY349+CY354+CY359+CY364+CY369+CY374+CY384+CY394+CY399+CY404+CY409+CY414</f>
        <v>6823659</v>
      </c>
      <c r="CZ267" s="475"/>
      <c r="DA267" s="20"/>
      <c r="DB267" s="315"/>
      <c r="DC267" s="703"/>
      <c r="DD267" s="474">
        <f>DD273+DD279+DD285+DD291+DD297+DD303+DD309+DD315+DD321+DD327+DD333+DD339+DD344+DD349+DD354+DD359+DD364+DD369+DD384+DD394+DD399+DD404+DD409+DD414</f>
        <v>0</v>
      </c>
      <c r="DE267" s="475"/>
      <c r="DF267" s="19"/>
      <c r="DG267" s="315"/>
      <c r="DH267" s="703"/>
      <c r="DI267" s="474">
        <f>DI273+DI279+DI285+DI291+DI297+DI303+DI309+DI315+DI321+DI327+DI333+DI339+DI344+DI349+DI354+DI359+DI364+DI369+DI374+DI379+DI384+DI389+DI394+DI399+DI404+DI409+DI414</f>
        <v>15542733</v>
      </c>
      <c r="DJ267" s="475"/>
      <c r="DK267" s="20"/>
      <c r="DL267" s="315"/>
      <c r="DM267" s="703"/>
      <c r="DN267" s="474">
        <f>DN273+DN279+DN285+DN291+DN297+DN303+DN309+DN315+DN321+DN327+DN333+DN339+DN344+DN349+DN354+DN359+DN364+DN369+DN374+DN379+DN384+DN389+DN394+DN399+DN404+DN409+DN414</f>
        <v>2990261</v>
      </c>
      <c r="DO267" s="475"/>
      <c r="DP267" s="20"/>
      <c r="DQ267" s="315"/>
      <c r="DR267" s="703"/>
      <c r="DS267" s="474">
        <f>DS273+DS279+DS285+DS291+DS297+DS303+DS309+DS315+DS321+DS327+DS333+DS339+DS344+DS349+DS354+DS359+DS364+DS369+DS374+DS379+DS384+DS389+DS394+DS399+DS404+DS409+DS414</f>
        <v>5476124</v>
      </c>
      <c r="DT267" s="475"/>
      <c r="DU267" s="20"/>
      <c r="DV267" s="315"/>
      <c r="DW267" s="703"/>
      <c r="DX267" s="474">
        <f>DX273+DX279+DX285+DX291+DX297+DX303+DX309+DX315+DX321+DX327+DX333+DX339+DX344+DX349+DX354+DX359+DX364+DX369+DX374+DX384+DX394+DX399+DX404+DX409+DX414</f>
        <v>3500295</v>
      </c>
      <c r="DY267" s="475"/>
      <c r="DZ267" s="20"/>
      <c r="EA267" s="315"/>
      <c r="EB267" s="703"/>
      <c r="EC267" s="474">
        <f>EC273+EC279+EC285+EC291+EC297+EC303+EC309+EC315+EC321+EC327+EC333+EC339+EC344+EC349+EC354+EC359+EC364+EC369+EC374+EC384+EC394+EC399+EC404+EC409+EC414</f>
        <v>2732953</v>
      </c>
      <c r="ED267" s="475"/>
      <c r="EE267" s="20"/>
      <c r="EF267" s="315"/>
      <c r="EG267" s="703"/>
      <c r="EH267" s="474">
        <f>EH273+EH279+EH285+EH291+EH297+EH303+EH309+EH315+EH321+EH327+EH333+EH339+EH344+EH349+EH354+EH359+EH364+EH369+EH374+EH384+EH394+EH399+EH404+EH409+EH414</f>
        <v>3005972</v>
      </c>
      <c r="EI267" s="475"/>
      <c r="EJ267" s="20"/>
      <c r="EK267" s="315"/>
      <c r="EL267" s="703"/>
      <c r="EM267" s="474">
        <f>EM273+EM279+EM285+EM291+EM297+EM303+EM309+EM315+EM321+EM327+EM333+EM339+EM344+EM349+EM354+EM359+EM364+EM369+EM374+EM379+EM384+EM389+EM394+EM399+EM404+EM409+EM414</f>
        <v>56074495</v>
      </c>
      <c r="EN267" s="475"/>
      <c r="EO267" s="20"/>
      <c r="EP267" s="151"/>
    </row>
    <row r="268" spans="4:146" x14ac:dyDescent="0.3">
      <c r="D268" s="151" t="s">
        <v>419</v>
      </c>
      <c r="F268" s="702"/>
      <c r="G268" s="704"/>
      <c r="H268" s="20">
        <f>H274+H280+H286+H292+H298+H304+H310+H316+H322+H328+H334+H340+H345+H350+H355+H360+H365+H370+H375+H380+H385+H390+H395+H400+H405+H410+H415</f>
        <v>2355721</v>
      </c>
      <c r="I268" s="19"/>
      <c r="J268" s="20"/>
      <c r="K268" s="315"/>
      <c r="L268" s="704"/>
      <c r="M268" s="20">
        <f>M274+M280+M286+M292+M298+M304+M310+M316+M322+M328+M334+M340+M345+M350+M355+M360+M365+M370+M385+M395+M400+M405+M410+M415</f>
        <v>432318</v>
      </c>
      <c r="N268" s="19"/>
      <c r="O268" s="20"/>
      <c r="P268" s="315"/>
      <c r="Q268" s="704"/>
      <c r="R268" s="20">
        <f>R274+R280+R286+R292+R298+R304+R310+R316+R322+R328+R334+R340+R345+R350+R355+R360+R365+R370+R375+R385+R395+R400+R405+R410+R415</f>
        <v>315852</v>
      </c>
      <c r="S268" s="19"/>
      <c r="T268" s="20"/>
      <c r="U268" s="315"/>
      <c r="V268" s="704"/>
      <c r="W268" s="20">
        <f>W274+W280+W286+W292+W298+W304+W310+W316+W322+W328+W334+W340+W345+W350+W355+W360+W365+W370+W375+W385+W395+W400+W405+W410+W415</f>
        <v>119822</v>
      </c>
      <c r="X268" s="19"/>
      <c r="Y268" s="20"/>
      <c r="Z268" s="315"/>
      <c r="AA268" s="704"/>
      <c r="AB268" s="20">
        <f>AB274+AB280+AB286+AB292+AB298+AB304+AB310+AB316+AB322+AB328+AB334+AB340+AB345+AB350+AB355+AB360+AB365+AB370+AB375+AB385+AB395+AB400+AB405+AB410+AB415</f>
        <v>634116</v>
      </c>
      <c r="AC268" s="19"/>
      <c r="AD268" s="20"/>
      <c r="AE268" s="315"/>
      <c r="AF268" s="704"/>
      <c r="AG268" s="20">
        <f>AG274+AG280+AG286+AG292+AG298+AG304+AG310+AG316+AG322+AG328+AG334+AG340+AG345+AG350+AG355+AG360+AG365+AG370+AG375+AG385+AG395+AG400+AG405+AG410+AG415</f>
        <v>427742</v>
      </c>
      <c r="AH268" s="19"/>
      <c r="AI268" s="20"/>
      <c r="AJ268" s="315"/>
      <c r="AK268" s="704"/>
      <c r="AL268" s="20">
        <f>AL274+AL280+AL286+AL292+AL298+AL304+AL310+AL316+AL322+AL328+AL334+AL340+AL345+AL350+AL355+AL360+AL365+AL370+AL375+AL380+AL385+AL390+AL395+AL400+AL405+AL410+AL415</f>
        <v>425871</v>
      </c>
      <c r="AM268" s="19"/>
      <c r="AN268" s="20"/>
      <c r="AO268" s="315"/>
      <c r="AP268" s="704"/>
      <c r="AQ268" s="20">
        <f>AQ274+AQ280+AQ286+AQ292+AQ298+AQ304+AQ310+AQ316+AQ322+AQ328+AQ334+AQ340+AQ345+AQ350+AQ355+AQ360+AQ365+AQ370+AQ375+AQ380+AQ385+AQ390+AQ395+AQ400+AQ405+AQ410+AQ415</f>
        <v>154705</v>
      </c>
      <c r="AR268" s="19"/>
      <c r="AS268" s="20"/>
      <c r="AT268" s="315"/>
      <c r="AU268" s="704"/>
      <c r="AV268" s="20">
        <f>AV274+AV280+AV286+AV292+AV298+AV304+AV310+AV316+AV322+AV328+AV334+AV340+AV345+AV350+AV355+AV360+AV365+AV370+AV375+AV380+AV385+AV390+AV395+AV400+AV405+AV410+AV415</f>
        <v>192249</v>
      </c>
      <c r="AW268" s="19"/>
      <c r="AX268" s="20"/>
      <c r="AY268" s="315"/>
      <c r="AZ268" s="704"/>
      <c r="BA268" s="20">
        <f>BA274+BA280+BA286+BA292+BA298+BA304+BA310+BA316+BA322+BA328+BA334+BA340+BA345+BA350+BA355+BA360+BA365+BA370+BA375+BA380+BA385+BA390+BA395+BA400+BA405+BA410+BA415</f>
        <v>8438</v>
      </c>
      <c r="BB268" s="19"/>
      <c r="BC268" s="20"/>
      <c r="BD268" s="315"/>
      <c r="BE268" s="704"/>
      <c r="BF268" s="20">
        <f>BF274+BF280+BF286+BF292+BF298+BF304+BF310+BF316+BF322+BF328+BF334+BF340+BF345+BF350+BF355+BF360+BF365+BF370+BF375+BF380+BF385+BF390+BF395+BF400+BF405+BF410+BF415</f>
        <v>175833</v>
      </c>
      <c r="BG268" s="19"/>
      <c r="BH268" s="20"/>
      <c r="BI268" s="315"/>
      <c r="BJ268" s="704"/>
      <c r="BK268" s="20">
        <f>BK274+BK280+BK286+BK292+BK298+BK304+BK310+BK316+BK322+BK328+BK334+BK340+BK345+BK350+BK355+BK360+BK365+BK370+BK375+BK385+BK395+BK400+BK405+BK410+BK415</f>
        <v>0</v>
      </c>
      <c r="BL268" s="19"/>
      <c r="BM268" s="20"/>
      <c r="BN268" s="315"/>
      <c r="BO268" s="704"/>
      <c r="BP268" s="20">
        <f>BP274+BP280+BP286+BP292+BP298+BP304+BP310+BP316+BP322+BP328+BP334+BP340+BP345+BP350+BP355+BP360+BP365+BP370+BP385+BP395+BP400+BP405+BP410+BP415</f>
        <v>0</v>
      </c>
      <c r="BQ268" s="19"/>
      <c r="BR268" s="20"/>
      <c r="BS268" s="315"/>
      <c r="BT268" s="704"/>
      <c r="BU268" s="20">
        <f>BU274+BU280+BU286+BU292+BU298+BU304+BU310+BU316+BU322+BU328+BU334+BU340+BU345+BU350+BU355+BU360+BU365+BU370+BU375+BU380+BU385+BU390+BU395+BU400+BU405+BU410+BU415</f>
        <v>2886946</v>
      </c>
      <c r="BV268" s="19"/>
      <c r="BW268" s="20"/>
      <c r="BX268" s="315"/>
      <c r="BY268" s="704"/>
      <c r="BZ268" s="20">
        <f>BZ274+BZ280+BZ286+BZ292+BZ298+BZ304+BZ310+BZ316+BZ322+BZ328+BZ334+BZ340+BZ345+BZ350+BZ355+BZ360+BZ365+BZ370+BZ375+BZ380+BZ385+BZ390+BZ395+BZ400+BZ405+BZ410+BZ415</f>
        <v>22623349</v>
      </c>
      <c r="CA268" s="19"/>
      <c r="CB268" s="20"/>
      <c r="CC268" s="315"/>
      <c r="CD268" s="704"/>
      <c r="CE268" s="20">
        <f>CE274+CE280+CE286+CE292+CE298+CE304+CE310+CE316+CE322+CE328+CE334+CE340+CE345+CE350+CE355+CE360+CE365+CE370+CE375+CE385+CE395+CE400+CE405+CE410+CE415</f>
        <v>5700467</v>
      </c>
      <c r="CF268" s="19"/>
      <c r="CG268" s="20"/>
      <c r="CH268" s="315"/>
      <c r="CI268" s="704"/>
      <c r="CJ268" s="20">
        <f>CJ274+CJ280+CJ286+CJ292+CJ298+CJ304+CJ310+CJ316+CJ322+CJ328+CJ334+CJ340+CJ345+CJ350+CJ355+CJ360+CJ365+CJ370+CJ375+CJ385+CJ395+CJ400+CJ405+CJ410+CJ415</f>
        <v>3131313</v>
      </c>
      <c r="CK268" s="19"/>
      <c r="CL268" s="20"/>
      <c r="CM268" s="315"/>
      <c r="CN268" s="704"/>
      <c r="CO268" s="20">
        <f>CO274+CO280+CO286+CO292+CO298+CO304+CO310+CO316+CO322+CO328+CO334+CO340+CO345+CO350+CO355+CO360+CO365+CO370+CO375+CO385+CO395+CO400+CO405+CO410+CO415</f>
        <v>2348969</v>
      </c>
      <c r="CP268" s="19"/>
      <c r="CQ268" s="20"/>
      <c r="CR268" s="315"/>
      <c r="CS268" s="704"/>
      <c r="CT268" s="20">
        <f>CT274+CT280+CT286+CT292+CT298+CT304+CT310+CT316+CT322+CT328+CT334+CT340+CT345+CT350+CT355+CT360+CT365+CT370+CT375+CT385+CT395+CT400+CT405+CT410+CT415</f>
        <v>2934276</v>
      </c>
      <c r="CU268" s="19"/>
      <c r="CV268" s="20"/>
      <c r="CW268" s="315"/>
      <c r="CX268" s="704"/>
      <c r="CY268" s="20">
        <f>CY274+CY280+CY286+CY292+CY298+CY304+CY310+CY316+CY322+CY328+CY334+CY340+CY345+CY350+CY355+CY360+CY365+CY370+CY375+CY385+CY395+CY400+CY405+CY410+CY415</f>
        <v>1529339</v>
      </c>
      <c r="CZ268" s="19"/>
      <c r="DA268" s="20"/>
      <c r="DB268" s="315"/>
      <c r="DC268" s="704"/>
      <c r="DD268" s="20">
        <f>DD274+DD280+DD286+DD292+DD298+DD304+DD310+DD316+DD322+DD328+DD334+DD340+DD345+DD350+DD355+DD360+DD365+DD370+DD385+DD395+DD400+DD405+DD410+DD415</f>
        <v>0</v>
      </c>
      <c r="DE268" s="19"/>
      <c r="DF268" s="20"/>
      <c r="DG268" s="315"/>
      <c r="DH268" s="704"/>
      <c r="DI268" s="20">
        <f>DI274+DI280+DI286+DI292+DI298+DI304+DI310+DI316+DI322+DI328+DI334+DI340+DI345+DI350+DI355+DI360+DI365+DI370+DI375+DI380+DI385+DI390+DI395+DI400+DI405+DI410+DI415</f>
        <v>3785231</v>
      </c>
      <c r="DJ268" s="19"/>
      <c r="DK268" s="20"/>
      <c r="DL268" s="315"/>
      <c r="DM268" s="704"/>
      <c r="DN268" s="20">
        <f>DN274+DN280+DN286+DN292+DN298+DN304+DN310+DN316+DN322+DN328+DN334+DN340+DN345+DN350+DN355+DN360+DN365+DN370+DN375+DN380+DN385+DN390+DN395+DN400+DN405+DN410+DN415</f>
        <v>1185262</v>
      </c>
      <c r="DO268" s="19"/>
      <c r="DP268" s="20"/>
      <c r="DQ268" s="315"/>
      <c r="DR268" s="704"/>
      <c r="DS268" s="20">
        <f>DS274+DS280+DS286+DS292+DS298+DS304+DS310+DS316+DS322+DS328+DS334+DS340+DS345+DS350+DS355+DS360+DS365+DS370+DS375+DS380+DS385+DS390+DS395+DS400+DS405+DS410+DS415</f>
        <v>1052280</v>
      </c>
      <c r="DT268" s="19"/>
      <c r="DU268" s="20"/>
      <c r="DV268" s="315"/>
      <c r="DW268" s="704"/>
      <c r="DX268" s="20">
        <f>DX274+DX280+DX286+DX292+DX298+DX304+DX310+DX316+DX322+DX328+DX334+DX340+DX345+DX350+DX355+DX360+DX365+DX370+DX375+DX385+DX395+DX400+DX405+DX410+DX415</f>
        <v>307408</v>
      </c>
      <c r="DY268" s="19"/>
      <c r="DZ268" s="20"/>
      <c r="EA268" s="315"/>
      <c r="EB268" s="704"/>
      <c r="EC268" s="20">
        <f>EC274+EC280+EC286+EC292+EC298+EC304+EC310+EC316+EC322+EC328+EC334+EC340+EC345+EC350+EC355+EC360+EC365+EC370+EC375+EC385+EC395+EC400+EC405+EC410+EC415</f>
        <v>289001</v>
      </c>
      <c r="ED268" s="19"/>
      <c r="EE268" s="20"/>
      <c r="EF268" s="315"/>
      <c r="EG268" s="704"/>
      <c r="EH268" s="20">
        <f>EH274+EH280+EH286+EH292+EH298+EH304+EH310+EH316+EH322+EH328+EH334+EH340+EH345+EH350+EH355+EH360+EH365+EH370+EH375+EH385+EH395+EH400+EH405+EH410+EH415</f>
        <v>359803</v>
      </c>
      <c r="EI268" s="19"/>
      <c r="EJ268" s="20"/>
      <c r="EK268" s="315"/>
      <c r="EL268" s="704"/>
      <c r="EM268" s="20">
        <f>EM274+EM280+EM286+EM292+EM298+EM304+EM310+EM316+EM322+EM328+EM334+EM340+EM345+EM350+EM355+EM360+EM365+EM370+EM375+EM380+EM385+EM390+EM395+EM400+EM405+EM410+EM415</f>
        <v>21974545</v>
      </c>
      <c r="EN268" s="19"/>
      <c r="EO268" s="20"/>
      <c r="EP268" s="151"/>
    </row>
    <row r="269" spans="4:146" x14ac:dyDescent="0.3">
      <c r="D269" s="151" t="s">
        <v>436</v>
      </c>
      <c r="F269" s="702"/>
      <c r="G269" s="704"/>
      <c r="H269" s="20">
        <f>H275+H281+H287+H293+H299+H305+H311+H317+H323+H329+H335+H341+H346+H351+H356+H361+H366+H371+H376+H381+H386+H391+H396+H401+H406+H411+H416</f>
        <v>-666431</v>
      </c>
      <c r="I269" s="19"/>
      <c r="J269" s="20"/>
      <c r="K269" s="315"/>
      <c r="L269" s="704"/>
      <c r="M269" s="20">
        <f>M275+M281+M287+M293+M299+M305+M311+M317+M323+M329+M335+M341+M346+M351+M356+M361+M366+M371+M386+M396+M401+M406+M411+M416</f>
        <v>0</v>
      </c>
      <c r="N269" s="19"/>
      <c r="O269" s="20"/>
      <c r="P269" s="315"/>
      <c r="Q269" s="704"/>
      <c r="R269" s="20">
        <f>R275+R281+R287+R293+R299+R305+R311+R317+R323+R329+R335+R341+R346+R351+R356+R361+R366+R371+R376+R386+R396+R401+R406+R411+R416</f>
        <v>-8166</v>
      </c>
      <c r="S269" s="19"/>
      <c r="T269" s="20"/>
      <c r="U269" s="315"/>
      <c r="V269" s="704"/>
      <c r="W269" s="20">
        <f>W275+W281+W287+W293+W299+W305+W311+W317+W323+W329+W335+W341+W346+W351+W356+W361+W366+W371+W376+W386+W396+W401+W406+W411+W416</f>
        <v>-110825</v>
      </c>
      <c r="X269" s="19"/>
      <c r="Y269" s="20"/>
      <c r="Z269" s="315"/>
      <c r="AA269" s="704"/>
      <c r="AB269" s="20">
        <f>AB275+AB281+AB287+AB293+AB299+AB305+AB311+AB317+AB323+AB329+AB335+AB341+AB346+AB351+AB356+AB361+AB366+AB371+AB376+AB386+AB396+AB401+AB406+AB411+AB416</f>
        <v>-93592</v>
      </c>
      <c r="AC269" s="19"/>
      <c r="AD269" s="20"/>
      <c r="AE269" s="315"/>
      <c r="AF269" s="704"/>
      <c r="AG269" s="20">
        <f>AG275+AG281+AG287+AG293+AG299+AG305+AG311+AG317+AG323+AG329+AG335+AG341+AG346+AG351+AG356+AG361+AG366+AG371+AG376+AG386+AG396+AG401+AG406+AG411+AG416</f>
        <v>-197237</v>
      </c>
      <c r="AH269" s="19"/>
      <c r="AI269" s="20"/>
      <c r="AJ269" s="315"/>
      <c r="AK269" s="704"/>
      <c r="AL269" s="20">
        <f>AL275+AL281+AL287+AL293+AL299+AL305+AL311+AL317+AL323+AL329+AL335+AL341+AL346+AL351+AL356+AL361+AL366+AL371+AL376+AL381+AL386+AL391+AL396+AL401+AL406+AL411+AL416</f>
        <v>-256611</v>
      </c>
      <c r="AM269" s="19"/>
      <c r="AN269" s="20"/>
      <c r="AO269" s="315"/>
      <c r="AP269" s="704"/>
      <c r="AQ269" s="20">
        <f>AQ275+AQ281+AQ287+AQ293+AQ299+AQ305+AQ311+AQ317+AQ323+AQ329+AQ335+AQ341+AQ346+AQ351+AQ356+AQ361+AQ366+AQ371+AQ376+AQ381+AQ386+AQ391+AQ396+AQ401+AQ406+AQ411+AQ416</f>
        <v>-674546</v>
      </c>
      <c r="AR269" s="19"/>
      <c r="AS269" s="20"/>
      <c r="AT269" s="315"/>
      <c r="AU269" s="704"/>
      <c r="AV269" s="20">
        <f>AV275+AV281+AV287+AV293+AV299+AV305+AV311+AV317+AV323+AV329+AV335+AV341+AV346+AV351+AV356+AV361+AV366+AV371+AV376+AV381+AV386+AV391+AV396+AV401+AV406+AV411+AV416</f>
        <v>-409843</v>
      </c>
      <c r="AW269" s="19"/>
      <c r="AX269" s="20"/>
      <c r="AY269" s="315"/>
      <c r="AZ269" s="704"/>
      <c r="BA269" s="20">
        <f>BA275+BA281+BA287+BA293+BA299+BA305+BA311+BA317+BA323+BA329+BA335+BA341+BA346+BA351+BA356+BA361+BA366+BA371+BA376+BA381+BA386+BA391+BA396+BA401+BA406+BA411+BA416</f>
        <v>-140691</v>
      </c>
      <c r="BB269" s="19"/>
      <c r="BC269" s="20"/>
      <c r="BD269" s="315"/>
      <c r="BE269" s="704"/>
      <c r="BF269" s="20">
        <f>BF275+BF281+BF287+BF293+BF299+BF305+BF311+BF317+BF323+BF329+BF335+BF341+BF346+BF351+BF356+BF361+BF366+BF371+BF376+BF381+BF386+BF391+BF396+BF401+BF406+BF411+BF416</f>
        <v>-514194</v>
      </c>
      <c r="BG269" s="19"/>
      <c r="BH269" s="20"/>
      <c r="BI269" s="315"/>
      <c r="BJ269" s="704"/>
      <c r="BK269" s="20">
        <f>BK275+BK281+BK287+BK293+BK299+BK305+BK311+BK317+BK323+BK329+BK335+BK341+BK346+BK351+BK356+BK361+BK366+BK371+BK376+BK386+BK396+BK401+BK406+BK411+BK416</f>
        <v>0</v>
      </c>
      <c r="BL269" s="19"/>
      <c r="BM269" s="20"/>
      <c r="BN269" s="315"/>
      <c r="BO269" s="704"/>
      <c r="BP269" s="20">
        <f>BP275+BP281+BP287+BP293+BP299+BP305+BP311+BP317+BP323+BP329+BP335+BP341+BP346+BP351+BP356+BP361+BP366+BP371+BP386+BP396+BP401+BP406+BP411+BP416</f>
        <v>0</v>
      </c>
      <c r="BQ269" s="19"/>
      <c r="BR269" s="20"/>
      <c r="BS269" s="315"/>
      <c r="BT269" s="704"/>
      <c r="BU269" s="20">
        <f>BU275+BU281+BU287+BU293+BU299+BU305+BU311+BU317+BU323+BU329+BU335+BU341+BU346+BU351+BU356+BU361+BU366+BU371+BU376+BU381+BU386+BU391+BU396+BU401+BU406+BU411+BU416</f>
        <v>-2405705</v>
      </c>
      <c r="BV269" s="19"/>
      <c r="BW269" s="20"/>
      <c r="BX269" s="315"/>
      <c r="BY269" s="704"/>
      <c r="BZ269" s="20">
        <f>BZ275+BZ281+BZ287+BZ293+BZ299+BZ305+BZ311+BZ317+BZ323+BZ329+BZ335+BZ341+BZ346+BZ351+BZ356+BZ361+BZ366+BZ371+BZ376+BZ381+BZ386+BZ391+BZ396+BZ401+BZ406+BZ411+BZ416</f>
        <v>-238737</v>
      </c>
      <c r="CA269" s="19"/>
      <c r="CB269" s="20"/>
      <c r="CC269" s="315"/>
      <c r="CD269" s="704"/>
      <c r="CE269" s="20">
        <f>CE275+CE281+CE287+CE293+CE299+CE305+CE311+CE317+CE323+CE329+CE335+CE341+CE346+CE351+CE356+CE361+CE366+CE371+CE376+CE386+CE396+CE401+CE406+CE411+CE416</f>
        <v>0</v>
      </c>
      <c r="CF269" s="19"/>
      <c r="CG269" s="20"/>
      <c r="CH269" s="315"/>
      <c r="CI269" s="704"/>
      <c r="CJ269" s="20">
        <f>CJ275+CJ281+CJ287+CJ293+CJ299+CJ305+CJ311+CJ317+CJ323+CJ329+CJ335+CJ341+CJ346+CJ351+CJ356+CJ361+CJ366+CJ371+CJ376+CJ386+CJ396+CJ401+CJ406+CJ411+CJ416</f>
        <v>0</v>
      </c>
      <c r="CK269" s="19"/>
      <c r="CL269" s="20"/>
      <c r="CM269" s="315"/>
      <c r="CN269" s="704"/>
      <c r="CO269" s="20">
        <f>CO275+CO281+CO287+CO293+CO299+CO305+CO311+CO317+CO323+CO329+CO335+CO341+CO346+CO351+CO356+CO361+CO366+CO371+CO376+CO386+CO396+CO401+CO406+CO411+CO416</f>
        <v>0</v>
      </c>
      <c r="CP269" s="19"/>
      <c r="CQ269" s="20"/>
      <c r="CR269" s="315"/>
      <c r="CS269" s="704"/>
      <c r="CT269" s="20">
        <f>CT275+CT281+CT287+CT293+CT299+CT305+CT311+CT317+CT323+CT329+CT335+CT341+CT346+CT351+CT356+CT361+CT366+CT371+CT376+CT386+CT396+CT401+CT406+CT411+CT416</f>
        <v>0</v>
      </c>
      <c r="CU269" s="19"/>
      <c r="CV269" s="20"/>
      <c r="CW269" s="315"/>
      <c r="CX269" s="704"/>
      <c r="CY269" s="20">
        <f>CY275+CY281+CY287+CY293+CY299+CY305+CY311+CY317+CY323+CY329+CY335+CY341+CY346+CY351+CY356+CY361+CY366+CY371+CY376+CY386+CY396+CY401+CY406+CY411+CY416</f>
        <v>0</v>
      </c>
      <c r="CZ269" s="19"/>
      <c r="DA269" s="20"/>
      <c r="DB269" s="315"/>
      <c r="DC269" s="704"/>
      <c r="DD269" s="20">
        <f>DD275+DD281+DD287+DD293+DD299+DD305+DD311+DD317+DD323+DD329+DD335+DD341+DD346+DD351+DD356+DD361+DD366+DD371+DD386+DD396+DD401+DD406+DD411+DD416</f>
        <v>0</v>
      </c>
      <c r="DE269" s="19"/>
      <c r="DF269" s="20"/>
      <c r="DG269" s="315"/>
      <c r="DH269" s="704"/>
      <c r="DI269" s="20">
        <f>DI275+DI281+DI287+DI293+DI299+DI305+DI311+DI317+DI323+DI329+DI335+DI341+DI346+DI351+DI356+DI361+DI366+DI371+DI376+DI381+DI386+DI391+DI396+DI401+DI406+DI411+DI416</f>
        <v>-225664</v>
      </c>
      <c r="DJ269" s="19"/>
      <c r="DK269" s="20"/>
      <c r="DL269" s="315"/>
      <c r="DM269" s="704"/>
      <c r="DN269" s="20">
        <f>DN275+DN281+DN287+DN293+DN299+DN305+DN311+DN317+DN323+DN329+DN335+DN341+DN346+DN351+DN356+DN361+DN366+DN371+DN376+DN381+DN386+DN391+DN396+DN401+DN406+DN411+DN416</f>
        <v>0</v>
      </c>
      <c r="DO269" s="19"/>
      <c r="DP269" s="20"/>
      <c r="DQ269" s="315"/>
      <c r="DR269" s="704"/>
      <c r="DS269" s="20">
        <f>DS275+DS281+DS287+DS293+DS299+DS305+DS311+DS317+DS323+DS329+DS335+DS341+DS346+DS351+DS356+DS361+DS366+DS371+DS376+DS381+DS386+DS391+DS396+DS401+DS406+DS411+DS416</f>
        <v>0</v>
      </c>
      <c r="DT269" s="19"/>
      <c r="DU269" s="20"/>
      <c r="DV269" s="315"/>
      <c r="DW269" s="704"/>
      <c r="DX269" s="20">
        <f>DX275+DX281+DX287+DX293+DX299+DX305+DX311+DX317+DX323+DX329+DX335+DX341+DX346+DX351+DX356+DX361+DX366+DX371+DX376+DX386+DX396+DX401+DX406+DX411+DX416</f>
        <v>0</v>
      </c>
      <c r="DY269" s="19"/>
      <c r="DZ269" s="20"/>
      <c r="EA269" s="315"/>
      <c r="EB269" s="704"/>
      <c r="EC269" s="20">
        <f>EC275+EC281+EC287+EC293+EC299+EC305+EC311+EC317+EC323+EC329+EC335+EC341+EC346+EC351+EC356+EC361+EC366+EC371+EC376+EC386+EC396+EC401+EC406+EC411+EC416</f>
        <v>-6450</v>
      </c>
      <c r="ED269" s="19"/>
      <c r="EE269" s="20"/>
      <c r="EF269" s="315"/>
      <c r="EG269" s="704"/>
      <c r="EH269" s="20">
        <f>EH275+EH281+EH287+EH293+EH299+EH305+EH311+EH317+EH323+EH329+EH335+EH341+EH346+EH351+EH356+EH361+EH366+EH371+EH376+EH386+EH396+EH401+EH406+EH411+EH416</f>
        <v>-6623</v>
      </c>
      <c r="EI269" s="19"/>
      <c r="EJ269" s="20"/>
      <c r="EK269" s="315"/>
      <c r="EL269" s="704"/>
      <c r="EM269" s="20">
        <f>EM275+EM281+EM287+EM293+EM299+EM305+EM311+EM317+EM323+EM329+EM335+EM341+EM346+EM351+EM356+EM361+EM366+EM371+EM376+EM381+EM386+EM391+EM396+EM401+EM406+EM411+EM416</f>
        <v>-225664</v>
      </c>
      <c r="EN269" s="19"/>
      <c r="EO269" s="20"/>
      <c r="EP269" s="151"/>
    </row>
    <row r="270" spans="4:146" x14ac:dyDescent="0.3">
      <c r="D270" s="151" t="s">
        <v>421</v>
      </c>
      <c r="F270" s="702"/>
      <c r="G270" s="705"/>
      <c r="H270" s="6">
        <f>H276+H282+H288+H294+H300+H306+H312+H318+H324+H330+H336</f>
        <v>0</v>
      </c>
      <c r="I270" s="5"/>
      <c r="J270" s="20"/>
      <c r="K270" s="315"/>
      <c r="L270" s="705"/>
      <c r="M270" s="6">
        <f>M276+M282+M288+M294+M300+M306+M312+M318+M324+M330+M336</f>
        <v>0</v>
      </c>
      <c r="N270" s="5"/>
      <c r="O270" s="20"/>
      <c r="P270" s="315"/>
      <c r="Q270" s="705"/>
      <c r="R270" s="6">
        <f>R276+R282+R288+R294+R300+R306+R312+R318+R324+R330+R336</f>
        <v>0</v>
      </c>
      <c r="S270" s="5"/>
      <c r="T270" s="20"/>
      <c r="U270" s="315"/>
      <c r="V270" s="705"/>
      <c r="W270" s="6">
        <f>W276+W282+W288+W294+W300+W306+W312+W318+W324+W330+W336</f>
        <v>0</v>
      </c>
      <c r="X270" s="5"/>
      <c r="Y270" s="20"/>
      <c r="Z270" s="315"/>
      <c r="AA270" s="705"/>
      <c r="AB270" s="6">
        <f>AB276+AB282+AB288+AB294+AB300+AB306+AB312+AB318+AB324+AB330+AB336</f>
        <v>0</v>
      </c>
      <c r="AC270" s="5"/>
      <c r="AD270" s="20"/>
      <c r="AE270" s="315"/>
      <c r="AF270" s="705"/>
      <c r="AG270" s="6">
        <f>AG276+AG282+AG288+AG294+AG300+AG306+AG312+AG318+AG324+AG330+AG336</f>
        <v>0</v>
      </c>
      <c r="AH270" s="5"/>
      <c r="AI270" s="20"/>
      <c r="AJ270" s="315"/>
      <c r="AK270" s="705"/>
      <c r="AL270" s="6">
        <f>AL276+AL282+AL288+AL294+AL300+AL306+AL312+AL318+AL324+AL330+AL336</f>
        <v>0</v>
      </c>
      <c r="AM270" s="5"/>
      <c r="AN270" s="20"/>
      <c r="AO270" s="315"/>
      <c r="AP270" s="705"/>
      <c r="AQ270" s="6">
        <f>AQ276+AQ282+AQ288+AQ294+AQ300+AQ306+AQ312+AQ318+AQ324+AQ330+AQ336</f>
        <v>0</v>
      </c>
      <c r="AR270" s="5"/>
      <c r="AS270" s="20"/>
      <c r="AT270" s="315"/>
      <c r="AU270" s="705"/>
      <c r="AV270" s="6">
        <f>AV276+AV282+AV288+AV294+AV300+AV306+AV312+AV318+AV324+AV330+AV336</f>
        <v>0</v>
      </c>
      <c r="AW270" s="5"/>
      <c r="AX270" s="20"/>
      <c r="AY270" s="315"/>
      <c r="AZ270" s="705"/>
      <c r="BA270" s="6">
        <f>BA276+BA282+BA288+BA294+BA300+BA306+BA312+BA318+BA324+BA330+BA336</f>
        <v>0</v>
      </c>
      <c r="BB270" s="5"/>
      <c r="BC270" s="20"/>
      <c r="BD270" s="315"/>
      <c r="BE270" s="705"/>
      <c r="BF270" s="6">
        <f>BF276+BF282+BF288+BF294+BF300+BF306+BF312+BF318+BF324+BF330+BF336</f>
        <v>0</v>
      </c>
      <c r="BG270" s="5"/>
      <c r="BH270" s="20"/>
      <c r="BI270" s="315"/>
      <c r="BJ270" s="705"/>
      <c r="BK270" s="6">
        <f>BK276+BK282+BK288+BK294+BK300+BK306+BK312+BK318+BK324+BK330+BK336</f>
        <v>0</v>
      </c>
      <c r="BL270" s="5"/>
      <c r="BM270" s="20"/>
      <c r="BN270" s="315"/>
      <c r="BO270" s="705"/>
      <c r="BP270" s="6">
        <f>BP276+BP282+BP288+BP294+BP300+BP306+BP312+BP318+BP324+BP330+BP336</f>
        <v>0</v>
      </c>
      <c r="BQ270" s="5"/>
      <c r="BR270" s="20"/>
      <c r="BS270" s="315"/>
      <c r="BT270" s="705"/>
      <c r="BU270" s="6">
        <f>BU276+BU282+BU288+BU294+BU300+BU306+BU312+BU318+BU324+BU330+BU336</f>
        <v>0</v>
      </c>
      <c r="BV270" s="5"/>
      <c r="BW270" s="20"/>
      <c r="BX270" s="315"/>
      <c r="BY270" s="705"/>
      <c r="BZ270" s="6">
        <f>BZ276+BZ282+BZ288+BZ294+BZ300+BZ306+BZ312+BZ318+BZ324+BZ330+BZ336</f>
        <v>25187552</v>
      </c>
      <c r="CA270" s="5"/>
      <c r="CB270" s="20"/>
      <c r="CC270" s="315"/>
      <c r="CD270" s="705"/>
      <c r="CE270" s="6">
        <f>CE276+CE282+CE288+CE294+CE300+CE306+CE312+CE318+CE324+CE330+CE336</f>
        <v>7015813</v>
      </c>
      <c r="CF270" s="5"/>
      <c r="CG270" s="20"/>
      <c r="CH270" s="315"/>
      <c r="CI270" s="705"/>
      <c r="CJ270" s="6">
        <f>CJ276+CJ282+CJ288+CJ294+CJ300+CJ306+CJ312+CJ318+CJ324+CJ330+CJ336</f>
        <v>3336909</v>
      </c>
      <c r="CK270" s="5"/>
      <c r="CL270" s="20"/>
      <c r="CM270" s="315"/>
      <c r="CN270" s="705"/>
      <c r="CO270" s="6">
        <f>CO276+CO282+CO288+CO294+CO300+CO306+CO312+CO318+CO324+CO330+CO336</f>
        <v>2430212</v>
      </c>
      <c r="CP270" s="5"/>
      <c r="CQ270" s="20"/>
      <c r="CR270" s="315"/>
      <c r="CS270" s="705"/>
      <c r="CT270" s="6">
        <f>CT276+CT282+CT288+CT294+CT300+CT306+CT312+CT318+CT324+CT330+CT336</f>
        <v>3466063</v>
      </c>
      <c r="CU270" s="5"/>
      <c r="CV270" s="20"/>
      <c r="CW270" s="315"/>
      <c r="CX270" s="705"/>
      <c r="CY270" s="6">
        <f>CY276+CY282+CY288+CY294+CY300+CY306+CY312+CY318+CY324+CY330+CY336</f>
        <v>992766</v>
      </c>
      <c r="CZ270" s="5"/>
      <c r="DA270" s="20"/>
      <c r="DB270" s="315"/>
      <c r="DC270" s="705"/>
      <c r="DD270" s="6">
        <f>DD288+DD318</f>
        <v>0</v>
      </c>
      <c r="DE270" s="5"/>
      <c r="DF270" s="20"/>
      <c r="DG270" s="315"/>
      <c r="DH270" s="705"/>
      <c r="DI270" s="6">
        <f>DI276+DI282+DI288+DI294+DI300+DI306+DI312+DI318+DI324+DI330+DI336</f>
        <v>6014618</v>
      </c>
      <c r="DJ270" s="5"/>
      <c r="DK270" s="20"/>
      <c r="DL270" s="315"/>
      <c r="DM270" s="705"/>
      <c r="DN270" s="6">
        <f>DN276+DN282+DN288+DN294+DN300+DN306+DN312+DN318+DN324+DN330+DN336</f>
        <v>1170501</v>
      </c>
      <c r="DO270" s="5"/>
      <c r="DP270" s="20"/>
      <c r="DQ270" s="315"/>
      <c r="DR270" s="705"/>
      <c r="DS270" s="6">
        <f>DS276+DS282+DS288+DS294+DS300+DS306+DS312+DS318+DS324+DS330+DS336</f>
        <v>760670</v>
      </c>
      <c r="DT270" s="5"/>
      <c r="DU270" s="20"/>
      <c r="DV270" s="315"/>
      <c r="DW270" s="705"/>
      <c r="DX270" s="6">
        <f>DX276+DX282+DX288+DX294+DX300+DX306+DX312+DX318+DX324+DX330+DX336</f>
        <v>0</v>
      </c>
      <c r="DY270" s="5"/>
      <c r="DZ270" s="20"/>
      <c r="EA270" s="315"/>
      <c r="EB270" s="705"/>
      <c r="EC270" s="6">
        <f>EC276+EC282+EC288+EC294+EC300+EC306+EC312+EC318+EC324+EC330+EC336</f>
        <v>0</v>
      </c>
      <c r="ED270" s="5"/>
      <c r="EE270" s="20"/>
      <c r="EF270" s="315"/>
      <c r="EG270" s="705"/>
      <c r="EH270" s="6">
        <f>EH276+EH282+EH288+EH294+EH300+EH306+EH312+EH318+EH324+EH330+EH336</f>
        <v>0</v>
      </c>
      <c r="EI270" s="5"/>
      <c r="EJ270" s="20"/>
      <c r="EK270" s="315"/>
      <c r="EL270" s="705"/>
      <c r="EM270" s="6">
        <f>EM276+EM282+EM288+EM294+EM300+EM306+EM312+EM318+EM324+EM330+EM336</f>
        <v>25187552</v>
      </c>
      <c r="EN270" s="5"/>
      <c r="EO270" s="20"/>
      <c r="EP270" s="151"/>
    </row>
    <row r="271" spans="4:146" x14ac:dyDescent="0.3">
      <c r="D271" s="151"/>
      <c r="F271" s="702"/>
      <c r="G271" s="411"/>
      <c r="H271" s="20"/>
      <c r="I271" s="20"/>
      <c r="J271" s="20"/>
      <c r="K271" s="315"/>
      <c r="L271" s="411"/>
      <c r="M271" s="20"/>
      <c r="N271" s="20"/>
      <c r="O271" s="20"/>
      <c r="P271" s="315"/>
      <c r="Q271" s="411"/>
      <c r="R271" s="20"/>
      <c r="S271" s="20"/>
      <c r="T271" s="20"/>
      <c r="U271" s="315"/>
      <c r="V271" s="411"/>
      <c r="W271" s="20"/>
      <c r="X271" s="20"/>
      <c r="Y271" s="20"/>
      <c r="Z271" s="315"/>
      <c r="AA271" s="411"/>
      <c r="AB271" s="20"/>
      <c r="AC271" s="20"/>
      <c r="AD271" s="20"/>
      <c r="AE271" s="315"/>
      <c r="AF271" s="411"/>
      <c r="AG271" s="20"/>
      <c r="AH271" s="20"/>
      <c r="AI271" s="20"/>
      <c r="AJ271" s="315"/>
      <c r="AK271" s="411"/>
      <c r="AL271" s="20"/>
      <c r="AM271" s="20"/>
      <c r="AN271" s="20"/>
      <c r="AO271" s="315"/>
      <c r="AP271" s="411"/>
      <c r="AQ271" s="20"/>
      <c r="AR271" s="20"/>
      <c r="AS271" s="20"/>
      <c r="AT271" s="315"/>
      <c r="AU271" s="411"/>
      <c r="AV271" s="20"/>
      <c r="AW271" s="20"/>
      <c r="AX271" s="20"/>
      <c r="AY271" s="315"/>
      <c r="AZ271" s="411"/>
      <c r="BA271" s="20"/>
      <c r="BB271" s="20"/>
      <c r="BC271" s="20"/>
      <c r="BD271" s="315"/>
      <c r="BE271" s="411"/>
      <c r="BF271" s="20"/>
      <c r="BG271" s="20"/>
      <c r="BH271" s="20"/>
      <c r="BI271" s="315"/>
      <c r="BJ271" s="411"/>
      <c r="BK271" s="20"/>
      <c r="BL271" s="20"/>
      <c r="BM271" s="20"/>
      <c r="BN271" s="315"/>
      <c r="BO271" s="411"/>
      <c r="BP271" s="20"/>
      <c r="BQ271" s="20"/>
      <c r="BR271" s="20"/>
      <c r="BS271" s="315"/>
      <c r="BT271" s="411"/>
      <c r="BU271" s="20"/>
      <c r="BV271" s="20"/>
      <c r="BW271" s="20"/>
      <c r="BX271" s="315"/>
      <c r="BY271" s="411"/>
      <c r="BZ271" s="20"/>
      <c r="CA271" s="20"/>
      <c r="CB271" s="20"/>
      <c r="CC271" s="315"/>
      <c r="CD271" s="411"/>
      <c r="CE271" s="20"/>
      <c r="CF271" s="20"/>
      <c r="CG271" s="20"/>
      <c r="CH271" s="315"/>
      <c r="CI271" s="411"/>
      <c r="CJ271" s="20"/>
      <c r="CK271" s="20"/>
      <c r="CL271" s="20"/>
      <c r="CM271" s="315"/>
      <c r="CN271" s="411"/>
      <c r="CO271" s="20"/>
      <c r="CP271" s="20"/>
      <c r="CQ271" s="20"/>
      <c r="CR271" s="315"/>
      <c r="CS271" s="411"/>
      <c r="CT271" s="20"/>
      <c r="CU271" s="20"/>
      <c r="CV271" s="20"/>
      <c r="CW271" s="315"/>
      <c r="CX271" s="411"/>
      <c r="CY271" s="20"/>
      <c r="CZ271" s="20"/>
      <c r="DA271" s="20"/>
      <c r="DB271" s="315"/>
      <c r="DC271" s="411"/>
      <c r="DD271" s="20"/>
      <c r="DE271" s="20"/>
      <c r="DF271" s="20"/>
      <c r="DG271" s="315"/>
      <c r="DH271" s="411"/>
      <c r="DI271" s="20"/>
      <c r="DJ271" s="20"/>
      <c r="DK271" s="20"/>
      <c r="DL271" s="315"/>
      <c r="DM271" s="411"/>
      <c r="DN271" s="20"/>
      <c r="DO271" s="20"/>
      <c r="DP271" s="20"/>
      <c r="DQ271" s="315"/>
      <c r="DR271" s="411"/>
      <c r="DS271" s="20"/>
      <c r="DT271" s="20"/>
      <c r="DU271" s="20"/>
      <c r="DV271" s="315"/>
      <c r="DW271" s="411"/>
      <c r="DX271" s="20"/>
      <c r="DY271" s="20"/>
      <c r="DZ271" s="20"/>
      <c r="EA271" s="315"/>
      <c r="EB271" s="411"/>
      <c r="EC271" s="20"/>
      <c r="ED271" s="20"/>
      <c r="EE271" s="20"/>
      <c r="EF271" s="315"/>
      <c r="EG271" s="411"/>
      <c r="EH271" s="20"/>
      <c r="EI271" s="20"/>
      <c r="EJ271" s="20"/>
      <c r="EK271" s="315"/>
      <c r="EL271" s="411"/>
      <c r="EM271" s="20"/>
      <c r="EN271" s="20"/>
      <c r="EO271" s="20"/>
      <c r="EP271" s="151"/>
    </row>
    <row r="272" spans="4:146" hidden="1" x14ac:dyDescent="0.3">
      <c r="D272" s="151" t="s">
        <v>418</v>
      </c>
      <c r="H272" s="20">
        <f>SUM(H273:H276)</f>
        <v>0</v>
      </c>
      <c r="I272" s="20"/>
      <c r="J272" s="20"/>
      <c r="K272" s="315"/>
      <c r="L272" s="20"/>
      <c r="M272" s="20">
        <f>SUM(M273:M276)</f>
        <v>0</v>
      </c>
      <c r="N272" s="20"/>
      <c r="O272" s="20"/>
      <c r="P272" s="315"/>
      <c r="Q272" s="20"/>
      <c r="R272" s="20">
        <f>SUM(R273:R276)</f>
        <v>0</v>
      </c>
      <c r="S272" s="20"/>
      <c r="T272" s="20"/>
      <c r="U272" s="315"/>
      <c r="V272" s="20"/>
      <c r="W272" s="20">
        <f>SUM(W273:W276)</f>
        <v>0</v>
      </c>
      <c r="X272" s="20"/>
      <c r="Y272" s="20"/>
      <c r="Z272" s="315"/>
      <c r="AA272" s="20"/>
      <c r="AB272" s="20">
        <f>SUM(AB273:AB276)</f>
        <v>0</v>
      </c>
      <c r="AC272" s="20"/>
      <c r="AD272" s="20"/>
      <c r="AE272" s="315"/>
      <c r="AF272" s="20"/>
      <c r="AG272" s="20">
        <f>SUM(AG273:AG276)</f>
        <v>0</v>
      </c>
      <c r="AH272" s="20"/>
      <c r="AI272" s="20"/>
      <c r="AJ272" s="315"/>
      <c r="AK272" s="20"/>
      <c r="AL272" s="20">
        <f>SUM(AL273:AL276)</f>
        <v>0</v>
      </c>
      <c r="AM272" s="20"/>
      <c r="AN272" s="20"/>
      <c r="AO272" s="315"/>
      <c r="AP272" s="20"/>
      <c r="AQ272" s="20">
        <f>SUM(AQ273:AQ276)</f>
        <v>0</v>
      </c>
      <c r="AR272" s="20"/>
      <c r="AS272" s="20"/>
      <c r="AT272" s="315"/>
      <c r="AU272" s="20"/>
      <c r="AV272" s="20">
        <f>SUM(AV273:AV276)</f>
        <v>0</v>
      </c>
      <c r="AW272" s="20"/>
      <c r="AX272" s="20"/>
      <c r="AY272" s="315"/>
      <c r="AZ272" s="20"/>
      <c r="BA272" s="20">
        <f>SUM(BA273:BA276)</f>
        <v>0</v>
      </c>
      <c r="BB272" s="20"/>
      <c r="BC272" s="20"/>
      <c r="BD272" s="315"/>
      <c r="BE272" s="20"/>
      <c r="BF272" s="20">
        <f>SUM(BF273:BF276)</f>
        <v>0</v>
      </c>
      <c r="BG272" s="20"/>
      <c r="BH272" s="20"/>
      <c r="BI272" s="315"/>
      <c r="BJ272" s="20"/>
      <c r="BK272" s="20">
        <f>SUM(BK273:BK276)</f>
        <v>0</v>
      </c>
      <c r="BL272" s="20"/>
      <c r="BM272" s="20"/>
      <c r="BN272" s="315"/>
      <c r="BO272" s="20"/>
      <c r="BP272" s="20">
        <f>SUM(BP273:BP276)</f>
        <v>0</v>
      </c>
      <c r="BQ272" s="20"/>
      <c r="BR272" s="20"/>
      <c r="BS272" s="315"/>
      <c r="BT272" s="20"/>
      <c r="BU272" s="20">
        <f>SUM(BU273:BU276)</f>
        <v>0</v>
      </c>
      <c r="BV272" s="20"/>
      <c r="BW272" s="20"/>
      <c r="BX272" s="315"/>
      <c r="BY272" s="20"/>
      <c r="BZ272" s="20">
        <f>SUM(BZ273:BZ276)</f>
        <v>0</v>
      </c>
      <c r="CA272" s="20"/>
      <c r="CB272" s="20"/>
      <c r="CC272" s="315"/>
      <c r="CD272" s="20"/>
      <c r="CE272" s="20">
        <f>SUM(CE273:CE276)</f>
        <v>0</v>
      </c>
      <c r="CF272" s="20"/>
      <c r="CG272" s="20"/>
      <c r="CH272" s="315"/>
      <c r="CI272" s="20"/>
      <c r="CJ272" s="20">
        <f>SUM(CJ273:CJ276)</f>
        <v>0</v>
      </c>
      <c r="CK272" s="20"/>
      <c r="CL272" s="20"/>
      <c r="CM272" s="315"/>
      <c r="CN272" s="20"/>
      <c r="CO272" s="20">
        <f>SUM(CO273:CO276)</f>
        <v>0</v>
      </c>
      <c r="CP272" s="20"/>
      <c r="CQ272" s="20"/>
      <c r="CR272" s="315"/>
      <c r="CS272" s="20"/>
      <c r="CT272" s="20">
        <f>SUM(CT273:CT276)</f>
        <v>0</v>
      </c>
      <c r="CU272" s="20"/>
      <c r="CV272" s="20"/>
      <c r="CW272" s="315"/>
      <c r="CX272" s="20"/>
      <c r="CY272" s="20">
        <f>SUM(CY273:CY276)</f>
        <v>0</v>
      </c>
      <c r="CZ272" s="20"/>
      <c r="DA272" s="20"/>
      <c r="DB272" s="315"/>
      <c r="DC272" s="20"/>
      <c r="DD272" s="20">
        <f>SUM(DD273:DD276)</f>
        <v>0</v>
      </c>
      <c r="DE272" s="20"/>
      <c r="DF272" s="20"/>
      <c r="DG272" s="315"/>
      <c r="DH272" s="20"/>
      <c r="DI272" s="20">
        <f>SUM(DI273:DI276)</f>
        <v>0</v>
      </c>
      <c r="DJ272" s="20"/>
      <c r="DK272" s="20"/>
      <c r="DL272" s="315"/>
      <c r="DM272" s="20"/>
      <c r="DN272" s="20">
        <f>SUM(DN273:DN276)</f>
        <v>0</v>
      </c>
      <c r="DO272" s="20"/>
      <c r="DP272" s="20"/>
      <c r="DQ272" s="315"/>
      <c r="DR272" s="20"/>
      <c r="DS272" s="20">
        <f>SUM(DS273:DS276)</f>
        <v>0</v>
      </c>
      <c r="DT272" s="20"/>
      <c r="DU272" s="20"/>
      <c r="DV272" s="315"/>
      <c r="DW272" s="20"/>
      <c r="DX272" s="20">
        <f>SUM(DX273:DX276)</f>
        <v>0</v>
      </c>
      <c r="DY272" s="20"/>
      <c r="DZ272" s="20"/>
      <c r="EA272" s="315"/>
      <c r="EB272" s="20"/>
      <c r="EC272" s="20">
        <f>SUM(EC273:EC276)</f>
        <v>0</v>
      </c>
      <c r="ED272" s="20"/>
      <c r="EE272" s="20"/>
      <c r="EF272" s="315"/>
      <c r="EG272" s="20"/>
      <c r="EH272" s="20">
        <f>SUM(EH273:EH276)</f>
        <v>0</v>
      </c>
      <c r="EI272" s="20"/>
      <c r="EJ272" s="20"/>
      <c r="EK272" s="315"/>
      <c r="EL272" s="20"/>
      <c r="EM272" s="20">
        <f>SUM(EM273:EM276)</f>
        <v>0</v>
      </c>
      <c r="EN272" s="20"/>
      <c r="EO272" s="20"/>
      <c r="EP272" s="151"/>
    </row>
    <row r="273" spans="4:146" hidden="1" x14ac:dyDescent="0.3">
      <c r="D273" s="151" t="s">
        <v>416</v>
      </c>
      <c r="G273" s="406"/>
      <c r="H273" s="474">
        <v>0</v>
      </c>
      <c r="I273" s="475"/>
      <c r="J273" s="20"/>
      <c r="K273" s="315"/>
      <c r="L273" s="476"/>
      <c r="M273" s="474">
        <v>0</v>
      </c>
      <c r="N273" s="475"/>
      <c r="O273" s="20"/>
      <c r="P273" s="315"/>
      <c r="Q273" s="476"/>
      <c r="R273" s="474">
        <v>0</v>
      </c>
      <c r="S273" s="475"/>
      <c r="T273" s="20"/>
      <c r="U273" s="315"/>
      <c r="V273" s="476"/>
      <c r="W273" s="474">
        <v>0</v>
      </c>
      <c r="X273" s="475"/>
      <c r="Y273" s="20"/>
      <c r="Z273" s="315"/>
      <c r="AA273" s="476"/>
      <c r="AB273" s="474">
        <v>0</v>
      </c>
      <c r="AC273" s="475"/>
      <c r="AD273" s="20"/>
      <c r="AE273" s="315"/>
      <c r="AF273" s="476"/>
      <c r="AG273" s="474">
        <v>0</v>
      </c>
      <c r="AH273" s="475"/>
      <c r="AI273" s="20"/>
      <c r="AJ273" s="315"/>
      <c r="AK273" s="476"/>
      <c r="AL273" s="474">
        <v>0</v>
      </c>
      <c r="AM273" s="475"/>
      <c r="AN273" s="20"/>
      <c r="AO273" s="315"/>
      <c r="AP273" s="476"/>
      <c r="AQ273" s="474">
        <v>0</v>
      </c>
      <c r="AR273" s="475"/>
      <c r="AS273" s="20"/>
      <c r="AT273" s="315"/>
      <c r="AU273" s="476"/>
      <c r="AV273" s="474">
        <v>0</v>
      </c>
      <c r="AW273" s="475"/>
      <c r="AX273" s="20"/>
      <c r="AY273" s="315"/>
      <c r="AZ273" s="476"/>
      <c r="BA273" s="474">
        <v>0</v>
      </c>
      <c r="BB273" s="475"/>
      <c r="BC273" s="20"/>
      <c r="BD273" s="315"/>
      <c r="BE273" s="476"/>
      <c r="BF273" s="474">
        <v>0</v>
      </c>
      <c r="BG273" s="475"/>
      <c r="BH273" s="20"/>
      <c r="BI273" s="315"/>
      <c r="BJ273" s="476"/>
      <c r="BK273" s="474">
        <v>0</v>
      </c>
      <c r="BL273" s="475"/>
      <c r="BM273" s="20"/>
      <c r="BN273" s="315"/>
      <c r="BO273" s="476"/>
      <c r="BP273" s="474">
        <v>0</v>
      </c>
      <c r="BQ273" s="475"/>
      <c r="BR273" s="20"/>
      <c r="BS273" s="315"/>
      <c r="BT273" s="476"/>
      <c r="BU273" s="474">
        <f>SUM(M273:BP273)</f>
        <v>0</v>
      </c>
      <c r="BV273" s="475"/>
      <c r="BW273" s="20"/>
      <c r="BX273" s="315"/>
      <c r="BY273" s="476"/>
      <c r="BZ273" s="474">
        <v>0</v>
      </c>
      <c r="CA273" s="475"/>
      <c r="CB273" s="20"/>
      <c r="CC273" s="315"/>
      <c r="CD273" s="476"/>
      <c r="CE273" s="474">
        <v>0</v>
      </c>
      <c r="CF273" s="475"/>
      <c r="CG273" s="20"/>
      <c r="CH273" s="315"/>
      <c r="CI273" s="476"/>
      <c r="CJ273" s="474">
        <v>0</v>
      </c>
      <c r="CK273" s="475"/>
      <c r="CL273" s="20"/>
      <c r="CM273" s="315"/>
      <c r="CN273" s="476"/>
      <c r="CO273" s="474">
        <v>0</v>
      </c>
      <c r="CP273" s="475"/>
      <c r="CQ273" s="20"/>
      <c r="CR273" s="315"/>
      <c r="CS273" s="476"/>
      <c r="CT273" s="474">
        <v>0</v>
      </c>
      <c r="CU273" s="475"/>
      <c r="CV273" s="20"/>
      <c r="CW273" s="315"/>
      <c r="CX273" s="476"/>
      <c r="CY273" s="474">
        <v>0</v>
      </c>
      <c r="CZ273" s="475"/>
      <c r="DA273" s="20"/>
      <c r="DB273" s="315"/>
      <c r="DC273" s="476"/>
      <c r="DD273" s="474">
        <v>0</v>
      </c>
      <c r="DE273" s="475"/>
      <c r="DF273" s="20"/>
      <c r="DG273" s="315"/>
      <c r="DH273" s="476"/>
      <c r="DI273" s="474">
        <v>0</v>
      </c>
      <c r="DJ273" s="475"/>
      <c r="DK273" s="20"/>
      <c r="DL273" s="315"/>
      <c r="DM273" s="476"/>
      <c r="DN273" s="474">
        <v>0</v>
      </c>
      <c r="DO273" s="475"/>
      <c r="DP273" s="20"/>
      <c r="DQ273" s="315"/>
      <c r="DR273" s="476"/>
      <c r="DS273" s="474">
        <v>0</v>
      </c>
      <c r="DT273" s="475"/>
      <c r="DU273" s="20"/>
      <c r="DV273" s="315"/>
      <c r="DW273" s="476"/>
      <c r="DX273" s="474">
        <v>0</v>
      </c>
      <c r="DY273" s="475"/>
      <c r="DZ273" s="20"/>
      <c r="EA273" s="315"/>
      <c r="EB273" s="476"/>
      <c r="EC273" s="474">
        <v>0</v>
      </c>
      <c r="ED273" s="475"/>
      <c r="EE273" s="20"/>
      <c r="EF273" s="315"/>
      <c r="EG273" s="476"/>
      <c r="EH273" s="474">
        <v>0</v>
      </c>
      <c r="EI273" s="475"/>
      <c r="EJ273" s="20"/>
      <c r="EK273" s="315"/>
      <c r="EL273" s="476"/>
      <c r="EM273" s="474">
        <f>SUM(CE273:EH273)</f>
        <v>0</v>
      </c>
      <c r="EN273" s="475"/>
      <c r="EO273" s="20"/>
      <c r="EP273" s="151"/>
    </row>
    <row r="274" spans="4:146" hidden="1" x14ac:dyDescent="0.3">
      <c r="D274" s="151" t="s">
        <v>419</v>
      </c>
      <c r="G274" s="402"/>
      <c r="H274" s="20">
        <v>0</v>
      </c>
      <c r="I274" s="19"/>
      <c r="J274" s="20"/>
      <c r="K274" s="315"/>
      <c r="L274" s="315"/>
      <c r="M274" s="20">
        <v>0</v>
      </c>
      <c r="N274" s="19"/>
      <c r="O274" s="20"/>
      <c r="P274" s="315"/>
      <c r="Q274" s="315"/>
      <c r="R274" s="20">
        <v>0</v>
      </c>
      <c r="S274" s="19"/>
      <c r="T274" s="20"/>
      <c r="U274" s="315"/>
      <c r="V274" s="315"/>
      <c r="W274" s="20">
        <v>0</v>
      </c>
      <c r="X274" s="19"/>
      <c r="Y274" s="20"/>
      <c r="Z274" s="315"/>
      <c r="AA274" s="315"/>
      <c r="AB274" s="20">
        <v>0</v>
      </c>
      <c r="AC274" s="19"/>
      <c r="AD274" s="20"/>
      <c r="AE274" s="315"/>
      <c r="AF274" s="315"/>
      <c r="AG274" s="20">
        <v>0</v>
      </c>
      <c r="AH274" s="19"/>
      <c r="AI274" s="20"/>
      <c r="AJ274" s="315"/>
      <c r="AK274" s="315"/>
      <c r="AL274" s="20">
        <v>0</v>
      </c>
      <c r="AM274" s="19"/>
      <c r="AN274" s="20"/>
      <c r="AO274" s="315"/>
      <c r="AP274" s="315"/>
      <c r="AQ274" s="20">
        <v>0</v>
      </c>
      <c r="AR274" s="19"/>
      <c r="AS274" s="20"/>
      <c r="AT274" s="315"/>
      <c r="AU274" s="315"/>
      <c r="AV274" s="20">
        <v>0</v>
      </c>
      <c r="AW274" s="19"/>
      <c r="AX274" s="20"/>
      <c r="AY274" s="315"/>
      <c r="AZ274" s="315"/>
      <c r="BA274" s="20">
        <v>0</v>
      </c>
      <c r="BB274" s="19"/>
      <c r="BC274" s="20"/>
      <c r="BD274" s="315"/>
      <c r="BE274" s="315"/>
      <c r="BF274" s="20">
        <v>0</v>
      </c>
      <c r="BG274" s="19"/>
      <c r="BH274" s="20"/>
      <c r="BI274" s="315"/>
      <c r="BJ274" s="315"/>
      <c r="BK274" s="20">
        <v>0</v>
      </c>
      <c r="BL274" s="19"/>
      <c r="BM274" s="20"/>
      <c r="BN274" s="315"/>
      <c r="BO274" s="315"/>
      <c r="BP274" s="20">
        <v>0</v>
      </c>
      <c r="BQ274" s="19"/>
      <c r="BR274" s="20"/>
      <c r="BS274" s="315"/>
      <c r="BT274" s="315"/>
      <c r="BU274" s="20">
        <f>SUM(M274:BP274)</f>
        <v>0</v>
      </c>
      <c r="BV274" s="19"/>
      <c r="BW274" s="20"/>
      <c r="BX274" s="315"/>
      <c r="BY274" s="315"/>
      <c r="BZ274" s="20">
        <v>0</v>
      </c>
      <c r="CA274" s="19"/>
      <c r="CB274" s="20"/>
      <c r="CC274" s="315"/>
      <c r="CD274" s="315"/>
      <c r="CE274" s="20">
        <v>0</v>
      </c>
      <c r="CF274" s="19"/>
      <c r="CG274" s="20"/>
      <c r="CH274" s="315"/>
      <c r="CI274" s="315"/>
      <c r="CJ274" s="20">
        <v>0</v>
      </c>
      <c r="CK274" s="19"/>
      <c r="CL274" s="20"/>
      <c r="CM274" s="315"/>
      <c r="CN274" s="315"/>
      <c r="CO274" s="20">
        <v>0</v>
      </c>
      <c r="CP274" s="19"/>
      <c r="CQ274" s="20"/>
      <c r="CR274" s="315"/>
      <c r="CS274" s="315"/>
      <c r="CT274" s="20">
        <v>0</v>
      </c>
      <c r="CU274" s="19"/>
      <c r="CV274" s="20"/>
      <c r="CW274" s="315"/>
      <c r="CX274" s="315"/>
      <c r="CY274" s="20">
        <v>0</v>
      </c>
      <c r="CZ274" s="19"/>
      <c r="DA274" s="20"/>
      <c r="DB274" s="315"/>
      <c r="DC274" s="315"/>
      <c r="DD274" s="20">
        <v>0</v>
      </c>
      <c r="DE274" s="19"/>
      <c r="DF274" s="20"/>
      <c r="DG274" s="315"/>
      <c r="DH274" s="315"/>
      <c r="DI274" s="20">
        <v>0</v>
      </c>
      <c r="DJ274" s="19"/>
      <c r="DK274" s="20"/>
      <c r="DL274" s="315"/>
      <c r="DM274" s="315"/>
      <c r="DN274" s="20">
        <v>0</v>
      </c>
      <c r="DO274" s="19"/>
      <c r="DP274" s="20"/>
      <c r="DQ274" s="315"/>
      <c r="DR274" s="315"/>
      <c r="DS274" s="20">
        <v>0</v>
      </c>
      <c r="DT274" s="19"/>
      <c r="DU274" s="20"/>
      <c r="DV274" s="315"/>
      <c r="DW274" s="315"/>
      <c r="DX274" s="20">
        <v>0</v>
      </c>
      <c r="DY274" s="19"/>
      <c r="DZ274" s="20"/>
      <c r="EA274" s="315"/>
      <c r="EB274" s="315"/>
      <c r="EC274" s="20">
        <v>0</v>
      </c>
      <c r="ED274" s="19"/>
      <c r="EE274" s="20"/>
      <c r="EF274" s="315"/>
      <c r="EG274" s="315"/>
      <c r="EH274" s="20">
        <v>0</v>
      </c>
      <c r="EI274" s="19"/>
      <c r="EJ274" s="20"/>
      <c r="EK274" s="315"/>
      <c r="EL274" s="315"/>
      <c r="EM274" s="20">
        <f>SUM(CE274:EH274)</f>
        <v>0</v>
      </c>
      <c r="EN274" s="19"/>
      <c r="EO274" s="20"/>
      <c r="EP274" s="151"/>
    </row>
    <row r="275" spans="4:146" hidden="1" x14ac:dyDescent="0.3">
      <c r="D275" s="151" t="s">
        <v>420</v>
      </c>
      <c r="G275" s="402"/>
      <c r="H275" s="20">
        <v>0</v>
      </c>
      <c r="I275" s="19"/>
      <c r="J275" s="20"/>
      <c r="K275" s="315"/>
      <c r="L275" s="315"/>
      <c r="M275" s="20">
        <v>0</v>
      </c>
      <c r="N275" s="19"/>
      <c r="O275" s="20"/>
      <c r="P275" s="315"/>
      <c r="Q275" s="315"/>
      <c r="R275" s="20">
        <v>0</v>
      </c>
      <c r="S275" s="19"/>
      <c r="T275" s="20"/>
      <c r="U275" s="315"/>
      <c r="V275" s="315"/>
      <c r="W275" s="20">
        <v>0</v>
      </c>
      <c r="X275" s="19"/>
      <c r="Y275" s="20"/>
      <c r="Z275" s="315"/>
      <c r="AA275" s="315"/>
      <c r="AB275" s="20">
        <v>0</v>
      </c>
      <c r="AC275" s="19"/>
      <c r="AD275" s="20"/>
      <c r="AE275" s="315"/>
      <c r="AF275" s="315"/>
      <c r="AG275" s="20">
        <v>0</v>
      </c>
      <c r="AH275" s="19"/>
      <c r="AI275" s="20"/>
      <c r="AJ275" s="315"/>
      <c r="AK275" s="315"/>
      <c r="AL275" s="20">
        <v>0</v>
      </c>
      <c r="AM275" s="19"/>
      <c r="AN275" s="20"/>
      <c r="AO275" s="315"/>
      <c r="AP275" s="315"/>
      <c r="AQ275" s="20">
        <v>0</v>
      </c>
      <c r="AR275" s="19"/>
      <c r="AS275" s="20"/>
      <c r="AT275" s="315"/>
      <c r="AU275" s="315"/>
      <c r="AV275" s="20">
        <v>0</v>
      </c>
      <c r="AW275" s="19"/>
      <c r="AX275" s="20"/>
      <c r="AY275" s="315"/>
      <c r="AZ275" s="315"/>
      <c r="BA275" s="20">
        <v>0</v>
      </c>
      <c r="BB275" s="19"/>
      <c r="BC275" s="20"/>
      <c r="BD275" s="315"/>
      <c r="BE275" s="315"/>
      <c r="BF275" s="20">
        <v>0</v>
      </c>
      <c r="BG275" s="19"/>
      <c r="BH275" s="20"/>
      <c r="BI275" s="315"/>
      <c r="BJ275" s="315"/>
      <c r="BK275" s="20">
        <v>0</v>
      </c>
      <c r="BL275" s="19"/>
      <c r="BM275" s="20"/>
      <c r="BN275" s="315"/>
      <c r="BO275" s="315"/>
      <c r="BP275" s="20">
        <v>0</v>
      </c>
      <c r="BQ275" s="19"/>
      <c r="BR275" s="20"/>
      <c r="BS275" s="315"/>
      <c r="BT275" s="315"/>
      <c r="BU275" s="20">
        <f>SUM(M275:BP275)</f>
        <v>0</v>
      </c>
      <c r="BV275" s="19"/>
      <c r="BW275" s="20"/>
      <c r="BX275" s="315"/>
      <c r="BY275" s="315"/>
      <c r="BZ275" s="20">
        <v>0</v>
      </c>
      <c r="CA275" s="19"/>
      <c r="CB275" s="20"/>
      <c r="CC275" s="315"/>
      <c r="CD275" s="315"/>
      <c r="CE275" s="20">
        <v>0</v>
      </c>
      <c r="CF275" s="19"/>
      <c r="CG275" s="20"/>
      <c r="CH275" s="315"/>
      <c r="CI275" s="315"/>
      <c r="CJ275" s="20">
        <v>0</v>
      </c>
      <c r="CK275" s="19"/>
      <c r="CL275" s="20"/>
      <c r="CM275" s="315"/>
      <c r="CN275" s="315"/>
      <c r="CO275" s="20">
        <v>0</v>
      </c>
      <c r="CP275" s="19"/>
      <c r="CQ275" s="20"/>
      <c r="CR275" s="315"/>
      <c r="CS275" s="315"/>
      <c r="CT275" s="20">
        <v>0</v>
      </c>
      <c r="CU275" s="19"/>
      <c r="CV275" s="20"/>
      <c r="CW275" s="315"/>
      <c r="CX275" s="315"/>
      <c r="CY275" s="20">
        <v>0</v>
      </c>
      <c r="CZ275" s="19"/>
      <c r="DA275" s="20"/>
      <c r="DB275" s="315"/>
      <c r="DC275" s="315"/>
      <c r="DD275" s="20">
        <v>0</v>
      </c>
      <c r="DE275" s="19"/>
      <c r="DF275" s="20"/>
      <c r="DG275" s="315"/>
      <c r="DH275" s="315"/>
      <c r="DI275" s="20">
        <v>0</v>
      </c>
      <c r="DJ275" s="19"/>
      <c r="DK275" s="20"/>
      <c r="DL275" s="315"/>
      <c r="DM275" s="315"/>
      <c r="DN275" s="20">
        <v>0</v>
      </c>
      <c r="DO275" s="19"/>
      <c r="DP275" s="20"/>
      <c r="DQ275" s="315"/>
      <c r="DR275" s="315"/>
      <c r="DS275" s="20">
        <v>0</v>
      </c>
      <c r="DT275" s="19"/>
      <c r="DU275" s="20"/>
      <c r="DV275" s="315"/>
      <c r="DW275" s="315"/>
      <c r="DX275" s="20">
        <v>0</v>
      </c>
      <c r="DY275" s="19"/>
      <c r="DZ275" s="20"/>
      <c r="EA275" s="315"/>
      <c r="EB275" s="315"/>
      <c r="EC275" s="20">
        <v>0</v>
      </c>
      <c r="ED275" s="19"/>
      <c r="EE275" s="20"/>
      <c r="EF275" s="315"/>
      <c r="EG275" s="315"/>
      <c r="EH275" s="20">
        <v>0</v>
      </c>
      <c r="EI275" s="19"/>
      <c r="EJ275" s="20"/>
      <c r="EK275" s="315"/>
      <c r="EL275" s="315"/>
      <c r="EM275" s="20">
        <f>SUM(CE275:EH275)</f>
        <v>0</v>
      </c>
      <c r="EN275" s="19"/>
      <c r="EO275" s="20"/>
      <c r="EP275" s="151"/>
    </row>
    <row r="276" spans="4:146" hidden="1" x14ac:dyDescent="0.3">
      <c r="D276" s="151" t="s">
        <v>421</v>
      </c>
      <c r="G276" s="419"/>
      <c r="H276" s="6">
        <v>0</v>
      </c>
      <c r="I276" s="5"/>
      <c r="J276" s="20"/>
      <c r="K276" s="315"/>
      <c r="L276" s="483"/>
      <c r="M276" s="6">
        <v>0</v>
      </c>
      <c r="N276" s="5"/>
      <c r="O276" s="20"/>
      <c r="P276" s="315"/>
      <c r="Q276" s="483"/>
      <c r="R276" s="6">
        <v>0</v>
      </c>
      <c r="S276" s="5"/>
      <c r="T276" s="20"/>
      <c r="U276" s="315"/>
      <c r="V276" s="483"/>
      <c r="W276" s="6">
        <v>0</v>
      </c>
      <c r="X276" s="5"/>
      <c r="Y276" s="20"/>
      <c r="Z276" s="315"/>
      <c r="AA276" s="483"/>
      <c r="AB276" s="6">
        <v>0</v>
      </c>
      <c r="AC276" s="5"/>
      <c r="AD276" s="20"/>
      <c r="AE276" s="315"/>
      <c r="AF276" s="483"/>
      <c r="AG276" s="6">
        <v>0</v>
      </c>
      <c r="AH276" s="5"/>
      <c r="AI276" s="20"/>
      <c r="AJ276" s="315"/>
      <c r="AK276" s="483"/>
      <c r="AL276" s="6">
        <v>0</v>
      </c>
      <c r="AM276" s="5"/>
      <c r="AN276" s="20"/>
      <c r="AO276" s="315"/>
      <c r="AP276" s="483"/>
      <c r="AQ276" s="6">
        <v>0</v>
      </c>
      <c r="AR276" s="5"/>
      <c r="AS276" s="20"/>
      <c r="AT276" s="315"/>
      <c r="AU276" s="483"/>
      <c r="AV276" s="6">
        <v>0</v>
      </c>
      <c r="AW276" s="5"/>
      <c r="AX276" s="20"/>
      <c r="AY276" s="315"/>
      <c r="AZ276" s="483"/>
      <c r="BA276" s="6">
        <v>0</v>
      </c>
      <c r="BB276" s="5"/>
      <c r="BC276" s="20"/>
      <c r="BD276" s="315"/>
      <c r="BE276" s="483"/>
      <c r="BF276" s="6">
        <v>0</v>
      </c>
      <c r="BG276" s="5"/>
      <c r="BH276" s="20"/>
      <c r="BI276" s="315"/>
      <c r="BJ276" s="483"/>
      <c r="BK276" s="6">
        <v>0</v>
      </c>
      <c r="BL276" s="5"/>
      <c r="BM276" s="20"/>
      <c r="BN276" s="315"/>
      <c r="BO276" s="483"/>
      <c r="BP276" s="6">
        <v>0</v>
      </c>
      <c r="BQ276" s="5"/>
      <c r="BR276" s="20"/>
      <c r="BS276" s="315"/>
      <c r="BT276" s="483"/>
      <c r="BU276" s="6">
        <f>SUM(M276:BP276)</f>
        <v>0</v>
      </c>
      <c r="BV276" s="5"/>
      <c r="BW276" s="20"/>
      <c r="BX276" s="315"/>
      <c r="BY276" s="483"/>
      <c r="BZ276" s="6">
        <v>0</v>
      </c>
      <c r="CA276" s="5"/>
      <c r="CB276" s="20"/>
      <c r="CC276" s="315"/>
      <c r="CD276" s="483"/>
      <c r="CE276" s="6">
        <v>0</v>
      </c>
      <c r="CF276" s="5"/>
      <c r="CG276" s="20"/>
      <c r="CH276" s="315"/>
      <c r="CI276" s="483"/>
      <c r="CJ276" s="6">
        <v>0</v>
      </c>
      <c r="CK276" s="5"/>
      <c r="CL276" s="20"/>
      <c r="CM276" s="315"/>
      <c r="CN276" s="483"/>
      <c r="CO276" s="6">
        <v>0</v>
      </c>
      <c r="CP276" s="5"/>
      <c r="CQ276" s="20"/>
      <c r="CR276" s="315"/>
      <c r="CS276" s="483"/>
      <c r="CT276" s="6">
        <v>0</v>
      </c>
      <c r="CU276" s="5"/>
      <c r="CV276" s="20"/>
      <c r="CW276" s="315"/>
      <c r="CX276" s="483"/>
      <c r="CY276" s="6">
        <v>0</v>
      </c>
      <c r="CZ276" s="5"/>
      <c r="DA276" s="20"/>
      <c r="DB276" s="315"/>
      <c r="DC276" s="483"/>
      <c r="DD276" s="6">
        <v>0</v>
      </c>
      <c r="DE276" s="5"/>
      <c r="DF276" s="20"/>
      <c r="DG276" s="315"/>
      <c r="DH276" s="483"/>
      <c r="DI276" s="6">
        <v>0</v>
      </c>
      <c r="DJ276" s="5"/>
      <c r="DK276" s="20"/>
      <c r="DL276" s="315"/>
      <c r="DM276" s="483"/>
      <c r="DN276" s="6">
        <v>0</v>
      </c>
      <c r="DO276" s="5"/>
      <c r="DP276" s="20"/>
      <c r="DQ276" s="315"/>
      <c r="DR276" s="483"/>
      <c r="DS276" s="6">
        <v>0</v>
      </c>
      <c r="DT276" s="5"/>
      <c r="DU276" s="20"/>
      <c r="DV276" s="315"/>
      <c r="DW276" s="483"/>
      <c r="DX276" s="6">
        <v>0</v>
      </c>
      <c r="DY276" s="5"/>
      <c r="DZ276" s="20"/>
      <c r="EA276" s="315"/>
      <c r="EB276" s="483"/>
      <c r="EC276" s="6">
        <v>0</v>
      </c>
      <c r="ED276" s="5"/>
      <c r="EE276" s="20"/>
      <c r="EF276" s="315"/>
      <c r="EG276" s="483"/>
      <c r="EH276" s="6">
        <v>0</v>
      </c>
      <c r="EI276" s="5"/>
      <c r="EJ276" s="20"/>
      <c r="EK276" s="315"/>
      <c r="EL276" s="483"/>
      <c r="EM276" s="6">
        <f>SUM(CE276:EH276)</f>
        <v>0</v>
      </c>
      <c r="EN276" s="5"/>
      <c r="EO276" s="20"/>
      <c r="EP276" s="151"/>
    </row>
    <row r="277" spans="4:146" hidden="1" x14ac:dyDescent="0.3">
      <c r="D277" s="151"/>
      <c r="H277" s="20"/>
      <c r="I277" s="20"/>
      <c r="J277" s="20"/>
      <c r="K277" s="315"/>
      <c r="L277" s="20"/>
      <c r="M277" s="20"/>
      <c r="N277" s="20"/>
      <c r="O277" s="20"/>
      <c r="P277" s="315"/>
      <c r="Q277" s="20"/>
      <c r="R277" s="20"/>
      <c r="S277" s="20"/>
      <c r="T277" s="20"/>
      <c r="U277" s="315"/>
      <c r="V277" s="20"/>
      <c r="W277" s="20"/>
      <c r="X277" s="20"/>
      <c r="Y277" s="20"/>
      <c r="Z277" s="315"/>
      <c r="AA277" s="20"/>
      <c r="AB277" s="20"/>
      <c r="AC277" s="20"/>
      <c r="AD277" s="20"/>
      <c r="AE277" s="315"/>
      <c r="AF277" s="20"/>
      <c r="AG277" s="20"/>
      <c r="AH277" s="20"/>
      <c r="AI277" s="20"/>
      <c r="AJ277" s="315"/>
      <c r="AK277" s="20"/>
      <c r="AL277" s="20"/>
      <c r="AM277" s="20"/>
      <c r="AN277" s="20"/>
      <c r="AO277" s="315"/>
      <c r="AP277" s="20"/>
      <c r="AQ277" s="20"/>
      <c r="AR277" s="20"/>
      <c r="AS277" s="20"/>
      <c r="AT277" s="315"/>
      <c r="AU277" s="20"/>
      <c r="AV277" s="20"/>
      <c r="AW277" s="20"/>
      <c r="AX277" s="20"/>
      <c r="AY277" s="315"/>
      <c r="AZ277" s="20"/>
      <c r="BA277" s="20"/>
      <c r="BB277" s="20"/>
      <c r="BC277" s="20"/>
      <c r="BD277" s="315"/>
      <c r="BE277" s="20"/>
      <c r="BF277" s="20"/>
      <c r="BG277" s="20"/>
      <c r="BH277" s="20"/>
      <c r="BI277" s="315"/>
      <c r="BJ277" s="20"/>
      <c r="BK277" s="20"/>
      <c r="BL277" s="20"/>
      <c r="BM277" s="20"/>
      <c r="BN277" s="315"/>
      <c r="BO277" s="20"/>
      <c r="BP277" s="20"/>
      <c r="BQ277" s="20"/>
      <c r="BR277" s="20"/>
      <c r="BS277" s="315"/>
      <c r="BT277" s="20"/>
      <c r="BU277" s="20"/>
      <c r="BV277" s="20"/>
      <c r="BW277" s="20"/>
      <c r="BX277" s="315"/>
      <c r="BY277" s="20"/>
      <c r="BZ277" s="20"/>
      <c r="CA277" s="20"/>
      <c r="CB277" s="20"/>
      <c r="CC277" s="315"/>
      <c r="CD277" s="20"/>
      <c r="CE277" s="20"/>
      <c r="CF277" s="20"/>
      <c r="CG277" s="20"/>
      <c r="CH277" s="315"/>
      <c r="CI277" s="20"/>
      <c r="CJ277" s="20"/>
      <c r="CK277" s="20"/>
      <c r="CL277" s="20"/>
      <c r="CM277" s="315"/>
      <c r="CN277" s="20"/>
      <c r="CO277" s="20"/>
      <c r="CP277" s="20"/>
      <c r="CQ277" s="20"/>
      <c r="CR277" s="315"/>
      <c r="CS277" s="20"/>
      <c r="CT277" s="20"/>
      <c r="CU277" s="20"/>
      <c r="CV277" s="20"/>
      <c r="CW277" s="315"/>
      <c r="CX277" s="20"/>
      <c r="CY277" s="20"/>
      <c r="CZ277" s="20"/>
      <c r="DA277" s="20"/>
      <c r="DB277" s="315"/>
      <c r="DC277" s="20"/>
      <c r="DD277" s="20"/>
      <c r="DE277" s="20"/>
      <c r="DF277" s="20"/>
      <c r="DG277" s="315"/>
      <c r="DH277" s="20"/>
      <c r="DI277" s="20"/>
      <c r="DJ277" s="20"/>
      <c r="DK277" s="20"/>
      <c r="DL277" s="315"/>
      <c r="DM277" s="20"/>
      <c r="DN277" s="20"/>
      <c r="DO277" s="20"/>
      <c r="DP277" s="20"/>
      <c r="DQ277" s="315"/>
      <c r="DR277" s="20"/>
      <c r="DS277" s="20"/>
      <c r="DT277" s="20"/>
      <c r="DU277" s="20"/>
      <c r="DV277" s="315"/>
      <c r="DW277" s="20"/>
      <c r="DX277" s="20"/>
      <c r="DY277" s="20"/>
      <c r="DZ277" s="20"/>
      <c r="EA277" s="315"/>
      <c r="EB277" s="20"/>
      <c r="EC277" s="20"/>
      <c r="ED277" s="20"/>
      <c r="EE277" s="20"/>
      <c r="EF277" s="315"/>
      <c r="EG277" s="20"/>
      <c r="EH277" s="20"/>
      <c r="EI277" s="20"/>
      <c r="EJ277" s="20"/>
      <c r="EK277" s="315"/>
      <c r="EL277" s="20"/>
      <c r="EM277" s="20"/>
      <c r="EN277" s="20"/>
      <c r="EO277" s="20"/>
      <c r="EP277" s="151"/>
    </row>
    <row r="278" spans="4:146" hidden="1" x14ac:dyDescent="0.3">
      <c r="D278" s="151" t="s">
        <v>422</v>
      </c>
      <c r="H278" s="20">
        <f>SUM(H279:H282)</f>
        <v>0</v>
      </c>
      <c r="I278" s="20"/>
      <c r="J278" s="20"/>
      <c r="K278" s="315"/>
      <c r="L278" s="20"/>
      <c r="M278" s="20">
        <f>SUM(M279:M282)</f>
        <v>0</v>
      </c>
      <c r="N278" s="20"/>
      <c r="O278" s="20"/>
      <c r="P278" s="315"/>
      <c r="Q278" s="20"/>
      <c r="R278" s="20">
        <f>SUM(R279:R282)</f>
        <v>0</v>
      </c>
      <c r="S278" s="20"/>
      <c r="T278" s="20"/>
      <c r="U278" s="315"/>
      <c r="V278" s="20"/>
      <c r="W278" s="20">
        <f>SUM(W279:W282)</f>
        <v>0</v>
      </c>
      <c r="X278" s="20"/>
      <c r="Y278" s="20"/>
      <c r="Z278" s="315"/>
      <c r="AA278" s="20"/>
      <c r="AB278" s="20">
        <f>SUM(AB279:AB282)</f>
        <v>0</v>
      </c>
      <c r="AC278" s="20"/>
      <c r="AD278" s="20"/>
      <c r="AE278" s="315"/>
      <c r="AF278" s="20"/>
      <c r="AG278" s="20">
        <f>SUM(AG279:AG282)</f>
        <v>0</v>
      </c>
      <c r="AH278" s="20"/>
      <c r="AI278" s="20"/>
      <c r="AJ278" s="315"/>
      <c r="AK278" s="20"/>
      <c r="AL278" s="20">
        <f>SUM(AL279:AL282)</f>
        <v>0</v>
      </c>
      <c r="AM278" s="20"/>
      <c r="AN278" s="20"/>
      <c r="AO278" s="315"/>
      <c r="AP278" s="20"/>
      <c r="AQ278" s="20">
        <f>SUM(AQ279:AQ282)</f>
        <v>0</v>
      </c>
      <c r="AR278" s="20"/>
      <c r="AS278" s="20"/>
      <c r="AT278" s="315"/>
      <c r="AU278" s="20"/>
      <c r="AV278" s="20">
        <f>SUM(AV279:AV282)</f>
        <v>0</v>
      </c>
      <c r="AW278" s="20"/>
      <c r="AX278" s="20"/>
      <c r="AY278" s="315"/>
      <c r="AZ278" s="20"/>
      <c r="BA278" s="20">
        <f>SUM(BA279:BA282)</f>
        <v>0</v>
      </c>
      <c r="BB278" s="20"/>
      <c r="BC278" s="20"/>
      <c r="BD278" s="315"/>
      <c r="BE278" s="20"/>
      <c r="BF278" s="20">
        <f>SUM(BF279:BF282)</f>
        <v>0</v>
      </c>
      <c r="BG278" s="20"/>
      <c r="BH278" s="20"/>
      <c r="BI278" s="315"/>
      <c r="BJ278" s="20"/>
      <c r="BK278" s="20">
        <f>SUM(BK279:BK282)</f>
        <v>0</v>
      </c>
      <c r="BL278" s="20"/>
      <c r="BM278" s="20"/>
      <c r="BN278" s="315"/>
      <c r="BO278" s="20"/>
      <c r="BP278" s="20">
        <f>SUM(BP279:BP282)</f>
        <v>0</v>
      </c>
      <c r="BQ278" s="20"/>
      <c r="BR278" s="20"/>
      <c r="BS278" s="315"/>
      <c r="BT278" s="20"/>
      <c r="BU278" s="20">
        <f>SUM(BU279:BU282)</f>
        <v>0</v>
      </c>
      <c r="BV278" s="20"/>
      <c r="BW278" s="20"/>
      <c r="BX278" s="315"/>
      <c r="BY278" s="20"/>
      <c r="BZ278" s="20">
        <f>SUM(BZ279:BZ282)</f>
        <v>0</v>
      </c>
      <c r="CA278" s="20"/>
      <c r="CB278" s="20"/>
      <c r="CC278" s="315"/>
      <c r="CD278" s="20"/>
      <c r="CE278" s="20">
        <f>SUM(CE279:CE282)</f>
        <v>0</v>
      </c>
      <c r="CF278" s="20"/>
      <c r="CG278" s="20"/>
      <c r="CH278" s="315"/>
      <c r="CI278" s="20"/>
      <c r="CJ278" s="20">
        <f>SUM(CJ279:CJ282)</f>
        <v>0</v>
      </c>
      <c r="CK278" s="20"/>
      <c r="CL278" s="20"/>
      <c r="CM278" s="315"/>
      <c r="CN278" s="20"/>
      <c r="CO278" s="20">
        <f>SUM(CO279:CO282)</f>
        <v>0</v>
      </c>
      <c r="CP278" s="20"/>
      <c r="CQ278" s="20"/>
      <c r="CR278" s="315"/>
      <c r="CS278" s="20"/>
      <c r="CT278" s="20">
        <f>SUM(CT279:CT282)</f>
        <v>0</v>
      </c>
      <c r="CU278" s="20"/>
      <c r="CV278" s="20"/>
      <c r="CW278" s="315"/>
      <c r="CX278" s="20"/>
      <c r="CY278" s="20">
        <f>SUM(CY279:CY282)</f>
        <v>0</v>
      </c>
      <c r="CZ278" s="20"/>
      <c r="DA278" s="20"/>
      <c r="DB278" s="315"/>
      <c r="DC278" s="20"/>
      <c r="DD278" s="20">
        <f>SUM(DD279:DD282)</f>
        <v>0</v>
      </c>
      <c r="DE278" s="20"/>
      <c r="DF278" s="20"/>
      <c r="DG278" s="315"/>
      <c r="DH278" s="20"/>
      <c r="DI278" s="20">
        <f>SUM(DI279:DI282)</f>
        <v>0</v>
      </c>
      <c r="DJ278" s="20"/>
      <c r="DK278" s="20"/>
      <c r="DL278" s="315"/>
      <c r="DM278" s="20"/>
      <c r="DN278" s="20">
        <f>SUM(DN279:DN282)</f>
        <v>0</v>
      </c>
      <c r="DO278" s="20"/>
      <c r="DP278" s="20"/>
      <c r="DQ278" s="315"/>
      <c r="DR278" s="20"/>
      <c r="DS278" s="20">
        <f>SUM(DS279:DS282)</f>
        <v>0</v>
      </c>
      <c r="DT278" s="20"/>
      <c r="DU278" s="20"/>
      <c r="DV278" s="315"/>
      <c r="DW278" s="20"/>
      <c r="DX278" s="20">
        <f>SUM(DX279:DX282)</f>
        <v>0</v>
      </c>
      <c r="DY278" s="20"/>
      <c r="DZ278" s="20"/>
      <c r="EA278" s="315"/>
      <c r="EB278" s="20"/>
      <c r="EC278" s="20">
        <f>SUM(EC279:EC282)</f>
        <v>0</v>
      </c>
      <c r="ED278" s="20"/>
      <c r="EE278" s="20"/>
      <c r="EF278" s="315"/>
      <c r="EG278" s="20"/>
      <c r="EH278" s="20">
        <f>SUM(EH279:EH282)</f>
        <v>0</v>
      </c>
      <c r="EI278" s="20"/>
      <c r="EJ278" s="20"/>
      <c r="EK278" s="315"/>
      <c r="EL278" s="20"/>
      <c r="EM278" s="20">
        <f>SUM(EM279:EM282)</f>
        <v>0</v>
      </c>
      <c r="EN278" s="20"/>
      <c r="EO278" s="20"/>
      <c r="EP278" s="151"/>
    </row>
    <row r="279" spans="4:146" hidden="1" x14ac:dyDescent="0.3">
      <c r="D279" s="151" t="s">
        <v>416</v>
      </c>
      <c r="G279" s="406"/>
      <c r="H279" s="474">
        <v>0</v>
      </c>
      <c r="I279" s="475"/>
      <c r="J279" s="20"/>
      <c r="K279" s="315"/>
      <c r="L279" s="476"/>
      <c r="M279" s="474">
        <v>0</v>
      </c>
      <c r="N279" s="475"/>
      <c r="O279" s="20"/>
      <c r="P279" s="315"/>
      <c r="Q279" s="476"/>
      <c r="R279" s="474">
        <v>0</v>
      </c>
      <c r="S279" s="475"/>
      <c r="T279" s="20"/>
      <c r="U279" s="315"/>
      <c r="V279" s="476"/>
      <c r="W279" s="474">
        <v>0</v>
      </c>
      <c r="X279" s="475"/>
      <c r="Y279" s="20"/>
      <c r="Z279" s="315"/>
      <c r="AA279" s="476"/>
      <c r="AB279" s="474">
        <v>0</v>
      </c>
      <c r="AC279" s="475"/>
      <c r="AD279" s="20"/>
      <c r="AE279" s="315"/>
      <c r="AF279" s="476"/>
      <c r="AG279" s="474">
        <v>0</v>
      </c>
      <c r="AH279" s="475"/>
      <c r="AI279" s="20"/>
      <c r="AJ279" s="315"/>
      <c r="AK279" s="476"/>
      <c r="AL279" s="474">
        <v>0</v>
      </c>
      <c r="AM279" s="475"/>
      <c r="AN279" s="20"/>
      <c r="AO279" s="315"/>
      <c r="AP279" s="476"/>
      <c r="AQ279" s="474">
        <v>0</v>
      </c>
      <c r="AR279" s="475"/>
      <c r="AS279" s="20"/>
      <c r="AT279" s="315"/>
      <c r="AU279" s="476"/>
      <c r="AV279" s="474">
        <v>0</v>
      </c>
      <c r="AW279" s="475"/>
      <c r="AX279" s="20"/>
      <c r="AY279" s="315"/>
      <c r="AZ279" s="476"/>
      <c r="BA279" s="474">
        <v>0</v>
      </c>
      <c r="BB279" s="475"/>
      <c r="BC279" s="20"/>
      <c r="BD279" s="315"/>
      <c r="BE279" s="476"/>
      <c r="BF279" s="474">
        <v>0</v>
      </c>
      <c r="BG279" s="475"/>
      <c r="BH279" s="20"/>
      <c r="BI279" s="315"/>
      <c r="BJ279" s="476"/>
      <c r="BK279" s="474">
        <v>0</v>
      </c>
      <c r="BL279" s="475"/>
      <c r="BM279" s="20"/>
      <c r="BN279" s="315"/>
      <c r="BO279" s="476"/>
      <c r="BP279" s="474">
        <v>0</v>
      </c>
      <c r="BQ279" s="475"/>
      <c r="BR279" s="20"/>
      <c r="BS279" s="315"/>
      <c r="BT279" s="476"/>
      <c r="BU279" s="474">
        <f>SUM(M279:BP279)</f>
        <v>0</v>
      </c>
      <c r="BV279" s="475"/>
      <c r="BW279" s="20"/>
      <c r="BX279" s="315"/>
      <c r="BY279" s="476"/>
      <c r="BZ279" s="474">
        <v>0</v>
      </c>
      <c r="CA279" s="475"/>
      <c r="CB279" s="20"/>
      <c r="CC279" s="315"/>
      <c r="CD279" s="476"/>
      <c r="CE279" s="474">
        <v>0</v>
      </c>
      <c r="CF279" s="475"/>
      <c r="CG279" s="20"/>
      <c r="CH279" s="315"/>
      <c r="CI279" s="476"/>
      <c r="CJ279" s="474">
        <v>0</v>
      </c>
      <c r="CK279" s="475"/>
      <c r="CL279" s="20"/>
      <c r="CM279" s="315"/>
      <c r="CN279" s="476"/>
      <c r="CO279" s="474">
        <v>0</v>
      </c>
      <c r="CP279" s="475"/>
      <c r="CQ279" s="20"/>
      <c r="CR279" s="315"/>
      <c r="CS279" s="476"/>
      <c r="CT279" s="474">
        <v>0</v>
      </c>
      <c r="CU279" s="475"/>
      <c r="CV279" s="20"/>
      <c r="CW279" s="315"/>
      <c r="CX279" s="476"/>
      <c r="CY279" s="474">
        <v>0</v>
      </c>
      <c r="CZ279" s="475"/>
      <c r="DA279" s="20"/>
      <c r="DB279" s="315"/>
      <c r="DC279" s="476"/>
      <c r="DD279" s="474">
        <v>0</v>
      </c>
      <c r="DE279" s="475"/>
      <c r="DF279" s="20"/>
      <c r="DG279" s="315"/>
      <c r="DH279" s="476"/>
      <c r="DI279" s="474">
        <v>0</v>
      </c>
      <c r="DJ279" s="475"/>
      <c r="DK279" s="20"/>
      <c r="DL279" s="315"/>
      <c r="DM279" s="476"/>
      <c r="DN279" s="474">
        <v>0</v>
      </c>
      <c r="DO279" s="475"/>
      <c r="DP279" s="20"/>
      <c r="DQ279" s="315"/>
      <c r="DR279" s="476"/>
      <c r="DS279" s="474">
        <v>0</v>
      </c>
      <c r="DT279" s="475"/>
      <c r="DU279" s="20"/>
      <c r="DV279" s="315"/>
      <c r="DW279" s="476"/>
      <c r="DX279" s="474">
        <v>0</v>
      </c>
      <c r="DY279" s="475"/>
      <c r="DZ279" s="20"/>
      <c r="EA279" s="315"/>
      <c r="EB279" s="476"/>
      <c r="EC279" s="474">
        <v>0</v>
      </c>
      <c r="ED279" s="475"/>
      <c r="EE279" s="20"/>
      <c r="EF279" s="315"/>
      <c r="EG279" s="476"/>
      <c r="EH279" s="474">
        <v>0</v>
      </c>
      <c r="EI279" s="475"/>
      <c r="EJ279" s="20"/>
      <c r="EK279" s="315"/>
      <c r="EL279" s="476"/>
      <c r="EM279" s="474">
        <f>SUM(CE279:EH279)</f>
        <v>0</v>
      </c>
      <c r="EN279" s="475"/>
      <c r="EO279" s="20"/>
      <c r="EP279" s="151"/>
    </row>
    <row r="280" spans="4:146" hidden="1" x14ac:dyDescent="0.3">
      <c r="D280" s="151" t="s">
        <v>419</v>
      </c>
      <c r="G280" s="402"/>
      <c r="H280" s="20">
        <v>0</v>
      </c>
      <c r="I280" s="19"/>
      <c r="J280" s="20"/>
      <c r="K280" s="315"/>
      <c r="L280" s="315"/>
      <c r="M280" s="20">
        <v>0</v>
      </c>
      <c r="N280" s="19"/>
      <c r="O280" s="20"/>
      <c r="P280" s="315"/>
      <c r="Q280" s="315"/>
      <c r="R280" s="20">
        <v>0</v>
      </c>
      <c r="S280" s="19"/>
      <c r="T280" s="20"/>
      <c r="U280" s="315"/>
      <c r="V280" s="315"/>
      <c r="W280" s="20">
        <v>0</v>
      </c>
      <c r="X280" s="19"/>
      <c r="Y280" s="20"/>
      <c r="Z280" s="315"/>
      <c r="AA280" s="315"/>
      <c r="AB280" s="20">
        <v>0</v>
      </c>
      <c r="AC280" s="19"/>
      <c r="AD280" s="20"/>
      <c r="AE280" s="315"/>
      <c r="AF280" s="315"/>
      <c r="AG280" s="20">
        <v>0</v>
      </c>
      <c r="AH280" s="19"/>
      <c r="AI280" s="20"/>
      <c r="AJ280" s="315"/>
      <c r="AK280" s="315"/>
      <c r="AL280" s="20">
        <v>0</v>
      </c>
      <c r="AM280" s="19"/>
      <c r="AN280" s="20"/>
      <c r="AO280" s="315"/>
      <c r="AP280" s="315"/>
      <c r="AQ280" s="20">
        <v>0</v>
      </c>
      <c r="AR280" s="19"/>
      <c r="AS280" s="20"/>
      <c r="AT280" s="315"/>
      <c r="AU280" s="315"/>
      <c r="AV280" s="20">
        <v>0</v>
      </c>
      <c r="AW280" s="19"/>
      <c r="AX280" s="20"/>
      <c r="AY280" s="315"/>
      <c r="AZ280" s="315"/>
      <c r="BA280" s="20">
        <v>0</v>
      </c>
      <c r="BB280" s="19"/>
      <c r="BC280" s="20"/>
      <c r="BD280" s="315"/>
      <c r="BE280" s="315"/>
      <c r="BF280" s="20">
        <v>0</v>
      </c>
      <c r="BG280" s="19"/>
      <c r="BH280" s="20"/>
      <c r="BI280" s="315"/>
      <c r="BJ280" s="315"/>
      <c r="BK280" s="20">
        <v>0</v>
      </c>
      <c r="BL280" s="19"/>
      <c r="BM280" s="20"/>
      <c r="BN280" s="315"/>
      <c r="BO280" s="315"/>
      <c r="BP280" s="20">
        <v>0</v>
      </c>
      <c r="BQ280" s="19"/>
      <c r="BR280" s="20"/>
      <c r="BS280" s="315"/>
      <c r="BT280" s="315"/>
      <c r="BU280" s="20">
        <f>SUM(M280:BP280)</f>
        <v>0</v>
      </c>
      <c r="BV280" s="19"/>
      <c r="BW280" s="20"/>
      <c r="BX280" s="315"/>
      <c r="BY280" s="315"/>
      <c r="BZ280" s="20">
        <v>0</v>
      </c>
      <c r="CA280" s="19"/>
      <c r="CB280" s="20"/>
      <c r="CC280" s="315"/>
      <c r="CD280" s="315"/>
      <c r="CE280" s="20">
        <v>0</v>
      </c>
      <c r="CF280" s="19"/>
      <c r="CG280" s="20"/>
      <c r="CH280" s="315"/>
      <c r="CI280" s="315"/>
      <c r="CJ280" s="20">
        <v>0</v>
      </c>
      <c r="CK280" s="19"/>
      <c r="CL280" s="20"/>
      <c r="CM280" s="315"/>
      <c r="CN280" s="315"/>
      <c r="CO280" s="20">
        <v>0</v>
      </c>
      <c r="CP280" s="19"/>
      <c r="CQ280" s="20"/>
      <c r="CR280" s="315"/>
      <c r="CS280" s="315"/>
      <c r="CT280" s="20">
        <v>0</v>
      </c>
      <c r="CU280" s="19"/>
      <c r="CV280" s="20"/>
      <c r="CW280" s="315"/>
      <c r="CX280" s="315"/>
      <c r="CY280" s="20">
        <v>0</v>
      </c>
      <c r="CZ280" s="19"/>
      <c r="DA280" s="20"/>
      <c r="DB280" s="315"/>
      <c r="DC280" s="315"/>
      <c r="DD280" s="20">
        <v>0</v>
      </c>
      <c r="DE280" s="19"/>
      <c r="DF280" s="20"/>
      <c r="DG280" s="315"/>
      <c r="DH280" s="315"/>
      <c r="DI280" s="20">
        <v>0</v>
      </c>
      <c r="DJ280" s="19"/>
      <c r="DK280" s="20"/>
      <c r="DL280" s="315"/>
      <c r="DM280" s="315"/>
      <c r="DN280" s="20">
        <v>0</v>
      </c>
      <c r="DO280" s="19"/>
      <c r="DP280" s="20"/>
      <c r="DQ280" s="315"/>
      <c r="DR280" s="315"/>
      <c r="DS280" s="20">
        <v>0</v>
      </c>
      <c r="DT280" s="19"/>
      <c r="DU280" s="20"/>
      <c r="DV280" s="315"/>
      <c r="DW280" s="315"/>
      <c r="DX280" s="20">
        <v>0</v>
      </c>
      <c r="DY280" s="19"/>
      <c r="DZ280" s="20"/>
      <c r="EA280" s="315"/>
      <c r="EB280" s="315"/>
      <c r="EC280" s="20">
        <v>0</v>
      </c>
      <c r="ED280" s="19"/>
      <c r="EE280" s="20"/>
      <c r="EF280" s="315"/>
      <c r="EG280" s="315"/>
      <c r="EH280" s="20">
        <v>0</v>
      </c>
      <c r="EI280" s="19"/>
      <c r="EJ280" s="20"/>
      <c r="EK280" s="315"/>
      <c r="EL280" s="315"/>
      <c r="EM280" s="20">
        <f>SUM(CE280:EH280)</f>
        <v>0</v>
      </c>
      <c r="EN280" s="19"/>
      <c r="EO280" s="20"/>
      <c r="EP280" s="151"/>
    </row>
    <row r="281" spans="4:146" hidden="1" x14ac:dyDescent="0.3">
      <c r="D281" s="151" t="s">
        <v>420</v>
      </c>
      <c r="G281" s="402"/>
      <c r="H281" s="20">
        <v>0</v>
      </c>
      <c r="I281" s="19"/>
      <c r="J281" s="20"/>
      <c r="K281" s="315"/>
      <c r="L281" s="315"/>
      <c r="M281" s="20">
        <v>0</v>
      </c>
      <c r="N281" s="19"/>
      <c r="O281" s="20"/>
      <c r="P281" s="315"/>
      <c r="Q281" s="315"/>
      <c r="R281" s="20">
        <v>0</v>
      </c>
      <c r="S281" s="19"/>
      <c r="T281" s="20"/>
      <c r="U281" s="315"/>
      <c r="V281" s="315"/>
      <c r="W281" s="20">
        <v>0</v>
      </c>
      <c r="X281" s="19"/>
      <c r="Y281" s="20"/>
      <c r="Z281" s="315"/>
      <c r="AA281" s="315"/>
      <c r="AB281" s="20">
        <v>0</v>
      </c>
      <c r="AC281" s="19"/>
      <c r="AD281" s="20"/>
      <c r="AE281" s="315"/>
      <c r="AF281" s="315"/>
      <c r="AG281" s="20">
        <v>0</v>
      </c>
      <c r="AH281" s="19"/>
      <c r="AI281" s="20"/>
      <c r="AJ281" s="315"/>
      <c r="AK281" s="315"/>
      <c r="AL281" s="20">
        <v>0</v>
      </c>
      <c r="AM281" s="19"/>
      <c r="AN281" s="20"/>
      <c r="AO281" s="315"/>
      <c r="AP281" s="315"/>
      <c r="AQ281" s="20">
        <v>0</v>
      </c>
      <c r="AR281" s="19"/>
      <c r="AS281" s="20"/>
      <c r="AT281" s="315"/>
      <c r="AU281" s="315"/>
      <c r="AV281" s="20">
        <v>0</v>
      </c>
      <c r="AW281" s="19"/>
      <c r="AX281" s="20"/>
      <c r="AY281" s="315"/>
      <c r="AZ281" s="315"/>
      <c r="BA281" s="20">
        <v>0</v>
      </c>
      <c r="BB281" s="19"/>
      <c r="BC281" s="20"/>
      <c r="BD281" s="315"/>
      <c r="BE281" s="315"/>
      <c r="BF281" s="20">
        <v>0</v>
      </c>
      <c r="BG281" s="19"/>
      <c r="BH281" s="20"/>
      <c r="BI281" s="315"/>
      <c r="BJ281" s="315"/>
      <c r="BK281" s="20">
        <v>0</v>
      </c>
      <c r="BL281" s="19"/>
      <c r="BM281" s="20"/>
      <c r="BN281" s="315"/>
      <c r="BO281" s="315"/>
      <c r="BP281" s="20">
        <v>0</v>
      </c>
      <c r="BQ281" s="19"/>
      <c r="BR281" s="20"/>
      <c r="BS281" s="315"/>
      <c r="BT281" s="315"/>
      <c r="BU281" s="20">
        <f>SUM(M281:BP281)</f>
        <v>0</v>
      </c>
      <c r="BV281" s="19"/>
      <c r="BW281" s="20"/>
      <c r="BX281" s="315"/>
      <c r="BY281" s="315"/>
      <c r="BZ281" s="20">
        <v>0</v>
      </c>
      <c r="CA281" s="19"/>
      <c r="CB281" s="20"/>
      <c r="CC281" s="315"/>
      <c r="CD281" s="315"/>
      <c r="CE281" s="20">
        <v>0</v>
      </c>
      <c r="CF281" s="19"/>
      <c r="CG281" s="20"/>
      <c r="CH281" s="315"/>
      <c r="CI281" s="315"/>
      <c r="CJ281" s="20">
        <v>0</v>
      </c>
      <c r="CK281" s="19"/>
      <c r="CL281" s="20"/>
      <c r="CM281" s="315"/>
      <c r="CN281" s="315"/>
      <c r="CO281" s="20">
        <v>0</v>
      </c>
      <c r="CP281" s="19"/>
      <c r="CQ281" s="20"/>
      <c r="CR281" s="315"/>
      <c r="CS281" s="315"/>
      <c r="CT281" s="20">
        <v>0</v>
      </c>
      <c r="CU281" s="19"/>
      <c r="CV281" s="20"/>
      <c r="CW281" s="315"/>
      <c r="CX281" s="315"/>
      <c r="CY281" s="20">
        <v>0</v>
      </c>
      <c r="CZ281" s="19"/>
      <c r="DA281" s="20"/>
      <c r="DB281" s="315"/>
      <c r="DC281" s="315"/>
      <c r="DD281" s="20">
        <v>0</v>
      </c>
      <c r="DE281" s="19"/>
      <c r="DF281" s="20"/>
      <c r="DG281" s="315"/>
      <c r="DH281" s="315"/>
      <c r="DI281" s="20">
        <v>0</v>
      </c>
      <c r="DJ281" s="19"/>
      <c r="DK281" s="20"/>
      <c r="DL281" s="315"/>
      <c r="DM281" s="315"/>
      <c r="DN281" s="20">
        <v>0</v>
      </c>
      <c r="DO281" s="19"/>
      <c r="DP281" s="20"/>
      <c r="DQ281" s="315"/>
      <c r="DR281" s="315"/>
      <c r="DS281" s="20">
        <v>0</v>
      </c>
      <c r="DT281" s="19"/>
      <c r="DU281" s="20"/>
      <c r="DV281" s="315"/>
      <c r="DW281" s="315"/>
      <c r="DX281" s="20">
        <v>0</v>
      </c>
      <c r="DY281" s="19"/>
      <c r="DZ281" s="20"/>
      <c r="EA281" s="315"/>
      <c r="EB281" s="315"/>
      <c r="EC281" s="20">
        <v>0</v>
      </c>
      <c r="ED281" s="19"/>
      <c r="EE281" s="20"/>
      <c r="EF281" s="315"/>
      <c r="EG281" s="315"/>
      <c r="EH281" s="20">
        <v>0</v>
      </c>
      <c r="EI281" s="19"/>
      <c r="EJ281" s="20"/>
      <c r="EK281" s="315"/>
      <c r="EL281" s="315"/>
      <c r="EM281" s="20">
        <f>SUM(CE281:EH281)</f>
        <v>0</v>
      </c>
      <c r="EN281" s="19"/>
      <c r="EO281" s="20"/>
      <c r="EP281" s="151"/>
    </row>
    <row r="282" spans="4:146" hidden="1" x14ac:dyDescent="0.3">
      <c r="D282" s="151" t="s">
        <v>421</v>
      </c>
      <c r="G282" s="419"/>
      <c r="H282" s="6">
        <v>0</v>
      </c>
      <c r="I282" s="5"/>
      <c r="J282" s="20"/>
      <c r="K282" s="315"/>
      <c r="L282" s="483"/>
      <c r="M282" s="6">
        <v>0</v>
      </c>
      <c r="N282" s="5"/>
      <c r="O282" s="20"/>
      <c r="P282" s="315"/>
      <c r="Q282" s="483"/>
      <c r="R282" s="6">
        <v>0</v>
      </c>
      <c r="S282" s="5"/>
      <c r="T282" s="20"/>
      <c r="U282" s="315"/>
      <c r="V282" s="483"/>
      <c r="W282" s="6">
        <v>0</v>
      </c>
      <c r="X282" s="5"/>
      <c r="Y282" s="20"/>
      <c r="Z282" s="315"/>
      <c r="AA282" s="483"/>
      <c r="AB282" s="6">
        <v>0</v>
      </c>
      <c r="AC282" s="5"/>
      <c r="AD282" s="20"/>
      <c r="AE282" s="315"/>
      <c r="AF282" s="483"/>
      <c r="AG282" s="6">
        <v>0</v>
      </c>
      <c r="AH282" s="5"/>
      <c r="AI282" s="20"/>
      <c r="AJ282" s="315"/>
      <c r="AK282" s="483"/>
      <c r="AL282" s="6">
        <v>0</v>
      </c>
      <c r="AM282" s="5"/>
      <c r="AN282" s="20"/>
      <c r="AO282" s="315"/>
      <c r="AP282" s="483"/>
      <c r="AQ282" s="6">
        <v>0</v>
      </c>
      <c r="AR282" s="5"/>
      <c r="AS282" s="20"/>
      <c r="AT282" s="315"/>
      <c r="AU282" s="483"/>
      <c r="AV282" s="6">
        <v>0</v>
      </c>
      <c r="AW282" s="5"/>
      <c r="AX282" s="20"/>
      <c r="AY282" s="315"/>
      <c r="AZ282" s="483"/>
      <c r="BA282" s="6">
        <v>0</v>
      </c>
      <c r="BB282" s="5"/>
      <c r="BC282" s="20"/>
      <c r="BD282" s="315"/>
      <c r="BE282" s="483"/>
      <c r="BF282" s="6">
        <v>0</v>
      </c>
      <c r="BG282" s="5"/>
      <c r="BH282" s="20"/>
      <c r="BI282" s="315"/>
      <c r="BJ282" s="483"/>
      <c r="BK282" s="6">
        <v>0</v>
      </c>
      <c r="BL282" s="5"/>
      <c r="BM282" s="20"/>
      <c r="BN282" s="315"/>
      <c r="BO282" s="483"/>
      <c r="BP282" s="6">
        <v>0</v>
      </c>
      <c r="BQ282" s="5"/>
      <c r="BR282" s="20"/>
      <c r="BS282" s="315"/>
      <c r="BT282" s="483"/>
      <c r="BU282" s="6">
        <f>SUM(M282:BP282)</f>
        <v>0</v>
      </c>
      <c r="BV282" s="5"/>
      <c r="BW282" s="20"/>
      <c r="BX282" s="315"/>
      <c r="BY282" s="483"/>
      <c r="BZ282" s="6">
        <v>0</v>
      </c>
      <c r="CA282" s="5"/>
      <c r="CB282" s="20"/>
      <c r="CC282" s="315"/>
      <c r="CD282" s="483"/>
      <c r="CE282" s="6">
        <v>0</v>
      </c>
      <c r="CF282" s="5"/>
      <c r="CG282" s="20"/>
      <c r="CH282" s="315"/>
      <c r="CI282" s="483"/>
      <c r="CJ282" s="6">
        <v>0</v>
      </c>
      <c r="CK282" s="5"/>
      <c r="CL282" s="20"/>
      <c r="CM282" s="315"/>
      <c r="CN282" s="483"/>
      <c r="CO282" s="6">
        <v>0</v>
      </c>
      <c r="CP282" s="5"/>
      <c r="CQ282" s="20"/>
      <c r="CR282" s="315"/>
      <c r="CS282" s="483"/>
      <c r="CT282" s="6">
        <v>0</v>
      </c>
      <c r="CU282" s="5"/>
      <c r="CV282" s="20"/>
      <c r="CW282" s="315"/>
      <c r="CX282" s="483"/>
      <c r="CY282" s="6">
        <v>0</v>
      </c>
      <c r="CZ282" s="5"/>
      <c r="DA282" s="20"/>
      <c r="DB282" s="315"/>
      <c r="DC282" s="483"/>
      <c r="DD282" s="6">
        <v>0</v>
      </c>
      <c r="DE282" s="5"/>
      <c r="DF282" s="20"/>
      <c r="DG282" s="315"/>
      <c r="DH282" s="483"/>
      <c r="DI282" s="6">
        <v>0</v>
      </c>
      <c r="DJ282" s="5"/>
      <c r="DK282" s="20"/>
      <c r="DL282" s="315"/>
      <c r="DM282" s="483"/>
      <c r="DN282" s="6">
        <v>0</v>
      </c>
      <c r="DO282" s="5"/>
      <c r="DP282" s="20"/>
      <c r="DQ282" s="315"/>
      <c r="DR282" s="483"/>
      <c r="DS282" s="6">
        <v>0</v>
      </c>
      <c r="DT282" s="5"/>
      <c r="DU282" s="20"/>
      <c r="DV282" s="315"/>
      <c r="DW282" s="483"/>
      <c r="DX282" s="6">
        <v>0</v>
      </c>
      <c r="DY282" s="5"/>
      <c r="DZ282" s="20"/>
      <c r="EA282" s="315"/>
      <c r="EB282" s="483"/>
      <c r="EC282" s="6">
        <v>0</v>
      </c>
      <c r="ED282" s="5"/>
      <c r="EE282" s="20"/>
      <c r="EF282" s="315"/>
      <c r="EG282" s="483"/>
      <c r="EH282" s="6">
        <v>0</v>
      </c>
      <c r="EI282" s="5"/>
      <c r="EJ282" s="20"/>
      <c r="EK282" s="315"/>
      <c r="EL282" s="483"/>
      <c r="EM282" s="6">
        <f>SUM(CE282:EH282)</f>
        <v>0</v>
      </c>
      <c r="EN282" s="5"/>
      <c r="EO282" s="20"/>
      <c r="EP282" s="151"/>
    </row>
    <row r="283" spans="4:146" ht="12.75" hidden="1" customHeight="1" x14ac:dyDescent="0.3">
      <c r="D283" s="151"/>
      <c r="F283" s="702"/>
      <c r="G283" s="411"/>
      <c r="H283" s="20"/>
      <c r="I283" s="20"/>
      <c r="J283" s="20"/>
      <c r="K283" s="315"/>
      <c r="L283" s="411"/>
      <c r="M283" s="20"/>
      <c r="N283" s="20"/>
      <c r="O283" s="20"/>
      <c r="P283" s="315"/>
      <c r="Q283" s="411"/>
      <c r="R283" s="20"/>
      <c r="S283" s="20"/>
      <c r="T283" s="20"/>
      <c r="U283" s="315"/>
      <c r="V283" s="411"/>
      <c r="W283" s="20"/>
      <c r="X283" s="20"/>
      <c r="Y283" s="20"/>
      <c r="Z283" s="315"/>
      <c r="AA283" s="411"/>
      <c r="AB283" s="20"/>
      <c r="AC283" s="20"/>
      <c r="AD283" s="20"/>
      <c r="AE283" s="315"/>
      <c r="AF283" s="411"/>
      <c r="AG283" s="20"/>
      <c r="AH283" s="20"/>
      <c r="AI283" s="20"/>
      <c r="AJ283" s="315"/>
      <c r="AK283" s="411"/>
      <c r="AL283" s="20"/>
      <c r="AM283" s="20"/>
      <c r="AN283" s="20"/>
      <c r="AO283" s="315"/>
      <c r="AP283" s="411"/>
      <c r="AQ283" s="20"/>
      <c r="AR283" s="20"/>
      <c r="AS283" s="20"/>
      <c r="AT283" s="315"/>
      <c r="AU283" s="411"/>
      <c r="AV283" s="20"/>
      <c r="AW283" s="20"/>
      <c r="AX283" s="20"/>
      <c r="AY283" s="315"/>
      <c r="AZ283" s="411"/>
      <c r="BA283" s="20"/>
      <c r="BB283" s="20"/>
      <c r="BC283" s="20"/>
      <c r="BD283" s="315"/>
      <c r="BE283" s="411"/>
      <c r="BF283" s="20"/>
      <c r="BG283" s="20"/>
      <c r="BH283" s="20"/>
      <c r="BI283" s="315"/>
      <c r="BJ283" s="411"/>
      <c r="BK283" s="20"/>
      <c r="BL283" s="20"/>
      <c r="BM283" s="20"/>
      <c r="BN283" s="315"/>
      <c r="BO283" s="411"/>
      <c r="BP283" s="20"/>
      <c r="BQ283" s="20"/>
      <c r="BR283" s="20"/>
      <c r="BS283" s="315"/>
      <c r="BT283" s="411"/>
      <c r="BU283" s="20"/>
      <c r="BV283" s="20"/>
      <c r="BW283" s="20"/>
      <c r="BX283" s="315"/>
      <c r="BY283" s="411"/>
      <c r="BZ283" s="20"/>
      <c r="CA283" s="20"/>
      <c r="CB283" s="20"/>
      <c r="CC283" s="315"/>
      <c r="CD283" s="411"/>
      <c r="CE283" s="20"/>
      <c r="CF283" s="20"/>
      <c r="CG283" s="20"/>
      <c r="CH283" s="315"/>
      <c r="CI283" s="411"/>
      <c r="CJ283" s="20"/>
      <c r="CK283" s="20"/>
      <c r="CL283" s="20"/>
      <c r="CM283" s="315"/>
      <c r="CN283" s="411"/>
      <c r="CO283" s="20"/>
      <c r="CP283" s="20"/>
      <c r="CQ283" s="20"/>
      <c r="CR283" s="315"/>
      <c r="CS283" s="411"/>
      <c r="CT283" s="20"/>
      <c r="CU283" s="20"/>
      <c r="CV283" s="20"/>
      <c r="CW283" s="315"/>
      <c r="CX283" s="411"/>
      <c r="CY283" s="20"/>
      <c r="CZ283" s="20"/>
      <c r="DA283" s="20"/>
      <c r="DB283" s="315"/>
      <c r="DC283" s="411"/>
      <c r="DD283" s="20"/>
      <c r="DE283" s="20"/>
      <c r="DF283" s="20"/>
      <c r="DG283" s="315"/>
      <c r="DH283" s="411"/>
      <c r="DI283" s="20"/>
      <c r="DJ283" s="20"/>
      <c r="DK283" s="20"/>
      <c r="DL283" s="315"/>
      <c r="DM283" s="411"/>
      <c r="DN283" s="20"/>
      <c r="DO283" s="20"/>
      <c r="DP283" s="20"/>
      <c r="DQ283" s="315"/>
      <c r="DR283" s="411"/>
      <c r="DS283" s="20"/>
      <c r="DT283" s="20"/>
      <c r="DU283" s="20"/>
      <c r="DV283" s="315"/>
      <c r="DW283" s="411"/>
      <c r="DX283" s="20"/>
      <c r="DY283" s="20"/>
      <c r="DZ283" s="20"/>
      <c r="EA283" s="315"/>
      <c r="EB283" s="411"/>
      <c r="EC283" s="20"/>
      <c r="ED283" s="20"/>
      <c r="EE283" s="20"/>
      <c r="EF283" s="315"/>
      <c r="EG283" s="411"/>
      <c r="EH283" s="20"/>
      <c r="EI283" s="20"/>
      <c r="EJ283" s="20"/>
      <c r="EK283" s="315"/>
      <c r="EL283" s="411"/>
      <c r="EM283" s="20"/>
      <c r="EN283" s="20"/>
      <c r="EO283" s="20"/>
      <c r="EP283" s="151"/>
    </row>
    <row r="284" spans="4:146" ht="12.75" hidden="1" customHeight="1" x14ac:dyDescent="0.3">
      <c r="D284" s="151" t="s">
        <v>478</v>
      </c>
      <c r="F284" s="702"/>
      <c r="G284" s="411"/>
      <c r="H284" s="20">
        <f>SUM(H285:H287)</f>
        <v>0</v>
      </c>
      <c r="I284" s="20"/>
      <c r="J284" s="20"/>
      <c r="K284" s="315"/>
      <c r="L284" s="20"/>
      <c r="M284" s="20">
        <f>SUM(M285:M287)</f>
        <v>0</v>
      </c>
      <c r="N284" s="20"/>
      <c r="O284" s="20"/>
      <c r="P284" s="315"/>
      <c r="Q284" s="411"/>
      <c r="R284" s="20">
        <f>SUM(R285:R287)</f>
        <v>0</v>
      </c>
      <c r="S284" s="20"/>
      <c r="T284" s="20"/>
      <c r="U284" s="315"/>
      <c r="V284" s="411"/>
      <c r="W284" s="20">
        <f>SUM(W285:W287)</f>
        <v>0</v>
      </c>
      <c r="X284" s="20"/>
      <c r="Y284" s="20"/>
      <c r="Z284" s="315"/>
      <c r="AA284" s="411"/>
      <c r="AB284" s="20">
        <f>SUM(AB285:AB287)</f>
        <v>0</v>
      </c>
      <c r="AC284" s="20"/>
      <c r="AD284" s="20"/>
      <c r="AE284" s="315"/>
      <c r="AF284" s="411"/>
      <c r="AG284" s="20">
        <f>SUM(AG285:AG287)</f>
        <v>0</v>
      </c>
      <c r="AH284" s="20"/>
      <c r="AI284" s="20"/>
      <c r="AJ284" s="315"/>
      <c r="AK284" s="411"/>
      <c r="AL284" s="20">
        <f>SUM(AL285:AL287)</f>
        <v>0</v>
      </c>
      <c r="AM284" s="20"/>
      <c r="AN284" s="20"/>
      <c r="AO284" s="315"/>
      <c r="AP284" s="411"/>
      <c r="AQ284" s="20">
        <f>SUM(AQ285:AQ287)</f>
        <v>0</v>
      </c>
      <c r="AR284" s="20"/>
      <c r="AS284" s="20"/>
      <c r="AT284" s="315"/>
      <c r="AU284" s="411"/>
      <c r="AV284" s="20">
        <f>SUM(AV285:AV287)</f>
        <v>0</v>
      </c>
      <c r="AW284" s="20"/>
      <c r="AX284" s="20"/>
      <c r="AY284" s="315"/>
      <c r="AZ284" s="411"/>
      <c r="BA284" s="20">
        <f>SUM(BA285:BA287)</f>
        <v>0</v>
      </c>
      <c r="BB284" s="20"/>
      <c r="BC284" s="20"/>
      <c r="BD284" s="315"/>
      <c r="BE284" s="411"/>
      <c r="BF284" s="20">
        <f>SUM(BF285:BF287)</f>
        <v>0</v>
      </c>
      <c r="BG284" s="20"/>
      <c r="BH284" s="20"/>
      <c r="BI284" s="315"/>
      <c r="BJ284" s="411"/>
      <c r="BK284" s="20">
        <f>SUM(BK285:BK287)</f>
        <v>0</v>
      </c>
      <c r="BL284" s="20"/>
      <c r="BM284" s="20"/>
      <c r="BN284" s="315"/>
      <c r="BO284" s="411"/>
      <c r="BP284" s="20">
        <f>SUM(BP285:BP287)</f>
        <v>0</v>
      </c>
      <c r="BQ284" s="20"/>
      <c r="BR284" s="20"/>
      <c r="BS284" s="315"/>
      <c r="BT284" s="411"/>
      <c r="BU284" s="20">
        <f>SUM(BU285:BU288)</f>
        <v>0</v>
      </c>
      <c r="BV284" s="20"/>
      <c r="BW284" s="20"/>
      <c r="BX284" s="315"/>
      <c r="BY284" s="411"/>
      <c r="BZ284" s="20">
        <f>SUM(BZ285:BZ287)</f>
        <v>0</v>
      </c>
      <c r="CA284" s="20"/>
      <c r="CB284" s="20"/>
      <c r="CC284" s="315"/>
      <c r="CD284" s="20"/>
      <c r="CE284" s="20">
        <f>SUM(CE285:CE287)</f>
        <v>0</v>
      </c>
      <c r="CF284" s="20"/>
      <c r="CG284" s="20"/>
      <c r="CH284" s="315"/>
      <c r="CI284" s="411"/>
      <c r="CJ284" s="20">
        <f>SUM(CJ285:CJ287)</f>
        <v>0</v>
      </c>
      <c r="CK284" s="20"/>
      <c r="CL284" s="20"/>
      <c r="CM284" s="315"/>
      <c r="CN284" s="411"/>
      <c r="CO284" s="20">
        <f>SUM(CO285:CO287)</f>
        <v>0</v>
      </c>
      <c r="CP284" s="20"/>
      <c r="CQ284" s="20"/>
      <c r="CR284" s="315"/>
      <c r="CS284" s="411"/>
      <c r="CT284" s="20">
        <f>SUM(CT285:CT287)</f>
        <v>0</v>
      </c>
      <c r="CU284" s="20"/>
      <c r="CV284" s="20"/>
      <c r="CW284" s="315"/>
      <c r="CX284" s="411"/>
      <c r="CY284" s="20">
        <f>SUM(CY285:CY287)</f>
        <v>0</v>
      </c>
      <c r="CZ284" s="20"/>
      <c r="DA284" s="20"/>
      <c r="DB284" s="315"/>
      <c r="DC284" s="411"/>
      <c r="DD284" s="20">
        <f>SUM(DD285:DD287)</f>
        <v>0</v>
      </c>
      <c r="DE284" s="20"/>
      <c r="DF284" s="20"/>
      <c r="DG284" s="315"/>
      <c r="DH284" s="411"/>
      <c r="DI284" s="20">
        <f>SUM(DI285:DI287)</f>
        <v>0</v>
      </c>
      <c r="DJ284" s="20"/>
      <c r="DK284" s="20"/>
      <c r="DL284" s="315"/>
      <c r="DM284" s="411"/>
      <c r="DN284" s="20">
        <f>SUM(DN285:DN287)</f>
        <v>0</v>
      </c>
      <c r="DO284" s="20"/>
      <c r="DP284" s="20"/>
      <c r="DQ284" s="315"/>
      <c r="DR284" s="411"/>
      <c r="DS284" s="20">
        <f>SUM(DS285:DS287)</f>
        <v>0</v>
      </c>
      <c r="DT284" s="20"/>
      <c r="DU284" s="20"/>
      <c r="DV284" s="315"/>
      <c r="DW284" s="411"/>
      <c r="DX284" s="20">
        <f>SUM(DX285:DX287)</f>
        <v>0</v>
      </c>
      <c r="DY284" s="20"/>
      <c r="DZ284" s="20"/>
      <c r="EA284" s="315"/>
      <c r="EB284" s="411"/>
      <c r="EC284" s="20">
        <f>SUM(EC285:EC287)</f>
        <v>0</v>
      </c>
      <c r="ED284" s="20"/>
      <c r="EE284" s="20"/>
      <c r="EF284" s="315"/>
      <c r="EG284" s="411"/>
      <c r="EH284" s="20">
        <f>SUM(EH285:EH287)</f>
        <v>0</v>
      </c>
      <c r="EI284" s="20"/>
      <c r="EJ284" s="20"/>
      <c r="EK284" s="315"/>
      <c r="EL284" s="411"/>
      <c r="EM284" s="20">
        <f>SUM(EM285:EM288)</f>
        <v>0</v>
      </c>
      <c r="EN284" s="20"/>
      <c r="EO284" s="20"/>
      <c r="EP284" s="151"/>
    </row>
    <row r="285" spans="4:146" ht="12.75" hidden="1" customHeight="1" x14ac:dyDescent="0.3">
      <c r="D285" s="151" t="s">
        <v>416</v>
      </c>
      <c r="F285" s="702"/>
      <c r="G285" s="406"/>
      <c r="H285" s="474">
        <v>0</v>
      </c>
      <c r="I285" s="475"/>
      <c r="J285" s="20"/>
      <c r="K285" s="315"/>
      <c r="L285" s="406"/>
      <c r="M285" s="474">
        <v>0</v>
      </c>
      <c r="N285" s="475"/>
      <c r="O285" s="20"/>
      <c r="P285" s="315"/>
      <c r="Q285" s="406"/>
      <c r="R285" s="474">
        <v>0</v>
      </c>
      <c r="S285" s="475"/>
      <c r="T285" s="20"/>
      <c r="U285" s="315"/>
      <c r="V285" s="406"/>
      <c r="W285" s="474">
        <v>0</v>
      </c>
      <c r="X285" s="475"/>
      <c r="Y285" s="20"/>
      <c r="Z285" s="315"/>
      <c r="AA285" s="406"/>
      <c r="AB285" s="474">
        <v>0</v>
      </c>
      <c r="AC285" s="475"/>
      <c r="AD285" s="20"/>
      <c r="AE285" s="315"/>
      <c r="AF285" s="406"/>
      <c r="AG285" s="474">
        <v>0</v>
      </c>
      <c r="AH285" s="475"/>
      <c r="AI285" s="20"/>
      <c r="AJ285" s="315"/>
      <c r="AK285" s="406"/>
      <c r="AL285" s="474">
        <v>0</v>
      </c>
      <c r="AM285" s="475"/>
      <c r="AN285" s="20"/>
      <c r="AO285" s="315"/>
      <c r="AP285" s="406"/>
      <c r="AQ285" s="474">
        <v>0</v>
      </c>
      <c r="AR285" s="475"/>
      <c r="AS285" s="20"/>
      <c r="AT285" s="315"/>
      <c r="AU285" s="406"/>
      <c r="AV285" s="474">
        <v>0</v>
      </c>
      <c r="AW285" s="475"/>
      <c r="AX285" s="20"/>
      <c r="AY285" s="315"/>
      <c r="AZ285" s="406"/>
      <c r="BA285" s="474">
        <v>0</v>
      </c>
      <c r="BB285" s="475"/>
      <c r="BC285" s="20"/>
      <c r="BD285" s="315"/>
      <c r="BE285" s="406"/>
      <c r="BF285" s="474">
        <v>0</v>
      </c>
      <c r="BG285" s="475"/>
      <c r="BH285" s="20"/>
      <c r="BI285" s="315"/>
      <c r="BJ285" s="406"/>
      <c r="BK285" s="474">
        <v>0</v>
      </c>
      <c r="BL285" s="475"/>
      <c r="BM285" s="20"/>
      <c r="BN285" s="315"/>
      <c r="BO285" s="406"/>
      <c r="BP285" s="474">
        <v>0</v>
      </c>
      <c r="BQ285" s="475"/>
      <c r="BR285" s="20"/>
      <c r="BS285" s="315"/>
      <c r="BT285" s="476"/>
      <c r="BU285" s="474">
        <f>SUM(M285:BP285)</f>
        <v>0</v>
      </c>
      <c r="BV285" s="475"/>
      <c r="BW285" s="20"/>
      <c r="BX285" s="315"/>
      <c r="BY285" s="476"/>
      <c r="BZ285" s="474">
        <v>0</v>
      </c>
      <c r="CA285" s="475"/>
      <c r="CB285" s="20"/>
      <c r="CC285" s="315"/>
      <c r="CD285" s="476"/>
      <c r="CE285" s="474">
        <v>0</v>
      </c>
      <c r="CF285" s="475"/>
      <c r="CG285" s="20"/>
      <c r="CH285" s="315"/>
      <c r="CI285" s="476"/>
      <c r="CJ285" s="474">
        <v>0</v>
      </c>
      <c r="CK285" s="475"/>
      <c r="CL285" s="20"/>
      <c r="CM285" s="315"/>
      <c r="CN285" s="476"/>
      <c r="CO285" s="474">
        <v>0</v>
      </c>
      <c r="CP285" s="475"/>
      <c r="CQ285" s="20"/>
      <c r="CR285" s="315"/>
      <c r="CS285" s="476"/>
      <c r="CT285" s="474">
        <v>0</v>
      </c>
      <c r="CU285" s="475"/>
      <c r="CV285" s="20"/>
      <c r="CW285" s="315"/>
      <c r="CX285" s="476"/>
      <c r="CY285" s="474">
        <v>0</v>
      </c>
      <c r="CZ285" s="475"/>
      <c r="DA285" s="20"/>
      <c r="DB285" s="315"/>
      <c r="DC285" s="476"/>
      <c r="DD285" s="474">
        <v>0</v>
      </c>
      <c r="DE285" s="475"/>
      <c r="DF285" s="20"/>
      <c r="DG285" s="315"/>
      <c r="DH285" s="476"/>
      <c r="DI285" s="474">
        <v>0</v>
      </c>
      <c r="DJ285" s="475"/>
      <c r="DK285" s="20"/>
      <c r="DL285" s="315"/>
      <c r="DM285" s="476"/>
      <c r="DN285" s="474">
        <v>0</v>
      </c>
      <c r="DO285" s="475"/>
      <c r="DP285" s="20"/>
      <c r="DQ285" s="315"/>
      <c r="DR285" s="476"/>
      <c r="DS285" s="474">
        <v>0</v>
      </c>
      <c r="DT285" s="475"/>
      <c r="DU285" s="20"/>
      <c r="DV285" s="315"/>
      <c r="DW285" s="476"/>
      <c r="DX285" s="474">
        <v>0</v>
      </c>
      <c r="DY285" s="475"/>
      <c r="DZ285" s="20"/>
      <c r="EA285" s="315"/>
      <c r="EB285" s="476"/>
      <c r="EC285" s="474">
        <v>0</v>
      </c>
      <c r="ED285" s="475"/>
      <c r="EE285" s="20"/>
      <c r="EF285" s="315"/>
      <c r="EG285" s="476"/>
      <c r="EH285" s="474">
        <v>0</v>
      </c>
      <c r="EI285" s="475"/>
      <c r="EJ285" s="20"/>
      <c r="EK285" s="315"/>
      <c r="EL285" s="476"/>
      <c r="EM285" s="474">
        <f>SUM(CE285:EH285)</f>
        <v>0</v>
      </c>
      <c r="EN285" s="475"/>
      <c r="EO285" s="20"/>
      <c r="EP285" s="151"/>
    </row>
    <row r="286" spans="4:146" ht="12.75" hidden="1" customHeight="1" x14ac:dyDescent="0.3">
      <c r="D286" s="151" t="s">
        <v>419</v>
      </c>
      <c r="F286" s="702"/>
      <c r="G286" s="402"/>
      <c r="H286" s="20">
        <v>0</v>
      </c>
      <c r="I286" s="19"/>
      <c r="J286" s="20"/>
      <c r="K286" s="315"/>
      <c r="L286" s="402"/>
      <c r="M286" s="20">
        <v>0</v>
      </c>
      <c r="N286" s="19"/>
      <c r="O286" s="20"/>
      <c r="P286" s="315"/>
      <c r="Q286" s="402"/>
      <c r="R286" s="20">
        <v>0</v>
      </c>
      <c r="S286" s="19"/>
      <c r="T286" s="20"/>
      <c r="U286" s="315"/>
      <c r="V286" s="402"/>
      <c r="W286" s="20">
        <v>0</v>
      </c>
      <c r="X286" s="19"/>
      <c r="Y286" s="20"/>
      <c r="Z286" s="315"/>
      <c r="AA286" s="402"/>
      <c r="AB286" s="20">
        <v>0</v>
      </c>
      <c r="AC286" s="19"/>
      <c r="AD286" s="20"/>
      <c r="AE286" s="315"/>
      <c r="AF286" s="402"/>
      <c r="AG286" s="20">
        <v>0</v>
      </c>
      <c r="AH286" s="19"/>
      <c r="AI286" s="20"/>
      <c r="AJ286" s="315"/>
      <c r="AK286" s="402"/>
      <c r="AL286" s="20">
        <v>0</v>
      </c>
      <c r="AM286" s="19"/>
      <c r="AN286" s="20"/>
      <c r="AO286" s="315"/>
      <c r="AP286" s="402"/>
      <c r="AQ286" s="20">
        <v>0</v>
      </c>
      <c r="AR286" s="19"/>
      <c r="AS286" s="20"/>
      <c r="AT286" s="315"/>
      <c r="AU286" s="402"/>
      <c r="AV286" s="20">
        <v>0</v>
      </c>
      <c r="AW286" s="19"/>
      <c r="AX286" s="20"/>
      <c r="AY286" s="315"/>
      <c r="AZ286" s="402"/>
      <c r="BA286" s="20">
        <v>0</v>
      </c>
      <c r="BB286" s="19"/>
      <c r="BC286" s="20"/>
      <c r="BD286" s="315"/>
      <c r="BE286" s="402"/>
      <c r="BF286" s="20">
        <v>0</v>
      </c>
      <c r="BG286" s="19"/>
      <c r="BH286" s="20"/>
      <c r="BI286" s="315"/>
      <c r="BJ286" s="402"/>
      <c r="BK286" s="20">
        <v>0</v>
      </c>
      <c r="BL286" s="19"/>
      <c r="BM286" s="20"/>
      <c r="BN286" s="315"/>
      <c r="BO286" s="402"/>
      <c r="BP286" s="20">
        <v>0</v>
      </c>
      <c r="BQ286" s="19"/>
      <c r="BR286" s="20"/>
      <c r="BS286" s="315"/>
      <c r="BT286" s="315"/>
      <c r="BU286" s="20">
        <f>SUM(M286:BP286)</f>
        <v>0</v>
      </c>
      <c r="BV286" s="19"/>
      <c r="BW286" s="20"/>
      <c r="BX286" s="315"/>
      <c r="BY286" s="315"/>
      <c r="BZ286" s="20">
        <v>0</v>
      </c>
      <c r="CA286" s="19"/>
      <c r="CB286" s="20"/>
      <c r="CC286" s="315"/>
      <c r="CD286" s="315"/>
      <c r="CE286" s="20">
        <v>0</v>
      </c>
      <c r="CF286" s="19"/>
      <c r="CG286" s="20"/>
      <c r="CH286" s="315"/>
      <c r="CI286" s="315"/>
      <c r="CJ286" s="20">
        <v>0</v>
      </c>
      <c r="CK286" s="19"/>
      <c r="CL286" s="20"/>
      <c r="CM286" s="315"/>
      <c r="CN286" s="315"/>
      <c r="CO286" s="20">
        <v>0</v>
      </c>
      <c r="CP286" s="19"/>
      <c r="CQ286" s="20"/>
      <c r="CR286" s="315"/>
      <c r="CS286" s="315"/>
      <c r="CT286" s="20">
        <v>0</v>
      </c>
      <c r="CU286" s="19"/>
      <c r="CV286" s="20"/>
      <c r="CW286" s="315"/>
      <c r="CX286" s="315"/>
      <c r="CY286" s="20">
        <v>0</v>
      </c>
      <c r="CZ286" s="19"/>
      <c r="DA286" s="20"/>
      <c r="DB286" s="315"/>
      <c r="DC286" s="315"/>
      <c r="DD286" s="20">
        <v>0</v>
      </c>
      <c r="DE286" s="19"/>
      <c r="DF286" s="20"/>
      <c r="DG286" s="315"/>
      <c r="DH286" s="315"/>
      <c r="DI286" s="20">
        <v>0</v>
      </c>
      <c r="DJ286" s="19"/>
      <c r="DK286" s="20"/>
      <c r="DL286" s="315"/>
      <c r="DM286" s="315"/>
      <c r="DN286" s="20">
        <v>0</v>
      </c>
      <c r="DO286" s="19"/>
      <c r="DP286" s="20"/>
      <c r="DQ286" s="315"/>
      <c r="DR286" s="315"/>
      <c r="DS286" s="20">
        <v>0</v>
      </c>
      <c r="DT286" s="19"/>
      <c r="DU286" s="20"/>
      <c r="DV286" s="315"/>
      <c r="DW286" s="315"/>
      <c r="DX286" s="20">
        <v>0</v>
      </c>
      <c r="DY286" s="19"/>
      <c r="DZ286" s="20"/>
      <c r="EA286" s="315"/>
      <c r="EB286" s="315"/>
      <c r="EC286" s="20">
        <v>0</v>
      </c>
      <c r="ED286" s="19"/>
      <c r="EE286" s="20"/>
      <c r="EF286" s="315"/>
      <c r="EG286" s="315"/>
      <c r="EH286" s="20">
        <v>0</v>
      </c>
      <c r="EI286" s="19"/>
      <c r="EJ286" s="20"/>
      <c r="EK286" s="315"/>
      <c r="EL286" s="315"/>
      <c r="EM286" s="20">
        <f>SUM(CE286:EH286)</f>
        <v>0</v>
      </c>
      <c r="EN286" s="19"/>
      <c r="EO286" s="20"/>
      <c r="EP286" s="151"/>
    </row>
    <row r="287" spans="4:146" ht="12.75" hidden="1" customHeight="1" x14ac:dyDescent="0.3">
      <c r="D287" s="151" t="s">
        <v>420</v>
      </c>
      <c r="F287" s="702"/>
      <c r="G287" s="402"/>
      <c r="H287" s="20">
        <v>0</v>
      </c>
      <c r="I287" s="19"/>
      <c r="J287" s="20"/>
      <c r="K287" s="315"/>
      <c r="L287" s="402"/>
      <c r="M287" s="20">
        <v>0</v>
      </c>
      <c r="N287" s="19"/>
      <c r="O287" s="20"/>
      <c r="P287" s="315"/>
      <c r="Q287" s="402"/>
      <c r="R287" s="20">
        <v>0</v>
      </c>
      <c r="S287" s="19"/>
      <c r="T287" s="20"/>
      <c r="U287" s="315"/>
      <c r="V287" s="402"/>
      <c r="W287" s="20">
        <v>0</v>
      </c>
      <c r="X287" s="19"/>
      <c r="Y287" s="20"/>
      <c r="Z287" s="315"/>
      <c r="AA287" s="402"/>
      <c r="AB287" s="20">
        <v>0</v>
      </c>
      <c r="AC287" s="19"/>
      <c r="AD287" s="20"/>
      <c r="AE287" s="315"/>
      <c r="AF287" s="402"/>
      <c r="AG287" s="20">
        <v>0</v>
      </c>
      <c r="AH287" s="19"/>
      <c r="AI287" s="20"/>
      <c r="AJ287" s="315"/>
      <c r="AK287" s="402"/>
      <c r="AL287" s="20">
        <v>0</v>
      </c>
      <c r="AM287" s="19"/>
      <c r="AN287" s="20"/>
      <c r="AO287" s="315"/>
      <c r="AP287" s="402"/>
      <c r="AQ287" s="20">
        <v>0</v>
      </c>
      <c r="AR287" s="19"/>
      <c r="AS287" s="20"/>
      <c r="AT287" s="315"/>
      <c r="AU287" s="402"/>
      <c r="AV287" s="20">
        <v>0</v>
      </c>
      <c r="AW287" s="19"/>
      <c r="AX287" s="20"/>
      <c r="AY287" s="315"/>
      <c r="AZ287" s="402"/>
      <c r="BA287" s="20">
        <v>0</v>
      </c>
      <c r="BB287" s="19"/>
      <c r="BC287" s="20"/>
      <c r="BD287" s="315"/>
      <c r="BE287" s="402"/>
      <c r="BF287" s="20">
        <v>0</v>
      </c>
      <c r="BG287" s="19"/>
      <c r="BH287" s="20"/>
      <c r="BI287" s="315"/>
      <c r="BJ287" s="402"/>
      <c r="BK287" s="20">
        <v>0</v>
      </c>
      <c r="BL287" s="19"/>
      <c r="BM287" s="20"/>
      <c r="BN287" s="315"/>
      <c r="BO287" s="402"/>
      <c r="BP287" s="20">
        <v>0</v>
      </c>
      <c r="BQ287" s="19"/>
      <c r="BR287" s="20"/>
      <c r="BS287" s="315"/>
      <c r="BT287" s="315"/>
      <c r="BU287" s="20">
        <f>SUM(M287:BP287)</f>
        <v>0</v>
      </c>
      <c r="BV287" s="19"/>
      <c r="BW287" s="20"/>
      <c r="BX287" s="315"/>
      <c r="BY287" s="315"/>
      <c r="BZ287" s="20">
        <v>0</v>
      </c>
      <c r="CA287" s="19"/>
      <c r="CB287" s="20"/>
      <c r="CC287" s="315"/>
      <c r="CD287" s="315"/>
      <c r="CE287" s="20">
        <v>0</v>
      </c>
      <c r="CF287" s="19"/>
      <c r="CG287" s="20"/>
      <c r="CH287" s="315"/>
      <c r="CI287" s="315"/>
      <c r="CJ287" s="20">
        <v>0</v>
      </c>
      <c r="CK287" s="19"/>
      <c r="CL287" s="20"/>
      <c r="CM287" s="315"/>
      <c r="CN287" s="315"/>
      <c r="CO287" s="20">
        <v>0</v>
      </c>
      <c r="CP287" s="19"/>
      <c r="CQ287" s="20"/>
      <c r="CR287" s="315"/>
      <c r="CS287" s="315"/>
      <c r="CT287" s="20">
        <v>0</v>
      </c>
      <c r="CU287" s="19"/>
      <c r="CV287" s="20"/>
      <c r="CW287" s="315"/>
      <c r="CX287" s="315"/>
      <c r="CY287" s="20">
        <v>0</v>
      </c>
      <c r="CZ287" s="19"/>
      <c r="DA287" s="20"/>
      <c r="DB287" s="315"/>
      <c r="DC287" s="315"/>
      <c r="DD287" s="20">
        <v>0</v>
      </c>
      <c r="DE287" s="19"/>
      <c r="DF287" s="20"/>
      <c r="DG287" s="315"/>
      <c r="DH287" s="315"/>
      <c r="DI287" s="20">
        <v>0</v>
      </c>
      <c r="DJ287" s="19"/>
      <c r="DK287" s="20"/>
      <c r="DL287" s="315"/>
      <c r="DM287" s="315"/>
      <c r="DN287" s="20">
        <v>0</v>
      </c>
      <c r="DO287" s="19"/>
      <c r="DP287" s="20"/>
      <c r="DQ287" s="315"/>
      <c r="DR287" s="315"/>
      <c r="DS287" s="20">
        <v>0</v>
      </c>
      <c r="DT287" s="19"/>
      <c r="DU287" s="20"/>
      <c r="DV287" s="315"/>
      <c r="DW287" s="315"/>
      <c r="DX287" s="20">
        <v>0</v>
      </c>
      <c r="DY287" s="19"/>
      <c r="DZ287" s="20"/>
      <c r="EA287" s="315"/>
      <c r="EB287" s="315"/>
      <c r="EC287" s="20">
        <v>0</v>
      </c>
      <c r="ED287" s="19"/>
      <c r="EE287" s="20"/>
      <c r="EF287" s="315"/>
      <c r="EG287" s="315"/>
      <c r="EH287" s="20">
        <v>0</v>
      </c>
      <c r="EI287" s="19"/>
      <c r="EJ287" s="20"/>
      <c r="EK287" s="315"/>
      <c r="EL287" s="315"/>
      <c r="EM287" s="20">
        <f>SUM(CE287:EH287)</f>
        <v>0</v>
      </c>
      <c r="EN287" s="19"/>
      <c r="EO287" s="20"/>
      <c r="EP287" s="151"/>
    </row>
    <row r="288" spans="4:146" ht="12.75" hidden="1" customHeight="1" x14ac:dyDescent="0.3">
      <c r="D288" s="151" t="s">
        <v>421</v>
      </c>
      <c r="F288" s="702"/>
      <c r="G288" s="419"/>
      <c r="H288" s="6">
        <v>0</v>
      </c>
      <c r="I288" s="5"/>
      <c r="J288" s="20"/>
      <c r="K288" s="315"/>
      <c r="L288" s="419"/>
      <c r="M288" s="6">
        <v>0</v>
      </c>
      <c r="N288" s="5"/>
      <c r="O288" s="20"/>
      <c r="P288" s="315"/>
      <c r="Q288" s="419"/>
      <c r="R288" s="6">
        <v>0</v>
      </c>
      <c r="S288" s="5"/>
      <c r="T288" s="20"/>
      <c r="U288" s="315"/>
      <c r="V288" s="419"/>
      <c r="W288" s="6">
        <v>0</v>
      </c>
      <c r="X288" s="5"/>
      <c r="Y288" s="20"/>
      <c r="Z288" s="315"/>
      <c r="AA288" s="419"/>
      <c r="AB288" s="6">
        <v>0</v>
      </c>
      <c r="AC288" s="5"/>
      <c r="AD288" s="20"/>
      <c r="AE288" s="315"/>
      <c r="AF288" s="419"/>
      <c r="AG288" s="6">
        <v>0</v>
      </c>
      <c r="AH288" s="5"/>
      <c r="AI288" s="20"/>
      <c r="AJ288" s="315"/>
      <c r="AK288" s="419"/>
      <c r="AL288" s="6">
        <v>0</v>
      </c>
      <c r="AM288" s="5"/>
      <c r="AN288" s="20"/>
      <c r="AO288" s="315"/>
      <c r="AP288" s="419"/>
      <c r="AQ288" s="6">
        <v>0</v>
      </c>
      <c r="AR288" s="5"/>
      <c r="AS288" s="20"/>
      <c r="AT288" s="315"/>
      <c r="AU288" s="419"/>
      <c r="AV288" s="6">
        <v>0</v>
      </c>
      <c r="AW288" s="5"/>
      <c r="AX288" s="20"/>
      <c r="AY288" s="315"/>
      <c r="AZ288" s="419"/>
      <c r="BA288" s="6">
        <v>0</v>
      </c>
      <c r="BB288" s="5"/>
      <c r="BC288" s="20"/>
      <c r="BD288" s="315"/>
      <c r="BE288" s="419"/>
      <c r="BF288" s="6">
        <v>0</v>
      </c>
      <c r="BG288" s="5"/>
      <c r="BH288" s="20"/>
      <c r="BI288" s="315"/>
      <c r="BJ288" s="419"/>
      <c r="BK288" s="6">
        <v>0</v>
      </c>
      <c r="BL288" s="5"/>
      <c r="BM288" s="20"/>
      <c r="BN288" s="315"/>
      <c r="BO288" s="419"/>
      <c r="BP288" s="6">
        <v>0</v>
      </c>
      <c r="BQ288" s="5"/>
      <c r="BR288" s="20"/>
      <c r="BS288" s="315"/>
      <c r="BT288" s="483"/>
      <c r="BU288" s="6">
        <f>SUM(M288:BP288)</f>
        <v>0</v>
      </c>
      <c r="BV288" s="5"/>
      <c r="BW288" s="20"/>
      <c r="BX288" s="315"/>
      <c r="BY288" s="483"/>
      <c r="BZ288" s="6">
        <v>0</v>
      </c>
      <c r="CA288" s="5"/>
      <c r="CB288" s="20"/>
      <c r="CC288" s="315"/>
      <c r="CD288" s="483"/>
      <c r="CE288" s="6">
        <v>0</v>
      </c>
      <c r="CF288" s="5"/>
      <c r="CG288" s="20"/>
      <c r="CH288" s="315"/>
      <c r="CI288" s="483"/>
      <c r="CJ288" s="6">
        <v>0</v>
      </c>
      <c r="CK288" s="5"/>
      <c r="CL288" s="20"/>
      <c r="CM288" s="315"/>
      <c r="CN288" s="483"/>
      <c r="CO288" s="6">
        <v>0</v>
      </c>
      <c r="CP288" s="5"/>
      <c r="CQ288" s="20"/>
      <c r="CR288" s="315"/>
      <c r="CS288" s="483"/>
      <c r="CT288" s="6">
        <v>0</v>
      </c>
      <c r="CU288" s="5"/>
      <c r="CV288" s="20"/>
      <c r="CW288" s="315"/>
      <c r="CX288" s="483"/>
      <c r="CY288" s="6">
        <v>0</v>
      </c>
      <c r="CZ288" s="5"/>
      <c r="DA288" s="20"/>
      <c r="DB288" s="315"/>
      <c r="DC288" s="483"/>
      <c r="DD288" s="6">
        <v>0</v>
      </c>
      <c r="DE288" s="5"/>
      <c r="DF288" s="20"/>
      <c r="DG288" s="315"/>
      <c r="DH288" s="483"/>
      <c r="DI288" s="6">
        <v>0</v>
      </c>
      <c r="DJ288" s="5"/>
      <c r="DK288" s="20"/>
      <c r="DL288" s="315"/>
      <c r="DM288" s="483"/>
      <c r="DN288" s="6">
        <v>0</v>
      </c>
      <c r="DO288" s="5"/>
      <c r="DP288" s="20"/>
      <c r="DQ288" s="315"/>
      <c r="DR288" s="483"/>
      <c r="DS288" s="6">
        <v>0</v>
      </c>
      <c r="DT288" s="5"/>
      <c r="DU288" s="20"/>
      <c r="DV288" s="315"/>
      <c r="DW288" s="483"/>
      <c r="DX288" s="6">
        <v>0</v>
      </c>
      <c r="DY288" s="5"/>
      <c r="DZ288" s="20"/>
      <c r="EA288" s="315"/>
      <c r="EB288" s="483"/>
      <c r="EC288" s="6">
        <v>0</v>
      </c>
      <c r="ED288" s="5"/>
      <c r="EE288" s="20"/>
      <c r="EF288" s="315"/>
      <c r="EG288" s="483"/>
      <c r="EH288" s="6">
        <v>0</v>
      </c>
      <c r="EI288" s="5"/>
      <c r="EJ288" s="20"/>
      <c r="EK288" s="315"/>
      <c r="EL288" s="483"/>
      <c r="EM288" s="6">
        <f>SUM(CE288:EH288)</f>
        <v>0</v>
      </c>
      <c r="EN288" s="5"/>
      <c r="EO288" s="20"/>
      <c r="EP288" s="151"/>
    </row>
    <row r="289" spans="4:146" ht="12.75" hidden="1" customHeight="1" x14ac:dyDescent="0.3">
      <c r="D289" s="151"/>
      <c r="F289" s="702"/>
      <c r="G289" s="411"/>
      <c r="H289" s="20"/>
      <c r="I289" s="20"/>
      <c r="J289" s="20"/>
      <c r="K289" s="315"/>
      <c r="L289" s="411"/>
      <c r="M289" s="20"/>
      <c r="N289" s="20"/>
      <c r="O289" s="20"/>
      <c r="P289" s="315"/>
      <c r="Q289" s="411"/>
      <c r="R289" s="20"/>
      <c r="S289" s="20"/>
      <c r="T289" s="20"/>
      <c r="U289" s="315"/>
      <c r="V289" s="411"/>
      <c r="W289" s="20"/>
      <c r="X289" s="20"/>
      <c r="Y289" s="20"/>
      <c r="Z289" s="315"/>
      <c r="AA289" s="411"/>
      <c r="AB289" s="20"/>
      <c r="AC289" s="20"/>
      <c r="AD289" s="20"/>
      <c r="AE289" s="315"/>
      <c r="AF289" s="411"/>
      <c r="AG289" s="20"/>
      <c r="AH289" s="20"/>
      <c r="AI289" s="20"/>
      <c r="AJ289" s="315"/>
      <c r="AK289" s="411"/>
      <c r="AL289" s="20"/>
      <c r="AM289" s="20"/>
      <c r="AN289" s="20"/>
      <c r="AO289" s="315"/>
      <c r="AP289" s="411"/>
      <c r="AQ289" s="20"/>
      <c r="AR289" s="20"/>
      <c r="AS289" s="20"/>
      <c r="AT289" s="315"/>
      <c r="AU289" s="411"/>
      <c r="AV289" s="20"/>
      <c r="AW289" s="20"/>
      <c r="AX289" s="20"/>
      <c r="AY289" s="315"/>
      <c r="AZ289" s="411"/>
      <c r="BA289" s="20"/>
      <c r="BB289" s="20"/>
      <c r="BC289" s="20"/>
      <c r="BD289" s="315"/>
      <c r="BE289" s="411"/>
      <c r="BF289" s="20"/>
      <c r="BG289" s="20"/>
      <c r="BH289" s="20"/>
      <c r="BI289" s="315"/>
      <c r="BJ289" s="411"/>
      <c r="BK289" s="20"/>
      <c r="BL289" s="20"/>
      <c r="BM289" s="20"/>
      <c r="BN289" s="315"/>
      <c r="BO289" s="411"/>
      <c r="BP289" s="20"/>
      <c r="BQ289" s="20"/>
      <c r="BR289" s="20"/>
      <c r="BS289" s="315"/>
      <c r="BT289" s="411"/>
      <c r="BU289" s="20"/>
      <c r="BV289" s="20"/>
      <c r="BW289" s="20"/>
      <c r="BX289" s="315"/>
      <c r="BY289" s="411"/>
      <c r="BZ289" s="20"/>
      <c r="CA289" s="20"/>
      <c r="CB289" s="20"/>
      <c r="CC289" s="315"/>
      <c r="CD289" s="411"/>
      <c r="CE289" s="20"/>
      <c r="CF289" s="20"/>
      <c r="CG289" s="20"/>
      <c r="CH289" s="315"/>
      <c r="CI289" s="411"/>
      <c r="CJ289" s="20"/>
      <c r="CK289" s="20"/>
      <c r="CL289" s="20"/>
      <c r="CM289" s="315"/>
      <c r="CN289" s="411"/>
      <c r="CO289" s="20"/>
      <c r="CP289" s="20"/>
      <c r="CQ289" s="20"/>
      <c r="CR289" s="315"/>
      <c r="CS289" s="411"/>
      <c r="CT289" s="20"/>
      <c r="CU289" s="20"/>
      <c r="CV289" s="20"/>
      <c r="CW289" s="315"/>
      <c r="CX289" s="411"/>
      <c r="CY289" s="20"/>
      <c r="CZ289" s="20"/>
      <c r="DA289" s="20"/>
      <c r="DB289" s="315"/>
      <c r="DC289" s="411"/>
      <c r="DD289" s="20"/>
      <c r="DE289" s="20"/>
      <c r="DF289" s="20"/>
      <c r="DG289" s="315"/>
      <c r="DH289" s="411"/>
      <c r="DI289" s="20"/>
      <c r="DJ289" s="20"/>
      <c r="DK289" s="20"/>
      <c r="DL289" s="315"/>
      <c r="DM289" s="411"/>
      <c r="DN289" s="20"/>
      <c r="DO289" s="20"/>
      <c r="DP289" s="20"/>
      <c r="DQ289" s="315"/>
      <c r="DR289" s="411"/>
      <c r="DS289" s="20"/>
      <c r="DT289" s="20"/>
      <c r="DU289" s="20"/>
      <c r="DV289" s="315"/>
      <c r="DW289" s="411"/>
      <c r="DX289" s="20"/>
      <c r="DY289" s="20"/>
      <c r="DZ289" s="20"/>
      <c r="EA289" s="315"/>
      <c r="EB289" s="411"/>
      <c r="EC289" s="20"/>
      <c r="ED289" s="20"/>
      <c r="EE289" s="20"/>
      <c r="EF289" s="315"/>
      <c r="EG289" s="411"/>
      <c r="EH289" s="20"/>
      <c r="EI289" s="20"/>
      <c r="EJ289" s="20"/>
      <c r="EK289" s="315"/>
      <c r="EL289" s="411"/>
      <c r="EM289" s="20"/>
      <c r="EN289" s="20"/>
      <c r="EO289" s="20"/>
      <c r="EP289" s="151"/>
    </row>
    <row r="290" spans="4:146" ht="12.75" customHeight="1" x14ac:dyDescent="0.3">
      <c r="D290" s="151" t="s">
        <v>424</v>
      </c>
      <c r="F290" s="702"/>
      <c r="H290" s="20">
        <f>SUM(H291:H294)</f>
        <v>0</v>
      </c>
      <c r="I290" s="20"/>
      <c r="J290" s="20"/>
      <c r="K290" s="315"/>
      <c r="M290" s="20">
        <f>SUM(M291:M294)</f>
        <v>0</v>
      </c>
      <c r="N290" s="20"/>
      <c r="O290" s="20"/>
      <c r="P290" s="315"/>
      <c r="R290" s="20">
        <f>SUM(R291:R294)</f>
        <v>0</v>
      </c>
      <c r="S290" s="20"/>
      <c r="T290" s="20"/>
      <c r="U290" s="315"/>
      <c r="W290" s="20">
        <f>SUM(W291:W294)</f>
        <v>0</v>
      </c>
      <c r="X290" s="20"/>
      <c r="Y290" s="20"/>
      <c r="Z290" s="315"/>
      <c r="AB290" s="20">
        <f>SUM(AB291:AB294)</f>
        <v>0</v>
      </c>
      <c r="AC290" s="20"/>
      <c r="AD290" s="20"/>
      <c r="AE290" s="315"/>
      <c r="AG290" s="20">
        <f>SUM(AG291:AG294)</f>
        <v>0</v>
      </c>
      <c r="AH290" s="20"/>
      <c r="AI290" s="20"/>
      <c r="AJ290" s="315"/>
      <c r="AL290" s="20">
        <f>SUM(AL291:AL294)</f>
        <v>0</v>
      </c>
      <c r="AM290" s="20"/>
      <c r="AN290" s="20"/>
      <c r="AO290" s="315"/>
      <c r="AQ290" s="20">
        <f>SUM(AQ291:AQ294)</f>
        <v>0</v>
      </c>
      <c r="AR290" s="20"/>
      <c r="AS290" s="20"/>
      <c r="AT290" s="315"/>
      <c r="AV290" s="20">
        <f>SUM(AV291:AV294)</f>
        <v>0</v>
      </c>
      <c r="AW290" s="20"/>
      <c r="AX290" s="20"/>
      <c r="AY290" s="315"/>
      <c r="BA290" s="20">
        <f>SUM(BA291:BA294)</f>
        <v>0</v>
      </c>
      <c r="BB290" s="20"/>
      <c r="BC290" s="20"/>
      <c r="BD290" s="315"/>
      <c r="BF290" s="20">
        <f>SUM(BF291:BF294)</f>
        <v>0</v>
      </c>
      <c r="BG290" s="20"/>
      <c r="BH290" s="20"/>
      <c r="BI290" s="315"/>
      <c r="BK290" s="20">
        <f>SUM(BK291:BK294)</f>
        <v>0</v>
      </c>
      <c r="BL290" s="20"/>
      <c r="BM290" s="20"/>
      <c r="BN290" s="315"/>
      <c r="BP290" s="20">
        <f>SUM(BP291:BP294)</f>
        <v>0</v>
      </c>
      <c r="BQ290" s="20"/>
      <c r="BR290" s="20"/>
      <c r="BS290" s="315"/>
      <c r="BU290" s="20">
        <f>SUM(BU291:BU294)</f>
        <v>0</v>
      </c>
      <c r="BV290" s="20"/>
      <c r="BW290" s="20"/>
      <c r="BX290" s="315"/>
      <c r="BZ290" s="20">
        <f>SUM(BZ291:BZ294)</f>
        <v>20738439</v>
      </c>
      <c r="CA290" s="20"/>
      <c r="CB290" s="20"/>
      <c r="CC290" s="315"/>
      <c r="CE290" s="20">
        <f>SUM(CE291:CE294)</f>
        <v>0</v>
      </c>
      <c r="CF290" s="20"/>
      <c r="CG290" s="20"/>
      <c r="CH290" s="315"/>
      <c r="CJ290" s="20">
        <f>SUM(CJ291:CJ294)</f>
        <v>1220369</v>
      </c>
      <c r="CK290" s="20"/>
      <c r="CL290" s="20"/>
      <c r="CM290" s="315"/>
      <c r="CO290" s="20">
        <f>SUM(CO291:CO294)</f>
        <v>2718091</v>
      </c>
      <c r="CP290" s="20"/>
      <c r="CQ290" s="20"/>
      <c r="CR290" s="315"/>
      <c r="CT290" s="20">
        <f>SUM(CT291:CT294)</f>
        <v>2234535</v>
      </c>
      <c r="CU290" s="20"/>
      <c r="CV290" s="20"/>
      <c r="CW290" s="315"/>
      <c r="CY290" s="20">
        <f>SUM(CY291:CY294)</f>
        <v>2056007</v>
      </c>
      <c r="CZ290" s="20"/>
      <c r="DA290" s="20"/>
      <c r="DB290" s="315"/>
      <c r="DD290" s="20">
        <f>SUM(DD291:DD294)</f>
        <v>0</v>
      </c>
      <c r="DE290" s="20"/>
      <c r="DF290" s="20"/>
      <c r="DG290" s="315"/>
      <c r="DI290" s="20">
        <f>SUM(DI291:DI294)</f>
        <v>9787693</v>
      </c>
      <c r="DJ290" s="20"/>
      <c r="DK290" s="20"/>
      <c r="DL290" s="315"/>
      <c r="DN290" s="20">
        <f>SUM(DN291:DN294)</f>
        <v>881437</v>
      </c>
      <c r="DO290" s="20"/>
      <c r="DP290" s="20"/>
      <c r="DQ290" s="315"/>
      <c r="DS290" s="20">
        <f>SUM(DS291:DS294)</f>
        <v>1840307</v>
      </c>
      <c r="DT290" s="20"/>
      <c r="DU290" s="20"/>
      <c r="DV290" s="315"/>
      <c r="DX290" s="20">
        <f>SUM(DX291:DX294)</f>
        <v>0</v>
      </c>
      <c r="DY290" s="20"/>
      <c r="DZ290" s="20"/>
      <c r="EA290" s="315"/>
      <c r="EC290" s="20">
        <f>SUM(EC291:EC294)</f>
        <v>0</v>
      </c>
      <c r="ED290" s="20"/>
      <c r="EE290" s="20"/>
      <c r="EF290" s="315"/>
      <c r="EH290" s="20">
        <f>SUM(EH291:EH294)</f>
        <v>0</v>
      </c>
      <c r="EI290" s="20"/>
      <c r="EJ290" s="20"/>
      <c r="EK290" s="315"/>
      <c r="EM290" s="20">
        <f>SUM(EM291:EM294)</f>
        <v>20738439</v>
      </c>
      <c r="EN290" s="20"/>
      <c r="EO290" s="20"/>
      <c r="EP290" s="151"/>
    </row>
    <row r="291" spans="4:146" ht="12.75" customHeight="1" x14ac:dyDescent="0.3">
      <c r="D291" s="151" t="s">
        <v>416</v>
      </c>
      <c r="F291" s="702"/>
      <c r="G291" s="406"/>
      <c r="H291" s="474">
        <v>0</v>
      </c>
      <c r="I291" s="475"/>
      <c r="J291" s="20"/>
      <c r="K291" s="315"/>
      <c r="L291" s="406"/>
      <c r="M291" s="474">
        <v>0</v>
      </c>
      <c r="N291" s="475"/>
      <c r="O291" s="20"/>
      <c r="P291" s="315"/>
      <c r="Q291" s="406"/>
      <c r="R291" s="474">
        <v>0</v>
      </c>
      <c r="S291" s="475"/>
      <c r="T291" s="20"/>
      <c r="U291" s="315"/>
      <c r="V291" s="406"/>
      <c r="W291" s="474">
        <v>0</v>
      </c>
      <c r="X291" s="475"/>
      <c r="Y291" s="20"/>
      <c r="Z291" s="315"/>
      <c r="AA291" s="406"/>
      <c r="AB291" s="474">
        <v>0</v>
      </c>
      <c r="AC291" s="475"/>
      <c r="AD291" s="20"/>
      <c r="AE291" s="315"/>
      <c r="AF291" s="406"/>
      <c r="AG291" s="474">
        <v>0</v>
      </c>
      <c r="AH291" s="475"/>
      <c r="AI291" s="20"/>
      <c r="AJ291" s="315"/>
      <c r="AK291" s="406"/>
      <c r="AL291" s="474">
        <v>0</v>
      </c>
      <c r="AM291" s="475"/>
      <c r="AN291" s="20"/>
      <c r="AO291" s="315"/>
      <c r="AP291" s="406"/>
      <c r="AQ291" s="474">
        <v>0</v>
      </c>
      <c r="AR291" s="475"/>
      <c r="AS291" s="20"/>
      <c r="AT291" s="315"/>
      <c r="AU291" s="406"/>
      <c r="AV291" s="474">
        <v>0</v>
      </c>
      <c r="AW291" s="475"/>
      <c r="AX291" s="20"/>
      <c r="AY291" s="315"/>
      <c r="AZ291" s="406"/>
      <c r="BA291" s="474">
        <v>0</v>
      </c>
      <c r="BB291" s="475"/>
      <c r="BC291" s="20"/>
      <c r="BD291" s="315"/>
      <c r="BE291" s="406"/>
      <c r="BF291" s="474">
        <v>0</v>
      </c>
      <c r="BG291" s="475"/>
      <c r="BH291" s="20"/>
      <c r="BI291" s="315"/>
      <c r="BJ291" s="406"/>
      <c r="BK291" s="474">
        <v>0</v>
      </c>
      <c r="BL291" s="475"/>
      <c r="BM291" s="20"/>
      <c r="BN291" s="315"/>
      <c r="BO291" s="406"/>
      <c r="BP291" s="474">
        <v>0</v>
      </c>
      <c r="BQ291" s="475"/>
      <c r="BR291" s="20"/>
      <c r="BS291" s="315"/>
      <c r="BT291" s="406"/>
      <c r="BU291" s="474">
        <f>SUM(M291:BP291)</f>
        <v>0</v>
      </c>
      <c r="BV291" s="475"/>
      <c r="BW291" s="20"/>
      <c r="BX291" s="315"/>
      <c r="BY291" s="406"/>
      <c r="BZ291" s="474">
        <v>11824304</v>
      </c>
      <c r="CA291" s="475"/>
      <c r="CB291" s="20"/>
      <c r="CC291" s="315"/>
      <c r="CD291" s="406"/>
      <c r="CE291" s="474">
        <v>0</v>
      </c>
      <c r="CF291" s="475"/>
      <c r="CG291" s="20"/>
      <c r="CH291" s="315"/>
      <c r="CI291" s="406"/>
      <c r="CJ291" s="474">
        <v>698280</v>
      </c>
      <c r="CK291" s="475"/>
      <c r="CL291" s="20"/>
      <c r="CM291" s="315"/>
      <c r="CN291" s="406"/>
      <c r="CO291" s="474">
        <v>1555612</v>
      </c>
      <c r="CP291" s="475"/>
      <c r="CQ291" s="20"/>
      <c r="CR291" s="315"/>
      <c r="CS291" s="406"/>
      <c r="CT291" s="474">
        <v>1252878</v>
      </c>
      <c r="CU291" s="475"/>
      <c r="CV291" s="20"/>
      <c r="CW291" s="315"/>
      <c r="CX291" s="406"/>
      <c r="CY291" s="474">
        <v>1171107</v>
      </c>
      <c r="CZ291" s="475"/>
      <c r="DA291" s="20"/>
      <c r="DB291" s="315"/>
      <c r="DC291" s="406"/>
      <c r="DD291" s="474">
        <v>0</v>
      </c>
      <c r="DE291" s="475"/>
      <c r="DF291" s="20"/>
      <c r="DG291" s="315"/>
      <c r="DH291" s="406"/>
      <c r="DI291" s="474">
        <v>5607900</v>
      </c>
      <c r="DJ291" s="475"/>
      <c r="DK291" s="20"/>
      <c r="DL291" s="315"/>
      <c r="DM291" s="406"/>
      <c r="DN291" s="474">
        <v>496195</v>
      </c>
      <c r="DO291" s="475"/>
      <c r="DP291" s="20"/>
      <c r="DQ291" s="315"/>
      <c r="DR291" s="406"/>
      <c r="DS291" s="474">
        <v>1042332</v>
      </c>
      <c r="DT291" s="475"/>
      <c r="DU291" s="20"/>
      <c r="DV291" s="315"/>
      <c r="DW291" s="406"/>
      <c r="DX291" s="474">
        <v>0</v>
      </c>
      <c r="DY291" s="475"/>
      <c r="DZ291" s="20"/>
      <c r="EA291" s="315"/>
      <c r="EB291" s="406"/>
      <c r="EC291" s="474">
        <v>0</v>
      </c>
      <c r="ED291" s="475"/>
      <c r="EE291" s="20"/>
      <c r="EF291" s="315"/>
      <c r="EG291" s="406"/>
      <c r="EH291" s="474">
        <v>0</v>
      </c>
      <c r="EI291" s="475"/>
      <c r="EJ291" s="20"/>
      <c r="EK291" s="315"/>
      <c r="EL291" s="406"/>
      <c r="EM291" s="474">
        <f>SUM(CE291:DX291)</f>
        <v>11824304</v>
      </c>
      <c r="EN291" s="475"/>
      <c r="EO291" s="20"/>
      <c r="EP291" s="151"/>
    </row>
    <row r="292" spans="4:146" ht="12.75" customHeight="1" x14ac:dyDescent="0.3">
      <c r="D292" s="151" t="s">
        <v>419</v>
      </c>
      <c r="F292" s="702"/>
      <c r="G292" s="402"/>
      <c r="H292" s="20">
        <v>0</v>
      </c>
      <c r="I292" s="19"/>
      <c r="J292" s="20"/>
      <c r="K292" s="315"/>
      <c r="L292" s="402"/>
      <c r="M292" s="20">
        <v>0</v>
      </c>
      <c r="N292" s="19"/>
      <c r="O292" s="20"/>
      <c r="P292" s="315"/>
      <c r="Q292" s="402"/>
      <c r="R292" s="20">
        <v>0</v>
      </c>
      <c r="S292" s="19"/>
      <c r="T292" s="20"/>
      <c r="U292" s="315"/>
      <c r="V292" s="402"/>
      <c r="W292" s="20">
        <v>0</v>
      </c>
      <c r="X292" s="19"/>
      <c r="Y292" s="20"/>
      <c r="Z292" s="315"/>
      <c r="AA292" s="402"/>
      <c r="AB292" s="20">
        <v>0</v>
      </c>
      <c r="AC292" s="19"/>
      <c r="AD292" s="20"/>
      <c r="AE292" s="315"/>
      <c r="AF292" s="402"/>
      <c r="AG292" s="20">
        <v>0</v>
      </c>
      <c r="AH292" s="19"/>
      <c r="AI292" s="20"/>
      <c r="AJ292" s="315"/>
      <c r="AK292" s="402"/>
      <c r="AL292" s="20">
        <v>0</v>
      </c>
      <c r="AM292" s="19"/>
      <c r="AN292" s="20"/>
      <c r="AO292" s="315"/>
      <c r="AP292" s="402"/>
      <c r="AQ292" s="20">
        <v>0</v>
      </c>
      <c r="AR292" s="19"/>
      <c r="AS292" s="20"/>
      <c r="AT292" s="315"/>
      <c r="AU292" s="402"/>
      <c r="AV292" s="20">
        <v>0</v>
      </c>
      <c r="AW292" s="19"/>
      <c r="AX292" s="20"/>
      <c r="AY292" s="315"/>
      <c r="AZ292" s="402"/>
      <c r="BA292" s="20">
        <v>0</v>
      </c>
      <c r="BB292" s="19"/>
      <c r="BC292" s="20"/>
      <c r="BD292" s="315"/>
      <c r="BE292" s="402"/>
      <c r="BF292" s="20">
        <v>0</v>
      </c>
      <c r="BG292" s="19"/>
      <c r="BH292" s="20"/>
      <c r="BI292" s="315"/>
      <c r="BJ292" s="402"/>
      <c r="BK292" s="20">
        <v>0</v>
      </c>
      <c r="BL292" s="19"/>
      <c r="BM292" s="20"/>
      <c r="BN292" s="315"/>
      <c r="BO292" s="402"/>
      <c r="BP292" s="20">
        <v>0</v>
      </c>
      <c r="BQ292" s="19"/>
      <c r="BR292" s="20"/>
      <c r="BS292" s="315"/>
      <c r="BT292" s="402"/>
      <c r="BU292" s="20">
        <f>SUM(M292:BP292)</f>
        <v>0</v>
      </c>
      <c r="BV292" s="19"/>
      <c r="BW292" s="20"/>
      <c r="BX292" s="315"/>
      <c r="BY292" s="402"/>
      <c r="BZ292" s="20">
        <v>2231145</v>
      </c>
      <c r="CA292" s="19"/>
      <c r="CB292" s="20"/>
      <c r="CC292" s="315"/>
      <c r="CD292" s="402"/>
      <c r="CE292" s="20">
        <v>0</v>
      </c>
      <c r="CF292" s="19"/>
      <c r="CG292" s="20"/>
      <c r="CH292" s="315"/>
      <c r="CI292" s="402"/>
      <c r="CJ292" s="20">
        <v>141943</v>
      </c>
      <c r="CK292" s="19"/>
      <c r="CL292" s="20"/>
      <c r="CM292" s="315"/>
      <c r="CN292" s="402"/>
      <c r="CO292" s="20">
        <v>297663</v>
      </c>
      <c r="CP292" s="19"/>
      <c r="CQ292" s="20"/>
      <c r="CR292" s="315"/>
      <c r="CS292" s="402"/>
      <c r="CT292" s="20">
        <v>264595</v>
      </c>
      <c r="CU292" s="19"/>
      <c r="CV292" s="20"/>
      <c r="CW292" s="315"/>
      <c r="CX292" s="402"/>
      <c r="CY292" s="20">
        <v>223408</v>
      </c>
      <c r="CZ292" s="19"/>
      <c r="DA292" s="20"/>
      <c r="DB292" s="315"/>
      <c r="DC292" s="402"/>
      <c r="DD292" s="20">
        <v>0</v>
      </c>
      <c r="DE292" s="19"/>
      <c r="DF292" s="20"/>
      <c r="DG292" s="315"/>
      <c r="DH292" s="402"/>
      <c r="DI292" s="20">
        <v>1008480</v>
      </c>
      <c r="DJ292" s="19"/>
      <c r="DK292" s="20"/>
      <c r="DL292" s="315"/>
      <c r="DM292" s="402"/>
      <c r="DN292" s="20">
        <v>97850</v>
      </c>
      <c r="DO292" s="19"/>
      <c r="DP292" s="20"/>
      <c r="DQ292" s="315"/>
      <c r="DR292" s="402"/>
      <c r="DS292" s="20">
        <v>197206</v>
      </c>
      <c r="DT292" s="19"/>
      <c r="DU292" s="20"/>
      <c r="DV292" s="315"/>
      <c r="DW292" s="402"/>
      <c r="DX292" s="20">
        <v>0</v>
      </c>
      <c r="DY292" s="19"/>
      <c r="DZ292" s="20"/>
      <c r="EA292" s="315"/>
      <c r="EB292" s="402"/>
      <c r="EC292" s="20">
        <v>0</v>
      </c>
      <c r="ED292" s="19"/>
      <c r="EE292" s="20"/>
      <c r="EF292" s="315"/>
      <c r="EG292" s="402"/>
      <c r="EH292" s="20">
        <v>0</v>
      </c>
      <c r="EI292" s="19"/>
      <c r="EJ292" s="20"/>
      <c r="EK292" s="315"/>
      <c r="EL292" s="402"/>
      <c r="EM292" s="20">
        <f>SUM(CE292:DX292)</f>
        <v>2231145</v>
      </c>
      <c r="EN292" s="19"/>
      <c r="EO292" s="20"/>
      <c r="EP292" s="151"/>
    </row>
    <row r="293" spans="4:146" ht="12.75" customHeight="1" x14ac:dyDescent="0.3">
      <c r="D293" s="151" t="s">
        <v>420</v>
      </c>
      <c r="F293" s="702"/>
      <c r="G293" s="402"/>
      <c r="H293" s="20">
        <v>0</v>
      </c>
      <c r="I293" s="19"/>
      <c r="J293" s="20"/>
      <c r="K293" s="315"/>
      <c r="L293" s="402"/>
      <c r="M293" s="20">
        <v>0</v>
      </c>
      <c r="N293" s="19"/>
      <c r="O293" s="20"/>
      <c r="P293" s="315"/>
      <c r="Q293" s="402"/>
      <c r="R293" s="20">
        <v>0</v>
      </c>
      <c r="S293" s="19"/>
      <c r="T293" s="20"/>
      <c r="U293" s="315"/>
      <c r="V293" s="402"/>
      <c r="W293" s="20">
        <v>0</v>
      </c>
      <c r="X293" s="19"/>
      <c r="Y293" s="20"/>
      <c r="Z293" s="315"/>
      <c r="AA293" s="402"/>
      <c r="AB293" s="20">
        <v>0</v>
      </c>
      <c r="AC293" s="19"/>
      <c r="AD293" s="20"/>
      <c r="AE293" s="315"/>
      <c r="AF293" s="402"/>
      <c r="AG293" s="20">
        <v>0</v>
      </c>
      <c r="AH293" s="19"/>
      <c r="AI293" s="20"/>
      <c r="AJ293" s="315"/>
      <c r="AK293" s="402"/>
      <c r="AL293" s="20">
        <v>0</v>
      </c>
      <c r="AM293" s="19"/>
      <c r="AN293" s="20"/>
      <c r="AO293" s="315"/>
      <c r="AP293" s="402"/>
      <c r="AQ293" s="20">
        <v>0</v>
      </c>
      <c r="AR293" s="19"/>
      <c r="AS293" s="20"/>
      <c r="AT293" s="315"/>
      <c r="AU293" s="402"/>
      <c r="AV293" s="20">
        <v>0</v>
      </c>
      <c r="AW293" s="19"/>
      <c r="AX293" s="20"/>
      <c r="AY293" s="315"/>
      <c r="AZ293" s="402"/>
      <c r="BA293" s="20">
        <v>0</v>
      </c>
      <c r="BB293" s="19"/>
      <c r="BC293" s="20"/>
      <c r="BD293" s="315"/>
      <c r="BE293" s="402"/>
      <c r="BF293" s="20">
        <v>0</v>
      </c>
      <c r="BG293" s="19"/>
      <c r="BH293" s="20"/>
      <c r="BI293" s="315"/>
      <c r="BJ293" s="402"/>
      <c r="BK293" s="20">
        <v>0</v>
      </c>
      <c r="BL293" s="19"/>
      <c r="BM293" s="20"/>
      <c r="BN293" s="315"/>
      <c r="BO293" s="402"/>
      <c r="BP293" s="20">
        <v>0</v>
      </c>
      <c r="BQ293" s="19"/>
      <c r="BR293" s="20"/>
      <c r="BS293" s="315"/>
      <c r="BT293" s="402"/>
      <c r="BU293" s="20">
        <f>SUM(M293:BP293)</f>
        <v>0</v>
      </c>
      <c r="BV293" s="19"/>
      <c r="BW293" s="20"/>
      <c r="BX293" s="315"/>
      <c r="BY293" s="402"/>
      <c r="BZ293" s="20">
        <v>0</v>
      </c>
      <c r="CA293" s="19"/>
      <c r="CB293" s="20"/>
      <c r="CC293" s="315"/>
      <c r="CD293" s="402"/>
      <c r="CE293" s="20">
        <v>0</v>
      </c>
      <c r="CF293" s="19"/>
      <c r="CG293" s="20"/>
      <c r="CH293" s="315"/>
      <c r="CI293" s="402"/>
      <c r="CJ293" s="20">
        <v>0</v>
      </c>
      <c r="CK293" s="19"/>
      <c r="CL293" s="20"/>
      <c r="CM293" s="315"/>
      <c r="CN293" s="402"/>
      <c r="CO293" s="20">
        <v>0</v>
      </c>
      <c r="CP293" s="19"/>
      <c r="CQ293" s="20"/>
      <c r="CR293" s="315"/>
      <c r="CS293" s="402"/>
      <c r="CT293" s="20">
        <v>0</v>
      </c>
      <c r="CU293" s="19"/>
      <c r="CV293" s="20"/>
      <c r="CW293" s="315"/>
      <c r="CX293" s="402"/>
      <c r="CY293" s="20">
        <v>0</v>
      </c>
      <c r="CZ293" s="19"/>
      <c r="DA293" s="20"/>
      <c r="DB293" s="315"/>
      <c r="DC293" s="402"/>
      <c r="DD293" s="20">
        <v>0</v>
      </c>
      <c r="DE293" s="19"/>
      <c r="DF293" s="20"/>
      <c r="DG293" s="315"/>
      <c r="DH293" s="402"/>
      <c r="DI293" s="20">
        <v>0</v>
      </c>
      <c r="DJ293" s="19"/>
      <c r="DK293" s="20"/>
      <c r="DL293" s="315"/>
      <c r="DM293" s="402"/>
      <c r="DN293" s="20">
        <v>0</v>
      </c>
      <c r="DO293" s="19"/>
      <c r="DP293" s="20"/>
      <c r="DQ293" s="315"/>
      <c r="DR293" s="402"/>
      <c r="DS293" s="20">
        <v>0</v>
      </c>
      <c r="DT293" s="19"/>
      <c r="DU293" s="20"/>
      <c r="DV293" s="315"/>
      <c r="DW293" s="402"/>
      <c r="DX293" s="20">
        <v>0</v>
      </c>
      <c r="DY293" s="19"/>
      <c r="DZ293" s="20"/>
      <c r="EA293" s="315"/>
      <c r="EB293" s="402"/>
      <c r="EC293" s="20">
        <v>0</v>
      </c>
      <c r="ED293" s="19"/>
      <c r="EE293" s="20"/>
      <c r="EF293" s="315"/>
      <c r="EG293" s="402"/>
      <c r="EH293" s="20">
        <v>0</v>
      </c>
      <c r="EI293" s="19"/>
      <c r="EJ293" s="20"/>
      <c r="EK293" s="315"/>
      <c r="EL293" s="402"/>
      <c r="EM293" s="20">
        <f>SUM(CE293:DX293)</f>
        <v>0</v>
      </c>
      <c r="EN293" s="19"/>
      <c r="EO293" s="20"/>
      <c r="EP293" s="151"/>
    </row>
    <row r="294" spans="4:146" ht="12.75" customHeight="1" x14ac:dyDescent="0.3">
      <c r="D294" s="151" t="s">
        <v>421</v>
      </c>
      <c r="F294" s="702"/>
      <c r="G294" s="419"/>
      <c r="H294" s="6">
        <v>0</v>
      </c>
      <c r="I294" s="5"/>
      <c r="J294" s="20"/>
      <c r="K294" s="315"/>
      <c r="L294" s="419"/>
      <c r="M294" s="6">
        <v>0</v>
      </c>
      <c r="N294" s="5"/>
      <c r="O294" s="20"/>
      <c r="P294" s="315"/>
      <c r="Q294" s="419"/>
      <c r="R294" s="6">
        <v>0</v>
      </c>
      <c r="S294" s="5"/>
      <c r="T294" s="20"/>
      <c r="U294" s="315"/>
      <c r="V294" s="419"/>
      <c r="W294" s="6">
        <v>0</v>
      </c>
      <c r="X294" s="5"/>
      <c r="Y294" s="20"/>
      <c r="Z294" s="315"/>
      <c r="AA294" s="419"/>
      <c r="AB294" s="6">
        <v>0</v>
      </c>
      <c r="AC294" s="5"/>
      <c r="AD294" s="20"/>
      <c r="AE294" s="315"/>
      <c r="AF294" s="419"/>
      <c r="AG294" s="6">
        <v>0</v>
      </c>
      <c r="AH294" s="5"/>
      <c r="AI294" s="20"/>
      <c r="AJ294" s="315"/>
      <c r="AK294" s="419"/>
      <c r="AL294" s="6">
        <v>0</v>
      </c>
      <c r="AM294" s="5"/>
      <c r="AN294" s="20"/>
      <c r="AO294" s="315"/>
      <c r="AP294" s="419"/>
      <c r="AQ294" s="6">
        <v>0</v>
      </c>
      <c r="AR294" s="5"/>
      <c r="AS294" s="20"/>
      <c r="AT294" s="315"/>
      <c r="AU294" s="419"/>
      <c r="AV294" s="6">
        <v>0</v>
      </c>
      <c r="AW294" s="5"/>
      <c r="AX294" s="20"/>
      <c r="AY294" s="315"/>
      <c r="AZ294" s="419"/>
      <c r="BA294" s="6">
        <v>0</v>
      </c>
      <c r="BB294" s="5"/>
      <c r="BC294" s="20"/>
      <c r="BD294" s="315"/>
      <c r="BE294" s="419"/>
      <c r="BF294" s="6">
        <v>0</v>
      </c>
      <c r="BG294" s="5"/>
      <c r="BH294" s="20"/>
      <c r="BI294" s="315"/>
      <c r="BJ294" s="419"/>
      <c r="BK294" s="6">
        <v>0</v>
      </c>
      <c r="BL294" s="5"/>
      <c r="BM294" s="20"/>
      <c r="BN294" s="315"/>
      <c r="BO294" s="419"/>
      <c r="BP294" s="6">
        <v>0</v>
      </c>
      <c r="BQ294" s="5"/>
      <c r="BR294" s="20"/>
      <c r="BS294" s="315"/>
      <c r="BT294" s="419"/>
      <c r="BU294" s="6">
        <f>SUM(M294:BP294)</f>
        <v>0</v>
      </c>
      <c r="BV294" s="5"/>
      <c r="BW294" s="20"/>
      <c r="BX294" s="315"/>
      <c r="BY294" s="419"/>
      <c r="BZ294" s="6">
        <v>6682990</v>
      </c>
      <c r="CA294" s="5"/>
      <c r="CB294" s="20"/>
      <c r="CC294" s="315"/>
      <c r="CD294" s="419"/>
      <c r="CE294" s="6">
        <v>0</v>
      </c>
      <c r="CF294" s="5"/>
      <c r="CG294" s="20"/>
      <c r="CH294" s="315"/>
      <c r="CI294" s="419"/>
      <c r="CJ294" s="6">
        <v>380146</v>
      </c>
      <c r="CK294" s="5"/>
      <c r="CL294" s="20"/>
      <c r="CM294" s="315"/>
      <c r="CN294" s="419"/>
      <c r="CO294" s="6">
        <v>864816</v>
      </c>
      <c r="CP294" s="5"/>
      <c r="CQ294" s="20"/>
      <c r="CR294" s="315"/>
      <c r="CS294" s="419"/>
      <c r="CT294" s="6">
        <v>717062</v>
      </c>
      <c r="CU294" s="5"/>
      <c r="CV294" s="20"/>
      <c r="CW294" s="315"/>
      <c r="CX294" s="419"/>
      <c r="CY294" s="6">
        <v>661492</v>
      </c>
      <c r="CZ294" s="5"/>
      <c r="DA294" s="20"/>
      <c r="DB294" s="315"/>
      <c r="DC294" s="419"/>
      <c r="DD294" s="6">
        <v>0</v>
      </c>
      <c r="DE294" s="5"/>
      <c r="DF294" s="20"/>
      <c r="DG294" s="315"/>
      <c r="DH294" s="419"/>
      <c r="DI294" s="6">
        <v>3171313</v>
      </c>
      <c r="DJ294" s="5"/>
      <c r="DK294" s="20"/>
      <c r="DL294" s="315"/>
      <c r="DM294" s="419"/>
      <c r="DN294" s="6">
        <v>287392</v>
      </c>
      <c r="DO294" s="5"/>
      <c r="DP294" s="20"/>
      <c r="DQ294" s="315"/>
      <c r="DR294" s="419"/>
      <c r="DS294" s="6">
        <v>600769</v>
      </c>
      <c r="DT294" s="5"/>
      <c r="DU294" s="20"/>
      <c r="DV294" s="315"/>
      <c r="DW294" s="419"/>
      <c r="DX294" s="6">
        <v>0</v>
      </c>
      <c r="DY294" s="5"/>
      <c r="DZ294" s="20"/>
      <c r="EA294" s="315"/>
      <c r="EB294" s="419"/>
      <c r="EC294" s="6">
        <v>0</v>
      </c>
      <c r="ED294" s="5"/>
      <c r="EE294" s="20"/>
      <c r="EF294" s="315"/>
      <c r="EG294" s="419"/>
      <c r="EH294" s="6">
        <v>0</v>
      </c>
      <c r="EI294" s="5"/>
      <c r="EJ294" s="20"/>
      <c r="EK294" s="315"/>
      <c r="EL294" s="419"/>
      <c r="EM294" s="6">
        <f>SUM(CE294:DX294)</f>
        <v>6682990</v>
      </c>
      <c r="EN294" s="5"/>
      <c r="EO294" s="20"/>
      <c r="EP294" s="151"/>
    </row>
    <row r="295" spans="4:146" ht="12.75" customHeight="1" x14ac:dyDescent="0.3">
      <c r="D295" s="151"/>
      <c r="F295" s="702"/>
      <c r="H295" s="20"/>
      <c r="I295" s="20"/>
      <c r="J295" s="20"/>
      <c r="K295" s="315"/>
      <c r="M295" s="20"/>
      <c r="N295" s="20"/>
      <c r="O295" s="20"/>
      <c r="P295" s="315"/>
      <c r="R295" s="20"/>
      <c r="S295" s="20"/>
      <c r="T295" s="20"/>
      <c r="U295" s="315"/>
      <c r="W295" s="20"/>
      <c r="X295" s="20"/>
      <c r="Y295" s="20"/>
      <c r="Z295" s="315"/>
      <c r="AB295" s="20"/>
      <c r="AC295" s="20"/>
      <c r="AD295" s="20"/>
      <c r="AE295" s="315"/>
      <c r="AG295" s="20"/>
      <c r="AH295" s="20"/>
      <c r="AI295" s="20"/>
      <c r="AJ295" s="315"/>
      <c r="AL295" s="20"/>
      <c r="AM295" s="20"/>
      <c r="AN295" s="20"/>
      <c r="AO295" s="315"/>
      <c r="AQ295" s="20"/>
      <c r="AR295" s="20"/>
      <c r="AS295" s="20"/>
      <c r="AT295" s="315"/>
      <c r="AV295" s="20"/>
      <c r="AW295" s="20"/>
      <c r="AX295" s="20"/>
      <c r="AY295" s="315"/>
      <c r="BA295" s="20"/>
      <c r="BB295" s="20"/>
      <c r="BC295" s="20"/>
      <c r="BD295" s="315"/>
      <c r="BF295" s="20"/>
      <c r="BG295" s="20"/>
      <c r="BH295" s="20"/>
      <c r="BI295" s="315"/>
      <c r="BK295" s="20"/>
      <c r="BL295" s="20"/>
      <c r="BM295" s="20"/>
      <c r="BN295" s="315"/>
      <c r="BP295" s="20"/>
      <c r="BQ295" s="20"/>
      <c r="BR295" s="20"/>
      <c r="BS295" s="315"/>
      <c r="BU295" s="20"/>
      <c r="BV295" s="20"/>
      <c r="BW295" s="20"/>
      <c r="BX295" s="315"/>
      <c r="BZ295" s="20"/>
      <c r="CA295" s="20"/>
      <c r="CB295" s="20"/>
      <c r="CC295" s="315"/>
      <c r="CE295" s="20"/>
      <c r="CF295" s="20"/>
      <c r="CG295" s="20"/>
      <c r="CH295" s="315"/>
      <c r="CJ295" s="20"/>
      <c r="CK295" s="20"/>
      <c r="CL295" s="20"/>
      <c r="CM295" s="315"/>
      <c r="CO295" s="20"/>
      <c r="CP295" s="20"/>
      <c r="CQ295" s="20"/>
      <c r="CR295" s="315"/>
      <c r="CT295" s="20"/>
      <c r="CU295" s="20"/>
      <c r="CV295" s="20"/>
      <c r="CW295" s="315"/>
      <c r="CY295" s="20"/>
      <c r="CZ295" s="20"/>
      <c r="DA295" s="20"/>
      <c r="DB295" s="315"/>
      <c r="DD295" s="20"/>
      <c r="DE295" s="20"/>
      <c r="DF295" s="20"/>
      <c r="DG295" s="315"/>
      <c r="DI295" s="20"/>
      <c r="DJ295" s="20"/>
      <c r="DK295" s="20"/>
      <c r="DL295" s="315"/>
      <c r="DN295" s="20"/>
      <c r="DO295" s="20"/>
      <c r="DP295" s="20"/>
      <c r="DQ295" s="315"/>
      <c r="DS295" s="20"/>
      <c r="DT295" s="20"/>
      <c r="DU295" s="20"/>
      <c r="DV295" s="315"/>
      <c r="DX295" s="20"/>
      <c r="DY295" s="20"/>
      <c r="DZ295" s="20"/>
      <c r="EA295" s="315"/>
      <c r="EC295" s="20"/>
      <c r="ED295" s="20"/>
      <c r="EE295" s="20"/>
      <c r="EF295" s="315"/>
      <c r="EH295" s="20"/>
      <c r="EI295" s="20"/>
      <c r="EJ295" s="20"/>
      <c r="EK295" s="315"/>
      <c r="EM295" s="20"/>
      <c r="EN295" s="20"/>
      <c r="EO295" s="20"/>
      <c r="EP295" s="151"/>
    </row>
    <row r="296" spans="4:146" ht="12.75" customHeight="1" x14ac:dyDescent="0.3">
      <c r="D296" s="151" t="s">
        <v>479</v>
      </c>
      <c r="H296" s="20">
        <f>SUM(H297:H300)</f>
        <v>0</v>
      </c>
      <c r="I296" s="20"/>
      <c r="J296" s="20"/>
      <c r="K296" s="315"/>
      <c r="L296" s="20"/>
      <c r="M296" s="20">
        <f>SUM(M297:M300)</f>
        <v>0</v>
      </c>
      <c r="N296" s="20"/>
      <c r="O296" s="20"/>
      <c r="P296" s="315"/>
      <c r="Q296" s="20"/>
      <c r="R296" s="20">
        <f>SUM(R297:R300)</f>
        <v>0</v>
      </c>
      <c r="S296" s="20"/>
      <c r="T296" s="20"/>
      <c r="U296" s="315"/>
      <c r="V296" s="20"/>
      <c r="W296" s="20">
        <f>SUM(W297:W300)</f>
        <v>0</v>
      </c>
      <c r="X296" s="20"/>
      <c r="Y296" s="20"/>
      <c r="Z296" s="315"/>
      <c r="AA296" s="20"/>
      <c r="AB296" s="20">
        <f>SUM(AB297:AB300)</f>
        <v>0</v>
      </c>
      <c r="AC296" s="20"/>
      <c r="AD296" s="20"/>
      <c r="AE296" s="315"/>
      <c r="AF296" s="20"/>
      <c r="AG296" s="20">
        <f>SUM(AG297:AG300)</f>
        <v>0</v>
      </c>
      <c r="AH296" s="20"/>
      <c r="AI296" s="20"/>
      <c r="AJ296" s="315"/>
      <c r="AK296" s="20"/>
      <c r="AL296" s="20">
        <f>SUM(AL297:AL300)</f>
        <v>0</v>
      </c>
      <c r="AM296" s="20"/>
      <c r="AN296" s="20"/>
      <c r="AO296" s="315"/>
      <c r="AP296" s="20"/>
      <c r="AQ296" s="20">
        <f>SUM(AQ297:AQ300)</f>
        <v>0</v>
      </c>
      <c r="AR296" s="20"/>
      <c r="AS296" s="20"/>
      <c r="AT296" s="315"/>
      <c r="AU296" s="20"/>
      <c r="AV296" s="20">
        <f>SUM(AV297:AV300)</f>
        <v>0</v>
      </c>
      <c r="AW296" s="20"/>
      <c r="AX296" s="20"/>
      <c r="AY296" s="315"/>
      <c r="AZ296" s="20"/>
      <c r="BA296" s="20">
        <f>SUM(BA297:BA300)</f>
        <v>0</v>
      </c>
      <c r="BB296" s="20"/>
      <c r="BC296" s="20"/>
      <c r="BD296" s="315"/>
      <c r="BE296" s="20"/>
      <c r="BF296" s="20">
        <f>SUM(BF297:BF300)</f>
        <v>0</v>
      </c>
      <c r="BG296" s="20"/>
      <c r="BH296" s="20"/>
      <c r="BI296" s="315"/>
      <c r="BJ296" s="20"/>
      <c r="BK296" s="20">
        <f>SUM(BK297:BK300)</f>
        <v>0</v>
      </c>
      <c r="BL296" s="20"/>
      <c r="BM296" s="20"/>
      <c r="BN296" s="315"/>
      <c r="BO296" s="20"/>
      <c r="BP296" s="20">
        <f>SUM(BP297:BP300)</f>
        <v>0</v>
      </c>
      <c r="BQ296" s="20"/>
      <c r="BR296" s="20"/>
      <c r="BS296" s="315"/>
      <c r="BT296" s="20"/>
      <c r="BU296" s="20">
        <f>SUM(BU297:BU300)</f>
        <v>0</v>
      </c>
      <c r="BV296" s="20"/>
      <c r="BW296" s="20"/>
      <c r="BX296" s="315"/>
      <c r="BY296" s="20"/>
      <c r="BZ296" s="20">
        <f>SUM(BZ297:BZ300)</f>
        <v>4262896</v>
      </c>
      <c r="CA296" s="20"/>
      <c r="CB296" s="20"/>
      <c r="CC296" s="315"/>
      <c r="CD296" s="20"/>
      <c r="CE296" s="20">
        <f>SUM(CE297:CE300)</f>
        <v>0</v>
      </c>
      <c r="CF296" s="20"/>
      <c r="CG296" s="20"/>
      <c r="CH296" s="315"/>
      <c r="CI296" s="20"/>
      <c r="CJ296" s="20">
        <f>SUM(CJ297:CJ300)</f>
        <v>2082994</v>
      </c>
      <c r="CK296" s="20"/>
      <c r="CL296" s="20"/>
      <c r="CM296" s="315"/>
      <c r="CN296" s="20"/>
      <c r="CO296" s="20">
        <f>SUM(CO297:CO300)</f>
        <v>0</v>
      </c>
      <c r="CP296" s="20"/>
      <c r="CQ296" s="20"/>
      <c r="CR296" s="315"/>
      <c r="CS296" s="20"/>
      <c r="CT296" s="20">
        <f>SUM(CT297:CT300)</f>
        <v>1269037</v>
      </c>
      <c r="CU296" s="20"/>
      <c r="CV296" s="20"/>
      <c r="CW296" s="315"/>
      <c r="CX296" s="20"/>
      <c r="CY296" s="20">
        <f>SUM(CY297:CY300)</f>
        <v>910865</v>
      </c>
      <c r="CZ296" s="20"/>
      <c r="DA296" s="20"/>
      <c r="DB296" s="315"/>
      <c r="DC296" s="20"/>
      <c r="DD296" s="20">
        <f>SUM(DD297:DD300)</f>
        <v>0</v>
      </c>
      <c r="DE296" s="20"/>
      <c r="DF296" s="20"/>
      <c r="DG296" s="315"/>
      <c r="DH296" s="20"/>
      <c r="DI296" s="20">
        <f>SUM(DI297:DI300)</f>
        <v>0</v>
      </c>
      <c r="DJ296" s="20"/>
      <c r="DK296" s="20"/>
      <c r="DL296" s="315"/>
      <c r="DM296" s="20"/>
      <c r="DN296" s="20">
        <f>SUM(DN297:DN300)</f>
        <v>0</v>
      </c>
      <c r="DO296" s="20"/>
      <c r="DP296" s="20"/>
      <c r="DQ296" s="315"/>
      <c r="DR296" s="20"/>
      <c r="DS296" s="20">
        <f>SUM(DS297:DS300)</f>
        <v>0</v>
      </c>
      <c r="DT296" s="20"/>
      <c r="DU296" s="20"/>
      <c r="DV296" s="315"/>
      <c r="DW296" s="20"/>
      <c r="DX296" s="20">
        <f>SUM(DX297:DX300)</f>
        <v>0</v>
      </c>
      <c r="DY296" s="20"/>
      <c r="DZ296" s="20"/>
      <c r="EA296" s="315"/>
      <c r="EB296" s="20"/>
      <c r="EC296" s="20">
        <f>SUM(EC297:EC300)</f>
        <v>0</v>
      </c>
      <c r="ED296" s="20"/>
      <c r="EE296" s="20"/>
      <c r="EF296" s="315"/>
      <c r="EG296" s="20"/>
      <c r="EH296" s="20">
        <f>SUM(EH297:EH300)</f>
        <v>0</v>
      </c>
      <c r="EI296" s="20"/>
      <c r="EJ296" s="20"/>
      <c r="EK296" s="315"/>
      <c r="EL296" s="20"/>
      <c r="EM296" s="20">
        <f>SUM(EM297:EM300)</f>
        <v>4262896</v>
      </c>
      <c r="EN296" s="20"/>
      <c r="EO296" s="20"/>
      <c r="EP296" s="151"/>
    </row>
    <row r="297" spans="4:146" ht="12.75" customHeight="1" x14ac:dyDescent="0.3">
      <c r="D297" s="151" t="s">
        <v>416</v>
      </c>
      <c r="G297" s="406"/>
      <c r="H297" s="474">
        <v>0</v>
      </c>
      <c r="I297" s="475"/>
      <c r="J297" s="20"/>
      <c r="K297" s="315"/>
      <c r="L297" s="476"/>
      <c r="M297" s="474">
        <v>0</v>
      </c>
      <c r="N297" s="475"/>
      <c r="O297" s="20"/>
      <c r="P297" s="315"/>
      <c r="Q297" s="476"/>
      <c r="R297" s="474">
        <v>0</v>
      </c>
      <c r="S297" s="475"/>
      <c r="T297" s="20"/>
      <c r="U297" s="315"/>
      <c r="V297" s="476"/>
      <c r="W297" s="474">
        <v>0</v>
      </c>
      <c r="X297" s="475"/>
      <c r="Y297" s="20"/>
      <c r="Z297" s="315"/>
      <c r="AA297" s="476"/>
      <c r="AB297" s="474">
        <v>0</v>
      </c>
      <c r="AC297" s="475"/>
      <c r="AD297" s="20"/>
      <c r="AE297" s="315"/>
      <c r="AF297" s="476"/>
      <c r="AG297" s="474">
        <v>0</v>
      </c>
      <c r="AH297" s="475"/>
      <c r="AI297" s="20"/>
      <c r="AJ297" s="315"/>
      <c r="AK297" s="476"/>
      <c r="AL297" s="474">
        <v>0</v>
      </c>
      <c r="AM297" s="475"/>
      <c r="AN297" s="20"/>
      <c r="AO297" s="315"/>
      <c r="AP297" s="476"/>
      <c r="AQ297" s="474">
        <v>0</v>
      </c>
      <c r="AR297" s="475"/>
      <c r="AS297" s="20"/>
      <c r="AT297" s="315"/>
      <c r="AU297" s="476"/>
      <c r="AV297" s="474">
        <v>0</v>
      </c>
      <c r="AW297" s="475"/>
      <c r="AX297" s="20"/>
      <c r="AY297" s="315"/>
      <c r="AZ297" s="476"/>
      <c r="BA297" s="474">
        <v>0</v>
      </c>
      <c r="BB297" s="475"/>
      <c r="BC297" s="20"/>
      <c r="BD297" s="315"/>
      <c r="BE297" s="476"/>
      <c r="BF297" s="474">
        <v>0</v>
      </c>
      <c r="BG297" s="475"/>
      <c r="BH297" s="20"/>
      <c r="BI297" s="315"/>
      <c r="BJ297" s="476"/>
      <c r="BK297" s="474">
        <v>0</v>
      </c>
      <c r="BL297" s="475"/>
      <c r="BM297" s="20"/>
      <c r="BN297" s="315"/>
      <c r="BO297" s="476"/>
      <c r="BP297" s="474">
        <v>0</v>
      </c>
      <c r="BQ297" s="475"/>
      <c r="BR297" s="20"/>
      <c r="BS297" s="315"/>
      <c r="BT297" s="476"/>
      <c r="BU297" s="474">
        <f>SUM(M297:BP297)</f>
        <v>0</v>
      </c>
      <c r="BV297" s="475"/>
      <c r="BW297" s="20"/>
      <c r="BX297" s="315"/>
      <c r="BY297" s="476"/>
      <c r="BZ297" s="474">
        <v>1799675</v>
      </c>
      <c r="CA297" s="475"/>
      <c r="CB297" s="20"/>
      <c r="CC297" s="315"/>
      <c r="CD297" s="476"/>
      <c r="CE297" s="474">
        <v>0</v>
      </c>
      <c r="CF297" s="475"/>
      <c r="CG297" s="20"/>
      <c r="CH297" s="315"/>
      <c r="CI297" s="476"/>
      <c r="CJ297" s="474">
        <v>875987</v>
      </c>
      <c r="CK297" s="475"/>
      <c r="CL297" s="20"/>
      <c r="CM297" s="315"/>
      <c r="CN297" s="476"/>
      <c r="CO297" s="474">
        <v>0</v>
      </c>
      <c r="CP297" s="475"/>
      <c r="CQ297" s="20"/>
      <c r="CR297" s="315"/>
      <c r="CS297" s="476"/>
      <c r="CT297" s="474">
        <v>534987</v>
      </c>
      <c r="CU297" s="475"/>
      <c r="CV297" s="20"/>
      <c r="CW297" s="315"/>
      <c r="CX297" s="476"/>
      <c r="CY297" s="474">
        <v>388701</v>
      </c>
      <c r="CZ297" s="475"/>
      <c r="DA297" s="20"/>
      <c r="DB297" s="315"/>
      <c r="DC297" s="476"/>
      <c r="DD297" s="474">
        <v>0</v>
      </c>
      <c r="DE297" s="475"/>
      <c r="DF297" s="20"/>
      <c r="DG297" s="315"/>
      <c r="DH297" s="476"/>
      <c r="DI297" s="474">
        <v>0</v>
      </c>
      <c r="DJ297" s="475"/>
      <c r="DK297" s="20"/>
      <c r="DL297" s="315"/>
      <c r="DM297" s="476"/>
      <c r="DN297" s="474">
        <v>0</v>
      </c>
      <c r="DO297" s="475"/>
      <c r="DP297" s="20"/>
      <c r="DQ297" s="315"/>
      <c r="DR297" s="476"/>
      <c r="DS297" s="474">
        <v>0</v>
      </c>
      <c r="DT297" s="475"/>
      <c r="DU297" s="20"/>
      <c r="DV297" s="315"/>
      <c r="DW297" s="476"/>
      <c r="DX297" s="474">
        <v>0</v>
      </c>
      <c r="DY297" s="475"/>
      <c r="DZ297" s="20"/>
      <c r="EA297" s="315"/>
      <c r="EB297" s="476"/>
      <c r="EC297" s="474">
        <v>0</v>
      </c>
      <c r="ED297" s="475"/>
      <c r="EE297" s="20"/>
      <c r="EF297" s="315"/>
      <c r="EG297" s="476"/>
      <c r="EH297" s="474">
        <v>0</v>
      </c>
      <c r="EI297" s="475"/>
      <c r="EJ297" s="20"/>
      <c r="EK297" s="315"/>
      <c r="EL297" s="476"/>
      <c r="EM297" s="474">
        <f>SUM(CE297:DX297)</f>
        <v>1799675</v>
      </c>
      <c r="EN297" s="475"/>
      <c r="EO297" s="20"/>
      <c r="EP297" s="151"/>
    </row>
    <row r="298" spans="4:146" ht="12.75" customHeight="1" x14ac:dyDescent="0.3">
      <c r="D298" s="151" t="s">
        <v>419</v>
      </c>
      <c r="G298" s="402"/>
      <c r="H298" s="20">
        <v>0</v>
      </c>
      <c r="I298" s="19"/>
      <c r="J298" s="20"/>
      <c r="K298" s="315"/>
      <c r="L298" s="315"/>
      <c r="M298" s="20">
        <v>0</v>
      </c>
      <c r="N298" s="19"/>
      <c r="O298" s="20"/>
      <c r="P298" s="315"/>
      <c r="Q298" s="315"/>
      <c r="R298" s="20">
        <v>0</v>
      </c>
      <c r="S298" s="19"/>
      <c r="T298" s="20"/>
      <c r="U298" s="315"/>
      <c r="V298" s="315"/>
      <c r="W298" s="20">
        <v>0</v>
      </c>
      <c r="X298" s="19"/>
      <c r="Y298" s="20"/>
      <c r="Z298" s="315"/>
      <c r="AA298" s="315"/>
      <c r="AB298" s="20">
        <v>0</v>
      </c>
      <c r="AC298" s="19"/>
      <c r="AD298" s="20"/>
      <c r="AE298" s="315"/>
      <c r="AF298" s="315"/>
      <c r="AG298" s="20">
        <v>0</v>
      </c>
      <c r="AH298" s="19"/>
      <c r="AI298" s="20"/>
      <c r="AJ298" s="315"/>
      <c r="AK298" s="315"/>
      <c r="AL298" s="20">
        <v>0</v>
      </c>
      <c r="AM298" s="19"/>
      <c r="AN298" s="20"/>
      <c r="AO298" s="315"/>
      <c r="AP298" s="315"/>
      <c r="AQ298" s="20">
        <v>0</v>
      </c>
      <c r="AR298" s="19"/>
      <c r="AS298" s="20"/>
      <c r="AT298" s="315"/>
      <c r="AU298" s="315"/>
      <c r="AV298" s="20">
        <v>0</v>
      </c>
      <c r="AW298" s="19"/>
      <c r="AX298" s="20"/>
      <c r="AY298" s="315"/>
      <c r="AZ298" s="315"/>
      <c r="BA298" s="20">
        <v>0</v>
      </c>
      <c r="BB298" s="19"/>
      <c r="BC298" s="20"/>
      <c r="BD298" s="315"/>
      <c r="BE298" s="315"/>
      <c r="BF298" s="20">
        <v>0</v>
      </c>
      <c r="BG298" s="19"/>
      <c r="BH298" s="20"/>
      <c r="BI298" s="315"/>
      <c r="BJ298" s="315"/>
      <c r="BK298" s="20">
        <v>0</v>
      </c>
      <c r="BL298" s="19"/>
      <c r="BM298" s="20"/>
      <c r="BN298" s="315"/>
      <c r="BO298" s="315"/>
      <c r="BP298" s="20">
        <v>0</v>
      </c>
      <c r="BQ298" s="19"/>
      <c r="BR298" s="20"/>
      <c r="BS298" s="315"/>
      <c r="BT298" s="315"/>
      <c r="BU298" s="20">
        <f>SUM(M298:BP298)</f>
        <v>0</v>
      </c>
      <c r="BV298" s="19"/>
      <c r="BW298" s="20"/>
      <c r="BX298" s="315"/>
      <c r="BY298" s="315"/>
      <c r="BZ298" s="20">
        <v>933839</v>
      </c>
      <c r="CA298" s="19"/>
      <c r="CB298" s="20"/>
      <c r="CC298" s="315"/>
      <c r="CD298" s="315"/>
      <c r="CE298" s="20">
        <v>0</v>
      </c>
      <c r="CF298" s="19"/>
      <c r="CG298" s="20"/>
      <c r="CH298" s="315"/>
      <c r="CI298" s="315"/>
      <c r="CJ298" s="20">
        <v>469441</v>
      </c>
      <c r="CK298" s="19"/>
      <c r="CL298" s="20"/>
      <c r="CM298" s="315"/>
      <c r="CN298" s="315"/>
      <c r="CO298" s="20">
        <v>0</v>
      </c>
      <c r="CP298" s="19"/>
      <c r="CQ298" s="20"/>
      <c r="CR298" s="315"/>
      <c r="CS298" s="315"/>
      <c r="CT298" s="20">
        <v>273508</v>
      </c>
      <c r="CU298" s="19"/>
      <c r="CV298" s="20"/>
      <c r="CW298" s="315"/>
      <c r="CX298" s="315"/>
      <c r="CY298" s="20">
        <v>190890</v>
      </c>
      <c r="CZ298" s="19"/>
      <c r="DA298" s="20"/>
      <c r="DB298" s="315"/>
      <c r="DC298" s="315"/>
      <c r="DD298" s="20">
        <v>0</v>
      </c>
      <c r="DE298" s="19"/>
      <c r="DF298" s="20"/>
      <c r="DG298" s="315"/>
      <c r="DH298" s="315"/>
      <c r="DI298" s="20">
        <v>0</v>
      </c>
      <c r="DJ298" s="19"/>
      <c r="DK298" s="20"/>
      <c r="DL298" s="315"/>
      <c r="DM298" s="315"/>
      <c r="DN298" s="20">
        <v>0</v>
      </c>
      <c r="DO298" s="19"/>
      <c r="DP298" s="20"/>
      <c r="DQ298" s="315"/>
      <c r="DR298" s="315"/>
      <c r="DS298" s="20">
        <v>0</v>
      </c>
      <c r="DT298" s="19"/>
      <c r="DU298" s="20"/>
      <c r="DV298" s="315"/>
      <c r="DW298" s="315"/>
      <c r="DX298" s="20">
        <v>0</v>
      </c>
      <c r="DY298" s="19"/>
      <c r="DZ298" s="20"/>
      <c r="EA298" s="315"/>
      <c r="EB298" s="315"/>
      <c r="EC298" s="20">
        <v>0</v>
      </c>
      <c r="ED298" s="19"/>
      <c r="EE298" s="20"/>
      <c r="EF298" s="315"/>
      <c r="EG298" s="315"/>
      <c r="EH298" s="20">
        <v>0</v>
      </c>
      <c r="EI298" s="19"/>
      <c r="EJ298" s="20"/>
      <c r="EK298" s="315"/>
      <c r="EL298" s="315"/>
      <c r="EM298" s="20">
        <f>SUM(CE298:DX298)</f>
        <v>933839</v>
      </c>
      <c r="EN298" s="19"/>
      <c r="EO298" s="20"/>
      <c r="EP298" s="151"/>
    </row>
    <row r="299" spans="4:146" ht="12.75" customHeight="1" x14ac:dyDescent="0.3">
      <c r="D299" s="151" t="s">
        <v>420</v>
      </c>
      <c r="G299" s="402"/>
      <c r="H299" s="20">
        <v>0</v>
      </c>
      <c r="I299" s="19"/>
      <c r="J299" s="20"/>
      <c r="K299" s="315"/>
      <c r="L299" s="315"/>
      <c r="M299" s="20">
        <v>0</v>
      </c>
      <c r="N299" s="19"/>
      <c r="O299" s="20"/>
      <c r="P299" s="315"/>
      <c r="Q299" s="315"/>
      <c r="R299" s="20">
        <v>0</v>
      </c>
      <c r="S299" s="19"/>
      <c r="T299" s="20"/>
      <c r="U299" s="315"/>
      <c r="V299" s="315"/>
      <c r="W299" s="20">
        <v>0</v>
      </c>
      <c r="X299" s="19"/>
      <c r="Y299" s="20"/>
      <c r="Z299" s="315"/>
      <c r="AA299" s="315"/>
      <c r="AB299" s="20">
        <v>0</v>
      </c>
      <c r="AC299" s="19"/>
      <c r="AD299" s="20"/>
      <c r="AE299" s="315"/>
      <c r="AF299" s="315"/>
      <c r="AG299" s="20">
        <v>0</v>
      </c>
      <c r="AH299" s="19"/>
      <c r="AI299" s="20"/>
      <c r="AJ299" s="315"/>
      <c r="AK299" s="315"/>
      <c r="AL299" s="20">
        <v>0</v>
      </c>
      <c r="AM299" s="19"/>
      <c r="AN299" s="20"/>
      <c r="AO299" s="315"/>
      <c r="AP299" s="315"/>
      <c r="AQ299" s="20">
        <v>0</v>
      </c>
      <c r="AR299" s="19"/>
      <c r="AS299" s="20"/>
      <c r="AT299" s="315"/>
      <c r="AU299" s="315"/>
      <c r="AV299" s="20">
        <v>0</v>
      </c>
      <c r="AW299" s="19"/>
      <c r="AX299" s="20"/>
      <c r="AY299" s="315"/>
      <c r="AZ299" s="315"/>
      <c r="BA299" s="20">
        <v>0</v>
      </c>
      <c r="BB299" s="19"/>
      <c r="BC299" s="20"/>
      <c r="BD299" s="315"/>
      <c r="BE299" s="315"/>
      <c r="BF299" s="20">
        <v>0</v>
      </c>
      <c r="BG299" s="19"/>
      <c r="BH299" s="20"/>
      <c r="BI299" s="315"/>
      <c r="BJ299" s="315"/>
      <c r="BK299" s="20">
        <v>0</v>
      </c>
      <c r="BL299" s="19"/>
      <c r="BM299" s="20"/>
      <c r="BN299" s="315"/>
      <c r="BO299" s="315"/>
      <c r="BP299" s="20">
        <v>0</v>
      </c>
      <c r="BQ299" s="19"/>
      <c r="BR299" s="20"/>
      <c r="BS299" s="315"/>
      <c r="BT299" s="315"/>
      <c r="BU299" s="20">
        <f>SUM(M299:BP299)</f>
        <v>0</v>
      </c>
      <c r="BV299" s="19"/>
      <c r="BW299" s="20"/>
      <c r="BX299" s="315"/>
      <c r="BY299" s="315"/>
      <c r="BZ299" s="20">
        <v>0</v>
      </c>
      <c r="CA299" s="19"/>
      <c r="CB299" s="20"/>
      <c r="CC299" s="315"/>
      <c r="CD299" s="315"/>
      <c r="CE299" s="20">
        <v>0</v>
      </c>
      <c r="CF299" s="19"/>
      <c r="CG299" s="20"/>
      <c r="CH299" s="315"/>
      <c r="CI299" s="315"/>
      <c r="CJ299" s="20">
        <v>0</v>
      </c>
      <c r="CK299" s="19"/>
      <c r="CL299" s="20"/>
      <c r="CM299" s="315"/>
      <c r="CN299" s="315"/>
      <c r="CO299" s="20">
        <v>0</v>
      </c>
      <c r="CP299" s="19"/>
      <c r="CQ299" s="20"/>
      <c r="CR299" s="315"/>
      <c r="CS299" s="315"/>
      <c r="CT299" s="20">
        <v>0</v>
      </c>
      <c r="CU299" s="19"/>
      <c r="CV299" s="20"/>
      <c r="CW299" s="315"/>
      <c r="CX299" s="315"/>
      <c r="CY299" s="20">
        <v>0</v>
      </c>
      <c r="CZ299" s="19"/>
      <c r="DA299" s="20"/>
      <c r="DB299" s="315"/>
      <c r="DC299" s="315"/>
      <c r="DD299" s="20">
        <v>0</v>
      </c>
      <c r="DE299" s="19"/>
      <c r="DF299" s="20"/>
      <c r="DG299" s="315"/>
      <c r="DH299" s="315"/>
      <c r="DI299" s="20">
        <v>0</v>
      </c>
      <c r="DJ299" s="19"/>
      <c r="DK299" s="20"/>
      <c r="DL299" s="315"/>
      <c r="DM299" s="315"/>
      <c r="DN299" s="20">
        <v>0</v>
      </c>
      <c r="DO299" s="19"/>
      <c r="DP299" s="20"/>
      <c r="DQ299" s="315"/>
      <c r="DR299" s="315"/>
      <c r="DS299" s="20">
        <v>0</v>
      </c>
      <c r="DT299" s="19"/>
      <c r="DU299" s="20"/>
      <c r="DV299" s="315"/>
      <c r="DW299" s="315"/>
      <c r="DX299" s="20">
        <v>0</v>
      </c>
      <c r="DY299" s="19"/>
      <c r="DZ299" s="20"/>
      <c r="EA299" s="315"/>
      <c r="EB299" s="315"/>
      <c r="EC299" s="20">
        <v>0</v>
      </c>
      <c r="ED299" s="19"/>
      <c r="EE299" s="20"/>
      <c r="EF299" s="315"/>
      <c r="EG299" s="315"/>
      <c r="EH299" s="20">
        <v>0</v>
      </c>
      <c r="EI299" s="19"/>
      <c r="EJ299" s="20"/>
      <c r="EK299" s="315"/>
      <c r="EL299" s="315"/>
      <c r="EM299" s="20">
        <f>SUM(CE299:DX299)</f>
        <v>0</v>
      </c>
      <c r="EN299" s="19"/>
      <c r="EO299" s="20"/>
      <c r="EP299" s="151"/>
    </row>
    <row r="300" spans="4:146" ht="12.75" customHeight="1" x14ac:dyDescent="0.3">
      <c r="D300" s="151" t="s">
        <v>421</v>
      </c>
      <c r="G300" s="419"/>
      <c r="H300" s="6">
        <v>0</v>
      </c>
      <c r="I300" s="5"/>
      <c r="J300" s="20"/>
      <c r="K300" s="315"/>
      <c r="L300" s="483"/>
      <c r="M300" s="6">
        <v>0</v>
      </c>
      <c r="N300" s="5"/>
      <c r="O300" s="20"/>
      <c r="P300" s="315"/>
      <c r="Q300" s="483"/>
      <c r="R300" s="6">
        <v>0</v>
      </c>
      <c r="S300" s="5"/>
      <c r="T300" s="20"/>
      <c r="U300" s="315"/>
      <c r="V300" s="483"/>
      <c r="W300" s="6">
        <v>0</v>
      </c>
      <c r="X300" s="5"/>
      <c r="Y300" s="20"/>
      <c r="Z300" s="315"/>
      <c r="AA300" s="483"/>
      <c r="AB300" s="6">
        <v>0</v>
      </c>
      <c r="AC300" s="5"/>
      <c r="AD300" s="20"/>
      <c r="AE300" s="315"/>
      <c r="AF300" s="483"/>
      <c r="AG300" s="6">
        <v>0</v>
      </c>
      <c r="AH300" s="5"/>
      <c r="AI300" s="20"/>
      <c r="AJ300" s="315"/>
      <c r="AK300" s="483"/>
      <c r="AL300" s="6">
        <v>0</v>
      </c>
      <c r="AM300" s="5"/>
      <c r="AN300" s="20"/>
      <c r="AO300" s="315"/>
      <c r="AP300" s="483"/>
      <c r="AQ300" s="6">
        <v>0</v>
      </c>
      <c r="AR300" s="5"/>
      <c r="AS300" s="20"/>
      <c r="AT300" s="315"/>
      <c r="AU300" s="483"/>
      <c r="AV300" s="6">
        <v>0</v>
      </c>
      <c r="AW300" s="5"/>
      <c r="AX300" s="20"/>
      <c r="AY300" s="315"/>
      <c r="AZ300" s="483"/>
      <c r="BA300" s="6">
        <v>0</v>
      </c>
      <c r="BB300" s="5"/>
      <c r="BC300" s="20"/>
      <c r="BD300" s="315"/>
      <c r="BE300" s="483"/>
      <c r="BF300" s="6">
        <v>0</v>
      </c>
      <c r="BG300" s="5"/>
      <c r="BH300" s="20"/>
      <c r="BI300" s="315"/>
      <c r="BJ300" s="483"/>
      <c r="BK300" s="6">
        <v>0</v>
      </c>
      <c r="BL300" s="5"/>
      <c r="BM300" s="20"/>
      <c r="BN300" s="315"/>
      <c r="BO300" s="483"/>
      <c r="BP300" s="6">
        <v>0</v>
      </c>
      <c r="BQ300" s="5"/>
      <c r="BR300" s="20"/>
      <c r="BS300" s="315"/>
      <c r="BT300" s="483"/>
      <c r="BU300" s="6">
        <f>SUM(M300:BP300)</f>
        <v>0</v>
      </c>
      <c r="BV300" s="5"/>
      <c r="BW300" s="20"/>
      <c r="BX300" s="315"/>
      <c r="BY300" s="483"/>
      <c r="BZ300" s="6">
        <v>1529382</v>
      </c>
      <c r="CA300" s="5"/>
      <c r="CB300" s="20"/>
      <c r="CC300" s="315"/>
      <c r="CD300" s="483"/>
      <c r="CE300" s="6">
        <v>0</v>
      </c>
      <c r="CF300" s="5"/>
      <c r="CG300" s="20"/>
      <c r="CH300" s="315"/>
      <c r="CI300" s="483"/>
      <c r="CJ300" s="6">
        <v>737566</v>
      </c>
      <c r="CK300" s="5"/>
      <c r="CL300" s="20"/>
      <c r="CM300" s="315"/>
      <c r="CN300" s="483"/>
      <c r="CO300" s="6">
        <v>0</v>
      </c>
      <c r="CP300" s="5"/>
      <c r="CQ300" s="20"/>
      <c r="CR300" s="315"/>
      <c r="CS300" s="483"/>
      <c r="CT300" s="6">
        <v>460542</v>
      </c>
      <c r="CU300" s="5"/>
      <c r="CV300" s="20"/>
      <c r="CW300" s="315"/>
      <c r="CX300" s="483"/>
      <c r="CY300" s="6">
        <v>331274</v>
      </c>
      <c r="CZ300" s="5"/>
      <c r="DA300" s="20"/>
      <c r="DB300" s="315"/>
      <c r="DC300" s="483"/>
      <c r="DD300" s="6">
        <v>0</v>
      </c>
      <c r="DE300" s="5"/>
      <c r="DF300" s="20"/>
      <c r="DG300" s="315"/>
      <c r="DH300" s="483"/>
      <c r="DI300" s="6">
        <v>0</v>
      </c>
      <c r="DJ300" s="5"/>
      <c r="DK300" s="20"/>
      <c r="DL300" s="315"/>
      <c r="DM300" s="483"/>
      <c r="DN300" s="6">
        <v>0</v>
      </c>
      <c r="DO300" s="5"/>
      <c r="DP300" s="20"/>
      <c r="DQ300" s="315"/>
      <c r="DR300" s="483"/>
      <c r="DS300" s="6">
        <v>0</v>
      </c>
      <c r="DT300" s="5"/>
      <c r="DU300" s="20"/>
      <c r="DV300" s="315"/>
      <c r="DW300" s="483"/>
      <c r="DX300" s="6">
        <v>0</v>
      </c>
      <c r="DY300" s="5"/>
      <c r="DZ300" s="20"/>
      <c r="EA300" s="315"/>
      <c r="EB300" s="483"/>
      <c r="EC300" s="6">
        <v>0</v>
      </c>
      <c r="ED300" s="5"/>
      <c r="EE300" s="20"/>
      <c r="EF300" s="315"/>
      <c r="EG300" s="483"/>
      <c r="EH300" s="6">
        <v>0</v>
      </c>
      <c r="EI300" s="5"/>
      <c r="EJ300" s="20"/>
      <c r="EK300" s="315"/>
      <c r="EL300" s="483"/>
      <c r="EM300" s="6">
        <f>SUM(CE300:DX300)</f>
        <v>1529382</v>
      </c>
      <c r="EN300" s="5"/>
      <c r="EO300" s="20"/>
      <c r="EP300" s="151"/>
    </row>
    <row r="301" spans="4:146" ht="12.75" customHeight="1" x14ac:dyDescent="0.3">
      <c r="D301" s="151"/>
      <c r="F301" s="702"/>
      <c r="H301" s="20"/>
      <c r="I301" s="20"/>
      <c r="J301" s="20"/>
      <c r="K301" s="315"/>
      <c r="M301" s="20"/>
      <c r="N301" s="20"/>
      <c r="O301" s="20"/>
      <c r="P301" s="315"/>
      <c r="R301" s="20"/>
      <c r="S301" s="20"/>
      <c r="T301" s="20"/>
      <c r="U301" s="315"/>
      <c r="W301" s="20"/>
      <c r="X301" s="20"/>
      <c r="Y301" s="20"/>
      <c r="Z301" s="315"/>
      <c r="AB301" s="20"/>
      <c r="AC301" s="20"/>
      <c r="AD301" s="20"/>
      <c r="AE301" s="315"/>
      <c r="AG301" s="20"/>
      <c r="AH301" s="20"/>
      <c r="AI301" s="20"/>
      <c r="AJ301" s="315"/>
      <c r="AL301" s="20"/>
      <c r="AM301" s="20"/>
      <c r="AN301" s="20"/>
      <c r="AO301" s="315"/>
      <c r="AQ301" s="20"/>
      <c r="AR301" s="20"/>
      <c r="AS301" s="20"/>
      <c r="AT301" s="315"/>
      <c r="AV301" s="20"/>
      <c r="AW301" s="20"/>
      <c r="AX301" s="20"/>
      <c r="AY301" s="315"/>
      <c r="BA301" s="20"/>
      <c r="BB301" s="20"/>
      <c r="BC301" s="20"/>
      <c r="BD301" s="315"/>
      <c r="BF301" s="20"/>
      <c r="BG301" s="20"/>
      <c r="BH301" s="20"/>
      <c r="BI301" s="315"/>
      <c r="BK301" s="20"/>
      <c r="BL301" s="20"/>
      <c r="BM301" s="20"/>
      <c r="BN301" s="315"/>
      <c r="BP301" s="20"/>
      <c r="BQ301" s="20"/>
      <c r="BR301" s="20"/>
      <c r="BS301" s="315"/>
      <c r="BU301" s="20"/>
      <c r="BV301" s="20"/>
      <c r="BW301" s="20"/>
      <c r="BX301" s="315"/>
      <c r="BZ301" s="20"/>
      <c r="CA301" s="20"/>
      <c r="CB301" s="20"/>
      <c r="CC301" s="315"/>
      <c r="CE301" s="20"/>
      <c r="CF301" s="20"/>
      <c r="CG301" s="20"/>
      <c r="CH301" s="315"/>
      <c r="CJ301" s="20"/>
      <c r="CK301" s="20"/>
      <c r="CL301" s="20"/>
      <c r="CM301" s="315"/>
      <c r="CO301" s="20"/>
      <c r="CP301" s="20"/>
      <c r="CQ301" s="20"/>
      <c r="CR301" s="315"/>
      <c r="CT301" s="20"/>
      <c r="CU301" s="20"/>
      <c r="CV301" s="20"/>
      <c r="CW301" s="315"/>
      <c r="CY301" s="20"/>
      <c r="CZ301" s="20"/>
      <c r="DA301" s="20"/>
      <c r="DB301" s="315"/>
      <c r="DD301" s="20"/>
      <c r="DE301" s="20"/>
      <c r="DF301" s="20"/>
      <c r="DG301" s="315"/>
      <c r="DI301" s="20"/>
      <c r="DJ301" s="20"/>
      <c r="DK301" s="20"/>
      <c r="DL301" s="315"/>
      <c r="DN301" s="20"/>
      <c r="DO301" s="20"/>
      <c r="DP301" s="20"/>
      <c r="DQ301" s="315"/>
      <c r="DS301" s="20"/>
      <c r="DT301" s="20"/>
      <c r="DU301" s="20"/>
      <c r="DV301" s="315"/>
      <c r="DX301" s="20"/>
      <c r="DY301" s="20"/>
      <c r="DZ301" s="20"/>
      <c r="EA301" s="315"/>
      <c r="EC301" s="20"/>
      <c r="ED301" s="20"/>
      <c r="EE301" s="20"/>
      <c r="EF301" s="315"/>
      <c r="EH301" s="20"/>
      <c r="EI301" s="20"/>
      <c r="EJ301" s="20"/>
      <c r="EK301" s="315"/>
      <c r="EM301" s="20"/>
      <c r="EN301" s="20"/>
      <c r="EO301" s="20"/>
      <c r="EP301" s="151"/>
    </row>
    <row r="302" spans="4:146" ht="12.75" hidden="1" customHeight="1" x14ac:dyDescent="0.3">
      <c r="D302" s="151" t="s">
        <v>480</v>
      </c>
      <c r="H302" s="20">
        <f>SUM(H303:H306)</f>
        <v>0</v>
      </c>
      <c r="I302" s="20"/>
      <c r="J302" s="20"/>
      <c r="K302" s="315"/>
      <c r="L302" s="20"/>
      <c r="M302" s="20">
        <f>SUM(M303:M306)</f>
        <v>0</v>
      </c>
      <c r="N302" s="20"/>
      <c r="O302" s="20"/>
      <c r="P302" s="315"/>
      <c r="Q302" s="20"/>
      <c r="R302" s="20">
        <f>SUM(R303:R306)</f>
        <v>0</v>
      </c>
      <c r="S302" s="20"/>
      <c r="T302" s="20"/>
      <c r="U302" s="315"/>
      <c r="V302" s="20"/>
      <c r="W302" s="20">
        <f>SUM(W303:W306)</f>
        <v>0</v>
      </c>
      <c r="X302" s="20"/>
      <c r="Y302" s="20"/>
      <c r="Z302" s="315"/>
      <c r="AA302" s="20"/>
      <c r="AB302" s="20">
        <f>SUM(AB303:AB306)</f>
        <v>0</v>
      </c>
      <c r="AC302" s="20"/>
      <c r="AD302" s="20"/>
      <c r="AE302" s="315"/>
      <c r="AF302" s="20"/>
      <c r="AG302" s="20">
        <f>SUM(AG303:AG306)</f>
        <v>0</v>
      </c>
      <c r="AH302" s="20"/>
      <c r="AI302" s="20"/>
      <c r="AJ302" s="315"/>
      <c r="AK302" s="20"/>
      <c r="AL302" s="20">
        <f>SUM(AL303:AL306)</f>
        <v>0</v>
      </c>
      <c r="AM302" s="20"/>
      <c r="AN302" s="20"/>
      <c r="AO302" s="315"/>
      <c r="AP302" s="20"/>
      <c r="AQ302" s="20">
        <f>SUM(AQ303:AQ306)</f>
        <v>0</v>
      </c>
      <c r="AR302" s="20"/>
      <c r="AS302" s="20"/>
      <c r="AT302" s="315"/>
      <c r="AU302" s="20"/>
      <c r="AV302" s="20">
        <f>SUM(AV303:AV306)</f>
        <v>0</v>
      </c>
      <c r="AW302" s="20"/>
      <c r="AX302" s="20"/>
      <c r="AY302" s="315"/>
      <c r="AZ302" s="20"/>
      <c r="BA302" s="20">
        <f>SUM(BA303:BA306)</f>
        <v>0</v>
      </c>
      <c r="BB302" s="20"/>
      <c r="BC302" s="20"/>
      <c r="BD302" s="315"/>
      <c r="BE302" s="20"/>
      <c r="BF302" s="20">
        <f>SUM(BF303:BF306)</f>
        <v>0</v>
      </c>
      <c r="BG302" s="20"/>
      <c r="BH302" s="20"/>
      <c r="BI302" s="315"/>
      <c r="BJ302" s="20"/>
      <c r="BK302" s="20">
        <f>SUM(BK303:BK306)</f>
        <v>0</v>
      </c>
      <c r="BL302" s="20"/>
      <c r="BM302" s="20"/>
      <c r="BN302" s="315"/>
      <c r="BO302" s="20"/>
      <c r="BP302" s="20">
        <f>SUM(BP303:BP306)</f>
        <v>0</v>
      </c>
      <c r="BQ302" s="20"/>
      <c r="BR302" s="20"/>
      <c r="BS302" s="315"/>
      <c r="BT302" s="20"/>
      <c r="BU302" s="20">
        <f>SUM(BU303:BU306)</f>
        <v>0</v>
      </c>
      <c r="BV302" s="20"/>
      <c r="BW302" s="20"/>
      <c r="BX302" s="315"/>
      <c r="BY302" s="20"/>
      <c r="BZ302" s="20">
        <f>SUM(BZ303:BZ306)</f>
        <v>0</v>
      </c>
      <c r="CA302" s="20"/>
      <c r="CB302" s="20"/>
      <c r="CC302" s="315"/>
      <c r="CD302" s="20"/>
      <c r="CE302" s="20">
        <f>SUM(CE303:CE306)</f>
        <v>0</v>
      </c>
      <c r="CF302" s="20"/>
      <c r="CG302" s="20"/>
      <c r="CH302" s="315"/>
      <c r="CI302" s="20"/>
      <c r="CJ302" s="20">
        <f>SUM(CJ303:CJ306)</f>
        <v>0</v>
      </c>
      <c r="CK302" s="20"/>
      <c r="CL302" s="20"/>
      <c r="CM302" s="315"/>
      <c r="CN302" s="20"/>
      <c r="CO302" s="20">
        <f>SUM(CO303:CO306)</f>
        <v>0</v>
      </c>
      <c r="CP302" s="20"/>
      <c r="CQ302" s="20"/>
      <c r="CR302" s="315"/>
      <c r="CS302" s="20"/>
      <c r="CT302" s="20">
        <f>SUM(CT303:CT306)</f>
        <v>0</v>
      </c>
      <c r="CU302" s="20"/>
      <c r="CV302" s="20"/>
      <c r="CW302" s="315"/>
      <c r="CX302" s="20"/>
      <c r="CY302" s="20">
        <f>SUM(CY303:CY306)</f>
        <v>0</v>
      </c>
      <c r="CZ302" s="20"/>
      <c r="DA302" s="20"/>
      <c r="DB302" s="315"/>
      <c r="DC302" s="20"/>
      <c r="DD302" s="20">
        <f>SUM(DD303:DD306)</f>
        <v>0</v>
      </c>
      <c r="DE302" s="20"/>
      <c r="DF302" s="20"/>
      <c r="DG302" s="315"/>
      <c r="DH302" s="20"/>
      <c r="DI302" s="20">
        <f>SUM(DI303:DI306)</f>
        <v>0</v>
      </c>
      <c r="DJ302" s="20"/>
      <c r="DK302" s="20"/>
      <c r="DL302" s="315"/>
      <c r="DM302" s="20"/>
      <c r="DN302" s="20">
        <f>SUM(DN303:DN306)</f>
        <v>0</v>
      </c>
      <c r="DO302" s="20"/>
      <c r="DP302" s="20"/>
      <c r="DQ302" s="315"/>
      <c r="DR302" s="20"/>
      <c r="DS302" s="20">
        <f>SUM(DS303:DS306)</f>
        <v>0</v>
      </c>
      <c r="DT302" s="20"/>
      <c r="DU302" s="20"/>
      <c r="DV302" s="315"/>
      <c r="DW302" s="20"/>
      <c r="DX302" s="20">
        <f>SUM(DX303:DX306)</f>
        <v>0</v>
      </c>
      <c r="DY302" s="20"/>
      <c r="DZ302" s="20"/>
      <c r="EA302" s="315"/>
      <c r="EB302" s="20"/>
      <c r="EC302" s="20">
        <f>SUM(EC303:EC306)</f>
        <v>0</v>
      </c>
      <c r="ED302" s="20"/>
      <c r="EE302" s="20"/>
      <c r="EF302" s="315"/>
      <c r="EG302" s="20"/>
      <c r="EH302" s="20">
        <f>SUM(EH303:EH306)</f>
        <v>0</v>
      </c>
      <c r="EI302" s="20"/>
      <c r="EJ302" s="20"/>
      <c r="EK302" s="315"/>
      <c r="EL302" s="20"/>
      <c r="EM302" s="20">
        <f>SUM(EM303:EM306)</f>
        <v>0</v>
      </c>
      <c r="EN302" s="20"/>
      <c r="EO302" s="20"/>
      <c r="EP302" s="151"/>
    </row>
    <row r="303" spans="4:146" ht="12.75" hidden="1" customHeight="1" x14ac:dyDescent="0.3">
      <c r="D303" s="151" t="s">
        <v>416</v>
      </c>
      <c r="G303" s="406"/>
      <c r="H303" s="474">
        <v>0</v>
      </c>
      <c r="I303" s="475"/>
      <c r="J303" s="20"/>
      <c r="K303" s="315"/>
      <c r="L303" s="476"/>
      <c r="M303" s="474">
        <v>0</v>
      </c>
      <c r="N303" s="475"/>
      <c r="O303" s="20"/>
      <c r="P303" s="315"/>
      <c r="Q303" s="476"/>
      <c r="R303" s="474">
        <v>0</v>
      </c>
      <c r="S303" s="475"/>
      <c r="T303" s="20"/>
      <c r="U303" s="315"/>
      <c r="V303" s="476"/>
      <c r="W303" s="474">
        <v>0</v>
      </c>
      <c r="X303" s="475"/>
      <c r="Y303" s="20"/>
      <c r="Z303" s="315"/>
      <c r="AA303" s="476"/>
      <c r="AB303" s="474">
        <v>0</v>
      </c>
      <c r="AC303" s="475"/>
      <c r="AD303" s="20"/>
      <c r="AE303" s="315"/>
      <c r="AF303" s="476"/>
      <c r="AG303" s="474">
        <v>0</v>
      </c>
      <c r="AH303" s="475"/>
      <c r="AI303" s="20"/>
      <c r="AJ303" s="315"/>
      <c r="AK303" s="476"/>
      <c r="AL303" s="474">
        <v>0</v>
      </c>
      <c r="AM303" s="475"/>
      <c r="AN303" s="20"/>
      <c r="AO303" s="315"/>
      <c r="AP303" s="476"/>
      <c r="AQ303" s="474">
        <v>0</v>
      </c>
      <c r="AR303" s="475"/>
      <c r="AS303" s="20"/>
      <c r="AT303" s="315"/>
      <c r="AU303" s="476"/>
      <c r="AV303" s="474">
        <v>0</v>
      </c>
      <c r="AW303" s="475"/>
      <c r="AX303" s="20"/>
      <c r="AY303" s="315"/>
      <c r="AZ303" s="476"/>
      <c r="BA303" s="474">
        <v>0</v>
      </c>
      <c r="BB303" s="475"/>
      <c r="BC303" s="20"/>
      <c r="BD303" s="315"/>
      <c r="BE303" s="476"/>
      <c r="BF303" s="474">
        <v>0</v>
      </c>
      <c r="BG303" s="475"/>
      <c r="BH303" s="20"/>
      <c r="BI303" s="315"/>
      <c r="BJ303" s="476"/>
      <c r="BK303" s="474">
        <v>0</v>
      </c>
      <c r="BL303" s="475"/>
      <c r="BM303" s="20"/>
      <c r="BN303" s="315"/>
      <c r="BO303" s="476"/>
      <c r="BP303" s="474">
        <v>0</v>
      </c>
      <c r="BQ303" s="475"/>
      <c r="BR303" s="20"/>
      <c r="BS303" s="315"/>
      <c r="BT303" s="476"/>
      <c r="BU303" s="474">
        <f>SUM(M303:BP303)</f>
        <v>0</v>
      </c>
      <c r="BV303" s="475"/>
      <c r="BW303" s="20"/>
      <c r="BX303" s="315"/>
      <c r="BY303" s="476"/>
      <c r="BZ303" s="474">
        <v>0</v>
      </c>
      <c r="CA303" s="475"/>
      <c r="CB303" s="20"/>
      <c r="CC303" s="315"/>
      <c r="CD303" s="476"/>
      <c r="CE303" s="474">
        <v>0</v>
      </c>
      <c r="CF303" s="475"/>
      <c r="CG303" s="20"/>
      <c r="CH303" s="315"/>
      <c r="CI303" s="476"/>
      <c r="CJ303" s="474">
        <v>0</v>
      </c>
      <c r="CK303" s="475"/>
      <c r="CL303" s="20"/>
      <c r="CM303" s="315"/>
      <c r="CN303" s="476"/>
      <c r="CO303" s="474">
        <v>0</v>
      </c>
      <c r="CP303" s="475"/>
      <c r="CQ303" s="20"/>
      <c r="CR303" s="315"/>
      <c r="CS303" s="476"/>
      <c r="CT303" s="474">
        <v>0</v>
      </c>
      <c r="CU303" s="475"/>
      <c r="CV303" s="20"/>
      <c r="CW303" s="315"/>
      <c r="CX303" s="476"/>
      <c r="CY303" s="474">
        <v>0</v>
      </c>
      <c r="CZ303" s="475"/>
      <c r="DA303" s="20"/>
      <c r="DB303" s="315"/>
      <c r="DC303" s="476"/>
      <c r="DD303" s="474">
        <v>0</v>
      </c>
      <c r="DE303" s="475"/>
      <c r="DF303" s="20"/>
      <c r="DG303" s="315"/>
      <c r="DH303" s="476"/>
      <c r="DI303" s="474">
        <v>0</v>
      </c>
      <c r="DJ303" s="475"/>
      <c r="DK303" s="20"/>
      <c r="DL303" s="315"/>
      <c r="DM303" s="476"/>
      <c r="DN303" s="474">
        <v>0</v>
      </c>
      <c r="DO303" s="475"/>
      <c r="DP303" s="20"/>
      <c r="DQ303" s="315"/>
      <c r="DR303" s="476"/>
      <c r="DS303" s="474">
        <v>0</v>
      </c>
      <c r="DT303" s="475"/>
      <c r="DU303" s="20"/>
      <c r="DV303" s="315"/>
      <c r="DW303" s="476"/>
      <c r="DX303" s="474">
        <v>0</v>
      </c>
      <c r="DY303" s="475"/>
      <c r="DZ303" s="20"/>
      <c r="EA303" s="315"/>
      <c r="EB303" s="476"/>
      <c r="EC303" s="474">
        <v>0</v>
      </c>
      <c r="ED303" s="475"/>
      <c r="EE303" s="20"/>
      <c r="EF303" s="315"/>
      <c r="EG303" s="476"/>
      <c r="EH303" s="474">
        <v>0</v>
      </c>
      <c r="EI303" s="475"/>
      <c r="EJ303" s="20"/>
      <c r="EK303" s="315"/>
      <c r="EL303" s="476"/>
      <c r="EM303" s="474">
        <f>SUM(CE303:EH303)</f>
        <v>0</v>
      </c>
      <c r="EN303" s="475"/>
      <c r="EO303" s="20"/>
      <c r="EP303" s="151"/>
    </row>
    <row r="304" spans="4:146" ht="12.75" hidden="1" customHeight="1" x14ac:dyDescent="0.3">
      <c r="D304" s="151" t="s">
        <v>419</v>
      </c>
      <c r="G304" s="402"/>
      <c r="H304" s="20">
        <v>0</v>
      </c>
      <c r="I304" s="19"/>
      <c r="J304" s="20"/>
      <c r="K304" s="315"/>
      <c r="L304" s="315"/>
      <c r="M304" s="20">
        <v>0</v>
      </c>
      <c r="N304" s="19"/>
      <c r="O304" s="20"/>
      <c r="P304" s="315"/>
      <c r="Q304" s="315"/>
      <c r="R304" s="20">
        <v>0</v>
      </c>
      <c r="S304" s="19"/>
      <c r="T304" s="20"/>
      <c r="U304" s="315"/>
      <c r="V304" s="315"/>
      <c r="W304" s="20">
        <v>0</v>
      </c>
      <c r="X304" s="19"/>
      <c r="Y304" s="20"/>
      <c r="Z304" s="315"/>
      <c r="AA304" s="315"/>
      <c r="AB304" s="20">
        <v>0</v>
      </c>
      <c r="AC304" s="19"/>
      <c r="AD304" s="20"/>
      <c r="AE304" s="315"/>
      <c r="AF304" s="315"/>
      <c r="AG304" s="20">
        <v>0</v>
      </c>
      <c r="AH304" s="19"/>
      <c r="AI304" s="20"/>
      <c r="AJ304" s="315"/>
      <c r="AK304" s="315"/>
      <c r="AL304" s="20">
        <v>0</v>
      </c>
      <c r="AM304" s="19"/>
      <c r="AN304" s="20"/>
      <c r="AO304" s="315"/>
      <c r="AP304" s="315"/>
      <c r="AQ304" s="20">
        <v>0</v>
      </c>
      <c r="AR304" s="19"/>
      <c r="AS304" s="20"/>
      <c r="AT304" s="315"/>
      <c r="AU304" s="315"/>
      <c r="AV304" s="20">
        <v>0</v>
      </c>
      <c r="AW304" s="19"/>
      <c r="AX304" s="20"/>
      <c r="AY304" s="315"/>
      <c r="AZ304" s="315"/>
      <c r="BA304" s="20">
        <v>0</v>
      </c>
      <c r="BB304" s="19"/>
      <c r="BC304" s="20"/>
      <c r="BD304" s="315"/>
      <c r="BE304" s="315"/>
      <c r="BF304" s="20">
        <v>0</v>
      </c>
      <c r="BG304" s="19"/>
      <c r="BH304" s="20"/>
      <c r="BI304" s="315"/>
      <c r="BJ304" s="315"/>
      <c r="BK304" s="20">
        <v>0</v>
      </c>
      <c r="BL304" s="19"/>
      <c r="BM304" s="20"/>
      <c r="BN304" s="315"/>
      <c r="BO304" s="315"/>
      <c r="BP304" s="20">
        <v>0</v>
      </c>
      <c r="BQ304" s="19"/>
      <c r="BR304" s="20"/>
      <c r="BS304" s="315"/>
      <c r="BT304" s="315"/>
      <c r="BU304" s="20">
        <f>SUM(M304:BP304)</f>
        <v>0</v>
      </c>
      <c r="BV304" s="19"/>
      <c r="BW304" s="20"/>
      <c r="BX304" s="315"/>
      <c r="BY304" s="315"/>
      <c r="BZ304" s="20">
        <v>0</v>
      </c>
      <c r="CA304" s="19"/>
      <c r="CB304" s="20"/>
      <c r="CC304" s="315"/>
      <c r="CD304" s="315"/>
      <c r="CE304" s="20">
        <v>0</v>
      </c>
      <c r="CF304" s="19"/>
      <c r="CG304" s="20"/>
      <c r="CH304" s="315"/>
      <c r="CI304" s="315"/>
      <c r="CJ304" s="20">
        <v>0</v>
      </c>
      <c r="CK304" s="19"/>
      <c r="CL304" s="20"/>
      <c r="CM304" s="315"/>
      <c r="CN304" s="315"/>
      <c r="CO304" s="20">
        <v>0</v>
      </c>
      <c r="CP304" s="19"/>
      <c r="CQ304" s="20"/>
      <c r="CR304" s="315"/>
      <c r="CS304" s="315"/>
      <c r="CT304" s="20">
        <v>0</v>
      </c>
      <c r="CU304" s="19"/>
      <c r="CV304" s="20"/>
      <c r="CW304" s="315"/>
      <c r="CX304" s="315"/>
      <c r="CY304" s="20">
        <v>0</v>
      </c>
      <c r="CZ304" s="19"/>
      <c r="DA304" s="20"/>
      <c r="DB304" s="315"/>
      <c r="DC304" s="315"/>
      <c r="DD304" s="20">
        <v>0</v>
      </c>
      <c r="DE304" s="19"/>
      <c r="DF304" s="20"/>
      <c r="DG304" s="315"/>
      <c r="DH304" s="315"/>
      <c r="DI304" s="20">
        <v>0</v>
      </c>
      <c r="DJ304" s="19"/>
      <c r="DK304" s="20"/>
      <c r="DL304" s="315"/>
      <c r="DM304" s="315"/>
      <c r="DN304" s="20">
        <v>0</v>
      </c>
      <c r="DO304" s="19"/>
      <c r="DP304" s="20"/>
      <c r="DQ304" s="315"/>
      <c r="DR304" s="315"/>
      <c r="DS304" s="20">
        <v>0</v>
      </c>
      <c r="DT304" s="19"/>
      <c r="DU304" s="20"/>
      <c r="DV304" s="315"/>
      <c r="DW304" s="315"/>
      <c r="DX304" s="20">
        <v>0</v>
      </c>
      <c r="DY304" s="19"/>
      <c r="DZ304" s="20"/>
      <c r="EA304" s="315"/>
      <c r="EB304" s="315"/>
      <c r="EC304" s="20">
        <v>0</v>
      </c>
      <c r="ED304" s="19"/>
      <c r="EE304" s="20"/>
      <c r="EF304" s="315"/>
      <c r="EG304" s="315"/>
      <c r="EH304" s="20">
        <v>0</v>
      </c>
      <c r="EI304" s="19"/>
      <c r="EJ304" s="20"/>
      <c r="EK304" s="315"/>
      <c r="EL304" s="315"/>
      <c r="EM304" s="20">
        <f>SUM(CE304:EH304)</f>
        <v>0</v>
      </c>
      <c r="EN304" s="19"/>
      <c r="EO304" s="20"/>
      <c r="EP304" s="151"/>
    </row>
    <row r="305" spans="4:146" ht="12.75" hidden="1" customHeight="1" x14ac:dyDescent="0.3">
      <c r="D305" s="151" t="s">
        <v>420</v>
      </c>
      <c r="G305" s="402"/>
      <c r="H305" s="20"/>
      <c r="I305" s="19"/>
      <c r="J305" s="20"/>
      <c r="K305" s="315"/>
      <c r="L305" s="315"/>
      <c r="M305" s="20"/>
      <c r="N305" s="19"/>
      <c r="O305" s="20"/>
      <c r="P305" s="315"/>
      <c r="Q305" s="315"/>
      <c r="R305" s="20"/>
      <c r="S305" s="19"/>
      <c r="T305" s="20"/>
      <c r="U305" s="315"/>
      <c r="V305" s="315"/>
      <c r="W305" s="20"/>
      <c r="X305" s="19"/>
      <c r="Y305" s="20"/>
      <c r="Z305" s="315"/>
      <c r="AA305" s="315"/>
      <c r="AB305" s="20"/>
      <c r="AC305" s="19"/>
      <c r="AD305" s="20"/>
      <c r="AE305" s="315"/>
      <c r="AF305" s="315"/>
      <c r="AG305" s="20"/>
      <c r="AH305" s="19"/>
      <c r="AI305" s="20"/>
      <c r="AJ305" s="315"/>
      <c r="AK305" s="315"/>
      <c r="AL305" s="20"/>
      <c r="AM305" s="19"/>
      <c r="AN305" s="20"/>
      <c r="AO305" s="315"/>
      <c r="AP305" s="315"/>
      <c r="AQ305" s="20"/>
      <c r="AR305" s="19"/>
      <c r="AS305" s="20"/>
      <c r="AT305" s="315"/>
      <c r="AU305" s="315"/>
      <c r="AV305" s="20"/>
      <c r="AW305" s="19"/>
      <c r="AX305" s="20"/>
      <c r="AY305" s="315"/>
      <c r="AZ305" s="315"/>
      <c r="BA305" s="20"/>
      <c r="BB305" s="19"/>
      <c r="BC305" s="20"/>
      <c r="BD305" s="315"/>
      <c r="BE305" s="315"/>
      <c r="BF305" s="20"/>
      <c r="BG305" s="19"/>
      <c r="BH305" s="20"/>
      <c r="BI305" s="315"/>
      <c r="BJ305" s="315"/>
      <c r="BK305" s="20"/>
      <c r="BL305" s="19"/>
      <c r="BM305" s="20"/>
      <c r="BN305" s="315"/>
      <c r="BO305" s="315"/>
      <c r="BP305" s="20"/>
      <c r="BQ305" s="19"/>
      <c r="BR305" s="20"/>
      <c r="BS305" s="315"/>
      <c r="BT305" s="315"/>
      <c r="BU305" s="20">
        <f>SUM(M305:BP305)</f>
        <v>0</v>
      </c>
      <c r="BV305" s="19"/>
      <c r="BW305" s="20"/>
      <c r="BX305" s="315"/>
      <c r="BY305" s="315"/>
      <c r="BZ305" s="20"/>
      <c r="CA305" s="19"/>
      <c r="CB305" s="20"/>
      <c r="CC305" s="315"/>
      <c r="CD305" s="315"/>
      <c r="CE305" s="20"/>
      <c r="CF305" s="19"/>
      <c r="CG305" s="20"/>
      <c r="CH305" s="315"/>
      <c r="CI305" s="315"/>
      <c r="CJ305" s="20"/>
      <c r="CK305" s="19"/>
      <c r="CL305" s="20"/>
      <c r="CM305" s="315"/>
      <c r="CN305" s="315"/>
      <c r="CO305" s="20"/>
      <c r="CP305" s="19"/>
      <c r="CQ305" s="20"/>
      <c r="CR305" s="315"/>
      <c r="CS305" s="315"/>
      <c r="CT305" s="20"/>
      <c r="CU305" s="19"/>
      <c r="CV305" s="20"/>
      <c r="CW305" s="315"/>
      <c r="CX305" s="315"/>
      <c r="CY305" s="20"/>
      <c r="CZ305" s="19"/>
      <c r="DA305" s="20"/>
      <c r="DB305" s="315"/>
      <c r="DC305" s="315"/>
      <c r="DD305" s="20"/>
      <c r="DE305" s="19"/>
      <c r="DF305" s="20"/>
      <c r="DG305" s="315"/>
      <c r="DH305" s="315"/>
      <c r="DI305" s="20"/>
      <c r="DJ305" s="19"/>
      <c r="DK305" s="20"/>
      <c r="DL305" s="315"/>
      <c r="DM305" s="315"/>
      <c r="DN305" s="20"/>
      <c r="DO305" s="19"/>
      <c r="DP305" s="20"/>
      <c r="DQ305" s="315"/>
      <c r="DR305" s="315"/>
      <c r="DS305" s="20"/>
      <c r="DT305" s="19"/>
      <c r="DU305" s="20"/>
      <c r="DV305" s="315"/>
      <c r="DW305" s="315"/>
      <c r="DX305" s="20"/>
      <c r="DY305" s="19"/>
      <c r="DZ305" s="20"/>
      <c r="EA305" s="315"/>
      <c r="EB305" s="315"/>
      <c r="EC305" s="20"/>
      <c r="ED305" s="19"/>
      <c r="EE305" s="20"/>
      <c r="EF305" s="315"/>
      <c r="EG305" s="315"/>
      <c r="EH305" s="20"/>
      <c r="EI305" s="19"/>
      <c r="EJ305" s="20"/>
      <c r="EK305" s="315"/>
      <c r="EL305" s="315"/>
      <c r="EM305" s="20">
        <f>SUM(CE305:EH305)</f>
        <v>0</v>
      </c>
      <c r="EN305" s="19"/>
      <c r="EO305" s="20"/>
      <c r="EP305" s="151"/>
    </row>
    <row r="306" spans="4:146" ht="12.75" hidden="1" customHeight="1" x14ac:dyDescent="0.3">
      <c r="D306" s="151" t="s">
        <v>421</v>
      </c>
      <c r="G306" s="419"/>
      <c r="H306" s="6">
        <v>0</v>
      </c>
      <c r="I306" s="5"/>
      <c r="J306" s="20"/>
      <c r="K306" s="315"/>
      <c r="L306" s="483"/>
      <c r="M306" s="6">
        <v>0</v>
      </c>
      <c r="N306" s="5"/>
      <c r="O306" s="20"/>
      <c r="P306" s="315"/>
      <c r="Q306" s="483"/>
      <c r="R306" s="6">
        <v>0</v>
      </c>
      <c r="S306" s="5"/>
      <c r="T306" s="20"/>
      <c r="U306" s="315"/>
      <c r="V306" s="483"/>
      <c r="W306" s="6">
        <v>0</v>
      </c>
      <c r="X306" s="5"/>
      <c r="Y306" s="20"/>
      <c r="Z306" s="315"/>
      <c r="AA306" s="483"/>
      <c r="AB306" s="6">
        <v>0</v>
      </c>
      <c r="AC306" s="5"/>
      <c r="AD306" s="20"/>
      <c r="AE306" s="315"/>
      <c r="AF306" s="483"/>
      <c r="AG306" s="6">
        <v>0</v>
      </c>
      <c r="AH306" s="5"/>
      <c r="AI306" s="20"/>
      <c r="AJ306" s="315"/>
      <c r="AK306" s="483"/>
      <c r="AL306" s="6">
        <v>0</v>
      </c>
      <c r="AM306" s="5"/>
      <c r="AN306" s="20"/>
      <c r="AO306" s="315"/>
      <c r="AP306" s="483"/>
      <c r="AQ306" s="6">
        <v>0</v>
      </c>
      <c r="AR306" s="5"/>
      <c r="AS306" s="20"/>
      <c r="AT306" s="315"/>
      <c r="AU306" s="483"/>
      <c r="AV306" s="6">
        <v>0</v>
      </c>
      <c r="AW306" s="5"/>
      <c r="AX306" s="20"/>
      <c r="AY306" s="315"/>
      <c r="AZ306" s="483"/>
      <c r="BA306" s="6">
        <v>0</v>
      </c>
      <c r="BB306" s="5"/>
      <c r="BC306" s="20"/>
      <c r="BD306" s="315"/>
      <c r="BE306" s="483"/>
      <c r="BF306" s="6">
        <v>0</v>
      </c>
      <c r="BG306" s="5"/>
      <c r="BH306" s="20"/>
      <c r="BI306" s="315"/>
      <c r="BJ306" s="483"/>
      <c r="BK306" s="6">
        <v>0</v>
      </c>
      <c r="BL306" s="5"/>
      <c r="BM306" s="20"/>
      <c r="BN306" s="315"/>
      <c r="BO306" s="483"/>
      <c r="BP306" s="6">
        <v>0</v>
      </c>
      <c r="BQ306" s="5"/>
      <c r="BR306" s="20"/>
      <c r="BS306" s="315"/>
      <c r="BT306" s="483"/>
      <c r="BU306" s="6">
        <f>SUM(M306:BP306)</f>
        <v>0</v>
      </c>
      <c r="BV306" s="5"/>
      <c r="BW306" s="20"/>
      <c r="BX306" s="315"/>
      <c r="BY306" s="483"/>
      <c r="BZ306" s="6">
        <v>0</v>
      </c>
      <c r="CA306" s="5"/>
      <c r="CB306" s="20"/>
      <c r="CC306" s="315"/>
      <c r="CD306" s="483"/>
      <c r="CE306" s="6">
        <v>0</v>
      </c>
      <c r="CF306" s="5"/>
      <c r="CG306" s="20"/>
      <c r="CH306" s="315"/>
      <c r="CI306" s="483"/>
      <c r="CJ306" s="6">
        <v>0</v>
      </c>
      <c r="CK306" s="5"/>
      <c r="CL306" s="20"/>
      <c r="CM306" s="315"/>
      <c r="CN306" s="483"/>
      <c r="CO306" s="6">
        <v>0</v>
      </c>
      <c r="CP306" s="5"/>
      <c r="CQ306" s="20"/>
      <c r="CR306" s="315"/>
      <c r="CS306" s="483"/>
      <c r="CT306" s="6">
        <v>0</v>
      </c>
      <c r="CU306" s="5"/>
      <c r="CV306" s="20"/>
      <c r="CW306" s="315"/>
      <c r="CX306" s="483"/>
      <c r="CY306" s="6">
        <v>0</v>
      </c>
      <c r="CZ306" s="5"/>
      <c r="DA306" s="20"/>
      <c r="DB306" s="315"/>
      <c r="DC306" s="483"/>
      <c r="DD306" s="6">
        <v>0</v>
      </c>
      <c r="DE306" s="5"/>
      <c r="DF306" s="20"/>
      <c r="DG306" s="315"/>
      <c r="DH306" s="483"/>
      <c r="DI306" s="6">
        <v>0</v>
      </c>
      <c r="DJ306" s="5"/>
      <c r="DK306" s="20"/>
      <c r="DL306" s="315"/>
      <c r="DM306" s="483"/>
      <c r="DN306" s="6">
        <v>0</v>
      </c>
      <c r="DO306" s="5"/>
      <c r="DP306" s="20"/>
      <c r="DQ306" s="315"/>
      <c r="DR306" s="483"/>
      <c r="DS306" s="6">
        <v>0</v>
      </c>
      <c r="DT306" s="5"/>
      <c r="DU306" s="20"/>
      <c r="DV306" s="315"/>
      <c r="DW306" s="483"/>
      <c r="DX306" s="6">
        <v>0</v>
      </c>
      <c r="DY306" s="5"/>
      <c r="DZ306" s="20"/>
      <c r="EA306" s="315"/>
      <c r="EB306" s="483"/>
      <c r="EC306" s="6">
        <v>0</v>
      </c>
      <c r="ED306" s="5"/>
      <c r="EE306" s="20"/>
      <c r="EF306" s="315"/>
      <c r="EG306" s="483"/>
      <c r="EH306" s="6">
        <v>0</v>
      </c>
      <c r="EI306" s="5"/>
      <c r="EJ306" s="20"/>
      <c r="EK306" s="315"/>
      <c r="EL306" s="483"/>
      <c r="EM306" s="6">
        <f>SUM(CE306:EH306)</f>
        <v>0</v>
      </c>
      <c r="EN306" s="5"/>
      <c r="EO306" s="20"/>
      <c r="EP306" s="151"/>
    </row>
    <row r="307" spans="4:146" ht="12.75" hidden="1" customHeight="1" x14ac:dyDescent="0.3">
      <c r="D307" s="151"/>
      <c r="F307" s="702"/>
      <c r="G307" s="411"/>
      <c r="H307" s="20"/>
      <c r="I307" s="20"/>
      <c r="J307" s="20"/>
      <c r="K307" s="315"/>
      <c r="L307" s="411"/>
      <c r="M307" s="20"/>
      <c r="N307" s="20"/>
      <c r="O307" s="20"/>
      <c r="P307" s="315"/>
      <c r="Q307" s="411"/>
      <c r="R307" s="20"/>
      <c r="S307" s="20"/>
      <c r="T307" s="20"/>
      <c r="U307" s="315"/>
      <c r="V307" s="411"/>
      <c r="W307" s="20"/>
      <c r="X307" s="20"/>
      <c r="Y307" s="20"/>
      <c r="Z307" s="315"/>
      <c r="AA307" s="411"/>
      <c r="AB307" s="20"/>
      <c r="AC307" s="20"/>
      <c r="AD307" s="20"/>
      <c r="AE307" s="315"/>
      <c r="AF307" s="411"/>
      <c r="AG307" s="20"/>
      <c r="AH307" s="20"/>
      <c r="AI307" s="20"/>
      <c r="AJ307" s="315"/>
      <c r="AK307" s="411"/>
      <c r="AL307" s="20"/>
      <c r="AM307" s="20"/>
      <c r="AN307" s="20"/>
      <c r="AO307" s="315"/>
      <c r="AP307" s="411"/>
      <c r="AQ307" s="20"/>
      <c r="AR307" s="20"/>
      <c r="AS307" s="20"/>
      <c r="AT307" s="315"/>
      <c r="AU307" s="411"/>
      <c r="AV307" s="20"/>
      <c r="AW307" s="20"/>
      <c r="AX307" s="20"/>
      <c r="AY307" s="315"/>
      <c r="AZ307" s="411"/>
      <c r="BA307" s="20"/>
      <c r="BB307" s="20"/>
      <c r="BC307" s="20"/>
      <c r="BD307" s="315"/>
      <c r="BE307" s="411"/>
      <c r="BF307" s="20"/>
      <c r="BG307" s="20"/>
      <c r="BH307" s="20"/>
      <c r="BI307" s="315"/>
      <c r="BJ307" s="411"/>
      <c r="BK307" s="20"/>
      <c r="BL307" s="20"/>
      <c r="BM307" s="20"/>
      <c r="BN307" s="315"/>
      <c r="BO307" s="411"/>
      <c r="BP307" s="20"/>
      <c r="BQ307" s="20"/>
      <c r="BR307" s="20"/>
      <c r="BS307" s="315"/>
      <c r="BT307" s="411"/>
      <c r="BU307" s="20"/>
      <c r="BV307" s="20"/>
      <c r="BW307" s="20"/>
      <c r="BX307" s="315"/>
      <c r="BY307" s="411"/>
      <c r="BZ307" s="20"/>
      <c r="CA307" s="20"/>
      <c r="CB307" s="20"/>
      <c r="CC307" s="315"/>
      <c r="CD307" s="411"/>
      <c r="CE307" s="20"/>
      <c r="CF307" s="20"/>
      <c r="CG307" s="20"/>
      <c r="CH307" s="315"/>
      <c r="CI307" s="411"/>
      <c r="CJ307" s="20"/>
      <c r="CK307" s="20"/>
      <c r="CL307" s="20"/>
      <c r="CM307" s="315"/>
      <c r="CN307" s="411"/>
      <c r="CO307" s="20"/>
      <c r="CP307" s="20"/>
      <c r="CQ307" s="20"/>
      <c r="CR307" s="315"/>
      <c r="CS307" s="411"/>
      <c r="CT307" s="20"/>
      <c r="CU307" s="20"/>
      <c r="CV307" s="20"/>
      <c r="CW307" s="315"/>
      <c r="CX307" s="411"/>
      <c r="CY307" s="20"/>
      <c r="CZ307" s="20"/>
      <c r="DA307" s="20"/>
      <c r="DB307" s="315"/>
      <c r="DC307" s="411"/>
      <c r="DD307" s="20"/>
      <c r="DE307" s="20"/>
      <c r="DF307" s="20"/>
      <c r="DG307" s="315"/>
      <c r="DH307" s="411"/>
      <c r="DI307" s="20"/>
      <c r="DJ307" s="20"/>
      <c r="DK307" s="20"/>
      <c r="DL307" s="315"/>
      <c r="DM307" s="411"/>
      <c r="DN307" s="20"/>
      <c r="DO307" s="20"/>
      <c r="DP307" s="20"/>
      <c r="DQ307" s="315"/>
      <c r="DR307" s="411"/>
      <c r="DS307" s="20"/>
      <c r="DT307" s="20"/>
      <c r="DU307" s="20"/>
      <c r="DV307" s="315"/>
      <c r="DW307" s="411"/>
      <c r="DX307" s="20"/>
      <c r="DY307" s="20"/>
      <c r="DZ307" s="20"/>
      <c r="EA307" s="315"/>
      <c r="EB307" s="411"/>
      <c r="EC307" s="20"/>
      <c r="ED307" s="20"/>
      <c r="EE307" s="20"/>
      <c r="EF307" s="315"/>
      <c r="EG307" s="411"/>
      <c r="EH307" s="20"/>
      <c r="EI307" s="20"/>
      <c r="EJ307" s="20"/>
      <c r="EK307" s="315"/>
      <c r="EL307" s="411"/>
      <c r="EM307" s="20"/>
      <c r="EN307" s="20"/>
      <c r="EO307" s="20"/>
      <c r="EP307" s="151"/>
    </row>
    <row r="308" spans="4:146" ht="12.75" customHeight="1" x14ac:dyDescent="0.3">
      <c r="D308" s="151" t="s">
        <v>481</v>
      </c>
      <c r="F308" s="702"/>
      <c r="G308" s="411"/>
      <c r="H308" s="20">
        <f>SUM(H309:H312)</f>
        <v>0</v>
      </c>
      <c r="I308" s="20"/>
      <c r="J308" s="20"/>
      <c r="K308" s="315"/>
      <c r="L308" s="411"/>
      <c r="M308" s="20">
        <f>SUM(M309:M312)</f>
        <v>0</v>
      </c>
      <c r="N308" s="20"/>
      <c r="O308" s="20"/>
      <c r="P308" s="315"/>
      <c r="Q308" s="411"/>
      <c r="R308" s="20">
        <f>SUM(R309:R312)</f>
        <v>0</v>
      </c>
      <c r="S308" s="20"/>
      <c r="T308" s="20"/>
      <c r="U308" s="315"/>
      <c r="V308" s="411"/>
      <c r="W308" s="20">
        <v>0</v>
      </c>
      <c r="X308" s="20"/>
      <c r="Y308" s="20"/>
      <c r="Z308" s="315"/>
      <c r="AA308" s="411"/>
      <c r="AB308" s="20">
        <v>0</v>
      </c>
      <c r="AC308" s="20"/>
      <c r="AD308" s="20"/>
      <c r="AE308" s="315"/>
      <c r="AF308" s="411"/>
      <c r="AG308" s="20">
        <v>0</v>
      </c>
      <c r="AH308" s="20"/>
      <c r="AI308" s="20"/>
      <c r="AJ308" s="315"/>
      <c r="AK308" s="411"/>
      <c r="AL308" s="20">
        <f>SUM(AL309:AL312)</f>
        <v>0</v>
      </c>
      <c r="AM308" s="20"/>
      <c r="AN308" s="20"/>
      <c r="AO308" s="315"/>
      <c r="AP308" s="411"/>
      <c r="AQ308" s="20">
        <f>SUM(AQ309:AQ312)</f>
        <v>0</v>
      </c>
      <c r="AR308" s="20"/>
      <c r="AS308" s="20"/>
      <c r="AT308" s="315"/>
      <c r="AU308" s="411"/>
      <c r="AV308" s="20">
        <v>0</v>
      </c>
      <c r="AW308" s="20"/>
      <c r="AX308" s="20"/>
      <c r="AY308" s="315"/>
      <c r="AZ308" s="411"/>
      <c r="BA308" s="20">
        <v>0</v>
      </c>
      <c r="BB308" s="20"/>
      <c r="BC308" s="20"/>
      <c r="BD308" s="315"/>
      <c r="BE308" s="411"/>
      <c r="BF308" s="20">
        <v>0</v>
      </c>
      <c r="BG308" s="20"/>
      <c r="BH308" s="20"/>
      <c r="BI308" s="315"/>
      <c r="BJ308" s="411"/>
      <c r="BK308" s="20">
        <v>0</v>
      </c>
      <c r="BL308" s="20"/>
      <c r="BM308" s="20"/>
      <c r="BN308" s="315"/>
      <c r="BO308" s="411"/>
      <c r="BP308" s="20">
        <v>0</v>
      </c>
      <c r="BQ308" s="20"/>
      <c r="BR308" s="20"/>
      <c r="BS308" s="315"/>
      <c r="BT308" s="411"/>
      <c r="BU308" s="20">
        <f>SUM(BU309:BU312)</f>
        <v>0</v>
      </c>
      <c r="BV308" s="20"/>
      <c r="BW308" s="20"/>
      <c r="BX308" s="315"/>
      <c r="BY308" s="411"/>
      <c r="BZ308" s="20">
        <f>SUM(BZ309:BZ312)</f>
        <v>12519691</v>
      </c>
      <c r="CA308" s="20"/>
      <c r="CB308" s="20"/>
      <c r="CC308" s="315"/>
      <c r="CD308" s="411"/>
      <c r="CE308" s="20">
        <v>0</v>
      </c>
      <c r="CF308" s="20"/>
      <c r="CG308" s="20"/>
      <c r="CH308" s="315"/>
      <c r="CI308" s="411"/>
      <c r="CJ308" s="20">
        <v>0</v>
      </c>
      <c r="CK308" s="20"/>
      <c r="CL308" s="20"/>
      <c r="CM308" s="315"/>
      <c r="CN308" s="411"/>
      <c r="CO308" s="20">
        <v>0</v>
      </c>
      <c r="CP308" s="20"/>
      <c r="CQ308" s="20"/>
      <c r="CR308" s="315"/>
      <c r="CS308" s="411"/>
      <c r="CT308" s="20">
        <v>0</v>
      </c>
      <c r="CU308" s="20"/>
      <c r="CV308" s="20"/>
      <c r="CW308" s="315"/>
      <c r="CX308" s="411"/>
      <c r="CY308" s="20">
        <v>0</v>
      </c>
      <c r="CZ308" s="20"/>
      <c r="DA308" s="20"/>
      <c r="DB308" s="315"/>
      <c r="DC308" s="411"/>
      <c r="DD308" s="20">
        <v>0</v>
      </c>
      <c r="DE308" s="20"/>
      <c r="DF308" s="20"/>
      <c r="DG308" s="315"/>
      <c r="DH308" s="411"/>
      <c r="DI308" s="20">
        <v>0</v>
      </c>
      <c r="DJ308" s="20"/>
      <c r="DK308" s="20"/>
      <c r="DL308" s="315"/>
      <c r="DM308" s="411"/>
      <c r="DN308" s="20">
        <v>0</v>
      </c>
      <c r="DO308" s="20"/>
      <c r="DP308" s="20"/>
      <c r="DQ308" s="315"/>
      <c r="DR308" s="411"/>
      <c r="DS308" s="20">
        <v>0</v>
      </c>
      <c r="DT308" s="20"/>
      <c r="DU308" s="20"/>
      <c r="DV308" s="315"/>
      <c r="DW308" s="411"/>
      <c r="DX308" s="20">
        <v>0</v>
      </c>
      <c r="DY308" s="20"/>
      <c r="DZ308" s="20"/>
      <c r="EA308" s="315"/>
      <c r="EB308" s="411"/>
      <c r="EC308" s="20">
        <v>0</v>
      </c>
      <c r="ED308" s="20"/>
      <c r="EE308" s="20"/>
      <c r="EF308" s="315"/>
      <c r="EG308" s="411"/>
      <c r="EH308" s="20">
        <v>0</v>
      </c>
      <c r="EI308" s="20"/>
      <c r="EJ308" s="20"/>
      <c r="EK308" s="315"/>
      <c r="EL308" s="411"/>
      <c r="EM308" s="20">
        <f>SUM(EM309:EM312)</f>
        <v>12519691</v>
      </c>
      <c r="EN308" s="20"/>
      <c r="EO308" s="20"/>
      <c r="EP308" s="151"/>
    </row>
    <row r="309" spans="4:146" ht="12.75" customHeight="1" x14ac:dyDescent="0.3">
      <c r="D309" s="151" t="s">
        <v>416</v>
      </c>
      <c r="F309" s="702"/>
      <c r="G309" s="703"/>
      <c r="H309" s="474">
        <v>0</v>
      </c>
      <c r="I309" s="475"/>
      <c r="J309" s="20"/>
      <c r="K309" s="315"/>
      <c r="L309" s="703"/>
      <c r="M309" s="474">
        <v>0</v>
      </c>
      <c r="N309" s="475"/>
      <c r="O309" s="20"/>
      <c r="P309" s="315"/>
      <c r="Q309" s="703"/>
      <c r="R309" s="474">
        <v>0</v>
      </c>
      <c r="S309" s="475"/>
      <c r="T309" s="20"/>
      <c r="U309" s="315"/>
      <c r="V309" s="703"/>
      <c r="W309" s="474">
        <v>0</v>
      </c>
      <c r="X309" s="475"/>
      <c r="Y309" s="20"/>
      <c r="Z309" s="315"/>
      <c r="AA309" s="703"/>
      <c r="AB309" s="474">
        <v>0</v>
      </c>
      <c r="AC309" s="475"/>
      <c r="AD309" s="20"/>
      <c r="AE309" s="315"/>
      <c r="AF309" s="703"/>
      <c r="AG309" s="474">
        <v>0</v>
      </c>
      <c r="AH309" s="475"/>
      <c r="AI309" s="20"/>
      <c r="AJ309" s="315"/>
      <c r="AK309" s="703"/>
      <c r="AL309" s="474">
        <v>0</v>
      </c>
      <c r="AM309" s="475"/>
      <c r="AN309" s="20"/>
      <c r="AO309" s="315"/>
      <c r="AP309" s="703"/>
      <c r="AQ309" s="474">
        <v>0</v>
      </c>
      <c r="AR309" s="475"/>
      <c r="AS309" s="20"/>
      <c r="AT309" s="315"/>
      <c r="AU309" s="703"/>
      <c r="AV309" s="474">
        <v>0</v>
      </c>
      <c r="AW309" s="475"/>
      <c r="AX309" s="20"/>
      <c r="AY309" s="315"/>
      <c r="AZ309" s="703"/>
      <c r="BA309" s="474">
        <v>0</v>
      </c>
      <c r="BB309" s="475"/>
      <c r="BC309" s="20"/>
      <c r="BD309" s="315"/>
      <c r="BE309" s="703"/>
      <c r="BF309" s="474">
        <v>0</v>
      </c>
      <c r="BG309" s="475"/>
      <c r="BH309" s="20"/>
      <c r="BI309" s="315"/>
      <c r="BJ309" s="703"/>
      <c r="BK309" s="474">
        <v>0</v>
      </c>
      <c r="BL309" s="475"/>
      <c r="BM309" s="20"/>
      <c r="BN309" s="315"/>
      <c r="BO309" s="703"/>
      <c r="BP309" s="474">
        <v>0</v>
      </c>
      <c r="BQ309" s="475"/>
      <c r="BR309" s="20"/>
      <c r="BS309" s="315"/>
      <c r="BT309" s="703"/>
      <c r="BU309" s="474">
        <f>SUM(M309:BP309)</f>
        <v>0</v>
      </c>
      <c r="BV309" s="475"/>
      <c r="BW309" s="20"/>
      <c r="BX309" s="315"/>
      <c r="BY309" s="703"/>
      <c r="BZ309" s="474">
        <v>3468259</v>
      </c>
      <c r="CA309" s="475"/>
      <c r="CB309" s="20"/>
      <c r="CC309" s="315"/>
      <c r="CD309" s="703"/>
      <c r="CE309" s="474">
        <v>2353822</v>
      </c>
      <c r="CF309" s="475"/>
      <c r="CG309" s="20"/>
      <c r="CH309" s="315"/>
      <c r="CI309" s="703"/>
      <c r="CJ309" s="474">
        <v>0</v>
      </c>
      <c r="CK309" s="475"/>
      <c r="CL309" s="20"/>
      <c r="CM309" s="315"/>
      <c r="CN309" s="703"/>
      <c r="CO309" s="474">
        <v>0</v>
      </c>
      <c r="CP309" s="475"/>
      <c r="CQ309" s="20"/>
      <c r="CR309" s="315"/>
      <c r="CS309" s="703"/>
      <c r="CT309" s="474">
        <v>0</v>
      </c>
      <c r="CU309" s="475"/>
      <c r="CV309" s="20"/>
      <c r="CW309" s="315"/>
      <c r="CX309" s="703"/>
      <c r="CY309" s="474">
        <v>0</v>
      </c>
      <c r="CZ309" s="475"/>
      <c r="DA309" s="20"/>
      <c r="DB309" s="315"/>
      <c r="DC309" s="703"/>
      <c r="DD309" s="474">
        <v>0</v>
      </c>
      <c r="DE309" s="475"/>
      <c r="DF309" s="20"/>
      <c r="DG309" s="315"/>
      <c r="DH309" s="703"/>
      <c r="DI309" s="474">
        <v>1114437</v>
      </c>
      <c r="DJ309" s="475"/>
      <c r="DK309" s="20"/>
      <c r="DL309" s="315"/>
      <c r="DM309" s="703"/>
      <c r="DN309" s="474">
        <v>0</v>
      </c>
      <c r="DO309" s="475"/>
      <c r="DP309" s="20"/>
      <c r="DQ309" s="315"/>
      <c r="DR309" s="703"/>
      <c r="DS309" s="474">
        <v>0</v>
      </c>
      <c r="DT309" s="475"/>
      <c r="DU309" s="20"/>
      <c r="DV309" s="315"/>
      <c r="DW309" s="703"/>
      <c r="DX309" s="474">
        <v>0</v>
      </c>
      <c r="DY309" s="475"/>
      <c r="DZ309" s="20"/>
      <c r="EA309" s="315"/>
      <c r="EB309" s="703"/>
      <c r="EC309" s="474">
        <v>0</v>
      </c>
      <c r="ED309" s="475"/>
      <c r="EE309" s="20"/>
      <c r="EF309" s="315"/>
      <c r="EG309" s="703"/>
      <c r="EH309" s="474">
        <v>0</v>
      </c>
      <c r="EI309" s="475"/>
      <c r="EJ309" s="20"/>
      <c r="EK309" s="315"/>
      <c r="EL309" s="703"/>
      <c r="EM309" s="474">
        <f>SUM(CE309:DX309)</f>
        <v>3468259</v>
      </c>
      <c r="EN309" s="475"/>
      <c r="EO309" s="20"/>
      <c r="EP309" s="151"/>
    </row>
    <row r="310" spans="4:146" ht="12.75" customHeight="1" x14ac:dyDescent="0.3">
      <c r="D310" s="151" t="s">
        <v>419</v>
      </c>
      <c r="F310" s="702"/>
      <c r="G310" s="704"/>
      <c r="H310" s="20">
        <v>0</v>
      </c>
      <c r="I310" s="19"/>
      <c r="J310" s="20"/>
      <c r="K310" s="315"/>
      <c r="L310" s="704"/>
      <c r="M310" s="20">
        <v>0</v>
      </c>
      <c r="N310" s="19"/>
      <c r="O310" s="20"/>
      <c r="P310" s="315"/>
      <c r="Q310" s="704"/>
      <c r="R310" s="20">
        <v>0</v>
      </c>
      <c r="S310" s="19"/>
      <c r="T310" s="20"/>
      <c r="U310" s="315"/>
      <c r="V310" s="704"/>
      <c r="W310" s="20">
        <v>0</v>
      </c>
      <c r="X310" s="19"/>
      <c r="Y310" s="20"/>
      <c r="Z310" s="315"/>
      <c r="AA310" s="704"/>
      <c r="AB310" s="20">
        <v>0</v>
      </c>
      <c r="AC310" s="19"/>
      <c r="AD310" s="20"/>
      <c r="AE310" s="315"/>
      <c r="AF310" s="704"/>
      <c r="AG310" s="20">
        <v>0</v>
      </c>
      <c r="AH310" s="19"/>
      <c r="AI310" s="20"/>
      <c r="AJ310" s="315"/>
      <c r="AK310" s="704"/>
      <c r="AL310" s="20">
        <v>0</v>
      </c>
      <c r="AM310" s="19"/>
      <c r="AN310" s="20"/>
      <c r="AO310" s="315"/>
      <c r="AP310" s="704"/>
      <c r="AQ310" s="20">
        <v>0</v>
      </c>
      <c r="AR310" s="19"/>
      <c r="AS310" s="20"/>
      <c r="AT310" s="315"/>
      <c r="AU310" s="704"/>
      <c r="AV310" s="20">
        <v>0</v>
      </c>
      <c r="AW310" s="19"/>
      <c r="AX310" s="20"/>
      <c r="AY310" s="315"/>
      <c r="AZ310" s="704"/>
      <c r="BA310" s="20">
        <v>0</v>
      </c>
      <c r="BB310" s="19"/>
      <c r="BC310" s="20"/>
      <c r="BD310" s="315"/>
      <c r="BE310" s="704"/>
      <c r="BF310" s="20">
        <v>0</v>
      </c>
      <c r="BG310" s="19"/>
      <c r="BH310" s="20"/>
      <c r="BI310" s="315"/>
      <c r="BJ310" s="704"/>
      <c r="BK310" s="20">
        <v>0</v>
      </c>
      <c r="BL310" s="19"/>
      <c r="BM310" s="20"/>
      <c r="BN310" s="315"/>
      <c r="BO310" s="704"/>
      <c r="BP310" s="20">
        <v>0</v>
      </c>
      <c r="BQ310" s="19"/>
      <c r="BR310" s="20"/>
      <c r="BS310" s="315"/>
      <c r="BT310" s="704"/>
      <c r="BU310" s="20">
        <f>SUM(M310:BP310)</f>
        <v>0</v>
      </c>
      <c r="BV310" s="19"/>
      <c r="BW310" s="20"/>
      <c r="BX310" s="315"/>
      <c r="BY310" s="704"/>
      <c r="BZ310" s="20">
        <v>3419902</v>
      </c>
      <c r="CA310" s="19"/>
      <c r="CB310" s="20"/>
      <c r="CC310" s="315"/>
      <c r="CD310" s="704"/>
      <c r="CE310" s="20">
        <v>2437733</v>
      </c>
      <c r="CF310" s="19"/>
      <c r="CG310" s="20"/>
      <c r="CH310" s="315"/>
      <c r="CI310" s="704"/>
      <c r="CJ310" s="20">
        <v>0</v>
      </c>
      <c r="CK310" s="19"/>
      <c r="CL310" s="20"/>
      <c r="CM310" s="315"/>
      <c r="CN310" s="704"/>
      <c r="CO310" s="20">
        <v>0</v>
      </c>
      <c r="CP310" s="19"/>
      <c r="CQ310" s="20"/>
      <c r="CR310" s="315"/>
      <c r="CS310" s="704"/>
      <c r="CT310" s="20">
        <v>0</v>
      </c>
      <c r="CU310" s="19"/>
      <c r="CV310" s="20"/>
      <c r="CW310" s="315"/>
      <c r="CX310" s="704"/>
      <c r="CY310" s="20">
        <v>0</v>
      </c>
      <c r="CZ310" s="19"/>
      <c r="DA310" s="20"/>
      <c r="DB310" s="315"/>
      <c r="DC310" s="704"/>
      <c r="DD310" s="20">
        <v>0</v>
      </c>
      <c r="DE310" s="19"/>
      <c r="DF310" s="20"/>
      <c r="DG310" s="315"/>
      <c r="DH310" s="704"/>
      <c r="DI310" s="20">
        <v>982169</v>
      </c>
      <c r="DJ310" s="19"/>
      <c r="DK310" s="20"/>
      <c r="DL310" s="315"/>
      <c r="DM310" s="704"/>
      <c r="DN310" s="20">
        <v>0</v>
      </c>
      <c r="DO310" s="19"/>
      <c r="DP310" s="20"/>
      <c r="DQ310" s="315"/>
      <c r="DR310" s="704"/>
      <c r="DS310" s="20">
        <v>0</v>
      </c>
      <c r="DT310" s="19"/>
      <c r="DU310" s="20"/>
      <c r="DV310" s="315"/>
      <c r="DW310" s="704"/>
      <c r="DX310" s="20">
        <v>0</v>
      </c>
      <c r="DY310" s="19"/>
      <c r="DZ310" s="20"/>
      <c r="EA310" s="315"/>
      <c r="EB310" s="704"/>
      <c r="EC310" s="20">
        <v>0</v>
      </c>
      <c r="ED310" s="19"/>
      <c r="EE310" s="20"/>
      <c r="EF310" s="315"/>
      <c r="EG310" s="704"/>
      <c r="EH310" s="20">
        <v>0</v>
      </c>
      <c r="EI310" s="19"/>
      <c r="EJ310" s="20"/>
      <c r="EK310" s="315"/>
      <c r="EL310" s="704"/>
      <c r="EM310" s="20">
        <f>SUM(CE310:DX310)</f>
        <v>3419902</v>
      </c>
      <c r="EN310" s="19"/>
      <c r="EO310" s="20"/>
      <c r="EP310" s="151"/>
    </row>
    <row r="311" spans="4:146" ht="12.75" customHeight="1" x14ac:dyDescent="0.3">
      <c r="D311" s="151" t="s">
        <v>420</v>
      </c>
      <c r="F311" s="702"/>
      <c r="G311" s="704"/>
      <c r="H311" s="20">
        <v>0</v>
      </c>
      <c r="I311" s="19"/>
      <c r="J311" s="20"/>
      <c r="K311" s="315"/>
      <c r="L311" s="704"/>
      <c r="M311" s="20">
        <v>0</v>
      </c>
      <c r="N311" s="19"/>
      <c r="O311" s="20"/>
      <c r="P311" s="315"/>
      <c r="Q311" s="704"/>
      <c r="R311" s="20">
        <v>0</v>
      </c>
      <c r="S311" s="19"/>
      <c r="T311" s="20"/>
      <c r="U311" s="315"/>
      <c r="V311" s="704"/>
      <c r="W311" s="20">
        <v>0</v>
      </c>
      <c r="X311" s="19"/>
      <c r="Y311" s="20"/>
      <c r="Z311" s="315"/>
      <c r="AA311" s="704"/>
      <c r="AB311" s="20">
        <v>0</v>
      </c>
      <c r="AC311" s="19"/>
      <c r="AD311" s="20"/>
      <c r="AE311" s="315"/>
      <c r="AF311" s="704"/>
      <c r="AG311" s="20">
        <v>0</v>
      </c>
      <c r="AH311" s="19"/>
      <c r="AI311" s="20"/>
      <c r="AJ311" s="315"/>
      <c r="AK311" s="704"/>
      <c r="AL311" s="20">
        <v>0</v>
      </c>
      <c r="AM311" s="19"/>
      <c r="AN311" s="20"/>
      <c r="AO311" s="315"/>
      <c r="AP311" s="704"/>
      <c r="AQ311" s="20">
        <v>0</v>
      </c>
      <c r="AR311" s="19"/>
      <c r="AS311" s="20"/>
      <c r="AT311" s="315"/>
      <c r="AU311" s="704"/>
      <c r="AV311" s="20">
        <v>0</v>
      </c>
      <c r="AW311" s="19"/>
      <c r="AX311" s="20"/>
      <c r="AY311" s="315"/>
      <c r="AZ311" s="704"/>
      <c r="BA311" s="20">
        <v>0</v>
      </c>
      <c r="BB311" s="19"/>
      <c r="BC311" s="20"/>
      <c r="BD311" s="315"/>
      <c r="BE311" s="704"/>
      <c r="BF311" s="20">
        <v>0</v>
      </c>
      <c r="BG311" s="19"/>
      <c r="BH311" s="20"/>
      <c r="BI311" s="315"/>
      <c r="BJ311" s="704"/>
      <c r="BK311" s="20">
        <v>0</v>
      </c>
      <c r="BL311" s="19"/>
      <c r="BM311" s="20"/>
      <c r="BN311" s="315"/>
      <c r="BO311" s="704"/>
      <c r="BP311" s="20">
        <v>0</v>
      </c>
      <c r="BQ311" s="19"/>
      <c r="BR311" s="20"/>
      <c r="BS311" s="315"/>
      <c r="BT311" s="704"/>
      <c r="BU311" s="20">
        <f>SUM(M311:BP311)</f>
        <v>0</v>
      </c>
      <c r="BV311" s="19"/>
      <c r="BW311" s="20"/>
      <c r="BX311" s="315"/>
      <c r="BY311" s="704"/>
      <c r="BZ311" s="20">
        <v>0</v>
      </c>
      <c r="CA311" s="19"/>
      <c r="CB311" s="20"/>
      <c r="CC311" s="315"/>
      <c r="CD311" s="704"/>
      <c r="CE311" s="20">
        <v>0</v>
      </c>
      <c r="CF311" s="19"/>
      <c r="CG311" s="20"/>
      <c r="CH311" s="315"/>
      <c r="CI311" s="704"/>
      <c r="CJ311" s="20">
        <v>0</v>
      </c>
      <c r="CK311" s="19"/>
      <c r="CL311" s="20"/>
      <c r="CM311" s="315"/>
      <c r="CN311" s="704"/>
      <c r="CO311" s="20">
        <v>0</v>
      </c>
      <c r="CP311" s="19"/>
      <c r="CQ311" s="20"/>
      <c r="CR311" s="315"/>
      <c r="CS311" s="704"/>
      <c r="CT311" s="20">
        <v>0</v>
      </c>
      <c r="CU311" s="19"/>
      <c r="CV311" s="20"/>
      <c r="CW311" s="315"/>
      <c r="CX311" s="704"/>
      <c r="CY311" s="20">
        <v>0</v>
      </c>
      <c r="CZ311" s="19"/>
      <c r="DA311" s="20"/>
      <c r="DB311" s="315"/>
      <c r="DC311" s="704"/>
      <c r="DD311" s="20">
        <v>0</v>
      </c>
      <c r="DE311" s="19"/>
      <c r="DF311" s="20"/>
      <c r="DG311" s="315"/>
      <c r="DH311" s="704"/>
      <c r="DI311" s="20">
        <v>0</v>
      </c>
      <c r="DJ311" s="19"/>
      <c r="DK311" s="20"/>
      <c r="DL311" s="315"/>
      <c r="DM311" s="704"/>
      <c r="DN311" s="20">
        <v>0</v>
      </c>
      <c r="DO311" s="19"/>
      <c r="DP311" s="20"/>
      <c r="DQ311" s="315"/>
      <c r="DR311" s="704"/>
      <c r="DS311" s="20">
        <v>0</v>
      </c>
      <c r="DT311" s="19"/>
      <c r="DU311" s="20"/>
      <c r="DV311" s="315"/>
      <c r="DW311" s="704"/>
      <c r="DX311" s="20">
        <v>0</v>
      </c>
      <c r="DY311" s="19"/>
      <c r="DZ311" s="20"/>
      <c r="EA311" s="315"/>
      <c r="EB311" s="704"/>
      <c r="EC311" s="20">
        <v>0</v>
      </c>
      <c r="ED311" s="19"/>
      <c r="EE311" s="20"/>
      <c r="EF311" s="315"/>
      <c r="EG311" s="704"/>
      <c r="EH311" s="20">
        <v>0</v>
      </c>
      <c r="EI311" s="19"/>
      <c r="EJ311" s="20"/>
      <c r="EK311" s="315"/>
      <c r="EL311" s="704"/>
      <c r="EM311" s="20">
        <f>SUM(CE311:DX311)</f>
        <v>0</v>
      </c>
      <c r="EN311" s="19"/>
      <c r="EO311" s="20"/>
      <c r="EP311" s="151"/>
    </row>
    <row r="312" spans="4:146" ht="12.75" customHeight="1" x14ac:dyDescent="0.3">
      <c r="D312" s="151" t="s">
        <v>421</v>
      </c>
      <c r="F312" s="702"/>
      <c r="G312" s="706"/>
      <c r="H312" s="6">
        <v>0</v>
      </c>
      <c r="I312" s="5"/>
      <c r="J312" s="20"/>
      <c r="K312" s="315"/>
      <c r="L312" s="419"/>
      <c r="M312" s="6">
        <v>0</v>
      </c>
      <c r="N312" s="5"/>
      <c r="O312" s="20"/>
      <c r="P312" s="315"/>
      <c r="Q312" s="419"/>
      <c r="R312" s="6">
        <v>0</v>
      </c>
      <c r="S312" s="5"/>
      <c r="T312" s="20"/>
      <c r="U312" s="315"/>
      <c r="V312" s="419"/>
      <c r="W312" s="6">
        <v>0</v>
      </c>
      <c r="X312" s="5"/>
      <c r="Y312" s="20"/>
      <c r="Z312" s="315"/>
      <c r="AA312" s="419"/>
      <c r="AB312" s="6">
        <v>0</v>
      </c>
      <c r="AC312" s="5"/>
      <c r="AD312" s="20"/>
      <c r="AE312" s="315"/>
      <c r="AF312" s="419"/>
      <c r="AG312" s="6">
        <v>0</v>
      </c>
      <c r="AH312" s="5"/>
      <c r="AI312" s="20"/>
      <c r="AJ312" s="315"/>
      <c r="AK312" s="419"/>
      <c r="AL312" s="6">
        <v>0</v>
      </c>
      <c r="AM312" s="5"/>
      <c r="AN312" s="20"/>
      <c r="AO312" s="315"/>
      <c r="AP312" s="419"/>
      <c r="AQ312" s="6">
        <v>0</v>
      </c>
      <c r="AR312" s="5"/>
      <c r="AS312" s="20"/>
      <c r="AT312" s="315"/>
      <c r="AU312" s="483"/>
      <c r="AV312" s="6">
        <v>0</v>
      </c>
      <c r="AW312" s="5"/>
      <c r="AX312" s="20"/>
      <c r="AY312" s="315"/>
      <c r="AZ312" s="483"/>
      <c r="BA312" s="6">
        <v>0</v>
      </c>
      <c r="BB312" s="5"/>
      <c r="BC312" s="20"/>
      <c r="BD312" s="315"/>
      <c r="BE312" s="483"/>
      <c r="BF312" s="6">
        <v>0</v>
      </c>
      <c r="BG312" s="5"/>
      <c r="BH312" s="20"/>
      <c r="BI312" s="315"/>
      <c r="BJ312" s="483"/>
      <c r="BK312" s="6">
        <v>0</v>
      </c>
      <c r="BL312" s="5"/>
      <c r="BM312" s="20"/>
      <c r="BN312" s="315"/>
      <c r="BO312" s="483"/>
      <c r="BP312" s="6">
        <v>0</v>
      </c>
      <c r="BQ312" s="5"/>
      <c r="BR312" s="20"/>
      <c r="BS312" s="315"/>
      <c r="BT312" s="483"/>
      <c r="BU312" s="6">
        <f>SUM(M312:BP312)</f>
        <v>0</v>
      </c>
      <c r="BV312" s="5"/>
      <c r="BW312" s="20"/>
      <c r="BX312" s="315"/>
      <c r="BY312" s="483"/>
      <c r="BZ312" s="6">
        <v>5631530</v>
      </c>
      <c r="CA312" s="5"/>
      <c r="CB312" s="20"/>
      <c r="CC312" s="315"/>
      <c r="CD312" s="419"/>
      <c r="CE312" s="6">
        <v>3853858</v>
      </c>
      <c r="CF312" s="5"/>
      <c r="CG312" s="20"/>
      <c r="CH312" s="315"/>
      <c r="CI312" s="419"/>
      <c r="CJ312" s="6">
        <v>0</v>
      </c>
      <c r="CK312" s="5"/>
      <c r="CL312" s="20"/>
      <c r="CM312" s="315"/>
      <c r="CN312" s="419"/>
      <c r="CO312" s="6">
        <v>0</v>
      </c>
      <c r="CP312" s="5"/>
      <c r="CQ312" s="20"/>
      <c r="CR312" s="315"/>
      <c r="CS312" s="419"/>
      <c r="CT312" s="6">
        <v>0</v>
      </c>
      <c r="CU312" s="5"/>
      <c r="CV312" s="20"/>
      <c r="CW312" s="315"/>
      <c r="CX312" s="419"/>
      <c r="CY312" s="6">
        <v>0</v>
      </c>
      <c r="CZ312" s="5"/>
      <c r="DA312" s="20"/>
      <c r="DB312" s="315"/>
      <c r="DC312" s="419"/>
      <c r="DD312" s="6">
        <v>0</v>
      </c>
      <c r="DE312" s="5"/>
      <c r="DF312" s="20"/>
      <c r="DG312" s="315"/>
      <c r="DH312" s="419"/>
      <c r="DI312" s="6">
        <v>1777672</v>
      </c>
      <c r="DJ312" s="5"/>
      <c r="DK312" s="20"/>
      <c r="DL312" s="315"/>
      <c r="DM312" s="483"/>
      <c r="DN312" s="6">
        <v>0</v>
      </c>
      <c r="DO312" s="5"/>
      <c r="DP312" s="20"/>
      <c r="DQ312" s="315"/>
      <c r="DR312" s="483"/>
      <c r="DS312" s="6">
        <v>0</v>
      </c>
      <c r="DT312" s="5"/>
      <c r="DU312" s="20"/>
      <c r="DV312" s="315"/>
      <c r="DW312" s="483"/>
      <c r="DX312" s="6">
        <v>0</v>
      </c>
      <c r="DY312" s="5"/>
      <c r="DZ312" s="20"/>
      <c r="EA312" s="315"/>
      <c r="EB312" s="483"/>
      <c r="EC312" s="6">
        <v>0</v>
      </c>
      <c r="ED312" s="5"/>
      <c r="EE312" s="20"/>
      <c r="EF312" s="315"/>
      <c r="EG312" s="483"/>
      <c r="EH312" s="6">
        <v>0</v>
      </c>
      <c r="EI312" s="5"/>
      <c r="EJ312" s="20"/>
      <c r="EK312" s="315"/>
      <c r="EL312" s="483"/>
      <c r="EM312" s="6">
        <f>SUM(CE312:DX312)</f>
        <v>5631530</v>
      </c>
      <c r="EN312" s="5"/>
      <c r="EO312" s="20"/>
      <c r="EP312" s="151"/>
    </row>
    <row r="313" spans="4:146" ht="12.75" customHeight="1" x14ac:dyDescent="0.3">
      <c r="D313" s="151"/>
      <c r="F313" s="702"/>
      <c r="G313" s="411"/>
      <c r="H313" s="20"/>
      <c r="I313" s="20"/>
      <c r="J313" s="20"/>
      <c r="K313" s="315"/>
      <c r="L313" s="411"/>
      <c r="M313" s="20"/>
      <c r="N313" s="20"/>
      <c r="O313" s="20"/>
      <c r="P313" s="315"/>
      <c r="Q313" s="411"/>
      <c r="R313" s="20"/>
      <c r="S313" s="20"/>
      <c r="T313" s="20"/>
      <c r="U313" s="315"/>
      <c r="V313" s="411"/>
      <c r="W313" s="20"/>
      <c r="X313" s="20"/>
      <c r="Y313" s="20"/>
      <c r="Z313" s="315"/>
      <c r="AA313" s="411"/>
      <c r="AB313" s="20"/>
      <c r="AC313" s="20"/>
      <c r="AD313" s="20"/>
      <c r="AE313" s="315"/>
      <c r="AF313" s="411"/>
      <c r="AG313" s="20"/>
      <c r="AH313" s="20"/>
      <c r="AI313" s="20"/>
      <c r="AJ313" s="315"/>
      <c r="AK313" s="411"/>
      <c r="AL313" s="20"/>
      <c r="AM313" s="20"/>
      <c r="AN313" s="20"/>
      <c r="AO313" s="315"/>
      <c r="AP313" s="411"/>
      <c r="AQ313" s="20"/>
      <c r="AR313" s="20"/>
      <c r="AS313" s="20"/>
      <c r="AT313" s="315"/>
      <c r="AU313" s="411"/>
      <c r="AV313" s="20"/>
      <c r="AW313" s="20"/>
      <c r="AX313" s="20"/>
      <c r="AY313" s="315"/>
      <c r="AZ313" s="411"/>
      <c r="BA313" s="20"/>
      <c r="BB313" s="20"/>
      <c r="BC313" s="20"/>
      <c r="BD313" s="315"/>
      <c r="BE313" s="411"/>
      <c r="BF313" s="20"/>
      <c r="BG313" s="20"/>
      <c r="BH313" s="20"/>
      <c r="BI313" s="315"/>
      <c r="BJ313" s="411"/>
      <c r="BK313" s="20"/>
      <c r="BL313" s="20"/>
      <c r="BM313" s="20"/>
      <c r="BN313" s="315"/>
      <c r="BO313" s="411"/>
      <c r="BP313" s="20"/>
      <c r="BQ313" s="20"/>
      <c r="BR313" s="20"/>
      <c r="BS313" s="315"/>
      <c r="BT313" s="411"/>
      <c r="BU313" s="20"/>
      <c r="BV313" s="20"/>
      <c r="BW313" s="20"/>
      <c r="BX313" s="315"/>
      <c r="BY313" s="411"/>
      <c r="BZ313" s="20"/>
      <c r="CA313" s="20"/>
      <c r="CB313" s="20"/>
      <c r="CC313" s="315"/>
      <c r="CD313" s="411"/>
      <c r="CE313" s="20"/>
      <c r="CF313" s="20"/>
      <c r="CG313" s="20"/>
      <c r="CH313" s="315"/>
      <c r="CI313" s="411"/>
      <c r="CJ313" s="20"/>
      <c r="CK313" s="20"/>
      <c r="CL313" s="20"/>
      <c r="CM313" s="315"/>
      <c r="CN313" s="411"/>
      <c r="CO313" s="20"/>
      <c r="CP313" s="20"/>
      <c r="CQ313" s="20"/>
      <c r="CR313" s="315"/>
      <c r="CS313" s="411"/>
      <c r="CT313" s="20"/>
      <c r="CU313" s="20"/>
      <c r="CV313" s="20"/>
      <c r="CW313" s="315"/>
      <c r="CX313" s="411"/>
      <c r="CY313" s="20"/>
      <c r="CZ313" s="20"/>
      <c r="DA313" s="20"/>
      <c r="DB313" s="315"/>
      <c r="DC313" s="411"/>
      <c r="DD313" s="20"/>
      <c r="DE313" s="20"/>
      <c r="DF313" s="20"/>
      <c r="DG313" s="315"/>
      <c r="DH313" s="411"/>
      <c r="DI313" s="20"/>
      <c r="DJ313" s="20"/>
      <c r="DK313" s="20"/>
      <c r="DL313" s="315"/>
      <c r="DM313" s="411"/>
      <c r="DN313" s="20"/>
      <c r="DO313" s="20"/>
      <c r="DP313" s="20"/>
      <c r="DQ313" s="315"/>
      <c r="DR313" s="411"/>
      <c r="DS313" s="20"/>
      <c r="DT313" s="20"/>
      <c r="DU313" s="20"/>
      <c r="DV313" s="315"/>
      <c r="DW313" s="411"/>
      <c r="DX313" s="20"/>
      <c r="DY313" s="20"/>
      <c r="DZ313" s="20"/>
      <c r="EA313" s="315"/>
      <c r="EB313" s="411"/>
      <c r="EC313" s="20"/>
      <c r="ED313" s="20"/>
      <c r="EE313" s="20"/>
      <c r="EF313" s="315"/>
      <c r="EG313" s="411"/>
      <c r="EH313" s="20"/>
      <c r="EI313" s="20"/>
      <c r="EJ313" s="20"/>
      <c r="EK313" s="315"/>
      <c r="EL313" s="411"/>
      <c r="EM313" s="20"/>
      <c r="EN313" s="20"/>
      <c r="EO313" s="20"/>
      <c r="EP313" s="151"/>
    </row>
    <row r="314" spans="4:146" ht="12.75" hidden="1" customHeight="1" x14ac:dyDescent="0.3">
      <c r="D314" s="151" t="s">
        <v>429</v>
      </c>
      <c r="F314" s="702"/>
      <c r="G314" s="411"/>
      <c r="H314" s="20">
        <f>SUM(H315:H318)</f>
        <v>0</v>
      </c>
      <c r="I314" s="20"/>
      <c r="J314" s="20"/>
      <c r="K314" s="315"/>
      <c r="L314" s="411"/>
      <c r="M314" s="20">
        <f>SUM(M315:M318)</f>
        <v>0</v>
      </c>
      <c r="N314" s="20"/>
      <c r="O314" s="20"/>
      <c r="P314" s="315"/>
      <c r="Q314" s="411"/>
      <c r="R314" s="20">
        <f>SUM(R315:R318)</f>
        <v>0</v>
      </c>
      <c r="S314" s="20"/>
      <c r="T314" s="20"/>
      <c r="U314" s="315"/>
      <c r="V314" s="411"/>
      <c r="W314" s="20">
        <f>SUM(W315:W318)</f>
        <v>0</v>
      </c>
      <c r="X314" s="20"/>
      <c r="Y314" s="20"/>
      <c r="Z314" s="315"/>
      <c r="AA314" s="411"/>
      <c r="AB314" s="20">
        <f>SUM(AB315:AB318)</f>
        <v>0</v>
      </c>
      <c r="AC314" s="20"/>
      <c r="AD314" s="20"/>
      <c r="AE314" s="315"/>
      <c r="AF314" s="411"/>
      <c r="AG314" s="20">
        <f>SUM(AG315:AG318)</f>
        <v>0</v>
      </c>
      <c r="AH314" s="20"/>
      <c r="AI314" s="20"/>
      <c r="AJ314" s="315"/>
      <c r="AK314" s="411"/>
      <c r="AL314" s="20">
        <f>SUM(AL315:AL318)</f>
        <v>0</v>
      </c>
      <c r="AM314" s="20"/>
      <c r="AN314" s="20"/>
      <c r="AO314" s="315"/>
      <c r="AP314" s="411"/>
      <c r="AQ314" s="20">
        <f>SUM(AQ315:AQ318)</f>
        <v>0</v>
      </c>
      <c r="AR314" s="20"/>
      <c r="AS314" s="20"/>
      <c r="AT314" s="315"/>
      <c r="AU314" s="411"/>
      <c r="AV314" s="20">
        <f>SUM(AV315:AV318)</f>
        <v>0</v>
      </c>
      <c r="AW314" s="20"/>
      <c r="AX314" s="20"/>
      <c r="AY314" s="315"/>
      <c r="AZ314" s="411"/>
      <c r="BA314" s="20">
        <f>SUM(BA315:BA318)</f>
        <v>0</v>
      </c>
      <c r="BB314" s="20"/>
      <c r="BC314" s="20"/>
      <c r="BD314" s="315"/>
      <c r="BE314" s="411"/>
      <c r="BF314" s="20">
        <f>SUM(BF315:BF318)</f>
        <v>0</v>
      </c>
      <c r="BG314" s="20"/>
      <c r="BH314" s="20"/>
      <c r="BI314" s="315"/>
      <c r="BJ314" s="411"/>
      <c r="BK314" s="20">
        <f>SUM(BK315:BK318)</f>
        <v>0</v>
      </c>
      <c r="BL314" s="20"/>
      <c r="BM314" s="20"/>
      <c r="BN314" s="315"/>
      <c r="BO314" s="411"/>
      <c r="BP314" s="20">
        <f>SUM(BP315:BP318)</f>
        <v>0</v>
      </c>
      <c r="BQ314" s="20"/>
      <c r="BR314" s="20"/>
      <c r="BS314" s="315"/>
      <c r="BT314" s="411"/>
      <c r="BU314" s="20">
        <f>SUM(BU315:BU318)</f>
        <v>0</v>
      </c>
      <c r="BV314" s="20"/>
      <c r="BW314" s="20"/>
      <c r="BX314" s="315"/>
      <c r="BY314" s="411"/>
      <c r="BZ314" s="20">
        <f>SUM(BZ315:BZ318)</f>
        <v>0</v>
      </c>
      <c r="CA314" s="20"/>
      <c r="CB314" s="20"/>
      <c r="CC314" s="315"/>
      <c r="CD314" s="411"/>
      <c r="CE314" s="20">
        <f>SUM(CE315:CE318)</f>
        <v>0</v>
      </c>
      <c r="CF314" s="20"/>
      <c r="CG314" s="20"/>
      <c r="CH314" s="315"/>
      <c r="CI314" s="411"/>
      <c r="CJ314" s="20">
        <f>SUM(CJ315:CJ318)</f>
        <v>0</v>
      </c>
      <c r="CK314" s="20"/>
      <c r="CL314" s="20"/>
      <c r="CM314" s="315"/>
      <c r="CN314" s="411"/>
      <c r="CO314" s="20">
        <f>SUM(CO315:CO318)</f>
        <v>0</v>
      </c>
      <c r="CP314" s="20"/>
      <c r="CQ314" s="20"/>
      <c r="CR314" s="315"/>
      <c r="CS314" s="411"/>
      <c r="CT314" s="20">
        <f>SUM(CT315:CT318)</f>
        <v>0</v>
      </c>
      <c r="CU314" s="20"/>
      <c r="CV314" s="20"/>
      <c r="CW314" s="315"/>
      <c r="CX314" s="411"/>
      <c r="CY314" s="20">
        <f>SUM(CY315:CY318)</f>
        <v>0</v>
      </c>
      <c r="CZ314" s="20"/>
      <c r="DA314" s="20"/>
      <c r="DB314" s="315"/>
      <c r="DC314" s="411"/>
      <c r="DD314" s="20">
        <f>SUM(DD315:DD318)</f>
        <v>0</v>
      </c>
      <c r="DE314" s="20"/>
      <c r="DF314" s="20"/>
      <c r="DG314" s="315"/>
      <c r="DH314" s="411"/>
      <c r="DI314" s="20">
        <f>SUM(DI315:DI318)</f>
        <v>0</v>
      </c>
      <c r="DJ314" s="20"/>
      <c r="DK314" s="20"/>
      <c r="DL314" s="315"/>
      <c r="DM314" s="411"/>
      <c r="DN314" s="20">
        <f>SUM(DN315:DN318)</f>
        <v>0</v>
      </c>
      <c r="DO314" s="20"/>
      <c r="DP314" s="20"/>
      <c r="DQ314" s="315"/>
      <c r="DR314" s="411"/>
      <c r="DS314" s="20">
        <f>SUM(DS315:DS318)</f>
        <v>0</v>
      </c>
      <c r="DT314" s="20"/>
      <c r="DU314" s="20"/>
      <c r="DV314" s="315"/>
      <c r="DW314" s="411"/>
      <c r="DX314" s="20">
        <f>SUM(DX315:DX318)</f>
        <v>0</v>
      </c>
      <c r="DY314" s="20"/>
      <c r="DZ314" s="20"/>
      <c r="EA314" s="315"/>
      <c r="EB314" s="411"/>
      <c r="EC314" s="20">
        <f>SUM(EC315:EC318)</f>
        <v>0</v>
      </c>
      <c r="ED314" s="20"/>
      <c r="EE314" s="20"/>
      <c r="EF314" s="315"/>
      <c r="EG314" s="411"/>
      <c r="EH314" s="20">
        <f>SUM(EH315:EH318)</f>
        <v>0</v>
      </c>
      <c r="EI314" s="20"/>
      <c r="EJ314" s="20"/>
      <c r="EK314" s="315"/>
      <c r="EL314" s="411"/>
      <c r="EM314" s="20">
        <f>SUM(EM315:EM318)</f>
        <v>0</v>
      </c>
      <c r="EN314" s="20"/>
      <c r="EO314" s="20"/>
      <c r="EP314" s="151"/>
    </row>
    <row r="315" spans="4:146" ht="12.75" hidden="1" customHeight="1" x14ac:dyDescent="0.3">
      <c r="D315" s="151" t="s">
        <v>416</v>
      </c>
      <c r="F315" s="702"/>
      <c r="G315" s="703"/>
      <c r="H315" s="474">
        <v>0</v>
      </c>
      <c r="I315" s="475"/>
      <c r="J315" s="20"/>
      <c r="K315" s="315"/>
      <c r="L315" s="703"/>
      <c r="M315" s="474">
        <v>0</v>
      </c>
      <c r="N315" s="475"/>
      <c r="O315" s="20"/>
      <c r="P315" s="315"/>
      <c r="Q315" s="703"/>
      <c r="R315" s="474">
        <v>0</v>
      </c>
      <c r="S315" s="475"/>
      <c r="T315" s="20"/>
      <c r="U315" s="315"/>
      <c r="V315" s="703"/>
      <c r="W315" s="474">
        <v>0</v>
      </c>
      <c r="X315" s="475"/>
      <c r="Y315" s="20"/>
      <c r="Z315" s="315"/>
      <c r="AA315" s="703"/>
      <c r="AB315" s="474">
        <v>0</v>
      </c>
      <c r="AC315" s="475"/>
      <c r="AD315" s="20"/>
      <c r="AE315" s="315"/>
      <c r="AF315" s="703"/>
      <c r="AG315" s="474">
        <v>0</v>
      </c>
      <c r="AH315" s="475"/>
      <c r="AI315" s="20"/>
      <c r="AJ315" s="315"/>
      <c r="AK315" s="703"/>
      <c r="AL315" s="474">
        <v>0</v>
      </c>
      <c r="AM315" s="475"/>
      <c r="AN315" s="20"/>
      <c r="AO315" s="315"/>
      <c r="AP315" s="703"/>
      <c r="AQ315" s="474">
        <v>0</v>
      </c>
      <c r="AR315" s="475"/>
      <c r="AS315" s="20"/>
      <c r="AT315" s="315"/>
      <c r="AU315" s="703"/>
      <c r="AV315" s="474">
        <v>0</v>
      </c>
      <c r="AW315" s="475"/>
      <c r="AX315" s="20"/>
      <c r="AY315" s="315"/>
      <c r="AZ315" s="703"/>
      <c r="BA315" s="474">
        <v>0</v>
      </c>
      <c r="BB315" s="475"/>
      <c r="BC315" s="20"/>
      <c r="BD315" s="315"/>
      <c r="BE315" s="703"/>
      <c r="BF315" s="474">
        <v>0</v>
      </c>
      <c r="BG315" s="475"/>
      <c r="BH315" s="20"/>
      <c r="BI315" s="315"/>
      <c r="BJ315" s="703"/>
      <c r="BK315" s="474">
        <v>0</v>
      </c>
      <c r="BL315" s="475"/>
      <c r="BM315" s="20"/>
      <c r="BN315" s="315"/>
      <c r="BO315" s="703"/>
      <c r="BP315" s="474">
        <v>0</v>
      </c>
      <c r="BQ315" s="475"/>
      <c r="BR315" s="20"/>
      <c r="BS315" s="315"/>
      <c r="BT315" s="703"/>
      <c r="BU315" s="474">
        <f>SUM(M315:BP315)</f>
        <v>0</v>
      </c>
      <c r="BV315" s="475"/>
      <c r="BW315" s="20"/>
      <c r="BX315" s="315"/>
      <c r="BY315" s="703"/>
      <c r="BZ315" s="474">
        <v>0</v>
      </c>
      <c r="CA315" s="475"/>
      <c r="CB315" s="20"/>
      <c r="CC315" s="315"/>
      <c r="CD315" s="703"/>
      <c r="CE315" s="474">
        <v>0</v>
      </c>
      <c r="CF315" s="475"/>
      <c r="CG315" s="20"/>
      <c r="CH315" s="315"/>
      <c r="CI315" s="703"/>
      <c r="CJ315" s="474">
        <v>0</v>
      </c>
      <c r="CK315" s="475"/>
      <c r="CL315" s="20"/>
      <c r="CM315" s="315"/>
      <c r="CN315" s="703"/>
      <c r="CO315" s="474">
        <v>0</v>
      </c>
      <c r="CP315" s="475"/>
      <c r="CQ315" s="20"/>
      <c r="CR315" s="315"/>
      <c r="CS315" s="703"/>
      <c r="CT315" s="474">
        <v>0</v>
      </c>
      <c r="CU315" s="475"/>
      <c r="CV315" s="20"/>
      <c r="CW315" s="315"/>
      <c r="CX315" s="703"/>
      <c r="CY315" s="474">
        <v>0</v>
      </c>
      <c r="CZ315" s="475"/>
      <c r="DA315" s="20"/>
      <c r="DB315" s="315"/>
      <c r="DC315" s="703"/>
      <c r="DD315" s="474">
        <v>0</v>
      </c>
      <c r="DE315" s="475"/>
      <c r="DF315" s="20"/>
      <c r="DG315" s="315"/>
      <c r="DH315" s="703"/>
      <c r="DI315" s="474">
        <v>0</v>
      </c>
      <c r="DJ315" s="475"/>
      <c r="DK315" s="20"/>
      <c r="DL315" s="315"/>
      <c r="DM315" s="703"/>
      <c r="DN315" s="474">
        <v>0</v>
      </c>
      <c r="DO315" s="475"/>
      <c r="DP315" s="20"/>
      <c r="DQ315" s="315"/>
      <c r="DR315" s="703"/>
      <c r="DS315" s="474">
        <v>0</v>
      </c>
      <c r="DT315" s="475"/>
      <c r="DU315" s="20"/>
      <c r="DV315" s="315"/>
      <c r="DW315" s="703"/>
      <c r="DX315" s="474">
        <v>0</v>
      </c>
      <c r="DY315" s="475"/>
      <c r="DZ315" s="20"/>
      <c r="EA315" s="315"/>
      <c r="EB315" s="703"/>
      <c r="EC315" s="474">
        <v>0</v>
      </c>
      <c r="ED315" s="475"/>
      <c r="EE315" s="20"/>
      <c r="EF315" s="315"/>
      <c r="EG315" s="703"/>
      <c r="EH315" s="474">
        <v>0</v>
      </c>
      <c r="EI315" s="475"/>
      <c r="EJ315" s="20"/>
      <c r="EK315" s="315"/>
      <c r="EL315" s="703"/>
      <c r="EM315" s="474">
        <f>SUM(CE315:CJ315)</f>
        <v>0</v>
      </c>
      <c r="EN315" s="475"/>
      <c r="EO315" s="20"/>
      <c r="EP315" s="151"/>
    </row>
    <row r="316" spans="4:146" ht="12.75" hidden="1" customHeight="1" x14ac:dyDescent="0.3">
      <c r="D316" s="151" t="s">
        <v>419</v>
      </c>
      <c r="F316" s="702"/>
      <c r="G316" s="704"/>
      <c r="H316" s="20">
        <v>0</v>
      </c>
      <c r="I316" s="19"/>
      <c r="J316" s="20"/>
      <c r="K316" s="315"/>
      <c r="L316" s="704"/>
      <c r="M316" s="20">
        <v>0</v>
      </c>
      <c r="N316" s="19"/>
      <c r="O316" s="20"/>
      <c r="P316" s="315"/>
      <c r="Q316" s="704"/>
      <c r="R316" s="20">
        <v>0</v>
      </c>
      <c r="S316" s="19"/>
      <c r="T316" s="20"/>
      <c r="U316" s="315"/>
      <c r="V316" s="704"/>
      <c r="W316" s="20">
        <v>0</v>
      </c>
      <c r="X316" s="19"/>
      <c r="Y316" s="20"/>
      <c r="Z316" s="315"/>
      <c r="AA316" s="704"/>
      <c r="AB316" s="20">
        <v>0</v>
      </c>
      <c r="AC316" s="19"/>
      <c r="AD316" s="20"/>
      <c r="AE316" s="315"/>
      <c r="AF316" s="704"/>
      <c r="AG316" s="20">
        <v>0</v>
      </c>
      <c r="AH316" s="19"/>
      <c r="AI316" s="20"/>
      <c r="AJ316" s="315"/>
      <c r="AK316" s="704"/>
      <c r="AL316" s="20">
        <v>0</v>
      </c>
      <c r="AM316" s="19"/>
      <c r="AN316" s="20"/>
      <c r="AO316" s="315"/>
      <c r="AP316" s="704"/>
      <c r="AQ316" s="20">
        <v>0</v>
      </c>
      <c r="AR316" s="19"/>
      <c r="AS316" s="20"/>
      <c r="AT316" s="315"/>
      <c r="AU316" s="704"/>
      <c r="AV316" s="20">
        <v>0</v>
      </c>
      <c r="AW316" s="19"/>
      <c r="AX316" s="20"/>
      <c r="AY316" s="315"/>
      <c r="AZ316" s="704"/>
      <c r="BA316" s="20">
        <v>0</v>
      </c>
      <c r="BB316" s="19"/>
      <c r="BC316" s="20"/>
      <c r="BD316" s="315"/>
      <c r="BE316" s="704"/>
      <c r="BF316" s="20">
        <v>0</v>
      </c>
      <c r="BG316" s="19"/>
      <c r="BH316" s="20"/>
      <c r="BI316" s="315"/>
      <c r="BJ316" s="704"/>
      <c r="BK316" s="20">
        <v>0</v>
      </c>
      <c r="BL316" s="19"/>
      <c r="BM316" s="20"/>
      <c r="BN316" s="315"/>
      <c r="BO316" s="704"/>
      <c r="BP316" s="20">
        <v>0</v>
      </c>
      <c r="BQ316" s="19"/>
      <c r="BR316" s="20"/>
      <c r="BS316" s="315"/>
      <c r="BT316" s="704"/>
      <c r="BU316" s="20">
        <f>SUM(M316:BP316)</f>
        <v>0</v>
      </c>
      <c r="BV316" s="19"/>
      <c r="BW316" s="20"/>
      <c r="BX316" s="315"/>
      <c r="BY316" s="704"/>
      <c r="BZ316" s="20">
        <v>0</v>
      </c>
      <c r="CA316" s="19"/>
      <c r="CB316" s="20"/>
      <c r="CC316" s="315"/>
      <c r="CD316" s="704"/>
      <c r="CE316" s="20">
        <v>0</v>
      </c>
      <c r="CF316" s="19"/>
      <c r="CG316" s="20"/>
      <c r="CH316" s="315"/>
      <c r="CI316" s="704"/>
      <c r="CJ316" s="20">
        <v>0</v>
      </c>
      <c r="CK316" s="19"/>
      <c r="CL316" s="20"/>
      <c r="CM316" s="315"/>
      <c r="CN316" s="704"/>
      <c r="CO316" s="20">
        <v>0</v>
      </c>
      <c r="CP316" s="19"/>
      <c r="CQ316" s="20"/>
      <c r="CR316" s="315"/>
      <c r="CS316" s="704"/>
      <c r="CT316" s="20">
        <v>0</v>
      </c>
      <c r="CU316" s="19"/>
      <c r="CV316" s="20"/>
      <c r="CW316" s="315"/>
      <c r="CX316" s="704"/>
      <c r="CY316" s="20">
        <v>0</v>
      </c>
      <c r="CZ316" s="19"/>
      <c r="DA316" s="20"/>
      <c r="DB316" s="315"/>
      <c r="DC316" s="704"/>
      <c r="DD316" s="20">
        <v>0</v>
      </c>
      <c r="DE316" s="19"/>
      <c r="DF316" s="20"/>
      <c r="DG316" s="315"/>
      <c r="DH316" s="704"/>
      <c r="DI316" s="20">
        <v>0</v>
      </c>
      <c r="DJ316" s="19"/>
      <c r="DK316" s="20"/>
      <c r="DL316" s="315"/>
      <c r="DM316" s="704"/>
      <c r="DN316" s="20">
        <v>0</v>
      </c>
      <c r="DO316" s="19"/>
      <c r="DP316" s="20"/>
      <c r="DQ316" s="315"/>
      <c r="DR316" s="704"/>
      <c r="DS316" s="20">
        <v>0</v>
      </c>
      <c r="DT316" s="19"/>
      <c r="DU316" s="20"/>
      <c r="DV316" s="315"/>
      <c r="DW316" s="704"/>
      <c r="DX316" s="20">
        <v>0</v>
      </c>
      <c r="DY316" s="19"/>
      <c r="DZ316" s="20"/>
      <c r="EA316" s="315"/>
      <c r="EB316" s="704"/>
      <c r="EC316" s="20">
        <v>0</v>
      </c>
      <c r="ED316" s="19"/>
      <c r="EE316" s="20"/>
      <c r="EF316" s="315"/>
      <c r="EG316" s="704"/>
      <c r="EH316" s="20">
        <v>0</v>
      </c>
      <c r="EI316" s="19"/>
      <c r="EJ316" s="20"/>
      <c r="EK316" s="315"/>
      <c r="EL316" s="704"/>
      <c r="EM316" s="20">
        <f>SUM(CE316:CJ316)</f>
        <v>0</v>
      </c>
      <c r="EN316" s="19"/>
      <c r="EO316" s="20"/>
      <c r="EP316" s="151"/>
    </row>
    <row r="317" spans="4:146" ht="12.75" hidden="1" customHeight="1" x14ac:dyDescent="0.3">
      <c r="D317" s="151" t="s">
        <v>420</v>
      </c>
      <c r="F317" s="702"/>
      <c r="G317" s="704"/>
      <c r="H317" s="20">
        <v>0</v>
      </c>
      <c r="I317" s="19"/>
      <c r="J317" s="20"/>
      <c r="K317" s="315"/>
      <c r="L317" s="704"/>
      <c r="M317" s="20">
        <v>0</v>
      </c>
      <c r="N317" s="19"/>
      <c r="O317" s="20"/>
      <c r="P317" s="315"/>
      <c r="Q317" s="704"/>
      <c r="R317" s="20">
        <v>0</v>
      </c>
      <c r="S317" s="19"/>
      <c r="T317" s="20"/>
      <c r="U317" s="315"/>
      <c r="V317" s="704"/>
      <c r="W317" s="20">
        <v>0</v>
      </c>
      <c r="X317" s="19"/>
      <c r="Y317" s="20"/>
      <c r="Z317" s="315"/>
      <c r="AA317" s="704"/>
      <c r="AB317" s="20">
        <v>0</v>
      </c>
      <c r="AC317" s="19"/>
      <c r="AD317" s="20"/>
      <c r="AE317" s="315"/>
      <c r="AF317" s="704"/>
      <c r="AG317" s="20">
        <v>0</v>
      </c>
      <c r="AH317" s="19"/>
      <c r="AI317" s="20"/>
      <c r="AJ317" s="315"/>
      <c r="AK317" s="704"/>
      <c r="AL317" s="20">
        <v>0</v>
      </c>
      <c r="AM317" s="19"/>
      <c r="AN317" s="20"/>
      <c r="AO317" s="315"/>
      <c r="AP317" s="704"/>
      <c r="AQ317" s="20">
        <v>0</v>
      </c>
      <c r="AR317" s="19"/>
      <c r="AS317" s="20"/>
      <c r="AT317" s="315"/>
      <c r="AU317" s="704"/>
      <c r="AV317" s="20">
        <v>0</v>
      </c>
      <c r="AW317" s="19"/>
      <c r="AX317" s="20"/>
      <c r="AY317" s="315"/>
      <c r="AZ317" s="704"/>
      <c r="BA317" s="20">
        <v>0</v>
      </c>
      <c r="BB317" s="19"/>
      <c r="BC317" s="20"/>
      <c r="BD317" s="315"/>
      <c r="BE317" s="704"/>
      <c r="BF317" s="20">
        <v>0</v>
      </c>
      <c r="BG317" s="19"/>
      <c r="BH317" s="20"/>
      <c r="BI317" s="315"/>
      <c r="BJ317" s="704"/>
      <c r="BK317" s="20">
        <v>0</v>
      </c>
      <c r="BL317" s="19"/>
      <c r="BM317" s="20"/>
      <c r="BN317" s="315"/>
      <c r="BO317" s="704"/>
      <c r="BP317" s="20">
        <v>0</v>
      </c>
      <c r="BQ317" s="19"/>
      <c r="BR317" s="20"/>
      <c r="BS317" s="315"/>
      <c r="BT317" s="704"/>
      <c r="BU317" s="20">
        <f>SUM(M317:BP317)</f>
        <v>0</v>
      </c>
      <c r="BV317" s="19"/>
      <c r="BW317" s="20"/>
      <c r="BX317" s="315"/>
      <c r="BY317" s="704"/>
      <c r="BZ317" s="20">
        <v>0</v>
      </c>
      <c r="CA317" s="19"/>
      <c r="CB317" s="20"/>
      <c r="CC317" s="315"/>
      <c r="CD317" s="704"/>
      <c r="CE317" s="20">
        <v>0</v>
      </c>
      <c r="CF317" s="19"/>
      <c r="CG317" s="20"/>
      <c r="CH317" s="315"/>
      <c r="CI317" s="704"/>
      <c r="CJ317" s="20">
        <v>0</v>
      </c>
      <c r="CK317" s="19"/>
      <c r="CL317" s="20"/>
      <c r="CM317" s="315"/>
      <c r="CN317" s="704"/>
      <c r="CO317" s="20">
        <v>0</v>
      </c>
      <c r="CP317" s="19"/>
      <c r="CQ317" s="20"/>
      <c r="CR317" s="315"/>
      <c r="CS317" s="704"/>
      <c r="CT317" s="20">
        <v>0</v>
      </c>
      <c r="CU317" s="19"/>
      <c r="CV317" s="20"/>
      <c r="CW317" s="315"/>
      <c r="CX317" s="704"/>
      <c r="CY317" s="20">
        <v>0</v>
      </c>
      <c r="CZ317" s="19"/>
      <c r="DA317" s="20"/>
      <c r="DB317" s="315"/>
      <c r="DC317" s="704"/>
      <c r="DD317" s="20">
        <v>0</v>
      </c>
      <c r="DE317" s="19"/>
      <c r="DF317" s="20"/>
      <c r="DG317" s="315"/>
      <c r="DH317" s="704"/>
      <c r="DI317" s="20">
        <v>0</v>
      </c>
      <c r="DJ317" s="19"/>
      <c r="DK317" s="20"/>
      <c r="DL317" s="315"/>
      <c r="DM317" s="704"/>
      <c r="DN317" s="20">
        <v>0</v>
      </c>
      <c r="DO317" s="19"/>
      <c r="DP317" s="20"/>
      <c r="DQ317" s="315"/>
      <c r="DR317" s="704"/>
      <c r="DS317" s="20">
        <v>0</v>
      </c>
      <c r="DT317" s="19"/>
      <c r="DU317" s="20"/>
      <c r="DV317" s="315"/>
      <c r="DW317" s="704"/>
      <c r="DX317" s="20">
        <v>0</v>
      </c>
      <c r="DY317" s="19"/>
      <c r="DZ317" s="20"/>
      <c r="EA317" s="315"/>
      <c r="EB317" s="704"/>
      <c r="EC317" s="20">
        <v>0</v>
      </c>
      <c r="ED317" s="19"/>
      <c r="EE317" s="20"/>
      <c r="EF317" s="315"/>
      <c r="EG317" s="704"/>
      <c r="EH317" s="20">
        <v>0</v>
      </c>
      <c r="EI317" s="19"/>
      <c r="EJ317" s="20"/>
      <c r="EK317" s="315"/>
      <c r="EL317" s="704"/>
      <c r="EM317" s="20">
        <f>SUM(CE317:CJ317)</f>
        <v>0</v>
      </c>
      <c r="EN317" s="19"/>
      <c r="EO317" s="20"/>
      <c r="EP317" s="151"/>
    </row>
    <row r="318" spans="4:146" ht="12.75" hidden="1" customHeight="1" x14ac:dyDescent="0.3">
      <c r="D318" s="151" t="s">
        <v>421</v>
      </c>
      <c r="F318" s="702"/>
      <c r="G318" s="419"/>
      <c r="H318" s="6">
        <v>0</v>
      </c>
      <c r="I318" s="5"/>
      <c r="J318" s="20"/>
      <c r="K318" s="315"/>
      <c r="L318" s="419"/>
      <c r="M318" s="6">
        <v>0</v>
      </c>
      <c r="N318" s="5"/>
      <c r="O318" s="20"/>
      <c r="P318" s="315"/>
      <c r="Q318" s="419"/>
      <c r="R318" s="6">
        <v>0</v>
      </c>
      <c r="S318" s="5"/>
      <c r="T318" s="20"/>
      <c r="U318" s="315"/>
      <c r="V318" s="419"/>
      <c r="W318" s="6">
        <v>0</v>
      </c>
      <c r="X318" s="5"/>
      <c r="Y318" s="20"/>
      <c r="Z318" s="315"/>
      <c r="AA318" s="419"/>
      <c r="AB318" s="6">
        <v>0</v>
      </c>
      <c r="AC318" s="5"/>
      <c r="AD318" s="20"/>
      <c r="AE318" s="315"/>
      <c r="AF318" s="419"/>
      <c r="AG318" s="6">
        <v>0</v>
      </c>
      <c r="AH318" s="5"/>
      <c r="AI318" s="20"/>
      <c r="AJ318" s="315"/>
      <c r="AK318" s="419"/>
      <c r="AL318" s="6">
        <v>0</v>
      </c>
      <c r="AM318" s="5"/>
      <c r="AN318" s="20"/>
      <c r="AO318" s="315"/>
      <c r="AP318" s="419"/>
      <c r="AQ318" s="6">
        <v>0</v>
      </c>
      <c r="AR318" s="5"/>
      <c r="AS318" s="20"/>
      <c r="AT318" s="315"/>
      <c r="AU318" s="483"/>
      <c r="AV318" s="6">
        <v>0</v>
      </c>
      <c r="AW318" s="5"/>
      <c r="AX318" s="20"/>
      <c r="AY318" s="315"/>
      <c r="AZ318" s="483"/>
      <c r="BA318" s="6">
        <v>0</v>
      </c>
      <c r="BB318" s="5"/>
      <c r="BC318" s="20"/>
      <c r="BD318" s="315"/>
      <c r="BE318" s="483"/>
      <c r="BF318" s="6">
        <v>0</v>
      </c>
      <c r="BG318" s="5"/>
      <c r="BH318" s="20"/>
      <c r="BI318" s="315"/>
      <c r="BJ318" s="483"/>
      <c r="BK318" s="6">
        <v>0</v>
      </c>
      <c r="BL318" s="5"/>
      <c r="BM318" s="20"/>
      <c r="BN318" s="315"/>
      <c r="BO318" s="483"/>
      <c r="BP318" s="6">
        <v>0</v>
      </c>
      <c r="BQ318" s="5"/>
      <c r="BR318" s="20"/>
      <c r="BS318" s="315"/>
      <c r="BT318" s="483"/>
      <c r="BU318" s="6">
        <f>SUM(M318:BP318)</f>
        <v>0</v>
      </c>
      <c r="BV318" s="5"/>
      <c r="BW318" s="20"/>
      <c r="BX318" s="315"/>
      <c r="BY318" s="483"/>
      <c r="BZ318" s="6">
        <v>0</v>
      </c>
      <c r="CA318" s="5"/>
      <c r="CB318" s="20"/>
      <c r="CC318" s="315"/>
      <c r="CD318" s="419"/>
      <c r="CE318" s="6">
        <v>0</v>
      </c>
      <c r="CF318" s="5"/>
      <c r="CG318" s="20"/>
      <c r="CH318" s="315"/>
      <c r="CI318" s="419"/>
      <c r="CJ318" s="6">
        <v>0</v>
      </c>
      <c r="CK318" s="5"/>
      <c r="CL318" s="20"/>
      <c r="CM318" s="315"/>
      <c r="CN318" s="419"/>
      <c r="CO318" s="6">
        <v>0</v>
      </c>
      <c r="CP318" s="5"/>
      <c r="CQ318" s="20"/>
      <c r="CR318" s="315"/>
      <c r="CS318" s="419"/>
      <c r="CT318" s="6">
        <v>0</v>
      </c>
      <c r="CU318" s="5"/>
      <c r="CV318" s="20"/>
      <c r="CW318" s="315"/>
      <c r="CX318" s="419"/>
      <c r="CY318" s="6">
        <v>0</v>
      </c>
      <c r="CZ318" s="5"/>
      <c r="DA318" s="20"/>
      <c r="DB318" s="315"/>
      <c r="DC318" s="419"/>
      <c r="DD318" s="6">
        <v>0</v>
      </c>
      <c r="DE318" s="5"/>
      <c r="DF318" s="20"/>
      <c r="DG318" s="315"/>
      <c r="DH318" s="419"/>
      <c r="DI318" s="6">
        <v>0</v>
      </c>
      <c r="DJ318" s="5"/>
      <c r="DK318" s="20"/>
      <c r="DL318" s="315"/>
      <c r="DM318" s="483"/>
      <c r="DN318" s="6">
        <v>0</v>
      </c>
      <c r="DO318" s="5"/>
      <c r="DP318" s="20"/>
      <c r="DQ318" s="315"/>
      <c r="DR318" s="483"/>
      <c r="DS318" s="6">
        <v>0</v>
      </c>
      <c r="DT318" s="5"/>
      <c r="DU318" s="20"/>
      <c r="DV318" s="315"/>
      <c r="DW318" s="483"/>
      <c r="DX318" s="6">
        <v>0</v>
      </c>
      <c r="DY318" s="5"/>
      <c r="DZ318" s="20"/>
      <c r="EA318" s="315"/>
      <c r="EB318" s="483"/>
      <c r="EC318" s="6">
        <v>0</v>
      </c>
      <c r="ED318" s="5"/>
      <c r="EE318" s="20"/>
      <c r="EF318" s="315"/>
      <c r="EG318" s="483"/>
      <c r="EH318" s="6">
        <v>0</v>
      </c>
      <c r="EI318" s="5"/>
      <c r="EJ318" s="20"/>
      <c r="EK318" s="315"/>
      <c r="EL318" s="483"/>
      <c r="EM318" s="6">
        <f>SUM(CE318:CJ318)</f>
        <v>0</v>
      </c>
      <c r="EN318" s="5"/>
      <c r="EO318" s="20"/>
      <c r="EP318" s="151"/>
    </row>
    <row r="319" spans="4:146" ht="12.75" hidden="1" customHeight="1" x14ac:dyDescent="0.3">
      <c r="D319" s="151"/>
      <c r="F319" s="702"/>
      <c r="G319" s="411"/>
      <c r="H319" s="20"/>
      <c r="I319" s="20"/>
      <c r="J319" s="20"/>
      <c r="K319" s="315"/>
      <c r="L319" s="411"/>
      <c r="M319" s="20"/>
      <c r="N319" s="20"/>
      <c r="O319" s="20"/>
      <c r="P319" s="315"/>
      <c r="Q319" s="411"/>
      <c r="R319" s="20"/>
      <c r="S319" s="20"/>
      <c r="T319" s="20"/>
      <c r="U319" s="315"/>
      <c r="V319" s="411"/>
      <c r="W319" s="20"/>
      <c r="X319" s="20"/>
      <c r="Y319" s="20"/>
      <c r="Z319" s="315"/>
      <c r="AA319" s="411"/>
      <c r="AB319" s="20"/>
      <c r="AC319" s="20"/>
      <c r="AD319" s="20"/>
      <c r="AE319" s="315"/>
      <c r="AF319" s="411"/>
      <c r="AG319" s="20"/>
      <c r="AH319" s="20"/>
      <c r="AI319" s="20"/>
      <c r="AJ319" s="315"/>
      <c r="AK319" s="411"/>
      <c r="AL319" s="20"/>
      <c r="AM319" s="20"/>
      <c r="AN319" s="20"/>
      <c r="AO319" s="315"/>
      <c r="AP319" s="411"/>
      <c r="AQ319" s="20"/>
      <c r="AR319" s="20"/>
      <c r="AS319" s="20"/>
      <c r="AT319" s="315"/>
      <c r="AU319" s="411"/>
      <c r="AV319" s="20"/>
      <c r="AW319" s="20"/>
      <c r="AX319" s="20"/>
      <c r="AY319" s="315"/>
      <c r="AZ319" s="411"/>
      <c r="BA319" s="20"/>
      <c r="BB319" s="20"/>
      <c r="BC319" s="20"/>
      <c r="BD319" s="315"/>
      <c r="BE319" s="411"/>
      <c r="BF319" s="20"/>
      <c r="BG319" s="20"/>
      <c r="BH319" s="20"/>
      <c r="BI319" s="315"/>
      <c r="BJ319" s="411"/>
      <c r="BK319" s="20"/>
      <c r="BL319" s="20"/>
      <c r="BM319" s="20"/>
      <c r="BN319" s="315"/>
      <c r="BO319" s="411"/>
      <c r="BP319" s="20"/>
      <c r="BQ319" s="20"/>
      <c r="BR319" s="20"/>
      <c r="BS319" s="315"/>
      <c r="BT319" s="411"/>
      <c r="BU319" s="20"/>
      <c r="BV319" s="20"/>
      <c r="BW319" s="20"/>
      <c r="BX319" s="315"/>
      <c r="BY319" s="411"/>
      <c r="BZ319" s="20"/>
      <c r="CA319" s="20"/>
      <c r="CB319" s="20"/>
      <c r="CC319" s="315"/>
      <c r="CD319" s="411"/>
      <c r="CE319" s="20"/>
      <c r="CF319" s="20"/>
      <c r="CG319" s="20"/>
      <c r="CH319" s="315"/>
      <c r="CI319" s="411"/>
      <c r="CJ319" s="20"/>
      <c r="CK319" s="20"/>
      <c r="CL319" s="20"/>
      <c r="CM319" s="315"/>
      <c r="CN319" s="411"/>
      <c r="CO319" s="20"/>
      <c r="CP319" s="20"/>
      <c r="CQ319" s="20"/>
      <c r="CR319" s="315"/>
      <c r="CS319" s="411"/>
      <c r="CT319" s="20"/>
      <c r="CU319" s="20"/>
      <c r="CV319" s="20"/>
      <c r="CW319" s="315"/>
      <c r="CX319" s="411"/>
      <c r="CY319" s="20"/>
      <c r="CZ319" s="20"/>
      <c r="DA319" s="20"/>
      <c r="DB319" s="315"/>
      <c r="DC319" s="411"/>
      <c r="DD319" s="20"/>
      <c r="DE319" s="20"/>
      <c r="DF319" s="20"/>
      <c r="DG319" s="315"/>
      <c r="DH319" s="411"/>
      <c r="DI319" s="20"/>
      <c r="DJ319" s="20"/>
      <c r="DK319" s="20"/>
      <c r="DL319" s="315"/>
      <c r="DM319" s="411"/>
      <c r="DN319" s="20"/>
      <c r="DO319" s="20"/>
      <c r="DP319" s="20"/>
      <c r="DQ319" s="315"/>
      <c r="DR319" s="411"/>
      <c r="DS319" s="20"/>
      <c r="DT319" s="20"/>
      <c r="DU319" s="20"/>
      <c r="DV319" s="315"/>
      <c r="DW319" s="411"/>
      <c r="DX319" s="20"/>
      <c r="DY319" s="20"/>
      <c r="DZ319" s="20"/>
      <c r="EA319" s="315"/>
      <c r="EB319" s="411"/>
      <c r="EC319" s="20"/>
      <c r="ED319" s="20"/>
      <c r="EE319" s="20"/>
      <c r="EF319" s="315"/>
      <c r="EG319" s="411"/>
      <c r="EH319" s="20"/>
      <c r="EI319" s="20"/>
      <c r="EJ319" s="20"/>
      <c r="EK319" s="315"/>
      <c r="EL319" s="411"/>
      <c r="EM319" s="20"/>
      <c r="EN319" s="20"/>
      <c r="EO319" s="20"/>
      <c r="EP319" s="151"/>
    </row>
    <row r="320" spans="4:146" ht="12.75" customHeight="1" x14ac:dyDescent="0.3">
      <c r="D320" s="151" t="s">
        <v>482</v>
      </c>
      <c r="F320" s="702"/>
      <c r="G320" s="411"/>
      <c r="H320" s="20">
        <f>SUM(H321:H324)</f>
        <v>0</v>
      </c>
      <c r="I320" s="20"/>
      <c r="J320" s="20"/>
      <c r="K320" s="315"/>
      <c r="L320" s="411"/>
      <c r="M320" s="20">
        <f>SUM(M321:M324)</f>
        <v>0</v>
      </c>
      <c r="N320" s="20"/>
      <c r="O320" s="20"/>
      <c r="P320" s="315"/>
      <c r="Q320" s="411"/>
      <c r="R320" s="20">
        <f>SUM(R321:R324)</f>
        <v>0</v>
      </c>
      <c r="S320" s="20"/>
      <c r="T320" s="20"/>
      <c r="U320" s="315"/>
      <c r="V320" s="411"/>
      <c r="W320" s="20">
        <f>SUM(W321:W324)</f>
        <v>0</v>
      </c>
      <c r="X320" s="20"/>
      <c r="Y320" s="20"/>
      <c r="Z320" s="315"/>
      <c r="AA320" s="411"/>
      <c r="AB320" s="20">
        <f>SUM(AB321:AB324)</f>
        <v>0</v>
      </c>
      <c r="AC320" s="20"/>
      <c r="AD320" s="20"/>
      <c r="AE320" s="315"/>
      <c r="AF320" s="411"/>
      <c r="AG320" s="20">
        <f>SUM(AG321:AG324)</f>
        <v>0</v>
      </c>
      <c r="AH320" s="20"/>
      <c r="AI320" s="20"/>
      <c r="AJ320" s="315"/>
      <c r="AK320" s="411"/>
      <c r="AL320" s="20">
        <f>SUM(AL321:AL324)</f>
        <v>0</v>
      </c>
      <c r="AM320" s="20"/>
      <c r="AN320" s="20"/>
      <c r="AO320" s="315"/>
      <c r="AP320" s="411"/>
      <c r="AQ320" s="20">
        <f>SUM(AQ321:AQ324)</f>
        <v>0</v>
      </c>
      <c r="AR320" s="20"/>
      <c r="AS320" s="20"/>
      <c r="AT320" s="315"/>
      <c r="AU320" s="411"/>
      <c r="AV320" s="20">
        <f>SUM(AV321:AV324)</f>
        <v>0</v>
      </c>
      <c r="AW320" s="20"/>
      <c r="AX320" s="20"/>
      <c r="AY320" s="315"/>
      <c r="AZ320" s="411"/>
      <c r="BA320" s="20">
        <f>SUM(BA321:BA324)</f>
        <v>0</v>
      </c>
      <c r="BB320" s="20"/>
      <c r="BC320" s="20"/>
      <c r="BD320" s="315"/>
      <c r="BE320" s="411"/>
      <c r="BF320" s="20">
        <f>SUM(BF321:BF324)</f>
        <v>0</v>
      </c>
      <c r="BG320" s="20"/>
      <c r="BH320" s="20"/>
      <c r="BI320" s="315"/>
      <c r="BJ320" s="411"/>
      <c r="BK320" s="20">
        <f>SUM(BK321:BK324)</f>
        <v>0</v>
      </c>
      <c r="BL320" s="20"/>
      <c r="BM320" s="20"/>
      <c r="BN320" s="315"/>
      <c r="BO320" s="411"/>
      <c r="BP320" s="20">
        <f>SUM(BP321:BP324)</f>
        <v>0</v>
      </c>
      <c r="BQ320" s="20"/>
      <c r="BR320" s="20"/>
      <c r="BS320" s="315"/>
      <c r="BT320" s="411"/>
      <c r="BU320" s="20">
        <f>SUM(BU321:BU324)</f>
        <v>0</v>
      </c>
      <c r="BV320" s="20"/>
      <c r="BW320" s="20"/>
      <c r="BX320" s="315"/>
      <c r="BY320" s="411"/>
      <c r="BZ320" s="20">
        <f>SUM(BZ321:BZ324)</f>
        <v>13054414</v>
      </c>
      <c r="CA320" s="20"/>
      <c r="CB320" s="20"/>
      <c r="CC320" s="315"/>
      <c r="CD320" s="411"/>
      <c r="CE320" s="20">
        <f>SUM(CE321:CE324)</f>
        <v>0</v>
      </c>
      <c r="CF320" s="20"/>
      <c r="CG320" s="20"/>
      <c r="CH320" s="315"/>
      <c r="CI320" s="411"/>
      <c r="CJ320" s="20">
        <f>SUM(CJ321:CJ324)</f>
        <v>5337437</v>
      </c>
      <c r="CK320" s="20"/>
      <c r="CL320" s="20"/>
      <c r="CM320" s="315"/>
      <c r="CN320" s="411"/>
      <c r="CO320" s="20">
        <f>SUM(CO321:CO324)</f>
        <v>3511233</v>
      </c>
      <c r="CP320" s="20"/>
      <c r="CQ320" s="20"/>
      <c r="CR320" s="315"/>
      <c r="CS320" s="411"/>
      <c r="CT320" s="20">
        <f>SUM(CT321:CT324)</f>
        <v>0</v>
      </c>
      <c r="CU320" s="20"/>
      <c r="CV320" s="20"/>
      <c r="CW320" s="315"/>
      <c r="CX320" s="411"/>
      <c r="CY320" s="20">
        <f>SUM(CY321:CY324)</f>
        <v>0</v>
      </c>
      <c r="CZ320" s="20"/>
      <c r="DA320" s="20"/>
      <c r="DB320" s="315"/>
      <c r="DC320" s="411"/>
      <c r="DD320" s="20">
        <f>SUM(DD321:DD324)</f>
        <v>0</v>
      </c>
      <c r="DE320" s="20"/>
      <c r="DF320" s="20"/>
      <c r="DG320" s="315"/>
      <c r="DH320" s="411"/>
      <c r="DI320" s="20">
        <f>SUM(DI321:DI324)</f>
        <v>2495445</v>
      </c>
      <c r="DJ320" s="20"/>
      <c r="DK320" s="20"/>
      <c r="DL320" s="315"/>
      <c r="DM320" s="411"/>
      <c r="DN320" s="20">
        <f>SUM(DN321:DN324)</f>
        <v>1562910</v>
      </c>
      <c r="DO320" s="20"/>
      <c r="DP320" s="20"/>
      <c r="DQ320" s="315"/>
      <c r="DR320" s="411"/>
      <c r="DS320" s="20">
        <f>SUM(DS321:DS324)</f>
        <v>147389</v>
      </c>
      <c r="DT320" s="20"/>
      <c r="DU320" s="20"/>
      <c r="DV320" s="315"/>
      <c r="DW320" s="411"/>
      <c r="DX320" s="20">
        <f>SUM(DX321:DX324)</f>
        <v>0</v>
      </c>
      <c r="DY320" s="20"/>
      <c r="DZ320" s="20"/>
      <c r="EA320" s="315"/>
      <c r="EB320" s="411"/>
      <c r="EC320" s="20">
        <f>SUM(EC321:EC324)</f>
        <v>0</v>
      </c>
      <c r="ED320" s="20"/>
      <c r="EE320" s="20"/>
      <c r="EF320" s="315"/>
      <c r="EG320" s="411"/>
      <c r="EH320" s="20">
        <f>SUM(EH321:EH324)</f>
        <v>0</v>
      </c>
      <c r="EI320" s="20"/>
      <c r="EJ320" s="20"/>
      <c r="EK320" s="315"/>
      <c r="EL320" s="411"/>
      <c r="EM320" s="20">
        <f>SUM(EM321:EM324)</f>
        <v>13054414</v>
      </c>
      <c r="EN320" s="20"/>
      <c r="EO320" s="20"/>
      <c r="EP320" s="151"/>
    </row>
    <row r="321" spans="4:146" ht="12.75" customHeight="1" x14ac:dyDescent="0.3">
      <c r="D321" s="151" t="s">
        <v>416</v>
      </c>
      <c r="F321" s="702"/>
      <c r="G321" s="703"/>
      <c r="H321" s="474">
        <v>0</v>
      </c>
      <c r="I321" s="475"/>
      <c r="J321" s="20"/>
      <c r="K321" s="315"/>
      <c r="L321" s="703"/>
      <c r="M321" s="474">
        <v>0</v>
      </c>
      <c r="N321" s="475"/>
      <c r="O321" s="20"/>
      <c r="P321" s="315"/>
      <c r="Q321" s="703"/>
      <c r="R321" s="474">
        <v>0</v>
      </c>
      <c r="S321" s="475"/>
      <c r="T321" s="20"/>
      <c r="U321" s="315"/>
      <c r="V321" s="703"/>
      <c r="W321" s="474">
        <v>0</v>
      </c>
      <c r="X321" s="475"/>
      <c r="Y321" s="20"/>
      <c r="Z321" s="315"/>
      <c r="AA321" s="703"/>
      <c r="AB321" s="474">
        <v>0</v>
      </c>
      <c r="AC321" s="475"/>
      <c r="AD321" s="20"/>
      <c r="AE321" s="315"/>
      <c r="AF321" s="703"/>
      <c r="AG321" s="474">
        <v>0</v>
      </c>
      <c r="AH321" s="475"/>
      <c r="AI321" s="20"/>
      <c r="AJ321" s="315"/>
      <c r="AK321" s="703"/>
      <c r="AL321" s="474">
        <v>0</v>
      </c>
      <c r="AM321" s="475"/>
      <c r="AN321" s="20"/>
      <c r="AO321" s="315"/>
      <c r="AP321" s="703"/>
      <c r="AQ321" s="474">
        <v>0</v>
      </c>
      <c r="AR321" s="475"/>
      <c r="AS321" s="20"/>
      <c r="AT321" s="315"/>
      <c r="AU321" s="703"/>
      <c r="AV321" s="474">
        <v>0</v>
      </c>
      <c r="AW321" s="475"/>
      <c r="AX321" s="20"/>
      <c r="AY321" s="315"/>
      <c r="AZ321" s="703"/>
      <c r="BA321" s="474">
        <v>0</v>
      </c>
      <c r="BB321" s="475"/>
      <c r="BC321" s="20"/>
      <c r="BD321" s="315"/>
      <c r="BE321" s="703"/>
      <c r="BF321" s="474">
        <v>0</v>
      </c>
      <c r="BG321" s="475"/>
      <c r="BH321" s="20"/>
      <c r="BI321" s="315"/>
      <c r="BJ321" s="703"/>
      <c r="BK321" s="474">
        <v>0</v>
      </c>
      <c r="BL321" s="475"/>
      <c r="BM321" s="20"/>
      <c r="BN321" s="315"/>
      <c r="BO321" s="703"/>
      <c r="BP321" s="474">
        <v>0</v>
      </c>
      <c r="BQ321" s="475"/>
      <c r="BR321" s="20"/>
      <c r="BS321" s="315"/>
      <c r="BT321" s="703"/>
      <c r="BU321" s="474">
        <f>SUM(M321:BP321)</f>
        <v>0</v>
      </c>
      <c r="BV321" s="475"/>
      <c r="BW321" s="20"/>
      <c r="BX321" s="315"/>
      <c r="BY321" s="703"/>
      <c r="BZ321" s="474">
        <v>3142769</v>
      </c>
      <c r="CA321" s="475"/>
      <c r="CB321" s="20"/>
      <c r="CC321" s="315"/>
      <c r="CD321" s="703"/>
      <c r="CE321" s="474">
        <v>0</v>
      </c>
      <c r="CF321" s="475"/>
      <c r="CG321" s="20"/>
      <c r="CH321" s="315"/>
      <c r="CI321" s="703"/>
      <c r="CJ321" s="474">
        <v>1259405</v>
      </c>
      <c r="CK321" s="475"/>
      <c r="CL321" s="20"/>
      <c r="CM321" s="315"/>
      <c r="CN321" s="703"/>
      <c r="CO321" s="474">
        <v>849991</v>
      </c>
      <c r="CP321" s="475"/>
      <c r="CQ321" s="20"/>
      <c r="CR321" s="315"/>
      <c r="CS321" s="703"/>
      <c r="CT321" s="474">
        <v>0</v>
      </c>
      <c r="CU321" s="475"/>
      <c r="CV321" s="20"/>
      <c r="CW321" s="315"/>
      <c r="CX321" s="703"/>
      <c r="CY321" s="474">
        <v>0</v>
      </c>
      <c r="CZ321" s="475"/>
      <c r="DA321" s="20"/>
      <c r="DB321" s="315"/>
      <c r="DC321" s="703"/>
      <c r="DD321" s="474">
        <v>0</v>
      </c>
      <c r="DE321" s="475"/>
      <c r="DF321" s="20"/>
      <c r="DG321" s="315"/>
      <c r="DH321" s="703"/>
      <c r="DI321" s="474">
        <v>625039</v>
      </c>
      <c r="DJ321" s="475"/>
      <c r="DK321" s="20"/>
      <c r="DL321" s="315"/>
      <c r="DM321" s="703"/>
      <c r="DN321" s="474">
        <v>370247</v>
      </c>
      <c r="DO321" s="475"/>
      <c r="DP321" s="20"/>
      <c r="DQ321" s="315"/>
      <c r="DR321" s="703"/>
      <c r="DS321" s="474">
        <v>38087</v>
      </c>
      <c r="DT321" s="475"/>
      <c r="DU321" s="20"/>
      <c r="DV321" s="315"/>
      <c r="DW321" s="703"/>
      <c r="DX321" s="474">
        <v>0</v>
      </c>
      <c r="DY321" s="475"/>
      <c r="DZ321" s="20"/>
      <c r="EA321" s="315"/>
      <c r="EB321" s="703"/>
      <c r="EC321" s="474">
        <v>0</v>
      </c>
      <c r="ED321" s="475"/>
      <c r="EE321" s="20"/>
      <c r="EF321" s="315"/>
      <c r="EG321" s="703"/>
      <c r="EH321" s="474">
        <v>0</v>
      </c>
      <c r="EI321" s="475"/>
      <c r="EJ321" s="20"/>
      <c r="EK321" s="315"/>
      <c r="EL321" s="703"/>
      <c r="EM321" s="474">
        <f>SUM(CE321:DX321)</f>
        <v>3142769</v>
      </c>
      <c r="EN321" s="475"/>
      <c r="EO321" s="20"/>
      <c r="EP321" s="151"/>
    </row>
    <row r="322" spans="4:146" ht="12.75" customHeight="1" x14ac:dyDescent="0.3">
      <c r="D322" s="151" t="s">
        <v>419</v>
      </c>
      <c r="F322" s="702"/>
      <c r="G322" s="704"/>
      <c r="H322" s="20">
        <v>0</v>
      </c>
      <c r="I322" s="19"/>
      <c r="J322" s="20"/>
      <c r="K322" s="315"/>
      <c r="L322" s="704"/>
      <c r="M322" s="20">
        <v>0</v>
      </c>
      <c r="N322" s="19"/>
      <c r="O322" s="20"/>
      <c r="P322" s="315"/>
      <c r="Q322" s="704"/>
      <c r="R322" s="20">
        <v>0</v>
      </c>
      <c r="S322" s="19"/>
      <c r="T322" s="20"/>
      <c r="U322" s="315"/>
      <c r="V322" s="704"/>
      <c r="W322" s="20">
        <v>0</v>
      </c>
      <c r="X322" s="19"/>
      <c r="Y322" s="20"/>
      <c r="Z322" s="315"/>
      <c r="AA322" s="704"/>
      <c r="AB322" s="20">
        <v>0</v>
      </c>
      <c r="AC322" s="19"/>
      <c r="AD322" s="20"/>
      <c r="AE322" s="315"/>
      <c r="AF322" s="704"/>
      <c r="AG322" s="20">
        <v>0</v>
      </c>
      <c r="AH322" s="19"/>
      <c r="AI322" s="20"/>
      <c r="AJ322" s="315"/>
      <c r="AK322" s="704"/>
      <c r="AL322" s="20">
        <v>0</v>
      </c>
      <c r="AM322" s="19"/>
      <c r="AN322" s="20"/>
      <c r="AO322" s="315"/>
      <c r="AP322" s="704"/>
      <c r="AQ322" s="20">
        <v>0</v>
      </c>
      <c r="AR322" s="19"/>
      <c r="AS322" s="20"/>
      <c r="AT322" s="315"/>
      <c r="AU322" s="704"/>
      <c r="AV322" s="20">
        <v>0</v>
      </c>
      <c r="AW322" s="19"/>
      <c r="AX322" s="20"/>
      <c r="AY322" s="315"/>
      <c r="AZ322" s="704"/>
      <c r="BA322" s="20">
        <v>0</v>
      </c>
      <c r="BB322" s="19"/>
      <c r="BC322" s="20"/>
      <c r="BD322" s="315"/>
      <c r="BE322" s="704"/>
      <c r="BF322" s="20">
        <v>0</v>
      </c>
      <c r="BG322" s="19"/>
      <c r="BH322" s="20"/>
      <c r="BI322" s="315"/>
      <c r="BJ322" s="704"/>
      <c r="BK322" s="20">
        <v>0</v>
      </c>
      <c r="BL322" s="19"/>
      <c r="BM322" s="20"/>
      <c r="BN322" s="315"/>
      <c r="BO322" s="704"/>
      <c r="BP322" s="20">
        <v>0</v>
      </c>
      <c r="BQ322" s="19"/>
      <c r="BR322" s="20"/>
      <c r="BS322" s="315"/>
      <c r="BT322" s="704"/>
      <c r="BU322" s="20">
        <f>SUM(M322:BP322)</f>
        <v>0</v>
      </c>
      <c r="BV322" s="19"/>
      <c r="BW322" s="20"/>
      <c r="BX322" s="315"/>
      <c r="BY322" s="704"/>
      <c r="BZ322" s="20">
        <v>4414774</v>
      </c>
      <c r="CA322" s="19"/>
      <c r="CB322" s="20"/>
      <c r="CC322" s="315"/>
      <c r="CD322" s="704"/>
      <c r="CE322" s="20">
        <v>0</v>
      </c>
      <c r="CF322" s="19"/>
      <c r="CG322" s="20"/>
      <c r="CH322" s="315"/>
      <c r="CI322" s="704"/>
      <c r="CJ322" s="20">
        <v>1858835</v>
      </c>
      <c r="CK322" s="19"/>
      <c r="CL322" s="20"/>
      <c r="CM322" s="315"/>
      <c r="CN322" s="704"/>
      <c r="CO322" s="20">
        <v>1181472</v>
      </c>
      <c r="CP322" s="19"/>
      <c r="CQ322" s="20"/>
      <c r="CR322" s="315"/>
      <c r="CS322" s="704"/>
      <c r="CT322" s="20">
        <v>0</v>
      </c>
      <c r="CU322" s="19"/>
      <c r="CV322" s="20"/>
      <c r="CW322" s="315"/>
      <c r="CX322" s="704"/>
      <c r="CY322" s="20">
        <v>0</v>
      </c>
      <c r="CZ322" s="19"/>
      <c r="DA322" s="20"/>
      <c r="DB322" s="315"/>
      <c r="DC322" s="704"/>
      <c r="DD322" s="20">
        <v>0</v>
      </c>
      <c r="DE322" s="19"/>
      <c r="DF322" s="20"/>
      <c r="DG322" s="315"/>
      <c r="DH322" s="704"/>
      <c r="DI322" s="20">
        <v>804773</v>
      </c>
      <c r="DJ322" s="19"/>
      <c r="DK322" s="20"/>
      <c r="DL322" s="315"/>
      <c r="DM322" s="704"/>
      <c r="DN322" s="20">
        <v>523543</v>
      </c>
      <c r="DO322" s="19"/>
      <c r="DP322" s="20"/>
      <c r="DQ322" s="315"/>
      <c r="DR322" s="704"/>
      <c r="DS322" s="20">
        <v>46151</v>
      </c>
      <c r="DT322" s="19"/>
      <c r="DU322" s="20"/>
      <c r="DV322" s="315"/>
      <c r="DW322" s="704"/>
      <c r="DX322" s="20">
        <v>0</v>
      </c>
      <c r="DY322" s="19"/>
      <c r="DZ322" s="20"/>
      <c r="EA322" s="315"/>
      <c r="EB322" s="704"/>
      <c r="EC322" s="20">
        <v>0</v>
      </c>
      <c r="ED322" s="19"/>
      <c r="EE322" s="20"/>
      <c r="EF322" s="315"/>
      <c r="EG322" s="704"/>
      <c r="EH322" s="20">
        <v>0</v>
      </c>
      <c r="EI322" s="19"/>
      <c r="EJ322" s="20"/>
      <c r="EK322" s="315"/>
      <c r="EL322" s="704"/>
      <c r="EM322" s="20">
        <f>SUM(CE322:DX322)</f>
        <v>4414774</v>
      </c>
      <c r="EN322" s="19"/>
      <c r="EO322" s="20"/>
      <c r="EP322" s="151"/>
    </row>
    <row r="323" spans="4:146" ht="12.75" customHeight="1" x14ac:dyDescent="0.3">
      <c r="D323" s="151" t="s">
        <v>420</v>
      </c>
      <c r="F323" s="702"/>
      <c r="G323" s="704"/>
      <c r="H323" s="20">
        <v>0</v>
      </c>
      <c r="I323" s="19"/>
      <c r="J323" s="20"/>
      <c r="K323" s="315"/>
      <c r="L323" s="704"/>
      <c r="M323" s="20">
        <v>0</v>
      </c>
      <c r="N323" s="19"/>
      <c r="O323" s="20"/>
      <c r="P323" s="315"/>
      <c r="Q323" s="704"/>
      <c r="R323" s="20">
        <v>0</v>
      </c>
      <c r="S323" s="19"/>
      <c r="T323" s="20"/>
      <c r="U323" s="315"/>
      <c r="V323" s="704"/>
      <c r="W323" s="20">
        <v>0</v>
      </c>
      <c r="X323" s="19"/>
      <c r="Y323" s="20"/>
      <c r="Z323" s="315"/>
      <c r="AA323" s="704"/>
      <c r="AB323" s="20">
        <v>0</v>
      </c>
      <c r="AC323" s="19"/>
      <c r="AD323" s="20"/>
      <c r="AE323" s="315"/>
      <c r="AF323" s="704"/>
      <c r="AG323" s="20">
        <v>0</v>
      </c>
      <c r="AH323" s="19"/>
      <c r="AI323" s="20"/>
      <c r="AJ323" s="315"/>
      <c r="AK323" s="704"/>
      <c r="AL323" s="20">
        <v>0</v>
      </c>
      <c r="AM323" s="19"/>
      <c r="AN323" s="20"/>
      <c r="AO323" s="315"/>
      <c r="AP323" s="704"/>
      <c r="AQ323" s="20">
        <v>0</v>
      </c>
      <c r="AR323" s="19"/>
      <c r="AS323" s="20"/>
      <c r="AT323" s="315"/>
      <c r="AU323" s="704"/>
      <c r="AV323" s="20">
        <v>0</v>
      </c>
      <c r="AW323" s="19"/>
      <c r="AX323" s="20"/>
      <c r="AY323" s="315"/>
      <c r="AZ323" s="704"/>
      <c r="BA323" s="20">
        <v>0</v>
      </c>
      <c r="BB323" s="19"/>
      <c r="BC323" s="20"/>
      <c r="BD323" s="315"/>
      <c r="BE323" s="704"/>
      <c r="BF323" s="20">
        <v>0</v>
      </c>
      <c r="BG323" s="19"/>
      <c r="BH323" s="20"/>
      <c r="BI323" s="315"/>
      <c r="BJ323" s="704"/>
      <c r="BK323" s="20">
        <v>0</v>
      </c>
      <c r="BL323" s="19"/>
      <c r="BM323" s="20"/>
      <c r="BN323" s="315"/>
      <c r="BO323" s="704"/>
      <c r="BP323" s="20">
        <v>0</v>
      </c>
      <c r="BQ323" s="19"/>
      <c r="BR323" s="20"/>
      <c r="BS323" s="315"/>
      <c r="BT323" s="704"/>
      <c r="BU323" s="20">
        <f>SUM(M323:BP323)</f>
        <v>0</v>
      </c>
      <c r="BV323" s="19"/>
      <c r="BW323" s="20"/>
      <c r="BX323" s="315"/>
      <c r="BY323" s="704"/>
      <c r="BZ323" s="20">
        <v>0</v>
      </c>
      <c r="CA323" s="19"/>
      <c r="CB323" s="20"/>
      <c r="CC323" s="315"/>
      <c r="CD323" s="704"/>
      <c r="CE323" s="20">
        <v>0</v>
      </c>
      <c r="CF323" s="19"/>
      <c r="CG323" s="20"/>
      <c r="CH323" s="315"/>
      <c r="CI323" s="704"/>
      <c r="CJ323" s="20">
        <v>0</v>
      </c>
      <c r="CK323" s="19"/>
      <c r="CL323" s="20"/>
      <c r="CM323" s="315"/>
      <c r="CN323" s="704"/>
      <c r="CO323" s="20">
        <v>0</v>
      </c>
      <c r="CP323" s="19"/>
      <c r="CQ323" s="20"/>
      <c r="CR323" s="315"/>
      <c r="CS323" s="704"/>
      <c r="CT323" s="20">
        <v>0</v>
      </c>
      <c r="CU323" s="19"/>
      <c r="CV323" s="20"/>
      <c r="CW323" s="315"/>
      <c r="CX323" s="704"/>
      <c r="CY323" s="20">
        <v>0</v>
      </c>
      <c r="CZ323" s="19"/>
      <c r="DA323" s="20"/>
      <c r="DB323" s="315"/>
      <c r="DC323" s="704"/>
      <c r="DD323" s="20">
        <v>0</v>
      </c>
      <c r="DE323" s="19"/>
      <c r="DF323" s="20"/>
      <c r="DG323" s="315"/>
      <c r="DH323" s="704"/>
      <c r="DI323" s="20">
        <v>0</v>
      </c>
      <c r="DJ323" s="19"/>
      <c r="DK323" s="20"/>
      <c r="DL323" s="315"/>
      <c r="DM323" s="704"/>
      <c r="DN323" s="20">
        <v>0</v>
      </c>
      <c r="DO323" s="19"/>
      <c r="DP323" s="20"/>
      <c r="DQ323" s="315"/>
      <c r="DR323" s="704"/>
      <c r="DS323" s="20">
        <v>0</v>
      </c>
      <c r="DT323" s="19"/>
      <c r="DU323" s="20"/>
      <c r="DV323" s="315"/>
      <c r="DW323" s="704"/>
      <c r="DX323" s="20">
        <v>0</v>
      </c>
      <c r="DY323" s="19"/>
      <c r="DZ323" s="20"/>
      <c r="EA323" s="315"/>
      <c r="EB323" s="704"/>
      <c r="EC323" s="20">
        <v>0</v>
      </c>
      <c r="ED323" s="19"/>
      <c r="EE323" s="20"/>
      <c r="EF323" s="315"/>
      <c r="EG323" s="704"/>
      <c r="EH323" s="20"/>
      <c r="EI323" s="19"/>
      <c r="EJ323" s="20"/>
      <c r="EK323" s="315"/>
      <c r="EL323" s="704"/>
      <c r="EM323" s="20">
        <f>SUM(CE323:DX323)</f>
        <v>0</v>
      </c>
      <c r="EN323" s="19"/>
      <c r="EO323" s="20"/>
      <c r="EP323" s="151"/>
    </row>
    <row r="324" spans="4:146" ht="12.75" customHeight="1" x14ac:dyDescent="0.3">
      <c r="D324" s="151" t="s">
        <v>421</v>
      </c>
      <c r="F324" s="702"/>
      <c r="G324" s="419"/>
      <c r="H324" s="6">
        <v>0</v>
      </c>
      <c r="I324" s="5"/>
      <c r="J324" s="20"/>
      <c r="K324" s="315"/>
      <c r="L324" s="419"/>
      <c r="M324" s="6">
        <v>0</v>
      </c>
      <c r="N324" s="5"/>
      <c r="O324" s="20"/>
      <c r="P324" s="315"/>
      <c r="Q324" s="419"/>
      <c r="R324" s="6">
        <v>0</v>
      </c>
      <c r="S324" s="5"/>
      <c r="T324" s="20"/>
      <c r="U324" s="315"/>
      <c r="V324" s="419"/>
      <c r="W324" s="6">
        <v>0</v>
      </c>
      <c r="X324" s="5"/>
      <c r="Y324" s="20"/>
      <c r="Z324" s="315"/>
      <c r="AA324" s="419"/>
      <c r="AB324" s="6">
        <v>0</v>
      </c>
      <c r="AC324" s="5"/>
      <c r="AD324" s="20"/>
      <c r="AE324" s="315"/>
      <c r="AF324" s="419"/>
      <c r="AG324" s="6">
        <v>0</v>
      </c>
      <c r="AH324" s="5"/>
      <c r="AI324" s="20"/>
      <c r="AJ324" s="315"/>
      <c r="AK324" s="419"/>
      <c r="AL324" s="6">
        <v>0</v>
      </c>
      <c r="AM324" s="5"/>
      <c r="AN324" s="20"/>
      <c r="AO324" s="315"/>
      <c r="AP324" s="419"/>
      <c r="AQ324" s="6">
        <v>0</v>
      </c>
      <c r="AR324" s="5"/>
      <c r="AS324" s="20"/>
      <c r="AT324" s="315"/>
      <c r="AU324" s="483"/>
      <c r="AV324" s="6">
        <v>0</v>
      </c>
      <c r="AW324" s="5"/>
      <c r="AX324" s="20"/>
      <c r="AY324" s="315"/>
      <c r="AZ324" s="483"/>
      <c r="BA324" s="6">
        <v>0</v>
      </c>
      <c r="BB324" s="5"/>
      <c r="BC324" s="20"/>
      <c r="BD324" s="315"/>
      <c r="BE324" s="483"/>
      <c r="BF324" s="6">
        <v>0</v>
      </c>
      <c r="BG324" s="5"/>
      <c r="BH324" s="20"/>
      <c r="BI324" s="315"/>
      <c r="BJ324" s="483"/>
      <c r="BK324" s="6">
        <v>0</v>
      </c>
      <c r="BL324" s="5"/>
      <c r="BM324" s="20"/>
      <c r="BN324" s="315"/>
      <c r="BO324" s="483"/>
      <c r="BP324" s="6">
        <v>0</v>
      </c>
      <c r="BQ324" s="5"/>
      <c r="BR324" s="20"/>
      <c r="BS324" s="315"/>
      <c r="BT324" s="483"/>
      <c r="BU324" s="6">
        <f>SUM(M324:BP324)</f>
        <v>0</v>
      </c>
      <c r="BV324" s="5"/>
      <c r="BW324" s="20"/>
      <c r="BX324" s="315"/>
      <c r="BY324" s="483"/>
      <c r="BZ324" s="6">
        <v>5496871</v>
      </c>
      <c r="CA324" s="5"/>
      <c r="CB324" s="20"/>
      <c r="CC324" s="315"/>
      <c r="CD324" s="419"/>
      <c r="CE324" s="6">
        <v>0</v>
      </c>
      <c r="CF324" s="5"/>
      <c r="CG324" s="20"/>
      <c r="CH324" s="315"/>
      <c r="CI324" s="419"/>
      <c r="CJ324" s="6">
        <v>2219197</v>
      </c>
      <c r="CK324" s="5"/>
      <c r="CL324" s="20"/>
      <c r="CM324" s="315"/>
      <c r="CN324" s="419"/>
      <c r="CO324" s="6">
        <v>1479770</v>
      </c>
      <c r="CP324" s="5"/>
      <c r="CQ324" s="20"/>
      <c r="CR324" s="315"/>
      <c r="CS324" s="419"/>
      <c r="CT324" s="6">
        <v>0</v>
      </c>
      <c r="CU324" s="5"/>
      <c r="CV324" s="20"/>
      <c r="CW324" s="315"/>
      <c r="CX324" s="419"/>
      <c r="CY324" s="6">
        <v>0</v>
      </c>
      <c r="CZ324" s="5"/>
      <c r="DA324" s="20"/>
      <c r="DB324" s="315"/>
      <c r="DC324" s="419"/>
      <c r="DD324" s="6">
        <v>0</v>
      </c>
      <c r="DE324" s="5"/>
      <c r="DF324" s="20"/>
      <c r="DG324" s="315"/>
      <c r="DH324" s="419"/>
      <c r="DI324" s="6">
        <v>1065633</v>
      </c>
      <c r="DJ324" s="5"/>
      <c r="DK324" s="20"/>
      <c r="DL324" s="315"/>
      <c r="DM324" s="483"/>
      <c r="DN324" s="6">
        <v>669120</v>
      </c>
      <c r="DO324" s="5"/>
      <c r="DP324" s="20"/>
      <c r="DQ324" s="315"/>
      <c r="DR324" s="483"/>
      <c r="DS324" s="6">
        <v>63151</v>
      </c>
      <c r="DT324" s="5"/>
      <c r="DU324" s="20"/>
      <c r="DV324" s="315"/>
      <c r="DW324" s="483"/>
      <c r="DX324" s="6">
        <v>0</v>
      </c>
      <c r="DY324" s="5"/>
      <c r="DZ324" s="20"/>
      <c r="EA324" s="315"/>
      <c r="EB324" s="483"/>
      <c r="EC324" s="6">
        <v>0</v>
      </c>
      <c r="ED324" s="5"/>
      <c r="EE324" s="20"/>
      <c r="EF324" s="315"/>
      <c r="EG324" s="483"/>
      <c r="EH324" s="6">
        <v>0</v>
      </c>
      <c r="EI324" s="5"/>
      <c r="EJ324" s="20"/>
      <c r="EK324" s="315"/>
      <c r="EL324" s="483"/>
      <c r="EM324" s="6">
        <f>SUM(CE324:DX324)</f>
        <v>5496871</v>
      </c>
      <c r="EN324" s="5"/>
      <c r="EO324" s="20"/>
      <c r="EP324" s="151"/>
    </row>
    <row r="325" spans="4:146" ht="12.75" customHeight="1" x14ac:dyDescent="0.3">
      <c r="D325" s="151"/>
      <c r="F325" s="702"/>
      <c r="G325" s="411"/>
      <c r="H325" s="20"/>
      <c r="I325" s="20"/>
      <c r="J325" s="20"/>
      <c r="K325" s="315"/>
      <c r="L325" s="411"/>
      <c r="M325" s="20"/>
      <c r="N325" s="20"/>
      <c r="O325" s="20"/>
      <c r="P325" s="315"/>
      <c r="Q325" s="411"/>
      <c r="R325" s="20"/>
      <c r="S325" s="20"/>
      <c r="T325" s="20"/>
      <c r="U325" s="315"/>
      <c r="V325" s="411"/>
      <c r="W325" s="20"/>
      <c r="X325" s="20"/>
      <c r="Y325" s="20"/>
      <c r="Z325" s="315"/>
      <c r="AA325" s="411"/>
      <c r="AB325" s="20"/>
      <c r="AC325" s="20"/>
      <c r="AD325" s="20"/>
      <c r="AE325" s="315"/>
      <c r="AF325" s="411"/>
      <c r="AG325" s="20"/>
      <c r="AH325" s="20"/>
      <c r="AI325" s="20"/>
      <c r="AJ325" s="315"/>
      <c r="AK325" s="411"/>
      <c r="AL325" s="20"/>
      <c r="AM325" s="20"/>
      <c r="AN325" s="20"/>
      <c r="AO325" s="315"/>
      <c r="AP325" s="411"/>
      <c r="AQ325" s="20"/>
      <c r="AR325" s="20"/>
      <c r="AS325" s="20"/>
      <c r="AT325" s="315"/>
      <c r="AU325" s="411"/>
      <c r="AV325" s="20"/>
      <c r="AW325" s="20"/>
      <c r="AX325" s="20"/>
      <c r="AY325" s="315"/>
      <c r="AZ325" s="411"/>
      <c r="BA325" s="20"/>
      <c r="BB325" s="20"/>
      <c r="BC325" s="20"/>
      <c r="BD325" s="315"/>
      <c r="BE325" s="411"/>
      <c r="BF325" s="20"/>
      <c r="BG325" s="20"/>
      <c r="BH325" s="20"/>
      <c r="BI325" s="315"/>
      <c r="BJ325" s="411"/>
      <c r="BK325" s="20"/>
      <c r="BL325" s="20"/>
      <c r="BM325" s="20"/>
      <c r="BN325" s="315"/>
      <c r="BO325" s="411"/>
      <c r="BP325" s="20"/>
      <c r="BQ325" s="20"/>
      <c r="BR325" s="20"/>
      <c r="BS325" s="315"/>
      <c r="BT325" s="411"/>
      <c r="BU325" s="20"/>
      <c r="BV325" s="20"/>
      <c r="BW325" s="20"/>
      <c r="BX325" s="315"/>
      <c r="BY325" s="411"/>
      <c r="BZ325" s="20"/>
      <c r="CA325" s="20"/>
      <c r="CB325" s="20"/>
      <c r="CC325" s="315"/>
      <c r="CD325" s="411"/>
      <c r="CE325" s="20"/>
      <c r="CF325" s="20"/>
      <c r="CG325" s="20"/>
      <c r="CH325" s="315"/>
      <c r="CI325" s="411"/>
      <c r="CJ325" s="20"/>
      <c r="CK325" s="20"/>
      <c r="CL325" s="20"/>
      <c r="CM325" s="315"/>
      <c r="CN325" s="411"/>
      <c r="CO325" s="20"/>
      <c r="CP325" s="20"/>
      <c r="CQ325" s="20"/>
      <c r="CR325" s="315"/>
      <c r="CS325" s="411"/>
      <c r="CT325" s="20"/>
      <c r="CU325" s="20"/>
      <c r="CV325" s="20"/>
      <c r="CW325" s="315"/>
      <c r="CX325" s="411"/>
      <c r="CY325" s="20"/>
      <c r="CZ325" s="20"/>
      <c r="DA325" s="20"/>
      <c r="DB325" s="315"/>
      <c r="DC325" s="411"/>
      <c r="DD325" s="20"/>
      <c r="DE325" s="20"/>
      <c r="DF325" s="20"/>
      <c r="DG325" s="315"/>
      <c r="DH325" s="411"/>
      <c r="DI325" s="20"/>
      <c r="DJ325" s="20"/>
      <c r="DK325" s="20"/>
      <c r="DL325" s="315"/>
      <c r="DM325" s="411"/>
      <c r="DN325" s="20"/>
      <c r="DO325" s="20"/>
      <c r="DP325" s="20"/>
      <c r="DQ325" s="315"/>
      <c r="DR325" s="411"/>
      <c r="DS325" s="20"/>
      <c r="DT325" s="20"/>
      <c r="DU325" s="20"/>
      <c r="DV325" s="315"/>
      <c r="DW325" s="411"/>
      <c r="DX325" s="20"/>
      <c r="DY325" s="20"/>
      <c r="DZ325" s="20"/>
      <c r="EA325" s="315"/>
      <c r="EB325" s="411"/>
      <c r="EC325" s="20"/>
      <c r="ED325" s="20"/>
      <c r="EE325" s="20"/>
      <c r="EF325" s="315"/>
      <c r="EG325" s="411"/>
      <c r="EH325" s="20"/>
      <c r="EI325" s="20"/>
      <c r="EJ325" s="20"/>
      <c r="EK325" s="315"/>
      <c r="EL325" s="411"/>
      <c r="EM325" s="20"/>
      <c r="EN325" s="20"/>
      <c r="EO325" s="20"/>
      <c r="EP325" s="151"/>
    </row>
    <row r="326" spans="4:146" ht="12.75" customHeight="1" x14ac:dyDescent="0.3">
      <c r="D326" s="151" t="s">
        <v>483</v>
      </c>
      <c r="H326" s="20">
        <f>SUM(H327:H330)</f>
        <v>0</v>
      </c>
      <c r="I326" s="20"/>
      <c r="J326" s="20"/>
      <c r="K326" s="315"/>
      <c r="L326" s="20"/>
      <c r="M326" s="20">
        <f>SUM(M327:M330)</f>
        <v>0</v>
      </c>
      <c r="N326" s="20"/>
      <c r="O326" s="20"/>
      <c r="P326" s="315"/>
      <c r="Q326" s="20"/>
      <c r="R326" s="20">
        <f>SUM(R327:R330)</f>
        <v>0</v>
      </c>
      <c r="S326" s="20"/>
      <c r="T326" s="20"/>
      <c r="U326" s="315"/>
      <c r="V326" s="20"/>
      <c r="W326" s="20">
        <f>SUM(W327:W330)</f>
        <v>0</v>
      </c>
      <c r="X326" s="20"/>
      <c r="Y326" s="20"/>
      <c r="Z326" s="315"/>
      <c r="AA326" s="20"/>
      <c r="AB326" s="20">
        <f>SUM(AB327:AB330)</f>
        <v>0</v>
      </c>
      <c r="AC326" s="20"/>
      <c r="AD326" s="20"/>
      <c r="AE326" s="315"/>
      <c r="AF326" s="20"/>
      <c r="AG326" s="20">
        <f>SUM(AG327:AG330)</f>
        <v>0</v>
      </c>
      <c r="AH326" s="20"/>
      <c r="AI326" s="20"/>
      <c r="AJ326" s="315"/>
      <c r="AK326" s="20"/>
      <c r="AL326" s="20">
        <f>SUM(AL327:AL330)</f>
        <v>0</v>
      </c>
      <c r="AM326" s="20"/>
      <c r="AN326" s="20"/>
      <c r="AO326" s="315"/>
      <c r="AP326" s="20"/>
      <c r="AQ326" s="20">
        <f>SUM(AQ327:AQ330)</f>
        <v>0</v>
      </c>
      <c r="AR326" s="20"/>
      <c r="AS326" s="20"/>
      <c r="AT326" s="315"/>
      <c r="AU326" s="20"/>
      <c r="AV326" s="20">
        <f>SUM(AV327:AV330)</f>
        <v>0</v>
      </c>
      <c r="AW326" s="20"/>
      <c r="AX326" s="20"/>
      <c r="AY326" s="315"/>
      <c r="AZ326" s="20"/>
      <c r="BA326" s="20">
        <f>SUM(BA327:BA330)</f>
        <v>0</v>
      </c>
      <c r="BB326" s="20"/>
      <c r="BC326" s="20"/>
      <c r="BD326" s="315"/>
      <c r="BE326" s="20"/>
      <c r="BF326" s="20">
        <f>SUM(BF327:BF330)</f>
        <v>0</v>
      </c>
      <c r="BG326" s="20"/>
      <c r="BH326" s="20"/>
      <c r="BI326" s="315"/>
      <c r="BJ326" s="20"/>
      <c r="BK326" s="20">
        <f>SUM(BK327:BK330)</f>
        <v>0</v>
      </c>
      <c r="BL326" s="20"/>
      <c r="BM326" s="20"/>
      <c r="BN326" s="315"/>
      <c r="BO326" s="20"/>
      <c r="BP326" s="20">
        <f>SUM(BP327:BP330)</f>
        <v>0</v>
      </c>
      <c r="BQ326" s="20"/>
      <c r="BR326" s="20"/>
      <c r="BS326" s="315"/>
      <c r="BT326" s="20"/>
      <c r="BU326" s="20">
        <f>SUM(BU327:BU330)</f>
        <v>0</v>
      </c>
      <c r="BV326" s="20"/>
      <c r="BW326" s="20"/>
      <c r="BX326" s="315"/>
      <c r="BY326" s="20"/>
      <c r="BZ326" s="20">
        <f>SUM(BZ327:BZ330)</f>
        <v>12978900</v>
      </c>
      <c r="CA326" s="20"/>
      <c r="CB326" s="20"/>
      <c r="CC326" s="315"/>
      <c r="CD326" s="20"/>
      <c r="CE326" s="20">
        <f>SUM(CE327:CE330)</f>
        <v>7101385</v>
      </c>
      <c r="CF326" s="20"/>
      <c r="CG326" s="20"/>
      <c r="CH326" s="315"/>
      <c r="CI326" s="20"/>
      <c r="CJ326" s="20">
        <f>SUM(CJ327:CJ330)</f>
        <v>0</v>
      </c>
      <c r="CK326" s="20"/>
      <c r="CL326" s="20"/>
      <c r="CM326" s="315"/>
      <c r="CN326" s="20"/>
      <c r="CO326" s="20">
        <f>SUM(CO327:CO330)</f>
        <v>188521</v>
      </c>
      <c r="CP326" s="20"/>
      <c r="CQ326" s="20"/>
      <c r="CR326" s="315"/>
      <c r="CS326" s="20"/>
      <c r="CT326" s="20">
        <f>SUM(CT327:CT330)</f>
        <v>5014359</v>
      </c>
      <c r="CU326" s="20"/>
      <c r="CV326" s="20"/>
      <c r="CW326" s="315"/>
      <c r="CX326" s="20"/>
      <c r="CY326" s="20">
        <f>SUM(CY327:CY330)</f>
        <v>0</v>
      </c>
      <c r="CZ326" s="20"/>
      <c r="DA326" s="20"/>
      <c r="DB326" s="315"/>
      <c r="DC326" s="20"/>
      <c r="DD326" s="20">
        <f>SUM(DD327:DD330)</f>
        <v>0</v>
      </c>
      <c r="DE326" s="20"/>
      <c r="DF326" s="20"/>
      <c r="DG326" s="315"/>
      <c r="DH326" s="20"/>
      <c r="DI326" s="20">
        <f>SUM(DI327:DI330)</f>
        <v>0</v>
      </c>
      <c r="DJ326" s="20"/>
      <c r="DK326" s="20"/>
      <c r="DL326" s="315"/>
      <c r="DM326" s="20"/>
      <c r="DN326" s="20">
        <f>SUM(DN327:DN330)</f>
        <v>464685</v>
      </c>
      <c r="DO326" s="20"/>
      <c r="DP326" s="20"/>
      <c r="DQ326" s="315"/>
      <c r="DR326" s="20"/>
      <c r="DS326" s="20">
        <f>SUM(DS327:DS330)</f>
        <v>209950</v>
      </c>
      <c r="DT326" s="20"/>
      <c r="DU326" s="20"/>
      <c r="DV326" s="315"/>
      <c r="DW326" s="20"/>
      <c r="DX326" s="20">
        <f>SUM(DX327:DX330)</f>
        <v>0</v>
      </c>
      <c r="DY326" s="20"/>
      <c r="DZ326" s="20"/>
      <c r="EA326" s="315"/>
      <c r="EB326" s="20"/>
      <c r="EC326" s="20">
        <f>SUM(EC327:EC330)</f>
        <v>0</v>
      </c>
      <c r="ED326" s="20"/>
      <c r="EE326" s="20"/>
      <c r="EF326" s="315"/>
      <c r="EG326" s="20"/>
      <c r="EH326" s="20">
        <f>SUM(EH327:EH330)</f>
        <v>0</v>
      </c>
      <c r="EI326" s="20"/>
      <c r="EJ326" s="20"/>
      <c r="EK326" s="315"/>
      <c r="EL326" s="20"/>
      <c r="EM326" s="20">
        <f>SUM(EM327:EM330)</f>
        <v>12978900</v>
      </c>
      <c r="EN326" s="20"/>
      <c r="EO326" s="20"/>
      <c r="EP326" s="151"/>
    </row>
    <row r="327" spans="4:146" ht="12.75" customHeight="1" x14ac:dyDescent="0.3">
      <c r="D327" s="151" t="s">
        <v>416</v>
      </c>
      <c r="G327" s="406"/>
      <c r="H327" s="474">
        <v>0</v>
      </c>
      <c r="I327" s="475"/>
      <c r="J327" s="20"/>
      <c r="K327" s="315"/>
      <c r="L327" s="406"/>
      <c r="M327" s="474">
        <v>0</v>
      </c>
      <c r="N327" s="475"/>
      <c r="O327" s="20"/>
      <c r="P327" s="315"/>
      <c r="Q327" s="406"/>
      <c r="R327" s="474">
        <v>0</v>
      </c>
      <c r="S327" s="475"/>
      <c r="T327" s="20"/>
      <c r="U327" s="315"/>
      <c r="V327" s="406"/>
      <c r="W327" s="474">
        <v>0</v>
      </c>
      <c r="X327" s="475"/>
      <c r="Y327" s="20"/>
      <c r="Z327" s="315"/>
      <c r="AA327" s="406"/>
      <c r="AB327" s="474">
        <v>0</v>
      </c>
      <c r="AC327" s="475"/>
      <c r="AD327" s="20"/>
      <c r="AE327" s="315"/>
      <c r="AF327" s="406"/>
      <c r="AG327" s="474">
        <v>0</v>
      </c>
      <c r="AH327" s="475"/>
      <c r="AI327" s="20"/>
      <c r="AJ327" s="315"/>
      <c r="AK327" s="406"/>
      <c r="AL327" s="474">
        <v>0</v>
      </c>
      <c r="AM327" s="475"/>
      <c r="AN327" s="20"/>
      <c r="AO327" s="315"/>
      <c r="AP327" s="406"/>
      <c r="AQ327" s="474">
        <v>0</v>
      </c>
      <c r="AR327" s="475"/>
      <c r="AS327" s="20"/>
      <c r="AT327" s="315"/>
      <c r="AU327" s="476"/>
      <c r="AV327" s="474">
        <v>0</v>
      </c>
      <c r="AW327" s="475"/>
      <c r="AX327" s="20"/>
      <c r="AY327" s="315"/>
      <c r="AZ327" s="476"/>
      <c r="BA327" s="474">
        <v>0</v>
      </c>
      <c r="BB327" s="475"/>
      <c r="BC327" s="20"/>
      <c r="BD327" s="315"/>
      <c r="BE327" s="476"/>
      <c r="BF327" s="474">
        <v>0</v>
      </c>
      <c r="BG327" s="475"/>
      <c r="BH327" s="20"/>
      <c r="BI327" s="315"/>
      <c r="BJ327" s="476"/>
      <c r="BK327" s="474">
        <v>0</v>
      </c>
      <c r="BL327" s="475"/>
      <c r="BM327" s="20"/>
      <c r="BN327" s="315"/>
      <c r="BO327" s="476"/>
      <c r="BP327" s="474">
        <v>0</v>
      </c>
      <c r="BQ327" s="475"/>
      <c r="BR327" s="20"/>
      <c r="BS327" s="315"/>
      <c r="BT327" s="476"/>
      <c r="BU327" s="474">
        <f>SUM(M327:BP327)</f>
        <v>0</v>
      </c>
      <c r="BV327" s="475"/>
      <c r="BW327" s="20"/>
      <c r="BX327" s="315"/>
      <c r="BY327" s="476"/>
      <c r="BZ327" s="474">
        <v>2270138</v>
      </c>
      <c r="CA327" s="475"/>
      <c r="CB327" s="20"/>
      <c r="CC327" s="315"/>
      <c r="CD327" s="406"/>
      <c r="CE327" s="474">
        <v>1248248</v>
      </c>
      <c r="CF327" s="475"/>
      <c r="CG327" s="20"/>
      <c r="CH327" s="315"/>
      <c r="CI327" s="406"/>
      <c r="CJ327" s="474">
        <v>0</v>
      </c>
      <c r="CK327" s="475"/>
      <c r="CL327" s="20"/>
      <c r="CM327" s="315"/>
      <c r="CN327" s="406"/>
      <c r="CO327" s="474">
        <v>32872</v>
      </c>
      <c r="CP327" s="475"/>
      <c r="CQ327" s="20"/>
      <c r="CR327" s="315"/>
      <c r="CS327" s="406"/>
      <c r="CT327" s="474">
        <v>871741</v>
      </c>
      <c r="CU327" s="475"/>
      <c r="CV327" s="20"/>
      <c r="CW327" s="315"/>
      <c r="CX327" s="406"/>
      <c r="CY327" s="474">
        <v>0</v>
      </c>
      <c r="CZ327" s="475"/>
      <c r="DA327" s="20"/>
      <c r="DB327" s="315"/>
      <c r="DC327" s="406"/>
      <c r="DD327" s="474">
        <v>0</v>
      </c>
      <c r="DE327" s="475"/>
      <c r="DF327" s="20"/>
      <c r="DG327" s="315"/>
      <c r="DH327" s="406"/>
      <c r="DI327" s="474">
        <v>0</v>
      </c>
      <c r="DJ327" s="475"/>
      <c r="DK327" s="20"/>
      <c r="DL327" s="315"/>
      <c r="DM327" s="476"/>
      <c r="DN327" s="474">
        <v>77341</v>
      </c>
      <c r="DO327" s="475"/>
      <c r="DP327" s="20"/>
      <c r="DQ327" s="315"/>
      <c r="DR327" s="476"/>
      <c r="DS327" s="474">
        <v>39936</v>
      </c>
      <c r="DT327" s="475"/>
      <c r="DU327" s="20"/>
      <c r="DV327" s="315"/>
      <c r="DW327" s="476"/>
      <c r="DX327" s="474">
        <v>0</v>
      </c>
      <c r="DY327" s="475"/>
      <c r="DZ327" s="20"/>
      <c r="EA327" s="315"/>
      <c r="EB327" s="476"/>
      <c r="EC327" s="474">
        <v>0</v>
      </c>
      <c r="ED327" s="475"/>
      <c r="EE327" s="20"/>
      <c r="EF327" s="315"/>
      <c r="EG327" s="476"/>
      <c r="EH327" s="474">
        <v>0</v>
      </c>
      <c r="EI327" s="475"/>
      <c r="EJ327" s="20"/>
      <c r="EK327" s="315"/>
      <c r="EL327" s="476"/>
      <c r="EM327" s="474">
        <f>SUM(CE327:DX327)</f>
        <v>2270138</v>
      </c>
      <c r="EN327" s="475"/>
      <c r="EO327" s="20"/>
      <c r="EP327" s="151"/>
    </row>
    <row r="328" spans="4:146" ht="12.75" customHeight="1" x14ac:dyDescent="0.3">
      <c r="D328" s="151" t="s">
        <v>419</v>
      </c>
      <c r="G328" s="402"/>
      <c r="H328" s="20">
        <v>0</v>
      </c>
      <c r="I328" s="19"/>
      <c r="J328" s="20"/>
      <c r="K328" s="315"/>
      <c r="L328" s="402"/>
      <c r="M328" s="20">
        <v>0</v>
      </c>
      <c r="N328" s="19"/>
      <c r="O328" s="20"/>
      <c r="P328" s="315"/>
      <c r="Q328" s="402"/>
      <c r="R328" s="20">
        <v>0</v>
      </c>
      <c r="S328" s="19"/>
      <c r="T328" s="20"/>
      <c r="U328" s="315"/>
      <c r="V328" s="402"/>
      <c r="W328" s="20">
        <v>0</v>
      </c>
      <c r="X328" s="19"/>
      <c r="Y328" s="20"/>
      <c r="Z328" s="315"/>
      <c r="AA328" s="402"/>
      <c r="AB328" s="20">
        <v>0</v>
      </c>
      <c r="AC328" s="19"/>
      <c r="AD328" s="20"/>
      <c r="AE328" s="315"/>
      <c r="AF328" s="402"/>
      <c r="AG328" s="20">
        <v>0</v>
      </c>
      <c r="AH328" s="19"/>
      <c r="AI328" s="20"/>
      <c r="AJ328" s="315"/>
      <c r="AK328" s="402"/>
      <c r="AL328" s="20">
        <v>0</v>
      </c>
      <c r="AM328" s="19"/>
      <c r="AN328" s="20"/>
      <c r="AO328" s="315"/>
      <c r="AP328" s="402"/>
      <c r="AQ328" s="20">
        <v>0</v>
      </c>
      <c r="AR328" s="19"/>
      <c r="AS328" s="20"/>
      <c r="AT328" s="315"/>
      <c r="AU328" s="315"/>
      <c r="AV328" s="20">
        <v>0</v>
      </c>
      <c r="AW328" s="19"/>
      <c r="AX328" s="20"/>
      <c r="AY328" s="315"/>
      <c r="AZ328" s="315"/>
      <c r="BA328" s="20">
        <v>0</v>
      </c>
      <c r="BB328" s="19"/>
      <c r="BC328" s="20"/>
      <c r="BD328" s="315"/>
      <c r="BE328" s="315"/>
      <c r="BF328" s="20">
        <v>0</v>
      </c>
      <c r="BG328" s="19"/>
      <c r="BH328" s="20"/>
      <c r="BI328" s="315"/>
      <c r="BJ328" s="315"/>
      <c r="BK328" s="20">
        <v>0</v>
      </c>
      <c r="BL328" s="19"/>
      <c r="BM328" s="20"/>
      <c r="BN328" s="315"/>
      <c r="BO328" s="315"/>
      <c r="BP328" s="20">
        <v>0</v>
      </c>
      <c r="BQ328" s="19"/>
      <c r="BR328" s="20"/>
      <c r="BS328" s="315"/>
      <c r="BT328" s="315"/>
      <c r="BU328" s="20">
        <f>SUM(M328:BP328)</f>
        <v>0</v>
      </c>
      <c r="BV328" s="19"/>
      <c r="BW328" s="20"/>
      <c r="BX328" s="315"/>
      <c r="BY328" s="315"/>
      <c r="BZ328" s="20">
        <v>4861983</v>
      </c>
      <c r="CA328" s="19"/>
      <c r="CB328" s="20"/>
      <c r="CC328" s="315"/>
      <c r="CD328" s="402"/>
      <c r="CE328" s="20">
        <v>2691182</v>
      </c>
      <c r="CF328" s="19"/>
      <c r="CG328" s="20"/>
      <c r="CH328" s="315"/>
      <c r="CI328" s="402"/>
      <c r="CJ328" s="20">
        <v>0</v>
      </c>
      <c r="CK328" s="19"/>
      <c r="CL328" s="20"/>
      <c r="CM328" s="315"/>
      <c r="CN328" s="402"/>
      <c r="CO328" s="20">
        <v>70023</v>
      </c>
      <c r="CP328" s="19"/>
      <c r="CQ328" s="20"/>
      <c r="CR328" s="315"/>
      <c r="CS328" s="402"/>
      <c r="CT328" s="20">
        <v>1854159</v>
      </c>
      <c r="CU328" s="19"/>
      <c r="CV328" s="20"/>
      <c r="CW328" s="315"/>
      <c r="CX328" s="402"/>
      <c r="CY328" s="20">
        <v>0</v>
      </c>
      <c r="CZ328" s="19"/>
      <c r="DA328" s="20"/>
      <c r="DB328" s="315"/>
      <c r="DC328" s="402"/>
      <c r="DD328" s="20">
        <v>0</v>
      </c>
      <c r="DE328" s="19"/>
      <c r="DF328" s="20"/>
      <c r="DG328" s="315"/>
      <c r="DH328" s="402"/>
      <c r="DI328" s="20">
        <v>0</v>
      </c>
      <c r="DJ328" s="19"/>
      <c r="DK328" s="20"/>
      <c r="DL328" s="315"/>
      <c r="DM328" s="315"/>
      <c r="DN328" s="20">
        <v>173355</v>
      </c>
      <c r="DO328" s="19"/>
      <c r="DP328" s="20"/>
      <c r="DQ328" s="315"/>
      <c r="DR328" s="315"/>
      <c r="DS328" s="20">
        <v>73264</v>
      </c>
      <c r="DT328" s="19"/>
      <c r="DU328" s="20"/>
      <c r="DV328" s="315"/>
      <c r="DW328" s="315"/>
      <c r="DX328" s="20">
        <v>0</v>
      </c>
      <c r="DY328" s="19"/>
      <c r="DZ328" s="20"/>
      <c r="EA328" s="315"/>
      <c r="EB328" s="315"/>
      <c r="EC328" s="20">
        <v>0</v>
      </c>
      <c r="ED328" s="19"/>
      <c r="EE328" s="20"/>
      <c r="EF328" s="315"/>
      <c r="EG328" s="315"/>
      <c r="EH328" s="20">
        <v>0</v>
      </c>
      <c r="EI328" s="19"/>
      <c r="EJ328" s="20"/>
      <c r="EK328" s="315"/>
      <c r="EL328" s="315"/>
      <c r="EM328" s="20">
        <f>SUM(CE328:DX328)</f>
        <v>4861983</v>
      </c>
      <c r="EN328" s="19"/>
      <c r="EO328" s="20"/>
      <c r="EP328" s="151"/>
    </row>
    <row r="329" spans="4:146" ht="12.75" customHeight="1" x14ac:dyDescent="0.3">
      <c r="D329" s="151" t="s">
        <v>420</v>
      </c>
      <c r="G329" s="402"/>
      <c r="H329" s="20">
        <v>0</v>
      </c>
      <c r="I329" s="19"/>
      <c r="J329" s="20"/>
      <c r="K329" s="315"/>
      <c r="L329" s="402"/>
      <c r="M329" s="20">
        <v>0</v>
      </c>
      <c r="N329" s="19"/>
      <c r="O329" s="20"/>
      <c r="P329" s="315"/>
      <c r="Q329" s="402"/>
      <c r="R329" s="20">
        <v>0</v>
      </c>
      <c r="S329" s="19"/>
      <c r="T329" s="20"/>
      <c r="U329" s="315"/>
      <c r="V329" s="402"/>
      <c r="W329" s="20">
        <v>0</v>
      </c>
      <c r="X329" s="19"/>
      <c r="Y329" s="20"/>
      <c r="Z329" s="315"/>
      <c r="AA329" s="402"/>
      <c r="AB329" s="20">
        <v>0</v>
      </c>
      <c r="AC329" s="19"/>
      <c r="AD329" s="20"/>
      <c r="AE329" s="315"/>
      <c r="AF329" s="402"/>
      <c r="AG329" s="20">
        <v>0</v>
      </c>
      <c r="AH329" s="19"/>
      <c r="AI329" s="20"/>
      <c r="AJ329" s="315"/>
      <c r="AK329" s="402"/>
      <c r="AL329" s="20">
        <v>0</v>
      </c>
      <c r="AM329" s="19"/>
      <c r="AN329" s="20"/>
      <c r="AO329" s="315"/>
      <c r="AP329" s="402"/>
      <c r="AQ329" s="20">
        <v>0</v>
      </c>
      <c r="AR329" s="19"/>
      <c r="AS329" s="20"/>
      <c r="AT329" s="315"/>
      <c r="AU329" s="315"/>
      <c r="AV329" s="20">
        <v>0</v>
      </c>
      <c r="AW329" s="19"/>
      <c r="AX329" s="20"/>
      <c r="AY329" s="315"/>
      <c r="AZ329" s="315"/>
      <c r="BA329" s="20">
        <v>0</v>
      </c>
      <c r="BB329" s="19"/>
      <c r="BC329" s="20"/>
      <c r="BD329" s="315"/>
      <c r="BE329" s="315"/>
      <c r="BF329" s="20">
        <v>0</v>
      </c>
      <c r="BG329" s="19"/>
      <c r="BH329" s="20"/>
      <c r="BI329" s="315"/>
      <c r="BJ329" s="315"/>
      <c r="BK329" s="20">
        <v>0</v>
      </c>
      <c r="BL329" s="19"/>
      <c r="BM329" s="20"/>
      <c r="BN329" s="315"/>
      <c r="BO329" s="315"/>
      <c r="BP329" s="20">
        <v>0</v>
      </c>
      <c r="BQ329" s="19"/>
      <c r="BR329" s="20"/>
      <c r="BS329" s="315"/>
      <c r="BT329" s="315"/>
      <c r="BU329" s="20">
        <f>SUM(M329:BP329)</f>
        <v>0</v>
      </c>
      <c r="BV329" s="19"/>
      <c r="BW329" s="20"/>
      <c r="BX329" s="315"/>
      <c r="BY329" s="315"/>
      <c r="BZ329" s="20">
        <v>0</v>
      </c>
      <c r="CA329" s="19"/>
      <c r="CB329" s="20"/>
      <c r="CC329" s="315"/>
      <c r="CD329" s="402"/>
      <c r="CE329" s="20">
        <v>0</v>
      </c>
      <c r="CF329" s="19"/>
      <c r="CG329" s="20"/>
      <c r="CH329" s="315"/>
      <c r="CI329" s="402"/>
      <c r="CJ329" s="20">
        <v>0</v>
      </c>
      <c r="CK329" s="19"/>
      <c r="CL329" s="20"/>
      <c r="CM329" s="315"/>
      <c r="CN329" s="402"/>
      <c r="CO329" s="20">
        <v>0</v>
      </c>
      <c r="CP329" s="19"/>
      <c r="CQ329" s="20"/>
      <c r="CR329" s="315"/>
      <c r="CS329" s="402"/>
      <c r="CT329" s="20">
        <v>0</v>
      </c>
      <c r="CU329" s="19"/>
      <c r="CV329" s="20"/>
      <c r="CW329" s="315"/>
      <c r="CX329" s="402"/>
      <c r="CY329" s="20">
        <v>0</v>
      </c>
      <c r="CZ329" s="19"/>
      <c r="DA329" s="20"/>
      <c r="DB329" s="315"/>
      <c r="DC329" s="402"/>
      <c r="DD329" s="20">
        <v>0</v>
      </c>
      <c r="DE329" s="19"/>
      <c r="DF329" s="20"/>
      <c r="DG329" s="315"/>
      <c r="DH329" s="402"/>
      <c r="DI329" s="20">
        <v>0</v>
      </c>
      <c r="DJ329" s="19"/>
      <c r="DK329" s="20"/>
      <c r="DL329" s="315"/>
      <c r="DM329" s="315"/>
      <c r="DN329" s="20">
        <v>0</v>
      </c>
      <c r="DO329" s="19"/>
      <c r="DP329" s="20"/>
      <c r="DQ329" s="315"/>
      <c r="DR329" s="315"/>
      <c r="DS329" s="20">
        <v>0</v>
      </c>
      <c r="DT329" s="19"/>
      <c r="DU329" s="20"/>
      <c r="DV329" s="315"/>
      <c r="DW329" s="315"/>
      <c r="DX329" s="20">
        <v>0</v>
      </c>
      <c r="DY329" s="19"/>
      <c r="DZ329" s="20"/>
      <c r="EA329" s="315"/>
      <c r="EB329" s="315"/>
      <c r="EC329" s="20">
        <v>0</v>
      </c>
      <c r="ED329" s="19"/>
      <c r="EE329" s="20"/>
      <c r="EF329" s="315"/>
      <c r="EG329" s="315"/>
      <c r="EH329" s="20">
        <v>0</v>
      </c>
      <c r="EI329" s="19"/>
      <c r="EJ329" s="20"/>
      <c r="EK329" s="315"/>
      <c r="EL329" s="315"/>
      <c r="EM329" s="20">
        <f>SUM(CE329:DX329)</f>
        <v>0</v>
      </c>
      <c r="EN329" s="19"/>
      <c r="EO329" s="20"/>
      <c r="EP329" s="151"/>
    </row>
    <row r="330" spans="4:146" ht="12.75" customHeight="1" x14ac:dyDescent="0.3">
      <c r="D330" s="151" t="s">
        <v>421</v>
      </c>
      <c r="G330" s="419"/>
      <c r="H330" s="6">
        <v>0</v>
      </c>
      <c r="I330" s="5"/>
      <c r="J330" s="20"/>
      <c r="K330" s="315"/>
      <c r="L330" s="419"/>
      <c r="M330" s="6">
        <v>0</v>
      </c>
      <c r="N330" s="5"/>
      <c r="O330" s="20"/>
      <c r="P330" s="315"/>
      <c r="Q330" s="419"/>
      <c r="R330" s="6">
        <v>0</v>
      </c>
      <c r="S330" s="5"/>
      <c r="T330" s="20"/>
      <c r="U330" s="315"/>
      <c r="V330" s="419"/>
      <c r="W330" s="6">
        <v>0</v>
      </c>
      <c r="X330" s="5"/>
      <c r="Y330" s="20"/>
      <c r="Z330" s="315"/>
      <c r="AA330" s="419"/>
      <c r="AB330" s="6">
        <v>0</v>
      </c>
      <c r="AC330" s="5"/>
      <c r="AD330" s="20"/>
      <c r="AE330" s="315"/>
      <c r="AF330" s="419"/>
      <c r="AG330" s="6">
        <v>0</v>
      </c>
      <c r="AH330" s="5"/>
      <c r="AI330" s="20"/>
      <c r="AJ330" s="315"/>
      <c r="AK330" s="419"/>
      <c r="AL330" s="6">
        <v>0</v>
      </c>
      <c r="AM330" s="5"/>
      <c r="AN330" s="20"/>
      <c r="AO330" s="315"/>
      <c r="AP330" s="419"/>
      <c r="AQ330" s="6">
        <v>0</v>
      </c>
      <c r="AR330" s="5"/>
      <c r="AS330" s="20"/>
      <c r="AT330" s="315"/>
      <c r="AU330" s="483"/>
      <c r="AV330" s="6">
        <v>0</v>
      </c>
      <c r="AW330" s="5"/>
      <c r="AX330" s="20"/>
      <c r="AY330" s="315"/>
      <c r="AZ330" s="483"/>
      <c r="BA330" s="6">
        <v>0</v>
      </c>
      <c r="BB330" s="5"/>
      <c r="BC330" s="20"/>
      <c r="BD330" s="315"/>
      <c r="BE330" s="483"/>
      <c r="BF330" s="6">
        <v>0</v>
      </c>
      <c r="BG330" s="5"/>
      <c r="BH330" s="20"/>
      <c r="BI330" s="315"/>
      <c r="BJ330" s="483"/>
      <c r="BK330" s="6">
        <v>0</v>
      </c>
      <c r="BL330" s="5"/>
      <c r="BM330" s="20"/>
      <c r="BN330" s="315"/>
      <c r="BO330" s="483"/>
      <c r="BP330" s="6">
        <v>0</v>
      </c>
      <c r="BQ330" s="5"/>
      <c r="BR330" s="20"/>
      <c r="BS330" s="315"/>
      <c r="BT330" s="483"/>
      <c r="BU330" s="6">
        <f>SUM(M330:BP330)</f>
        <v>0</v>
      </c>
      <c r="BV330" s="5"/>
      <c r="BW330" s="20"/>
      <c r="BX330" s="315"/>
      <c r="BY330" s="483"/>
      <c r="BZ330" s="6">
        <v>5846779</v>
      </c>
      <c r="CA330" s="5"/>
      <c r="CB330" s="20"/>
      <c r="CC330" s="315"/>
      <c r="CD330" s="419"/>
      <c r="CE330" s="6">
        <v>3161955</v>
      </c>
      <c r="CF330" s="5"/>
      <c r="CG330" s="20"/>
      <c r="CH330" s="315"/>
      <c r="CI330" s="419"/>
      <c r="CJ330" s="6">
        <v>0</v>
      </c>
      <c r="CK330" s="5"/>
      <c r="CL330" s="20"/>
      <c r="CM330" s="315"/>
      <c r="CN330" s="419"/>
      <c r="CO330" s="6">
        <v>85626</v>
      </c>
      <c r="CP330" s="5"/>
      <c r="CQ330" s="20"/>
      <c r="CR330" s="315"/>
      <c r="CS330" s="419"/>
      <c r="CT330" s="6">
        <v>2288459</v>
      </c>
      <c r="CU330" s="5"/>
      <c r="CV330" s="20"/>
      <c r="CW330" s="315"/>
      <c r="CX330" s="419"/>
      <c r="CY330" s="6">
        <v>0</v>
      </c>
      <c r="CZ330" s="5"/>
      <c r="DA330" s="20"/>
      <c r="DB330" s="315"/>
      <c r="DC330" s="419"/>
      <c r="DD330" s="6">
        <v>0</v>
      </c>
      <c r="DE330" s="5"/>
      <c r="DF330" s="20"/>
      <c r="DG330" s="315"/>
      <c r="DH330" s="419"/>
      <c r="DI330" s="6">
        <v>0</v>
      </c>
      <c r="DJ330" s="5"/>
      <c r="DK330" s="20"/>
      <c r="DL330" s="315"/>
      <c r="DM330" s="483"/>
      <c r="DN330" s="6">
        <v>213989</v>
      </c>
      <c r="DO330" s="5"/>
      <c r="DP330" s="20"/>
      <c r="DQ330" s="315"/>
      <c r="DR330" s="483"/>
      <c r="DS330" s="6">
        <v>96750</v>
      </c>
      <c r="DT330" s="5"/>
      <c r="DU330" s="20"/>
      <c r="DV330" s="315"/>
      <c r="DW330" s="483"/>
      <c r="DX330" s="6">
        <v>0</v>
      </c>
      <c r="DY330" s="5"/>
      <c r="DZ330" s="20"/>
      <c r="EA330" s="315"/>
      <c r="EB330" s="483"/>
      <c r="EC330" s="6">
        <v>0</v>
      </c>
      <c r="ED330" s="5"/>
      <c r="EE330" s="20"/>
      <c r="EF330" s="315"/>
      <c r="EG330" s="483"/>
      <c r="EH330" s="6">
        <v>0</v>
      </c>
      <c r="EI330" s="5"/>
      <c r="EJ330" s="20"/>
      <c r="EK330" s="315"/>
      <c r="EL330" s="483"/>
      <c r="EM330" s="6">
        <f>SUM(CE330:DX330)</f>
        <v>5846779</v>
      </c>
      <c r="EN330" s="5"/>
      <c r="EO330" s="20"/>
      <c r="EP330" s="151"/>
    </row>
    <row r="331" spans="4:146" ht="12.75" hidden="1" customHeight="1" x14ac:dyDescent="0.3">
      <c r="D331" s="151"/>
      <c r="H331" s="20"/>
      <c r="I331" s="20"/>
      <c r="J331" s="20"/>
      <c r="K331" s="315"/>
      <c r="M331" s="20"/>
      <c r="N331" s="20"/>
      <c r="O331" s="20"/>
      <c r="P331" s="315"/>
      <c r="R331" s="20"/>
      <c r="S331" s="20"/>
      <c r="T331" s="20"/>
      <c r="U331" s="315"/>
      <c r="W331" s="20"/>
      <c r="X331" s="20"/>
      <c r="Y331" s="20"/>
      <c r="Z331" s="315"/>
      <c r="AB331" s="20"/>
      <c r="AC331" s="20"/>
      <c r="AD331" s="20"/>
      <c r="AE331" s="315"/>
      <c r="AG331" s="20"/>
      <c r="AH331" s="20"/>
      <c r="AI331" s="20"/>
      <c r="AJ331" s="315"/>
      <c r="AL331" s="20"/>
      <c r="AM331" s="20"/>
      <c r="AN331" s="20"/>
      <c r="AO331" s="315"/>
      <c r="AQ331" s="20"/>
      <c r="AR331" s="20"/>
      <c r="AS331" s="20"/>
      <c r="AT331" s="315"/>
      <c r="AU331" s="20"/>
      <c r="AV331" s="20"/>
      <c r="AW331" s="20"/>
      <c r="AX331" s="20"/>
      <c r="AY331" s="315"/>
      <c r="AZ331" s="20"/>
      <c r="BA331" s="20"/>
      <c r="BB331" s="20"/>
      <c r="BC331" s="20"/>
      <c r="BD331" s="315"/>
      <c r="BE331" s="20"/>
      <c r="BF331" s="20"/>
      <c r="BG331" s="20"/>
      <c r="BH331" s="20"/>
      <c r="BI331" s="315"/>
      <c r="BJ331" s="20"/>
      <c r="BK331" s="20"/>
      <c r="BL331" s="20"/>
      <c r="BM331" s="20"/>
      <c r="BN331" s="315"/>
      <c r="BO331" s="20"/>
      <c r="BP331" s="20"/>
      <c r="BQ331" s="20"/>
      <c r="BR331" s="20"/>
      <c r="BS331" s="315"/>
      <c r="BT331" s="20"/>
      <c r="BU331" s="20"/>
      <c r="BV331" s="20"/>
      <c r="BW331" s="20"/>
      <c r="BX331" s="315"/>
      <c r="BY331" s="20"/>
      <c r="BZ331" s="20"/>
      <c r="CA331" s="20"/>
      <c r="CB331" s="20"/>
      <c r="CC331" s="315"/>
      <c r="CE331" s="20"/>
      <c r="CF331" s="20"/>
      <c r="CG331" s="20"/>
      <c r="CH331" s="315"/>
      <c r="CJ331" s="20"/>
      <c r="CK331" s="20"/>
      <c r="CL331" s="20"/>
      <c r="CM331" s="315"/>
      <c r="CO331" s="20"/>
      <c r="CP331" s="20"/>
      <c r="CQ331" s="20"/>
      <c r="CR331" s="315"/>
      <c r="CT331" s="20"/>
      <c r="CU331" s="20"/>
      <c r="CV331" s="20"/>
      <c r="CW331" s="315"/>
      <c r="CY331" s="20"/>
      <c r="CZ331" s="20"/>
      <c r="DA331" s="20"/>
      <c r="DB331" s="315"/>
      <c r="DD331" s="20"/>
      <c r="DE331" s="20"/>
      <c r="DF331" s="20"/>
      <c r="DG331" s="315"/>
      <c r="DI331" s="20"/>
      <c r="DJ331" s="20"/>
      <c r="DK331" s="20"/>
      <c r="DL331" s="315"/>
      <c r="DM331" s="20"/>
      <c r="DN331" s="20"/>
      <c r="DO331" s="20"/>
      <c r="DP331" s="20"/>
      <c r="DQ331" s="315"/>
      <c r="DR331" s="20"/>
      <c r="DS331" s="20"/>
      <c r="DT331" s="20"/>
      <c r="DU331" s="20"/>
      <c r="DV331" s="315"/>
      <c r="DW331" s="20"/>
      <c r="DX331" s="20"/>
      <c r="DY331" s="20"/>
      <c r="DZ331" s="20"/>
      <c r="EA331" s="315"/>
      <c r="EB331" s="20"/>
      <c r="EC331" s="20"/>
      <c r="ED331" s="20"/>
      <c r="EE331" s="20"/>
      <c r="EF331" s="315"/>
      <c r="EG331" s="20"/>
      <c r="EH331" s="20"/>
      <c r="EI331" s="20"/>
      <c r="EJ331" s="20"/>
      <c r="EK331" s="315"/>
      <c r="EL331" s="20"/>
      <c r="EM331" s="20"/>
      <c r="EN331" s="20"/>
      <c r="EO331" s="20"/>
      <c r="EP331" s="151"/>
    </row>
    <row r="332" spans="4:146" ht="12.75" hidden="1" customHeight="1" x14ac:dyDescent="0.3">
      <c r="D332" s="151" t="s">
        <v>484</v>
      </c>
      <c r="H332" s="20">
        <f>SUM(H333:H336)</f>
        <v>0</v>
      </c>
      <c r="I332" s="20"/>
      <c r="J332" s="20"/>
      <c r="K332" s="315"/>
      <c r="L332" s="20"/>
      <c r="M332" s="20">
        <f>SUM(M333:M336)</f>
        <v>0</v>
      </c>
      <c r="N332" s="20"/>
      <c r="O332" s="20"/>
      <c r="P332" s="315"/>
      <c r="Q332" s="20"/>
      <c r="R332" s="20">
        <f>SUM(R333:R336)</f>
        <v>0</v>
      </c>
      <c r="S332" s="20"/>
      <c r="T332" s="20"/>
      <c r="U332" s="315"/>
      <c r="V332" s="20"/>
      <c r="W332" s="20">
        <f>SUM(W333:W336)</f>
        <v>0</v>
      </c>
      <c r="X332" s="20"/>
      <c r="Y332" s="20"/>
      <c r="Z332" s="315"/>
      <c r="AA332" s="20"/>
      <c r="AB332" s="20">
        <f>SUM(AB333:AB336)</f>
        <v>0</v>
      </c>
      <c r="AC332" s="20"/>
      <c r="AD332" s="20"/>
      <c r="AE332" s="315"/>
      <c r="AF332" s="20"/>
      <c r="AG332" s="20">
        <f>SUM(AG333:AG336)</f>
        <v>0</v>
      </c>
      <c r="AH332" s="20"/>
      <c r="AI332" s="20"/>
      <c r="AJ332" s="315"/>
      <c r="AK332" s="20"/>
      <c r="AL332" s="20">
        <f>SUM(AL333:AL336)</f>
        <v>0</v>
      </c>
      <c r="AM332" s="20"/>
      <c r="AN332" s="20"/>
      <c r="AO332" s="315"/>
      <c r="AP332" s="20"/>
      <c r="AQ332" s="20">
        <f>SUM(AQ333:AQ336)</f>
        <v>0</v>
      </c>
      <c r="AR332" s="20"/>
      <c r="AS332" s="20"/>
      <c r="AT332" s="315"/>
      <c r="AU332" s="20"/>
      <c r="AV332" s="20">
        <f>SUM(AV333:AV336)</f>
        <v>0</v>
      </c>
      <c r="AW332" s="20"/>
      <c r="AX332" s="20"/>
      <c r="AY332" s="315"/>
      <c r="AZ332" s="20"/>
      <c r="BA332" s="20">
        <f>SUM(BA333:BA336)</f>
        <v>0</v>
      </c>
      <c r="BB332" s="20"/>
      <c r="BC332" s="20"/>
      <c r="BD332" s="315"/>
      <c r="BE332" s="20"/>
      <c r="BF332" s="20">
        <f>SUM(BF333:BF336)</f>
        <v>0</v>
      </c>
      <c r="BG332" s="20"/>
      <c r="BH332" s="20"/>
      <c r="BI332" s="315"/>
      <c r="BJ332" s="20"/>
      <c r="BK332" s="20">
        <f>SUM(BK333:BK336)</f>
        <v>0</v>
      </c>
      <c r="BL332" s="20"/>
      <c r="BM332" s="20"/>
      <c r="BN332" s="315"/>
      <c r="BO332" s="20"/>
      <c r="BP332" s="20">
        <f>SUM(BP333:BP336)</f>
        <v>0</v>
      </c>
      <c r="BQ332" s="20"/>
      <c r="BR332" s="20"/>
      <c r="BS332" s="315"/>
      <c r="BT332" s="20"/>
      <c r="BU332" s="20">
        <f>SUM(BU333:BU336)</f>
        <v>0</v>
      </c>
      <c r="BV332" s="20"/>
      <c r="BW332" s="20"/>
      <c r="BX332" s="315"/>
      <c r="BY332" s="20"/>
      <c r="BZ332" s="20">
        <f>SUM(BZ333:BZ336)</f>
        <v>0</v>
      </c>
      <c r="CA332" s="20"/>
      <c r="CB332" s="20"/>
      <c r="CC332" s="315"/>
      <c r="CD332" s="20"/>
      <c r="CE332" s="20">
        <f>SUM(CE333:CE336)</f>
        <v>0</v>
      </c>
      <c r="CF332" s="20"/>
      <c r="CG332" s="20"/>
      <c r="CH332" s="315"/>
      <c r="CI332" s="20"/>
      <c r="CJ332" s="20">
        <f>SUM(CJ333:CJ336)</f>
        <v>0</v>
      </c>
      <c r="CK332" s="20"/>
      <c r="CL332" s="20"/>
      <c r="CM332" s="315"/>
      <c r="CN332" s="20"/>
      <c r="CO332" s="20">
        <f>SUM(CO333:CO336)</f>
        <v>0</v>
      </c>
      <c r="CP332" s="20"/>
      <c r="CQ332" s="20"/>
      <c r="CR332" s="315"/>
      <c r="CS332" s="20"/>
      <c r="CT332" s="20">
        <f>SUM(CT333:CT336)</f>
        <v>0</v>
      </c>
      <c r="CU332" s="20"/>
      <c r="CV332" s="20"/>
      <c r="CW332" s="315"/>
      <c r="CX332" s="20"/>
      <c r="CY332" s="20">
        <f>SUM(CY333:CY336)</f>
        <v>0</v>
      </c>
      <c r="CZ332" s="20"/>
      <c r="DA332" s="20"/>
      <c r="DB332" s="315"/>
      <c r="DC332" s="20"/>
      <c r="DD332" s="20">
        <f>SUM(DD333:DD336)</f>
        <v>0</v>
      </c>
      <c r="DE332" s="20"/>
      <c r="DF332" s="20"/>
      <c r="DG332" s="315"/>
      <c r="DH332" s="20"/>
      <c r="DI332" s="20">
        <f>SUM(DI333:DI336)</f>
        <v>0</v>
      </c>
      <c r="DJ332" s="20"/>
      <c r="DK332" s="20"/>
      <c r="DL332" s="315"/>
      <c r="DM332" s="20"/>
      <c r="DN332" s="20">
        <f>SUM(DN333:DN336)</f>
        <v>0</v>
      </c>
      <c r="DO332" s="20"/>
      <c r="DP332" s="20"/>
      <c r="DQ332" s="315"/>
      <c r="DR332" s="20"/>
      <c r="DS332" s="20">
        <f>SUM(DS333:DS336)</f>
        <v>0</v>
      </c>
      <c r="DT332" s="20"/>
      <c r="DU332" s="20"/>
      <c r="DV332" s="315"/>
      <c r="DW332" s="20"/>
      <c r="DX332" s="20">
        <f>SUM(DX333:DX336)</f>
        <v>0</v>
      </c>
      <c r="DY332" s="20"/>
      <c r="DZ332" s="20"/>
      <c r="EA332" s="315"/>
      <c r="EB332" s="20"/>
      <c r="EC332" s="20">
        <f>SUM(EC333:EC336)</f>
        <v>0</v>
      </c>
      <c r="ED332" s="20"/>
      <c r="EE332" s="20"/>
      <c r="EF332" s="315"/>
      <c r="EG332" s="20"/>
      <c r="EH332" s="20">
        <f>SUM(EH333:EH336)</f>
        <v>0</v>
      </c>
      <c r="EI332" s="20"/>
      <c r="EJ332" s="20"/>
      <c r="EK332" s="315"/>
      <c r="EL332" s="20"/>
      <c r="EM332" s="20">
        <f>SUM(EM333:EM336)</f>
        <v>0</v>
      </c>
      <c r="EN332" s="20"/>
      <c r="EO332" s="20"/>
      <c r="EP332" s="151"/>
    </row>
    <row r="333" spans="4:146" ht="12.75" hidden="1" customHeight="1" x14ac:dyDescent="0.3">
      <c r="D333" s="151" t="s">
        <v>416</v>
      </c>
      <c r="G333" s="406"/>
      <c r="H333" s="474">
        <v>0</v>
      </c>
      <c r="I333" s="475"/>
      <c r="J333" s="20"/>
      <c r="K333" s="315"/>
      <c r="L333" s="406"/>
      <c r="M333" s="474">
        <v>0</v>
      </c>
      <c r="N333" s="475"/>
      <c r="O333" s="20"/>
      <c r="P333" s="315"/>
      <c r="Q333" s="406"/>
      <c r="R333" s="474">
        <v>0</v>
      </c>
      <c r="S333" s="475"/>
      <c r="T333" s="20"/>
      <c r="U333" s="315"/>
      <c r="V333" s="406"/>
      <c r="W333" s="474">
        <v>0</v>
      </c>
      <c r="X333" s="475"/>
      <c r="Y333" s="20"/>
      <c r="Z333" s="315"/>
      <c r="AA333" s="406"/>
      <c r="AB333" s="474">
        <v>0</v>
      </c>
      <c r="AC333" s="475"/>
      <c r="AD333" s="20"/>
      <c r="AE333" s="315"/>
      <c r="AF333" s="406"/>
      <c r="AG333" s="474">
        <v>0</v>
      </c>
      <c r="AH333" s="475"/>
      <c r="AI333" s="20"/>
      <c r="AJ333" s="315"/>
      <c r="AK333" s="406"/>
      <c r="AL333" s="474">
        <v>0</v>
      </c>
      <c r="AM333" s="475"/>
      <c r="AN333" s="20"/>
      <c r="AO333" s="315"/>
      <c r="AP333" s="406"/>
      <c r="AQ333" s="474">
        <v>0</v>
      </c>
      <c r="AR333" s="475"/>
      <c r="AS333" s="20"/>
      <c r="AT333" s="315"/>
      <c r="AU333" s="476"/>
      <c r="AV333" s="474">
        <v>0</v>
      </c>
      <c r="AW333" s="475"/>
      <c r="AX333" s="20"/>
      <c r="AY333" s="315"/>
      <c r="AZ333" s="476"/>
      <c r="BA333" s="474">
        <v>0</v>
      </c>
      <c r="BB333" s="475"/>
      <c r="BC333" s="20"/>
      <c r="BD333" s="315"/>
      <c r="BE333" s="476"/>
      <c r="BF333" s="474">
        <v>0</v>
      </c>
      <c r="BG333" s="475"/>
      <c r="BH333" s="20"/>
      <c r="BI333" s="315"/>
      <c r="BJ333" s="476"/>
      <c r="BK333" s="474">
        <v>0</v>
      </c>
      <c r="BL333" s="475"/>
      <c r="BM333" s="20"/>
      <c r="BN333" s="315"/>
      <c r="BO333" s="476"/>
      <c r="BP333" s="474">
        <v>0</v>
      </c>
      <c r="BQ333" s="475"/>
      <c r="BR333" s="20"/>
      <c r="BS333" s="315"/>
      <c r="BT333" s="476"/>
      <c r="BU333" s="474">
        <f>SUM(M333:BP333)</f>
        <v>0</v>
      </c>
      <c r="BV333" s="475"/>
      <c r="BW333" s="20"/>
      <c r="BX333" s="315"/>
      <c r="BY333" s="476"/>
      <c r="BZ333" s="474">
        <v>0</v>
      </c>
      <c r="CA333" s="475"/>
      <c r="CB333" s="20"/>
      <c r="CC333" s="315"/>
      <c r="CD333" s="406"/>
      <c r="CE333" s="474">
        <v>0</v>
      </c>
      <c r="CF333" s="475"/>
      <c r="CG333" s="20"/>
      <c r="CH333" s="315"/>
      <c r="CI333" s="406"/>
      <c r="CJ333" s="474">
        <v>0</v>
      </c>
      <c r="CK333" s="475"/>
      <c r="CL333" s="20"/>
      <c r="CM333" s="315"/>
      <c r="CN333" s="406"/>
      <c r="CO333" s="474">
        <v>0</v>
      </c>
      <c r="CP333" s="475"/>
      <c r="CQ333" s="20"/>
      <c r="CR333" s="315"/>
      <c r="CS333" s="406"/>
      <c r="CT333" s="474">
        <v>0</v>
      </c>
      <c r="CU333" s="475"/>
      <c r="CV333" s="20"/>
      <c r="CW333" s="315"/>
      <c r="CX333" s="406"/>
      <c r="CY333" s="474">
        <v>0</v>
      </c>
      <c r="CZ333" s="475"/>
      <c r="DA333" s="20"/>
      <c r="DB333" s="315"/>
      <c r="DC333" s="406"/>
      <c r="DD333" s="474">
        <v>0</v>
      </c>
      <c r="DE333" s="475"/>
      <c r="DF333" s="20"/>
      <c r="DG333" s="315"/>
      <c r="DH333" s="406"/>
      <c r="DI333" s="474">
        <v>0</v>
      </c>
      <c r="DJ333" s="475"/>
      <c r="DK333" s="20"/>
      <c r="DL333" s="315"/>
      <c r="DM333" s="476"/>
      <c r="DN333" s="474">
        <v>0</v>
      </c>
      <c r="DO333" s="475"/>
      <c r="DP333" s="20"/>
      <c r="DQ333" s="315"/>
      <c r="DR333" s="476"/>
      <c r="DS333" s="474">
        <v>0</v>
      </c>
      <c r="DT333" s="475"/>
      <c r="DU333" s="20"/>
      <c r="DV333" s="315"/>
      <c r="DW333" s="476"/>
      <c r="DX333" s="474">
        <v>0</v>
      </c>
      <c r="DY333" s="475"/>
      <c r="DZ333" s="20"/>
      <c r="EA333" s="315"/>
      <c r="EB333" s="476"/>
      <c r="EC333" s="474">
        <v>0</v>
      </c>
      <c r="ED333" s="475"/>
      <c r="EE333" s="20"/>
      <c r="EF333" s="315"/>
      <c r="EG333" s="476"/>
      <c r="EH333" s="474">
        <v>0</v>
      </c>
      <c r="EI333" s="475"/>
      <c r="EJ333" s="20"/>
      <c r="EK333" s="315"/>
      <c r="EL333" s="476"/>
      <c r="EM333" s="474">
        <f>SUM(CE333:CJ333)</f>
        <v>0</v>
      </c>
      <c r="EN333" s="475"/>
      <c r="EO333" s="20"/>
      <c r="EP333" s="151"/>
    </row>
    <row r="334" spans="4:146" ht="12.75" hidden="1" customHeight="1" x14ac:dyDescent="0.3">
      <c r="D334" s="151" t="s">
        <v>419</v>
      </c>
      <c r="G334" s="402"/>
      <c r="H334" s="20">
        <v>0</v>
      </c>
      <c r="I334" s="19"/>
      <c r="J334" s="20"/>
      <c r="K334" s="315"/>
      <c r="L334" s="402"/>
      <c r="M334" s="20">
        <v>0</v>
      </c>
      <c r="N334" s="19"/>
      <c r="O334" s="20"/>
      <c r="P334" s="315"/>
      <c r="Q334" s="402"/>
      <c r="R334" s="20">
        <v>0</v>
      </c>
      <c r="S334" s="19"/>
      <c r="T334" s="20"/>
      <c r="U334" s="315"/>
      <c r="V334" s="402"/>
      <c r="W334" s="20">
        <v>0</v>
      </c>
      <c r="X334" s="19"/>
      <c r="Y334" s="20"/>
      <c r="Z334" s="315"/>
      <c r="AA334" s="402"/>
      <c r="AB334" s="20">
        <v>0</v>
      </c>
      <c r="AC334" s="19"/>
      <c r="AD334" s="20"/>
      <c r="AE334" s="315"/>
      <c r="AF334" s="402"/>
      <c r="AG334" s="20">
        <v>0</v>
      </c>
      <c r="AH334" s="19"/>
      <c r="AI334" s="20"/>
      <c r="AJ334" s="315"/>
      <c r="AK334" s="402"/>
      <c r="AL334" s="20">
        <v>0</v>
      </c>
      <c r="AM334" s="19"/>
      <c r="AN334" s="20"/>
      <c r="AO334" s="315"/>
      <c r="AP334" s="402"/>
      <c r="AQ334" s="20">
        <v>0</v>
      </c>
      <c r="AR334" s="19"/>
      <c r="AS334" s="20"/>
      <c r="AT334" s="315"/>
      <c r="AU334" s="315"/>
      <c r="AV334" s="20">
        <v>0</v>
      </c>
      <c r="AW334" s="19"/>
      <c r="AX334" s="20"/>
      <c r="AY334" s="315"/>
      <c r="AZ334" s="315"/>
      <c r="BA334" s="20">
        <v>0</v>
      </c>
      <c r="BB334" s="19"/>
      <c r="BC334" s="20"/>
      <c r="BD334" s="315"/>
      <c r="BE334" s="315"/>
      <c r="BF334" s="20">
        <v>0</v>
      </c>
      <c r="BG334" s="19"/>
      <c r="BH334" s="20"/>
      <c r="BI334" s="315"/>
      <c r="BJ334" s="315"/>
      <c r="BK334" s="20">
        <v>0</v>
      </c>
      <c r="BL334" s="19"/>
      <c r="BM334" s="20"/>
      <c r="BN334" s="315"/>
      <c r="BO334" s="315"/>
      <c r="BP334" s="20">
        <v>0</v>
      </c>
      <c r="BQ334" s="19"/>
      <c r="BR334" s="20"/>
      <c r="BS334" s="315"/>
      <c r="BT334" s="315"/>
      <c r="BU334" s="20">
        <f>SUM(M334:BP334)</f>
        <v>0</v>
      </c>
      <c r="BV334" s="19"/>
      <c r="BW334" s="20"/>
      <c r="BX334" s="315"/>
      <c r="BY334" s="315"/>
      <c r="BZ334" s="20">
        <v>0</v>
      </c>
      <c r="CA334" s="19"/>
      <c r="CB334" s="20"/>
      <c r="CC334" s="315"/>
      <c r="CD334" s="402"/>
      <c r="CE334" s="20">
        <v>0</v>
      </c>
      <c r="CF334" s="19"/>
      <c r="CG334" s="20"/>
      <c r="CH334" s="315"/>
      <c r="CI334" s="402"/>
      <c r="CJ334" s="20">
        <v>0</v>
      </c>
      <c r="CK334" s="19"/>
      <c r="CL334" s="20"/>
      <c r="CM334" s="315"/>
      <c r="CN334" s="402"/>
      <c r="CO334" s="20">
        <v>0</v>
      </c>
      <c r="CP334" s="19"/>
      <c r="CQ334" s="20"/>
      <c r="CR334" s="315"/>
      <c r="CS334" s="402"/>
      <c r="CT334" s="20">
        <v>0</v>
      </c>
      <c r="CU334" s="19"/>
      <c r="CV334" s="20"/>
      <c r="CW334" s="315"/>
      <c r="CX334" s="402"/>
      <c r="CY334" s="20">
        <v>0</v>
      </c>
      <c r="CZ334" s="19"/>
      <c r="DA334" s="20"/>
      <c r="DB334" s="315"/>
      <c r="DC334" s="402"/>
      <c r="DD334" s="20">
        <v>0</v>
      </c>
      <c r="DE334" s="19"/>
      <c r="DF334" s="20"/>
      <c r="DG334" s="315"/>
      <c r="DH334" s="402"/>
      <c r="DI334" s="20">
        <v>0</v>
      </c>
      <c r="DJ334" s="19"/>
      <c r="DK334" s="20"/>
      <c r="DL334" s="315"/>
      <c r="DM334" s="315"/>
      <c r="DN334" s="20">
        <v>0</v>
      </c>
      <c r="DO334" s="19"/>
      <c r="DP334" s="20"/>
      <c r="DQ334" s="315"/>
      <c r="DR334" s="315"/>
      <c r="DS334" s="20">
        <v>0</v>
      </c>
      <c r="DT334" s="19"/>
      <c r="DU334" s="20"/>
      <c r="DV334" s="315"/>
      <c r="DW334" s="315"/>
      <c r="DX334" s="20">
        <v>0</v>
      </c>
      <c r="DY334" s="19"/>
      <c r="DZ334" s="20"/>
      <c r="EA334" s="315"/>
      <c r="EB334" s="315"/>
      <c r="EC334" s="20">
        <v>0</v>
      </c>
      <c r="ED334" s="19"/>
      <c r="EE334" s="20"/>
      <c r="EF334" s="315"/>
      <c r="EG334" s="315"/>
      <c r="EH334" s="20">
        <v>0</v>
      </c>
      <c r="EI334" s="19"/>
      <c r="EJ334" s="20"/>
      <c r="EK334" s="315"/>
      <c r="EL334" s="315"/>
      <c r="EM334" s="20">
        <f>SUM(CE334:CJ334)</f>
        <v>0</v>
      </c>
      <c r="EN334" s="19"/>
      <c r="EO334" s="20"/>
      <c r="EP334" s="151"/>
    </row>
    <row r="335" spans="4:146" ht="12.75" hidden="1" customHeight="1" x14ac:dyDescent="0.3">
      <c r="D335" s="151" t="s">
        <v>436</v>
      </c>
      <c r="G335" s="402"/>
      <c r="H335" s="20">
        <v>0</v>
      </c>
      <c r="I335" s="19"/>
      <c r="J335" s="20"/>
      <c r="K335" s="315"/>
      <c r="L335" s="402"/>
      <c r="M335" s="20">
        <v>0</v>
      </c>
      <c r="N335" s="19"/>
      <c r="O335" s="20"/>
      <c r="P335" s="315"/>
      <c r="Q335" s="402"/>
      <c r="R335" s="20">
        <v>0</v>
      </c>
      <c r="S335" s="19"/>
      <c r="T335" s="20"/>
      <c r="U335" s="315"/>
      <c r="V335" s="402"/>
      <c r="W335" s="20">
        <v>0</v>
      </c>
      <c r="X335" s="19"/>
      <c r="Y335" s="20"/>
      <c r="Z335" s="315"/>
      <c r="AA335" s="402"/>
      <c r="AB335" s="20">
        <v>0</v>
      </c>
      <c r="AC335" s="19"/>
      <c r="AD335" s="20"/>
      <c r="AE335" s="315"/>
      <c r="AF335" s="402"/>
      <c r="AG335" s="20">
        <v>0</v>
      </c>
      <c r="AH335" s="19"/>
      <c r="AI335" s="20"/>
      <c r="AJ335" s="315"/>
      <c r="AK335" s="402"/>
      <c r="AL335" s="20">
        <v>0</v>
      </c>
      <c r="AM335" s="19"/>
      <c r="AN335" s="20"/>
      <c r="AO335" s="315"/>
      <c r="AP335" s="402"/>
      <c r="AQ335" s="20">
        <v>0</v>
      </c>
      <c r="AR335" s="19"/>
      <c r="AS335" s="20"/>
      <c r="AT335" s="315"/>
      <c r="AU335" s="315"/>
      <c r="AV335" s="20">
        <v>0</v>
      </c>
      <c r="AW335" s="19"/>
      <c r="AX335" s="20"/>
      <c r="AY335" s="315"/>
      <c r="AZ335" s="315"/>
      <c r="BA335" s="20">
        <v>0</v>
      </c>
      <c r="BB335" s="19"/>
      <c r="BC335" s="20"/>
      <c r="BD335" s="315"/>
      <c r="BE335" s="315"/>
      <c r="BF335" s="20">
        <v>0</v>
      </c>
      <c r="BG335" s="19"/>
      <c r="BH335" s="20"/>
      <c r="BI335" s="315"/>
      <c r="BJ335" s="315"/>
      <c r="BK335" s="20">
        <v>0</v>
      </c>
      <c r="BL335" s="19"/>
      <c r="BM335" s="20"/>
      <c r="BN335" s="315"/>
      <c r="BO335" s="315"/>
      <c r="BP335" s="20">
        <v>0</v>
      </c>
      <c r="BQ335" s="19"/>
      <c r="BR335" s="20"/>
      <c r="BS335" s="315"/>
      <c r="BT335" s="315"/>
      <c r="BU335" s="20">
        <f>SUM(M335:BP335)</f>
        <v>0</v>
      </c>
      <c r="BV335" s="19"/>
      <c r="BW335" s="20"/>
      <c r="BX335" s="315"/>
      <c r="BY335" s="315"/>
      <c r="BZ335" s="20">
        <v>0</v>
      </c>
      <c r="CA335" s="19"/>
      <c r="CB335" s="20"/>
      <c r="CC335" s="315"/>
      <c r="CD335" s="402"/>
      <c r="CE335" s="20">
        <v>0</v>
      </c>
      <c r="CF335" s="19"/>
      <c r="CG335" s="20"/>
      <c r="CH335" s="315"/>
      <c r="CI335" s="402"/>
      <c r="CJ335" s="20">
        <v>0</v>
      </c>
      <c r="CK335" s="19"/>
      <c r="CL335" s="20"/>
      <c r="CM335" s="315"/>
      <c r="CN335" s="402"/>
      <c r="CO335" s="20">
        <v>0</v>
      </c>
      <c r="CP335" s="19"/>
      <c r="CQ335" s="20"/>
      <c r="CR335" s="315"/>
      <c r="CS335" s="402"/>
      <c r="CT335" s="20">
        <v>0</v>
      </c>
      <c r="CU335" s="19"/>
      <c r="CV335" s="20"/>
      <c r="CW335" s="315"/>
      <c r="CX335" s="402"/>
      <c r="CY335" s="20">
        <v>0</v>
      </c>
      <c r="CZ335" s="19"/>
      <c r="DA335" s="20"/>
      <c r="DB335" s="315"/>
      <c r="DC335" s="402"/>
      <c r="DD335" s="20">
        <v>0</v>
      </c>
      <c r="DE335" s="19"/>
      <c r="DF335" s="20"/>
      <c r="DG335" s="315"/>
      <c r="DH335" s="402"/>
      <c r="DI335" s="20">
        <v>0</v>
      </c>
      <c r="DJ335" s="19"/>
      <c r="DK335" s="20"/>
      <c r="DL335" s="315"/>
      <c r="DM335" s="315"/>
      <c r="DN335" s="20">
        <v>0</v>
      </c>
      <c r="DO335" s="19"/>
      <c r="DP335" s="20"/>
      <c r="DQ335" s="315"/>
      <c r="DR335" s="315"/>
      <c r="DS335" s="20">
        <v>0</v>
      </c>
      <c r="DT335" s="19"/>
      <c r="DU335" s="20"/>
      <c r="DV335" s="315"/>
      <c r="DW335" s="315"/>
      <c r="DX335" s="20">
        <v>0</v>
      </c>
      <c r="DY335" s="19"/>
      <c r="DZ335" s="20"/>
      <c r="EA335" s="315"/>
      <c r="EB335" s="315"/>
      <c r="EC335" s="20">
        <v>0</v>
      </c>
      <c r="ED335" s="19"/>
      <c r="EE335" s="20"/>
      <c r="EF335" s="315"/>
      <c r="EG335" s="315"/>
      <c r="EH335" s="20">
        <v>0</v>
      </c>
      <c r="EI335" s="19"/>
      <c r="EJ335" s="20"/>
      <c r="EK335" s="315"/>
      <c r="EL335" s="315"/>
      <c r="EM335" s="20">
        <f>SUM(CE335:CJ335)</f>
        <v>0</v>
      </c>
      <c r="EN335" s="19"/>
      <c r="EO335" s="20"/>
      <c r="EP335" s="151"/>
    </row>
    <row r="336" spans="4:146" ht="12.75" hidden="1" customHeight="1" x14ac:dyDescent="0.3">
      <c r="D336" s="151" t="s">
        <v>421</v>
      </c>
      <c r="G336" s="419"/>
      <c r="H336" s="6">
        <v>0</v>
      </c>
      <c r="I336" s="5"/>
      <c r="J336" s="20"/>
      <c r="K336" s="315"/>
      <c r="L336" s="419"/>
      <c r="M336" s="6">
        <v>0</v>
      </c>
      <c r="N336" s="5"/>
      <c r="O336" s="20"/>
      <c r="P336" s="315"/>
      <c r="Q336" s="419"/>
      <c r="R336" s="6">
        <v>0</v>
      </c>
      <c r="S336" s="5"/>
      <c r="T336" s="20"/>
      <c r="U336" s="315"/>
      <c r="V336" s="419"/>
      <c r="W336" s="6">
        <v>0</v>
      </c>
      <c r="X336" s="5"/>
      <c r="Y336" s="20"/>
      <c r="Z336" s="315"/>
      <c r="AA336" s="419"/>
      <c r="AB336" s="6">
        <v>0</v>
      </c>
      <c r="AC336" s="5"/>
      <c r="AD336" s="20"/>
      <c r="AE336" s="315"/>
      <c r="AF336" s="419"/>
      <c r="AG336" s="6">
        <v>0</v>
      </c>
      <c r="AH336" s="5"/>
      <c r="AI336" s="20"/>
      <c r="AJ336" s="315"/>
      <c r="AK336" s="419"/>
      <c r="AL336" s="6">
        <v>0</v>
      </c>
      <c r="AM336" s="5"/>
      <c r="AN336" s="20"/>
      <c r="AO336" s="315"/>
      <c r="AP336" s="419"/>
      <c r="AQ336" s="6">
        <v>0</v>
      </c>
      <c r="AR336" s="5"/>
      <c r="AS336" s="20"/>
      <c r="AT336" s="315"/>
      <c r="AU336" s="483"/>
      <c r="AV336" s="6">
        <v>0</v>
      </c>
      <c r="AW336" s="5"/>
      <c r="AX336" s="20"/>
      <c r="AY336" s="315"/>
      <c r="AZ336" s="483"/>
      <c r="BA336" s="6">
        <v>0</v>
      </c>
      <c r="BB336" s="5"/>
      <c r="BC336" s="20"/>
      <c r="BD336" s="315"/>
      <c r="BE336" s="483"/>
      <c r="BF336" s="6">
        <v>0</v>
      </c>
      <c r="BG336" s="5"/>
      <c r="BH336" s="20"/>
      <c r="BI336" s="315"/>
      <c r="BJ336" s="483"/>
      <c r="BK336" s="6">
        <v>0</v>
      </c>
      <c r="BL336" s="5"/>
      <c r="BM336" s="20"/>
      <c r="BN336" s="315"/>
      <c r="BO336" s="483"/>
      <c r="BP336" s="6">
        <v>0</v>
      </c>
      <c r="BQ336" s="5"/>
      <c r="BR336" s="20"/>
      <c r="BS336" s="315"/>
      <c r="BT336" s="483"/>
      <c r="BU336" s="6">
        <f>SUM(M336:BP336)</f>
        <v>0</v>
      </c>
      <c r="BV336" s="5"/>
      <c r="BW336" s="20"/>
      <c r="BX336" s="315"/>
      <c r="BY336" s="483"/>
      <c r="BZ336" s="6">
        <v>0</v>
      </c>
      <c r="CA336" s="5"/>
      <c r="CB336" s="20"/>
      <c r="CC336" s="315"/>
      <c r="CD336" s="419"/>
      <c r="CE336" s="6">
        <v>0</v>
      </c>
      <c r="CF336" s="5"/>
      <c r="CG336" s="20"/>
      <c r="CH336" s="315"/>
      <c r="CI336" s="419"/>
      <c r="CJ336" s="6">
        <v>0</v>
      </c>
      <c r="CK336" s="5"/>
      <c r="CL336" s="20"/>
      <c r="CM336" s="315"/>
      <c r="CN336" s="419"/>
      <c r="CO336" s="6">
        <v>0</v>
      </c>
      <c r="CP336" s="5"/>
      <c r="CQ336" s="20"/>
      <c r="CR336" s="315"/>
      <c r="CS336" s="419"/>
      <c r="CT336" s="6">
        <v>0</v>
      </c>
      <c r="CU336" s="5"/>
      <c r="CV336" s="20"/>
      <c r="CW336" s="315"/>
      <c r="CX336" s="419"/>
      <c r="CY336" s="6">
        <v>0</v>
      </c>
      <c r="CZ336" s="5"/>
      <c r="DA336" s="20"/>
      <c r="DB336" s="315"/>
      <c r="DC336" s="419"/>
      <c r="DD336" s="6">
        <v>0</v>
      </c>
      <c r="DE336" s="5"/>
      <c r="DF336" s="20"/>
      <c r="DG336" s="315"/>
      <c r="DH336" s="419"/>
      <c r="DI336" s="6">
        <v>0</v>
      </c>
      <c r="DJ336" s="5"/>
      <c r="DK336" s="20"/>
      <c r="DL336" s="315"/>
      <c r="DM336" s="483"/>
      <c r="DN336" s="6">
        <v>0</v>
      </c>
      <c r="DO336" s="5"/>
      <c r="DP336" s="20"/>
      <c r="DQ336" s="315"/>
      <c r="DR336" s="483"/>
      <c r="DS336" s="6">
        <v>0</v>
      </c>
      <c r="DT336" s="5"/>
      <c r="DU336" s="20"/>
      <c r="DV336" s="315"/>
      <c r="DW336" s="483"/>
      <c r="DX336" s="6">
        <v>0</v>
      </c>
      <c r="DY336" s="5"/>
      <c r="DZ336" s="20"/>
      <c r="EA336" s="315"/>
      <c r="EB336" s="483"/>
      <c r="EC336" s="6">
        <v>0</v>
      </c>
      <c r="ED336" s="5"/>
      <c r="EE336" s="20"/>
      <c r="EF336" s="315"/>
      <c r="EG336" s="483"/>
      <c r="EH336" s="6">
        <v>0</v>
      </c>
      <c r="EI336" s="5"/>
      <c r="EJ336" s="20"/>
      <c r="EK336" s="315"/>
      <c r="EL336" s="483"/>
      <c r="EM336" s="6">
        <f>SUM(CE336:CJ336)</f>
        <v>0</v>
      </c>
      <c r="EN336" s="5"/>
      <c r="EO336" s="20"/>
      <c r="EP336" s="151"/>
    </row>
    <row r="337" spans="4:146" ht="12.75" hidden="1" customHeight="1" x14ac:dyDescent="0.3">
      <c r="D337" s="151"/>
      <c r="H337" s="20"/>
      <c r="I337" s="20"/>
      <c r="J337" s="20"/>
      <c r="K337" s="315"/>
      <c r="M337" s="20"/>
      <c r="N337" s="20"/>
      <c r="O337" s="20"/>
      <c r="P337" s="315"/>
      <c r="R337" s="20"/>
      <c r="S337" s="20"/>
      <c r="T337" s="20"/>
      <c r="U337" s="315"/>
      <c r="W337" s="20"/>
      <c r="X337" s="20"/>
      <c r="Y337" s="20"/>
      <c r="Z337" s="315"/>
      <c r="AB337" s="20"/>
      <c r="AC337" s="20"/>
      <c r="AD337" s="20"/>
      <c r="AE337" s="315"/>
      <c r="AG337" s="20"/>
      <c r="AH337" s="20"/>
      <c r="AI337" s="20"/>
      <c r="AJ337" s="315"/>
      <c r="AL337" s="20"/>
      <c r="AM337" s="20"/>
      <c r="AN337" s="20"/>
      <c r="AO337" s="315"/>
      <c r="AQ337" s="20"/>
      <c r="AR337" s="20"/>
      <c r="AS337" s="20"/>
      <c r="AT337" s="315"/>
      <c r="AU337" s="20"/>
      <c r="AV337" s="20"/>
      <c r="AW337" s="20"/>
      <c r="AX337" s="20"/>
      <c r="AY337" s="315"/>
      <c r="AZ337" s="20"/>
      <c r="BA337" s="20"/>
      <c r="BB337" s="20"/>
      <c r="BC337" s="20"/>
      <c r="BD337" s="315"/>
      <c r="BE337" s="20"/>
      <c r="BF337" s="20"/>
      <c r="BG337" s="20"/>
      <c r="BH337" s="20"/>
      <c r="BI337" s="315"/>
      <c r="BJ337" s="20"/>
      <c r="BK337" s="20"/>
      <c r="BL337" s="20"/>
      <c r="BM337" s="20"/>
      <c r="BN337" s="315"/>
      <c r="BO337" s="20"/>
      <c r="BP337" s="20"/>
      <c r="BQ337" s="20"/>
      <c r="BR337" s="20"/>
      <c r="BS337" s="315"/>
      <c r="BT337" s="20"/>
      <c r="BU337" s="20"/>
      <c r="BV337" s="20"/>
      <c r="BW337" s="20"/>
      <c r="BX337" s="315"/>
      <c r="BY337" s="20"/>
      <c r="BZ337" s="20"/>
      <c r="CA337" s="20"/>
      <c r="CB337" s="20"/>
      <c r="CC337" s="315"/>
      <c r="CE337" s="20"/>
      <c r="CF337" s="20"/>
      <c r="CG337" s="20"/>
      <c r="CH337" s="315"/>
      <c r="CJ337" s="20"/>
      <c r="CK337" s="20"/>
      <c r="CL337" s="20"/>
      <c r="CM337" s="315"/>
      <c r="CO337" s="20"/>
      <c r="CP337" s="20"/>
      <c r="CQ337" s="20"/>
      <c r="CR337" s="315"/>
      <c r="CT337" s="20"/>
      <c r="CU337" s="20"/>
      <c r="CV337" s="20"/>
      <c r="CW337" s="315"/>
      <c r="CY337" s="20"/>
      <c r="CZ337" s="20"/>
      <c r="DA337" s="20"/>
      <c r="DB337" s="315"/>
      <c r="DD337" s="20"/>
      <c r="DE337" s="20"/>
      <c r="DF337" s="20"/>
      <c r="DG337" s="315"/>
      <c r="DI337" s="20"/>
      <c r="DJ337" s="20"/>
      <c r="DK337" s="20"/>
      <c r="DL337" s="315"/>
      <c r="DM337" s="20"/>
      <c r="DN337" s="20"/>
      <c r="DO337" s="20"/>
      <c r="DP337" s="20"/>
      <c r="DQ337" s="315"/>
      <c r="DR337" s="20"/>
      <c r="DS337" s="20"/>
      <c r="DT337" s="20"/>
      <c r="DU337" s="20"/>
      <c r="DV337" s="315"/>
      <c r="DW337" s="20"/>
      <c r="DX337" s="20"/>
      <c r="DY337" s="20"/>
      <c r="DZ337" s="20"/>
      <c r="EA337" s="315"/>
      <c r="EB337" s="20"/>
      <c r="EC337" s="20"/>
      <c r="ED337" s="20"/>
      <c r="EE337" s="20"/>
      <c r="EF337" s="315"/>
      <c r="EG337" s="20"/>
      <c r="EH337" s="20"/>
      <c r="EI337" s="20"/>
      <c r="EJ337" s="20"/>
      <c r="EK337" s="315"/>
      <c r="EL337" s="20"/>
      <c r="EM337" s="20"/>
      <c r="EN337" s="20"/>
      <c r="EO337" s="20"/>
      <c r="EP337" s="151"/>
    </row>
    <row r="338" spans="4:146" ht="12.75" hidden="1" customHeight="1" x14ac:dyDescent="0.3">
      <c r="D338" s="151" t="s">
        <v>435</v>
      </c>
      <c r="F338" s="702"/>
      <c r="H338" s="20">
        <f>SUM(H339:H341)</f>
        <v>0</v>
      </c>
      <c r="I338" s="20"/>
      <c r="J338" s="20"/>
      <c r="K338" s="315"/>
      <c r="M338" s="20">
        <f>SUM(M339:M341)</f>
        <v>0</v>
      </c>
      <c r="N338" s="20"/>
      <c r="O338" s="20"/>
      <c r="P338" s="315"/>
      <c r="R338" s="20">
        <f>SUM(R339:R341)</f>
        <v>0</v>
      </c>
      <c r="S338" s="20"/>
      <c r="T338" s="20"/>
      <c r="U338" s="315"/>
      <c r="W338" s="20">
        <f>SUM(W339:W341)</f>
        <v>0</v>
      </c>
      <c r="X338" s="20"/>
      <c r="Y338" s="20"/>
      <c r="Z338" s="315"/>
      <c r="AB338" s="20">
        <f>SUM(AB339:AB341)</f>
        <v>0</v>
      </c>
      <c r="AC338" s="20"/>
      <c r="AD338" s="20"/>
      <c r="AE338" s="315"/>
      <c r="AG338" s="20">
        <f>SUM(AG339:AG341)</f>
        <v>0</v>
      </c>
      <c r="AH338" s="20"/>
      <c r="AI338" s="20"/>
      <c r="AJ338" s="315"/>
      <c r="AL338" s="20">
        <f>SUM(AL339:AL341)</f>
        <v>0</v>
      </c>
      <c r="AM338" s="20"/>
      <c r="AN338" s="20"/>
      <c r="AO338" s="315"/>
      <c r="AQ338" s="20">
        <f>SUM(AQ339:AQ341)</f>
        <v>0</v>
      </c>
      <c r="AR338" s="20"/>
      <c r="AS338" s="20"/>
      <c r="AT338" s="315"/>
      <c r="AV338" s="20">
        <f>SUM(AV339:AV341)</f>
        <v>0</v>
      </c>
      <c r="AW338" s="20"/>
      <c r="AX338" s="20"/>
      <c r="AY338" s="315"/>
      <c r="BA338" s="20">
        <f>SUM(BA339:BA341)</f>
        <v>0</v>
      </c>
      <c r="BB338" s="20"/>
      <c r="BC338" s="20"/>
      <c r="BD338" s="315"/>
      <c r="BF338" s="20">
        <f>SUM(BF339:BF341)</f>
        <v>0</v>
      </c>
      <c r="BG338" s="20"/>
      <c r="BH338" s="20"/>
      <c r="BI338" s="315"/>
      <c r="BK338" s="20">
        <f>SUM(BK339:BK341)</f>
        <v>0</v>
      </c>
      <c r="BL338" s="20"/>
      <c r="BM338" s="20"/>
      <c r="BN338" s="315"/>
      <c r="BP338" s="20">
        <f>SUM(BP339:BP341)</f>
        <v>0</v>
      </c>
      <c r="BQ338" s="20"/>
      <c r="BR338" s="20"/>
      <c r="BS338" s="315"/>
      <c r="BU338" s="20">
        <f>SUM(BU339:BU341)</f>
        <v>0</v>
      </c>
      <c r="BV338" s="20"/>
      <c r="BW338" s="20"/>
      <c r="BX338" s="315"/>
      <c r="BZ338" s="20">
        <f>SUM(BZ339:BZ341)</f>
        <v>0</v>
      </c>
      <c r="CA338" s="20"/>
      <c r="CB338" s="20"/>
      <c r="CC338" s="315"/>
      <c r="CE338" s="20">
        <f>SUM(CE339:CE341)</f>
        <v>0</v>
      </c>
      <c r="CF338" s="20"/>
      <c r="CG338" s="20"/>
      <c r="CH338" s="315"/>
      <c r="CJ338" s="20">
        <f>SUM(CJ339:CJ341)</f>
        <v>0</v>
      </c>
      <c r="CK338" s="20"/>
      <c r="CL338" s="20"/>
      <c r="CM338" s="315"/>
      <c r="CO338" s="20">
        <f>SUM(CO339:CO341)</f>
        <v>0</v>
      </c>
      <c r="CP338" s="20"/>
      <c r="CQ338" s="20"/>
      <c r="CR338" s="315"/>
      <c r="CT338" s="20">
        <f>SUM(CT339:CT341)</f>
        <v>0</v>
      </c>
      <c r="CU338" s="20"/>
      <c r="CV338" s="20"/>
      <c r="CW338" s="315"/>
      <c r="CY338" s="20">
        <f>SUM(CY339:CY341)</f>
        <v>0</v>
      </c>
      <c r="CZ338" s="20"/>
      <c r="DA338" s="20"/>
      <c r="DB338" s="315"/>
      <c r="DD338" s="20">
        <f>SUM(DD339:DD341)</f>
        <v>0</v>
      </c>
      <c r="DE338" s="20"/>
      <c r="DF338" s="20"/>
      <c r="DG338" s="315"/>
      <c r="DI338" s="20">
        <f>SUM(DI339:DI341)</f>
        <v>0</v>
      </c>
      <c r="DJ338" s="20"/>
      <c r="DK338" s="20"/>
      <c r="DL338" s="315"/>
      <c r="DN338" s="20">
        <f>SUM(DN339:DN341)</f>
        <v>0</v>
      </c>
      <c r="DO338" s="20"/>
      <c r="DP338" s="20"/>
      <c r="DQ338" s="315"/>
      <c r="DS338" s="20">
        <f>SUM(DS339:DS341)</f>
        <v>0</v>
      </c>
      <c r="DT338" s="20"/>
      <c r="DU338" s="20"/>
      <c r="DV338" s="315"/>
      <c r="DX338" s="20">
        <f>SUM(DX339:DX341)</f>
        <v>0</v>
      </c>
      <c r="DY338" s="20"/>
      <c r="DZ338" s="20"/>
      <c r="EA338" s="315"/>
      <c r="EC338" s="20">
        <f>SUM(EC339:EC341)</f>
        <v>0</v>
      </c>
      <c r="ED338" s="20"/>
      <c r="EE338" s="20"/>
      <c r="EF338" s="315"/>
      <c r="EH338" s="20">
        <f>SUM(EH339:EH341)</f>
        <v>0</v>
      </c>
      <c r="EI338" s="20"/>
      <c r="EJ338" s="20"/>
      <c r="EK338" s="315"/>
      <c r="EM338" s="20">
        <f>SUM(EM339:EM341)</f>
        <v>0</v>
      </c>
      <c r="EN338" s="20"/>
      <c r="EO338" s="20"/>
      <c r="EP338" s="151"/>
    </row>
    <row r="339" spans="4:146" ht="12.75" hidden="1" customHeight="1" x14ac:dyDescent="0.3">
      <c r="D339" s="151" t="s">
        <v>416</v>
      </c>
      <c r="F339" s="702"/>
      <c r="G339" s="406"/>
      <c r="H339" s="474">
        <v>0</v>
      </c>
      <c r="I339" s="475"/>
      <c r="J339" s="20"/>
      <c r="K339" s="315"/>
      <c r="L339" s="406"/>
      <c r="M339" s="474">
        <v>0</v>
      </c>
      <c r="N339" s="475"/>
      <c r="O339" s="20"/>
      <c r="P339" s="315"/>
      <c r="Q339" s="406"/>
      <c r="R339" s="474">
        <v>0</v>
      </c>
      <c r="S339" s="475"/>
      <c r="T339" s="20"/>
      <c r="U339" s="315"/>
      <c r="V339" s="406"/>
      <c r="W339" s="474">
        <v>0</v>
      </c>
      <c r="X339" s="475"/>
      <c r="Y339" s="20"/>
      <c r="Z339" s="315"/>
      <c r="AA339" s="406"/>
      <c r="AB339" s="474">
        <v>0</v>
      </c>
      <c r="AC339" s="475"/>
      <c r="AD339" s="20"/>
      <c r="AE339" s="315"/>
      <c r="AF339" s="406"/>
      <c r="AG339" s="474">
        <v>0</v>
      </c>
      <c r="AH339" s="475"/>
      <c r="AI339" s="20"/>
      <c r="AJ339" s="315"/>
      <c r="AK339" s="406"/>
      <c r="AL339" s="474">
        <v>0</v>
      </c>
      <c r="AM339" s="475"/>
      <c r="AN339" s="20"/>
      <c r="AO339" s="315"/>
      <c r="AP339" s="406"/>
      <c r="AQ339" s="474">
        <v>0</v>
      </c>
      <c r="AR339" s="475"/>
      <c r="AS339" s="20"/>
      <c r="AT339" s="315"/>
      <c r="AU339" s="406"/>
      <c r="AV339" s="474">
        <v>0</v>
      </c>
      <c r="AW339" s="475"/>
      <c r="AX339" s="20"/>
      <c r="AY339" s="315"/>
      <c r="AZ339" s="406"/>
      <c r="BA339" s="474">
        <v>0</v>
      </c>
      <c r="BB339" s="475"/>
      <c r="BC339" s="20"/>
      <c r="BD339" s="315"/>
      <c r="BE339" s="406"/>
      <c r="BF339" s="474">
        <v>0</v>
      </c>
      <c r="BG339" s="475"/>
      <c r="BH339" s="20"/>
      <c r="BI339" s="315"/>
      <c r="BJ339" s="406"/>
      <c r="BK339" s="474">
        <v>0</v>
      </c>
      <c r="BL339" s="475"/>
      <c r="BM339" s="20"/>
      <c r="BN339" s="315"/>
      <c r="BO339" s="406"/>
      <c r="BP339" s="474">
        <v>0</v>
      </c>
      <c r="BQ339" s="475"/>
      <c r="BR339" s="20"/>
      <c r="BS339" s="315"/>
      <c r="BT339" s="406"/>
      <c r="BU339" s="474">
        <f>SUM(M339:BP339)</f>
        <v>0</v>
      </c>
      <c r="BV339" s="475"/>
      <c r="BW339" s="20"/>
      <c r="BX339" s="315"/>
      <c r="BY339" s="406"/>
      <c r="BZ339" s="474">
        <v>0</v>
      </c>
      <c r="CA339" s="475"/>
      <c r="CB339" s="20"/>
      <c r="CC339" s="315"/>
      <c r="CD339" s="406"/>
      <c r="CE339" s="474">
        <v>0</v>
      </c>
      <c r="CF339" s="475"/>
      <c r="CG339" s="20"/>
      <c r="CH339" s="315"/>
      <c r="CI339" s="406"/>
      <c r="CJ339" s="474">
        <v>0</v>
      </c>
      <c r="CK339" s="475"/>
      <c r="CL339" s="20"/>
      <c r="CM339" s="315"/>
      <c r="CN339" s="406"/>
      <c r="CO339" s="474">
        <v>0</v>
      </c>
      <c r="CP339" s="475"/>
      <c r="CQ339" s="20"/>
      <c r="CR339" s="315"/>
      <c r="CS339" s="406"/>
      <c r="CT339" s="474">
        <v>0</v>
      </c>
      <c r="CU339" s="475"/>
      <c r="CV339" s="20"/>
      <c r="CW339" s="315"/>
      <c r="CX339" s="406"/>
      <c r="CY339" s="474">
        <v>0</v>
      </c>
      <c r="CZ339" s="475"/>
      <c r="DA339" s="20"/>
      <c r="DB339" s="315"/>
      <c r="DC339" s="406"/>
      <c r="DD339" s="474">
        <v>0</v>
      </c>
      <c r="DE339" s="475"/>
      <c r="DF339" s="20"/>
      <c r="DG339" s="315"/>
      <c r="DH339" s="406"/>
      <c r="DI339" s="474">
        <v>0</v>
      </c>
      <c r="DJ339" s="475"/>
      <c r="DK339" s="20"/>
      <c r="DL339" s="315"/>
      <c r="DM339" s="406"/>
      <c r="DN339" s="474">
        <v>0</v>
      </c>
      <c r="DO339" s="475"/>
      <c r="DP339" s="20"/>
      <c r="DQ339" s="315"/>
      <c r="DR339" s="406"/>
      <c r="DS339" s="474">
        <v>0</v>
      </c>
      <c r="DT339" s="475"/>
      <c r="DU339" s="20"/>
      <c r="DV339" s="315"/>
      <c r="DW339" s="406"/>
      <c r="DX339" s="474">
        <v>0</v>
      </c>
      <c r="DY339" s="475"/>
      <c r="DZ339" s="20"/>
      <c r="EA339" s="315"/>
      <c r="EB339" s="406"/>
      <c r="EC339" s="474">
        <v>0</v>
      </c>
      <c r="ED339" s="475"/>
      <c r="EE339" s="20"/>
      <c r="EF339" s="315"/>
      <c r="EG339" s="406"/>
      <c r="EH339" s="474">
        <v>0</v>
      </c>
      <c r="EI339" s="475"/>
      <c r="EJ339" s="20"/>
      <c r="EK339" s="315"/>
      <c r="EL339" s="406"/>
      <c r="EM339" s="474">
        <f>SUM(CE339:EC339)</f>
        <v>0</v>
      </c>
      <c r="EN339" s="475"/>
      <c r="EO339" s="20"/>
      <c r="EP339" s="151"/>
    </row>
    <row r="340" spans="4:146" ht="12.75" hidden="1" customHeight="1" x14ac:dyDescent="0.3">
      <c r="D340" s="151" t="s">
        <v>419</v>
      </c>
      <c r="F340" s="702"/>
      <c r="G340" s="402"/>
      <c r="H340" s="20">
        <v>0</v>
      </c>
      <c r="I340" s="19"/>
      <c r="J340" s="20"/>
      <c r="K340" s="315"/>
      <c r="L340" s="402"/>
      <c r="M340" s="20">
        <v>0</v>
      </c>
      <c r="N340" s="19"/>
      <c r="O340" s="20"/>
      <c r="P340" s="315"/>
      <c r="Q340" s="402"/>
      <c r="R340" s="20">
        <v>0</v>
      </c>
      <c r="S340" s="19"/>
      <c r="T340" s="20"/>
      <c r="U340" s="315"/>
      <c r="V340" s="402"/>
      <c r="W340" s="20">
        <v>0</v>
      </c>
      <c r="X340" s="19"/>
      <c r="Y340" s="20"/>
      <c r="Z340" s="315"/>
      <c r="AA340" s="402"/>
      <c r="AB340" s="20">
        <v>0</v>
      </c>
      <c r="AC340" s="19"/>
      <c r="AD340" s="20"/>
      <c r="AE340" s="315"/>
      <c r="AF340" s="402"/>
      <c r="AG340" s="20">
        <v>0</v>
      </c>
      <c r="AH340" s="19"/>
      <c r="AI340" s="20"/>
      <c r="AJ340" s="315"/>
      <c r="AK340" s="402"/>
      <c r="AL340" s="20">
        <v>0</v>
      </c>
      <c r="AM340" s="19"/>
      <c r="AN340" s="20"/>
      <c r="AO340" s="315"/>
      <c r="AP340" s="402"/>
      <c r="AQ340" s="20">
        <v>0</v>
      </c>
      <c r="AR340" s="19"/>
      <c r="AS340" s="20"/>
      <c r="AT340" s="315"/>
      <c r="AU340" s="402"/>
      <c r="AV340" s="20">
        <v>0</v>
      </c>
      <c r="AW340" s="19"/>
      <c r="AX340" s="20"/>
      <c r="AY340" s="315"/>
      <c r="AZ340" s="402"/>
      <c r="BA340" s="20">
        <v>0</v>
      </c>
      <c r="BB340" s="19"/>
      <c r="BC340" s="20"/>
      <c r="BD340" s="315"/>
      <c r="BE340" s="402"/>
      <c r="BF340" s="20">
        <v>0</v>
      </c>
      <c r="BG340" s="19"/>
      <c r="BH340" s="20"/>
      <c r="BI340" s="315"/>
      <c r="BJ340" s="402"/>
      <c r="BK340" s="20">
        <v>0</v>
      </c>
      <c r="BL340" s="19"/>
      <c r="BM340" s="20"/>
      <c r="BN340" s="315"/>
      <c r="BO340" s="402"/>
      <c r="BP340" s="20">
        <v>0</v>
      </c>
      <c r="BQ340" s="19"/>
      <c r="BR340" s="20"/>
      <c r="BS340" s="315"/>
      <c r="BT340" s="402"/>
      <c r="BU340" s="20">
        <f>SUM(M340:BP340)</f>
        <v>0</v>
      </c>
      <c r="BV340" s="19"/>
      <c r="BW340" s="20"/>
      <c r="BX340" s="315"/>
      <c r="BY340" s="402"/>
      <c r="BZ340" s="20">
        <v>0</v>
      </c>
      <c r="CA340" s="19"/>
      <c r="CB340" s="20"/>
      <c r="CC340" s="315"/>
      <c r="CD340" s="402"/>
      <c r="CE340" s="20">
        <v>0</v>
      </c>
      <c r="CF340" s="19"/>
      <c r="CG340" s="20"/>
      <c r="CH340" s="315"/>
      <c r="CI340" s="402"/>
      <c r="CJ340" s="20">
        <v>0</v>
      </c>
      <c r="CK340" s="19"/>
      <c r="CL340" s="20"/>
      <c r="CM340" s="315"/>
      <c r="CN340" s="402"/>
      <c r="CO340" s="20">
        <v>0</v>
      </c>
      <c r="CP340" s="19"/>
      <c r="CQ340" s="20"/>
      <c r="CR340" s="315"/>
      <c r="CS340" s="402"/>
      <c r="CT340" s="20">
        <v>0</v>
      </c>
      <c r="CU340" s="19"/>
      <c r="CV340" s="20"/>
      <c r="CW340" s="315"/>
      <c r="CX340" s="402"/>
      <c r="CY340" s="20">
        <v>0</v>
      </c>
      <c r="CZ340" s="19"/>
      <c r="DA340" s="20"/>
      <c r="DB340" s="315"/>
      <c r="DC340" s="402"/>
      <c r="DD340" s="20">
        <v>0</v>
      </c>
      <c r="DE340" s="19"/>
      <c r="DF340" s="20"/>
      <c r="DG340" s="315"/>
      <c r="DH340" s="402"/>
      <c r="DI340" s="20">
        <v>0</v>
      </c>
      <c r="DJ340" s="19"/>
      <c r="DK340" s="20"/>
      <c r="DL340" s="315"/>
      <c r="DM340" s="402"/>
      <c r="DN340" s="20">
        <v>0</v>
      </c>
      <c r="DO340" s="19"/>
      <c r="DP340" s="20"/>
      <c r="DQ340" s="315"/>
      <c r="DR340" s="402"/>
      <c r="DS340" s="20">
        <v>0</v>
      </c>
      <c r="DT340" s="19"/>
      <c r="DU340" s="20"/>
      <c r="DV340" s="315"/>
      <c r="DW340" s="402"/>
      <c r="DX340" s="20">
        <v>0</v>
      </c>
      <c r="DY340" s="19"/>
      <c r="DZ340" s="20"/>
      <c r="EA340" s="315"/>
      <c r="EB340" s="402"/>
      <c r="EC340" s="20">
        <v>0</v>
      </c>
      <c r="ED340" s="19"/>
      <c r="EE340" s="20"/>
      <c r="EF340" s="315"/>
      <c r="EG340" s="402"/>
      <c r="EH340" s="20">
        <v>0</v>
      </c>
      <c r="EI340" s="19"/>
      <c r="EJ340" s="20"/>
      <c r="EK340" s="315"/>
      <c r="EL340" s="402"/>
      <c r="EM340" s="20">
        <f>SUM(CE340:EC340)</f>
        <v>0</v>
      </c>
      <c r="EN340" s="19"/>
      <c r="EO340" s="20"/>
      <c r="EP340" s="151"/>
    </row>
    <row r="341" spans="4:146" ht="12.75" hidden="1" customHeight="1" x14ac:dyDescent="0.3">
      <c r="D341" s="151" t="s">
        <v>436</v>
      </c>
      <c r="F341" s="702"/>
      <c r="G341" s="419"/>
      <c r="H341" s="6">
        <v>0</v>
      </c>
      <c r="I341" s="5"/>
      <c r="J341" s="20"/>
      <c r="K341" s="315"/>
      <c r="L341" s="419"/>
      <c r="M341" s="6">
        <v>0</v>
      </c>
      <c r="N341" s="5"/>
      <c r="O341" s="20"/>
      <c r="P341" s="315"/>
      <c r="Q341" s="419"/>
      <c r="R341" s="6">
        <v>0</v>
      </c>
      <c r="S341" s="5"/>
      <c r="T341" s="20"/>
      <c r="U341" s="315"/>
      <c r="V341" s="419"/>
      <c r="W341" s="6">
        <v>0</v>
      </c>
      <c r="X341" s="5"/>
      <c r="Y341" s="20"/>
      <c r="Z341" s="315"/>
      <c r="AA341" s="419"/>
      <c r="AB341" s="6">
        <v>0</v>
      </c>
      <c r="AC341" s="5"/>
      <c r="AD341" s="20"/>
      <c r="AE341" s="315"/>
      <c r="AF341" s="419"/>
      <c r="AG341" s="6">
        <v>0</v>
      </c>
      <c r="AH341" s="5"/>
      <c r="AI341" s="20"/>
      <c r="AJ341" s="315"/>
      <c r="AK341" s="419"/>
      <c r="AL341" s="6">
        <v>0</v>
      </c>
      <c r="AM341" s="5"/>
      <c r="AN341" s="20"/>
      <c r="AO341" s="315"/>
      <c r="AP341" s="419"/>
      <c r="AQ341" s="6">
        <v>0</v>
      </c>
      <c r="AR341" s="5"/>
      <c r="AS341" s="20"/>
      <c r="AT341" s="315"/>
      <c r="AU341" s="419"/>
      <c r="AV341" s="6">
        <v>0</v>
      </c>
      <c r="AW341" s="5"/>
      <c r="AX341" s="20"/>
      <c r="AY341" s="315"/>
      <c r="AZ341" s="419"/>
      <c r="BA341" s="6">
        <v>0</v>
      </c>
      <c r="BB341" s="5"/>
      <c r="BC341" s="20"/>
      <c r="BD341" s="315"/>
      <c r="BE341" s="419"/>
      <c r="BF341" s="6">
        <v>0</v>
      </c>
      <c r="BG341" s="5"/>
      <c r="BH341" s="20"/>
      <c r="BI341" s="315"/>
      <c r="BJ341" s="419"/>
      <c r="BK341" s="6">
        <v>0</v>
      </c>
      <c r="BL341" s="5"/>
      <c r="BM341" s="20"/>
      <c r="BN341" s="315"/>
      <c r="BO341" s="419"/>
      <c r="BP341" s="6">
        <v>0</v>
      </c>
      <c r="BQ341" s="5"/>
      <c r="BR341" s="20"/>
      <c r="BS341" s="315"/>
      <c r="BT341" s="419"/>
      <c r="BU341" s="6">
        <f>SUM(M341:BP341)</f>
        <v>0</v>
      </c>
      <c r="BV341" s="5"/>
      <c r="BW341" s="20"/>
      <c r="BX341" s="315"/>
      <c r="BY341" s="419"/>
      <c r="BZ341" s="6">
        <v>0</v>
      </c>
      <c r="CA341" s="5"/>
      <c r="CB341" s="20"/>
      <c r="CC341" s="315"/>
      <c r="CD341" s="419"/>
      <c r="CE341" s="6">
        <v>0</v>
      </c>
      <c r="CF341" s="5"/>
      <c r="CG341" s="20"/>
      <c r="CH341" s="315"/>
      <c r="CI341" s="419"/>
      <c r="CJ341" s="6">
        <v>0</v>
      </c>
      <c r="CK341" s="5"/>
      <c r="CL341" s="20"/>
      <c r="CM341" s="315"/>
      <c r="CN341" s="419"/>
      <c r="CO341" s="6">
        <v>0</v>
      </c>
      <c r="CP341" s="5"/>
      <c r="CQ341" s="20"/>
      <c r="CR341" s="315"/>
      <c r="CS341" s="419"/>
      <c r="CT341" s="6">
        <v>0</v>
      </c>
      <c r="CU341" s="5"/>
      <c r="CV341" s="20"/>
      <c r="CW341" s="315"/>
      <c r="CX341" s="419"/>
      <c r="CY341" s="6">
        <v>0</v>
      </c>
      <c r="CZ341" s="5"/>
      <c r="DA341" s="20"/>
      <c r="DB341" s="315"/>
      <c r="DC341" s="419"/>
      <c r="DD341" s="6">
        <v>0</v>
      </c>
      <c r="DE341" s="5"/>
      <c r="DF341" s="20"/>
      <c r="DG341" s="315"/>
      <c r="DH341" s="419"/>
      <c r="DI341" s="6">
        <v>0</v>
      </c>
      <c r="DJ341" s="5"/>
      <c r="DK341" s="20"/>
      <c r="DL341" s="315"/>
      <c r="DM341" s="419"/>
      <c r="DN341" s="6">
        <v>0</v>
      </c>
      <c r="DO341" s="5"/>
      <c r="DP341" s="20"/>
      <c r="DQ341" s="315"/>
      <c r="DR341" s="419"/>
      <c r="DS341" s="6">
        <v>0</v>
      </c>
      <c r="DT341" s="5"/>
      <c r="DU341" s="20"/>
      <c r="DV341" s="315"/>
      <c r="DW341" s="419"/>
      <c r="DX341" s="6">
        <v>0</v>
      </c>
      <c r="DY341" s="5"/>
      <c r="DZ341" s="20"/>
      <c r="EA341" s="315"/>
      <c r="EB341" s="419"/>
      <c r="EC341" s="6">
        <v>0</v>
      </c>
      <c r="ED341" s="5"/>
      <c r="EE341" s="20"/>
      <c r="EF341" s="315"/>
      <c r="EG341" s="419"/>
      <c r="EH341" s="6">
        <v>0</v>
      </c>
      <c r="EI341" s="5"/>
      <c r="EJ341" s="20"/>
      <c r="EK341" s="315"/>
      <c r="EL341" s="419"/>
      <c r="EM341" s="6">
        <f>SUM(CE341:EC341)</f>
        <v>0</v>
      </c>
      <c r="EN341" s="5"/>
      <c r="EO341" s="20"/>
      <c r="EP341" s="151"/>
    </row>
    <row r="342" spans="4:146" ht="12.75" hidden="1" customHeight="1" x14ac:dyDescent="0.3">
      <c r="D342" s="151"/>
      <c r="F342" s="702"/>
      <c r="H342" s="20"/>
      <c r="I342" s="20"/>
      <c r="J342" s="20"/>
      <c r="K342" s="315"/>
      <c r="M342" s="20"/>
      <c r="N342" s="20"/>
      <c r="O342" s="20"/>
      <c r="P342" s="315"/>
      <c r="R342" s="20"/>
      <c r="S342" s="20"/>
      <c r="T342" s="20"/>
      <c r="U342" s="315"/>
      <c r="W342" s="20"/>
      <c r="X342" s="20"/>
      <c r="Y342" s="20"/>
      <c r="Z342" s="315"/>
      <c r="AB342" s="20"/>
      <c r="AC342" s="20"/>
      <c r="AD342" s="20"/>
      <c r="AE342" s="315"/>
      <c r="AG342" s="20"/>
      <c r="AH342" s="20"/>
      <c r="AI342" s="20"/>
      <c r="AJ342" s="315"/>
      <c r="AL342" s="20"/>
      <c r="AM342" s="20"/>
      <c r="AN342" s="20"/>
      <c r="AO342" s="315"/>
      <c r="AQ342" s="20"/>
      <c r="AR342" s="20"/>
      <c r="AS342" s="20"/>
      <c r="AT342" s="315"/>
      <c r="AV342" s="20"/>
      <c r="AW342" s="20"/>
      <c r="AX342" s="20"/>
      <c r="AY342" s="315"/>
      <c r="BA342" s="20"/>
      <c r="BB342" s="20"/>
      <c r="BC342" s="20"/>
      <c r="BD342" s="315"/>
      <c r="BF342" s="20"/>
      <c r="BG342" s="20"/>
      <c r="BH342" s="20"/>
      <c r="BI342" s="315"/>
      <c r="BK342" s="20"/>
      <c r="BL342" s="20"/>
      <c r="BM342" s="20"/>
      <c r="BN342" s="315"/>
      <c r="BP342" s="20"/>
      <c r="BQ342" s="20"/>
      <c r="BR342" s="20"/>
      <c r="BS342" s="315"/>
      <c r="BU342" s="20"/>
      <c r="BV342" s="20"/>
      <c r="BW342" s="20"/>
      <c r="BX342" s="315"/>
      <c r="BZ342" s="20"/>
      <c r="CA342" s="20"/>
      <c r="CB342" s="20"/>
      <c r="CC342" s="315"/>
      <c r="CE342" s="20"/>
      <c r="CF342" s="20"/>
      <c r="CG342" s="20"/>
      <c r="CH342" s="315"/>
      <c r="CJ342" s="20"/>
      <c r="CK342" s="20"/>
      <c r="CL342" s="20"/>
      <c r="CM342" s="315"/>
      <c r="CO342" s="20"/>
      <c r="CP342" s="20"/>
      <c r="CQ342" s="20"/>
      <c r="CR342" s="315"/>
      <c r="CT342" s="20"/>
      <c r="CU342" s="20"/>
      <c r="CV342" s="20"/>
      <c r="CW342" s="315"/>
      <c r="CY342" s="20"/>
      <c r="CZ342" s="20"/>
      <c r="DA342" s="20"/>
      <c r="DB342" s="315"/>
      <c r="DD342" s="20"/>
      <c r="DE342" s="20"/>
      <c r="DF342" s="20"/>
      <c r="DG342" s="315"/>
      <c r="DI342" s="20"/>
      <c r="DJ342" s="20"/>
      <c r="DK342" s="20"/>
      <c r="DL342" s="315"/>
      <c r="DN342" s="20"/>
      <c r="DO342" s="20"/>
      <c r="DP342" s="20"/>
      <c r="DQ342" s="315"/>
      <c r="DS342" s="20"/>
      <c r="DT342" s="20"/>
      <c r="DU342" s="20"/>
      <c r="DV342" s="315"/>
      <c r="DX342" s="20"/>
      <c r="DY342" s="20"/>
      <c r="DZ342" s="20"/>
      <c r="EA342" s="315"/>
      <c r="EC342" s="20"/>
      <c r="ED342" s="20"/>
      <c r="EE342" s="20"/>
      <c r="EF342" s="315"/>
      <c r="EH342" s="20"/>
      <c r="EI342" s="20"/>
      <c r="EJ342" s="20"/>
      <c r="EK342" s="315"/>
      <c r="EM342" s="20"/>
      <c r="EN342" s="20"/>
      <c r="EO342" s="20"/>
      <c r="EP342" s="151"/>
    </row>
    <row r="343" spans="4:146" ht="12.75" hidden="1" customHeight="1" x14ac:dyDescent="0.3">
      <c r="D343" s="151" t="s">
        <v>438</v>
      </c>
      <c r="H343" s="20">
        <f>SUM(H344:H346)</f>
        <v>0</v>
      </c>
      <c r="I343" s="20"/>
      <c r="J343" s="20"/>
      <c r="K343" s="315"/>
      <c r="L343" s="20"/>
      <c r="M343" s="20">
        <f>SUM(M344:M346)</f>
        <v>0</v>
      </c>
      <c r="N343" s="20"/>
      <c r="O343" s="20"/>
      <c r="P343" s="315"/>
      <c r="Q343" s="20"/>
      <c r="R343" s="20">
        <f>SUM(R344:R346)</f>
        <v>0</v>
      </c>
      <c r="S343" s="20"/>
      <c r="T343" s="20"/>
      <c r="U343" s="315"/>
      <c r="V343" s="20"/>
      <c r="W343" s="20">
        <f>SUM(W344:W346)</f>
        <v>0</v>
      </c>
      <c r="X343" s="20"/>
      <c r="Y343" s="20"/>
      <c r="Z343" s="315"/>
      <c r="AA343" s="20"/>
      <c r="AB343" s="20">
        <f>SUM(AB344:AB346)</f>
        <v>0</v>
      </c>
      <c r="AC343" s="20"/>
      <c r="AD343" s="20"/>
      <c r="AE343" s="315"/>
      <c r="AF343" s="20"/>
      <c r="AG343" s="20">
        <f>SUM(AG344:AG346)</f>
        <v>0</v>
      </c>
      <c r="AH343" s="20"/>
      <c r="AI343" s="20"/>
      <c r="AJ343" s="315"/>
      <c r="AK343" s="20"/>
      <c r="AL343" s="20">
        <f>SUM(AL344:AL346)</f>
        <v>0</v>
      </c>
      <c r="AM343" s="20"/>
      <c r="AN343" s="20"/>
      <c r="AO343" s="315"/>
      <c r="AP343" s="20"/>
      <c r="AQ343" s="20">
        <f>SUM(AQ344:AQ346)</f>
        <v>0</v>
      </c>
      <c r="AR343" s="20"/>
      <c r="AS343" s="20"/>
      <c r="AT343" s="315"/>
      <c r="AU343" s="20"/>
      <c r="AV343" s="20">
        <f>SUM(AV344:AV346)</f>
        <v>0</v>
      </c>
      <c r="AW343" s="20"/>
      <c r="AX343" s="20"/>
      <c r="AY343" s="315"/>
      <c r="AZ343" s="20"/>
      <c r="BA343" s="20">
        <f>SUM(BA344:BA346)</f>
        <v>0</v>
      </c>
      <c r="BB343" s="20"/>
      <c r="BC343" s="20"/>
      <c r="BD343" s="315"/>
      <c r="BE343" s="20"/>
      <c r="BF343" s="20">
        <f>SUM(BF344:BF346)</f>
        <v>0</v>
      </c>
      <c r="BG343" s="20"/>
      <c r="BH343" s="20"/>
      <c r="BI343" s="315"/>
      <c r="BJ343" s="20"/>
      <c r="BK343" s="20">
        <f>SUM(BK344:BK346)</f>
        <v>0</v>
      </c>
      <c r="BL343" s="20"/>
      <c r="BM343" s="20"/>
      <c r="BN343" s="315"/>
      <c r="BO343" s="20"/>
      <c r="BP343" s="20">
        <f>SUM(BP344:BP346)</f>
        <v>0</v>
      </c>
      <c r="BQ343" s="20"/>
      <c r="BR343" s="20"/>
      <c r="BS343" s="315"/>
      <c r="BT343" s="20"/>
      <c r="BU343" s="20">
        <f>SUM(BU344:BU346)</f>
        <v>0</v>
      </c>
      <c r="BV343" s="20"/>
      <c r="BW343" s="20"/>
      <c r="BX343" s="315"/>
      <c r="BY343" s="20"/>
      <c r="BZ343" s="20">
        <f>SUM(BZ344:BZ346)</f>
        <v>0</v>
      </c>
      <c r="CA343" s="20"/>
      <c r="CB343" s="20"/>
      <c r="CC343" s="315"/>
      <c r="CD343" s="20"/>
      <c r="CE343" s="20">
        <f>SUM(CE344:CE346)</f>
        <v>0</v>
      </c>
      <c r="CF343" s="20"/>
      <c r="CG343" s="20"/>
      <c r="CH343" s="315"/>
      <c r="CI343" s="20"/>
      <c r="CJ343" s="20">
        <f>SUM(CJ344:CJ346)</f>
        <v>0</v>
      </c>
      <c r="CK343" s="20"/>
      <c r="CL343" s="20"/>
      <c r="CM343" s="315"/>
      <c r="CN343" s="20"/>
      <c r="CO343" s="20">
        <f>SUM(CO344:CO346)</f>
        <v>0</v>
      </c>
      <c r="CP343" s="20"/>
      <c r="CQ343" s="20"/>
      <c r="CR343" s="315"/>
      <c r="CS343" s="20"/>
      <c r="CT343" s="20">
        <f>SUM(CT344:CT346)</f>
        <v>0</v>
      </c>
      <c r="CU343" s="20"/>
      <c r="CV343" s="20"/>
      <c r="CW343" s="315"/>
      <c r="CX343" s="20"/>
      <c r="CY343" s="20">
        <f>SUM(CY344:CY346)</f>
        <v>0</v>
      </c>
      <c r="CZ343" s="20"/>
      <c r="DA343" s="20"/>
      <c r="DB343" s="315"/>
      <c r="DC343" s="20"/>
      <c r="DD343" s="20">
        <f>SUM(DD344:DD346)</f>
        <v>0</v>
      </c>
      <c r="DE343" s="20"/>
      <c r="DF343" s="20"/>
      <c r="DG343" s="315"/>
      <c r="DH343" s="20"/>
      <c r="DI343" s="20">
        <f>SUM(DI344:DI346)</f>
        <v>0</v>
      </c>
      <c r="DJ343" s="20"/>
      <c r="DK343" s="20"/>
      <c r="DL343" s="315"/>
      <c r="DM343" s="20"/>
      <c r="DN343" s="20">
        <f>SUM(DN344:DN346)</f>
        <v>0</v>
      </c>
      <c r="DO343" s="20"/>
      <c r="DP343" s="20"/>
      <c r="DQ343" s="315"/>
      <c r="DR343" s="20"/>
      <c r="DS343" s="20">
        <f>SUM(DS344:DS346)</f>
        <v>0</v>
      </c>
      <c r="DT343" s="20"/>
      <c r="DU343" s="20"/>
      <c r="DV343" s="315"/>
      <c r="DW343" s="20"/>
      <c r="DX343" s="20">
        <f>SUM(DX344:DX346)</f>
        <v>0</v>
      </c>
      <c r="DY343" s="20"/>
      <c r="DZ343" s="20"/>
      <c r="EA343" s="315"/>
      <c r="EB343" s="20"/>
      <c r="EC343" s="20">
        <f>SUM(EC344:EC346)</f>
        <v>0</v>
      </c>
      <c r="ED343" s="20"/>
      <c r="EE343" s="20"/>
      <c r="EF343" s="315"/>
      <c r="EG343" s="20"/>
      <c r="EH343" s="20">
        <f>SUM(EH344:EH346)</f>
        <v>0</v>
      </c>
      <c r="EI343" s="20"/>
      <c r="EJ343" s="20"/>
      <c r="EK343" s="315"/>
      <c r="EL343" s="20"/>
      <c r="EM343" s="20">
        <f>SUM(EM344:EM346)</f>
        <v>0</v>
      </c>
      <c r="EN343" s="20"/>
      <c r="EO343" s="20"/>
      <c r="EP343" s="151"/>
    </row>
    <row r="344" spans="4:146" ht="12.75" hidden="1" customHeight="1" x14ac:dyDescent="0.3">
      <c r="D344" s="151" t="s">
        <v>416</v>
      </c>
      <c r="G344" s="406"/>
      <c r="H344" s="474">
        <v>0</v>
      </c>
      <c r="I344" s="475"/>
      <c r="J344" s="20"/>
      <c r="K344" s="315"/>
      <c r="L344" s="476"/>
      <c r="M344" s="474">
        <v>0</v>
      </c>
      <c r="N344" s="475"/>
      <c r="O344" s="20"/>
      <c r="P344" s="315"/>
      <c r="Q344" s="476"/>
      <c r="R344" s="474">
        <v>0</v>
      </c>
      <c r="S344" s="475"/>
      <c r="T344" s="20"/>
      <c r="U344" s="315"/>
      <c r="V344" s="476"/>
      <c r="W344" s="474">
        <v>0</v>
      </c>
      <c r="X344" s="475"/>
      <c r="Y344" s="20"/>
      <c r="Z344" s="315"/>
      <c r="AA344" s="476"/>
      <c r="AB344" s="474">
        <v>0</v>
      </c>
      <c r="AC344" s="475"/>
      <c r="AD344" s="20"/>
      <c r="AE344" s="315"/>
      <c r="AF344" s="476"/>
      <c r="AG344" s="474">
        <v>0</v>
      </c>
      <c r="AH344" s="475"/>
      <c r="AI344" s="20"/>
      <c r="AJ344" s="315"/>
      <c r="AK344" s="476"/>
      <c r="AL344" s="474">
        <v>0</v>
      </c>
      <c r="AM344" s="475"/>
      <c r="AN344" s="20"/>
      <c r="AO344" s="315"/>
      <c r="AP344" s="476"/>
      <c r="AQ344" s="474">
        <v>0</v>
      </c>
      <c r="AR344" s="475"/>
      <c r="AS344" s="20"/>
      <c r="AT344" s="315"/>
      <c r="AU344" s="476"/>
      <c r="AV344" s="474">
        <v>0</v>
      </c>
      <c r="AW344" s="475"/>
      <c r="AX344" s="20"/>
      <c r="AY344" s="315"/>
      <c r="AZ344" s="476"/>
      <c r="BA344" s="474">
        <v>0</v>
      </c>
      <c r="BB344" s="475"/>
      <c r="BC344" s="20"/>
      <c r="BD344" s="315"/>
      <c r="BE344" s="476"/>
      <c r="BF344" s="474">
        <v>0</v>
      </c>
      <c r="BG344" s="475"/>
      <c r="BH344" s="20"/>
      <c r="BI344" s="315"/>
      <c r="BJ344" s="476"/>
      <c r="BK344" s="474">
        <v>0</v>
      </c>
      <c r="BL344" s="475"/>
      <c r="BM344" s="20"/>
      <c r="BN344" s="315"/>
      <c r="BO344" s="476"/>
      <c r="BP344" s="474">
        <v>0</v>
      </c>
      <c r="BQ344" s="475"/>
      <c r="BR344" s="20"/>
      <c r="BS344" s="315"/>
      <c r="BT344" s="476"/>
      <c r="BU344" s="474">
        <f>SUM(M344:BP344)</f>
        <v>0</v>
      </c>
      <c r="BV344" s="475"/>
      <c r="BW344" s="20"/>
      <c r="BX344" s="315"/>
      <c r="BY344" s="476"/>
      <c r="BZ344" s="474">
        <v>0</v>
      </c>
      <c r="CA344" s="475"/>
      <c r="CB344" s="20"/>
      <c r="CC344" s="315"/>
      <c r="CD344" s="476"/>
      <c r="CE344" s="474">
        <v>0</v>
      </c>
      <c r="CF344" s="475"/>
      <c r="CG344" s="20"/>
      <c r="CH344" s="315"/>
      <c r="CI344" s="476"/>
      <c r="CJ344" s="474">
        <v>0</v>
      </c>
      <c r="CK344" s="475"/>
      <c r="CL344" s="20"/>
      <c r="CM344" s="315"/>
      <c r="CN344" s="476"/>
      <c r="CO344" s="474">
        <v>0</v>
      </c>
      <c r="CP344" s="475"/>
      <c r="CQ344" s="20"/>
      <c r="CR344" s="315"/>
      <c r="CS344" s="476"/>
      <c r="CT344" s="474">
        <v>0</v>
      </c>
      <c r="CU344" s="475"/>
      <c r="CV344" s="20"/>
      <c r="CW344" s="315"/>
      <c r="CX344" s="476"/>
      <c r="CY344" s="474">
        <v>0</v>
      </c>
      <c r="CZ344" s="475"/>
      <c r="DA344" s="20"/>
      <c r="DB344" s="315"/>
      <c r="DC344" s="476"/>
      <c r="DD344" s="474">
        <v>0</v>
      </c>
      <c r="DE344" s="475"/>
      <c r="DF344" s="20"/>
      <c r="DG344" s="315"/>
      <c r="DH344" s="476"/>
      <c r="DI344" s="474">
        <v>0</v>
      </c>
      <c r="DJ344" s="475"/>
      <c r="DK344" s="20"/>
      <c r="DL344" s="315"/>
      <c r="DM344" s="476"/>
      <c r="DN344" s="474">
        <v>0</v>
      </c>
      <c r="DO344" s="475"/>
      <c r="DP344" s="20"/>
      <c r="DQ344" s="315"/>
      <c r="DR344" s="476"/>
      <c r="DS344" s="474">
        <v>0</v>
      </c>
      <c r="DT344" s="475"/>
      <c r="DU344" s="20"/>
      <c r="DV344" s="315"/>
      <c r="DW344" s="476"/>
      <c r="DX344" s="474">
        <v>0</v>
      </c>
      <c r="DY344" s="475"/>
      <c r="DZ344" s="20"/>
      <c r="EA344" s="315"/>
      <c r="EB344" s="476"/>
      <c r="EC344" s="474">
        <v>0</v>
      </c>
      <c r="ED344" s="475"/>
      <c r="EE344" s="20"/>
      <c r="EF344" s="315"/>
      <c r="EG344" s="476"/>
      <c r="EH344" s="474">
        <v>0</v>
      </c>
      <c r="EI344" s="475"/>
      <c r="EJ344" s="20"/>
      <c r="EK344" s="315"/>
      <c r="EL344" s="476"/>
      <c r="EM344" s="474">
        <f>SUM(CE344:CJ344)</f>
        <v>0</v>
      </c>
      <c r="EN344" s="475"/>
      <c r="EO344" s="20"/>
      <c r="EP344" s="151"/>
    </row>
    <row r="345" spans="4:146" ht="12.75" hidden="1" customHeight="1" x14ac:dyDescent="0.3">
      <c r="D345" s="151" t="s">
        <v>419</v>
      </c>
      <c r="G345" s="402"/>
      <c r="H345" s="20">
        <v>0</v>
      </c>
      <c r="I345" s="19"/>
      <c r="J345" s="20"/>
      <c r="K345" s="315"/>
      <c r="L345" s="315"/>
      <c r="M345" s="20">
        <v>0</v>
      </c>
      <c r="N345" s="19"/>
      <c r="O345" s="20"/>
      <c r="P345" s="315"/>
      <c r="Q345" s="315"/>
      <c r="R345" s="20">
        <v>0</v>
      </c>
      <c r="S345" s="19"/>
      <c r="T345" s="20"/>
      <c r="U345" s="315"/>
      <c r="V345" s="315"/>
      <c r="W345" s="20">
        <v>0</v>
      </c>
      <c r="X345" s="19"/>
      <c r="Y345" s="20"/>
      <c r="Z345" s="315"/>
      <c r="AA345" s="315"/>
      <c r="AB345" s="20">
        <v>0</v>
      </c>
      <c r="AC345" s="19"/>
      <c r="AD345" s="20"/>
      <c r="AE345" s="315"/>
      <c r="AF345" s="315"/>
      <c r="AG345" s="20">
        <v>0</v>
      </c>
      <c r="AH345" s="19"/>
      <c r="AI345" s="20"/>
      <c r="AJ345" s="315"/>
      <c r="AK345" s="315"/>
      <c r="AL345" s="20">
        <v>0</v>
      </c>
      <c r="AM345" s="19"/>
      <c r="AN345" s="20"/>
      <c r="AO345" s="315"/>
      <c r="AP345" s="315"/>
      <c r="AQ345" s="20">
        <v>0</v>
      </c>
      <c r="AR345" s="19"/>
      <c r="AS345" s="20"/>
      <c r="AT345" s="315"/>
      <c r="AU345" s="315"/>
      <c r="AV345" s="20">
        <v>0</v>
      </c>
      <c r="AW345" s="19"/>
      <c r="AX345" s="20"/>
      <c r="AY345" s="315"/>
      <c r="AZ345" s="315"/>
      <c r="BA345" s="20">
        <v>0</v>
      </c>
      <c r="BB345" s="19"/>
      <c r="BC345" s="20"/>
      <c r="BD345" s="315"/>
      <c r="BE345" s="315"/>
      <c r="BF345" s="20">
        <v>0</v>
      </c>
      <c r="BG345" s="19"/>
      <c r="BH345" s="20"/>
      <c r="BI345" s="315"/>
      <c r="BJ345" s="315"/>
      <c r="BK345" s="20">
        <v>0</v>
      </c>
      <c r="BL345" s="19"/>
      <c r="BM345" s="20"/>
      <c r="BN345" s="315"/>
      <c r="BO345" s="315"/>
      <c r="BP345" s="20">
        <v>0</v>
      </c>
      <c r="BQ345" s="19"/>
      <c r="BR345" s="20"/>
      <c r="BS345" s="315"/>
      <c r="BT345" s="315"/>
      <c r="BU345" s="20">
        <f>SUM(M345:BP345)</f>
        <v>0</v>
      </c>
      <c r="BV345" s="19"/>
      <c r="BW345" s="20"/>
      <c r="BX345" s="315"/>
      <c r="BY345" s="315"/>
      <c r="BZ345" s="20">
        <v>0</v>
      </c>
      <c r="CA345" s="19"/>
      <c r="CB345" s="20"/>
      <c r="CC345" s="315"/>
      <c r="CD345" s="315"/>
      <c r="CE345" s="20">
        <v>0</v>
      </c>
      <c r="CF345" s="19"/>
      <c r="CG345" s="20"/>
      <c r="CH345" s="315"/>
      <c r="CI345" s="315"/>
      <c r="CJ345" s="20">
        <v>0</v>
      </c>
      <c r="CK345" s="19"/>
      <c r="CL345" s="20"/>
      <c r="CM345" s="315"/>
      <c r="CN345" s="315"/>
      <c r="CO345" s="20">
        <v>0</v>
      </c>
      <c r="CP345" s="19"/>
      <c r="CQ345" s="20"/>
      <c r="CR345" s="315"/>
      <c r="CS345" s="315"/>
      <c r="CT345" s="20">
        <v>0</v>
      </c>
      <c r="CU345" s="19"/>
      <c r="CV345" s="20"/>
      <c r="CW345" s="315"/>
      <c r="CX345" s="315"/>
      <c r="CY345" s="20">
        <v>0</v>
      </c>
      <c r="CZ345" s="19"/>
      <c r="DA345" s="20"/>
      <c r="DB345" s="315"/>
      <c r="DC345" s="315"/>
      <c r="DD345" s="20">
        <v>0</v>
      </c>
      <c r="DE345" s="19"/>
      <c r="DF345" s="20"/>
      <c r="DG345" s="315"/>
      <c r="DH345" s="315"/>
      <c r="DI345" s="20">
        <v>0</v>
      </c>
      <c r="DJ345" s="19"/>
      <c r="DK345" s="20"/>
      <c r="DL345" s="315"/>
      <c r="DM345" s="315"/>
      <c r="DN345" s="20">
        <v>0</v>
      </c>
      <c r="DO345" s="19"/>
      <c r="DP345" s="20"/>
      <c r="DQ345" s="315"/>
      <c r="DR345" s="315"/>
      <c r="DS345" s="20">
        <v>0</v>
      </c>
      <c r="DT345" s="19"/>
      <c r="DU345" s="20"/>
      <c r="DV345" s="315"/>
      <c r="DW345" s="315"/>
      <c r="DX345" s="20">
        <v>0</v>
      </c>
      <c r="DY345" s="19"/>
      <c r="DZ345" s="20"/>
      <c r="EA345" s="315"/>
      <c r="EB345" s="315"/>
      <c r="EC345" s="20">
        <v>0</v>
      </c>
      <c r="ED345" s="19"/>
      <c r="EE345" s="20"/>
      <c r="EF345" s="315"/>
      <c r="EG345" s="315"/>
      <c r="EH345" s="20">
        <v>0</v>
      </c>
      <c r="EI345" s="19"/>
      <c r="EJ345" s="20"/>
      <c r="EK345" s="315"/>
      <c r="EL345" s="315"/>
      <c r="EM345" s="20">
        <f>SUM(CE345:CJ345)</f>
        <v>0</v>
      </c>
      <c r="EN345" s="19"/>
      <c r="EO345" s="20"/>
      <c r="EP345" s="151"/>
    </row>
    <row r="346" spans="4:146" ht="12.75" hidden="1" customHeight="1" x14ac:dyDescent="0.3">
      <c r="D346" s="151" t="s">
        <v>436</v>
      </c>
      <c r="G346" s="419"/>
      <c r="H346" s="6">
        <v>0</v>
      </c>
      <c r="I346" s="5"/>
      <c r="J346" s="20"/>
      <c r="K346" s="315"/>
      <c r="L346" s="483"/>
      <c r="M346" s="6">
        <v>0</v>
      </c>
      <c r="N346" s="5"/>
      <c r="O346" s="20"/>
      <c r="P346" s="315"/>
      <c r="Q346" s="483"/>
      <c r="R346" s="6">
        <v>0</v>
      </c>
      <c r="S346" s="5"/>
      <c r="T346" s="20"/>
      <c r="U346" s="315"/>
      <c r="V346" s="483"/>
      <c r="W346" s="6">
        <v>0</v>
      </c>
      <c r="X346" s="5"/>
      <c r="Y346" s="20"/>
      <c r="Z346" s="315"/>
      <c r="AA346" s="483"/>
      <c r="AB346" s="6">
        <v>0</v>
      </c>
      <c r="AC346" s="5"/>
      <c r="AD346" s="20"/>
      <c r="AE346" s="315"/>
      <c r="AF346" s="483"/>
      <c r="AG346" s="6">
        <v>0</v>
      </c>
      <c r="AH346" s="5"/>
      <c r="AI346" s="20"/>
      <c r="AJ346" s="315"/>
      <c r="AK346" s="483"/>
      <c r="AL346" s="6">
        <v>0</v>
      </c>
      <c r="AM346" s="5"/>
      <c r="AN346" s="20"/>
      <c r="AO346" s="315"/>
      <c r="AP346" s="483"/>
      <c r="AQ346" s="6">
        <v>0</v>
      </c>
      <c r="AR346" s="5"/>
      <c r="AS346" s="20"/>
      <c r="AT346" s="315"/>
      <c r="AU346" s="483"/>
      <c r="AV346" s="6">
        <v>0</v>
      </c>
      <c r="AW346" s="5"/>
      <c r="AX346" s="20"/>
      <c r="AY346" s="315"/>
      <c r="AZ346" s="483"/>
      <c r="BA346" s="6">
        <v>0</v>
      </c>
      <c r="BB346" s="5"/>
      <c r="BC346" s="20"/>
      <c r="BD346" s="315"/>
      <c r="BE346" s="483"/>
      <c r="BF346" s="6">
        <v>0</v>
      </c>
      <c r="BG346" s="5"/>
      <c r="BH346" s="20"/>
      <c r="BI346" s="315"/>
      <c r="BJ346" s="483"/>
      <c r="BK346" s="6">
        <v>0</v>
      </c>
      <c r="BL346" s="5"/>
      <c r="BM346" s="20"/>
      <c r="BN346" s="315"/>
      <c r="BO346" s="483"/>
      <c r="BP346" s="6">
        <v>0</v>
      </c>
      <c r="BQ346" s="5"/>
      <c r="BR346" s="20"/>
      <c r="BS346" s="315"/>
      <c r="BT346" s="483"/>
      <c r="BU346" s="6">
        <f>SUM(M346:BP346)</f>
        <v>0</v>
      </c>
      <c r="BV346" s="5"/>
      <c r="BW346" s="20"/>
      <c r="BX346" s="315"/>
      <c r="BY346" s="483"/>
      <c r="BZ346" s="6">
        <v>0</v>
      </c>
      <c r="CA346" s="5"/>
      <c r="CB346" s="20"/>
      <c r="CC346" s="315"/>
      <c r="CD346" s="483"/>
      <c r="CE346" s="6">
        <v>0</v>
      </c>
      <c r="CF346" s="5"/>
      <c r="CG346" s="20"/>
      <c r="CH346" s="315"/>
      <c r="CI346" s="483"/>
      <c r="CJ346" s="6">
        <v>0</v>
      </c>
      <c r="CK346" s="5"/>
      <c r="CL346" s="20"/>
      <c r="CM346" s="315"/>
      <c r="CN346" s="483"/>
      <c r="CO346" s="6">
        <v>0</v>
      </c>
      <c r="CP346" s="5"/>
      <c r="CQ346" s="20"/>
      <c r="CR346" s="315"/>
      <c r="CS346" s="483"/>
      <c r="CT346" s="6">
        <v>0</v>
      </c>
      <c r="CU346" s="5"/>
      <c r="CV346" s="20"/>
      <c r="CW346" s="315"/>
      <c r="CX346" s="483"/>
      <c r="CY346" s="6">
        <v>0</v>
      </c>
      <c r="CZ346" s="5"/>
      <c r="DA346" s="20"/>
      <c r="DB346" s="315"/>
      <c r="DC346" s="483"/>
      <c r="DD346" s="6">
        <v>0</v>
      </c>
      <c r="DE346" s="5"/>
      <c r="DF346" s="20"/>
      <c r="DG346" s="315"/>
      <c r="DH346" s="483"/>
      <c r="DI346" s="6">
        <v>0</v>
      </c>
      <c r="DJ346" s="5"/>
      <c r="DK346" s="20"/>
      <c r="DL346" s="315"/>
      <c r="DM346" s="483"/>
      <c r="DN346" s="6">
        <v>0</v>
      </c>
      <c r="DO346" s="5"/>
      <c r="DP346" s="20"/>
      <c r="DQ346" s="315"/>
      <c r="DR346" s="483"/>
      <c r="DS346" s="6">
        <v>0</v>
      </c>
      <c r="DT346" s="5"/>
      <c r="DU346" s="20"/>
      <c r="DV346" s="315"/>
      <c r="DW346" s="483"/>
      <c r="DX346" s="6">
        <v>0</v>
      </c>
      <c r="DY346" s="5"/>
      <c r="DZ346" s="20"/>
      <c r="EA346" s="315"/>
      <c r="EB346" s="483"/>
      <c r="EC346" s="6">
        <v>0</v>
      </c>
      <c r="ED346" s="5"/>
      <c r="EE346" s="20"/>
      <c r="EF346" s="315"/>
      <c r="EG346" s="483"/>
      <c r="EH346" s="6">
        <v>0</v>
      </c>
      <c r="EI346" s="5"/>
      <c r="EJ346" s="20"/>
      <c r="EK346" s="315"/>
      <c r="EL346" s="483"/>
      <c r="EM346" s="6">
        <f>SUM(CE346:CJ346)</f>
        <v>0</v>
      </c>
      <c r="EN346" s="5"/>
      <c r="EO346" s="20"/>
      <c r="EP346" s="151"/>
    </row>
    <row r="347" spans="4:146" ht="12.75" hidden="1" customHeight="1" x14ac:dyDescent="0.3">
      <c r="D347" s="151"/>
      <c r="H347" s="20"/>
      <c r="I347" s="20"/>
      <c r="J347" s="20"/>
      <c r="K347" s="315"/>
      <c r="L347" s="20"/>
      <c r="M347" s="20"/>
      <c r="N347" s="20"/>
      <c r="O347" s="20"/>
      <c r="P347" s="315"/>
      <c r="Q347" s="20"/>
      <c r="R347" s="20"/>
      <c r="S347" s="20"/>
      <c r="T347" s="20"/>
      <c r="U347" s="315"/>
      <c r="V347" s="20"/>
      <c r="W347" s="20"/>
      <c r="X347" s="20"/>
      <c r="Y347" s="20"/>
      <c r="Z347" s="315"/>
      <c r="AA347" s="20"/>
      <c r="AB347" s="20"/>
      <c r="AC347" s="20"/>
      <c r="AD347" s="20"/>
      <c r="AE347" s="315"/>
      <c r="AF347" s="20"/>
      <c r="AG347" s="20"/>
      <c r="AH347" s="20"/>
      <c r="AI347" s="20"/>
      <c r="AJ347" s="315"/>
      <c r="AK347" s="20"/>
      <c r="AL347" s="20"/>
      <c r="AM347" s="20"/>
      <c r="AN347" s="20"/>
      <c r="AO347" s="315"/>
      <c r="AP347" s="20"/>
      <c r="AQ347" s="20"/>
      <c r="AR347" s="20"/>
      <c r="AS347" s="20"/>
      <c r="AT347" s="315"/>
      <c r="AU347" s="20"/>
      <c r="AV347" s="20"/>
      <c r="AW347" s="20"/>
      <c r="AX347" s="20"/>
      <c r="AY347" s="315"/>
      <c r="AZ347" s="20"/>
      <c r="BA347" s="20"/>
      <c r="BB347" s="20"/>
      <c r="BC347" s="20"/>
      <c r="BD347" s="315"/>
      <c r="BE347" s="20"/>
      <c r="BF347" s="20"/>
      <c r="BG347" s="20"/>
      <c r="BH347" s="20"/>
      <c r="BI347" s="315"/>
      <c r="BJ347" s="20"/>
      <c r="BK347" s="20"/>
      <c r="BL347" s="20"/>
      <c r="BM347" s="20"/>
      <c r="BN347" s="315"/>
      <c r="BO347" s="20"/>
      <c r="BP347" s="20"/>
      <c r="BQ347" s="20"/>
      <c r="BR347" s="20"/>
      <c r="BS347" s="315"/>
      <c r="BT347" s="20"/>
      <c r="BU347" s="20"/>
      <c r="BV347" s="20"/>
      <c r="BW347" s="20"/>
      <c r="BX347" s="315"/>
      <c r="BY347" s="20"/>
      <c r="BZ347" s="20"/>
      <c r="CA347" s="20"/>
      <c r="CB347" s="20"/>
      <c r="CC347" s="315"/>
      <c r="CD347" s="20"/>
      <c r="CE347" s="20"/>
      <c r="CF347" s="20"/>
      <c r="CG347" s="20"/>
      <c r="CH347" s="315"/>
      <c r="CI347" s="20"/>
      <c r="CJ347" s="20"/>
      <c r="CK347" s="20"/>
      <c r="CL347" s="20"/>
      <c r="CM347" s="315"/>
      <c r="CN347" s="20"/>
      <c r="CO347" s="20"/>
      <c r="CP347" s="20"/>
      <c r="CQ347" s="20"/>
      <c r="CR347" s="315"/>
      <c r="CS347" s="20"/>
      <c r="CT347" s="20"/>
      <c r="CU347" s="20"/>
      <c r="CV347" s="20"/>
      <c r="CW347" s="315"/>
      <c r="CX347" s="20"/>
      <c r="CY347" s="20"/>
      <c r="CZ347" s="20"/>
      <c r="DA347" s="20"/>
      <c r="DB347" s="315"/>
      <c r="DC347" s="20"/>
      <c r="DD347" s="20"/>
      <c r="DE347" s="20"/>
      <c r="DF347" s="20"/>
      <c r="DG347" s="315"/>
      <c r="DH347" s="20"/>
      <c r="DI347" s="20"/>
      <c r="DJ347" s="20"/>
      <c r="DK347" s="20"/>
      <c r="DL347" s="315"/>
      <c r="DM347" s="20"/>
      <c r="DN347" s="20"/>
      <c r="DO347" s="20"/>
      <c r="DP347" s="20"/>
      <c r="DQ347" s="315"/>
      <c r="DR347" s="20"/>
      <c r="DS347" s="20"/>
      <c r="DT347" s="20"/>
      <c r="DU347" s="20"/>
      <c r="DV347" s="315"/>
      <c r="DW347" s="20"/>
      <c r="DX347" s="20"/>
      <c r="DY347" s="20"/>
      <c r="DZ347" s="20"/>
      <c r="EA347" s="315"/>
      <c r="EB347" s="20"/>
      <c r="EC347" s="20"/>
      <c r="ED347" s="20"/>
      <c r="EE347" s="20"/>
      <c r="EF347" s="315"/>
      <c r="EG347" s="20"/>
      <c r="EH347" s="20"/>
      <c r="EI347" s="20"/>
      <c r="EJ347" s="20"/>
      <c r="EK347" s="315"/>
      <c r="EL347" s="20"/>
      <c r="EM347" s="20"/>
      <c r="EN347" s="20"/>
      <c r="EO347" s="20"/>
      <c r="EP347" s="151"/>
    </row>
    <row r="348" spans="4:146" ht="12.75" hidden="1" customHeight="1" x14ac:dyDescent="0.3">
      <c r="D348" s="151" t="s">
        <v>439</v>
      </c>
      <c r="H348" s="20">
        <f>SUM(H349:H351)</f>
        <v>0</v>
      </c>
      <c r="I348" s="20"/>
      <c r="J348" s="20"/>
      <c r="K348" s="315"/>
      <c r="L348" s="20"/>
      <c r="M348" s="20">
        <f>SUM(M349:M351)</f>
        <v>0</v>
      </c>
      <c r="N348" s="20"/>
      <c r="O348" s="20"/>
      <c r="P348" s="315"/>
      <c r="Q348" s="20"/>
      <c r="R348" s="20">
        <f>SUM(R349:R351)</f>
        <v>0</v>
      </c>
      <c r="S348" s="20"/>
      <c r="T348" s="20"/>
      <c r="U348" s="315"/>
      <c r="V348" s="20"/>
      <c r="W348" s="20">
        <f>SUM(W349:W351)</f>
        <v>0</v>
      </c>
      <c r="X348" s="20"/>
      <c r="Y348" s="20"/>
      <c r="Z348" s="315"/>
      <c r="AA348" s="20"/>
      <c r="AB348" s="20">
        <f>SUM(AB349:AB351)</f>
        <v>0</v>
      </c>
      <c r="AC348" s="20"/>
      <c r="AD348" s="20"/>
      <c r="AE348" s="315"/>
      <c r="AF348" s="20"/>
      <c r="AG348" s="20">
        <f>SUM(AG349:AG351)</f>
        <v>0</v>
      </c>
      <c r="AH348" s="20"/>
      <c r="AI348" s="20"/>
      <c r="AJ348" s="315"/>
      <c r="AK348" s="20"/>
      <c r="AL348" s="20">
        <f>SUM(AL349:AL351)</f>
        <v>0</v>
      </c>
      <c r="AM348" s="20"/>
      <c r="AN348" s="20"/>
      <c r="AO348" s="315"/>
      <c r="AP348" s="20"/>
      <c r="AQ348" s="20">
        <f>SUM(AQ349:AQ351)</f>
        <v>0</v>
      </c>
      <c r="AR348" s="20"/>
      <c r="AS348" s="20"/>
      <c r="AT348" s="315"/>
      <c r="AU348" s="20"/>
      <c r="AV348" s="20">
        <f>SUM(AV349:AV351)</f>
        <v>0</v>
      </c>
      <c r="AW348" s="20"/>
      <c r="AX348" s="20"/>
      <c r="AY348" s="315"/>
      <c r="AZ348" s="20"/>
      <c r="BA348" s="20">
        <f>SUM(BA349:BA351)</f>
        <v>0</v>
      </c>
      <c r="BB348" s="20"/>
      <c r="BC348" s="20"/>
      <c r="BD348" s="315"/>
      <c r="BE348" s="20"/>
      <c r="BF348" s="20">
        <f>SUM(BF349:BF351)</f>
        <v>0</v>
      </c>
      <c r="BG348" s="20"/>
      <c r="BH348" s="20"/>
      <c r="BI348" s="315"/>
      <c r="BJ348" s="20"/>
      <c r="BK348" s="20">
        <f>SUM(BK349:BK351)</f>
        <v>0</v>
      </c>
      <c r="BL348" s="20"/>
      <c r="BM348" s="20"/>
      <c r="BN348" s="315"/>
      <c r="BO348" s="20"/>
      <c r="BP348" s="20">
        <f>SUM(BP349:BP351)</f>
        <v>0</v>
      </c>
      <c r="BQ348" s="20"/>
      <c r="BR348" s="20"/>
      <c r="BS348" s="315"/>
      <c r="BT348" s="20"/>
      <c r="BU348" s="20">
        <f>SUM(BU349:BU351)</f>
        <v>0</v>
      </c>
      <c r="BV348" s="20"/>
      <c r="BW348" s="20"/>
      <c r="BX348" s="315"/>
      <c r="BY348" s="20"/>
      <c r="BZ348" s="20">
        <f>SUM(BZ349:BZ351)</f>
        <v>0</v>
      </c>
      <c r="CA348" s="20"/>
      <c r="CB348" s="20"/>
      <c r="CC348" s="315"/>
      <c r="CD348" s="20"/>
      <c r="CE348" s="20">
        <f>SUM(CE349:CE351)</f>
        <v>0</v>
      </c>
      <c r="CF348" s="20"/>
      <c r="CG348" s="20"/>
      <c r="CH348" s="315"/>
      <c r="CI348" s="20"/>
      <c r="CJ348" s="20">
        <f>SUM(CJ349:CJ351)</f>
        <v>0</v>
      </c>
      <c r="CK348" s="20"/>
      <c r="CL348" s="20"/>
      <c r="CM348" s="315"/>
      <c r="CN348" s="20"/>
      <c r="CO348" s="20">
        <f>SUM(CO349:CO351)</f>
        <v>0</v>
      </c>
      <c r="CP348" s="20"/>
      <c r="CQ348" s="20"/>
      <c r="CR348" s="315"/>
      <c r="CS348" s="20"/>
      <c r="CT348" s="20">
        <f>SUM(CT349:CT351)</f>
        <v>0</v>
      </c>
      <c r="CU348" s="20"/>
      <c r="CV348" s="20"/>
      <c r="CW348" s="315"/>
      <c r="CX348" s="20"/>
      <c r="CY348" s="20">
        <f>SUM(CY349:CY351)</f>
        <v>0</v>
      </c>
      <c r="CZ348" s="20"/>
      <c r="DA348" s="20"/>
      <c r="DB348" s="315"/>
      <c r="DC348" s="20"/>
      <c r="DD348" s="20">
        <f>SUM(DD349:DD351)</f>
        <v>0</v>
      </c>
      <c r="DE348" s="20"/>
      <c r="DF348" s="20"/>
      <c r="DG348" s="315"/>
      <c r="DH348" s="20"/>
      <c r="DI348" s="20">
        <f>SUM(DI349:DI351)</f>
        <v>0</v>
      </c>
      <c r="DJ348" s="20"/>
      <c r="DK348" s="20"/>
      <c r="DL348" s="315"/>
      <c r="DM348" s="20"/>
      <c r="DN348" s="20">
        <f>SUM(DN349:DN351)</f>
        <v>0</v>
      </c>
      <c r="DO348" s="20"/>
      <c r="DP348" s="20"/>
      <c r="DQ348" s="315"/>
      <c r="DR348" s="20"/>
      <c r="DS348" s="20">
        <f>SUM(DS349:DS351)</f>
        <v>0</v>
      </c>
      <c r="DT348" s="20"/>
      <c r="DU348" s="20"/>
      <c r="DV348" s="315"/>
      <c r="DW348" s="20"/>
      <c r="DX348" s="20">
        <f>SUM(DX349:DX351)</f>
        <v>0</v>
      </c>
      <c r="DY348" s="20"/>
      <c r="DZ348" s="20"/>
      <c r="EA348" s="315"/>
      <c r="EB348" s="20"/>
      <c r="EC348" s="20">
        <f>SUM(EC349:EC351)</f>
        <v>0</v>
      </c>
      <c r="ED348" s="20"/>
      <c r="EE348" s="20"/>
      <c r="EF348" s="315"/>
      <c r="EG348" s="20"/>
      <c r="EH348" s="20">
        <f>SUM(EH349:EH351)</f>
        <v>0</v>
      </c>
      <c r="EI348" s="20"/>
      <c r="EJ348" s="20"/>
      <c r="EK348" s="315"/>
      <c r="EL348" s="20"/>
      <c r="EM348" s="20">
        <f>SUM(EM349:EM351)</f>
        <v>0</v>
      </c>
      <c r="EN348" s="20"/>
      <c r="EO348" s="20"/>
      <c r="EP348" s="151"/>
    </row>
    <row r="349" spans="4:146" ht="12.75" hidden="1" customHeight="1" x14ac:dyDescent="0.3">
      <c r="D349" s="151" t="s">
        <v>416</v>
      </c>
      <c r="G349" s="406"/>
      <c r="H349" s="474">
        <v>0</v>
      </c>
      <c r="I349" s="475"/>
      <c r="J349" s="20"/>
      <c r="K349" s="315"/>
      <c r="L349" s="476"/>
      <c r="M349" s="474">
        <v>0</v>
      </c>
      <c r="N349" s="475"/>
      <c r="O349" s="20"/>
      <c r="P349" s="315"/>
      <c r="Q349" s="476"/>
      <c r="R349" s="474">
        <v>0</v>
      </c>
      <c r="S349" s="475"/>
      <c r="T349" s="20"/>
      <c r="U349" s="315"/>
      <c r="V349" s="476"/>
      <c r="W349" s="474">
        <v>0</v>
      </c>
      <c r="X349" s="475"/>
      <c r="Y349" s="20"/>
      <c r="Z349" s="315"/>
      <c r="AA349" s="476"/>
      <c r="AB349" s="474">
        <v>0</v>
      </c>
      <c r="AC349" s="475"/>
      <c r="AD349" s="20"/>
      <c r="AE349" s="315"/>
      <c r="AF349" s="476"/>
      <c r="AG349" s="474">
        <v>0</v>
      </c>
      <c r="AH349" s="475"/>
      <c r="AI349" s="20"/>
      <c r="AJ349" s="315"/>
      <c r="AK349" s="476"/>
      <c r="AL349" s="474">
        <v>0</v>
      </c>
      <c r="AM349" s="475"/>
      <c r="AN349" s="20"/>
      <c r="AO349" s="315"/>
      <c r="AP349" s="476"/>
      <c r="AQ349" s="474">
        <v>0</v>
      </c>
      <c r="AR349" s="475"/>
      <c r="AS349" s="20"/>
      <c r="AT349" s="315"/>
      <c r="AU349" s="476"/>
      <c r="AV349" s="474">
        <v>0</v>
      </c>
      <c r="AW349" s="475"/>
      <c r="AX349" s="20"/>
      <c r="AY349" s="315"/>
      <c r="AZ349" s="476"/>
      <c r="BA349" s="474">
        <v>0</v>
      </c>
      <c r="BB349" s="475"/>
      <c r="BC349" s="20"/>
      <c r="BD349" s="315"/>
      <c r="BE349" s="476"/>
      <c r="BF349" s="474">
        <v>0</v>
      </c>
      <c r="BG349" s="475"/>
      <c r="BH349" s="20"/>
      <c r="BI349" s="315"/>
      <c r="BJ349" s="476"/>
      <c r="BK349" s="474">
        <v>0</v>
      </c>
      <c r="BL349" s="475"/>
      <c r="BM349" s="20"/>
      <c r="BN349" s="315"/>
      <c r="BO349" s="476"/>
      <c r="BP349" s="474">
        <v>0</v>
      </c>
      <c r="BQ349" s="475"/>
      <c r="BR349" s="20"/>
      <c r="BS349" s="315"/>
      <c r="BT349" s="476"/>
      <c r="BU349" s="474">
        <f>SUM(M349:BP349)</f>
        <v>0</v>
      </c>
      <c r="BV349" s="475"/>
      <c r="BW349" s="20"/>
      <c r="BX349" s="315"/>
      <c r="BY349" s="476"/>
      <c r="BZ349" s="474">
        <v>0</v>
      </c>
      <c r="CA349" s="475"/>
      <c r="CB349" s="20"/>
      <c r="CC349" s="315"/>
      <c r="CD349" s="476"/>
      <c r="CE349" s="474">
        <v>0</v>
      </c>
      <c r="CF349" s="475"/>
      <c r="CG349" s="20"/>
      <c r="CH349" s="315"/>
      <c r="CI349" s="476"/>
      <c r="CJ349" s="474">
        <v>0</v>
      </c>
      <c r="CK349" s="475"/>
      <c r="CL349" s="20"/>
      <c r="CM349" s="315"/>
      <c r="CN349" s="476"/>
      <c r="CO349" s="474">
        <v>0</v>
      </c>
      <c r="CP349" s="475"/>
      <c r="CQ349" s="20"/>
      <c r="CR349" s="315"/>
      <c r="CS349" s="476"/>
      <c r="CT349" s="474">
        <v>0</v>
      </c>
      <c r="CU349" s="475"/>
      <c r="CV349" s="20"/>
      <c r="CW349" s="315"/>
      <c r="CX349" s="476"/>
      <c r="CY349" s="474">
        <v>0</v>
      </c>
      <c r="CZ349" s="475"/>
      <c r="DA349" s="20"/>
      <c r="DB349" s="315"/>
      <c r="DC349" s="476"/>
      <c r="DD349" s="474">
        <v>0</v>
      </c>
      <c r="DE349" s="475"/>
      <c r="DF349" s="20"/>
      <c r="DG349" s="315"/>
      <c r="DH349" s="476"/>
      <c r="DI349" s="474">
        <v>0</v>
      </c>
      <c r="DJ349" s="475"/>
      <c r="DK349" s="20"/>
      <c r="DL349" s="315"/>
      <c r="DM349" s="476"/>
      <c r="DN349" s="474">
        <v>0</v>
      </c>
      <c r="DO349" s="475"/>
      <c r="DP349" s="20"/>
      <c r="DQ349" s="315"/>
      <c r="DR349" s="476"/>
      <c r="DS349" s="474">
        <v>0</v>
      </c>
      <c r="DT349" s="475"/>
      <c r="DU349" s="20"/>
      <c r="DV349" s="315"/>
      <c r="DW349" s="476"/>
      <c r="DX349" s="474">
        <v>0</v>
      </c>
      <c r="DY349" s="475"/>
      <c r="DZ349" s="20"/>
      <c r="EA349" s="315"/>
      <c r="EB349" s="476"/>
      <c r="EC349" s="474">
        <v>0</v>
      </c>
      <c r="ED349" s="475"/>
      <c r="EE349" s="20"/>
      <c r="EF349" s="315"/>
      <c r="EG349" s="476"/>
      <c r="EH349" s="474">
        <v>0</v>
      </c>
      <c r="EI349" s="475"/>
      <c r="EJ349" s="20"/>
      <c r="EK349" s="315"/>
      <c r="EL349" s="476"/>
      <c r="EM349" s="474">
        <f>SUM(CE349:DI349)</f>
        <v>0</v>
      </c>
      <c r="EN349" s="475"/>
      <c r="EO349" s="20"/>
      <c r="EP349" s="151"/>
    </row>
    <row r="350" spans="4:146" ht="12.75" hidden="1" customHeight="1" x14ac:dyDescent="0.3">
      <c r="D350" s="151" t="s">
        <v>419</v>
      </c>
      <c r="G350" s="402"/>
      <c r="H350" s="20">
        <v>0</v>
      </c>
      <c r="I350" s="19"/>
      <c r="J350" s="20"/>
      <c r="K350" s="315"/>
      <c r="L350" s="315"/>
      <c r="M350" s="20">
        <v>0</v>
      </c>
      <c r="N350" s="19"/>
      <c r="O350" s="20"/>
      <c r="P350" s="315"/>
      <c r="Q350" s="315"/>
      <c r="R350" s="20">
        <v>0</v>
      </c>
      <c r="S350" s="19"/>
      <c r="T350" s="20"/>
      <c r="U350" s="315"/>
      <c r="V350" s="315"/>
      <c r="W350" s="20">
        <v>0</v>
      </c>
      <c r="X350" s="19"/>
      <c r="Y350" s="20"/>
      <c r="Z350" s="315"/>
      <c r="AA350" s="315"/>
      <c r="AB350" s="20">
        <v>0</v>
      </c>
      <c r="AC350" s="19"/>
      <c r="AD350" s="20"/>
      <c r="AE350" s="315"/>
      <c r="AF350" s="315"/>
      <c r="AG350" s="20">
        <v>0</v>
      </c>
      <c r="AH350" s="19"/>
      <c r="AI350" s="20"/>
      <c r="AJ350" s="315"/>
      <c r="AK350" s="315"/>
      <c r="AL350" s="20">
        <v>0</v>
      </c>
      <c r="AM350" s="19"/>
      <c r="AN350" s="20"/>
      <c r="AO350" s="315"/>
      <c r="AP350" s="315"/>
      <c r="AQ350" s="20">
        <v>0</v>
      </c>
      <c r="AR350" s="19"/>
      <c r="AS350" s="20"/>
      <c r="AT350" s="315"/>
      <c r="AU350" s="315"/>
      <c r="AV350" s="20">
        <v>0</v>
      </c>
      <c r="AW350" s="19"/>
      <c r="AX350" s="20"/>
      <c r="AY350" s="315"/>
      <c r="AZ350" s="315"/>
      <c r="BA350" s="20">
        <v>0</v>
      </c>
      <c r="BB350" s="19"/>
      <c r="BC350" s="20"/>
      <c r="BD350" s="315"/>
      <c r="BE350" s="315"/>
      <c r="BF350" s="20">
        <v>0</v>
      </c>
      <c r="BG350" s="19"/>
      <c r="BH350" s="20"/>
      <c r="BI350" s="315"/>
      <c r="BJ350" s="315"/>
      <c r="BK350" s="20">
        <v>0</v>
      </c>
      <c r="BL350" s="19"/>
      <c r="BM350" s="20"/>
      <c r="BN350" s="315"/>
      <c r="BO350" s="315"/>
      <c r="BP350" s="20">
        <v>0</v>
      </c>
      <c r="BQ350" s="19"/>
      <c r="BR350" s="20"/>
      <c r="BS350" s="315"/>
      <c r="BT350" s="315"/>
      <c r="BU350" s="20">
        <f>SUM(M350:BP350)</f>
        <v>0</v>
      </c>
      <c r="BV350" s="19"/>
      <c r="BW350" s="20"/>
      <c r="BX350" s="315"/>
      <c r="BY350" s="315"/>
      <c r="BZ350" s="20">
        <v>0</v>
      </c>
      <c r="CA350" s="19"/>
      <c r="CB350" s="20"/>
      <c r="CC350" s="315"/>
      <c r="CD350" s="315"/>
      <c r="CE350" s="20">
        <v>0</v>
      </c>
      <c r="CF350" s="19"/>
      <c r="CG350" s="20"/>
      <c r="CH350" s="315"/>
      <c r="CI350" s="315"/>
      <c r="CJ350" s="20">
        <v>0</v>
      </c>
      <c r="CK350" s="19"/>
      <c r="CL350" s="20"/>
      <c r="CM350" s="315"/>
      <c r="CN350" s="315"/>
      <c r="CO350" s="20">
        <v>0</v>
      </c>
      <c r="CP350" s="19"/>
      <c r="CQ350" s="20"/>
      <c r="CR350" s="315"/>
      <c r="CS350" s="315"/>
      <c r="CT350" s="20">
        <v>0</v>
      </c>
      <c r="CU350" s="19"/>
      <c r="CV350" s="20"/>
      <c r="CW350" s="315"/>
      <c r="CX350" s="315"/>
      <c r="CY350" s="20">
        <v>0</v>
      </c>
      <c r="CZ350" s="19"/>
      <c r="DA350" s="20"/>
      <c r="DB350" s="315"/>
      <c r="DC350" s="315"/>
      <c r="DD350" s="20">
        <v>0</v>
      </c>
      <c r="DE350" s="19"/>
      <c r="DF350" s="20"/>
      <c r="DG350" s="315"/>
      <c r="DH350" s="315"/>
      <c r="DI350" s="20">
        <v>0</v>
      </c>
      <c r="DJ350" s="19"/>
      <c r="DK350" s="20"/>
      <c r="DL350" s="315"/>
      <c r="DM350" s="315"/>
      <c r="DN350" s="20">
        <v>0</v>
      </c>
      <c r="DO350" s="19"/>
      <c r="DP350" s="20"/>
      <c r="DQ350" s="315"/>
      <c r="DR350" s="315"/>
      <c r="DS350" s="20">
        <v>0</v>
      </c>
      <c r="DT350" s="19"/>
      <c r="DU350" s="20"/>
      <c r="DV350" s="315"/>
      <c r="DW350" s="315"/>
      <c r="DX350" s="20">
        <v>0</v>
      </c>
      <c r="DY350" s="19"/>
      <c r="DZ350" s="20"/>
      <c r="EA350" s="315"/>
      <c r="EB350" s="315"/>
      <c r="EC350" s="20">
        <v>0</v>
      </c>
      <c r="ED350" s="19"/>
      <c r="EE350" s="20"/>
      <c r="EF350" s="315"/>
      <c r="EG350" s="315"/>
      <c r="EH350" s="20">
        <v>0</v>
      </c>
      <c r="EI350" s="19"/>
      <c r="EJ350" s="20"/>
      <c r="EK350" s="315"/>
      <c r="EL350" s="315"/>
      <c r="EM350" s="20">
        <f>SUM(CE350:DI350)</f>
        <v>0</v>
      </c>
      <c r="EN350" s="19"/>
      <c r="EO350" s="20"/>
      <c r="EP350" s="151"/>
    </row>
    <row r="351" spans="4:146" ht="12.75" hidden="1" customHeight="1" x14ac:dyDescent="0.3">
      <c r="D351" s="151" t="s">
        <v>436</v>
      </c>
      <c r="G351" s="419"/>
      <c r="H351" s="6">
        <v>0</v>
      </c>
      <c r="I351" s="5"/>
      <c r="J351" s="20"/>
      <c r="K351" s="315"/>
      <c r="L351" s="483"/>
      <c r="M351" s="6">
        <v>0</v>
      </c>
      <c r="N351" s="5"/>
      <c r="O351" s="20"/>
      <c r="P351" s="315"/>
      <c r="Q351" s="483"/>
      <c r="R351" s="6">
        <v>0</v>
      </c>
      <c r="S351" s="5"/>
      <c r="T351" s="20"/>
      <c r="U351" s="315"/>
      <c r="V351" s="483"/>
      <c r="W351" s="6">
        <v>0</v>
      </c>
      <c r="X351" s="5"/>
      <c r="Y351" s="20"/>
      <c r="Z351" s="315"/>
      <c r="AA351" s="483"/>
      <c r="AB351" s="6">
        <v>0</v>
      </c>
      <c r="AC351" s="5"/>
      <c r="AD351" s="20"/>
      <c r="AE351" s="315"/>
      <c r="AF351" s="483"/>
      <c r="AG351" s="6">
        <v>0</v>
      </c>
      <c r="AH351" s="5"/>
      <c r="AI351" s="20"/>
      <c r="AJ351" s="315"/>
      <c r="AK351" s="483"/>
      <c r="AL351" s="6">
        <v>0</v>
      </c>
      <c r="AM351" s="5"/>
      <c r="AN351" s="20"/>
      <c r="AO351" s="315"/>
      <c r="AP351" s="483"/>
      <c r="AQ351" s="6">
        <v>0</v>
      </c>
      <c r="AR351" s="5"/>
      <c r="AS351" s="20"/>
      <c r="AT351" s="315"/>
      <c r="AU351" s="483"/>
      <c r="AV351" s="6">
        <v>0</v>
      </c>
      <c r="AW351" s="5"/>
      <c r="AX351" s="20"/>
      <c r="AY351" s="315"/>
      <c r="AZ351" s="483"/>
      <c r="BA351" s="6">
        <v>0</v>
      </c>
      <c r="BB351" s="5"/>
      <c r="BC351" s="20"/>
      <c r="BD351" s="315"/>
      <c r="BE351" s="483"/>
      <c r="BF351" s="6">
        <v>0</v>
      </c>
      <c r="BG351" s="5"/>
      <c r="BH351" s="20"/>
      <c r="BI351" s="315"/>
      <c r="BJ351" s="483"/>
      <c r="BK351" s="6">
        <v>0</v>
      </c>
      <c r="BL351" s="5"/>
      <c r="BM351" s="20"/>
      <c r="BN351" s="315"/>
      <c r="BO351" s="483"/>
      <c r="BP351" s="6">
        <v>0</v>
      </c>
      <c r="BQ351" s="5"/>
      <c r="BR351" s="20"/>
      <c r="BS351" s="315"/>
      <c r="BT351" s="483"/>
      <c r="BU351" s="6">
        <f>SUM(M351:BP351)</f>
        <v>0</v>
      </c>
      <c r="BV351" s="5"/>
      <c r="BW351" s="20"/>
      <c r="BX351" s="315"/>
      <c r="BY351" s="483"/>
      <c r="BZ351" s="6">
        <v>0</v>
      </c>
      <c r="CA351" s="5"/>
      <c r="CB351" s="20"/>
      <c r="CC351" s="315"/>
      <c r="CD351" s="483"/>
      <c r="CE351" s="6">
        <v>0</v>
      </c>
      <c r="CF351" s="5"/>
      <c r="CG351" s="20"/>
      <c r="CH351" s="315"/>
      <c r="CI351" s="483"/>
      <c r="CJ351" s="6">
        <v>0</v>
      </c>
      <c r="CK351" s="5"/>
      <c r="CL351" s="20"/>
      <c r="CM351" s="315"/>
      <c r="CN351" s="483"/>
      <c r="CO351" s="6">
        <v>0</v>
      </c>
      <c r="CP351" s="5"/>
      <c r="CQ351" s="20"/>
      <c r="CR351" s="315"/>
      <c r="CS351" s="483"/>
      <c r="CT351" s="6">
        <v>0</v>
      </c>
      <c r="CU351" s="5"/>
      <c r="CV351" s="20"/>
      <c r="CW351" s="315"/>
      <c r="CX351" s="483"/>
      <c r="CY351" s="6">
        <v>0</v>
      </c>
      <c r="CZ351" s="5"/>
      <c r="DA351" s="20"/>
      <c r="DB351" s="315"/>
      <c r="DC351" s="483"/>
      <c r="DD351" s="6">
        <v>0</v>
      </c>
      <c r="DE351" s="5"/>
      <c r="DF351" s="20"/>
      <c r="DG351" s="315"/>
      <c r="DH351" s="483"/>
      <c r="DI351" s="6">
        <v>0</v>
      </c>
      <c r="DJ351" s="5"/>
      <c r="DK351" s="20"/>
      <c r="DL351" s="315"/>
      <c r="DM351" s="483"/>
      <c r="DN351" s="6">
        <v>0</v>
      </c>
      <c r="DO351" s="5"/>
      <c r="DP351" s="20"/>
      <c r="DQ351" s="315"/>
      <c r="DR351" s="483"/>
      <c r="DS351" s="6">
        <v>0</v>
      </c>
      <c r="DT351" s="5"/>
      <c r="DU351" s="20"/>
      <c r="DV351" s="315"/>
      <c r="DW351" s="483"/>
      <c r="DX351" s="6">
        <v>0</v>
      </c>
      <c r="DY351" s="5"/>
      <c r="DZ351" s="20"/>
      <c r="EA351" s="315"/>
      <c r="EB351" s="483"/>
      <c r="EC351" s="6">
        <v>0</v>
      </c>
      <c r="ED351" s="5"/>
      <c r="EE351" s="20"/>
      <c r="EF351" s="315"/>
      <c r="EG351" s="483"/>
      <c r="EH351" s="6">
        <v>0</v>
      </c>
      <c r="EI351" s="5"/>
      <c r="EJ351" s="20"/>
      <c r="EK351" s="315"/>
      <c r="EL351" s="483"/>
      <c r="EM351" s="6">
        <f>SUM(CE351:DI351)</f>
        <v>0</v>
      </c>
      <c r="EN351" s="5"/>
      <c r="EO351" s="20"/>
      <c r="EP351" s="151"/>
    </row>
    <row r="352" spans="4:146" ht="12.75" customHeight="1" x14ac:dyDescent="0.3">
      <c r="D352" s="151"/>
      <c r="H352" s="20"/>
      <c r="I352" s="20"/>
      <c r="J352" s="20"/>
      <c r="K352" s="315"/>
      <c r="L352" s="20"/>
      <c r="M352" s="20"/>
      <c r="N352" s="20"/>
      <c r="O352" s="20"/>
      <c r="P352" s="315"/>
      <c r="Q352" s="20"/>
      <c r="R352" s="20"/>
      <c r="S352" s="20"/>
      <c r="T352" s="20"/>
      <c r="U352" s="315"/>
      <c r="V352" s="20"/>
      <c r="W352" s="20"/>
      <c r="X352" s="20"/>
      <c r="Y352" s="20"/>
      <c r="Z352" s="315"/>
      <c r="AA352" s="20"/>
      <c r="AB352" s="20"/>
      <c r="AC352" s="20"/>
      <c r="AD352" s="20"/>
      <c r="AE352" s="315"/>
      <c r="AF352" s="20"/>
      <c r="AG352" s="20"/>
      <c r="AH352" s="20"/>
      <c r="AI352" s="20"/>
      <c r="AJ352" s="315"/>
      <c r="AK352" s="20"/>
      <c r="AL352" s="20"/>
      <c r="AM352" s="20"/>
      <c r="AN352" s="20"/>
      <c r="AO352" s="315"/>
      <c r="AP352" s="20"/>
      <c r="AQ352" s="20"/>
      <c r="AR352" s="20"/>
      <c r="AS352" s="20"/>
      <c r="AT352" s="315"/>
      <c r="AU352" s="20"/>
      <c r="AV352" s="20"/>
      <c r="AW352" s="20"/>
      <c r="AX352" s="20"/>
      <c r="AY352" s="315"/>
      <c r="AZ352" s="20"/>
      <c r="BA352" s="20"/>
      <c r="BB352" s="20"/>
      <c r="BC352" s="20"/>
      <c r="BD352" s="315"/>
      <c r="BE352" s="20"/>
      <c r="BF352" s="20"/>
      <c r="BG352" s="20"/>
      <c r="BH352" s="20"/>
      <c r="BI352" s="315"/>
      <c r="BJ352" s="20"/>
      <c r="BK352" s="20"/>
      <c r="BL352" s="20"/>
      <c r="BM352" s="20"/>
      <c r="BN352" s="315"/>
      <c r="BO352" s="20"/>
      <c r="BP352" s="20"/>
      <c r="BQ352" s="20"/>
      <c r="BR352" s="20"/>
      <c r="BS352" s="315"/>
      <c r="BT352" s="20"/>
      <c r="BU352" s="20"/>
      <c r="BV352" s="20"/>
      <c r="BW352" s="20"/>
      <c r="BX352" s="315"/>
      <c r="BY352" s="20"/>
      <c r="BZ352" s="20"/>
      <c r="CA352" s="20"/>
      <c r="CB352" s="20"/>
      <c r="CC352" s="315"/>
      <c r="CD352" s="20"/>
      <c r="CE352" s="20"/>
      <c r="CF352" s="20"/>
      <c r="CG352" s="20"/>
      <c r="CH352" s="315"/>
      <c r="CI352" s="20"/>
      <c r="CJ352" s="20"/>
      <c r="CK352" s="20"/>
      <c r="CL352" s="20"/>
      <c r="CM352" s="315"/>
      <c r="CN352" s="20"/>
      <c r="CO352" s="20"/>
      <c r="CP352" s="20"/>
      <c r="CQ352" s="20"/>
      <c r="CR352" s="315"/>
      <c r="CS352" s="20"/>
      <c r="CT352" s="20"/>
      <c r="CU352" s="20"/>
      <c r="CV352" s="20"/>
      <c r="CW352" s="315"/>
      <c r="CX352" s="20"/>
      <c r="CY352" s="20"/>
      <c r="CZ352" s="20"/>
      <c r="DA352" s="20"/>
      <c r="DB352" s="315"/>
      <c r="DC352" s="20"/>
      <c r="DD352" s="20"/>
      <c r="DE352" s="20"/>
      <c r="DF352" s="20"/>
      <c r="DG352" s="315"/>
      <c r="DH352" s="20"/>
      <c r="DI352" s="20"/>
      <c r="DJ352" s="20"/>
      <c r="DK352" s="20"/>
      <c r="DL352" s="315"/>
      <c r="DM352" s="20"/>
      <c r="DN352" s="20"/>
      <c r="DO352" s="20"/>
      <c r="DP352" s="20"/>
      <c r="DQ352" s="315"/>
      <c r="DR352" s="20"/>
      <c r="DS352" s="20"/>
      <c r="DT352" s="20"/>
      <c r="DU352" s="20"/>
      <c r="DV352" s="315"/>
      <c r="DW352" s="20"/>
      <c r="DX352" s="20"/>
      <c r="DY352" s="20"/>
      <c r="DZ352" s="20"/>
      <c r="EA352" s="315"/>
      <c r="EB352" s="20"/>
      <c r="EC352" s="20"/>
      <c r="ED352" s="20"/>
      <c r="EE352" s="20"/>
      <c r="EF352" s="315"/>
      <c r="EG352" s="20"/>
      <c r="EH352" s="20"/>
      <c r="EI352" s="20"/>
      <c r="EJ352" s="20"/>
      <c r="EK352" s="315"/>
      <c r="EL352" s="20"/>
      <c r="EM352" s="20"/>
      <c r="EN352" s="20"/>
      <c r="EO352" s="20"/>
      <c r="EP352" s="151"/>
    </row>
    <row r="353" spans="4:146" ht="12.75" customHeight="1" x14ac:dyDescent="0.3">
      <c r="D353" s="151" t="s">
        <v>440</v>
      </c>
      <c r="H353" s="20">
        <f>SUM(H354:H356)</f>
        <v>9506025</v>
      </c>
      <c r="I353" s="20"/>
      <c r="J353" s="20"/>
      <c r="K353" s="315"/>
      <c r="L353" s="20"/>
      <c r="M353" s="20">
        <f>SUM(M354:M356)</f>
        <v>0</v>
      </c>
      <c r="N353" s="20"/>
      <c r="O353" s="20"/>
      <c r="P353" s="315"/>
      <c r="Q353" s="20"/>
      <c r="R353" s="20">
        <f>SUM(R354:R356)</f>
        <v>891587</v>
      </c>
      <c r="S353" s="20"/>
      <c r="T353" s="20"/>
      <c r="U353" s="315"/>
      <c r="V353" s="20"/>
      <c r="W353" s="20">
        <f>SUM(W354:W356)</f>
        <v>2771370</v>
      </c>
      <c r="X353" s="20"/>
      <c r="Y353" s="20"/>
      <c r="Z353" s="315"/>
      <c r="AA353" s="20"/>
      <c r="AB353" s="20">
        <f>SUM(AB354:AB356)</f>
        <v>1590795</v>
      </c>
      <c r="AC353" s="20"/>
      <c r="AD353" s="20"/>
      <c r="AE353" s="315"/>
      <c r="AF353" s="20"/>
      <c r="AG353" s="20">
        <f>SUM(AG354:AG356)</f>
        <v>2223154</v>
      </c>
      <c r="AH353" s="20"/>
      <c r="AI353" s="20"/>
      <c r="AJ353" s="315"/>
      <c r="AK353" s="20"/>
      <c r="AL353" s="20">
        <f>SUM(AL354:AL356)</f>
        <v>2029119</v>
      </c>
      <c r="AM353" s="20"/>
      <c r="AN353" s="20"/>
      <c r="AO353" s="315"/>
      <c r="AP353" s="20"/>
      <c r="AQ353" s="20">
        <f>SUM(AQ354:AQ356)</f>
        <v>4987374</v>
      </c>
      <c r="AR353" s="20"/>
      <c r="AS353" s="20"/>
      <c r="AT353" s="315"/>
      <c r="AU353" s="20"/>
      <c r="AV353" s="20">
        <f>SUM(AV354:AV356)</f>
        <v>1141700</v>
      </c>
      <c r="AW353" s="20"/>
      <c r="AX353" s="20"/>
      <c r="AY353" s="315"/>
      <c r="AZ353" s="20"/>
      <c r="BA353" s="20">
        <f>SUM(BA354:BA356)</f>
        <v>0</v>
      </c>
      <c r="BB353" s="20"/>
      <c r="BC353" s="20"/>
      <c r="BD353" s="315"/>
      <c r="BE353" s="20"/>
      <c r="BF353" s="20">
        <f>SUM(BF354:BF356)</f>
        <v>0</v>
      </c>
      <c r="BG353" s="20"/>
      <c r="BH353" s="20"/>
      <c r="BI353" s="315"/>
      <c r="BJ353" s="20"/>
      <c r="BK353" s="20">
        <f>SUM(BK354:BK356)</f>
        <v>0</v>
      </c>
      <c r="BL353" s="20"/>
      <c r="BM353" s="20"/>
      <c r="BN353" s="315"/>
      <c r="BO353" s="20"/>
      <c r="BP353" s="20">
        <f>SUM(BP354:BP356)</f>
        <v>0</v>
      </c>
      <c r="BQ353" s="20"/>
      <c r="BR353" s="20"/>
      <c r="BS353" s="315"/>
      <c r="BT353" s="20"/>
      <c r="BU353" s="20">
        <f>SUM(BU354:BU356)</f>
        <v>15635099</v>
      </c>
      <c r="BV353" s="20"/>
      <c r="BW353" s="20"/>
      <c r="BX353" s="315"/>
      <c r="BY353" s="20"/>
      <c r="BZ353" s="20">
        <f>SUM(BZ354:BZ356)</f>
        <v>0</v>
      </c>
      <c r="CA353" s="20"/>
      <c r="CB353" s="20"/>
      <c r="CC353" s="315"/>
      <c r="CD353" s="20"/>
      <c r="CE353" s="20">
        <f>SUM(CE354:CE356)</f>
        <v>0</v>
      </c>
      <c r="CF353" s="20"/>
      <c r="CG353" s="20"/>
      <c r="CH353" s="315"/>
      <c r="CI353" s="20"/>
      <c r="CJ353" s="20">
        <f>SUM(CJ354:CJ356)</f>
        <v>0</v>
      </c>
      <c r="CK353" s="20"/>
      <c r="CL353" s="20"/>
      <c r="CM353" s="315"/>
      <c r="CN353" s="20"/>
      <c r="CO353" s="20">
        <f>SUM(CO354:CO356)</f>
        <v>0</v>
      </c>
      <c r="CP353" s="20"/>
      <c r="CQ353" s="20"/>
      <c r="CR353" s="315"/>
      <c r="CS353" s="20"/>
      <c r="CT353" s="20">
        <f>SUM(CT354:CT356)</f>
        <v>0</v>
      </c>
      <c r="CU353" s="20"/>
      <c r="CV353" s="20"/>
      <c r="CW353" s="315"/>
      <c r="CX353" s="20"/>
      <c r="CY353" s="20">
        <f>SUM(CY354:CY356)</f>
        <v>0</v>
      </c>
      <c r="CZ353" s="20"/>
      <c r="DA353" s="20"/>
      <c r="DB353" s="315"/>
      <c r="DC353" s="20"/>
      <c r="DD353" s="20">
        <f>SUM(DD354:DD356)</f>
        <v>0</v>
      </c>
      <c r="DE353" s="20"/>
      <c r="DF353" s="20"/>
      <c r="DG353" s="315"/>
      <c r="DH353" s="20"/>
      <c r="DI353" s="20">
        <f>SUM(DI354:DI356)</f>
        <v>0</v>
      </c>
      <c r="DJ353" s="20"/>
      <c r="DK353" s="20"/>
      <c r="DL353" s="315"/>
      <c r="DM353" s="20"/>
      <c r="DN353" s="20">
        <f>SUM(DN354:DN356)</f>
        <v>0</v>
      </c>
      <c r="DO353" s="20"/>
      <c r="DP353" s="20"/>
      <c r="DQ353" s="315"/>
      <c r="DR353" s="20"/>
      <c r="DS353" s="20">
        <f>SUM(DS354:DS356)</f>
        <v>0</v>
      </c>
      <c r="DT353" s="20"/>
      <c r="DU353" s="20"/>
      <c r="DV353" s="315"/>
      <c r="DW353" s="20"/>
      <c r="DX353" s="20">
        <f>SUM(DX354:DX356)</f>
        <v>0</v>
      </c>
      <c r="DY353" s="20"/>
      <c r="DZ353" s="20"/>
      <c r="EA353" s="315"/>
      <c r="EB353" s="20"/>
      <c r="EC353" s="20">
        <f>SUM(EC354:EC356)</f>
        <v>0</v>
      </c>
      <c r="ED353" s="20"/>
      <c r="EE353" s="20"/>
      <c r="EF353" s="315"/>
      <c r="EG353" s="20"/>
      <c r="EH353" s="20">
        <f>SUM(EH354:EH356)</f>
        <v>0</v>
      </c>
      <c r="EI353" s="20"/>
      <c r="EJ353" s="20"/>
      <c r="EK353" s="315"/>
      <c r="EL353" s="20"/>
      <c r="EM353" s="20">
        <f>SUM(EM354:EM356)</f>
        <v>0</v>
      </c>
      <c r="EN353" s="20"/>
      <c r="EO353" s="20"/>
      <c r="EP353" s="151"/>
    </row>
    <row r="354" spans="4:146" ht="12.75" customHeight="1" x14ac:dyDescent="0.3">
      <c r="D354" s="151" t="s">
        <v>416</v>
      </c>
      <c r="G354" s="406"/>
      <c r="H354" s="474">
        <v>9894329</v>
      </c>
      <c r="I354" s="475"/>
      <c r="J354" s="20"/>
      <c r="K354" s="315"/>
      <c r="L354" s="476"/>
      <c r="M354" s="474">
        <v>0</v>
      </c>
      <c r="N354" s="475"/>
      <c r="O354" s="20"/>
      <c r="P354" s="315"/>
      <c r="Q354" s="476"/>
      <c r="R354" s="474">
        <f>891587+8166</f>
        <v>899753</v>
      </c>
      <c r="S354" s="475"/>
      <c r="T354" s="20"/>
      <c r="U354" s="315"/>
      <c r="V354" s="476"/>
      <c r="W354" s="474">
        <f>2771370+69507</f>
        <v>2840877</v>
      </c>
      <c r="X354" s="475"/>
      <c r="Y354" s="20"/>
      <c r="Z354" s="315"/>
      <c r="AA354" s="476"/>
      <c r="AB354" s="474">
        <f>1590795+57022</f>
        <v>1647817</v>
      </c>
      <c r="AC354" s="475"/>
      <c r="AD354" s="20"/>
      <c r="AE354" s="315"/>
      <c r="AF354" s="476"/>
      <c r="AG354" s="474">
        <f>2223154+128757</f>
        <v>2351911</v>
      </c>
      <c r="AH354" s="475"/>
      <c r="AI354" s="20"/>
      <c r="AJ354" s="315"/>
      <c r="AK354" s="476"/>
      <c r="AL354" s="474">
        <f>2029119+124852</f>
        <v>2153971</v>
      </c>
      <c r="AM354" s="475"/>
      <c r="AN354" s="20"/>
      <c r="AO354" s="315"/>
      <c r="AP354" s="476"/>
      <c r="AQ354" s="474">
        <f>4987374+405993</f>
        <v>5393367</v>
      </c>
      <c r="AR354" s="475"/>
      <c r="AS354" s="20"/>
      <c r="AT354" s="315"/>
      <c r="AU354" s="476"/>
      <c r="AV354" s="474">
        <f>1141700+107161</f>
        <v>1248861</v>
      </c>
      <c r="AW354" s="475"/>
      <c r="AX354" s="20"/>
      <c r="AY354" s="315"/>
      <c r="AZ354" s="476"/>
      <c r="BA354" s="474">
        <v>0</v>
      </c>
      <c r="BB354" s="475"/>
      <c r="BC354" s="20"/>
      <c r="BD354" s="315"/>
      <c r="BE354" s="476"/>
      <c r="BF354" s="474">
        <v>0</v>
      </c>
      <c r="BG354" s="475"/>
      <c r="BH354" s="20"/>
      <c r="BI354" s="315"/>
      <c r="BJ354" s="476"/>
      <c r="BK354" s="474">
        <v>0</v>
      </c>
      <c r="BL354" s="475"/>
      <c r="BM354" s="20"/>
      <c r="BN354" s="315"/>
      <c r="BO354" s="476"/>
      <c r="BP354" s="474">
        <v>0</v>
      </c>
      <c r="BQ354" s="475"/>
      <c r="BR354" s="20"/>
      <c r="BS354" s="315"/>
      <c r="BT354" s="476"/>
      <c r="BU354" s="474">
        <f>SUM(M354:BP354)</f>
        <v>16536557</v>
      </c>
      <c r="BV354" s="475"/>
      <c r="BW354" s="20"/>
      <c r="BX354" s="315"/>
      <c r="BY354" s="476"/>
      <c r="BZ354" s="474">
        <v>0</v>
      </c>
      <c r="CA354" s="475"/>
      <c r="CB354" s="20"/>
      <c r="CC354" s="315"/>
      <c r="CD354" s="476"/>
      <c r="CE354" s="474">
        <v>0</v>
      </c>
      <c r="CF354" s="475"/>
      <c r="CG354" s="20"/>
      <c r="CH354" s="315"/>
      <c r="CI354" s="476"/>
      <c r="CJ354" s="474">
        <v>0</v>
      </c>
      <c r="CK354" s="475"/>
      <c r="CL354" s="20"/>
      <c r="CM354" s="315"/>
      <c r="CN354" s="476"/>
      <c r="CO354" s="474">
        <v>0</v>
      </c>
      <c r="CP354" s="475"/>
      <c r="CQ354" s="20"/>
      <c r="CR354" s="315"/>
      <c r="CS354" s="476"/>
      <c r="CT354" s="474">
        <v>0</v>
      </c>
      <c r="CU354" s="475"/>
      <c r="CV354" s="20"/>
      <c r="CW354" s="315"/>
      <c r="CX354" s="476"/>
      <c r="CY354" s="474">
        <v>0</v>
      </c>
      <c r="CZ354" s="475"/>
      <c r="DA354" s="20"/>
      <c r="DB354" s="315"/>
      <c r="DC354" s="476"/>
      <c r="DD354" s="474">
        <v>0</v>
      </c>
      <c r="DE354" s="475"/>
      <c r="DF354" s="20"/>
      <c r="DG354" s="315"/>
      <c r="DH354" s="476"/>
      <c r="DI354" s="474">
        <v>0</v>
      </c>
      <c r="DJ354" s="475"/>
      <c r="DK354" s="20"/>
      <c r="DL354" s="315"/>
      <c r="DM354" s="476"/>
      <c r="DN354" s="474">
        <v>0</v>
      </c>
      <c r="DO354" s="475"/>
      <c r="DP354" s="20"/>
      <c r="DQ354" s="315"/>
      <c r="DR354" s="476"/>
      <c r="DS354" s="474">
        <v>0</v>
      </c>
      <c r="DT354" s="475"/>
      <c r="DU354" s="20"/>
      <c r="DV354" s="315"/>
      <c r="DW354" s="476"/>
      <c r="DX354" s="474">
        <v>0</v>
      </c>
      <c r="DY354" s="475"/>
      <c r="DZ354" s="20"/>
      <c r="EA354" s="315"/>
      <c r="EB354" s="476"/>
      <c r="EC354" s="474">
        <v>0</v>
      </c>
      <c r="ED354" s="475"/>
      <c r="EE354" s="20"/>
      <c r="EF354" s="315"/>
      <c r="EG354" s="476"/>
      <c r="EH354" s="474">
        <v>0</v>
      </c>
      <c r="EI354" s="475"/>
      <c r="EJ354" s="20"/>
      <c r="EK354" s="315"/>
      <c r="EL354" s="476"/>
      <c r="EM354" s="474">
        <f>SUM(CE354:DX354)</f>
        <v>0</v>
      </c>
      <c r="EN354" s="475"/>
      <c r="EO354" s="20"/>
      <c r="EP354" s="151"/>
    </row>
    <row r="355" spans="4:146" ht="12.75" customHeight="1" x14ac:dyDescent="0.3">
      <c r="D355" s="151" t="s">
        <v>419</v>
      </c>
      <c r="G355" s="402"/>
      <c r="H355" s="20">
        <v>0</v>
      </c>
      <c r="I355" s="19"/>
      <c r="J355" s="20"/>
      <c r="K355" s="315"/>
      <c r="L355" s="315"/>
      <c r="M355" s="20">
        <v>0</v>
      </c>
      <c r="N355" s="19"/>
      <c r="O355" s="20"/>
      <c r="P355" s="315"/>
      <c r="Q355" s="315"/>
      <c r="R355" s="20">
        <v>0</v>
      </c>
      <c r="S355" s="19"/>
      <c r="T355" s="20"/>
      <c r="U355" s="315"/>
      <c r="V355" s="315"/>
      <c r="W355" s="20">
        <v>0</v>
      </c>
      <c r="X355" s="19"/>
      <c r="Y355" s="20"/>
      <c r="Z355" s="315"/>
      <c r="AA355" s="315"/>
      <c r="AB355" s="20">
        <v>0</v>
      </c>
      <c r="AC355" s="19"/>
      <c r="AD355" s="20"/>
      <c r="AE355" s="315"/>
      <c r="AF355" s="315"/>
      <c r="AG355" s="20">
        <v>0</v>
      </c>
      <c r="AH355" s="19"/>
      <c r="AI355" s="20"/>
      <c r="AJ355" s="315"/>
      <c r="AK355" s="315"/>
      <c r="AL355" s="20">
        <v>0</v>
      </c>
      <c r="AM355" s="19"/>
      <c r="AN355" s="20"/>
      <c r="AO355" s="315"/>
      <c r="AP355" s="315"/>
      <c r="AQ355" s="20">
        <v>0</v>
      </c>
      <c r="AR355" s="19"/>
      <c r="AS355" s="20"/>
      <c r="AT355" s="315"/>
      <c r="AU355" s="315"/>
      <c r="AV355" s="20">
        <v>0</v>
      </c>
      <c r="AW355" s="19"/>
      <c r="AX355" s="20"/>
      <c r="AY355" s="315"/>
      <c r="AZ355" s="315"/>
      <c r="BA355" s="20">
        <v>0</v>
      </c>
      <c r="BB355" s="19"/>
      <c r="BC355" s="20"/>
      <c r="BD355" s="315"/>
      <c r="BE355" s="315"/>
      <c r="BF355" s="20">
        <v>0</v>
      </c>
      <c r="BG355" s="19"/>
      <c r="BH355" s="20"/>
      <c r="BI355" s="315"/>
      <c r="BJ355" s="315"/>
      <c r="BK355" s="20">
        <v>0</v>
      </c>
      <c r="BL355" s="19"/>
      <c r="BM355" s="20"/>
      <c r="BN355" s="315"/>
      <c r="BO355" s="315"/>
      <c r="BP355" s="20">
        <v>0</v>
      </c>
      <c r="BQ355" s="19"/>
      <c r="BR355" s="20"/>
      <c r="BS355" s="315"/>
      <c r="BT355" s="315"/>
      <c r="BU355" s="20">
        <f>SUM(M355:BP355)</f>
        <v>0</v>
      </c>
      <c r="BV355" s="19"/>
      <c r="BW355" s="20"/>
      <c r="BX355" s="315"/>
      <c r="BY355" s="315"/>
      <c r="BZ355" s="20">
        <v>0</v>
      </c>
      <c r="CA355" s="19"/>
      <c r="CB355" s="20"/>
      <c r="CC355" s="315"/>
      <c r="CD355" s="315"/>
      <c r="CE355" s="20">
        <v>0</v>
      </c>
      <c r="CF355" s="19"/>
      <c r="CG355" s="20"/>
      <c r="CH355" s="315"/>
      <c r="CI355" s="315"/>
      <c r="CJ355" s="20">
        <v>0</v>
      </c>
      <c r="CK355" s="19"/>
      <c r="CL355" s="20"/>
      <c r="CM355" s="315"/>
      <c r="CN355" s="315"/>
      <c r="CO355" s="20">
        <v>0</v>
      </c>
      <c r="CP355" s="19"/>
      <c r="CQ355" s="20"/>
      <c r="CR355" s="315"/>
      <c r="CS355" s="315"/>
      <c r="CT355" s="20">
        <v>0</v>
      </c>
      <c r="CU355" s="19"/>
      <c r="CV355" s="20"/>
      <c r="CW355" s="315"/>
      <c r="CX355" s="315"/>
      <c r="CY355" s="20">
        <v>0</v>
      </c>
      <c r="CZ355" s="19"/>
      <c r="DA355" s="20"/>
      <c r="DB355" s="315"/>
      <c r="DC355" s="315"/>
      <c r="DD355" s="20">
        <v>0</v>
      </c>
      <c r="DE355" s="19"/>
      <c r="DF355" s="20"/>
      <c r="DG355" s="315"/>
      <c r="DH355" s="315"/>
      <c r="DI355" s="20">
        <v>0</v>
      </c>
      <c r="DJ355" s="19"/>
      <c r="DK355" s="20"/>
      <c r="DL355" s="315"/>
      <c r="DM355" s="315"/>
      <c r="DN355" s="20">
        <v>0</v>
      </c>
      <c r="DO355" s="19"/>
      <c r="DP355" s="20"/>
      <c r="DQ355" s="315"/>
      <c r="DR355" s="315"/>
      <c r="DS355" s="20">
        <v>0</v>
      </c>
      <c r="DT355" s="19"/>
      <c r="DU355" s="20"/>
      <c r="DV355" s="315"/>
      <c r="DW355" s="315"/>
      <c r="DX355" s="20">
        <v>0</v>
      </c>
      <c r="DY355" s="19"/>
      <c r="DZ355" s="20"/>
      <c r="EA355" s="315"/>
      <c r="EB355" s="315"/>
      <c r="EC355" s="20">
        <v>0</v>
      </c>
      <c r="ED355" s="19"/>
      <c r="EE355" s="20"/>
      <c r="EF355" s="315"/>
      <c r="EG355" s="315"/>
      <c r="EH355" s="20">
        <v>0</v>
      </c>
      <c r="EI355" s="19"/>
      <c r="EJ355" s="20"/>
      <c r="EK355" s="315"/>
      <c r="EL355" s="315"/>
      <c r="EM355" s="20">
        <f>SUM(CE355:DX355)</f>
        <v>0</v>
      </c>
      <c r="EN355" s="19"/>
      <c r="EO355" s="20"/>
      <c r="EP355" s="151"/>
    </row>
    <row r="356" spans="4:146" ht="12.75" customHeight="1" x14ac:dyDescent="0.3">
      <c r="D356" s="151" t="s">
        <v>436</v>
      </c>
      <c r="G356" s="419"/>
      <c r="H356" s="6">
        <v>-388304</v>
      </c>
      <c r="I356" s="5"/>
      <c r="J356" s="20"/>
      <c r="K356" s="315"/>
      <c r="L356" s="483"/>
      <c r="M356" s="6">
        <v>0</v>
      </c>
      <c r="N356" s="5"/>
      <c r="O356" s="20"/>
      <c r="P356" s="315"/>
      <c r="Q356" s="483"/>
      <c r="R356" s="6">
        <v>-8166</v>
      </c>
      <c r="S356" s="5"/>
      <c r="T356" s="20"/>
      <c r="U356" s="315"/>
      <c r="V356" s="483"/>
      <c r="W356" s="6">
        <v>-69507</v>
      </c>
      <c r="X356" s="5"/>
      <c r="Y356" s="20"/>
      <c r="Z356" s="315"/>
      <c r="AA356" s="483"/>
      <c r="AB356" s="6">
        <v>-57022</v>
      </c>
      <c r="AC356" s="5"/>
      <c r="AD356" s="20"/>
      <c r="AE356" s="315"/>
      <c r="AF356" s="483"/>
      <c r="AG356" s="6">
        <v>-128757</v>
      </c>
      <c r="AH356" s="5"/>
      <c r="AI356" s="20"/>
      <c r="AJ356" s="315"/>
      <c r="AK356" s="483"/>
      <c r="AL356" s="6">
        <v>-124852</v>
      </c>
      <c r="AM356" s="5"/>
      <c r="AN356" s="20"/>
      <c r="AO356" s="315"/>
      <c r="AP356" s="483"/>
      <c r="AQ356" s="6">
        <v>-405993</v>
      </c>
      <c r="AR356" s="5"/>
      <c r="AS356" s="20"/>
      <c r="AT356" s="315"/>
      <c r="AU356" s="483"/>
      <c r="AV356" s="6">
        <v>-107161</v>
      </c>
      <c r="AW356" s="5"/>
      <c r="AX356" s="20"/>
      <c r="AY356" s="315"/>
      <c r="AZ356" s="483"/>
      <c r="BA356" s="6">
        <v>0</v>
      </c>
      <c r="BB356" s="5"/>
      <c r="BC356" s="20"/>
      <c r="BD356" s="315"/>
      <c r="BE356" s="483"/>
      <c r="BF356" s="6">
        <v>0</v>
      </c>
      <c r="BG356" s="5"/>
      <c r="BH356" s="20"/>
      <c r="BI356" s="315"/>
      <c r="BJ356" s="483"/>
      <c r="BK356" s="6">
        <v>0</v>
      </c>
      <c r="BL356" s="5"/>
      <c r="BM356" s="20"/>
      <c r="BN356" s="315"/>
      <c r="BO356" s="483"/>
      <c r="BP356" s="6">
        <v>0</v>
      </c>
      <c r="BQ356" s="5"/>
      <c r="BR356" s="20"/>
      <c r="BS356" s="315"/>
      <c r="BT356" s="483"/>
      <c r="BU356" s="6">
        <f>SUM(M356:BP356)</f>
        <v>-901458</v>
      </c>
      <c r="BV356" s="5"/>
      <c r="BW356" s="20"/>
      <c r="BX356" s="315"/>
      <c r="BY356" s="483"/>
      <c r="BZ356" s="6">
        <v>0</v>
      </c>
      <c r="CA356" s="5"/>
      <c r="CB356" s="20"/>
      <c r="CC356" s="315"/>
      <c r="CD356" s="483"/>
      <c r="CE356" s="6">
        <v>0</v>
      </c>
      <c r="CF356" s="5"/>
      <c r="CG356" s="20"/>
      <c r="CH356" s="315"/>
      <c r="CI356" s="483"/>
      <c r="CJ356" s="6">
        <v>0</v>
      </c>
      <c r="CK356" s="5"/>
      <c r="CL356" s="20"/>
      <c r="CM356" s="315"/>
      <c r="CN356" s="483"/>
      <c r="CO356" s="6">
        <v>0</v>
      </c>
      <c r="CP356" s="5"/>
      <c r="CQ356" s="20"/>
      <c r="CR356" s="315"/>
      <c r="CS356" s="483"/>
      <c r="CT356" s="6">
        <v>0</v>
      </c>
      <c r="CU356" s="5"/>
      <c r="CV356" s="20"/>
      <c r="CW356" s="315"/>
      <c r="CX356" s="483"/>
      <c r="CY356" s="6">
        <v>0</v>
      </c>
      <c r="CZ356" s="5"/>
      <c r="DA356" s="20"/>
      <c r="DB356" s="315"/>
      <c r="DC356" s="483"/>
      <c r="DD356" s="6">
        <v>0</v>
      </c>
      <c r="DE356" s="5"/>
      <c r="DF356" s="20"/>
      <c r="DG356" s="315"/>
      <c r="DH356" s="483"/>
      <c r="DI356" s="6">
        <v>0</v>
      </c>
      <c r="DJ356" s="5"/>
      <c r="DK356" s="20"/>
      <c r="DL356" s="315"/>
      <c r="DM356" s="483"/>
      <c r="DN356" s="6">
        <v>0</v>
      </c>
      <c r="DO356" s="5"/>
      <c r="DP356" s="20"/>
      <c r="DQ356" s="315"/>
      <c r="DR356" s="483"/>
      <c r="DS356" s="6">
        <v>0</v>
      </c>
      <c r="DT356" s="5"/>
      <c r="DU356" s="20"/>
      <c r="DV356" s="315"/>
      <c r="DW356" s="483"/>
      <c r="DX356" s="6">
        <v>0</v>
      </c>
      <c r="DY356" s="5"/>
      <c r="DZ356" s="20"/>
      <c r="EA356" s="315"/>
      <c r="EB356" s="483"/>
      <c r="EC356" s="6">
        <v>0</v>
      </c>
      <c r="ED356" s="5"/>
      <c r="EE356" s="20"/>
      <c r="EF356" s="315"/>
      <c r="EG356" s="483"/>
      <c r="EH356" s="6">
        <v>0</v>
      </c>
      <c r="EI356" s="5"/>
      <c r="EJ356" s="20"/>
      <c r="EK356" s="315"/>
      <c r="EL356" s="483"/>
      <c r="EM356" s="6">
        <f>SUM(CE356:DX356)</f>
        <v>0</v>
      </c>
      <c r="EN356" s="5"/>
      <c r="EO356" s="20"/>
      <c r="EP356" s="151"/>
    </row>
    <row r="357" spans="4:146" ht="12.75" customHeight="1" x14ac:dyDescent="0.3">
      <c r="D357" s="151"/>
      <c r="H357" s="20"/>
      <c r="I357" s="20"/>
      <c r="J357" s="20"/>
      <c r="K357" s="315"/>
      <c r="L357" s="20"/>
      <c r="M357" s="20"/>
      <c r="N357" s="20"/>
      <c r="O357" s="20"/>
      <c r="P357" s="315"/>
      <c r="Q357" s="20"/>
      <c r="R357" s="20"/>
      <c r="S357" s="20"/>
      <c r="T357" s="20"/>
      <c r="U357" s="315"/>
      <c r="V357" s="20"/>
      <c r="W357" s="20"/>
      <c r="X357" s="20"/>
      <c r="Y357" s="20"/>
      <c r="Z357" s="315"/>
      <c r="AA357" s="20"/>
      <c r="AB357" s="20"/>
      <c r="AC357" s="20"/>
      <c r="AD357" s="20"/>
      <c r="AE357" s="315"/>
      <c r="AF357" s="20"/>
      <c r="AG357" s="20"/>
      <c r="AH357" s="20"/>
      <c r="AI357" s="20"/>
      <c r="AJ357" s="315"/>
      <c r="AK357" s="20"/>
      <c r="AL357" s="20"/>
      <c r="AM357" s="20"/>
      <c r="AN357" s="20"/>
      <c r="AO357" s="315"/>
      <c r="AP357" s="20"/>
      <c r="AQ357" s="20"/>
      <c r="AR357" s="20"/>
      <c r="AS357" s="20"/>
      <c r="AT357" s="315"/>
      <c r="AU357" s="20"/>
      <c r="AV357" s="20"/>
      <c r="AW357" s="20"/>
      <c r="AX357" s="20"/>
      <c r="AY357" s="315"/>
      <c r="AZ357" s="20"/>
      <c r="BA357" s="20"/>
      <c r="BB357" s="20"/>
      <c r="BC357" s="20"/>
      <c r="BD357" s="315"/>
      <c r="BE357" s="20"/>
      <c r="BF357" s="20"/>
      <c r="BG357" s="20"/>
      <c r="BH357" s="20"/>
      <c r="BI357" s="315"/>
      <c r="BJ357" s="20"/>
      <c r="BK357" s="20"/>
      <c r="BL357" s="20"/>
      <c r="BM357" s="20"/>
      <c r="BN357" s="315"/>
      <c r="BO357" s="20"/>
      <c r="BP357" s="20"/>
      <c r="BQ357" s="20"/>
      <c r="BR357" s="20"/>
      <c r="BS357" s="315"/>
      <c r="BT357" s="20"/>
      <c r="BU357" s="20"/>
      <c r="BV357" s="20"/>
      <c r="BW357" s="20"/>
      <c r="BX357" s="315"/>
      <c r="BY357" s="20"/>
      <c r="BZ357" s="20"/>
      <c r="CA357" s="20"/>
      <c r="CB357" s="20"/>
      <c r="CC357" s="315"/>
      <c r="CD357" s="20"/>
      <c r="CE357" s="20"/>
      <c r="CF357" s="20"/>
      <c r="CG357" s="20"/>
      <c r="CH357" s="315"/>
      <c r="CI357" s="20"/>
      <c r="CJ357" s="20"/>
      <c r="CK357" s="20"/>
      <c r="CL357" s="20"/>
      <c r="CM357" s="315"/>
      <c r="CN357" s="20"/>
      <c r="CO357" s="20"/>
      <c r="CP357" s="20"/>
      <c r="CQ357" s="20"/>
      <c r="CR357" s="315"/>
      <c r="CS357" s="20"/>
      <c r="CT357" s="20"/>
      <c r="CU357" s="20"/>
      <c r="CV357" s="20"/>
      <c r="CW357" s="315"/>
      <c r="CX357" s="20"/>
      <c r="CY357" s="20"/>
      <c r="CZ357" s="20"/>
      <c r="DA357" s="20"/>
      <c r="DB357" s="315"/>
      <c r="DC357" s="20"/>
      <c r="DD357" s="20"/>
      <c r="DE357" s="20"/>
      <c r="DF357" s="20"/>
      <c r="DG357" s="315"/>
      <c r="DH357" s="20"/>
      <c r="DI357" s="20"/>
      <c r="DJ357" s="20"/>
      <c r="DK357" s="20"/>
      <c r="DL357" s="315"/>
      <c r="DM357" s="20"/>
      <c r="DN357" s="20"/>
      <c r="DO357" s="20"/>
      <c r="DP357" s="20"/>
      <c r="DQ357" s="315"/>
      <c r="DR357" s="20"/>
      <c r="DS357" s="20"/>
      <c r="DT357" s="20"/>
      <c r="DU357" s="20"/>
      <c r="DV357" s="315"/>
      <c r="DW357" s="20"/>
      <c r="DX357" s="20"/>
      <c r="DY357" s="20"/>
      <c r="DZ357" s="20"/>
      <c r="EA357" s="315"/>
      <c r="EB357" s="20"/>
      <c r="EC357" s="20"/>
      <c r="ED357" s="20"/>
      <c r="EE357" s="20"/>
      <c r="EF357" s="315"/>
      <c r="EG357" s="20"/>
      <c r="EH357" s="20"/>
      <c r="EI357" s="20"/>
      <c r="EJ357" s="20"/>
      <c r="EK357" s="315"/>
      <c r="EL357" s="20"/>
      <c r="EM357" s="20"/>
      <c r="EN357" s="20"/>
      <c r="EO357" s="20"/>
      <c r="EP357" s="151"/>
    </row>
    <row r="358" spans="4:146" ht="12.75" customHeight="1" x14ac:dyDescent="0.3">
      <c r="D358" s="151" t="s">
        <v>441</v>
      </c>
      <c r="H358" s="20">
        <f>SUM(H359:H361)</f>
        <v>104449</v>
      </c>
      <c r="I358" s="20"/>
      <c r="J358" s="20"/>
      <c r="K358" s="315"/>
      <c r="L358" s="20"/>
      <c r="M358" s="20">
        <f>SUM(M359:M361)</f>
        <v>0</v>
      </c>
      <c r="N358" s="20"/>
      <c r="O358" s="20"/>
      <c r="P358" s="315"/>
      <c r="Q358" s="20"/>
      <c r="R358" s="20">
        <f>SUM(R359:R361)</f>
        <v>0</v>
      </c>
      <c r="S358" s="20"/>
      <c r="T358" s="20"/>
      <c r="U358" s="315"/>
      <c r="V358" s="20"/>
      <c r="W358" s="20">
        <f>SUM(W359:W361)</f>
        <v>104449</v>
      </c>
      <c r="X358" s="20"/>
      <c r="Y358" s="20"/>
      <c r="Z358" s="315"/>
      <c r="AA358" s="20"/>
      <c r="AB358" s="20">
        <f>SUM(AB359:AB361)</f>
        <v>0</v>
      </c>
      <c r="AC358" s="20"/>
      <c r="AD358" s="20"/>
      <c r="AE358" s="315"/>
      <c r="AF358" s="20"/>
      <c r="AG358" s="20">
        <f>SUM(AG359:AG361)</f>
        <v>0</v>
      </c>
      <c r="AH358" s="20"/>
      <c r="AI358" s="20"/>
      <c r="AJ358" s="315"/>
      <c r="AK358" s="20"/>
      <c r="AL358" s="20">
        <f>SUM(AL359:AL361)</f>
        <v>0</v>
      </c>
      <c r="AM358" s="20"/>
      <c r="AN358" s="20"/>
      <c r="AO358" s="315"/>
      <c r="AP358" s="20"/>
      <c r="AQ358" s="20">
        <f>SUM(AQ359:AQ361)</f>
        <v>0</v>
      </c>
      <c r="AR358" s="20"/>
      <c r="AS358" s="20"/>
      <c r="AT358" s="315"/>
      <c r="AU358" s="20"/>
      <c r="AV358" s="20">
        <f>SUM(AV359:AV361)</f>
        <v>0</v>
      </c>
      <c r="AW358" s="20"/>
      <c r="AX358" s="20"/>
      <c r="AY358" s="315"/>
      <c r="AZ358" s="20"/>
      <c r="BA358" s="20">
        <f>SUM(BA359:BA361)</f>
        <v>0</v>
      </c>
      <c r="BB358" s="20"/>
      <c r="BC358" s="20"/>
      <c r="BD358" s="315"/>
      <c r="BE358" s="20"/>
      <c r="BF358" s="20">
        <f>SUM(BF359:BF361)</f>
        <v>0</v>
      </c>
      <c r="BG358" s="20"/>
      <c r="BH358" s="20"/>
      <c r="BI358" s="315"/>
      <c r="BJ358" s="20"/>
      <c r="BK358" s="20">
        <f>SUM(BK359:BK361)</f>
        <v>0</v>
      </c>
      <c r="BL358" s="20"/>
      <c r="BM358" s="20"/>
      <c r="BN358" s="315"/>
      <c r="BO358" s="20"/>
      <c r="BP358" s="20">
        <f>SUM(BP359:BP361)</f>
        <v>0</v>
      </c>
      <c r="BQ358" s="20"/>
      <c r="BR358" s="20"/>
      <c r="BS358" s="315"/>
      <c r="BT358" s="20"/>
      <c r="BU358" s="20">
        <f>SUM(BU359:BU361)</f>
        <v>104449</v>
      </c>
      <c r="BV358" s="20"/>
      <c r="BW358" s="20"/>
      <c r="BX358" s="315"/>
      <c r="BY358" s="20"/>
      <c r="BZ358" s="20">
        <f>SUM(BZ359:BZ361)</f>
        <v>3317917</v>
      </c>
      <c r="CA358" s="20"/>
      <c r="CB358" s="20"/>
      <c r="CC358" s="315"/>
      <c r="CD358" s="20"/>
      <c r="CE358" s="20">
        <f>SUM(CE359:CE361)</f>
        <v>261492</v>
      </c>
      <c r="CF358" s="20"/>
      <c r="CG358" s="20"/>
      <c r="CH358" s="315"/>
      <c r="CI358" s="20"/>
      <c r="CJ358" s="20">
        <f>SUM(CJ359:CJ361)</f>
        <v>773520</v>
      </c>
      <c r="CK358" s="20"/>
      <c r="CL358" s="20"/>
      <c r="CM358" s="315"/>
      <c r="CN358" s="20"/>
      <c r="CO358" s="20">
        <f>SUM(CO359:CO361)</f>
        <v>0</v>
      </c>
      <c r="CP358" s="20"/>
      <c r="CQ358" s="20"/>
      <c r="CR358" s="315"/>
      <c r="CS358" s="20"/>
      <c r="CT358" s="20">
        <f>SUM(CT359:CT361)</f>
        <v>0</v>
      </c>
      <c r="CU358" s="20"/>
      <c r="CV358" s="20"/>
      <c r="CW358" s="315"/>
      <c r="CX358" s="20"/>
      <c r="CY358" s="20">
        <f>SUM(CY359:CY361)</f>
        <v>0</v>
      </c>
      <c r="CZ358" s="20"/>
      <c r="DA358" s="20"/>
      <c r="DB358" s="315"/>
      <c r="DC358" s="20"/>
      <c r="DD358" s="20">
        <f>SUM(DD359:DD361)</f>
        <v>0</v>
      </c>
      <c r="DE358" s="20"/>
      <c r="DF358" s="20"/>
      <c r="DG358" s="315"/>
      <c r="DH358" s="20"/>
      <c r="DI358" s="20">
        <f>SUM(DI359:DI361)</f>
        <v>0</v>
      </c>
      <c r="DJ358" s="20"/>
      <c r="DK358" s="20"/>
      <c r="DL358" s="315"/>
      <c r="DM358" s="20"/>
      <c r="DN358" s="20">
        <f>SUM(DN359:DN361)</f>
        <v>0</v>
      </c>
      <c r="DO358" s="20"/>
      <c r="DP358" s="20"/>
      <c r="DQ358" s="315"/>
      <c r="DR358" s="20"/>
      <c r="DS358" s="20">
        <f>SUM(DS359:DS361)</f>
        <v>0</v>
      </c>
      <c r="DT358" s="20"/>
      <c r="DU358" s="20"/>
      <c r="DV358" s="315"/>
      <c r="DW358" s="20"/>
      <c r="DX358" s="20">
        <f>SUM(DX359:DX361)</f>
        <v>0</v>
      </c>
      <c r="DY358" s="20"/>
      <c r="DZ358" s="20"/>
      <c r="EA358" s="315"/>
      <c r="EB358" s="20"/>
      <c r="EC358" s="20">
        <f>SUM(EC359:EC361)</f>
        <v>0</v>
      </c>
      <c r="ED358" s="20"/>
      <c r="EE358" s="20"/>
      <c r="EF358" s="315"/>
      <c r="EG358" s="20"/>
      <c r="EH358" s="20">
        <f>SUM(EH359:EH361)</f>
        <v>2282905</v>
      </c>
      <c r="EI358" s="20"/>
      <c r="EJ358" s="20"/>
      <c r="EK358" s="315"/>
      <c r="EL358" s="20"/>
      <c r="EM358" s="20">
        <f>SUM(EM359:EM361)</f>
        <v>1035012</v>
      </c>
      <c r="EN358" s="20"/>
      <c r="EO358" s="20"/>
      <c r="EP358" s="151"/>
    </row>
    <row r="359" spans="4:146" ht="12.75" customHeight="1" x14ac:dyDescent="0.3">
      <c r="D359" s="151" t="s">
        <v>416</v>
      </c>
      <c r="G359" s="406"/>
      <c r="H359" s="474">
        <v>96541</v>
      </c>
      <c r="I359" s="475"/>
      <c r="J359" s="20"/>
      <c r="K359" s="315"/>
      <c r="L359" s="476"/>
      <c r="M359" s="474">
        <v>0</v>
      </c>
      <c r="N359" s="475"/>
      <c r="O359" s="20"/>
      <c r="P359" s="315"/>
      <c r="Q359" s="476"/>
      <c r="R359" s="474">
        <v>0</v>
      </c>
      <c r="S359" s="475"/>
      <c r="T359" s="20"/>
      <c r="U359" s="315"/>
      <c r="V359" s="476"/>
      <c r="W359" s="474">
        <f>104449-7908</f>
        <v>96541</v>
      </c>
      <c r="X359" s="475"/>
      <c r="Y359" s="20"/>
      <c r="Z359" s="315"/>
      <c r="AA359" s="476"/>
      <c r="AB359" s="474">
        <v>0</v>
      </c>
      <c r="AC359" s="475"/>
      <c r="AD359" s="20"/>
      <c r="AE359" s="315"/>
      <c r="AF359" s="476"/>
      <c r="AG359" s="474">
        <v>0</v>
      </c>
      <c r="AH359" s="475"/>
      <c r="AI359" s="20"/>
      <c r="AJ359" s="315"/>
      <c r="AK359" s="476"/>
      <c r="AL359" s="474">
        <v>0</v>
      </c>
      <c r="AM359" s="475"/>
      <c r="AN359" s="20"/>
      <c r="AO359" s="315"/>
      <c r="AP359" s="476"/>
      <c r="AQ359" s="474">
        <v>0</v>
      </c>
      <c r="AR359" s="475"/>
      <c r="AS359" s="20"/>
      <c r="AT359" s="315"/>
      <c r="AU359" s="476"/>
      <c r="AV359" s="474">
        <v>0</v>
      </c>
      <c r="AW359" s="475"/>
      <c r="AX359" s="20"/>
      <c r="AY359" s="315"/>
      <c r="AZ359" s="476"/>
      <c r="BA359" s="474">
        <v>0</v>
      </c>
      <c r="BB359" s="475"/>
      <c r="BC359" s="20"/>
      <c r="BD359" s="315"/>
      <c r="BE359" s="476"/>
      <c r="BF359" s="474">
        <v>0</v>
      </c>
      <c r="BG359" s="475"/>
      <c r="BH359" s="20"/>
      <c r="BI359" s="315"/>
      <c r="BJ359" s="476"/>
      <c r="BK359" s="474">
        <v>0</v>
      </c>
      <c r="BL359" s="475"/>
      <c r="BM359" s="20"/>
      <c r="BN359" s="315"/>
      <c r="BO359" s="476"/>
      <c r="BP359" s="474">
        <v>0</v>
      </c>
      <c r="BQ359" s="475"/>
      <c r="BR359" s="20"/>
      <c r="BS359" s="315"/>
      <c r="BT359" s="476"/>
      <c r="BU359" s="474">
        <f>SUM(M359:BP359)</f>
        <v>96541</v>
      </c>
      <c r="BV359" s="475"/>
      <c r="BW359" s="20"/>
      <c r="BX359" s="315"/>
      <c r="BY359" s="476"/>
      <c r="BZ359" s="474">
        <v>2894155</v>
      </c>
      <c r="CA359" s="475"/>
      <c r="CB359" s="20"/>
      <c r="CC359" s="315"/>
      <c r="CD359" s="476"/>
      <c r="CE359" s="474">
        <v>209157</v>
      </c>
      <c r="CF359" s="475"/>
      <c r="CG359" s="20"/>
      <c r="CH359" s="315"/>
      <c r="CI359" s="476"/>
      <c r="CJ359" s="474">
        <v>630806</v>
      </c>
      <c r="CK359" s="475"/>
      <c r="CL359" s="20"/>
      <c r="CM359" s="315"/>
      <c r="CN359" s="476"/>
      <c r="CO359" s="474">
        <v>0</v>
      </c>
      <c r="CP359" s="475"/>
      <c r="CQ359" s="20"/>
      <c r="CR359" s="315"/>
      <c r="CS359" s="476"/>
      <c r="CT359" s="474">
        <v>0</v>
      </c>
      <c r="CU359" s="475"/>
      <c r="CV359" s="20"/>
      <c r="CW359" s="315"/>
      <c r="CX359" s="476"/>
      <c r="CY359" s="474">
        <v>0</v>
      </c>
      <c r="CZ359" s="475"/>
      <c r="DA359" s="20"/>
      <c r="DB359" s="315"/>
      <c r="DC359" s="476"/>
      <c r="DD359" s="474">
        <v>0</v>
      </c>
      <c r="DE359" s="475"/>
      <c r="DF359" s="20"/>
      <c r="DG359" s="315"/>
      <c r="DH359" s="476"/>
      <c r="DI359" s="474">
        <v>0</v>
      </c>
      <c r="DJ359" s="475"/>
      <c r="DK359" s="20"/>
      <c r="DL359" s="315"/>
      <c r="DM359" s="476"/>
      <c r="DN359" s="474">
        <v>0</v>
      </c>
      <c r="DO359" s="475"/>
      <c r="DP359" s="20"/>
      <c r="DQ359" s="315"/>
      <c r="DR359" s="476"/>
      <c r="DS359" s="474">
        <v>0</v>
      </c>
      <c r="DT359" s="475"/>
      <c r="DU359" s="20"/>
      <c r="DV359" s="315"/>
      <c r="DW359" s="476"/>
      <c r="DX359" s="474">
        <v>0</v>
      </c>
      <c r="DY359" s="475"/>
      <c r="DZ359" s="20"/>
      <c r="EA359" s="315"/>
      <c r="EB359" s="476"/>
      <c r="EC359" s="474">
        <v>0</v>
      </c>
      <c r="ED359" s="475"/>
      <c r="EE359" s="20"/>
      <c r="EF359" s="315"/>
      <c r="EG359" s="476"/>
      <c r="EH359" s="474">
        <v>2054192</v>
      </c>
      <c r="EI359" s="475"/>
      <c r="EJ359" s="20"/>
      <c r="EK359" s="315"/>
      <c r="EL359" s="476"/>
      <c r="EM359" s="474">
        <f>SUM(CE359:DX359)</f>
        <v>839963</v>
      </c>
      <c r="EN359" s="475"/>
      <c r="EO359" s="20"/>
      <c r="EP359" s="151"/>
    </row>
    <row r="360" spans="4:146" ht="12.75" customHeight="1" x14ac:dyDescent="0.3">
      <c r="D360" s="151" t="s">
        <v>419</v>
      </c>
      <c r="G360" s="402"/>
      <c r="H360" s="20">
        <v>7908</v>
      </c>
      <c r="I360" s="19"/>
      <c r="J360" s="20"/>
      <c r="K360" s="315"/>
      <c r="L360" s="315"/>
      <c r="M360" s="20">
        <v>0</v>
      </c>
      <c r="N360" s="19"/>
      <c r="O360" s="20"/>
      <c r="P360" s="315"/>
      <c r="Q360" s="315"/>
      <c r="R360" s="20">
        <v>0</v>
      </c>
      <c r="S360" s="19"/>
      <c r="T360" s="20"/>
      <c r="U360" s="315"/>
      <c r="V360" s="315"/>
      <c r="W360" s="20">
        <v>7908</v>
      </c>
      <c r="X360" s="19"/>
      <c r="Y360" s="20"/>
      <c r="Z360" s="315"/>
      <c r="AA360" s="315"/>
      <c r="AB360" s="20">
        <v>0</v>
      </c>
      <c r="AC360" s="19"/>
      <c r="AD360" s="20"/>
      <c r="AE360" s="315"/>
      <c r="AF360" s="315"/>
      <c r="AG360" s="20">
        <v>0</v>
      </c>
      <c r="AH360" s="19"/>
      <c r="AI360" s="20"/>
      <c r="AJ360" s="315"/>
      <c r="AK360" s="315"/>
      <c r="AL360" s="20">
        <v>0</v>
      </c>
      <c r="AM360" s="19"/>
      <c r="AN360" s="20"/>
      <c r="AO360" s="315"/>
      <c r="AP360" s="315"/>
      <c r="AQ360" s="20">
        <v>0</v>
      </c>
      <c r="AR360" s="19"/>
      <c r="AS360" s="20"/>
      <c r="AT360" s="315"/>
      <c r="AU360" s="315"/>
      <c r="AV360" s="20">
        <v>0</v>
      </c>
      <c r="AW360" s="19"/>
      <c r="AX360" s="20"/>
      <c r="AY360" s="315"/>
      <c r="AZ360" s="315"/>
      <c r="BA360" s="20">
        <v>0</v>
      </c>
      <c r="BB360" s="19"/>
      <c r="BC360" s="20"/>
      <c r="BD360" s="315"/>
      <c r="BE360" s="315"/>
      <c r="BF360" s="20">
        <v>0</v>
      </c>
      <c r="BG360" s="19"/>
      <c r="BH360" s="20"/>
      <c r="BI360" s="315"/>
      <c r="BJ360" s="315"/>
      <c r="BK360" s="20">
        <v>0</v>
      </c>
      <c r="BL360" s="19"/>
      <c r="BM360" s="20"/>
      <c r="BN360" s="315"/>
      <c r="BO360" s="315"/>
      <c r="BP360" s="20">
        <v>0</v>
      </c>
      <c r="BQ360" s="19"/>
      <c r="BR360" s="20"/>
      <c r="BS360" s="315"/>
      <c r="BT360" s="315"/>
      <c r="BU360" s="20">
        <f>SUM(M360:BP360)</f>
        <v>7908</v>
      </c>
      <c r="BV360" s="19"/>
      <c r="BW360" s="20"/>
      <c r="BX360" s="315"/>
      <c r="BY360" s="315"/>
      <c r="BZ360" s="20">
        <v>423762</v>
      </c>
      <c r="CA360" s="19"/>
      <c r="CB360" s="20"/>
      <c r="CC360" s="315"/>
      <c r="CD360" s="315"/>
      <c r="CE360" s="20">
        <v>52335</v>
      </c>
      <c r="CF360" s="19"/>
      <c r="CG360" s="20"/>
      <c r="CH360" s="315"/>
      <c r="CI360" s="315"/>
      <c r="CJ360" s="20">
        <v>142714</v>
      </c>
      <c r="CK360" s="19"/>
      <c r="CL360" s="20"/>
      <c r="CM360" s="315"/>
      <c r="CN360" s="315"/>
      <c r="CO360" s="20">
        <v>0</v>
      </c>
      <c r="CP360" s="19"/>
      <c r="CQ360" s="20"/>
      <c r="CR360" s="315"/>
      <c r="CS360" s="315"/>
      <c r="CT360" s="20">
        <v>0</v>
      </c>
      <c r="CU360" s="19"/>
      <c r="CV360" s="20"/>
      <c r="CW360" s="315"/>
      <c r="CX360" s="315"/>
      <c r="CY360" s="20">
        <v>0</v>
      </c>
      <c r="CZ360" s="19"/>
      <c r="DA360" s="20"/>
      <c r="DB360" s="315"/>
      <c r="DC360" s="315"/>
      <c r="DD360" s="20">
        <v>0</v>
      </c>
      <c r="DE360" s="19"/>
      <c r="DF360" s="20"/>
      <c r="DG360" s="315"/>
      <c r="DH360" s="315"/>
      <c r="DI360" s="20">
        <v>0</v>
      </c>
      <c r="DJ360" s="19"/>
      <c r="DK360" s="20"/>
      <c r="DL360" s="315"/>
      <c r="DM360" s="315"/>
      <c r="DN360" s="20">
        <v>0</v>
      </c>
      <c r="DO360" s="19"/>
      <c r="DP360" s="20"/>
      <c r="DQ360" s="315"/>
      <c r="DR360" s="315"/>
      <c r="DS360" s="20">
        <v>0</v>
      </c>
      <c r="DT360" s="19"/>
      <c r="DU360" s="20"/>
      <c r="DV360" s="315"/>
      <c r="DW360" s="315"/>
      <c r="DX360" s="20">
        <v>0</v>
      </c>
      <c r="DY360" s="19"/>
      <c r="DZ360" s="20"/>
      <c r="EA360" s="315"/>
      <c r="EB360" s="315"/>
      <c r="EC360" s="20">
        <v>0</v>
      </c>
      <c r="ED360" s="19"/>
      <c r="EE360" s="20"/>
      <c r="EF360" s="315"/>
      <c r="EG360" s="315"/>
      <c r="EH360" s="20">
        <v>228713</v>
      </c>
      <c r="EI360" s="19"/>
      <c r="EJ360" s="20"/>
      <c r="EK360" s="315"/>
      <c r="EL360" s="315"/>
      <c r="EM360" s="20">
        <f>SUM(CE360:DX360)</f>
        <v>195049</v>
      </c>
      <c r="EN360" s="19"/>
      <c r="EO360" s="20"/>
      <c r="EP360" s="151"/>
    </row>
    <row r="361" spans="4:146" ht="12.75" customHeight="1" x14ac:dyDescent="0.3">
      <c r="D361" s="151" t="s">
        <v>436</v>
      </c>
      <c r="G361" s="419"/>
      <c r="H361" s="6">
        <v>0</v>
      </c>
      <c r="I361" s="5"/>
      <c r="J361" s="20"/>
      <c r="K361" s="315"/>
      <c r="L361" s="483"/>
      <c r="M361" s="6">
        <v>0</v>
      </c>
      <c r="N361" s="5"/>
      <c r="O361" s="20"/>
      <c r="P361" s="315"/>
      <c r="Q361" s="483"/>
      <c r="R361" s="6">
        <v>0</v>
      </c>
      <c r="S361" s="5"/>
      <c r="T361" s="20"/>
      <c r="U361" s="315"/>
      <c r="V361" s="483"/>
      <c r="W361" s="6">
        <v>0</v>
      </c>
      <c r="X361" s="5"/>
      <c r="Y361" s="20"/>
      <c r="Z361" s="315"/>
      <c r="AA361" s="483"/>
      <c r="AB361" s="6">
        <v>0</v>
      </c>
      <c r="AC361" s="5"/>
      <c r="AD361" s="20"/>
      <c r="AE361" s="315"/>
      <c r="AF361" s="483"/>
      <c r="AG361" s="6">
        <v>0</v>
      </c>
      <c r="AH361" s="5"/>
      <c r="AI361" s="20"/>
      <c r="AJ361" s="315"/>
      <c r="AK361" s="483"/>
      <c r="AL361" s="6">
        <v>0</v>
      </c>
      <c r="AM361" s="5"/>
      <c r="AN361" s="20"/>
      <c r="AO361" s="315"/>
      <c r="AP361" s="483"/>
      <c r="AQ361" s="6">
        <v>0</v>
      </c>
      <c r="AR361" s="5"/>
      <c r="AS361" s="20"/>
      <c r="AT361" s="315"/>
      <c r="AU361" s="483"/>
      <c r="AV361" s="6">
        <v>0</v>
      </c>
      <c r="AW361" s="5"/>
      <c r="AX361" s="20"/>
      <c r="AY361" s="315"/>
      <c r="AZ361" s="483"/>
      <c r="BA361" s="6">
        <v>0</v>
      </c>
      <c r="BB361" s="5"/>
      <c r="BC361" s="20"/>
      <c r="BD361" s="315"/>
      <c r="BE361" s="483"/>
      <c r="BF361" s="6">
        <v>0</v>
      </c>
      <c r="BG361" s="5"/>
      <c r="BH361" s="20"/>
      <c r="BI361" s="315"/>
      <c r="BJ361" s="483"/>
      <c r="BK361" s="6">
        <v>0</v>
      </c>
      <c r="BL361" s="5"/>
      <c r="BM361" s="20"/>
      <c r="BN361" s="315"/>
      <c r="BO361" s="483"/>
      <c r="BP361" s="6">
        <v>0</v>
      </c>
      <c r="BQ361" s="5"/>
      <c r="BR361" s="20"/>
      <c r="BS361" s="315"/>
      <c r="BT361" s="483"/>
      <c r="BU361" s="6">
        <f>SUM(M361:BP361)</f>
        <v>0</v>
      </c>
      <c r="BV361" s="5"/>
      <c r="BW361" s="20"/>
      <c r="BX361" s="315"/>
      <c r="BY361" s="483"/>
      <c r="BZ361" s="6">
        <v>0</v>
      </c>
      <c r="CA361" s="5"/>
      <c r="CB361" s="20"/>
      <c r="CC361" s="315"/>
      <c r="CD361" s="483"/>
      <c r="CE361" s="6">
        <v>0</v>
      </c>
      <c r="CF361" s="5"/>
      <c r="CG361" s="20"/>
      <c r="CH361" s="315"/>
      <c r="CI361" s="483"/>
      <c r="CJ361" s="6">
        <v>0</v>
      </c>
      <c r="CK361" s="5"/>
      <c r="CL361" s="20"/>
      <c r="CM361" s="315"/>
      <c r="CN361" s="483"/>
      <c r="CO361" s="6">
        <v>0</v>
      </c>
      <c r="CP361" s="5"/>
      <c r="CQ361" s="20"/>
      <c r="CR361" s="315"/>
      <c r="CS361" s="483"/>
      <c r="CT361" s="6">
        <v>0</v>
      </c>
      <c r="CU361" s="5"/>
      <c r="CV361" s="20"/>
      <c r="CW361" s="315"/>
      <c r="CX361" s="483"/>
      <c r="CY361" s="6">
        <v>0</v>
      </c>
      <c r="CZ361" s="5"/>
      <c r="DA361" s="20"/>
      <c r="DB361" s="315"/>
      <c r="DC361" s="483"/>
      <c r="DD361" s="6">
        <v>0</v>
      </c>
      <c r="DE361" s="5"/>
      <c r="DF361" s="20"/>
      <c r="DG361" s="315"/>
      <c r="DH361" s="483"/>
      <c r="DI361" s="6">
        <v>0</v>
      </c>
      <c r="DJ361" s="5"/>
      <c r="DK361" s="20"/>
      <c r="DL361" s="315"/>
      <c r="DM361" s="483"/>
      <c r="DN361" s="6">
        <v>0</v>
      </c>
      <c r="DO361" s="5"/>
      <c r="DP361" s="20"/>
      <c r="DQ361" s="315"/>
      <c r="DR361" s="483"/>
      <c r="DS361" s="6">
        <v>0</v>
      </c>
      <c r="DT361" s="5"/>
      <c r="DU361" s="20"/>
      <c r="DV361" s="315"/>
      <c r="DW361" s="483"/>
      <c r="DX361" s="6">
        <v>0</v>
      </c>
      <c r="DY361" s="5"/>
      <c r="DZ361" s="20"/>
      <c r="EA361" s="315"/>
      <c r="EB361" s="483"/>
      <c r="EC361" s="6">
        <v>0</v>
      </c>
      <c r="ED361" s="5"/>
      <c r="EE361" s="20"/>
      <c r="EF361" s="315"/>
      <c r="EG361" s="483"/>
      <c r="EH361" s="6">
        <v>0</v>
      </c>
      <c r="EI361" s="5"/>
      <c r="EJ361" s="20"/>
      <c r="EK361" s="315"/>
      <c r="EL361" s="483"/>
      <c r="EM361" s="6">
        <f>SUM(CE361:DX361)</f>
        <v>0</v>
      </c>
      <c r="EN361" s="5"/>
      <c r="EO361" s="20"/>
      <c r="EP361" s="151"/>
    </row>
    <row r="362" spans="4:146" ht="12.75" hidden="1" customHeight="1" x14ac:dyDescent="0.3">
      <c r="D362" s="151"/>
      <c r="H362" s="20"/>
      <c r="I362" s="20"/>
      <c r="J362" s="20"/>
      <c r="K362" s="315"/>
      <c r="L362" s="20"/>
      <c r="M362" s="20"/>
      <c r="N362" s="20"/>
      <c r="O362" s="20"/>
      <c r="P362" s="315"/>
      <c r="Q362" s="20"/>
      <c r="R362" s="20"/>
      <c r="S362" s="20"/>
      <c r="T362" s="20"/>
      <c r="U362" s="315"/>
      <c r="V362" s="20"/>
      <c r="W362" s="20"/>
      <c r="X362" s="20"/>
      <c r="Y362" s="20"/>
      <c r="Z362" s="315"/>
      <c r="AA362" s="20"/>
      <c r="AB362" s="20"/>
      <c r="AC362" s="20"/>
      <c r="AD362" s="20"/>
      <c r="AE362" s="315"/>
      <c r="AF362" s="20"/>
      <c r="AG362" s="20"/>
      <c r="AH362" s="20"/>
      <c r="AI362" s="20"/>
      <c r="AJ362" s="315"/>
      <c r="AK362" s="20"/>
      <c r="AL362" s="20"/>
      <c r="AM362" s="20"/>
      <c r="AN362" s="20"/>
      <c r="AO362" s="315"/>
      <c r="AP362" s="20"/>
      <c r="AQ362" s="20"/>
      <c r="AR362" s="20"/>
      <c r="AS362" s="20"/>
      <c r="AT362" s="315"/>
      <c r="AU362" s="20"/>
      <c r="AV362" s="20"/>
      <c r="AW362" s="20"/>
      <c r="AX362" s="20"/>
      <c r="AY362" s="315"/>
      <c r="AZ362" s="20"/>
      <c r="BA362" s="20"/>
      <c r="BB362" s="20"/>
      <c r="BC362" s="20"/>
      <c r="BD362" s="315"/>
      <c r="BE362" s="20"/>
      <c r="BF362" s="20"/>
      <c r="BG362" s="20"/>
      <c r="BH362" s="20"/>
      <c r="BI362" s="315"/>
      <c r="BJ362" s="20"/>
      <c r="BK362" s="20"/>
      <c r="BL362" s="20"/>
      <c r="BM362" s="20"/>
      <c r="BN362" s="315"/>
      <c r="BO362" s="20"/>
      <c r="BP362" s="20"/>
      <c r="BQ362" s="20"/>
      <c r="BR362" s="20"/>
      <c r="BS362" s="315"/>
      <c r="BT362" s="20"/>
      <c r="BU362" s="20"/>
      <c r="BV362" s="20"/>
      <c r="BW362" s="20"/>
      <c r="BX362" s="315"/>
      <c r="BY362" s="20"/>
      <c r="BZ362" s="20"/>
      <c r="CA362" s="20"/>
      <c r="CB362" s="20"/>
      <c r="CC362" s="315"/>
      <c r="CD362" s="20"/>
      <c r="CE362" s="20"/>
      <c r="CF362" s="20"/>
      <c r="CG362" s="20"/>
      <c r="CH362" s="315"/>
      <c r="CI362" s="20"/>
      <c r="CJ362" s="20"/>
      <c r="CK362" s="20"/>
      <c r="CL362" s="20"/>
      <c r="CM362" s="315"/>
      <c r="CN362" s="20"/>
      <c r="CO362" s="20"/>
      <c r="CP362" s="20"/>
      <c r="CQ362" s="20"/>
      <c r="CR362" s="315"/>
      <c r="CS362" s="20"/>
      <c r="CT362" s="20"/>
      <c r="CU362" s="20"/>
      <c r="CV362" s="20"/>
      <c r="CW362" s="315"/>
      <c r="CX362" s="20"/>
      <c r="CY362" s="20"/>
      <c r="CZ362" s="20"/>
      <c r="DA362" s="20"/>
      <c r="DB362" s="315"/>
      <c r="DC362" s="20"/>
      <c r="DD362" s="20"/>
      <c r="DE362" s="20"/>
      <c r="DF362" s="20"/>
      <c r="DG362" s="315"/>
      <c r="DH362" s="20"/>
      <c r="DI362" s="20"/>
      <c r="DJ362" s="20"/>
      <c r="DK362" s="20"/>
      <c r="DL362" s="315"/>
      <c r="DM362" s="20"/>
      <c r="DN362" s="20"/>
      <c r="DO362" s="20"/>
      <c r="DP362" s="20"/>
      <c r="DQ362" s="315"/>
      <c r="DR362" s="20"/>
      <c r="DS362" s="20"/>
      <c r="DT362" s="20"/>
      <c r="DU362" s="20"/>
      <c r="DV362" s="315"/>
      <c r="DW362" s="20"/>
      <c r="DX362" s="20"/>
      <c r="DY362" s="20"/>
      <c r="DZ362" s="20"/>
      <c r="EA362" s="315"/>
      <c r="EB362" s="20"/>
      <c r="EC362" s="20"/>
      <c r="ED362" s="20"/>
      <c r="EE362" s="20"/>
      <c r="EF362" s="315"/>
      <c r="EG362" s="20"/>
      <c r="EH362" s="20"/>
      <c r="EI362" s="20"/>
      <c r="EJ362" s="20"/>
      <c r="EK362" s="315"/>
      <c r="EL362" s="20"/>
      <c r="EM362" s="20"/>
      <c r="EN362" s="20"/>
      <c r="EO362" s="20"/>
      <c r="EP362" s="151"/>
    </row>
    <row r="363" spans="4:146" ht="12.75" hidden="1" customHeight="1" x14ac:dyDescent="0.3">
      <c r="D363" s="151" t="s">
        <v>442</v>
      </c>
      <c r="H363" s="20">
        <f>SUM(H364:H366)</f>
        <v>0</v>
      </c>
      <c r="I363" s="20"/>
      <c r="J363" s="20"/>
      <c r="K363" s="315"/>
      <c r="L363" s="20"/>
      <c r="M363" s="20">
        <f>SUM(M364:M366)</f>
        <v>0</v>
      </c>
      <c r="N363" s="20"/>
      <c r="O363" s="20"/>
      <c r="P363" s="315"/>
      <c r="Q363" s="20"/>
      <c r="R363" s="20">
        <f>SUM(R364:R366)</f>
        <v>0</v>
      </c>
      <c r="S363" s="20"/>
      <c r="T363" s="20"/>
      <c r="U363" s="315"/>
      <c r="V363" s="20"/>
      <c r="W363" s="20">
        <f>SUM(W364:W366)</f>
        <v>0</v>
      </c>
      <c r="X363" s="20"/>
      <c r="Y363" s="20"/>
      <c r="Z363" s="315"/>
      <c r="AA363" s="20"/>
      <c r="AB363" s="20">
        <f>SUM(AB364:AB366)</f>
        <v>0</v>
      </c>
      <c r="AC363" s="20"/>
      <c r="AD363" s="20"/>
      <c r="AE363" s="315"/>
      <c r="AF363" s="20"/>
      <c r="AG363" s="20">
        <f>SUM(AG364:AG366)</f>
        <v>0</v>
      </c>
      <c r="AH363" s="20"/>
      <c r="AI363" s="20"/>
      <c r="AJ363" s="315"/>
      <c r="AK363" s="20"/>
      <c r="AL363" s="20">
        <f>SUM(AL364:AL366)</f>
        <v>0</v>
      </c>
      <c r="AM363" s="20"/>
      <c r="AN363" s="20"/>
      <c r="AO363" s="315"/>
      <c r="AP363" s="20"/>
      <c r="AQ363" s="20">
        <f>SUM(AQ364:AQ366)</f>
        <v>0</v>
      </c>
      <c r="AR363" s="20"/>
      <c r="AS363" s="20"/>
      <c r="AT363" s="315"/>
      <c r="AU363" s="20"/>
      <c r="AV363" s="20">
        <f>SUM(AV364:AV366)</f>
        <v>0</v>
      </c>
      <c r="AW363" s="20"/>
      <c r="AX363" s="20"/>
      <c r="AY363" s="315"/>
      <c r="AZ363" s="20"/>
      <c r="BA363" s="20">
        <f>SUM(BA364:BA366)</f>
        <v>0</v>
      </c>
      <c r="BB363" s="20"/>
      <c r="BC363" s="20"/>
      <c r="BD363" s="315"/>
      <c r="BE363" s="20"/>
      <c r="BF363" s="20">
        <f>SUM(BF364:BF366)</f>
        <v>0</v>
      </c>
      <c r="BG363" s="20"/>
      <c r="BH363" s="20"/>
      <c r="BI363" s="315"/>
      <c r="BJ363" s="20"/>
      <c r="BK363" s="20">
        <f>SUM(BK364:BK366)</f>
        <v>0</v>
      </c>
      <c r="BL363" s="20"/>
      <c r="BM363" s="20"/>
      <c r="BN363" s="315"/>
      <c r="BO363" s="20"/>
      <c r="BP363" s="20">
        <f>SUM(BP364:BP366)</f>
        <v>0</v>
      </c>
      <c r="BQ363" s="20"/>
      <c r="BR363" s="20"/>
      <c r="BS363" s="315"/>
      <c r="BT363" s="20"/>
      <c r="BU363" s="20">
        <f>SUM(BU364:BU366)</f>
        <v>0</v>
      </c>
      <c r="BV363" s="20"/>
      <c r="BW363" s="20"/>
      <c r="BX363" s="315"/>
      <c r="BY363" s="20"/>
      <c r="BZ363" s="20">
        <f>SUM(BZ364:BZ366)</f>
        <v>0</v>
      </c>
      <c r="CA363" s="20"/>
      <c r="CB363" s="20"/>
      <c r="CC363" s="315"/>
      <c r="CD363" s="20"/>
      <c r="CE363" s="20">
        <f>SUM(CE364:CE366)</f>
        <v>0</v>
      </c>
      <c r="CF363" s="20"/>
      <c r="CG363" s="20"/>
      <c r="CH363" s="315"/>
      <c r="CI363" s="20"/>
      <c r="CJ363" s="20">
        <f>SUM(CJ364:CJ366)</f>
        <v>0</v>
      </c>
      <c r="CK363" s="20"/>
      <c r="CL363" s="20"/>
      <c r="CM363" s="315"/>
      <c r="CN363" s="20"/>
      <c r="CO363" s="20">
        <f>SUM(CO364:CO366)</f>
        <v>0</v>
      </c>
      <c r="CP363" s="20"/>
      <c r="CQ363" s="20"/>
      <c r="CR363" s="315"/>
      <c r="CS363" s="20"/>
      <c r="CT363" s="20">
        <f>SUM(CT364:CT366)</f>
        <v>0</v>
      </c>
      <c r="CU363" s="20"/>
      <c r="CV363" s="20"/>
      <c r="CW363" s="315"/>
      <c r="CX363" s="20"/>
      <c r="CY363" s="20">
        <f>SUM(CY364:CY366)</f>
        <v>0</v>
      </c>
      <c r="CZ363" s="20"/>
      <c r="DA363" s="20"/>
      <c r="DB363" s="315"/>
      <c r="DC363" s="20"/>
      <c r="DD363" s="20">
        <f>SUM(DD364:DD366)</f>
        <v>0</v>
      </c>
      <c r="DE363" s="20"/>
      <c r="DF363" s="20"/>
      <c r="DG363" s="315"/>
      <c r="DH363" s="20"/>
      <c r="DI363" s="20">
        <f>SUM(DI364:DI366)</f>
        <v>0</v>
      </c>
      <c r="DJ363" s="20"/>
      <c r="DK363" s="20"/>
      <c r="DL363" s="315"/>
      <c r="DM363" s="20"/>
      <c r="DN363" s="20">
        <f>SUM(DN364:DN366)</f>
        <v>0</v>
      </c>
      <c r="DO363" s="20"/>
      <c r="DP363" s="20"/>
      <c r="DQ363" s="315"/>
      <c r="DR363" s="20"/>
      <c r="DS363" s="20">
        <f>SUM(DS364:DS366)</f>
        <v>0</v>
      </c>
      <c r="DT363" s="20"/>
      <c r="DU363" s="20"/>
      <c r="DV363" s="315"/>
      <c r="DW363" s="20"/>
      <c r="DX363" s="20">
        <f>SUM(DX364:DX366)</f>
        <v>0</v>
      </c>
      <c r="DY363" s="20"/>
      <c r="DZ363" s="20"/>
      <c r="EA363" s="315"/>
      <c r="EB363" s="20"/>
      <c r="EC363" s="20">
        <f>SUM(EC364:EC366)</f>
        <v>0</v>
      </c>
      <c r="ED363" s="20"/>
      <c r="EE363" s="20"/>
      <c r="EF363" s="315"/>
      <c r="EG363" s="20"/>
      <c r="EH363" s="20">
        <f>SUM(EH364:EH366)</f>
        <v>0</v>
      </c>
      <c r="EI363" s="20"/>
      <c r="EJ363" s="20"/>
      <c r="EK363" s="315"/>
      <c r="EL363" s="20"/>
      <c r="EM363" s="20">
        <f>SUM(EM364:EM366)</f>
        <v>0</v>
      </c>
      <c r="EN363" s="20"/>
      <c r="EO363" s="20"/>
      <c r="EP363" s="151"/>
    </row>
    <row r="364" spans="4:146" ht="12.75" hidden="1" customHeight="1" x14ac:dyDescent="0.3">
      <c r="D364" s="151" t="s">
        <v>416</v>
      </c>
      <c r="G364" s="406"/>
      <c r="H364" s="474">
        <v>0</v>
      </c>
      <c r="I364" s="475"/>
      <c r="J364" s="20"/>
      <c r="K364" s="315"/>
      <c r="L364" s="476"/>
      <c r="M364" s="474">
        <v>0</v>
      </c>
      <c r="N364" s="475"/>
      <c r="O364" s="20"/>
      <c r="P364" s="315"/>
      <c r="Q364" s="476"/>
      <c r="R364" s="474">
        <v>0</v>
      </c>
      <c r="S364" s="475"/>
      <c r="T364" s="20"/>
      <c r="U364" s="315"/>
      <c r="V364" s="476"/>
      <c r="W364" s="474">
        <v>0</v>
      </c>
      <c r="X364" s="475"/>
      <c r="Y364" s="20"/>
      <c r="Z364" s="315"/>
      <c r="AA364" s="476"/>
      <c r="AB364" s="474">
        <v>0</v>
      </c>
      <c r="AC364" s="475"/>
      <c r="AD364" s="20"/>
      <c r="AE364" s="315"/>
      <c r="AF364" s="476"/>
      <c r="AG364" s="474">
        <v>0</v>
      </c>
      <c r="AH364" s="475"/>
      <c r="AI364" s="20"/>
      <c r="AJ364" s="315"/>
      <c r="AK364" s="476"/>
      <c r="AL364" s="474">
        <v>0</v>
      </c>
      <c r="AM364" s="475"/>
      <c r="AN364" s="20"/>
      <c r="AO364" s="315"/>
      <c r="AP364" s="476"/>
      <c r="AQ364" s="474">
        <v>0</v>
      </c>
      <c r="AR364" s="475"/>
      <c r="AS364" s="20"/>
      <c r="AT364" s="315"/>
      <c r="AU364" s="476"/>
      <c r="AV364" s="474">
        <v>0</v>
      </c>
      <c r="AW364" s="475"/>
      <c r="AX364" s="20"/>
      <c r="AY364" s="315"/>
      <c r="AZ364" s="476"/>
      <c r="BA364" s="474">
        <v>0</v>
      </c>
      <c r="BB364" s="475"/>
      <c r="BC364" s="20"/>
      <c r="BD364" s="315"/>
      <c r="BE364" s="476"/>
      <c r="BF364" s="474">
        <v>0</v>
      </c>
      <c r="BG364" s="475"/>
      <c r="BH364" s="20"/>
      <c r="BI364" s="315"/>
      <c r="BJ364" s="476"/>
      <c r="BK364" s="474">
        <v>0</v>
      </c>
      <c r="BL364" s="475"/>
      <c r="BM364" s="20"/>
      <c r="BN364" s="315"/>
      <c r="BO364" s="476"/>
      <c r="BP364" s="474">
        <v>0</v>
      </c>
      <c r="BQ364" s="475"/>
      <c r="BR364" s="20"/>
      <c r="BS364" s="315"/>
      <c r="BT364" s="476"/>
      <c r="BU364" s="474">
        <f>SUM(M364:BP364)</f>
        <v>0</v>
      </c>
      <c r="BV364" s="475"/>
      <c r="BW364" s="20"/>
      <c r="BX364" s="315"/>
      <c r="BY364" s="476"/>
      <c r="BZ364" s="474">
        <v>0</v>
      </c>
      <c r="CA364" s="475"/>
      <c r="CB364" s="20"/>
      <c r="CC364" s="315"/>
      <c r="CD364" s="476"/>
      <c r="CE364" s="474">
        <v>0</v>
      </c>
      <c r="CF364" s="475"/>
      <c r="CG364" s="20"/>
      <c r="CH364" s="315"/>
      <c r="CI364" s="476"/>
      <c r="CJ364" s="474">
        <v>0</v>
      </c>
      <c r="CK364" s="475"/>
      <c r="CL364" s="20"/>
      <c r="CM364" s="315"/>
      <c r="CN364" s="476"/>
      <c r="CO364" s="474">
        <v>0</v>
      </c>
      <c r="CP364" s="475"/>
      <c r="CQ364" s="20"/>
      <c r="CR364" s="315"/>
      <c r="CS364" s="476"/>
      <c r="CT364" s="474">
        <v>0</v>
      </c>
      <c r="CU364" s="475"/>
      <c r="CV364" s="20"/>
      <c r="CW364" s="315"/>
      <c r="CX364" s="476"/>
      <c r="CY364" s="474">
        <v>0</v>
      </c>
      <c r="CZ364" s="475"/>
      <c r="DA364" s="20"/>
      <c r="DB364" s="315"/>
      <c r="DC364" s="476"/>
      <c r="DD364" s="474">
        <v>0</v>
      </c>
      <c r="DE364" s="475"/>
      <c r="DF364" s="20"/>
      <c r="DG364" s="315"/>
      <c r="DH364" s="476"/>
      <c r="DI364" s="474">
        <v>0</v>
      </c>
      <c r="DJ364" s="475"/>
      <c r="DK364" s="20"/>
      <c r="DL364" s="315"/>
      <c r="DM364" s="476"/>
      <c r="DN364" s="474">
        <v>0</v>
      </c>
      <c r="DO364" s="475"/>
      <c r="DP364" s="20"/>
      <c r="DQ364" s="315"/>
      <c r="DR364" s="476"/>
      <c r="DS364" s="474">
        <v>0</v>
      </c>
      <c r="DT364" s="475"/>
      <c r="DU364" s="20"/>
      <c r="DV364" s="315"/>
      <c r="DW364" s="476"/>
      <c r="DX364" s="474">
        <v>0</v>
      </c>
      <c r="DY364" s="475"/>
      <c r="DZ364" s="20"/>
      <c r="EA364" s="315"/>
      <c r="EB364" s="476"/>
      <c r="EC364" s="474">
        <v>0</v>
      </c>
      <c r="ED364" s="475"/>
      <c r="EE364" s="20"/>
      <c r="EF364" s="315"/>
      <c r="EG364" s="476"/>
      <c r="EH364" s="474">
        <v>0</v>
      </c>
      <c r="EI364" s="475"/>
      <c r="EJ364" s="20"/>
      <c r="EK364" s="315"/>
      <c r="EL364" s="476"/>
      <c r="EM364" s="474">
        <f>SUM(CE364:CE364)</f>
        <v>0</v>
      </c>
      <c r="EN364" s="475"/>
      <c r="EO364" s="20"/>
      <c r="EP364" s="151"/>
    </row>
    <row r="365" spans="4:146" ht="12.75" hidden="1" customHeight="1" x14ac:dyDescent="0.3">
      <c r="D365" s="151" t="s">
        <v>419</v>
      </c>
      <c r="G365" s="402"/>
      <c r="H365" s="20">
        <v>0</v>
      </c>
      <c r="I365" s="19"/>
      <c r="J365" s="20"/>
      <c r="K365" s="315"/>
      <c r="L365" s="315"/>
      <c r="M365" s="20">
        <v>0</v>
      </c>
      <c r="N365" s="19"/>
      <c r="O365" s="20"/>
      <c r="P365" s="315"/>
      <c r="Q365" s="315"/>
      <c r="R365" s="20">
        <v>0</v>
      </c>
      <c r="S365" s="19"/>
      <c r="T365" s="20"/>
      <c r="U365" s="315"/>
      <c r="V365" s="315"/>
      <c r="W365" s="20">
        <v>0</v>
      </c>
      <c r="X365" s="19"/>
      <c r="Y365" s="20"/>
      <c r="Z365" s="315"/>
      <c r="AA365" s="315"/>
      <c r="AB365" s="20">
        <v>0</v>
      </c>
      <c r="AC365" s="19"/>
      <c r="AD365" s="20"/>
      <c r="AE365" s="315"/>
      <c r="AF365" s="315"/>
      <c r="AG365" s="20">
        <v>0</v>
      </c>
      <c r="AH365" s="19"/>
      <c r="AI365" s="20"/>
      <c r="AJ365" s="315"/>
      <c r="AK365" s="315"/>
      <c r="AL365" s="20">
        <v>0</v>
      </c>
      <c r="AM365" s="19"/>
      <c r="AN365" s="20"/>
      <c r="AO365" s="315"/>
      <c r="AP365" s="315"/>
      <c r="AQ365" s="20">
        <v>0</v>
      </c>
      <c r="AR365" s="19"/>
      <c r="AS365" s="20"/>
      <c r="AT365" s="315"/>
      <c r="AU365" s="315"/>
      <c r="AV365" s="20">
        <v>0</v>
      </c>
      <c r="AW365" s="19"/>
      <c r="AX365" s="20"/>
      <c r="AY365" s="315"/>
      <c r="AZ365" s="315"/>
      <c r="BA365" s="20">
        <v>0</v>
      </c>
      <c r="BB365" s="19"/>
      <c r="BC365" s="20"/>
      <c r="BD365" s="315"/>
      <c r="BE365" s="315"/>
      <c r="BF365" s="20">
        <v>0</v>
      </c>
      <c r="BG365" s="19"/>
      <c r="BH365" s="20"/>
      <c r="BI365" s="315"/>
      <c r="BJ365" s="315"/>
      <c r="BK365" s="20">
        <v>0</v>
      </c>
      <c r="BL365" s="19"/>
      <c r="BM365" s="20"/>
      <c r="BN365" s="315"/>
      <c r="BO365" s="315"/>
      <c r="BP365" s="20">
        <v>0</v>
      </c>
      <c r="BQ365" s="19"/>
      <c r="BR365" s="20"/>
      <c r="BS365" s="315"/>
      <c r="BT365" s="315"/>
      <c r="BU365" s="20">
        <f>SUM(M365:BP365)</f>
        <v>0</v>
      </c>
      <c r="BV365" s="19"/>
      <c r="BW365" s="20"/>
      <c r="BX365" s="315"/>
      <c r="BY365" s="315"/>
      <c r="BZ365" s="20">
        <v>0</v>
      </c>
      <c r="CA365" s="19"/>
      <c r="CB365" s="20"/>
      <c r="CC365" s="315"/>
      <c r="CD365" s="315"/>
      <c r="CE365" s="20">
        <v>0</v>
      </c>
      <c r="CF365" s="19"/>
      <c r="CG365" s="20"/>
      <c r="CH365" s="315"/>
      <c r="CI365" s="315"/>
      <c r="CJ365" s="20">
        <v>0</v>
      </c>
      <c r="CK365" s="19"/>
      <c r="CL365" s="20"/>
      <c r="CM365" s="315"/>
      <c r="CN365" s="315"/>
      <c r="CO365" s="20">
        <v>0</v>
      </c>
      <c r="CP365" s="19"/>
      <c r="CQ365" s="20"/>
      <c r="CR365" s="315"/>
      <c r="CS365" s="315"/>
      <c r="CT365" s="20">
        <v>0</v>
      </c>
      <c r="CU365" s="19"/>
      <c r="CV365" s="20"/>
      <c r="CW365" s="315"/>
      <c r="CX365" s="315"/>
      <c r="CY365" s="20">
        <v>0</v>
      </c>
      <c r="CZ365" s="19"/>
      <c r="DA365" s="20"/>
      <c r="DB365" s="315"/>
      <c r="DC365" s="315"/>
      <c r="DD365" s="20">
        <v>0</v>
      </c>
      <c r="DE365" s="19"/>
      <c r="DF365" s="20"/>
      <c r="DG365" s="315"/>
      <c r="DH365" s="315"/>
      <c r="DI365" s="20">
        <v>0</v>
      </c>
      <c r="DJ365" s="19"/>
      <c r="DK365" s="20"/>
      <c r="DL365" s="315"/>
      <c r="DM365" s="315"/>
      <c r="DN365" s="20">
        <v>0</v>
      </c>
      <c r="DO365" s="19"/>
      <c r="DP365" s="20"/>
      <c r="DQ365" s="315"/>
      <c r="DR365" s="315"/>
      <c r="DS365" s="20">
        <v>0</v>
      </c>
      <c r="DT365" s="19"/>
      <c r="DU365" s="20"/>
      <c r="DV365" s="315"/>
      <c r="DW365" s="315"/>
      <c r="DX365" s="20">
        <v>0</v>
      </c>
      <c r="DY365" s="19"/>
      <c r="DZ365" s="20"/>
      <c r="EA365" s="315"/>
      <c r="EB365" s="315"/>
      <c r="EC365" s="20">
        <v>0</v>
      </c>
      <c r="ED365" s="19"/>
      <c r="EE365" s="20"/>
      <c r="EF365" s="315"/>
      <c r="EG365" s="315"/>
      <c r="EH365" s="20">
        <v>0</v>
      </c>
      <c r="EI365" s="19"/>
      <c r="EJ365" s="20"/>
      <c r="EK365" s="315"/>
      <c r="EL365" s="315"/>
      <c r="EM365" s="20">
        <f>SUM(CE365:CE365)</f>
        <v>0</v>
      </c>
      <c r="EN365" s="19"/>
      <c r="EO365" s="20"/>
      <c r="EP365" s="151"/>
    </row>
    <row r="366" spans="4:146" ht="12.75" hidden="1" customHeight="1" x14ac:dyDescent="0.3">
      <c r="D366" s="151" t="s">
        <v>436</v>
      </c>
      <c r="G366" s="419"/>
      <c r="H366" s="6">
        <v>0</v>
      </c>
      <c r="I366" s="5"/>
      <c r="J366" s="20"/>
      <c r="K366" s="315"/>
      <c r="L366" s="483"/>
      <c r="M366" s="6">
        <v>0</v>
      </c>
      <c r="N366" s="5"/>
      <c r="O366" s="20"/>
      <c r="P366" s="315"/>
      <c r="Q366" s="483"/>
      <c r="R366" s="6">
        <v>0</v>
      </c>
      <c r="S366" s="5"/>
      <c r="T366" s="20"/>
      <c r="U366" s="315"/>
      <c r="V366" s="483"/>
      <c r="W366" s="6">
        <v>0</v>
      </c>
      <c r="X366" s="5"/>
      <c r="Y366" s="20"/>
      <c r="Z366" s="315"/>
      <c r="AA366" s="483"/>
      <c r="AB366" s="6">
        <v>0</v>
      </c>
      <c r="AC366" s="5"/>
      <c r="AD366" s="20"/>
      <c r="AE366" s="315"/>
      <c r="AF366" s="483"/>
      <c r="AG366" s="6">
        <v>0</v>
      </c>
      <c r="AH366" s="5"/>
      <c r="AI366" s="20"/>
      <c r="AJ366" s="315"/>
      <c r="AK366" s="483"/>
      <c r="AL366" s="6">
        <v>0</v>
      </c>
      <c r="AM366" s="5"/>
      <c r="AN366" s="20"/>
      <c r="AO366" s="315"/>
      <c r="AP366" s="483"/>
      <c r="AQ366" s="6">
        <v>0</v>
      </c>
      <c r="AR366" s="5"/>
      <c r="AS366" s="20"/>
      <c r="AT366" s="315"/>
      <c r="AU366" s="483"/>
      <c r="AV366" s="6">
        <v>0</v>
      </c>
      <c r="AW366" s="5"/>
      <c r="AX366" s="20"/>
      <c r="AY366" s="315"/>
      <c r="AZ366" s="483"/>
      <c r="BA366" s="6">
        <v>0</v>
      </c>
      <c r="BB366" s="5"/>
      <c r="BC366" s="20"/>
      <c r="BD366" s="315"/>
      <c r="BE366" s="483"/>
      <c r="BF366" s="6">
        <v>0</v>
      </c>
      <c r="BG366" s="5"/>
      <c r="BH366" s="20"/>
      <c r="BI366" s="315"/>
      <c r="BJ366" s="483"/>
      <c r="BK366" s="6">
        <v>0</v>
      </c>
      <c r="BL366" s="5"/>
      <c r="BM366" s="20"/>
      <c r="BN366" s="315"/>
      <c r="BO366" s="483"/>
      <c r="BP366" s="6">
        <v>0</v>
      </c>
      <c r="BQ366" s="5"/>
      <c r="BR366" s="20"/>
      <c r="BS366" s="315"/>
      <c r="BT366" s="483"/>
      <c r="BU366" s="6">
        <f>SUM(M366:BP366)</f>
        <v>0</v>
      </c>
      <c r="BV366" s="5"/>
      <c r="BW366" s="20"/>
      <c r="BX366" s="315"/>
      <c r="BY366" s="483"/>
      <c r="BZ366" s="6">
        <v>0</v>
      </c>
      <c r="CA366" s="5"/>
      <c r="CB366" s="20"/>
      <c r="CC366" s="315"/>
      <c r="CD366" s="483"/>
      <c r="CE366" s="6">
        <v>0</v>
      </c>
      <c r="CF366" s="5"/>
      <c r="CG366" s="20"/>
      <c r="CH366" s="315"/>
      <c r="CI366" s="483"/>
      <c r="CJ366" s="6">
        <v>0</v>
      </c>
      <c r="CK366" s="5"/>
      <c r="CL366" s="20"/>
      <c r="CM366" s="315"/>
      <c r="CN366" s="483"/>
      <c r="CO366" s="6">
        <v>0</v>
      </c>
      <c r="CP366" s="5"/>
      <c r="CQ366" s="20"/>
      <c r="CR366" s="315"/>
      <c r="CS366" s="483"/>
      <c r="CT366" s="6">
        <v>0</v>
      </c>
      <c r="CU366" s="5"/>
      <c r="CV366" s="20"/>
      <c r="CW366" s="315"/>
      <c r="CX366" s="483"/>
      <c r="CY366" s="6">
        <v>0</v>
      </c>
      <c r="CZ366" s="5"/>
      <c r="DA366" s="20"/>
      <c r="DB366" s="315"/>
      <c r="DC366" s="483"/>
      <c r="DD366" s="6">
        <v>0</v>
      </c>
      <c r="DE366" s="5"/>
      <c r="DF366" s="20"/>
      <c r="DG366" s="315"/>
      <c r="DH366" s="483"/>
      <c r="DI366" s="6">
        <v>0</v>
      </c>
      <c r="DJ366" s="5"/>
      <c r="DK366" s="20"/>
      <c r="DL366" s="315"/>
      <c r="DM366" s="483"/>
      <c r="DN366" s="6">
        <v>0</v>
      </c>
      <c r="DO366" s="5"/>
      <c r="DP366" s="20"/>
      <c r="DQ366" s="315"/>
      <c r="DR366" s="483"/>
      <c r="DS366" s="6">
        <v>0</v>
      </c>
      <c r="DT366" s="5"/>
      <c r="DU366" s="20"/>
      <c r="DV366" s="315"/>
      <c r="DW366" s="483"/>
      <c r="DX366" s="6">
        <v>0</v>
      </c>
      <c r="DY366" s="5"/>
      <c r="DZ366" s="20"/>
      <c r="EA366" s="315"/>
      <c r="EB366" s="483"/>
      <c r="EC366" s="6">
        <v>0</v>
      </c>
      <c r="ED366" s="5"/>
      <c r="EE366" s="20"/>
      <c r="EF366" s="315"/>
      <c r="EG366" s="483"/>
      <c r="EH366" s="6">
        <v>0</v>
      </c>
      <c r="EI366" s="5"/>
      <c r="EJ366" s="20"/>
      <c r="EK366" s="315"/>
      <c r="EL366" s="483"/>
      <c r="EM366" s="6">
        <f>SUM(CE366:CE366)</f>
        <v>0</v>
      </c>
      <c r="EN366" s="5"/>
      <c r="EO366" s="20"/>
      <c r="EP366" s="151"/>
    </row>
    <row r="367" spans="4:146" ht="12.75" customHeight="1" x14ac:dyDescent="0.3">
      <c r="D367" s="151"/>
      <c r="H367" s="20"/>
      <c r="I367" s="20"/>
      <c r="J367" s="20"/>
      <c r="K367" s="315"/>
      <c r="L367" s="20"/>
      <c r="M367" s="20"/>
      <c r="N367" s="20"/>
      <c r="O367" s="20"/>
      <c r="P367" s="315"/>
      <c r="Q367" s="20"/>
      <c r="R367" s="20"/>
      <c r="S367" s="20"/>
      <c r="T367" s="20"/>
      <c r="U367" s="315"/>
      <c r="V367" s="20"/>
      <c r="W367" s="20"/>
      <c r="X367" s="20"/>
      <c r="Y367" s="20"/>
      <c r="Z367" s="315"/>
      <c r="AA367" s="20"/>
      <c r="AB367" s="20"/>
      <c r="AC367" s="20"/>
      <c r="AD367" s="20"/>
      <c r="AE367" s="315"/>
      <c r="AF367" s="20"/>
      <c r="AG367" s="20"/>
      <c r="AH367" s="20"/>
      <c r="AI367" s="20"/>
      <c r="AJ367" s="315"/>
      <c r="AK367" s="20"/>
      <c r="AL367" s="20"/>
      <c r="AM367" s="20"/>
      <c r="AN367" s="20"/>
      <c r="AO367" s="315"/>
      <c r="AP367" s="20"/>
      <c r="AQ367" s="20"/>
      <c r="AR367" s="20"/>
      <c r="AS367" s="20"/>
      <c r="AT367" s="315"/>
      <c r="AU367" s="20"/>
      <c r="AV367" s="20"/>
      <c r="AW367" s="20"/>
      <c r="AX367" s="20"/>
      <c r="AY367" s="315"/>
      <c r="AZ367" s="20"/>
      <c r="BA367" s="20"/>
      <c r="BB367" s="20"/>
      <c r="BC367" s="20"/>
      <c r="BD367" s="315"/>
      <c r="BE367" s="20"/>
      <c r="BF367" s="20"/>
      <c r="BG367" s="20"/>
      <c r="BH367" s="20"/>
      <c r="BI367" s="315"/>
      <c r="BJ367" s="20"/>
      <c r="BK367" s="20"/>
      <c r="BL367" s="20"/>
      <c r="BM367" s="20"/>
      <c r="BN367" s="315"/>
      <c r="BO367" s="20"/>
      <c r="BP367" s="20"/>
      <c r="BQ367" s="20"/>
      <c r="BR367" s="20"/>
      <c r="BS367" s="315"/>
      <c r="BT367" s="20"/>
      <c r="BU367" s="20"/>
      <c r="BV367" s="20"/>
      <c r="BW367" s="20"/>
      <c r="BX367" s="315"/>
      <c r="BY367" s="20"/>
      <c r="BZ367" s="20"/>
      <c r="CA367" s="20"/>
      <c r="CB367" s="20"/>
      <c r="CC367" s="315"/>
      <c r="CD367" s="20"/>
      <c r="CE367" s="20"/>
      <c r="CF367" s="20"/>
      <c r="CG367" s="20"/>
      <c r="CH367" s="315"/>
      <c r="CI367" s="20"/>
      <c r="CJ367" s="20"/>
      <c r="CK367" s="20"/>
      <c r="CL367" s="20"/>
      <c r="CM367" s="315"/>
      <c r="CN367" s="20"/>
      <c r="CO367" s="20"/>
      <c r="CP367" s="20"/>
      <c r="CQ367" s="20"/>
      <c r="CR367" s="315"/>
      <c r="CS367" s="20"/>
      <c r="CT367" s="20"/>
      <c r="CU367" s="20"/>
      <c r="CV367" s="20"/>
      <c r="CW367" s="315"/>
      <c r="CX367" s="20"/>
      <c r="CY367" s="20"/>
      <c r="CZ367" s="20"/>
      <c r="DA367" s="20"/>
      <c r="DB367" s="315"/>
      <c r="DC367" s="20"/>
      <c r="DD367" s="20"/>
      <c r="DE367" s="20"/>
      <c r="DF367" s="20"/>
      <c r="DG367" s="315"/>
      <c r="DH367" s="20"/>
      <c r="DI367" s="20"/>
      <c r="DJ367" s="20"/>
      <c r="DK367" s="20"/>
      <c r="DL367" s="315"/>
      <c r="DM367" s="20"/>
      <c r="DN367" s="20"/>
      <c r="DO367" s="20"/>
      <c r="DP367" s="20"/>
      <c r="DQ367" s="315"/>
      <c r="DR367" s="20"/>
      <c r="DS367" s="20"/>
      <c r="DT367" s="20"/>
      <c r="DU367" s="20"/>
      <c r="DV367" s="315"/>
      <c r="DW367" s="20"/>
      <c r="DX367" s="20"/>
      <c r="DY367" s="20"/>
      <c r="DZ367" s="20"/>
      <c r="EA367" s="315"/>
      <c r="EB367" s="20"/>
      <c r="EC367" s="20"/>
      <c r="ED367" s="20"/>
      <c r="EE367" s="20"/>
      <c r="EF367" s="315"/>
      <c r="EG367" s="20"/>
      <c r="EH367" s="20"/>
      <c r="EI367" s="20"/>
      <c r="EJ367" s="20"/>
      <c r="EK367" s="315"/>
      <c r="EL367" s="20"/>
      <c r="EM367" s="20"/>
      <c r="EN367" s="20"/>
      <c r="EO367" s="20"/>
      <c r="EP367" s="151"/>
    </row>
    <row r="368" spans="4:146" ht="12.75" customHeight="1" x14ac:dyDescent="0.3">
      <c r="D368" s="151" t="s">
        <v>443</v>
      </c>
      <c r="H368" s="20">
        <f>SUM(H369:H371)</f>
        <v>3588067</v>
      </c>
      <c r="I368" s="20"/>
      <c r="J368" s="20"/>
      <c r="K368" s="315"/>
      <c r="L368" s="20"/>
      <c r="M368" s="20">
        <f>SUM(M369:M371)</f>
        <v>489291</v>
      </c>
      <c r="N368" s="20"/>
      <c r="O368" s="20"/>
      <c r="P368" s="315"/>
      <c r="Q368" s="20"/>
      <c r="R368" s="20">
        <f>SUM(R369:R371)</f>
        <v>0</v>
      </c>
      <c r="S368" s="20"/>
      <c r="T368" s="20"/>
      <c r="U368" s="315"/>
      <c r="V368" s="20"/>
      <c r="W368" s="20">
        <f>SUM(W369:W371)</f>
        <v>0</v>
      </c>
      <c r="X368" s="20"/>
      <c r="Y368" s="20"/>
      <c r="Z368" s="315"/>
      <c r="AA368" s="20"/>
      <c r="AB368" s="20">
        <f>SUM(AB369:AB371)</f>
        <v>510447</v>
      </c>
      <c r="AC368" s="20"/>
      <c r="AD368" s="20"/>
      <c r="AE368" s="315"/>
      <c r="AF368" s="20"/>
      <c r="AG368" s="20">
        <f>SUM(AG369:AG371)</f>
        <v>2588329</v>
      </c>
      <c r="AH368" s="20"/>
      <c r="AI368" s="20"/>
      <c r="AJ368" s="315"/>
      <c r="AK368" s="20"/>
      <c r="AL368" s="20">
        <f>SUM(AL369:AL371)</f>
        <v>0</v>
      </c>
      <c r="AM368" s="20"/>
      <c r="AN368" s="20"/>
      <c r="AO368" s="315"/>
      <c r="AP368" s="20"/>
      <c r="AQ368" s="20">
        <f>SUM(AQ369:AQ371)</f>
        <v>0</v>
      </c>
      <c r="AR368" s="20"/>
      <c r="AS368" s="20"/>
      <c r="AT368" s="315"/>
      <c r="AU368" s="20"/>
      <c r="AV368" s="20">
        <f>SUM(AV369:AV371)</f>
        <v>0</v>
      </c>
      <c r="AW368" s="20"/>
      <c r="AX368" s="20"/>
      <c r="AY368" s="315"/>
      <c r="AZ368" s="20"/>
      <c r="BA368" s="20">
        <f>SUM(BA369:BA371)</f>
        <v>0</v>
      </c>
      <c r="BB368" s="20"/>
      <c r="BC368" s="20"/>
      <c r="BD368" s="315"/>
      <c r="BE368" s="20"/>
      <c r="BF368" s="20">
        <f>SUM(BF369:BF371)</f>
        <v>0</v>
      </c>
      <c r="BG368" s="20"/>
      <c r="BH368" s="20"/>
      <c r="BI368" s="315"/>
      <c r="BJ368" s="20"/>
      <c r="BK368" s="20">
        <f>SUM(BK369:BK371)</f>
        <v>0</v>
      </c>
      <c r="BL368" s="20"/>
      <c r="BM368" s="20"/>
      <c r="BN368" s="315"/>
      <c r="BO368" s="20"/>
      <c r="BP368" s="20">
        <f>SUM(BP369:BP371)</f>
        <v>0</v>
      </c>
      <c r="BQ368" s="20"/>
      <c r="BR368" s="20"/>
      <c r="BS368" s="315"/>
      <c r="BT368" s="20"/>
      <c r="BU368" s="20">
        <f>SUM(BU369:BU371)</f>
        <v>3588067</v>
      </c>
      <c r="BV368" s="20"/>
      <c r="BW368" s="20"/>
      <c r="BX368" s="315"/>
      <c r="BY368" s="20"/>
      <c r="BZ368" s="20">
        <f>SUM(BZ369:BZ371)</f>
        <v>16336864</v>
      </c>
      <c r="CA368" s="20"/>
      <c r="CB368" s="20"/>
      <c r="CC368" s="315"/>
      <c r="CD368" s="20"/>
      <c r="CE368" s="20">
        <f>SUM(CE369:CE371)</f>
        <v>0</v>
      </c>
      <c r="CF368" s="20"/>
      <c r="CG368" s="20"/>
      <c r="CH368" s="315"/>
      <c r="CI368" s="20"/>
      <c r="CJ368" s="20">
        <f>SUM(CJ369:CJ371)</f>
        <v>0</v>
      </c>
      <c r="CK368" s="20"/>
      <c r="CL368" s="20"/>
      <c r="CM368" s="315"/>
      <c r="CN368" s="20"/>
      <c r="CO368" s="20">
        <f>SUM(CO369:CO371)</f>
        <v>1790621</v>
      </c>
      <c r="CP368" s="20"/>
      <c r="CQ368" s="20"/>
      <c r="CR368" s="315"/>
      <c r="CS368" s="20"/>
      <c r="CT368" s="20">
        <f>SUM(CT369:CT371)</f>
        <v>1057928</v>
      </c>
      <c r="CU368" s="20"/>
      <c r="CV368" s="20"/>
      <c r="CW368" s="315"/>
      <c r="CX368" s="20"/>
      <c r="CY368" s="20">
        <f>SUM(CY369:CY371)</f>
        <v>4793462</v>
      </c>
      <c r="CZ368" s="20"/>
      <c r="DA368" s="20"/>
      <c r="DB368" s="315"/>
      <c r="DC368" s="20"/>
      <c r="DD368" s="20">
        <f>SUM(DD369:DD371)</f>
        <v>0</v>
      </c>
      <c r="DE368" s="20"/>
      <c r="DF368" s="20"/>
      <c r="DG368" s="315"/>
      <c r="DH368" s="20"/>
      <c r="DI368" s="20">
        <f>SUM(DI369:DI371)</f>
        <v>3716932</v>
      </c>
      <c r="DJ368" s="20"/>
      <c r="DK368" s="20"/>
      <c r="DL368" s="315"/>
      <c r="DM368" s="20"/>
      <c r="DN368" s="20">
        <f>SUM(DN369:DN371)</f>
        <v>2221560</v>
      </c>
      <c r="DO368" s="20"/>
      <c r="DP368" s="20"/>
      <c r="DQ368" s="315"/>
      <c r="DR368" s="20"/>
      <c r="DS368" s="20">
        <f>SUM(DS369:DS371)</f>
        <v>2756361</v>
      </c>
      <c r="DT368" s="20"/>
      <c r="DU368" s="20"/>
      <c r="DV368" s="315"/>
      <c r="DW368" s="20"/>
      <c r="DX368" s="20">
        <f>SUM(DX369:DX371)</f>
        <v>0</v>
      </c>
      <c r="DY368" s="20"/>
      <c r="DZ368" s="20"/>
      <c r="EA368" s="315"/>
      <c r="EB368" s="20"/>
      <c r="EC368" s="20">
        <f>SUM(EC369:EC371)</f>
        <v>0</v>
      </c>
      <c r="ED368" s="20"/>
      <c r="EE368" s="20"/>
      <c r="EF368" s="315"/>
      <c r="EG368" s="20"/>
      <c r="EH368" s="20">
        <f>SUM(EH369:EH371)</f>
        <v>0</v>
      </c>
      <c r="EI368" s="20"/>
      <c r="EJ368" s="20"/>
      <c r="EK368" s="315"/>
      <c r="EL368" s="20"/>
      <c r="EM368" s="20">
        <f>SUM(EM369:EM371)</f>
        <v>16336864</v>
      </c>
      <c r="EN368" s="20"/>
      <c r="EO368" s="20"/>
      <c r="EP368" s="151"/>
    </row>
    <row r="369" spans="4:146" ht="12.75" customHeight="1" x14ac:dyDescent="0.3">
      <c r="D369" s="151" t="s">
        <v>416</v>
      </c>
      <c r="G369" s="406"/>
      <c r="H369" s="474">
        <v>3149135</v>
      </c>
      <c r="I369" s="475"/>
      <c r="J369" s="20"/>
      <c r="K369" s="315"/>
      <c r="L369" s="476"/>
      <c r="M369" s="474">
        <f>489291-92133</f>
        <v>397158</v>
      </c>
      <c r="N369" s="475"/>
      <c r="O369" s="20"/>
      <c r="P369" s="315"/>
      <c r="Q369" s="476"/>
      <c r="R369" s="474">
        <v>0</v>
      </c>
      <c r="S369" s="475"/>
      <c r="T369" s="20"/>
      <c r="U369" s="315"/>
      <c r="V369" s="476"/>
      <c r="W369" s="474">
        <v>0</v>
      </c>
      <c r="X369" s="475"/>
      <c r="Y369" s="20"/>
      <c r="Z369" s="315"/>
      <c r="AA369" s="476"/>
      <c r="AB369" s="474">
        <f>510447-67162</f>
        <v>443285</v>
      </c>
      <c r="AC369" s="475"/>
      <c r="AD369" s="20"/>
      <c r="AE369" s="315"/>
      <c r="AF369" s="476"/>
      <c r="AG369" s="474">
        <f>2588329-279637</f>
        <v>2308692</v>
      </c>
      <c r="AH369" s="475"/>
      <c r="AI369" s="20"/>
      <c r="AJ369" s="315"/>
      <c r="AK369" s="476"/>
      <c r="AL369" s="474">
        <v>0</v>
      </c>
      <c r="AM369" s="475"/>
      <c r="AN369" s="20"/>
      <c r="AO369" s="315"/>
      <c r="AP369" s="476"/>
      <c r="AQ369" s="474">
        <v>0</v>
      </c>
      <c r="AR369" s="475"/>
      <c r="AS369" s="20"/>
      <c r="AT369" s="315"/>
      <c r="AU369" s="476"/>
      <c r="AV369" s="474">
        <v>0</v>
      </c>
      <c r="AW369" s="475"/>
      <c r="AX369" s="20"/>
      <c r="AY369" s="315"/>
      <c r="AZ369" s="476"/>
      <c r="BA369" s="474">
        <v>0</v>
      </c>
      <c r="BB369" s="475"/>
      <c r="BC369" s="20"/>
      <c r="BD369" s="315"/>
      <c r="BE369" s="476"/>
      <c r="BF369" s="474">
        <v>0</v>
      </c>
      <c r="BG369" s="475"/>
      <c r="BH369" s="20"/>
      <c r="BI369" s="315"/>
      <c r="BJ369" s="476"/>
      <c r="BK369" s="474">
        <v>0</v>
      </c>
      <c r="BL369" s="475"/>
      <c r="BM369" s="20"/>
      <c r="BN369" s="315"/>
      <c r="BO369" s="476"/>
      <c r="BP369" s="474">
        <v>0</v>
      </c>
      <c r="BQ369" s="475"/>
      <c r="BR369" s="20"/>
      <c r="BS369" s="315"/>
      <c r="BT369" s="476"/>
      <c r="BU369" s="474">
        <f>SUM(M369:BP369)</f>
        <v>3149135</v>
      </c>
      <c r="BV369" s="475"/>
      <c r="BW369" s="20"/>
      <c r="BX369" s="315"/>
      <c r="BY369" s="476"/>
      <c r="BZ369" s="474">
        <v>13648812</v>
      </c>
      <c r="CA369" s="475"/>
      <c r="CB369" s="20"/>
      <c r="CC369" s="315"/>
      <c r="CD369" s="476"/>
      <c r="CE369" s="474">
        <v>0</v>
      </c>
      <c r="CF369" s="475"/>
      <c r="CG369" s="20"/>
      <c r="CH369" s="315"/>
      <c r="CI369" s="476"/>
      <c r="CJ369" s="474">
        <v>0</v>
      </c>
      <c r="CK369" s="475"/>
      <c r="CL369" s="20"/>
      <c r="CM369" s="315"/>
      <c r="CN369" s="476"/>
      <c r="CO369" s="474">
        <v>1415138</v>
      </c>
      <c r="CP369" s="475"/>
      <c r="CQ369" s="20"/>
      <c r="CR369" s="315"/>
      <c r="CS369" s="476"/>
      <c r="CT369" s="474">
        <v>860908</v>
      </c>
      <c r="CU369" s="475"/>
      <c r="CV369" s="20"/>
      <c r="CW369" s="315"/>
      <c r="CX369" s="476"/>
      <c r="CY369" s="474">
        <v>3993503</v>
      </c>
      <c r="CZ369" s="475"/>
      <c r="DA369" s="20"/>
      <c r="DB369" s="315"/>
      <c r="DC369" s="476"/>
      <c r="DD369" s="474">
        <v>0</v>
      </c>
      <c r="DE369" s="475"/>
      <c r="DF369" s="20"/>
      <c r="DG369" s="315"/>
      <c r="DH369" s="476"/>
      <c r="DI369" s="474">
        <v>3149545</v>
      </c>
      <c r="DJ369" s="475"/>
      <c r="DK369" s="20"/>
      <c r="DL369" s="315"/>
      <c r="DM369" s="476"/>
      <c r="DN369" s="474">
        <v>1873244</v>
      </c>
      <c r="DO369" s="475"/>
      <c r="DP369" s="20"/>
      <c r="DQ369" s="315"/>
      <c r="DR369" s="476"/>
      <c r="DS369" s="474">
        <v>2356474</v>
      </c>
      <c r="DT369" s="475"/>
      <c r="DU369" s="20"/>
      <c r="DV369" s="315"/>
      <c r="DW369" s="476"/>
      <c r="DX369" s="474">
        <v>0</v>
      </c>
      <c r="DY369" s="475"/>
      <c r="DZ369" s="20"/>
      <c r="EA369" s="315"/>
      <c r="EB369" s="476"/>
      <c r="EC369" s="474">
        <v>0</v>
      </c>
      <c r="ED369" s="475"/>
      <c r="EE369" s="20"/>
      <c r="EF369" s="315"/>
      <c r="EG369" s="476"/>
      <c r="EH369" s="474">
        <v>0</v>
      </c>
      <c r="EI369" s="475"/>
      <c r="EJ369" s="20"/>
      <c r="EK369" s="315"/>
      <c r="EL369" s="476"/>
      <c r="EM369" s="474">
        <f>SUM(CE369:DX369)</f>
        <v>13648812</v>
      </c>
      <c r="EN369" s="475"/>
      <c r="EO369" s="20"/>
      <c r="EP369" s="151"/>
    </row>
    <row r="370" spans="4:146" ht="12.75" customHeight="1" x14ac:dyDescent="0.3">
      <c r="D370" s="151" t="s">
        <v>419</v>
      </c>
      <c r="G370" s="402"/>
      <c r="H370" s="20">
        <v>438932</v>
      </c>
      <c r="I370" s="19"/>
      <c r="J370" s="20"/>
      <c r="K370" s="315"/>
      <c r="L370" s="315"/>
      <c r="M370" s="20">
        <v>92133</v>
      </c>
      <c r="N370" s="19"/>
      <c r="O370" s="20"/>
      <c r="P370" s="315"/>
      <c r="Q370" s="315"/>
      <c r="R370" s="20">
        <v>0</v>
      </c>
      <c r="S370" s="19"/>
      <c r="T370" s="20"/>
      <c r="U370" s="315"/>
      <c r="V370" s="315"/>
      <c r="W370" s="20">
        <v>0</v>
      </c>
      <c r="X370" s="19"/>
      <c r="Y370" s="20"/>
      <c r="Z370" s="315"/>
      <c r="AA370" s="315"/>
      <c r="AB370" s="20">
        <v>67162</v>
      </c>
      <c r="AC370" s="19"/>
      <c r="AD370" s="20"/>
      <c r="AE370" s="315"/>
      <c r="AF370" s="315"/>
      <c r="AG370" s="20">
        <v>279637</v>
      </c>
      <c r="AH370" s="19"/>
      <c r="AI370" s="20"/>
      <c r="AJ370" s="315"/>
      <c r="AK370" s="315"/>
      <c r="AL370" s="20">
        <v>0</v>
      </c>
      <c r="AM370" s="19"/>
      <c r="AN370" s="20"/>
      <c r="AO370" s="315"/>
      <c r="AP370" s="315"/>
      <c r="AQ370" s="20">
        <v>0</v>
      </c>
      <c r="AR370" s="19"/>
      <c r="AS370" s="20"/>
      <c r="AT370" s="315"/>
      <c r="AU370" s="315"/>
      <c r="AV370" s="20">
        <v>0</v>
      </c>
      <c r="AW370" s="19"/>
      <c r="AX370" s="20"/>
      <c r="AY370" s="315"/>
      <c r="AZ370" s="315"/>
      <c r="BA370" s="20">
        <v>0</v>
      </c>
      <c r="BB370" s="19"/>
      <c r="BC370" s="20"/>
      <c r="BD370" s="315"/>
      <c r="BE370" s="315"/>
      <c r="BF370" s="20">
        <v>0</v>
      </c>
      <c r="BG370" s="19"/>
      <c r="BH370" s="20"/>
      <c r="BI370" s="315"/>
      <c r="BJ370" s="315"/>
      <c r="BK370" s="20">
        <v>0</v>
      </c>
      <c r="BL370" s="19"/>
      <c r="BM370" s="20"/>
      <c r="BN370" s="315"/>
      <c r="BO370" s="315"/>
      <c r="BP370" s="20">
        <v>0</v>
      </c>
      <c r="BQ370" s="19"/>
      <c r="BR370" s="20"/>
      <c r="BS370" s="315"/>
      <c r="BT370" s="315"/>
      <c r="BU370" s="20">
        <f>SUM(M370:BP370)</f>
        <v>438932</v>
      </c>
      <c r="BV370" s="19"/>
      <c r="BW370" s="20"/>
      <c r="BX370" s="315"/>
      <c r="BY370" s="315"/>
      <c r="BZ370" s="20">
        <v>2688052</v>
      </c>
      <c r="CA370" s="19"/>
      <c r="CB370" s="20"/>
      <c r="CC370" s="315"/>
      <c r="CD370" s="315"/>
      <c r="CE370" s="20">
        <v>0</v>
      </c>
      <c r="CF370" s="19"/>
      <c r="CG370" s="20"/>
      <c r="CH370" s="315"/>
      <c r="CI370" s="315"/>
      <c r="CJ370" s="20">
        <v>0</v>
      </c>
      <c r="CK370" s="19"/>
      <c r="CL370" s="20"/>
      <c r="CM370" s="315"/>
      <c r="CN370" s="315"/>
      <c r="CO370" s="20">
        <v>375483</v>
      </c>
      <c r="CP370" s="19"/>
      <c r="CQ370" s="20"/>
      <c r="CR370" s="315"/>
      <c r="CS370" s="315"/>
      <c r="CT370" s="20">
        <v>197020</v>
      </c>
      <c r="CU370" s="19"/>
      <c r="CV370" s="20"/>
      <c r="CW370" s="315"/>
      <c r="CX370" s="315"/>
      <c r="CY370" s="20">
        <v>799959</v>
      </c>
      <c r="CZ370" s="19"/>
      <c r="DA370" s="20"/>
      <c r="DB370" s="315"/>
      <c r="DC370" s="315"/>
      <c r="DD370" s="20">
        <v>0</v>
      </c>
      <c r="DE370" s="19"/>
      <c r="DF370" s="20"/>
      <c r="DG370" s="315"/>
      <c r="DH370" s="315"/>
      <c r="DI370" s="20">
        <v>567387</v>
      </c>
      <c r="DJ370" s="19"/>
      <c r="DK370" s="20"/>
      <c r="DL370" s="315"/>
      <c r="DM370" s="315"/>
      <c r="DN370" s="20">
        <v>348316</v>
      </c>
      <c r="DO370" s="19"/>
      <c r="DP370" s="20"/>
      <c r="DQ370" s="315"/>
      <c r="DR370" s="315"/>
      <c r="DS370" s="20">
        <v>399887</v>
      </c>
      <c r="DT370" s="19"/>
      <c r="DU370" s="20"/>
      <c r="DV370" s="315"/>
      <c r="DW370" s="315"/>
      <c r="DX370" s="20">
        <v>0</v>
      </c>
      <c r="DY370" s="19"/>
      <c r="DZ370" s="20"/>
      <c r="EA370" s="315"/>
      <c r="EB370" s="315"/>
      <c r="EC370" s="20">
        <v>0</v>
      </c>
      <c r="ED370" s="19"/>
      <c r="EE370" s="20"/>
      <c r="EF370" s="315"/>
      <c r="EG370" s="315"/>
      <c r="EH370" s="20">
        <v>0</v>
      </c>
      <c r="EI370" s="19"/>
      <c r="EJ370" s="20"/>
      <c r="EK370" s="315"/>
      <c r="EL370" s="315"/>
      <c r="EM370" s="20">
        <f>SUM(CE370:DX370)</f>
        <v>2688052</v>
      </c>
      <c r="EN370" s="19"/>
      <c r="EO370" s="20"/>
      <c r="EP370" s="151"/>
    </row>
    <row r="371" spans="4:146" ht="12.75" customHeight="1" x14ac:dyDescent="0.3">
      <c r="D371" s="151" t="s">
        <v>436</v>
      </c>
      <c r="G371" s="419"/>
      <c r="H371" s="6">
        <v>0</v>
      </c>
      <c r="I371" s="5"/>
      <c r="J371" s="20"/>
      <c r="K371" s="315"/>
      <c r="L371" s="483"/>
      <c r="M371" s="6">
        <v>0</v>
      </c>
      <c r="N371" s="5"/>
      <c r="O371" s="20"/>
      <c r="P371" s="315"/>
      <c r="Q371" s="483"/>
      <c r="R371" s="6">
        <v>0</v>
      </c>
      <c r="S371" s="5"/>
      <c r="T371" s="20"/>
      <c r="U371" s="315"/>
      <c r="V371" s="483"/>
      <c r="W371" s="6">
        <v>0</v>
      </c>
      <c r="X371" s="5"/>
      <c r="Y371" s="20"/>
      <c r="Z371" s="315"/>
      <c r="AA371" s="483"/>
      <c r="AB371" s="6">
        <v>0</v>
      </c>
      <c r="AC371" s="5"/>
      <c r="AD371" s="20"/>
      <c r="AE371" s="315"/>
      <c r="AF371" s="483"/>
      <c r="AG371" s="6">
        <v>0</v>
      </c>
      <c r="AH371" s="5"/>
      <c r="AI371" s="20"/>
      <c r="AJ371" s="315"/>
      <c r="AK371" s="483"/>
      <c r="AL371" s="6">
        <v>0</v>
      </c>
      <c r="AM371" s="5"/>
      <c r="AN371" s="20"/>
      <c r="AO371" s="315"/>
      <c r="AP371" s="483"/>
      <c r="AQ371" s="6">
        <v>0</v>
      </c>
      <c r="AR371" s="5"/>
      <c r="AS371" s="20"/>
      <c r="AT371" s="315"/>
      <c r="AU371" s="483"/>
      <c r="AV371" s="6">
        <v>0</v>
      </c>
      <c r="AW371" s="5"/>
      <c r="AX371" s="20"/>
      <c r="AY371" s="315"/>
      <c r="AZ371" s="483"/>
      <c r="BA371" s="6">
        <v>0</v>
      </c>
      <c r="BB371" s="5"/>
      <c r="BC371" s="20"/>
      <c r="BD371" s="315"/>
      <c r="BE371" s="483"/>
      <c r="BF371" s="6">
        <v>0</v>
      </c>
      <c r="BG371" s="5"/>
      <c r="BH371" s="20"/>
      <c r="BI371" s="315"/>
      <c r="BJ371" s="483"/>
      <c r="BK371" s="6">
        <v>0</v>
      </c>
      <c r="BL371" s="5"/>
      <c r="BM371" s="20"/>
      <c r="BN371" s="315"/>
      <c r="BO371" s="483"/>
      <c r="BP371" s="6">
        <v>0</v>
      </c>
      <c r="BQ371" s="5"/>
      <c r="BR371" s="20"/>
      <c r="BS371" s="315"/>
      <c r="BT371" s="483"/>
      <c r="BU371" s="6">
        <f>SUM(M371:BP371)</f>
        <v>0</v>
      </c>
      <c r="BV371" s="5"/>
      <c r="BW371" s="20"/>
      <c r="BX371" s="315"/>
      <c r="BY371" s="483"/>
      <c r="BZ371" s="6">
        <v>0</v>
      </c>
      <c r="CA371" s="5"/>
      <c r="CB371" s="20"/>
      <c r="CC371" s="315"/>
      <c r="CD371" s="483"/>
      <c r="CE371" s="6">
        <v>0</v>
      </c>
      <c r="CF371" s="5"/>
      <c r="CG371" s="20"/>
      <c r="CH371" s="315"/>
      <c r="CI371" s="483"/>
      <c r="CJ371" s="6">
        <v>0</v>
      </c>
      <c r="CK371" s="5"/>
      <c r="CL371" s="20"/>
      <c r="CM371" s="315"/>
      <c r="CN371" s="483"/>
      <c r="CO371" s="6">
        <v>0</v>
      </c>
      <c r="CP371" s="5"/>
      <c r="CQ371" s="20"/>
      <c r="CR371" s="315"/>
      <c r="CS371" s="483"/>
      <c r="CT371" s="6">
        <v>0</v>
      </c>
      <c r="CU371" s="5"/>
      <c r="CV371" s="20"/>
      <c r="CW371" s="315"/>
      <c r="CX371" s="483"/>
      <c r="CY371" s="6">
        <v>0</v>
      </c>
      <c r="CZ371" s="5"/>
      <c r="DA371" s="20"/>
      <c r="DB371" s="315"/>
      <c r="DC371" s="483"/>
      <c r="DD371" s="6">
        <v>0</v>
      </c>
      <c r="DE371" s="5"/>
      <c r="DF371" s="20"/>
      <c r="DG371" s="315"/>
      <c r="DH371" s="483"/>
      <c r="DI371" s="6">
        <v>0</v>
      </c>
      <c r="DJ371" s="5"/>
      <c r="DK371" s="20"/>
      <c r="DL371" s="315"/>
      <c r="DM371" s="483"/>
      <c r="DN371" s="6">
        <v>0</v>
      </c>
      <c r="DO371" s="5"/>
      <c r="DP371" s="20"/>
      <c r="DQ371" s="315"/>
      <c r="DR371" s="483"/>
      <c r="DS371" s="6">
        <v>0</v>
      </c>
      <c r="DT371" s="5"/>
      <c r="DU371" s="20"/>
      <c r="DV371" s="315"/>
      <c r="DW371" s="483"/>
      <c r="DX371" s="6">
        <v>0</v>
      </c>
      <c r="DY371" s="5"/>
      <c r="DZ371" s="20"/>
      <c r="EA371" s="315"/>
      <c r="EB371" s="483"/>
      <c r="EC371" s="6">
        <v>0</v>
      </c>
      <c r="ED371" s="5"/>
      <c r="EE371" s="20"/>
      <c r="EF371" s="315"/>
      <c r="EG371" s="483"/>
      <c r="EH371" s="6">
        <v>0</v>
      </c>
      <c r="EI371" s="5"/>
      <c r="EJ371" s="20"/>
      <c r="EK371" s="315"/>
      <c r="EL371" s="483"/>
      <c r="EM371" s="6">
        <f>SUM(CE371:DX371)</f>
        <v>0</v>
      </c>
      <c r="EN371" s="5"/>
      <c r="EO371" s="20"/>
      <c r="EP371" s="151"/>
    </row>
    <row r="372" spans="4:146" ht="12.75" customHeight="1" x14ac:dyDescent="0.3">
      <c r="D372" s="151"/>
      <c r="H372" s="20"/>
      <c r="I372" s="20"/>
      <c r="J372" s="20"/>
      <c r="K372" s="315"/>
      <c r="L372" s="20"/>
      <c r="M372" s="20"/>
      <c r="N372" s="20"/>
      <c r="O372" s="20"/>
      <c r="P372" s="315"/>
      <c r="Q372" s="20"/>
      <c r="R372" s="20"/>
      <c r="S372" s="20"/>
      <c r="T372" s="20"/>
      <c r="U372" s="315"/>
      <c r="V372" s="20"/>
      <c r="W372" s="20"/>
      <c r="X372" s="20"/>
      <c r="Y372" s="20"/>
      <c r="Z372" s="315"/>
      <c r="AA372" s="20"/>
      <c r="AB372" s="20"/>
      <c r="AC372" s="20"/>
      <c r="AD372" s="20"/>
      <c r="AE372" s="315"/>
      <c r="AF372" s="20"/>
      <c r="AG372" s="20"/>
      <c r="AH372" s="20"/>
      <c r="AI372" s="20"/>
      <c r="AJ372" s="315"/>
      <c r="AK372" s="20"/>
      <c r="AL372" s="20"/>
      <c r="AM372" s="20"/>
      <c r="AN372" s="20"/>
      <c r="AO372" s="315"/>
      <c r="AP372" s="20"/>
      <c r="AQ372" s="20"/>
      <c r="AR372" s="20"/>
      <c r="AS372" s="20"/>
      <c r="AT372" s="315"/>
      <c r="AU372" s="20"/>
      <c r="AV372" s="20"/>
      <c r="AW372" s="20"/>
      <c r="AX372" s="20"/>
      <c r="AY372" s="315"/>
      <c r="AZ372" s="20"/>
      <c r="BA372" s="20"/>
      <c r="BB372" s="20"/>
      <c r="BC372" s="20"/>
      <c r="BD372" s="315"/>
      <c r="BE372" s="20"/>
      <c r="BF372" s="20"/>
      <c r="BG372" s="20"/>
      <c r="BH372" s="20"/>
      <c r="BI372" s="315"/>
      <c r="BJ372" s="20"/>
      <c r="BK372" s="20"/>
      <c r="BL372" s="20"/>
      <c r="BM372" s="20"/>
      <c r="BN372" s="315"/>
      <c r="BO372" s="20"/>
      <c r="BP372" s="20"/>
      <c r="BQ372" s="20"/>
      <c r="BR372" s="20"/>
      <c r="BS372" s="315"/>
      <c r="BT372" s="20"/>
      <c r="BU372" s="20"/>
      <c r="BV372" s="20"/>
      <c r="BW372" s="20"/>
      <c r="BX372" s="315"/>
      <c r="BY372" s="20"/>
      <c r="BZ372" s="20"/>
      <c r="CA372" s="20"/>
      <c r="CB372" s="20"/>
      <c r="CC372" s="315"/>
      <c r="CD372" s="20"/>
      <c r="CE372" s="20"/>
      <c r="CF372" s="20"/>
      <c r="CG372" s="20"/>
      <c r="CH372" s="315"/>
      <c r="CI372" s="20"/>
      <c r="CJ372" s="20"/>
      <c r="CK372" s="20"/>
      <c r="CL372" s="20"/>
      <c r="CM372" s="315"/>
      <c r="CN372" s="20"/>
      <c r="CO372" s="20"/>
      <c r="CP372" s="20"/>
      <c r="CQ372" s="20"/>
      <c r="CR372" s="315"/>
      <c r="CS372" s="20"/>
      <c r="CT372" s="20"/>
      <c r="CU372" s="20"/>
      <c r="CV372" s="20"/>
      <c r="CW372" s="315"/>
      <c r="CX372" s="20"/>
      <c r="CY372" s="20"/>
      <c r="CZ372" s="20"/>
      <c r="DA372" s="20"/>
      <c r="DB372" s="315"/>
      <c r="DC372" s="20"/>
      <c r="DD372" s="20"/>
      <c r="DE372" s="20"/>
      <c r="DF372" s="20"/>
      <c r="DG372" s="315"/>
      <c r="DH372" s="20"/>
      <c r="DI372" s="20"/>
      <c r="DJ372" s="20"/>
      <c r="DK372" s="20"/>
      <c r="DL372" s="315"/>
      <c r="DM372" s="20"/>
      <c r="DN372" s="20"/>
      <c r="DO372" s="20"/>
      <c r="DP372" s="20"/>
      <c r="DQ372" s="315"/>
      <c r="DR372" s="20"/>
      <c r="DS372" s="20"/>
      <c r="DT372" s="20"/>
      <c r="DU372" s="20"/>
      <c r="DV372" s="315"/>
      <c r="DW372" s="20"/>
      <c r="DX372" s="20"/>
      <c r="DY372" s="20"/>
      <c r="DZ372" s="20"/>
      <c r="EA372" s="315"/>
      <c r="EB372" s="20"/>
      <c r="EC372" s="20"/>
      <c r="ED372" s="20"/>
      <c r="EE372" s="20"/>
      <c r="EF372" s="315"/>
      <c r="EG372" s="20"/>
      <c r="EH372" s="20"/>
      <c r="EI372" s="20"/>
      <c r="EJ372" s="20"/>
      <c r="EK372" s="315"/>
      <c r="EL372" s="20"/>
      <c r="EM372" s="20"/>
      <c r="EN372" s="20"/>
      <c r="EO372" s="20"/>
      <c r="EP372" s="151"/>
    </row>
    <row r="373" spans="4:146" ht="12.75" customHeight="1" x14ac:dyDescent="0.3">
      <c r="D373" s="151" t="s">
        <v>444</v>
      </c>
      <c r="H373" s="20">
        <f>SUM(H374:H376)</f>
        <v>8875500</v>
      </c>
      <c r="I373" s="20"/>
      <c r="J373" s="20"/>
      <c r="K373" s="315"/>
      <c r="L373" s="20"/>
      <c r="M373" s="20">
        <f>SUM(M374:M376)</f>
        <v>0</v>
      </c>
      <c r="N373" s="20"/>
      <c r="O373" s="20"/>
      <c r="P373" s="315"/>
      <c r="Q373" s="20"/>
      <c r="R373" s="20">
        <f>SUM(R374:R376)</f>
        <v>1154895</v>
      </c>
      <c r="S373" s="20"/>
      <c r="T373" s="20"/>
      <c r="U373" s="315"/>
      <c r="V373" s="20"/>
      <c r="W373" s="20">
        <f>SUM(W374:W376)</f>
        <v>3552930</v>
      </c>
      <c r="X373" s="20"/>
      <c r="Y373" s="20"/>
      <c r="Z373" s="315"/>
      <c r="AA373" s="20"/>
      <c r="AB373" s="20">
        <f>SUM(AB374:AB376)</f>
        <v>1773117</v>
      </c>
      <c r="AC373" s="20"/>
      <c r="AD373" s="20"/>
      <c r="AE373" s="315"/>
      <c r="AF373" s="20"/>
      <c r="AG373" s="20">
        <f>SUM(AG374:AG376)</f>
        <v>1432658</v>
      </c>
      <c r="AH373" s="20"/>
      <c r="AI373" s="20"/>
      <c r="AJ373" s="315"/>
      <c r="AK373" s="20"/>
      <c r="AL373" s="20">
        <f>SUM(AL374:AL376)</f>
        <v>961900</v>
      </c>
      <c r="AM373" s="20"/>
      <c r="AN373" s="20"/>
      <c r="AO373" s="315"/>
      <c r="AP373" s="20"/>
      <c r="AQ373" s="20">
        <f>SUM(AQ374:AQ376)</f>
        <v>729531</v>
      </c>
      <c r="AR373" s="20"/>
      <c r="AS373" s="20"/>
      <c r="AT373" s="315"/>
      <c r="AU373" s="20"/>
      <c r="AV373" s="20">
        <f>SUM(AV374:AV376)</f>
        <v>1024980</v>
      </c>
      <c r="AW373" s="20"/>
      <c r="AX373" s="20"/>
      <c r="AY373" s="315"/>
      <c r="AZ373" s="20"/>
      <c r="BA373" s="20">
        <f>SUM(BA374:BA376)</f>
        <v>0</v>
      </c>
      <c r="BB373" s="20"/>
      <c r="BC373" s="20"/>
      <c r="BD373" s="315"/>
      <c r="BE373" s="20"/>
      <c r="BF373" s="20">
        <f>SUM(BF374:BF376)</f>
        <v>1582818</v>
      </c>
      <c r="BG373" s="20"/>
      <c r="BH373" s="20"/>
      <c r="BI373" s="315"/>
      <c r="BJ373" s="20"/>
      <c r="BK373" s="20">
        <f>SUM(BK374:BK376)</f>
        <v>0</v>
      </c>
      <c r="BL373" s="20"/>
      <c r="BM373" s="20"/>
      <c r="BN373" s="315"/>
      <c r="BO373" s="20"/>
      <c r="BP373" s="20">
        <f>SUM(BP374:BP376)</f>
        <v>0</v>
      </c>
      <c r="BQ373" s="20"/>
      <c r="BR373" s="20"/>
      <c r="BS373" s="315"/>
      <c r="BT373" s="20"/>
      <c r="BU373" s="20">
        <f>SUM(BU374:BU376)</f>
        <v>12212829</v>
      </c>
      <c r="BV373" s="20"/>
      <c r="BW373" s="20"/>
      <c r="BX373" s="315"/>
      <c r="BY373" s="20"/>
      <c r="BZ373" s="20">
        <f>SUM(BZ374:BZ376)</f>
        <v>3460572</v>
      </c>
      <c r="CA373" s="20"/>
      <c r="CB373" s="20"/>
      <c r="CC373" s="315"/>
      <c r="CD373" s="20"/>
      <c r="CE373" s="20">
        <f>SUM(CE374:CE376)</f>
        <v>0</v>
      </c>
      <c r="CF373" s="20"/>
      <c r="CG373" s="20"/>
      <c r="CH373" s="315"/>
      <c r="CI373" s="20"/>
      <c r="CJ373" s="20">
        <f>SUM(CJ374:CJ376)</f>
        <v>0</v>
      </c>
      <c r="CK373" s="20"/>
      <c r="CL373" s="20"/>
      <c r="CM373" s="315"/>
      <c r="CN373" s="20"/>
      <c r="CO373" s="20">
        <f>SUM(CO374:CO376)</f>
        <v>0</v>
      </c>
      <c r="CP373" s="20"/>
      <c r="CQ373" s="20"/>
      <c r="CR373" s="315"/>
      <c r="CS373" s="20"/>
      <c r="CT373" s="20">
        <f>SUM(CT374:CT376)</f>
        <v>0</v>
      </c>
      <c r="CU373" s="20"/>
      <c r="CV373" s="20"/>
      <c r="CW373" s="315"/>
      <c r="CX373" s="20"/>
      <c r="CY373" s="20">
        <f>SUM(CY374:CY376)</f>
        <v>0</v>
      </c>
      <c r="CZ373" s="20"/>
      <c r="DA373" s="20"/>
      <c r="DB373" s="315"/>
      <c r="DC373" s="20"/>
      <c r="DD373" s="20">
        <f>SUM(DD374:DD376)</f>
        <v>0</v>
      </c>
      <c r="DE373" s="20"/>
      <c r="DF373" s="20"/>
      <c r="DG373" s="315"/>
      <c r="DH373" s="20"/>
      <c r="DI373" s="20">
        <f>SUM(DI374:DI376)</f>
        <v>0</v>
      </c>
      <c r="DJ373" s="20"/>
      <c r="DK373" s="20"/>
      <c r="DL373" s="315"/>
      <c r="DM373" s="20"/>
      <c r="DN373" s="20">
        <f>SUM(DN374:DN376)</f>
        <v>0</v>
      </c>
      <c r="DO373" s="20"/>
      <c r="DP373" s="20"/>
      <c r="DQ373" s="315"/>
      <c r="DR373" s="20"/>
      <c r="DS373" s="20">
        <f>SUM(DS374:DS376)</f>
        <v>0</v>
      </c>
      <c r="DT373" s="20"/>
      <c r="DU373" s="20"/>
      <c r="DV373" s="315"/>
      <c r="DW373" s="20"/>
      <c r="DX373" s="20">
        <f>SUM(DX374:DX376)</f>
        <v>2452799</v>
      </c>
      <c r="DY373" s="20"/>
      <c r="DZ373" s="20"/>
      <c r="EA373" s="315"/>
      <c r="EB373" s="20"/>
      <c r="EC373" s="20">
        <f>SUM(EC374:EC376)</f>
        <v>1007773</v>
      </c>
      <c r="ED373" s="20"/>
      <c r="EE373" s="20"/>
      <c r="EF373" s="315"/>
      <c r="EG373" s="20"/>
      <c r="EH373" s="20">
        <f>SUM(EH374:EH376)</f>
        <v>0</v>
      </c>
      <c r="EI373" s="20"/>
      <c r="EJ373" s="20"/>
      <c r="EK373" s="315"/>
      <c r="EL373" s="20"/>
      <c r="EM373" s="20">
        <f>SUM(EM374:EM376)</f>
        <v>2452799</v>
      </c>
      <c r="EN373" s="20"/>
      <c r="EO373" s="20"/>
      <c r="EP373" s="151"/>
    </row>
    <row r="374" spans="4:146" ht="12.75" customHeight="1" x14ac:dyDescent="0.3">
      <c r="D374" s="151" t="s">
        <v>416</v>
      </c>
      <c r="G374" s="406"/>
      <c r="H374" s="474">
        <v>9059488</v>
      </c>
      <c r="I374" s="475"/>
      <c r="J374" s="20"/>
      <c r="K374" s="315"/>
      <c r="L374" s="476"/>
      <c r="M374" s="474">
        <v>0</v>
      </c>
      <c r="N374" s="475"/>
      <c r="O374" s="20"/>
      <c r="P374" s="315"/>
      <c r="Q374" s="476"/>
      <c r="R374" s="474">
        <f>1154895-18732</f>
        <v>1136163</v>
      </c>
      <c r="S374" s="475"/>
      <c r="T374" s="20"/>
      <c r="U374" s="315"/>
      <c r="V374" s="476"/>
      <c r="W374" s="474">
        <f>3552930+41318</f>
        <v>3594248</v>
      </c>
      <c r="X374" s="475"/>
      <c r="Y374" s="20"/>
      <c r="Z374" s="315"/>
      <c r="AA374" s="476"/>
      <c r="AB374" s="474">
        <f>1773117+36570</f>
        <v>1809687</v>
      </c>
      <c r="AC374" s="475"/>
      <c r="AD374" s="20"/>
      <c r="AE374" s="315"/>
      <c r="AF374" s="476"/>
      <c r="AG374" s="474">
        <f>1432658+68480</f>
        <v>1501138</v>
      </c>
      <c r="AH374" s="475"/>
      <c r="AI374" s="20"/>
      <c r="AJ374" s="315"/>
      <c r="AK374" s="476"/>
      <c r="AL374" s="474">
        <f>961900+56352</f>
        <v>1018252</v>
      </c>
      <c r="AM374" s="475"/>
      <c r="AN374" s="20"/>
      <c r="AO374" s="315"/>
      <c r="AP374" s="476"/>
      <c r="AQ374" s="474">
        <f>729531+67194</f>
        <v>796725</v>
      </c>
      <c r="AR374" s="475"/>
      <c r="AS374" s="20"/>
      <c r="AT374" s="315"/>
      <c r="AU374" s="476"/>
      <c r="AV374" s="474">
        <f>1024980+132792</f>
        <v>1157772</v>
      </c>
      <c r="AW374" s="475"/>
      <c r="AX374" s="20"/>
      <c r="AY374" s="315"/>
      <c r="AZ374" s="476"/>
      <c r="BA374" s="474">
        <v>0</v>
      </c>
      <c r="BB374" s="475"/>
      <c r="BC374" s="20"/>
      <c r="BD374" s="315"/>
      <c r="BE374" s="476"/>
      <c r="BF374" s="474">
        <f>1582818+244226</f>
        <v>1827044</v>
      </c>
      <c r="BG374" s="475"/>
      <c r="BH374" s="20"/>
      <c r="BI374" s="315"/>
      <c r="BJ374" s="476"/>
      <c r="BK374" s="474">
        <v>0</v>
      </c>
      <c r="BL374" s="475"/>
      <c r="BM374" s="20"/>
      <c r="BN374" s="315"/>
      <c r="BO374" s="476"/>
      <c r="BP374" s="474">
        <v>0</v>
      </c>
      <c r="BQ374" s="475"/>
      <c r="BR374" s="20"/>
      <c r="BS374" s="315"/>
      <c r="BT374" s="476"/>
      <c r="BU374" s="474">
        <f>SUM(M374:BP374)</f>
        <v>12841029</v>
      </c>
      <c r="BV374" s="475"/>
      <c r="BW374" s="20"/>
      <c r="BX374" s="315"/>
      <c r="BY374" s="476"/>
      <c r="BZ374" s="474">
        <v>3418706</v>
      </c>
      <c r="CA374" s="475"/>
      <c r="CB374" s="20"/>
      <c r="CC374" s="315"/>
      <c r="CD374" s="476"/>
      <c r="CE374" s="474">
        <v>0</v>
      </c>
      <c r="CF374" s="475"/>
      <c r="CG374" s="20"/>
      <c r="CH374" s="315"/>
      <c r="CI374" s="476"/>
      <c r="CJ374" s="474">
        <v>0</v>
      </c>
      <c r="CK374" s="475"/>
      <c r="CL374" s="20"/>
      <c r="CM374" s="315"/>
      <c r="CN374" s="476"/>
      <c r="CO374" s="474">
        <v>0</v>
      </c>
      <c r="CP374" s="475"/>
      <c r="CQ374" s="20"/>
      <c r="CR374" s="315"/>
      <c r="CS374" s="476"/>
      <c r="CT374" s="474">
        <v>0</v>
      </c>
      <c r="CU374" s="475"/>
      <c r="CV374" s="20"/>
      <c r="CW374" s="315"/>
      <c r="CX374" s="476"/>
      <c r="CY374" s="474">
        <v>0</v>
      </c>
      <c r="CZ374" s="475"/>
      <c r="DA374" s="20"/>
      <c r="DB374" s="315"/>
      <c r="DC374" s="476"/>
      <c r="DD374" s="474">
        <v>0</v>
      </c>
      <c r="DE374" s="475"/>
      <c r="DF374" s="20"/>
      <c r="DG374" s="315"/>
      <c r="DH374" s="476"/>
      <c r="DI374" s="474">
        <v>0</v>
      </c>
      <c r="DJ374" s="475"/>
      <c r="DK374" s="20"/>
      <c r="DL374" s="315"/>
      <c r="DM374" s="476"/>
      <c r="DN374" s="474">
        <v>0</v>
      </c>
      <c r="DO374" s="475"/>
      <c r="DP374" s="20"/>
      <c r="DQ374" s="315"/>
      <c r="DR374" s="476"/>
      <c r="DS374" s="474">
        <v>0</v>
      </c>
      <c r="DT374" s="475"/>
      <c r="DU374" s="20"/>
      <c r="DV374" s="315"/>
      <c r="DW374" s="476"/>
      <c r="DX374" s="474">
        <v>2424406</v>
      </c>
      <c r="DY374" s="475"/>
      <c r="DZ374" s="20"/>
      <c r="EA374" s="315"/>
      <c r="EB374" s="476"/>
      <c r="EC374" s="474">
        <v>994300</v>
      </c>
      <c r="ED374" s="475"/>
      <c r="EE374" s="20"/>
      <c r="EF374" s="315"/>
      <c r="EG374" s="476"/>
      <c r="EH374" s="474">
        <v>0</v>
      </c>
      <c r="EI374" s="475"/>
      <c r="EJ374" s="20"/>
      <c r="EK374" s="315"/>
      <c r="EL374" s="476"/>
      <c r="EM374" s="474">
        <f>SUM(CE374:DX374)</f>
        <v>2424406</v>
      </c>
      <c r="EN374" s="475"/>
      <c r="EO374" s="20"/>
      <c r="EP374" s="151"/>
    </row>
    <row r="375" spans="4:146" ht="12.75" customHeight="1" x14ac:dyDescent="0.3">
      <c r="D375" s="151" t="s">
        <v>419</v>
      </c>
      <c r="G375" s="402"/>
      <c r="H375" s="20">
        <v>18732</v>
      </c>
      <c r="I375" s="19"/>
      <c r="J375" s="20"/>
      <c r="K375" s="315"/>
      <c r="L375" s="315"/>
      <c r="M375" s="20">
        <v>0</v>
      </c>
      <c r="N375" s="19"/>
      <c r="O375" s="20"/>
      <c r="P375" s="315"/>
      <c r="Q375" s="315"/>
      <c r="R375" s="20">
        <v>18732</v>
      </c>
      <c r="S375" s="19"/>
      <c r="T375" s="20"/>
      <c r="U375" s="315"/>
      <c r="V375" s="315"/>
      <c r="W375" s="20">
        <v>0</v>
      </c>
      <c r="X375" s="19"/>
      <c r="Y375" s="20"/>
      <c r="Z375" s="315"/>
      <c r="AA375" s="315"/>
      <c r="AB375" s="20">
        <v>0</v>
      </c>
      <c r="AC375" s="19"/>
      <c r="AD375" s="20"/>
      <c r="AE375" s="315"/>
      <c r="AF375" s="315"/>
      <c r="AG375" s="20">
        <v>0</v>
      </c>
      <c r="AH375" s="19"/>
      <c r="AI375" s="20"/>
      <c r="AJ375" s="315"/>
      <c r="AK375" s="315"/>
      <c r="AL375" s="20">
        <v>0</v>
      </c>
      <c r="AM375" s="19"/>
      <c r="AN375" s="20"/>
      <c r="AO375" s="315"/>
      <c r="AP375" s="315"/>
      <c r="AQ375" s="20">
        <v>0</v>
      </c>
      <c r="AR375" s="19"/>
      <c r="AS375" s="20"/>
      <c r="AT375" s="315"/>
      <c r="AU375" s="315"/>
      <c r="AV375" s="20">
        <v>0</v>
      </c>
      <c r="AW375" s="19"/>
      <c r="AX375" s="20"/>
      <c r="AY375" s="315"/>
      <c r="AZ375" s="315"/>
      <c r="BA375" s="20">
        <v>0</v>
      </c>
      <c r="BB375" s="19"/>
      <c r="BC375" s="20"/>
      <c r="BD375" s="315"/>
      <c r="BE375" s="315"/>
      <c r="BF375" s="20">
        <v>0</v>
      </c>
      <c r="BG375" s="19"/>
      <c r="BH375" s="20"/>
      <c r="BI375" s="315"/>
      <c r="BJ375" s="315"/>
      <c r="BK375" s="20">
        <v>0</v>
      </c>
      <c r="BL375" s="19"/>
      <c r="BM375" s="20"/>
      <c r="BN375" s="315"/>
      <c r="BO375" s="315"/>
      <c r="BP375" s="20">
        <v>0</v>
      </c>
      <c r="BQ375" s="19"/>
      <c r="BR375" s="20"/>
      <c r="BS375" s="315"/>
      <c r="BT375" s="315"/>
      <c r="BU375" s="20">
        <f>SUM(M375:BP375)</f>
        <v>18732</v>
      </c>
      <c r="BV375" s="19"/>
      <c r="BW375" s="20"/>
      <c r="BX375" s="315"/>
      <c r="BY375" s="315"/>
      <c r="BZ375" s="20">
        <v>41866</v>
      </c>
      <c r="CA375" s="19"/>
      <c r="CB375" s="20"/>
      <c r="CC375" s="315"/>
      <c r="CD375" s="315"/>
      <c r="CE375" s="20">
        <v>0</v>
      </c>
      <c r="CF375" s="19"/>
      <c r="CG375" s="20"/>
      <c r="CH375" s="315"/>
      <c r="CI375" s="315"/>
      <c r="CJ375" s="20">
        <v>0</v>
      </c>
      <c r="CK375" s="19"/>
      <c r="CL375" s="20"/>
      <c r="CM375" s="315"/>
      <c r="CN375" s="315"/>
      <c r="CO375" s="20">
        <v>0</v>
      </c>
      <c r="CP375" s="19"/>
      <c r="CQ375" s="20"/>
      <c r="CR375" s="315"/>
      <c r="CS375" s="315"/>
      <c r="CT375" s="20">
        <v>0</v>
      </c>
      <c r="CU375" s="19"/>
      <c r="CV375" s="20"/>
      <c r="CW375" s="315"/>
      <c r="CX375" s="315"/>
      <c r="CY375" s="20">
        <v>0</v>
      </c>
      <c r="CZ375" s="19"/>
      <c r="DA375" s="20"/>
      <c r="DB375" s="315"/>
      <c r="DC375" s="315"/>
      <c r="DD375" s="20">
        <v>0</v>
      </c>
      <c r="DE375" s="19"/>
      <c r="DF375" s="20"/>
      <c r="DG375" s="315"/>
      <c r="DH375" s="315"/>
      <c r="DI375" s="20">
        <v>0</v>
      </c>
      <c r="DJ375" s="19"/>
      <c r="DK375" s="20"/>
      <c r="DL375" s="315"/>
      <c r="DM375" s="315"/>
      <c r="DN375" s="20">
        <v>0</v>
      </c>
      <c r="DO375" s="19"/>
      <c r="DP375" s="20"/>
      <c r="DQ375" s="315"/>
      <c r="DR375" s="315"/>
      <c r="DS375" s="20">
        <v>0</v>
      </c>
      <c r="DT375" s="19"/>
      <c r="DU375" s="20"/>
      <c r="DV375" s="315"/>
      <c r="DW375" s="315"/>
      <c r="DX375" s="20">
        <v>28393</v>
      </c>
      <c r="DY375" s="19"/>
      <c r="DZ375" s="20"/>
      <c r="EA375" s="315"/>
      <c r="EB375" s="315"/>
      <c r="EC375" s="20">
        <v>13473</v>
      </c>
      <c r="ED375" s="19"/>
      <c r="EE375" s="20"/>
      <c r="EF375" s="315"/>
      <c r="EG375" s="315"/>
      <c r="EH375" s="20">
        <v>0</v>
      </c>
      <c r="EI375" s="19"/>
      <c r="EJ375" s="20"/>
      <c r="EK375" s="315"/>
      <c r="EL375" s="315"/>
      <c r="EM375" s="20">
        <f>SUM(CE375:DX375)</f>
        <v>28393</v>
      </c>
      <c r="EN375" s="19"/>
      <c r="EO375" s="20"/>
      <c r="EP375" s="151"/>
    </row>
    <row r="376" spans="4:146" ht="12.75" customHeight="1" x14ac:dyDescent="0.3">
      <c r="D376" s="151" t="s">
        <v>420</v>
      </c>
      <c r="G376" s="419"/>
      <c r="H376" s="6">
        <v>-202720</v>
      </c>
      <c r="I376" s="5"/>
      <c r="J376" s="20"/>
      <c r="K376" s="315"/>
      <c r="L376" s="483"/>
      <c r="M376" s="6">
        <v>0</v>
      </c>
      <c r="N376" s="5"/>
      <c r="O376" s="20"/>
      <c r="P376" s="315"/>
      <c r="Q376" s="483"/>
      <c r="R376" s="6">
        <v>0</v>
      </c>
      <c r="S376" s="5"/>
      <c r="T376" s="20"/>
      <c r="U376" s="315"/>
      <c r="V376" s="483"/>
      <c r="W376" s="6">
        <v>-41318</v>
      </c>
      <c r="X376" s="5"/>
      <c r="Y376" s="20"/>
      <c r="Z376" s="315"/>
      <c r="AA376" s="483"/>
      <c r="AB376" s="6">
        <v>-36570</v>
      </c>
      <c r="AC376" s="5"/>
      <c r="AD376" s="20"/>
      <c r="AE376" s="315"/>
      <c r="AF376" s="483"/>
      <c r="AG376" s="6">
        <v>-68480</v>
      </c>
      <c r="AH376" s="5"/>
      <c r="AI376" s="20"/>
      <c r="AJ376" s="315"/>
      <c r="AK376" s="483"/>
      <c r="AL376" s="6">
        <v>-56352</v>
      </c>
      <c r="AM376" s="5"/>
      <c r="AN376" s="20"/>
      <c r="AO376" s="315"/>
      <c r="AP376" s="483"/>
      <c r="AQ376" s="6">
        <v>-67194</v>
      </c>
      <c r="AR376" s="5"/>
      <c r="AS376" s="20"/>
      <c r="AT376" s="315"/>
      <c r="AU376" s="483"/>
      <c r="AV376" s="6">
        <v>-132792</v>
      </c>
      <c r="AW376" s="5"/>
      <c r="AX376" s="20"/>
      <c r="AY376" s="315"/>
      <c r="AZ376" s="483"/>
      <c r="BA376" s="6">
        <v>0</v>
      </c>
      <c r="BB376" s="5"/>
      <c r="BC376" s="20"/>
      <c r="BD376" s="315"/>
      <c r="BE376" s="483"/>
      <c r="BF376" s="6">
        <v>-244226</v>
      </c>
      <c r="BG376" s="5"/>
      <c r="BH376" s="20"/>
      <c r="BI376" s="315"/>
      <c r="BJ376" s="483"/>
      <c r="BK376" s="6">
        <v>0</v>
      </c>
      <c r="BL376" s="5"/>
      <c r="BM376" s="20"/>
      <c r="BN376" s="315"/>
      <c r="BO376" s="483"/>
      <c r="BP376" s="6">
        <v>0</v>
      </c>
      <c r="BQ376" s="5"/>
      <c r="BR376" s="20"/>
      <c r="BS376" s="315"/>
      <c r="BT376" s="483"/>
      <c r="BU376" s="6">
        <f>SUM(M376:BP376)</f>
        <v>-646932</v>
      </c>
      <c r="BV376" s="5"/>
      <c r="BW376" s="20"/>
      <c r="BX376" s="315"/>
      <c r="BY376" s="483"/>
      <c r="BZ376" s="6">
        <v>0</v>
      </c>
      <c r="CA376" s="5"/>
      <c r="CB376" s="20"/>
      <c r="CC376" s="315"/>
      <c r="CD376" s="483"/>
      <c r="CE376" s="6">
        <v>0</v>
      </c>
      <c r="CF376" s="5"/>
      <c r="CG376" s="20"/>
      <c r="CH376" s="315"/>
      <c r="CI376" s="483"/>
      <c r="CJ376" s="6">
        <v>0</v>
      </c>
      <c r="CK376" s="5"/>
      <c r="CL376" s="20"/>
      <c r="CM376" s="315"/>
      <c r="CN376" s="483"/>
      <c r="CO376" s="6">
        <v>0</v>
      </c>
      <c r="CP376" s="5"/>
      <c r="CQ376" s="20"/>
      <c r="CR376" s="315"/>
      <c r="CS376" s="483"/>
      <c r="CT376" s="6">
        <v>0</v>
      </c>
      <c r="CU376" s="5"/>
      <c r="CV376" s="20"/>
      <c r="CW376" s="315"/>
      <c r="CX376" s="483"/>
      <c r="CY376" s="6">
        <v>0</v>
      </c>
      <c r="CZ376" s="5"/>
      <c r="DA376" s="20"/>
      <c r="DB376" s="315"/>
      <c r="DC376" s="483"/>
      <c r="DD376" s="6">
        <v>0</v>
      </c>
      <c r="DE376" s="5"/>
      <c r="DF376" s="20"/>
      <c r="DG376" s="315"/>
      <c r="DH376" s="483"/>
      <c r="DI376" s="6">
        <v>0</v>
      </c>
      <c r="DJ376" s="5"/>
      <c r="DK376" s="20"/>
      <c r="DL376" s="315"/>
      <c r="DM376" s="483"/>
      <c r="DN376" s="6">
        <v>0</v>
      </c>
      <c r="DO376" s="5"/>
      <c r="DP376" s="20"/>
      <c r="DQ376" s="315"/>
      <c r="DR376" s="483"/>
      <c r="DS376" s="6">
        <v>0</v>
      </c>
      <c r="DT376" s="5"/>
      <c r="DU376" s="20"/>
      <c r="DV376" s="315"/>
      <c r="DW376" s="483"/>
      <c r="DX376" s="6">
        <v>0</v>
      </c>
      <c r="DY376" s="5"/>
      <c r="DZ376" s="20"/>
      <c r="EA376" s="315"/>
      <c r="EB376" s="483"/>
      <c r="EC376" s="6">
        <v>0</v>
      </c>
      <c r="ED376" s="5"/>
      <c r="EE376" s="20"/>
      <c r="EF376" s="315"/>
      <c r="EG376" s="483"/>
      <c r="EH376" s="6">
        <v>0</v>
      </c>
      <c r="EI376" s="5"/>
      <c r="EJ376" s="20"/>
      <c r="EK376" s="315"/>
      <c r="EL376" s="483"/>
      <c r="EM376" s="6">
        <f>SUM(CE376:DX376)</f>
        <v>0</v>
      </c>
      <c r="EN376" s="5"/>
      <c r="EO376" s="20"/>
      <c r="EP376" s="151"/>
    </row>
    <row r="377" spans="4:146" ht="12.75" customHeight="1" x14ac:dyDescent="0.3">
      <c r="D377" s="151"/>
      <c r="H377" s="20"/>
      <c r="I377" s="20"/>
      <c r="J377" s="20"/>
      <c r="K377" s="315"/>
      <c r="L377" s="20"/>
      <c r="M377" s="20"/>
      <c r="N377" s="20"/>
      <c r="O377" s="20"/>
      <c r="P377" s="315"/>
      <c r="Q377" s="20"/>
      <c r="R377" s="20"/>
      <c r="S377" s="20"/>
      <c r="T377" s="20"/>
      <c r="U377" s="315"/>
      <c r="V377" s="20"/>
      <c r="W377" s="20"/>
      <c r="X377" s="20"/>
      <c r="Y377" s="20"/>
      <c r="Z377" s="315"/>
      <c r="AA377" s="20"/>
      <c r="AB377" s="20"/>
      <c r="AC377" s="20"/>
      <c r="AD377" s="20"/>
      <c r="AE377" s="315"/>
      <c r="AF377" s="20"/>
      <c r="AG377" s="20"/>
      <c r="AH377" s="20"/>
      <c r="AI377" s="20"/>
      <c r="AJ377" s="315"/>
      <c r="AK377" s="20"/>
      <c r="AL377" s="20"/>
      <c r="AM377" s="20"/>
      <c r="AN377" s="20"/>
      <c r="AO377" s="315"/>
      <c r="AP377" s="20"/>
      <c r="AQ377" s="20"/>
      <c r="AR377" s="20"/>
      <c r="AS377" s="20"/>
      <c r="AT377" s="315"/>
      <c r="AU377" s="20"/>
      <c r="AV377" s="20"/>
      <c r="AW377" s="20"/>
      <c r="AX377" s="20"/>
      <c r="AY377" s="315"/>
      <c r="AZ377" s="20"/>
      <c r="BA377" s="20"/>
      <c r="BB377" s="20"/>
      <c r="BC377" s="20"/>
      <c r="BD377" s="315"/>
      <c r="BE377" s="20"/>
      <c r="BF377" s="20"/>
      <c r="BG377" s="20"/>
      <c r="BH377" s="20"/>
      <c r="BI377" s="315"/>
      <c r="BJ377" s="20"/>
      <c r="BK377" s="20"/>
      <c r="BL377" s="20"/>
      <c r="BM377" s="20"/>
      <c r="BN377" s="315"/>
      <c r="BO377" s="20"/>
      <c r="BP377" s="20"/>
      <c r="BQ377" s="20"/>
      <c r="BR377" s="20"/>
      <c r="BS377" s="315"/>
      <c r="BT377" s="20"/>
      <c r="BU377" s="20"/>
      <c r="BV377" s="20"/>
      <c r="BW377" s="20"/>
      <c r="BX377" s="315"/>
      <c r="BY377" s="20"/>
      <c r="BZ377" s="20"/>
      <c r="CA377" s="20"/>
      <c r="CB377" s="20"/>
      <c r="CC377" s="315"/>
      <c r="CD377" s="20"/>
      <c r="CE377" s="20"/>
      <c r="CF377" s="20"/>
      <c r="CG377" s="20"/>
      <c r="CH377" s="315"/>
      <c r="CI377" s="20"/>
      <c r="CJ377" s="20"/>
      <c r="CK377" s="20"/>
      <c r="CL377" s="20"/>
      <c r="CM377" s="315"/>
      <c r="CN377" s="20"/>
      <c r="CO377" s="20"/>
      <c r="CP377" s="20"/>
      <c r="CQ377" s="20"/>
      <c r="CR377" s="315"/>
      <c r="CS377" s="20"/>
      <c r="CT377" s="20"/>
      <c r="CU377" s="20"/>
      <c r="CV377" s="20"/>
      <c r="CW377" s="315"/>
      <c r="CX377" s="20"/>
      <c r="CY377" s="20"/>
      <c r="CZ377" s="20"/>
      <c r="DA377" s="20"/>
      <c r="DB377" s="315"/>
      <c r="DC377" s="20"/>
      <c r="DD377" s="20"/>
      <c r="DE377" s="20"/>
      <c r="DF377" s="20"/>
      <c r="DG377" s="315"/>
      <c r="DH377" s="20"/>
      <c r="DI377" s="20"/>
      <c r="DJ377" s="20"/>
      <c r="DK377" s="20"/>
      <c r="DL377" s="315"/>
      <c r="DM377" s="20"/>
      <c r="DN377" s="20"/>
      <c r="DO377" s="20"/>
      <c r="DP377" s="20"/>
      <c r="DQ377" s="315"/>
      <c r="DR377" s="20"/>
      <c r="DS377" s="20"/>
      <c r="DT377" s="20"/>
      <c r="DU377" s="20"/>
      <c r="DV377" s="315"/>
      <c r="DW377" s="20"/>
      <c r="DX377" s="20"/>
      <c r="DY377" s="20"/>
      <c r="DZ377" s="20"/>
      <c r="EA377" s="315"/>
      <c r="EB377" s="20"/>
      <c r="EC377" s="20"/>
      <c r="ED377" s="20"/>
      <c r="EE377" s="20"/>
      <c r="EF377" s="315"/>
      <c r="EG377" s="20"/>
      <c r="EH377" s="20"/>
      <c r="EI377" s="20"/>
      <c r="EJ377" s="20"/>
      <c r="EK377" s="315"/>
      <c r="EL377" s="20"/>
      <c r="EM377" s="20"/>
      <c r="EN377" s="20"/>
      <c r="EO377" s="20"/>
      <c r="EP377" s="151"/>
    </row>
    <row r="378" spans="4:146" ht="12.75" customHeight="1" x14ac:dyDescent="0.3">
      <c r="D378" s="151" t="s">
        <v>445</v>
      </c>
      <c r="H378" s="20">
        <f>SUM(H379:H381)</f>
        <v>0</v>
      </c>
      <c r="I378" s="20"/>
      <c r="J378" s="20"/>
      <c r="K378" s="315"/>
      <c r="L378" s="20"/>
      <c r="M378" s="20">
        <f>SUM(M379:M381)</f>
        <v>0</v>
      </c>
      <c r="N378" s="20"/>
      <c r="O378" s="20"/>
      <c r="P378" s="315"/>
      <c r="Q378" s="20"/>
      <c r="R378" s="20">
        <f>SUM(R379:R381)</f>
        <v>0</v>
      </c>
      <c r="S378" s="20"/>
      <c r="T378" s="20"/>
      <c r="U378" s="315"/>
      <c r="V378" s="20"/>
      <c r="W378" s="20">
        <f>SUM(W379:W381)</f>
        <v>0</v>
      </c>
      <c r="X378" s="20"/>
      <c r="Y378" s="20"/>
      <c r="Z378" s="315"/>
      <c r="AA378" s="20"/>
      <c r="AB378" s="20">
        <f>SUM(AB379:AB381)</f>
        <v>0</v>
      </c>
      <c r="AC378" s="20"/>
      <c r="AD378" s="20"/>
      <c r="AE378" s="315"/>
      <c r="AF378" s="20"/>
      <c r="AG378" s="20">
        <f>SUM(AG379:AG381)</f>
        <v>0</v>
      </c>
      <c r="AH378" s="20"/>
      <c r="AI378" s="20"/>
      <c r="AJ378" s="315"/>
      <c r="AK378" s="20"/>
      <c r="AL378" s="20">
        <f>SUM(AL379:AL381)</f>
        <v>0</v>
      </c>
      <c r="AM378" s="20"/>
      <c r="AN378" s="20"/>
      <c r="AO378" s="315"/>
      <c r="AP378" s="20"/>
      <c r="AQ378" s="20">
        <f>SUM(AQ379:AQ381)</f>
        <v>0</v>
      </c>
      <c r="AR378" s="20"/>
      <c r="AS378" s="20"/>
      <c r="AT378" s="315"/>
      <c r="AU378" s="20"/>
      <c r="AV378" s="20">
        <f>SUM(AV379:AV381)</f>
        <v>0</v>
      </c>
      <c r="AW378" s="20"/>
      <c r="AX378" s="20"/>
      <c r="AY378" s="315"/>
      <c r="AZ378" s="20"/>
      <c r="BA378" s="20">
        <f>SUM(BA379:BA381)</f>
        <v>404465</v>
      </c>
      <c r="BB378" s="20"/>
      <c r="BC378" s="20"/>
      <c r="BD378" s="315"/>
      <c r="BE378" s="20"/>
      <c r="BF378" s="20">
        <f>SUM(BF379:BF381)</f>
        <v>0</v>
      </c>
      <c r="BG378" s="20"/>
      <c r="BH378" s="20"/>
      <c r="BI378" s="315"/>
      <c r="BJ378" s="20"/>
      <c r="BK378" s="20">
        <f>SUM(BK379:BK381)</f>
        <v>0</v>
      </c>
      <c r="BL378" s="20"/>
      <c r="BM378" s="20"/>
      <c r="BN378" s="315"/>
      <c r="BO378" s="20"/>
      <c r="BP378" s="20">
        <f>SUM(BP379:BP381)</f>
        <v>0</v>
      </c>
      <c r="BQ378" s="20"/>
      <c r="BR378" s="20"/>
      <c r="BS378" s="315"/>
      <c r="BT378" s="20"/>
      <c r="BU378" s="20">
        <f>SUM(BU379:BU381)</f>
        <v>404465</v>
      </c>
      <c r="BV378" s="20"/>
      <c r="BW378" s="20"/>
      <c r="BX378" s="315"/>
      <c r="BY378" s="20"/>
      <c r="BZ378" s="20">
        <f>SUM(BZ379:BZ381)</f>
        <v>0</v>
      </c>
      <c r="CA378" s="20"/>
      <c r="CB378" s="20"/>
      <c r="CC378" s="315"/>
      <c r="CD378" s="20"/>
      <c r="CE378" s="20">
        <f>SUM(CE379:CE381)</f>
        <v>0</v>
      </c>
      <c r="CF378" s="20"/>
      <c r="CG378" s="20"/>
      <c r="CH378" s="315"/>
      <c r="CI378" s="20"/>
      <c r="CJ378" s="20">
        <f>SUM(CJ379:CJ381)</f>
        <v>0</v>
      </c>
      <c r="CK378" s="20"/>
      <c r="CL378" s="20"/>
      <c r="CM378" s="315"/>
      <c r="CN378" s="20"/>
      <c r="CO378" s="20">
        <f>SUM(CO379:CO381)</f>
        <v>0</v>
      </c>
      <c r="CP378" s="20"/>
      <c r="CQ378" s="20"/>
      <c r="CR378" s="315"/>
      <c r="CS378" s="20"/>
      <c r="CT378" s="20">
        <f>SUM(CT379:CT381)</f>
        <v>0</v>
      </c>
      <c r="CU378" s="20"/>
      <c r="CV378" s="20"/>
      <c r="CW378" s="315"/>
      <c r="CX378" s="20"/>
      <c r="CY378" s="20">
        <f>SUM(CY379:CY381)</f>
        <v>0</v>
      </c>
      <c r="CZ378" s="20"/>
      <c r="DA378" s="20"/>
      <c r="DB378" s="315"/>
      <c r="DC378" s="20"/>
      <c r="DD378" s="20">
        <f>SUM(DD379:DD381)</f>
        <v>0</v>
      </c>
      <c r="DE378" s="20"/>
      <c r="DF378" s="20"/>
      <c r="DG378" s="315"/>
      <c r="DH378" s="20"/>
      <c r="DI378" s="20">
        <f>SUM(DI379:DI381)</f>
        <v>0</v>
      </c>
      <c r="DJ378" s="20"/>
      <c r="DK378" s="20"/>
      <c r="DL378" s="315"/>
      <c r="DM378" s="20"/>
      <c r="DN378" s="20">
        <f>SUM(DN379:DN381)</f>
        <v>0</v>
      </c>
      <c r="DO378" s="20"/>
      <c r="DP378" s="20"/>
      <c r="DQ378" s="315"/>
      <c r="DR378" s="20"/>
      <c r="DS378" s="20">
        <f>SUM(DS379:DS381)</f>
        <v>0</v>
      </c>
      <c r="DT378" s="20"/>
      <c r="DU378" s="20"/>
      <c r="DV378" s="315"/>
      <c r="DW378" s="20"/>
      <c r="DX378" s="20">
        <f>SUM(DX379:DX381)</f>
        <v>0</v>
      </c>
      <c r="DY378" s="20"/>
      <c r="DZ378" s="20"/>
      <c r="EA378" s="315"/>
      <c r="EB378" s="20"/>
      <c r="EC378" s="20">
        <f>SUM(EC379:EC381)</f>
        <v>0</v>
      </c>
      <c r="ED378" s="20"/>
      <c r="EE378" s="20"/>
      <c r="EF378" s="315"/>
      <c r="EG378" s="20"/>
      <c r="EH378" s="20">
        <f>SUM(EH379:EH381)</f>
        <v>0</v>
      </c>
      <c r="EI378" s="20"/>
      <c r="EJ378" s="20"/>
      <c r="EK378" s="315"/>
      <c r="EL378" s="20"/>
      <c r="EM378" s="20">
        <f>SUM(EM379:EM381)</f>
        <v>0</v>
      </c>
      <c r="EN378" s="20"/>
      <c r="EO378" s="20"/>
      <c r="EP378" s="151"/>
    </row>
    <row r="379" spans="4:146" ht="12.75" customHeight="1" x14ac:dyDescent="0.3">
      <c r="D379" s="151" t="s">
        <v>416</v>
      </c>
      <c r="G379" s="406"/>
      <c r="H379" s="474">
        <v>0</v>
      </c>
      <c r="I379" s="475"/>
      <c r="J379" s="20"/>
      <c r="K379" s="315"/>
      <c r="L379" s="476"/>
      <c r="M379" s="474">
        <v>0</v>
      </c>
      <c r="N379" s="475"/>
      <c r="O379" s="20"/>
      <c r="P379" s="315"/>
      <c r="Q379" s="476"/>
      <c r="R379" s="474">
        <v>0</v>
      </c>
      <c r="S379" s="475"/>
      <c r="T379" s="20"/>
      <c r="U379" s="315"/>
      <c r="V379" s="476"/>
      <c r="W379" s="474">
        <v>0</v>
      </c>
      <c r="X379" s="475"/>
      <c r="Y379" s="20"/>
      <c r="Z379" s="315"/>
      <c r="AA379" s="476"/>
      <c r="AB379" s="474">
        <v>0</v>
      </c>
      <c r="AC379" s="475"/>
      <c r="AD379" s="20"/>
      <c r="AE379" s="315"/>
      <c r="AF379" s="476"/>
      <c r="AG379" s="474">
        <v>0</v>
      </c>
      <c r="AH379" s="475"/>
      <c r="AI379" s="20"/>
      <c r="AJ379" s="315"/>
      <c r="AK379" s="476"/>
      <c r="AL379" s="474">
        <v>0</v>
      </c>
      <c r="AM379" s="475"/>
      <c r="AN379" s="20"/>
      <c r="AO379" s="315"/>
      <c r="AP379" s="476"/>
      <c r="AQ379" s="474">
        <v>0</v>
      </c>
      <c r="AR379" s="475"/>
      <c r="AS379" s="20"/>
      <c r="AT379" s="315"/>
      <c r="AU379" s="476"/>
      <c r="AV379" s="474">
        <v>0</v>
      </c>
      <c r="AW379" s="475"/>
      <c r="AX379" s="20"/>
      <c r="AY379" s="315"/>
      <c r="AZ379" s="476"/>
      <c r="BA379" s="474">
        <f>404465+28030</f>
        <v>432495</v>
      </c>
      <c r="BB379" s="475"/>
      <c r="BC379" s="20"/>
      <c r="BD379" s="315"/>
      <c r="BE379" s="476"/>
      <c r="BF379" s="474">
        <v>0</v>
      </c>
      <c r="BG379" s="475"/>
      <c r="BH379" s="20"/>
      <c r="BI379" s="315"/>
      <c r="BJ379" s="476"/>
      <c r="BK379" s="474">
        <v>0</v>
      </c>
      <c r="BL379" s="475"/>
      <c r="BM379" s="20"/>
      <c r="BN379" s="315"/>
      <c r="BO379" s="476"/>
      <c r="BP379" s="474">
        <v>0</v>
      </c>
      <c r="BQ379" s="475"/>
      <c r="BR379" s="20"/>
      <c r="BS379" s="315"/>
      <c r="BT379" s="476"/>
      <c r="BU379" s="474">
        <f>SUM(M379:BP379)</f>
        <v>432495</v>
      </c>
      <c r="BV379" s="475"/>
      <c r="BW379" s="20"/>
      <c r="BX379" s="315"/>
      <c r="BY379" s="476"/>
      <c r="BZ379" s="474">
        <v>0</v>
      </c>
      <c r="CA379" s="475"/>
      <c r="CB379" s="20"/>
      <c r="CC379" s="315"/>
      <c r="CD379" s="476"/>
      <c r="CE379" s="474">
        <v>0</v>
      </c>
      <c r="CF379" s="475"/>
      <c r="CG379" s="20"/>
      <c r="CH379" s="315"/>
      <c r="CI379" s="476"/>
      <c r="CJ379" s="474">
        <v>0</v>
      </c>
      <c r="CK379" s="475"/>
      <c r="CL379" s="20"/>
      <c r="CM379" s="315"/>
      <c r="CN379" s="476"/>
      <c r="CO379" s="474">
        <v>0</v>
      </c>
      <c r="CP379" s="475"/>
      <c r="CQ379" s="20"/>
      <c r="CR379" s="315"/>
      <c r="CS379" s="476"/>
      <c r="CT379" s="474">
        <v>0</v>
      </c>
      <c r="CU379" s="475"/>
      <c r="CV379" s="20"/>
      <c r="CW379" s="315"/>
      <c r="CX379" s="476"/>
      <c r="CY379" s="474">
        <v>0</v>
      </c>
      <c r="CZ379" s="475"/>
      <c r="DA379" s="20"/>
      <c r="DB379" s="315"/>
      <c r="DC379" s="476"/>
      <c r="DD379" s="474">
        <v>0</v>
      </c>
      <c r="DE379" s="475"/>
      <c r="DF379" s="20"/>
      <c r="DG379" s="315"/>
      <c r="DH379" s="476"/>
      <c r="DI379" s="474">
        <v>0</v>
      </c>
      <c r="DJ379" s="475"/>
      <c r="DK379" s="20"/>
      <c r="DL379" s="315"/>
      <c r="DM379" s="476"/>
      <c r="DN379" s="474">
        <v>0</v>
      </c>
      <c r="DO379" s="475"/>
      <c r="DP379" s="20"/>
      <c r="DQ379" s="315"/>
      <c r="DR379" s="476"/>
      <c r="DS379" s="474">
        <v>0</v>
      </c>
      <c r="DT379" s="475"/>
      <c r="DU379" s="20"/>
      <c r="DV379" s="315"/>
      <c r="DW379" s="476"/>
      <c r="DX379" s="474">
        <v>0</v>
      </c>
      <c r="DY379" s="475"/>
      <c r="DZ379" s="20"/>
      <c r="EA379" s="315"/>
      <c r="EB379" s="476"/>
      <c r="EC379" s="474">
        <v>0</v>
      </c>
      <c r="ED379" s="475"/>
      <c r="EE379" s="20"/>
      <c r="EF379" s="315"/>
      <c r="EG379" s="476"/>
      <c r="EH379" s="474">
        <v>0</v>
      </c>
      <c r="EI379" s="475"/>
      <c r="EJ379" s="20"/>
      <c r="EK379" s="315"/>
      <c r="EL379" s="476"/>
      <c r="EM379" s="474">
        <f>SUM(CE379:DX379)</f>
        <v>0</v>
      </c>
      <c r="EN379" s="475"/>
      <c r="EO379" s="20"/>
      <c r="EP379" s="151"/>
    </row>
    <row r="380" spans="4:146" ht="12.75" customHeight="1" x14ac:dyDescent="0.3">
      <c r="D380" s="151" t="s">
        <v>419</v>
      </c>
      <c r="G380" s="402"/>
      <c r="H380" s="20">
        <v>0</v>
      </c>
      <c r="I380" s="19"/>
      <c r="J380" s="20"/>
      <c r="K380" s="315"/>
      <c r="L380" s="315"/>
      <c r="M380" s="20">
        <v>0</v>
      </c>
      <c r="N380" s="19"/>
      <c r="O380" s="20"/>
      <c r="P380" s="315"/>
      <c r="Q380" s="315"/>
      <c r="R380" s="20">
        <v>0</v>
      </c>
      <c r="S380" s="19"/>
      <c r="T380" s="20"/>
      <c r="U380" s="315"/>
      <c r="V380" s="315"/>
      <c r="W380" s="20">
        <v>0</v>
      </c>
      <c r="X380" s="19"/>
      <c r="Y380" s="20"/>
      <c r="Z380" s="315"/>
      <c r="AA380" s="315"/>
      <c r="AB380" s="20">
        <v>0</v>
      </c>
      <c r="AC380" s="19"/>
      <c r="AD380" s="20"/>
      <c r="AE380" s="315"/>
      <c r="AF380" s="315"/>
      <c r="AG380" s="20">
        <v>0</v>
      </c>
      <c r="AH380" s="19"/>
      <c r="AI380" s="20"/>
      <c r="AJ380" s="315"/>
      <c r="AK380" s="315"/>
      <c r="AL380" s="20">
        <v>0</v>
      </c>
      <c r="AM380" s="19"/>
      <c r="AN380" s="20"/>
      <c r="AO380" s="315"/>
      <c r="AP380" s="315"/>
      <c r="AQ380" s="20">
        <v>0</v>
      </c>
      <c r="AR380" s="19"/>
      <c r="AS380" s="20"/>
      <c r="AT380" s="315"/>
      <c r="AU380" s="315"/>
      <c r="AV380" s="20">
        <v>0</v>
      </c>
      <c r="AW380" s="19"/>
      <c r="AX380" s="20"/>
      <c r="AY380" s="315"/>
      <c r="AZ380" s="315"/>
      <c r="BA380" s="20">
        <v>0</v>
      </c>
      <c r="BB380" s="19"/>
      <c r="BC380" s="20"/>
      <c r="BD380" s="315"/>
      <c r="BE380" s="315"/>
      <c r="BF380" s="20">
        <v>0</v>
      </c>
      <c r="BG380" s="19"/>
      <c r="BH380" s="20"/>
      <c r="BI380" s="315"/>
      <c r="BJ380" s="315"/>
      <c r="BK380" s="20">
        <v>0</v>
      </c>
      <c r="BL380" s="19"/>
      <c r="BM380" s="20"/>
      <c r="BN380" s="315"/>
      <c r="BO380" s="315"/>
      <c r="BP380" s="20">
        <v>0</v>
      </c>
      <c r="BQ380" s="19"/>
      <c r="BR380" s="20"/>
      <c r="BS380" s="315"/>
      <c r="BT380" s="315"/>
      <c r="BU380" s="20">
        <f>SUM(M380:BP380)</f>
        <v>0</v>
      </c>
      <c r="BV380" s="19"/>
      <c r="BW380" s="20"/>
      <c r="BX380" s="315"/>
      <c r="BY380" s="315"/>
      <c r="BZ380" s="20">
        <v>0</v>
      </c>
      <c r="CA380" s="19"/>
      <c r="CB380" s="20"/>
      <c r="CC380" s="315"/>
      <c r="CD380" s="315"/>
      <c r="CE380" s="20">
        <v>0</v>
      </c>
      <c r="CF380" s="19"/>
      <c r="CG380" s="20"/>
      <c r="CH380" s="315"/>
      <c r="CI380" s="315"/>
      <c r="CJ380" s="20">
        <v>0</v>
      </c>
      <c r="CK380" s="19"/>
      <c r="CL380" s="20"/>
      <c r="CM380" s="315"/>
      <c r="CN380" s="315"/>
      <c r="CO380" s="20">
        <v>0</v>
      </c>
      <c r="CP380" s="19"/>
      <c r="CQ380" s="20"/>
      <c r="CR380" s="315"/>
      <c r="CS380" s="315"/>
      <c r="CT380" s="20">
        <v>0</v>
      </c>
      <c r="CU380" s="19"/>
      <c r="CV380" s="20"/>
      <c r="CW380" s="315"/>
      <c r="CX380" s="315"/>
      <c r="CY380" s="20">
        <v>0</v>
      </c>
      <c r="CZ380" s="19"/>
      <c r="DA380" s="20"/>
      <c r="DB380" s="315"/>
      <c r="DC380" s="315"/>
      <c r="DD380" s="20">
        <v>0</v>
      </c>
      <c r="DE380" s="19"/>
      <c r="DF380" s="20"/>
      <c r="DG380" s="315"/>
      <c r="DH380" s="315"/>
      <c r="DI380" s="20">
        <v>0</v>
      </c>
      <c r="DJ380" s="19"/>
      <c r="DK380" s="20"/>
      <c r="DL380" s="315"/>
      <c r="DM380" s="315"/>
      <c r="DN380" s="20">
        <v>0</v>
      </c>
      <c r="DO380" s="19"/>
      <c r="DP380" s="20"/>
      <c r="DQ380" s="315"/>
      <c r="DR380" s="315"/>
      <c r="DS380" s="20">
        <v>0</v>
      </c>
      <c r="DT380" s="19"/>
      <c r="DU380" s="20"/>
      <c r="DV380" s="315"/>
      <c r="DW380" s="315"/>
      <c r="DX380" s="20">
        <v>0</v>
      </c>
      <c r="DY380" s="19"/>
      <c r="DZ380" s="20"/>
      <c r="EA380" s="315"/>
      <c r="EB380" s="315"/>
      <c r="EC380" s="20">
        <v>0</v>
      </c>
      <c r="ED380" s="19"/>
      <c r="EE380" s="20"/>
      <c r="EF380" s="315"/>
      <c r="EG380" s="315"/>
      <c r="EH380" s="20">
        <v>0</v>
      </c>
      <c r="EI380" s="19"/>
      <c r="EJ380" s="20"/>
      <c r="EK380" s="315"/>
      <c r="EL380" s="315"/>
      <c r="EM380" s="20">
        <f>SUM(CE380:DX380)</f>
        <v>0</v>
      </c>
      <c r="EN380" s="19"/>
      <c r="EO380" s="20"/>
      <c r="EP380" s="151"/>
    </row>
    <row r="381" spans="4:146" ht="12.75" customHeight="1" x14ac:dyDescent="0.3">
      <c r="D381" s="151" t="s">
        <v>420</v>
      </c>
      <c r="G381" s="419"/>
      <c r="H381" s="6">
        <v>0</v>
      </c>
      <c r="I381" s="5"/>
      <c r="J381" s="20"/>
      <c r="K381" s="315"/>
      <c r="L381" s="483"/>
      <c r="M381" s="6">
        <v>0</v>
      </c>
      <c r="N381" s="5"/>
      <c r="O381" s="20"/>
      <c r="P381" s="315"/>
      <c r="Q381" s="483"/>
      <c r="R381" s="6">
        <v>0</v>
      </c>
      <c r="S381" s="5"/>
      <c r="T381" s="20"/>
      <c r="U381" s="315"/>
      <c r="V381" s="483"/>
      <c r="W381" s="6">
        <v>0</v>
      </c>
      <c r="X381" s="5"/>
      <c r="Y381" s="20"/>
      <c r="Z381" s="315"/>
      <c r="AA381" s="483"/>
      <c r="AB381" s="6">
        <v>0</v>
      </c>
      <c r="AC381" s="5"/>
      <c r="AD381" s="20"/>
      <c r="AE381" s="315"/>
      <c r="AF381" s="483"/>
      <c r="AG381" s="6">
        <v>0</v>
      </c>
      <c r="AH381" s="5"/>
      <c r="AI381" s="20"/>
      <c r="AJ381" s="315"/>
      <c r="AK381" s="483"/>
      <c r="AL381" s="6">
        <v>0</v>
      </c>
      <c r="AM381" s="5"/>
      <c r="AN381" s="20"/>
      <c r="AO381" s="315"/>
      <c r="AP381" s="483"/>
      <c r="AQ381" s="6">
        <v>0</v>
      </c>
      <c r="AR381" s="5"/>
      <c r="AS381" s="20"/>
      <c r="AT381" s="315"/>
      <c r="AU381" s="483"/>
      <c r="AV381" s="6">
        <v>0</v>
      </c>
      <c r="AW381" s="5"/>
      <c r="AX381" s="20"/>
      <c r="AY381" s="315"/>
      <c r="AZ381" s="483"/>
      <c r="BA381" s="6">
        <v>-28030</v>
      </c>
      <c r="BB381" s="5"/>
      <c r="BC381" s="20"/>
      <c r="BD381" s="315"/>
      <c r="BE381" s="483"/>
      <c r="BF381" s="6">
        <v>0</v>
      </c>
      <c r="BG381" s="5"/>
      <c r="BH381" s="20"/>
      <c r="BI381" s="315"/>
      <c r="BJ381" s="483"/>
      <c r="BK381" s="6">
        <v>0</v>
      </c>
      <c r="BL381" s="5"/>
      <c r="BM381" s="20"/>
      <c r="BN381" s="315"/>
      <c r="BO381" s="483"/>
      <c r="BP381" s="6">
        <v>0</v>
      </c>
      <c r="BQ381" s="5"/>
      <c r="BR381" s="20"/>
      <c r="BS381" s="315"/>
      <c r="BT381" s="483"/>
      <c r="BU381" s="6">
        <f>SUM(M381:BP381)</f>
        <v>-28030</v>
      </c>
      <c r="BV381" s="5"/>
      <c r="BW381" s="20"/>
      <c r="BX381" s="315"/>
      <c r="BY381" s="483"/>
      <c r="BZ381" s="6">
        <v>0</v>
      </c>
      <c r="CA381" s="5"/>
      <c r="CB381" s="20"/>
      <c r="CC381" s="315"/>
      <c r="CD381" s="483"/>
      <c r="CE381" s="6">
        <v>0</v>
      </c>
      <c r="CF381" s="5"/>
      <c r="CG381" s="20"/>
      <c r="CH381" s="315"/>
      <c r="CI381" s="483"/>
      <c r="CJ381" s="6">
        <v>0</v>
      </c>
      <c r="CK381" s="5"/>
      <c r="CL381" s="20"/>
      <c r="CM381" s="315"/>
      <c r="CN381" s="483"/>
      <c r="CO381" s="6">
        <v>0</v>
      </c>
      <c r="CP381" s="5"/>
      <c r="CQ381" s="20"/>
      <c r="CR381" s="315"/>
      <c r="CS381" s="483"/>
      <c r="CT381" s="6">
        <v>0</v>
      </c>
      <c r="CU381" s="5"/>
      <c r="CV381" s="20"/>
      <c r="CW381" s="315"/>
      <c r="CX381" s="483"/>
      <c r="CY381" s="6">
        <v>0</v>
      </c>
      <c r="CZ381" s="5"/>
      <c r="DA381" s="20"/>
      <c r="DB381" s="315"/>
      <c r="DC381" s="483"/>
      <c r="DD381" s="6">
        <v>0</v>
      </c>
      <c r="DE381" s="5"/>
      <c r="DF381" s="20"/>
      <c r="DG381" s="315"/>
      <c r="DH381" s="483"/>
      <c r="DI381" s="6">
        <v>0</v>
      </c>
      <c r="DJ381" s="5"/>
      <c r="DK381" s="20"/>
      <c r="DL381" s="315"/>
      <c r="DM381" s="483"/>
      <c r="DN381" s="6">
        <v>0</v>
      </c>
      <c r="DO381" s="5"/>
      <c r="DP381" s="20"/>
      <c r="DQ381" s="315"/>
      <c r="DR381" s="483"/>
      <c r="DS381" s="6">
        <v>0</v>
      </c>
      <c r="DT381" s="5"/>
      <c r="DU381" s="20"/>
      <c r="DV381" s="315"/>
      <c r="DW381" s="483"/>
      <c r="DX381" s="6">
        <v>0</v>
      </c>
      <c r="DY381" s="5"/>
      <c r="DZ381" s="20"/>
      <c r="EA381" s="315"/>
      <c r="EB381" s="483"/>
      <c r="EC381" s="6">
        <v>0</v>
      </c>
      <c r="ED381" s="5"/>
      <c r="EE381" s="20"/>
      <c r="EF381" s="315"/>
      <c r="EG381" s="483"/>
      <c r="EH381" s="6">
        <v>0</v>
      </c>
      <c r="EI381" s="5"/>
      <c r="EJ381" s="20"/>
      <c r="EK381" s="315"/>
      <c r="EL381" s="483"/>
      <c r="EM381" s="6">
        <f>SUM(CE381:DX381)</f>
        <v>0</v>
      </c>
      <c r="EN381" s="5"/>
      <c r="EO381" s="20"/>
      <c r="EP381" s="151"/>
    </row>
    <row r="382" spans="4:146" ht="12.75" customHeight="1" x14ac:dyDescent="0.3">
      <c r="D382" s="151"/>
      <c r="H382" s="20"/>
      <c r="I382" s="20"/>
      <c r="J382" s="20"/>
      <c r="K382" s="315"/>
      <c r="L382" s="20"/>
      <c r="M382" s="20"/>
      <c r="N382" s="20"/>
      <c r="O382" s="20"/>
      <c r="P382" s="315"/>
      <c r="Q382" s="20"/>
      <c r="R382" s="20"/>
      <c r="S382" s="20"/>
      <c r="T382" s="20"/>
      <c r="U382" s="315"/>
      <c r="V382" s="20"/>
      <c r="W382" s="20"/>
      <c r="X382" s="20"/>
      <c r="Y382" s="20"/>
      <c r="Z382" s="315"/>
      <c r="AA382" s="20"/>
      <c r="AB382" s="20"/>
      <c r="AC382" s="20"/>
      <c r="AD382" s="20"/>
      <c r="AE382" s="315"/>
      <c r="AF382" s="20"/>
      <c r="AG382" s="20"/>
      <c r="AH382" s="20"/>
      <c r="AI382" s="20"/>
      <c r="AJ382" s="315"/>
      <c r="AK382" s="20"/>
      <c r="AL382" s="20"/>
      <c r="AM382" s="20"/>
      <c r="AN382" s="20"/>
      <c r="AO382" s="315"/>
      <c r="AP382" s="20"/>
      <c r="AQ382" s="20"/>
      <c r="AR382" s="20"/>
      <c r="AS382" s="20"/>
      <c r="AT382" s="315"/>
      <c r="AU382" s="20"/>
      <c r="AV382" s="20"/>
      <c r="AW382" s="20"/>
      <c r="AX382" s="20"/>
      <c r="AY382" s="315"/>
      <c r="AZ382" s="20"/>
      <c r="BA382" s="20"/>
      <c r="BB382" s="20"/>
      <c r="BC382" s="20"/>
      <c r="BD382" s="315"/>
      <c r="BE382" s="20"/>
      <c r="BF382" s="20"/>
      <c r="BG382" s="20"/>
      <c r="BH382" s="20"/>
      <c r="BI382" s="315"/>
      <c r="BJ382" s="20"/>
      <c r="BK382" s="20"/>
      <c r="BL382" s="20"/>
      <c r="BM382" s="20"/>
      <c r="BN382" s="315"/>
      <c r="BO382" s="20"/>
      <c r="BP382" s="20"/>
      <c r="BQ382" s="20"/>
      <c r="BR382" s="20"/>
      <c r="BS382" s="315"/>
      <c r="BT382" s="20"/>
      <c r="BU382" s="20"/>
      <c r="BV382" s="20"/>
      <c r="BW382" s="20"/>
      <c r="BX382" s="315"/>
      <c r="BY382" s="20"/>
      <c r="BZ382" s="20"/>
      <c r="CA382" s="20"/>
      <c r="CB382" s="20"/>
      <c r="CC382" s="315"/>
      <c r="CD382" s="20"/>
      <c r="CE382" s="20"/>
      <c r="CF382" s="20"/>
      <c r="CG382" s="20"/>
      <c r="CH382" s="315"/>
      <c r="CI382" s="20"/>
      <c r="CJ382" s="20"/>
      <c r="CK382" s="20"/>
      <c r="CL382" s="20"/>
      <c r="CM382" s="315"/>
      <c r="CN382" s="20"/>
      <c r="CO382" s="20"/>
      <c r="CP382" s="20"/>
      <c r="CQ382" s="20"/>
      <c r="CR382" s="315"/>
      <c r="CS382" s="20"/>
      <c r="CT382" s="20"/>
      <c r="CU382" s="20"/>
      <c r="CV382" s="20"/>
      <c r="CW382" s="315"/>
      <c r="CX382" s="20"/>
      <c r="CY382" s="20"/>
      <c r="CZ382" s="20"/>
      <c r="DA382" s="20"/>
      <c r="DB382" s="315"/>
      <c r="DC382" s="20"/>
      <c r="DD382" s="20"/>
      <c r="DE382" s="20"/>
      <c r="DF382" s="20"/>
      <c r="DG382" s="315"/>
      <c r="DH382" s="20"/>
      <c r="DI382" s="20"/>
      <c r="DJ382" s="20"/>
      <c r="DK382" s="20"/>
      <c r="DL382" s="315"/>
      <c r="DM382" s="20"/>
      <c r="DN382" s="20"/>
      <c r="DO382" s="20"/>
      <c r="DP382" s="20"/>
      <c r="DQ382" s="315"/>
      <c r="DR382" s="20"/>
      <c r="DS382" s="20"/>
      <c r="DT382" s="20"/>
      <c r="DU382" s="20"/>
      <c r="DV382" s="315"/>
      <c r="DW382" s="20"/>
      <c r="DX382" s="20"/>
      <c r="DY382" s="20"/>
      <c r="DZ382" s="20"/>
      <c r="EA382" s="315"/>
      <c r="EB382" s="20"/>
      <c r="EC382" s="20"/>
      <c r="ED382" s="20"/>
      <c r="EE382" s="20"/>
      <c r="EF382" s="315"/>
      <c r="EG382" s="20"/>
      <c r="EH382" s="20"/>
      <c r="EI382" s="20"/>
      <c r="EJ382" s="20"/>
      <c r="EK382" s="315"/>
      <c r="EL382" s="20"/>
      <c r="EM382" s="20"/>
      <c r="EN382" s="20"/>
      <c r="EO382" s="20"/>
      <c r="EP382" s="151"/>
    </row>
    <row r="383" spans="4:146" ht="12.75" customHeight="1" x14ac:dyDescent="0.3">
      <c r="D383" s="151" t="s">
        <v>446</v>
      </c>
      <c r="H383" s="20">
        <f>SUM(H384:H386)</f>
        <v>4032306</v>
      </c>
      <c r="I383" s="20"/>
      <c r="J383" s="20"/>
      <c r="K383" s="315"/>
      <c r="L383" s="20"/>
      <c r="M383" s="20">
        <f>SUM(M384:M386)</f>
        <v>0</v>
      </c>
      <c r="N383" s="20"/>
      <c r="O383" s="20"/>
      <c r="P383" s="315"/>
      <c r="Q383" s="20"/>
      <c r="R383" s="20">
        <f>SUM(R384:R386)</f>
        <v>0</v>
      </c>
      <c r="S383" s="20"/>
      <c r="T383" s="20"/>
      <c r="U383" s="315"/>
      <c r="V383" s="20"/>
      <c r="W383" s="20">
        <f>SUM(W384:W386)</f>
        <v>0</v>
      </c>
      <c r="X383" s="20"/>
      <c r="Y383" s="20"/>
      <c r="Z383" s="315"/>
      <c r="AA383" s="20"/>
      <c r="AB383" s="20">
        <f>SUM(AB384:AB386)</f>
        <v>0</v>
      </c>
      <c r="AC383" s="20"/>
      <c r="AD383" s="20"/>
      <c r="AE383" s="315"/>
      <c r="AF383" s="20"/>
      <c r="AG383" s="20">
        <f>SUM(AG384:AG386)</f>
        <v>0</v>
      </c>
      <c r="AH383" s="20"/>
      <c r="AI383" s="20"/>
      <c r="AJ383" s="315"/>
      <c r="AK383" s="20"/>
      <c r="AL383" s="20">
        <f>SUM(AL384:AL386)</f>
        <v>4032306</v>
      </c>
      <c r="AM383" s="20"/>
      <c r="AN383" s="20"/>
      <c r="AO383" s="315"/>
      <c r="AP383" s="20"/>
      <c r="AQ383" s="20">
        <f>SUM(AQ384:AQ386)</f>
        <v>0</v>
      </c>
      <c r="AR383" s="20"/>
      <c r="AS383" s="20"/>
      <c r="AT383" s="315"/>
      <c r="AU383" s="20"/>
      <c r="AV383" s="20">
        <f>SUM(AV384:AV386)</f>
        <v>0</v>
      </c>
      <c r="AW383" s="20"/>
      <c r="AX383" s="20"/>
      <c r="AY383" s="315"/>
      <c r="AZ383" s="20"/>
      <c r="BA383" s="20">
        <f>SUM(BA384:BA386)</f>
        <v>4119716</v>
      </c>
      <c r="BB383" s="20"/>
      <c r="BC383" s="20"/>
      <c r="BD383" s="315"/>
      <c r="BE383" s="20"/>
      <c r="BF383" s="20">
        <f>SUM(BF384:BF386)</f>
        <v>0</v>
      </c>
      <c r="BG383" s="20"/>
      <c r="BH383" s="20"/>
      <c r="BI383" s="315"/>
      <c r="BJ383" s="20"/>
      <c r="BK383" s="20">
        <f>SUM(BK384:BK386)</f>
        <v>0</v>
      </c>
      <c r="BL383" s="20"/>
      <c r="BM383" s="20"/>
      <c r="BN383" s="315"/>
      <c r="BO383" s="20"/>
      <c r="BP383" s="20">
        <f>SUM(BP384:BP386)</f>
        <v>0</v>
      </c>
      <c r="BQ383" s="20"/>
      <c r="BR383" s="20"/>
      <c r="BS383" s="315"/>
      <c r="BT383" s="20"/>
      <c r="BU383" s="20">
        <f>SUM(BU384:BU386)</f>
        <v>8152022</v>
      </c>
      <c r="BV383" s="20"/>
      <c r="BW383" s="20"/>
      <c r="BX383" s="315"/>
      <c r="BY383" s="20"/>
      <c r="BZ383" s="20">
        <f>SUM(BZ384:BZ386)</f>
        <v>8927669</v>
      </c>
      <c r="CA383" s="20"/>
      <c r="CB383" s="20"/>
      <c r="CC383" s="315"/>
      <c r="CD383" s="20"/>
      <c r="CE383" s="20">
        <f>SUM(CE384:CE386)</f>
        <v>0</v>
      </c>
      <c r="CF383" s="20"/>
      <c r="CG383" s="20"/>
      <c r="CH383" s="315"/>
      <c r="CI383" s="20"/>
      <c r="CJ383" s="20">
        <f>SUM(CJ384:CJ386)</f>
        <v>1952878</v>
      </c>
      <c r="CK383" s="20"/>
      <c r="CL383" s="20"/>
      <c r="CM383" s="315"/>
      <c r="CN383" s="20"/>
      <c r="CO383" s="20">
        <f>SUM(CO384:CO386)</f>
        <v>0</v>
      </c>
      <c r="CP383" s="20"/>
      <c r="CQ383" s="20"/>
      <c r="CR383" s="315"/>
      <c r="CS383" s="20"/>
      <c r="CT383" s="20">
        <f>SUM(CT384:CT386)</f>
        <v>967141</v>
      </c>
      <c r="CU383" s="20"/>
      <c r="CV383" s="20"/>
      <c r="CW383" s="315"/>
      <c r="CX383" s="20"/>
      <c r="CY383" s="20">
        <f>SUM(CY384:CY386)</f>
        <v>0</v>
      </c>
      <c r="CZ383" s="20"/>
      <c r="DA383" s="20"/>
      <c r="DB383" s="315"/>
      <c r="DC383" s="20"/>
      <c r="DD383" s="20">
        <f>SUM(DD384:DD386)</f>
        <v>0</v>
      </c>
      <c r="DE383" s="20"/>
      <c r="DF383" s="20"/>
      <c r="DG383" s="315"/>
      <c r="DH383" s="20"/>
      <c r="DI383" s="20">
        <f>SUM(DI384:DI386)</f>
        <v>1222931</v>
      </c>
      <c r="DJ383" s="20"/>
      <c r="DK383" s="20"/>
      <c r="DL383" s="315"/>
      <c r="DM383" s="20"/>
      <c r="DN383" s="20">
        <f>SUM(DN384:DN386)</f>
        <v>0</v>
      </c>
      <c r="DO383" s="20"/>
      <c r="DP383" s="20"/>
      <c r="DQ383" s="315"/>
      <c r="DR383" s="20"/>
      <c r="DS383" s="20">
        <f>SUM(DS384:DS386)</f>
        <v>2335067</v>
      </c>
      <c r="DT383" s="20"/>
      <c r="DU383" s="20"/>
      <c r="DV383" s="315"/>
      <c r="DW383" s="20"/>
      <c r="DX383" s="20">
        <f>SUM(DX384:DX386)</f>
        <v>0</v>
      </c>
      <c r="DY383" s="20"/>
      <c r="DZ383" s="20"/>
      <c r="EA383" s="315"/>
      <c r="EB383" s="20"/>
      <c r="EC383" s="20">
        <f>SUM(EC384:EC386)</f>
        <v>1647242</v>
      </c>
      <c r="ED383" s="20"/>
      <c r="EE383" s="20"/>
      <c r="EF383" s="315"/>
      <c r="EG383" s="20"/>
      <c r="EH383" s="20">
        <f>SUM(EH384:EH386)</f>
        <v>802410</v>
      </c>
      <c r="EI383" s="20"/>
      <c r="EJ383" s="20"/>
      <c r="EK383" s="315"/>
      <c r="EL383" s="20"/>
      <c r="EM383" s="20">
        <f>SUM(EM384:EM386)</f>
        <v>6478017</v>
      </c>
      <c r="EN383" s="20"/>
      <c r="EO383" s="20"/>
      <c r="EP383" s="151"/>
    </row>
    <row r="384" spans="4:146" ht="12.75" customHeight="1" x14ac:dyDescent="0.3">
      <c r="D384" s="151" t="s">
        <v>416</v>
      </c>
      <c r="G384" s="406"/>
      <c r="H384" s="474">
        <v>3606435</v>
      </c>
      <c r="I384" s="475"/>
      <c r="J384" s="20"/>
      <c r="K384" s="315"/>
      <c r="L384" s="476"/>
      <c r="M384" s="474">
        <v>0</v>
      </c>
      <c r="N384" s="475"/>
      <c r="O384" s="20"/>
      <c r="P384" s="315"/>
      <c r="Q384" s="476"/>
      <c r="R384" s="474">
        <v>0</v>
      </c>
      <c r="S384" s="475"/>
      <c r="T384" s="20"/>
      <c r="U384" s="315"/>
      <c r="V384" s="476"/>
      <c r="W384" s="474">
        <v>0</v>
      </c>
      <c r="X384" s="475"/>
      <c r="Y384" s="20"/>
      <c r="Z384" s="315"/>
      <c r="AA384" s="476"/>
      <c r="AB384" s="474">
        <v>0</v>
      </c>
      <c r="AC384" s="475"/>
      <c r="AD384" s="20"/>
      <c r="AE384" s="315"/>
      <c r="AF384" s="476"/>
      <c r="AG384" s="474">
        <v>0</v>
      </c>
      <c r="AH384" s="475"/>
      <c r="AI384" s="20"/>
      <c r="AJ384" s="315"/>
      <c r="AK384" s="476"/>
      <c r="AL384" s="474">
        <f>4032306-425871</f>
        <v>3606435</v>
      </c>
      <c r="AM384" s="475"/>
      <c r="AN384" s="20"/>
      <c r="AO384" s="315"/>
      <c r="AP384" s="476"/>
      <c r="AQ384" s="474">
        <v>0</v>
      </c>
      <c r="AR384" s="475"/>
      <c r="AS384" s="20"/>
      <c r="AT384" s="315"/>
      <c r="AU384" s="476"/>
      <c r="AV384" s="474">
        <v>0</v>
      </c>
      <c r="AW384" s="475"/>
      <c r="AX384" s="20"/>
      <c r="AY384" s="315"/>
      <c r="AZ384" s="476"/>
      <c r="BA384" s="474">
        <f>4119716-8438</f>
        <v>4111278</v>
      </c>
      <c r="BB384" s="475"/>
      <c r="BC384" s="20"/>
      <c r="BD384" s="315"/>
      <c r="BE384" s="476"/>
      <c r="BF384" s="474">
        <v>0</v>
      </c>
      <c r="BG384" s="475"/>
      <c r="BH384" s="20"/>
      <c r="BI384" s="315"/>
      <c r="BJ384" s="476"/>
      <c r="BK384" s="474">
        <v>0</v>
      </c>
      <c r="BL384" s="475"/>
      <c r="BM384" s="20"/>
      <c r="BN384" s="315"/>
      <c r="BO384" s="476"/>
      <c r="BP384" s="474">
        <v>0</v>
      </c>
      <c r="BQ384" s="475"/>
      <c r="BR384" s="20"/>
      <c r="BS384" s="315"/>
      <c r="BT384" s="476"/>
      <c r="BU384" s="474">
        <f>SUM(M384:BP384)</f>
        <v>7717713</v>
      </c>
      <c r="BV384" s="475"/>
      <c r="BW384" s="20"/>
      <c r="BX384" s="315"/>
      <c r="BY384" s="476"/>
      <c r="BZ384" s="474">
        <v>7383004</v>
      </c>
      <c r="CA384" s="475"/>
      <c r="CB384" s="20"/>
      <c r="CC384" s="315"/>
      <c r="CD384" s="476"/>
      <c r="CE384" s="474">
        <v>0</v>
      </c>
      <c r="CF384" s="475"/>
      <c r="CG384" s="20"/>
      <c r="CH384" s="315"/>
      <c r="CI384" s="476"/>
      <c r="CJ384" s="474">
        <v>1476403</v>
      </c>
      <c r="CK384" s="475"/>
      <c r="CL384" s="20"/>
      <c r="CM384" s="315"/>
      <c r="CN384" s="476"/>
      <c r="CO384" s="474">
        <v>0</v>
      </c>
      <c r="CP384" s="475"/>
      <c r="CQ384" s="20"/>
      <c r="CR384" s="315"/>
      <c r="CS384" s="476"/>
      <c r="CT384" s="474">
        <v>792259</v>
      </c>
      <c r="CU384" s="475"/>
      <c r="CV384" s="20"/>
      <c r="CW384" s="315"/>
      <c r="CX384" s="476"/>
      <c r="CY384" s="474">
        <v>0</v>
      </c>
      <c r="CZ384" s="475"/>
      <c r="DA384" s="20"/>
      <c r="DB384" s="315"/>
      <c r="DC384" s="476"/>
      <c r="DD384" s="474">
        <v>0</v>
      </c>
      <c r="DE384" s="475"/>
      <c r="DF384" s="20"/>
      <c r="DG384" s="315"/>
      <c r="DH384" s="476"/>
      <c r="DI384" s="474">
        <v>1072013</v>
      </c>
      <c r="DJ384" s="475"/>
      <c r="DK384" s="20"/>
      <c r="DL384" s="315"/>
      <c r="DM384" s="476"/>
      <c r="DN384" s="474">
        <v>0</v>
      </c>
      <c r="DO384" s="475"/>
      <c r="DP384" s="20"/>
      <c r="DQ384" s="315"/>
      <c r="DR384" s="476"/>
      <c r="DS384" s="474">
        <v>1999295</v>
      </c>
      <c r="DT384" s="475"/>
      <c r="DU384" s="20"/>
      <c r="DV384" s="315"/>
      <c r="DW384" s="476"/>
      <c r="DX384" s="474">
        <v>0</v>
      </c>
      <c r="DY384" s="475"/>
      <c r="DZ384" s="20"/>
      <c r="EA384" s="315"/>
      <c r="EB384" s="476"/>
      <c r="EC384" s="474">
        <v>1371714</v>
      </c>
      <c r="ED384" s="475"/>
      <c r="EE384" s="20"/>
      <c r="EF384" s="315"/>
      <c r="EG384" s="476"/>
      <c r="EH384" s="474">
        <v>671320</v>
      </c>
      <c r="EI384" s="475"/>
      <c r="EJ384" s="20"/>
      <c r="EK384" s="315"/>
      <c r="EL384" s="476"/>
      <c r="EM384" s="474">
        <f>SUM(CE384:DX384)</f>
        <v>5339970</v>
      </c>
      <c r="EN384" s="475"/>
      <c r="EO384" s="20"/>
      <c r="EP384" s="151"/>
    </row>
    <row r="385" spans="4:146" ht="12.75" customHeight="1" x14ac:dyDescent="0.3">
      <c r="D385" s="151" t="s">
        <v>419</v>
      </c>
      <c r="G385" s="402"/>
      <c r="H385" s="20">
        <v>425871</v>
      </c>
      <c r="I385" s="19"/>
      <c r="J385" s="20"/>
      <c r="K385" s="315"/>
      <c r="L385" s="315"/>
      <c r="M385" s="20">
        <v>0</v>
      </c>
      <c r="N385" s="19"/>
      <c r="O385" s="20"/>
      <c r="P385" s="315"/>
      <c r="Q385" s="315"/>
      <c r="R385" s="20">
        <v>0</v>
      </c>
      <c r="S385" s="19"/>
      <c r="T385" s="20"/>
      <c r="U385" s="315"/>
      <c r="V385" s="315"/>
      <c r="W385" s="20">
        <v>0</v>
      </c>
      <c r="X385" s="19"/>
      <c r="Y385" s="20"/>
      <c r="Z385" s="315"/>
      <c r="AA385" s="315"/>
      <c r="AB385" s="20">
        <v>0</v>
      </c>
      <c r="AC385" s="19"/>
      <c r="AD385" s="20"/>
      <c r="AE385" s="315"/>
      <c r="AF385" s="315"/>
      <c r="AG385" s="20">
        <v>0</v>
      </c>
      <c r="AH385" s="19"/>
      <c r="AI385" s="20"/>
      <c r="AJ385" s="315"/>
      <c r="AK385" s="315"/>
      <c r="AL385" s="20">
        <v>425871</v>
      </c>
      <c r="AM385" s="19"/>
      <c r="AN385" s="20"/>
      <c r="AO385" s="315"/>
      <c r="AP385" s="315"/>
      <c r="AQ385" s="20">
        <v>0</v>
      </c>
      <c r="AR385" s="19"/>
      <c r="AS385" s="20"/>
      <c r="AT385" s="315"/>
      <c r="AU385" s="315"/>
      <c r="AV385" s="20">
        <v>0</v>
      </c>
      <c r="AW385" s="19"/>
      <c r="AX385" s="20"/>
      <c r="AY385" s="315"/>
      <c r="AZ385" s="315"/>
      <c r="BA385" s="20">
        <v>8438</v>
      </c>
      <c r="BB385" s="19"/>
      <c r="BC385" s="20"/>
      <c r="BD385" s="315"/>
      <c r="BE385" s="315"/>
      <c r="BF385" s="20">
        <v>0</v>
      </c>
      <c r="BG385" s="19"/>
      <c r="BH385" s="20"/>
      <c r="BI385" s="315"/>
      <c r="BJ385" s="315"/>
      <c r="BK385" s="20">
        <v>0</v>
      </c>
      <c r="BL385" s="19"/>
      <c r="BM385" s="20"/>
      <c r="BN385" s="315"/>
      <c r="BO385" s="315"/>
      <c r="BP385" s="20">
        <v>0</v>
      </c>
      <c r="BQ385" s="19"/>
      <c r="BR385" s="20"/>
      <c r="BS385" s="315"/>
      <c r="BT385" s="315"/>
      <c r="BU385" s="20">
        <f>SUM(M385:BP385)</f>
        <v>434309</v>
      </c>
      <c r="BV385" s="19"/>
      <c r="BW385" s="20"/>
      <c r="BX385" s="315"/>
      <c r="BY385" s="315"/>
      <c r="BZ385" s="20">
        <v>1544665</v>
      </c>
      <c r="CA385" s="19"/>
      <c r="CB385" s="20"/>
      <c r="CC385" s="315"/>
      <c r="CD385" s="315"/>
      <c r="CE385" s="20">
        <v>0</v>
      </c>
      <c r="CF385" s="19"/>
      <c r="CG385" s="20"/>
      <c r="CH385" s="315"/>
      <c r="CI385" s="315"/>
      <c r="CJ385" s="20">
        <v>476475</v>
      </c>
      <c r="CK385" s="19"/>
      <c r="CL385" s="20"/>
      <c r="CM385" s="315"/>
      <c r="CN385" s="315"/>
      <c r="CO385" s="20">
        <v>0</v>
      </c>
      <c r="CP385" s="19"/>
      <c r="CQ385" s="20"/>
      <c r="CR385" s="315"/>
      <c r="CS385" s="315"/>
      <c r="CT385" s="20">
        <v>174882</v>
      </c>
      <c r="CU385" s="19"/>
      <c r="CV385" s="20"/>
      <c r="CW385" s="315"/>
      <c r="CX385" s="315"/>
      <c r="CY385" s="20">
        <v>0</v>
      </c>
      <c r="CZ385" s="19"/>
      <c r="DA385" s="20"/>
      <c r="DB385" s="315"/>
      <c r="DC385" s="315"/>
      <c r="DD385" s="20">
        <v>0</v>
      </c>
      <c r="DE385" s="19"/>
      <c r="DF385" s="20"/>
      <c r="DG385" s="315"/>
      <c r="DH385" s="315"/>
      <c r="DI385" s="20">
        <v>150918</v>
      </c>
      <c r="DJ385" s="19"/>
      <c r="DK385" s="20"/>
      <c r="DL385" s="315"/>
      <c r="DM385" s="315"/>
      <c r="DN385" s="20">
        <v>0</v>
      </c>
      <c r="DO385" s="19"/>
      <c r="DP385" s="20"/>
      <c r="DQ385" s="315"/>
      <c r="DR385" s="315"/>
      <c r="DS385" s="20">
        <v>335772</v>
      </c>
      <c r="DT385" s="19"/>
      <c r="DU385" s="20"/>
      <c r="DV385" s="315"/>
      <c r="DW385" s="315"/>
      <c r="DX385" s="20">
        <v>0</v>
      </c>
      <c r="DY385" s="19"/>
      <c r="DZ385" s="20"/>
      <c r="EA385" s="315"/>
      <c r="EB385" s="315"/>
      <c r="EC385" s="20">
        <v>275528</v>
      </c>
      <c r="ED385" s="19"/>
      <c r="EE385" s="20"/>
      <c r="EF385" s="315"/>
      <c r="EG385" s="315"/>
      <c r="EH385" s="20">
        <v>131090</v>
      </c>
      <c r="EI385" s="19"/>
      <c r="EJ385" s="20"/>
      <c r="EK385" s="315"/>
      <c r="EL385" s="315"/>
      <c r="EM385" s="20">
        <f>SUM(CE385:DX385)</f>
        <v>1138047</v>
      </c>
      <c r="EN385" s="19"/>
      <c r="EO385" s="20"/>
      <c r="EP385" s="151"/>
    </row>
    <row r="386" spans="4:146" ht="12.75" customHeight="1" x14ac:dyDescent="0.3">
      <c r="D386" s="151" t="s">
        <v>421</v>
      </c>
      <c r="G386" s="419"/>
      <c r="H386" s="6">
        <v>0</v>
      </c>
      <c r="I386" s="5"/>
      <c r="J386" s="20"/>
      <c r="K386" s="315"/>
      <c r="L386" s="483"/>
      <c r="M386" s="6">
        <v>0</v>
      </c>
      <c r="N386" s="5"/>
      <c r="O386" s="20"/>
      <c r="P386" s="315"/>
      <c r="Q386" s="483"/>
      <c r="R386" s="6">
        <v>0</v>
      </c>
      <c r="S386" s="5"/>
      <c r="T386" s="20"/>
      <c r="U386" s="315"/>
      <c r="V386" s="483"/>
      <c r="W386" s="6">
        <v>0</v>
      </c>
      <c r="X386" s="5"/>
      <c r="Y386" s="20"/>
      <c r="Z386" s="315"/>
      <c r="AA386" s="483"/>
      <c r="AB386" s="6">
        <v>0</v>
      </c>
      <c r="AC386" s="5"/>
      <c r="AD386" s="20"/>
      <c r="AE386" s="315"/>
      <c r="AF386" s="483"/>
      <c r="AG386" s="6">
        <v>0</v>
      </c>
      <c r="AH386" s="5"/>
      <c r="AI386" s="20"/>
      <c r="AJ386" s="315"/>
      <c r="AK386" s="483"/>
      <c r="AL386" s="6">
        <v>0</v>
      </c>
      <c r="AM386" s="5"/>
      <c r="AN386" s="20"/>
      <c r="AO386" s="315"/>
      <c r="AP386" s="483"/>
      <c r="AQ386" s="6">
        <v>0</v>
      </c>
      <c r="AR386" s="5"/>
      <c r="AS386" s="20"/>
      <c r="AT386" s="315"/>
      <c r="AU386" s="483"/>
      <c r="AV386" s="6">
        <v>0</v>
      </c>
      <c r="AW386" s="5"/>
      <c r="AX386" s="20"/>
      <c r="AY386" s="315"/>
      <c r="AZ386" s="483"/>
      <c r="BA386" s="6">
        <v>0</v>
      </c>
      <c r="BB386" s="5"/>
      <c r="BC386" s="20"/>
      <c r="BD386" s="315"/>
      <c r="BE386" s="483"/>
      <c r="BF386" s="6">
        <v>0</v>
      </c>
      <c r="BG386" s="5"/>
      <c r="BH386" s="20"/>
      <c r="BI386" s="315"/>
      <c r="BJ386" s="483"/>
      <c r="BK386" s="6">
        <v>0</v>
      </c>
      <c r="BL386" s="5"/>
      <c r="BM386" s="20"/>
      <c r="BN386" s="315"/>
      <c r="BO386" s="483"/>
      <c r="BP386" s="6">
        <v>0</v>
      </c>
      <c r="BQ386" s="5"/>
      <c r="BR386" s="20"/>
      <c r="BS386" s="315"/>
      <c r="BT386" s="483"/>
      <c r="BU386" s="6">
        <f>SUM(M386:BP386)</f>
        <v>0</v>
      </c>
      <c r="BV386" s="5"/>
      <c r="BW386" s="20"/>
      <c r="BX386" s="315"/>
      <c r="BY386" s="483"/>
      <c r="BZ386" s="6">
        <v>0</v>
      </c>
      <c r="CA386" s="5"/>
      <c r="CB386" s="20"/>
      <c r="CC386" s="315"/>
      <c r="CD386" s="483"/>
      <c r="CE386" s="6">
        <v>0</v>
      </c>
      <c r="CF386" s="5"/>
      <c r="CG386" s="20"/>
      <c r="CH386" s="315"/>
      <c r="CI386" s="483"/>
      <c r="CJ386" s="6">
        <v>0</v>
      </c>
      <c r="CK386" s="5"/>
      <c r="CL386" s="20"/>
      <c r="CM386" s="315"/>
      <c r="CN386" s="483"/>
      <c r="CO386" s="6">
        <v>0</v>
      </c>
      <c r="CP386" s="5"/>
      <c r="CQ386" s="20"/>
      <c r="CR386" s="315"/>
      <c r="CS386" s="483"/>
      <c r="CT386" s="6">
        <v>0</v>
      </c>
      <c r="CU386" s="5"/>
      <c r="CV386" s="20"/>
      <c r="CW386" s="315"/>
      <c r="CX386" s="483"/>
      <c r="CY386" s="6">
        <v>0</v>
      </c>
      <c r="CZ386" s="5"/>
      <c r="DA386" s="20"/>
      <c r="DB386" s="315"/>
      <c r="DC386" s="483"/>
      <c r="DD386" s="6">
        <v>0</v>
      </c>
      <c r="DE386" s="5"/>
      <c r="DF386" s="20"/>
      <c r="DG386" s="315"/>
      <c r="DH386" s="483"/>
      <c r="DI386" s="6">
        <v>0</v>
      </c>
      <c r="DJ386" s="5"/>
      <c r="DK386" s="20"/>
      <c r="DL386" s="315"/>
      <c r="DM386" s="483"/>
      <c r="DN386" s="6">
        <v>0</v>
      </c>
      <c r="DO386" s="5"/>
      <c r="DP386" s="20"/>
      <c r="DQ386" s="315"/>
      <c r="DR386" s="483"/>
      <c r="DS386" s="6">
        <v>0</v>
      </c>
      <c r="DT386" s="5"/>
      <c r="DU386" s="20"/>
      <c r="DV386" s="315"/>
      <c r="DW386" s="483"/>
      <c r="DX386" s="6">
        <v>0</v>
      </c>
      <c r="DY386" s="5"/>
      <c r="DZ386" s="20"/>
      <c r="EA386" s="315"/>
      <c r="EB386" s="483"/>
      <c r="EC386" s="6">
        <v>0</v>
      </c>
      <c r="ED386" s="5"/>
      <c r="EE386" s="20"/>
      <c r="EF386" s="315"/>
      <c r="EG386" s="483"/>
      <c r="EH386" s="6">
        <v>0</v>
      </c>
      <c r="EI386" s="5"/>
      <c r="EJ386" s="20"/>
      <c r="EK386" s="315"/>
      <c r="EL386" s="483"/>
      <c r="EM386" s="6">
        <f>SUM(CE386:DX386)</f>
        <v>0</v>
      </c>
      <c r="EN386" s="5"/>
      <c r="EO386" s="20"/>
      <c r="EP386" s="151"/>
    </row>
    <row r="387" spans="4:146" ht="12.75" customHeight="1" x14ac:dyDescent="0.3">
      <c r="D387" s="151"/>
      <c r="H387" s="20"/>
      <c r="I387" s="20"/>
      <c r="J387" s="20"/>
      <c r="K387" s="315"/>
      <c r="L387" s="20"/>
      <c r="M387" s="20"/>
      <c r="N387" s="20"/>
      <c r="O387" s="20"/>
      <c r="P387" s="315"/>
      <c r="Q387" s="20"/>
      <c r="R387" s="20"/>
      <c r="S387" s="20"/>
      <c r="T387" s="20"/>
      <c r="U387" s="315"/>
      <c r="V387" s="20"/>
      <c r="W387" s="20"/>
      <c r="X387" s="20"/>
      <c r="Y387" s="20"/>
      <c r="Z387" s="315"/>
      <c r="AA387" s="20"/>
      <c r="AB387" s="20"/>
      <c r="AC387" s="20"/>
      <c r="AD387" s="20"/>
      <c r="AE387" s="315"/>
      <c r="AF387" s="20"/>
      <c r="AG387" s="20"/>
      <c r="AH387" s="20"/>
      <c r="AI387" s="20"/>
      <c r="AJ387" s="315"/>
      <c r="AK387" s="20"/>
      <c r="AL387" s="20"/>
      <c r="AM387" s="20"/>
      <c r="AN387" s="20"/>
      <c r="AO387" s="315"/>
      <c r="AP387" s="20"/>
      <c r="AQ387" s="20"/>
      <c r="AR387" s="20"/>
      <c r="AS387" s="20"/>
      <c r="AT387" s="315"/>
      <c r="AU387" s="20"/>
      <c r="AV387" s="20"/>
      <c r="AW387" s="20"/>
      <c r="AX387" s="20"/>
      <c r="AY387" s="315"/>
      <c r="AZ387" s="20"/>
      <c r="BA387" s="20"/>
      <c r="BB387" s="20"/>
      <c r="BC387" s="20"/>
      <c r="BD387" s="315"/>
      <c r="BE387" s="20"/>
      <c r="BF387" s="20"/>
      <c r="BG387" s="20"/>
      <c r="BH387" s="20"/>
      <c r="BI387" s="315"/>
      <c r="BJ387" s="20"/>
      <c r="BK387" s="20"/>
      <c r="BL387" s="20"/>
      <c r="BM387" s="20"/>
      <c r="BN387" s="315"/>
      <c r="BO387" s="20"/>
      <c r="BP387" s="20"/>
      <c r="BQ387" s="20"/>
      <c r="BR387" s="20"/>
      <c r="BS387" s="315"/>
      <c r="BT387" s="20"/>
      <c r="BU387" s="20"/>
      <c r="BV387" s="20"/>
      <c r="BW387" s="20"/>
      <c r="BX387" s="315"/>
      <c r="BY387" s="20"/>
      <c r="BZ387" s="20"/>
      <c r="CA387" s="20"/>
      <c r="CB387" s="20"/>
      <c r="CC387" s="315"/>
      <c r="CD387" s="20"/>
      <c r="CE387" s="20"/>
      <c r="CF387" s="20"/>
      <c r="CG387" s="20"/>
      <c r="CH387" s="315"/>
      <c r="CI387" s="20"/>
      <c r="CJ387" s="20"/>
      <c r="CK387" s="20"/>
      <c r="CL387" s="20"/>
      <c r="CM387" s="315"/>
      <c r="CN387" s="20"/>
      <c r="CO387" s="20"/>
      <c r="CP387" s="20"/>
      <c r="CQ387" s="20"/>
      <c r="CR387" s="315"/>
      <c r="CS387" s="20"/>
      <c r="CT387" s="20"/>
      <c r="CU387" s="20"/>
      <c r="CV387" s="20"/>
      <c r="CW387" s="315"/>
      <c r="CX387" s="20"/>
      <c r="CY387" s="20"/>
      <c r="CZ387" s="20"/>
      <c r="DA387" s="20"/>
      <c r="DB387" s="315"/>
      <c r="DC387" s="20"/>
      <c r="DD387" s="20"/>
      <c r="DE387" s="20"/>
      <c r="DF387" s="20"/>
      <c r="DG387" s="315"/>
      <c r="DH387" s="20"/>
      <c r="DI387" s="20"/>
      <c r="DJ387" s="20"/>
      <c r="DK387" s="20"/>
      <c r="DL387" s="315"/>
      <c r="DM387" s="20"/>
      <c r="DN387" s="20"/>
      <c r="DO387" s="20"/>
      <c r="DP387" s="20"/>
      <c r="DQ387" s="315"/>
      <c r="DR387" s="20"/>
      <c r="DS387" s="20"/>
      <c r="DT387" s="20"/>
      <c r="DU387" s="20"/>
      <c r="DV387" s="315"/>
      <c r="DW387" s="20"/>
      <c r="DX387" s="20"/>
      <c r="DY387" s="20"/>
      <c r="DZ387" s="20"/>
      <c r="EA387" s="315"/>
      <c r="EB387" s="20"/>
      <c r="EC387" s="20"/>
      <c r="ED387" s="20"/>
      <c r="EE387" s="20"/>
      <c r="EF387" s="315"/>
      <c r="EG387" s="20"/>
      <c r="EH387" s="20"/>
      <c r="EI387" s="20"/>
      <c r="EJ387" s="20"/>
      <c r="EK387" s="315"/>
      <c r="EL387" s="20"/>
      <c r="EM387" s="20"/>
      <c r="EN387" s="20"/>
      <c r="EO387" s="20"/>
      <c r="EP387" s="151"/>
    </row>
    <row r="388" spans="4:146" ht="12.75" hidden="1" customHeight="1" x14ac:dyDescent="0.3">
      <c r="D388" s="151" t="s">
        <v>447</v>
      </c>
      <c r="H388" s="20">
        <f>SUM(H389:H391)</f>
        <v>0</v>
      </c>
      <c r="I388" s="20"/>
      <c r="J388" s="20"/>
      <c r="K388" s="315"/>
      <c r="L388" s="20"/>
      <c r="M388" s="20">
        <f>SUM(M389:M391)</f>
        <v>0</v>
      </c>
      <c r="N388" s="20"/>
      <c r="O388" s="20"/>
      <c r="P388" s="315"/>
      <c r="Q388" s="20"/>
      <c r="R388" s="20">
        <f>SUM(R389:R391)</f>
        <v>0</v>
      </c>
      <c r="S388" s="20"/>
      <c r="T388" s="20"/>
      <c r="U388" s="315"/>
      <c r="V388" s="20"/>
      <c r="W388" s="20">
        <f>SUM(W389:W391)</f>
        <v>0</v>
      </c>
      <c r="X388" s="20"/>
      <c r="Y388" s="20"/>
      <c r="Z388" s="315"/>
      <c r="AA388" s="20"/>
      <c r="AB388" s="20">
        <f>SUM(AB389:AB391)</f>
        <v>0</v>
      </c>
      <c r="AC388" s="20"/>
      <c r="AD388" s="20"/>
      <c r="AE388" s="315"/>
      <c r="AF388" s="20"/>
      <c r="AG388" s="20">
        <f>SUM(AG389:AG391)</f>
        <v>0</v>
      </c>
      <c r="AH388" s="20"/>
      <c r="AI388" s="20"/>
      <c r="AJ388" s="315"/>
      <c r="AK388" s="20"/>
      <c r="AL388" s="20">
        <f>SUM(AL389:AL391)</f>
        <v>0</v>
      </c>
      <c r="AM388" s="20"/>
      <c r="AN388" s="20"/>
      <c r="AO388" s="315"/>
      <c r="AP388" s="20"/>
      <c r="AQ388" s="20">
        <f>SUM(AQ389:AQ391)</f>
        <v>0</v>
      </c>
      <c r="AR388" s="20"/>
      <c r="AS388" s="20"/>
      <c r="AT388" s="315"/>
      <c r="AU388" s="20"/>
      <c r="AV388" s="20">
        <f>SUM(AV389:AV391)</f>
        <v>0</v>
      </c>
      <c r="AW388" s="20"/>
      <c r="AX388" s="20"/>
      <c r="AY388" s="315"/>
      <c r="AZ388" s="20"/>
      <c r="BA388" s="20">
        <f>SUM(BA389:BA391)</f>
        <v>0</v>
      </c>
      <c r="BB388" s="20"/>
      <c r="BC388" s="20"/>
      <c r="BD388" s="315"/>
      <c r="BE388" s="20"/>
      <c r="BF388" s="20">
        <f>SUM(BF389:BF391)</f>
        <v>0</v>
      </c>
      <c r="BG388" s="20"/>
      <c r="BH388" s="20"/>
      <c r="BI388" s="315"/>
      <c r="BJ388" s="20"/>
      <c r="BK388" s="20">
        <f>SUM(BK389:BK391)</f>
        <v>0</v>
      </c>
      <c r="BL388" s="20"/>
      <c r="BM388" s="20"/>
      <c r="BN388" s="315"/>
      <c r="BO388" s="20"/>
      <c r="BP388" s="20">
        <f>SUM(BP389:BP391)</f>
        <v>0</v>
      </c>
      <c r="BQ388" s="20"/>
      <c r="BR388" s="20"/>
      <c r="BS388" s="315"/>
      <c r="BT388" s="20"/>
      <c r="BU388" s="20">
        <f>SUM(BU389:BU391)</f>
        <v>0</v>
      </c>
      <c r="BV388" s="20"/>
      <c r="BW388" s="20"/>
      <c r="BX388" s="315"/>
      <c r="BY388" s="20"/>
      <c r="BZ388" s="20">
        <f>SUM(BZ389:BZ391)</f>
        <v>0</v>
      </c>
      <c r="CA388" s="20"/>
      <c r="CB388" s="20"/>
      <c r="CC388" s="315"/>
      <c r="CD388" s="20"/>
      <c r="CE388" s="20">
        <f>SUM(CE389:CE391)</f>
        <v>0</v>
      </c>
      <c r="CF388" s="20"/>
      <c r="CG388" s="20"/>
      <c r="CH388" s="315"/>
      <c r="CI388" s="20"/>
      <c r="CJ388" s="20">
        <f>SUM(CJ389:CJ391)</f>
        <v>0</v>
      </c>
      <c r="CK388" s="20"/>
      <c r="CL388" s="20"/>
      <c r="CM388" s="315"/>
      <c r="CN388" s="20"/>
      <c r="CO388" s="20">
        <f>SUM(CO389:CO391)</f>
        <v>0</v>
      </c>
      <c r="CP388" s="20"/>
      <c r="CQ388" s="20"/>
      <c r="CR388" s="315"/>
      <c r="CS388" s="20"/>
      <c r="CT388" s="20">
        <f>SUM(CT389:CT391)</f>
        <v>0</v>
      </c>
      <c r="CU388" s="20"/>
      <c r="CV388" s="20"/>
      <c r="CW388" s="315"/>
      <c r="CX388" s="20"/>
      <c r="CY388" s="20">
        <f>SUM(CY389:CY391)</f>
        <v>0</v>
      </c>
      <c r="CZ388" s="20"/>
      <c r="DA388" s="20"/>
      <c r="DB388" s="315"/>
      <c r="DC388" s="20"/>
      <c r="DD388" s="20">
        <f>SUM(DD389:DD391)</f>
        <v>0</v>
      </c>
      <c r="DE388" s="20"/>
      <c r="DF388" s="20"/>
      <c r="DG388" s="315"/>
      <c r="DH388" s="20"/>
      <c r="DI388" s="20">
        <f>SUM(DI389:DI391)</f>
        <v>0</v>
      </c>
      <c r="DJ388" s="20"/>
      <c r="DK388" s="20"/>
      <c r="DL388" s="315"/>
      <c r="DM388" s="20"/>
      <c r="DN388" s="20">
        <f>SUM(DN389:DN391)</f>
        <v>0</v>
      </c>
      <c r="DO388" s="20"/>
      <c r="DP388" s="20"/>
      <c r="DQ388" s="315"/>
      <c r="DR388" s="20"/>
      <c r="DS388" s="20">
        <f>SUM(DS389:DS391)</f>
        <v>0</v>
      </c>
      <c r="DT388" s="20"/>
      <c r="DU388" s="20"/>
      <c r="DV388" s="315"/>
      <c r="DW388" s="20"/>
      <c r="DX388" s="20">
        <f>SUM(DX389:DX391)</f>
        <v>0</v>
      </c>
      <c r="DY388" s="20"/>
      <c r="DZ388" s="20"/>
      <c r="EA388" s="315"/>
      <c r="EB388" s="20"/>
      <c r="EC388" s="20">
        <f>SUM(EC389:EC391)</f>
        <v>0</v>
      </c>
      <c r="ED388" s="20"/>
      <c r="EE388" s="20"/>
      <c r="EF388" s="315"/>
      <c r="EG388" s="20"/>
      <c r="EH388" s="20">
        <f>SUM(EH389:EH391)</f>
        <v>0</v>
      </c>
      <c r="EI388" s="20"/>
      <c r="EJ388" s="20"/>
      <c r="EK388" s="315"/>
      <c r="EL388" s="20"/>
      <c r="EM388" s="20">
        <f>SUM(EM389:EM391)</f>
        <v>0</v>
      </c>
      <c r="EN388" s="20"/>
      <c r="EO388" s="20"/>
      <c r="EP388" s="151"/>
    </row>
    <row r="389" spans="4:146" ht="12.75" hidden="1" customHeight="1" x14ac:dyDescent="0.3">
      <c r="D389" s="151" t="s">
        <v>416</v>
      </c>
      <c r="G389" s="406"/>
      <c r="H389" s="474">
        <v>0</v>
      </c>
      <c r="I389" s="475"/>
      <c r="J389" s="20"/>
      <c r="K389" s="315"/>
      <c r="L389" s="476"/>
      <c r="M389" s="474">
        <v>0</v>
      </c>
      <c r="N389" s="475"/>
      <c r="O389" s="20"/>
      <c r="P389" s="315"/>
      <c r="Q389" s="476"/>
      <c r="R389" s="474">
        <v>0</v>
      </c>
      <c r="S389" s="475"/>
      <c r="T389" s="20"/>
      <c r="U389" s="315"/>
      <c r="V389" s="476"/>
      <c r="W389" s="474">
        <v>0</v>
      </c>
      <c r="X389" s="475"/>
      <c r="Y389" s="20"/>
      <c r="Z389" s="315"/>
      <c r="AA389" s="476"/>
      <c r="AB389" s="474">
        <v>0</v>
      </c>
      <c r="AC389" s="475"/>
      <c r="AD389" s="20"/>
      <c r="AE389" s="315"/>
      <c r="AF389" s="476"/>
      <c r="AG389" s="474">
        <v>0</v>
      </c>
      <c r="AH389" s="475"/>
      <c r="AI389" s="20"/>
      <c r="AJ389" s="315"/>
      <c r="AK389" s="476"/>
      <c r="AL389" s="474">
        <v>0</v>
      </c>
      <c r="AM389" s="475"/>
      <c r="AN389" s="20"/>
      <c r="AO389" s="315"/>
      <c r="AP389" s="476"/>
      <c r="AQ389" s="474">
        <v>0</v>
      </c>
      <c r="AR389" s="475"/>
      <c r="AS389" s="20"/>
      <c r="AT389" s="315"/>
      <c r="AU389" s="476"/>
      <c r="AV389" s="474">
        <v>0</v>
      </c>
      <c r="AW389" s="475"/>
      <c r="AX389" s="20"/>
      <c r="AY389" s="315"/>
      <c r="AZ389" s="476"/>
      <c r="BA389" s="474">
        <v>0</v>
      </c>
      <c r="BB389" s="475"/>
      <c r="BC389" s="20"/>
      <c r="BD389" s="315"/>
      <c r="BE389" s="476"/>
      <c r="BF389" s="474">
        <v>0</v>
      </c>
      <c r="BG389" s="475"/>
      <c r="BH389" s="20"/>
      <c r="BI389" s="315"/>
      <c r="BJ389" s="476"/>
      <c r="BK389" s="474">
        <v>0</v>
      </c>
      <c r="BL389" s="475"/>
      <c r="BM389" s="20"/>
      <c r="BN389" s="315"/>
      <c r="BO389" s="476"/>
      <c r="BP389" s="474">
        <v>0</v>
      </c>
      <c r="BQ389" s="475"/>
      <c r="BR389" s="20"/>
      <c r="BS389" s="315"/>
      <c r="BT389" s="476"/>
      <c r="BU389" s="474">
        <f>SUM(M389:BP389)</f>
        <v>0</v>
      </c>
      <c r="BV389" s="475"/>
      <c r="BW389" s="20"/>
      <c r="BX389" s="315"/>
      <c r="BY389" s="476"/>
      <c r="BZ389" s="474">
        <v>0</v>
      </c>
      <c r="CA389" s="475"/>
      <c r="CB389" s="20"/>
      <c r="CC389" s="315"/>
      <c r="CD389" s="476"/>
      <c r="CE389" s="474">
        <v>0</v>
      </c>
      <c r="CF389" s="475"/>
      <c r="CG389" s="20"/>
      <c r="CH389" s="315"/>
      <c r="CI389" s="476"/>
      <c r="CJ389" s="474">
        <v>0</v>
      </c>
      <c r="CK389" s="475"/>
      <c r="CL389" s="20"/>
      <c r="CM389" s="315"/>
      <c r="CN389" s="476"/>
      <c r="CO389" s="474">
        <v>0</v>
      </c>
      <c r="CP389" s="475"/>
      <c r="CQ389" s="20"/>
      <c r="CR389" s="315"/>
      <c r="CS389" s="476"/>
      <c r="CT389" s="474">
        <v>0</v>
      </c>
      <c r="CU389" s="475"/>
      <c r="CV389" s="20"/>
      <c r="CW389" s="315"/>
      <c r="CX389" s="476"/>
      <c r="CY389" s="474">
        <v>0</v>
      </c>
      <c r="CZ389" s="475"/>
      <c r="DA389" s="20"/>
      <c r="DB389" s="315"/>
      <c r="DC389" s="476"/>
      <c r="DD389" s="474">
        <v>0</v>
      </c>
      <c r="DE389" s="475"/>
      <c r="DF389" s="20"/>
      <c r="DG389" s="315"/>
      <c r="DH389" s="476"/>
      <c r="DI389" s="474">
        <v>0</v>
      </c>
      <c r="DJ389" s="475"/>
      <c r="DK389" s="20"/>
      <c r="DL389" s="315"/>
      <c r="DM389" s="476"/>
      <c r="DN389" s="474">
        <v>0</v>
      </c>
      <c r="DO389" s="475"/>
      <c r="DP389" s="20"/>
      <c r="DQ389" s="315"/>
      <c r="DR389" s="476"/>
      <c r="DS389" s="474">
        <v>0</v>
      </c>
      <c r="DT389" s="475"/>
      <c r="DU389" s="20"/>
      <c r="DV389" s="315"/>
      <c r="DW389" s="476"/>
      <c r="DX389" s="474">
        <v>0</v>
      </c>
      <c r="DY389" s="475"/>
      <c r="DZ389" s="20"/>
      <c r="EA389" s="315"/>
      <c r="EB389" s="476"/>
      <c r="EC389" s="474">
        <v>0</v>
      </c>
      <c r="ED389" s="475"/>
      <c r="EE389" s="20"/>
      <c r="EF389" s="315"/>
      <c r="EG389" s="476"/>
      <c r="EH389" s="474">
        <v>0</v>
      </c>
      <c r="EI389" s="475"/>
      <c r="EJ389" s="20"/>
      <c r="EK389" s="315"/>
      <c r="EL389" s="476"/>
      <c r="EM389" s="474">
        <f>SUM(CE389:CE389)</f>
        <v>0</v>
      </c>
      <c r="EN389" s="475"/>
      <c r="EO389" s="20"/>
      <c r="EP389" s="151"/>
    </row>
    <row r="390" spans="4:146" ht="12.75" hidden="1" customHeight="1" x14ac:dyDescent="0.3">
      <c r="D390" s="151" t="s">
        <v>419</v>
      </c>
      <c r="G390" s="402"/>
      <c r="H390" s="20">
        <v>0</v>
      </c>
      <c r="I390" s="19"/>
      <c r="J390" s="20"/>
      <c r="K390" s="315"/>
      <c r="L390" s="315"/>
      <c r="M390" s="20">
        <v>0</v>
      </c>
      <c r="N390" s="19"/>
      <c r="O390" s="20"/>
      <c r="P390" s="315"/>
      <c r="Q390" s="315"/>
      <c r="R390" s="20">
        <v>0</v>
      </c>
      <c r="S390" s="19"/>
      <c r="T390" s="20"/>
      <c r="U390" s="315"/>
      <c r="V390" s="315"/>
      <c r="W390" s="20">
        <v>0</v>
      </c>
      <c r="X390" s="19"/>
      <c r="Y390" s="20"/>
      <c r="Z390" s="315"/>
      <c r="AA390" s="315"/>
      <c r="AB390" s="20">
        <v>0</v>
      </c>
      <c r="AC390" s="19"/>
      <c r="AD390" s="20"/>
      <c r="AE390" s="315"/>
      <c r="AF390" s="315"/>
      <c r="AG390" s="20">
        <v>0</v>
      </c>
      <c r="AH390" s="19"/>
      <c r="AI390" s="20"/>
      <c r="AJ390" s="315"/>
      <c r="AK390" s="315"/>
      <c r="AL390" s="20">
        <v>0</v>
      </c>
      <c r="AM390" s="19"/>
      <c r="AN390" s="20"/>
      <c r="AO390" s="315"/>
      <c r="AP390" s="315"/>
      <c r="AQ390" s="20">
        <v>0</v>
      </c>
      <c r="AR390" s="19"/>
      <c r="AS390" s="20"/>
      <c r="AT390" s="315"/>
      <c r="AU390" s="315"/>
      <c r="AV390" s="20">
        <v>0</v>
      </c>
      <c r="AW390" s="19"/>
      <c r="AX390" s="20"/>
      <c r="AY390" s="315"/>
      <c r="AZ390" s="315"/>
      <c r="BA390" s="20">
        <v>0</v>
      </c>
      <c r="BB390" s="19"/>
      <c r="BC390" s="20"/>
      <c r="BD390" s="315"/>
      <c r="BE390" s="315"/>
      <c r="BF390" s="20">
        <v>0</v>
      </c>
      <c r="BG390" s="19"/>
      <c r="BH390" s="20"/>
      <c r="BI390" s="315"/>
      <c r="BJ390" s="315"/>
      <c r="BK390" s="20">
        <v>0</v>
      </c>
      <c r="BL390" s="19"/>
      <c r="BM390" s="20"/>
      <c r="BN390" s="315"/>
      <c r="BO390" s="315"/>
      <c r="BP390" s="20">
        <v>0</v>
      </c>
      <c r="BQ390" s="19"/>
      <c r="BR390" s="20"/>
      <c r="BS390" s="315"/>
      <c r="BT390" s="315"/>
      <c r="BU390" s="20">
        <f>SUM(M390:BP390)</f>
        <v>0</v>
      </c>
      <c r="BV390" s="19"/>
      <c r="BW390" s="20"/>
      <c r="BX390" s="315"/>
      <c r="BY390" s="315"/>
      <c r="BZ390" s="20">
        <v>0</v>
      </c>
      <c r="CA390" s="19"/>
      <c r="CB390" s="20"/>
      <c r="CC390" s="315"/>
      <c r="CD390" s="315"/>
      <c r="CE390" s="20">
        <v>0</v>
      </c>
      <c r="CF390" s="19"/>
      <c r="CG390" s="20"/>
      <c r="CH390" s="315"/>
      <c r="CI390" s="315"/>
      <c r="CJ390" s="20">
        <v>0</v>
      </c>
      <c r="CK390" s="19"/>
      <c r="CL390" s="20"/>
      <c r="CM390" s="315"/>
      <c r="CN390" s="315"/>
      <c r="CO390" s="20">
        <v>0</v>
      </c>
      <c r="CP390" s="19"/>
      <c r="CQ390" s="20"/>
      <c r="CR390" s="315"/>
      <c r="CS390" s="315"/>
      <c r="CT390" s="20">
        <v>0</v>
      </c>
      <c r="CU390" s="19"/>
      <c r="CV390" s="20"/>
      <c r="CW390" s="315"/>
      <c r="CX390" s="315"/>
      <c r="CY390" s="20">
        <v>0</v>
      </c>
      <c r="CZ390" s="19"/>
      <c r="DA390" s="20"/>
      <c r="DB390" s="315"/>
      <c r="DC390" s="315"/>
      <c r="DD390" s="20">
        <v>0</v>
      </c>
      <c r="DE390" s="19"/>
      <c r="DF390" s="20"/>
      <c r="DG390" s="315"/>
      <c r="DH390" s="315"/>
      <c r="DI390" s="20">
        <v>0</v>
      </c>
      <c r="DJ390" s="19"/>
      <c r="DK390" s="20"/>
      <c r="DL390" s="315"/>
      <c r="DM390" s="315"/>
      <c r="DN390" s="20">
        <v>0</v>
      </c>
      <c r="DO390" s="19"/>
      <c r="DP390" s="20"/>
      <c r="DQ390" s="315"/>
      <c r="DR390" s="315"/>
      <c r="DS390" s="20">
        <v>0</v>
      </c>
      <c r="DT390" s="19"/>
      <c r="DU390" s="20"/>
      <c r="DV390" s="315"/>
      <c r="DW390" s="315"/>
      <c r="DX390" s="20">
        <v>0</v>
      </c>
      <c r="DY390" s="19"/>
      <c r="DZ390" s="20"/>
      <c r="EA390" s="315"/>
      <c r="EB390" s="315"/>
      <c r="EC390" s="20">
        <v>0</v>
      </c>
      <c r="ED390" s="19"/>
      <c r="EE390" s="20"/>
      <c r="EF390" s="315"/>
      <c r="EG390" s="315"/>
      <c r="EH390" s="20">
        <v>0</v>
      </c>
      <c r="EI390" s="19"/>
      <c r="EJ390" s="20"/>
      <c r="EK390" s="315"/>
      <c r="EL390" s="315"/>
      <c r="EM390" s="20">
        <f>SUM(CE390:CE390)</f>
        <v>0</v>
      </c>
      <c r="EN390" s="19"/>
      <c r="EO390" s="20"/>
      <c r="EP390" s="151"/>
    </row>
    <row r="391" spans="4:146" ht="12.75" hidden="1" customHeight="1" x14ac:dyDescent="0.3">
      <c r="D391" s="151" t="s">
        <v>420</v>
      </c>
      <c r="G391" s="419"/>
      <c r="H391" s="6">
        <v>0</v>
      </c>
      <c r="I391" s="5"/>
      <c r="J391" s="20"/>
      <c r="K391" s="315"/>
      <c r="L391" s="483"/>
      <c r="M391" s="6">
        <v>0</v>
      </c>
      <c r="N391" s="5"/>
      <c r="O391" s="20"/>
      <c r="P391" s="315"/>
      <c r="Q391" s="483"/>
      <c r="R391" s="6">
        <v>0</v>
      </c>
      <c r="S391" s="5"/>
      <c r="T391" s="20"/>
      <c r="U391" s="315"/>
      <c r="V391" s="483"/>
      <c r="W391" s="6">
        <v>0</v>
      </c>
      <c r="X391" s="5"/>
      <c r="Y391" s="20"/>
      <c r="Z391" s="315"/>
      <c r="AA391" s="483"/>
      <c r="AB391" s="6">
        <v>0</v>
      </c>
      <c r="AC391" s="5"/>
      <c r="AD391" s="20"/>
      <c r="AE391" s="315"/>
      <c r="AF391" s="483"/>
      <c r="AG391" s="6">
        <v>0</v>
      </c>
      <c r="AH391" s="5"/>
      <c r="AI391" s="20"/>
      <c r="AJ391" s="315"/>
      <c r="AK391" s="483"/>
      <c r="AL391" s="6">
        <v>0</v>
      </c>
      <c r="AM391" s="5"/>
      <c r="AN391" s="20"/>
      <c r="AO391" s="315"/>
      <c r="AP391" s="483"/>
      <c r="AQ391" s="6">
        <v>0</v>
      </c>
      <c r="AR391" s="5"/>
      <c r="AS391" s="20"/>
      <c r="AT391" s="315"/>
      <c r="AU391" s="483"/>
      <c r="AV391" s="6">
        <v>0</v>
      </c>
      <c r="AW391" s="5"/>
      <c r="AX391" s="20"/>
      <c r="AY391" s="315"/>
      <c r="AZ391" s="483"/>
      <c r="BA391" s="6">
        <v>0</v>
      </c>
      <c r="BB391" s="5"/>
      <c r="BC391" s="20"/>
      <c r="BD391" s="315"/>
      <c r="BE391" s="483"/>
      <c r="BF391" s="6">
        <v>0</v>
      </c>
      <c r="BG391" s="5"/>
      <c r="BH391" s="20"/>
      <c r="BI391" s="315"/>
      <c r="BJ391" s="483"/>
      <c r="BK391" s="6">
        <v>0</v>
      </c>
      <c r="BL391" s="5"/>
      <c r="BM391" s="20"/>
      <c r="BN391" s="315"/>
      <c r="BO391" s="483"/>
      <c r="BP391" s="6">
        <v>0</v>
      </c>
      <c r="BQ391" s="5"/>
      <c r="BR391" s="20"/>
      <c r="BS391" s="315"/>
      <c r="BT391" s="483"/>
      <c r="BU391" s="6">
        <f>SUM(M391:BP391)</f>
        <v>0</v>
      </c>
      <c r="BV391" s="5"/>
      <c r="BW391" s="20"/>
      <c r="BX391" s="315"/>
      <c r="BY391" s="483"/>
      <c r="BZ391" s="6">
        <v>0</v>
      </c>
      <c r="CA391" s="5"/>
      <c r="CB391" s="20"/>
      <c r="CC391" s="315"/>
      <c r="CD391" s="483"/>
      <c r="CE391" s="6">
        <v>0</v>
      </c>
      <c r="CF391" s="5"/>
      <c r="CG391" s="20"/>
      <c r="CH391" s="315"/>
      <c r="CI391" s="483"/>
      <c r="CJ391" s="6">
        <v>0</v>
      </c>
      <c r="CK391" s="5"/>
      <c r="CL391" s="20"/>
      <c r="CM391" s="315"/>
      <c r="CN391" s="483"/>
      <c r="CO391" s="6">
        <v>0</v>
      </c>
      <c r="CP391" s="5"/>
      <c r="CQ391" s="20"/>
      <c r="CR391" s="315"/>
      <c r="CS391" s="483"/>
      <c r="CT391" s="6">
        <v>0</v>
      </c>
      <c r="CU391" s="5"/>
      <c r="CV391" s="20"/>
      <c r="CW391" s="315"/>
      <c r="CX391" s="483"/>
      <c r="CY391" s="6">
        <v>0</v>
      </c>
      <c r="CZ391" s="5"/>
      <c r="DA391" s="20"/>
      <c r="DB391" s="315"/>
      <c r="DC391" s="483"/>
      <c r="DD391" s="6">
        <v>0</v>
      </c>
      <c r="DE391" s="5"/>
      <c r="DF391" s="20"/>
      <c r="DG391" s="315"/>
      <c r="DH391" s="483"/>
      <c r="DI391" s="6">
        <v>0</v>
      </c>
      <c r="DJ391" s="5"/>
      <c r="DK391" s="20"/>
      <c r="DL391" s="315"/>
      <c r="DM391" s="483"/>
      <c r="DN391" s="6">
        <v>0</v>
      </c>
      <c r="DO391" s="5"/>
      <c r="DP391" s="20"/>
      <c r="DQ391" s="315"/>
      <c r="DR391" s="483"/>
      <c r="DS391" s="6">
        <v>0</v>
      </c>
      <c r="DT391" s="5"/>
      <c r="DU391" s="20"/>
      <c r="DV391" s="315"/>
      <c r="DW391" s="483"/>
      <c r="DX391" s="6">
        <v>0</v>
      </c>
      <c r="DY391" s="5"/>
      <c r="DZ391" s="20"/>
      <c r="EA391" s="315"/>
      <c r="EB391" s="483"/>
      <c r="EC391" s="6">
        <v>0</v>
      </c>
      <c r="ED391" s="5"/>
      <c r="EE391" s="20"/>
      <c r="EF391" s="315"/>
      <c r="EG391" s="483"/>
      <c r="EH391" s="6">
        <v>0</v>
      </c>
      <c r="EI391" s="5"/>
      <c r="EJ391" s="20"/>
      <c r="EK391" s="315"/>
      <c r="EL391" s="483"/>
      <c r="EM391" s="6">
        <f>SUM(CE391:CE391)</f>
        <v>0</v>
      </c>
      <c r="EN391" s="5"/>
      <c r="EO391" s="20"/>
      <c r="EP391" s="151"/>
    </row>
    <row r="392" spans="4:146" ht="12.75" hidden="1" customHeight="1" x14ac:dyDescent="0.3">
      <c r="D392" s="151"/>
      <c r="H392" s="20"/>
      <c r="I392" s="20"/>
      <c r="J392" s="20"/>
      <c r="K392" s="315"/>
      <c r="L392" s="20"/>
      <c r="M392" s="20"/>
      <c r="N392" s="20"/>
      <c r="O392" s="20"/>
      <c r="P392" s="315"/>
      <c r="Q392" s="20"/>
      <c r="R392" s="20"/>
      <c r="S392" s="20"/>
      <c r="T392" s="20"/>
      <c r="U392" s="315"/>
      <c r="V392" s="20"/>
      <c r="W392" s="20"/>
      <c r="X392" s="20"/>
      <c r="Y392" s="20"/>
      <c r="Z392" s="315"/>
      <c r="AA392" s="20"/>
      <c r="AB392" s="20"/>
      <c r="AC392" s="20"/>
      <c r="AD392" s="20"/>
      <c r="AE392" s="315"/>
      <c r="AF392" s="20"/>
      <c r="AG392" s="20"/>
      <c r="AH392" s="20"/>
      <c r="AI392" s="20"/>
      <c r="AJ392" s="315"/>
      <c r="AK392" s="20"/>
      <c r="AL392" s="20"/>
      <c r="AM392" s="20"/>
      <c r="AN392" s="20"/>
      <c r="AO392" s="315"/>
      <c r="AP392" s="20"/>
      <c r="AQ392" s="20"/>
      <c r="AR392" s="20"/>
      <c r="AS392" s="20"/>
      <c r="AT392" s="315"/>
      <c r="AU392" s="20"/>
      <c r="AV392" s="20"/>
      <c r="AW392" s="20"/>
      <c r="AX392" s="20"/>
      <c r="AY392" s="315"/>
      <c r="AZ392" s="20"/>
      <c r="BA392" s="20"/>
      <c r="BB392" s="20"/>
      <c r="BC392" s="20"/>
      <c r="BD392" s="315"/>
      <c r="BE392" s="20"/>
      <c r="BF392" s="20"/>
      <c r="BG392" s="20"/>
      <c r="BH392" s="20"/>
      <c r="BI392" s="315"/>
      <c r="BJ392" s="20"/>
      <c r="BK392" s="20"/>
      <c r="BL392" s="20"/>
      <c r="BM392" s="20"/>
      <c r="BN392" s="315"/>
      <c r="BO392" s="20"/>
      <c r="BP392" s="20"/>
      <c r="BQ392" s="20"/>
      <c r="BR392" s="20"/>
      <c r="BS392" s="315"/>
      <c r="BT392" s="20"/>
      <c r="BU392" s="20"/>
      <c r="BV392" s="20"/>
      <c r="BW392" s="20"/>
      <c r="BX392" s="315"/>
      <c r="BY392" s="20"/>
      <c r="BZ392" s="20"/>
      <c r="CA392" s="20"/>
      <c r="CB392" s="20"/>
      <c r="CC392" s="315"/>
      <c r="CD392" s="20"/>
      <c r="CE392" s="20"/>
      <c r="CF392" s="20"/>
      <c r="CG392" s="20"/>
      <c r="CH392" s="315"/>
      <c r="CI392" s="20"/>
      <c r="CJ392" s="20"/>
      <c r="CK392" s="20"/>
      <c r="CL392" s="20"/>
      <c r="CM392" s="315"/>
      <c r="CN392" s="20"/>
      <c r="CO392" s="20"/>
      <c r="CP392" s="20"/>
      <c r="CQ392" s="20"/>
      <c r="CR392" s="315"/>
      <c r="CS392" s="20"/>
      <c r="CT392" s="20"/>
      <c r="CU392" s="20"/>
      <c r="CV392" s="20"/>
      <c r="CW392" s="315"/>
      <c r="CX392" s="20"/>
      <c r="CY392" s="20"/>
      <c r="CZ392" s="20"/>
      <c r="DA392" s="20"/>
      <c r="DB392" s="315"/>
      <c r="DC392" s="20"/>
      <c r="DD392" s="20"/>
      <c r="DE392" s="20"/>
      <c r="DF392" s="20"/>
      <c r="DG392" s="315"/>
      <c r="DH392" s="20"/>
      <c r="DI392" s="20"/>
      <c r="DJ392" s="20"/>
      <c r="DK392" s="20"/>
      <c r="DL392" s="315"/>
      <c r="DM392" s="20"/>
      <c r="DN392" s="20"/>
      <c r="DO392" s="20"/>
      <c r="DP392" s="20"/>
      <c r="DQ392" s="315"/>
      <c r="DR392" s="20"/>
      <c r="DS392" s="20"/>
      <c r="DT392" s="20"/>
      <c r="DU392" s="20"/>
      <c r="DV392" s="315"/>
      <c r="DW392" s="20"/>
      <c r="DX392" s="20"/>
      <c r="DY392" s="20"/>
      <c r="DZ392" s="20"/>
      <c r="EA392" s="315"/>
      <c r="EB392" s="20"/>
      <c r="EC392" s="20"/>
      <c r="ED392" s="20"/>
      <c r="EE392" s="20"/>
      <c r="EF392" s="315"/>
      <c r="EG392" s="20"/>
      <c r="EH392" s="20"/>
      <c r="EI392" s="20"/>
      <c r="EJ392" s="20"/>
      <c r="EK392" s="315"/>
      <c r="EL392" s="20"/>
      <c r="EM392" s="20"/>
      <c r="EN392" s="20"/>
      <c r="EO392" s="20"/>
      <c r="EP392" s="151"/>
    </row>
    <row r="393" spans="4:146" ht="12.75" customHeight="1" x14ac:dyDescent="0.3">
      <c r="D393" s="151" t="s">
        <v>448</v>
      </c>
      <c r="H393" s="20">
        <f>SUM(H394:H396)</f>
        <v>0</v>
      </c>
      <c r="I393" s="20"/>
      <c r="J393" s="20"/>
      <c r="K393" s="315"/>
      <c r="L393" s="20"/>
      <c r="M393" s="20">
        <f>SUM(M394:M396)</f>
        <v>0</v>
      </c>
      <c r="N393" s="20"/>
      <c r="O393" s="20"/>
      <c r="P393" s="315"/>
      <c r="Q393" s="20"/>
      <c r="R393" s="20">
        <f>SUM(R394:R396)</f>
        <v>0</v>
      </c>
      <c r="S393" s="20"/>
      <c r="T393" s="20"/>
      <c r="U393" s="315"/>
      <c r="V393" s="20"/>
      <c r="W393" s="20">
        <f>SUM(W394:W396)</f>
        <v>0</v>
      </c>
      <c r="X393" s="20"/>
      <c r="Y393" s="20"/>
      <c r="Z393" s="315"/>
      <c r="AA393" s="20"/>
      <c r="AB393" s="20">
        <f>SUM(AB394:AB396)</f>
        <v>0</v>
      </c>
      <c r="AC393" s="20"/>
      <c r="AD393" s="20"/>
      <c r="AE393" s="315"/>
      <c r="AF393" s="20"/>
      <c r="AG393" s="20">
        <f>SUM(AG394:AG396)</f>
        <v>0</v>
      </c>
      <c r="AH393" s="20"/>
      <c r="AI393" s="20"/>
      <c r="AJ393" s="315"/>
      <c r="AK393" s="20"/>
      <c r="AL393" s="20">
        <f>SUM(AL394:AL396)</f>
        <v>0</v>
      </c>
      <c r="AM393" s="20"/>
      <c r="AN393" s="20"/>
      <c r="AO393" s="315"/>
      <c r="AP393" s="20"/>
      <c r="AQ393" s="20">
        <f>SUM(AQ394:AQ396)</f>
        <v>15204</v>
      </c>
      <c r="AR393" s="20"/>
      <c r="AS393" s="20"/>
      <c r="AT393" s="315"/>
      <c r="AU393" s="20"/>
      <c r="AV393" s="20">
        <f>SUM(AV394:AV396)</f>
        <v>1400859</v>
      </c>
      <c r="AW393" s="20"/>
      <c r="AX393" s="20"/>
      <c r="AY393" s="315"/>
      <c r="AZ393" s="20"/>
      <c r="BA393" s="20">
        <f>SUM(BA394:BA396)</f>
        <v>0</v>
      </c>
      <c r="BB393" s="20"/>
      <c r="BC393" s="20"/>
      <c r="BD393" s="315"/>
      <c r="BE393" s="20"/>
      <c r="BF393" s="20">
        <f>SUM(BF394:BF396)</f>
        <v>0</v>
      </c>
      <c r="BG393" s="20"/>
      <c r="BH393" s="20"/>
      <c r="BI393" s="315"/>
      <c r="BJ393" s="20"/>
      <c r="BK393" s="20">
        <f>SUM(BK394:BK396)</f>
        <v>0</v>
      </c>
      <c r="BL393" s="20"/>
      <c r="BM393" s="20"/>
      <c r="BN393" s="315"/>
      <c r="BO393" s="20"/>
      <c r="BP393" s="20">
        <f>SUM(BP394:BP396)</f>
        <v>0</v>
      </c>
      <c r="BQ393" s="20"/>
      <c r="BR393" s="20"/>
      <c r="BS393" s="315"/>
      <c r="BT393" s="20"/>
      <c r="BU393" s="20">
        <f>SUM(BU394:BU396)</f>
        <v>1416063</v>
      </c>
      <c r="BV393" s="20"/>
      <c r="BW393" s="20"/>
      <c r="BX393" s="315"/>
      <c r="BY393" s="20"/>
      <c r="BZ393" s="20">
        <f>SUM(BZ394:BZ396)</f>
        <v>0</v>
      </c>
      <c r="CA393" s="20"/>
      <c r="CB393" s="20"/>
      <c r="CC393" s="315"/>
      <c r="CD393" s="20"/>
      <c r="CE393" s="20">
        <f>SUM(CE394:CE396)</f>
        <v>0</v>
      </c>
      <c r="CF393" s="20"/>
      <c r="CG393" s="20"/>
      <c r="CH393" s="315"/>
      <c r="CI393" s="20"/>
      <c r="CJ393" s="20">
        <f>SUM(CJ394:CJ396)</f>
        <v>0</v>
      </c>
      <c r="CK393" s="20"/>
      <c r="CL393" s="20"/>
      <c r="CM393" s="315"/>
      <c r="CN393" s="20"/>
      <c r="CO393" s="20">
        <f>SUM(CO394:CO396)</f>
        <v>0</v>
      </c>
      <c r="CP393" s="20"/>
      <c r="CQ393" s="20"/>
      <c r="CR393" s="315"/>
      <c r="CS393" s="20"/>
      <c r="CT393" s="20">
        <f>SUM(CT394:CT396)</f>
        <v>0</v>
      </c>
      <c r="CU393" s="20"/>
      <c r="CV393" s="20"/>
      <c r="CW393" s="315"/>
      <c r="CX393" s="20"/>
      <c r="CY393" s="20">
        <f>SUM(CY394:CY396)</f>
        <v>0</v>
      </c>
      <c r="CZ393" s="20"/>
      <c r="DA393" s="20"/>
      <c r="DB393" s="315"/>
      <c r="DC393" s="20"/>
      <c r="DD393" s="20">
        <f>SUM(DD394:DD396)</f>
        <v>0</v>
      </c>
      <c r="DE393" s="20"/>
      <c r="DF393" s="20"/>
      <c r="DG393" s="315"/>
      <c r="DH393" s="20"/>
      <c r="DI393" s="20">
        <f>SUM(DI394:DI396)</f>
        <v>0</v>
      </c>
      <c r="DJ393" s="20"/>
      <c r="DK393" s="20"/>
      <c r="DL393" s="315"/>
      <c r="DM393" s="20"/>
      <c r="DN393" s="20">
        <f>SUM(DN394:DN396)</f>
        <v>0</v>
      </c>
      <c r="DO393" s="20"/>
      <c r="DP393" s="20"/>
      <c r="DQ393" s="315"/>
      <c r="DR393" s="20"/>
      <c r="DS393" s="20">
        <f>SUM(DS394:DS396)</f>
        <v>0</v>
      </c>
      <c r="DT393" s="20"/>
      <c r="DU393" s="20"/>
      <c r="DV393" s="315"/>
      <c r="DW393" s="20"/>
      <c r="DX393" s="20">
        <f>SUM(DX394:DX396)</f>
        <v>0</v>
      </c>
      <c r="DY393" s="20"/>
      <c r="DZ393" s="20"/>
      <c r="EA393" s="315"/>
      <c r="EB393" s="20"/>
      <c r="EC393" s="20">
        <f>SUM(EC394:EC396)</f>
        <v>0</v>
      </c>
      <c r="ED393" s="20"/>
      <c r="EE393" s="20"/>
      <c r="EF393" s="315"/>
      <c r="EG393" s="20"/>
      <c r="EH393" s="20">
        <f>SUM(EH394:EH396)</f>
        <v>0</v>
      </c>
      <c r="EI393" s="20"/>
      <c r="EJ393" s="20"/>
      <c r="EK393" s="315"/>
      <c r="EL393" s="20"/>
      <c r="EM393" s="20">
        <f>SUM(EM394:EM396)</f>
        <v>0</v>
      </c>
      <c r="EN393" s="20"/>
      <c r="EO393" s="20"/>
      <c r="EP393" s="151"/>
    </row>
    <row r="394" spans="4:146" ht="12.75" customHeight="1" x14ac:dyDescent="0.3">
      <c r="D394" s="151" t="s">
        <v>416</v>
      </c>
      <c r="G394" s="406"/>
      <c r="H394" s="474">
        <v>0</v>
      </c>
      <c r="I394" s="475"/>
      <c r="J394" s="20"/>
      <c r="K394" s="315"/>
      <c r="L394" s="476"/>
      <c r="M394" s="474">
        <v>0</v>
      </c>
      <c r="N394" s="475"/>
      <c r="O394" s="20"/>
      <c r="P394" s="315"/>
      <c r="Q394" s="476"/>
      <c r="R394" s="474">
        <v>0</v>
      </c>
      <c r="S394" s="475"/>
      <c r="T394" s="20"/>
      <c r="U394" s="315"/>
      <c r="V394" s="476"/>
      <c r="W394" s="474">
        <v>0</v>
      </c>
      <c r="X394" s="475"/>
      <c r="Y394" s="20"/>
      <c r="Z394" s="315"/>
      <c r="AA394" s="476"/>
      <c r="AB394" s="474">
        <v>0</v>
      </c>
      <c r="AC394" s="475"/>
      <c r="AD394" s="20"/>
      <c r="AE394" s="315"/>
      <c r="AF394" s="476"/>
      <c r="AG394" s="474">
        <v>0</v>
      </c>
      <c r="AH394" s="475"/>
      <c r="AI394" s="20"/>
      <c r="AJ394" s="315"/>
      <c r="AK394" s="476"/>
      <c r="AL394" s="474">
        <v>0</v>
      </c>
      <c r="AM394" s="475"/>
      <c r="AN394" s="20"/>
      <c r="AO394" s="315"/>
      <c r="AP394" s="476"/>
      <c r="AQ394" s="474">
        <f>15204+120</f>
        <v>15324</v>
      </c>
      <c r="AR394" s="475"/>
      <c r="AS394" s="20"/>
      <c r="AT394" s="315"/>
      <c r="AU394" s="476"/>
      <c r="AV394" s="474">
        <f>1400859+83749</f>
        <v>1484608</v>
      </c>
      <c r="AW394" s="475"/>
      <c r="AX394" s="20"/>
      <c r="AY394" s="315"/>
      <c r="AZ394" s="476"/>
      <c r="BA394" s="474">
        <v>0</v>
      </c>
      <c r="BB394" s="475"/>
      <c r="BC394" s="20"/>
      <c r="BD394" s="315"/>
      <c r="BE394" s="476"/>
      <c r="BF394" s="474">
        <v>0</v>
      </c>
      <c r="BG394" s="475"/>
      <c r="BH394" s="20"/>
      <c r="BI394" s="315"/>
      <c r="BJ394" s="476"/>
      <c r="BK394" s="474">
        <v>0</v>
      </c>
      <c r="BL394" s="475"/>
      <c r="BM394" s="20"/>
      <c r="BN394" s="315"/>
      <c r="BO394" s="476"/>
      <c r="BP394" s="474">
        <v>0</v>
      </c>
      <c r="BQ394" s="475"/>
      <c r="BR394" s="20"/>
      <c r="BS394" s="315"/>
      <c r="BT394" s="476"/>
      <c r="BU394" s="474">
        <f>SUM(M394:BP394)</f>
        <v>1499932</v>
      </c>
      <c r="BV394" s="475"/>
      <c r="BW394" s="20"/>
      <c r="BX394" s="315"/>
      <c r="BY394" s="476"/>
      <c r="BZ394" s="474">
        <v>0</v>
      </c>
      <c r="CA394" s="475"/>
      <c r="CB394" s="20"/>
      <c r="CC394" s="315"/>
      <c r="CD394" s="476"/>
      <c r="CE394" s="474">
        <v>0</v>
      </c>
      <c r="CF394" s="475"/>
      <c r="CG394" s="20"/>
      <c r="CH394" s="315"/>
      <c r="CI394" s="476"/>
      <c r="CJ394" s="474">
        <v>0</v>
      </c>
      <c r="CK394" s="475"/>
      <c r="CL394" s="20"/>
      <c r="CM394" s="315"/>
      <c r="CN394" s="476"/>
      <c r="CO394" s="474">
        <v>0</v>
      </c>
      <c r="CP394" s="475"/>
      <c r="CQ394" s="20"/>
      <c r="CR394" s="315"/>
      <c r="CS394" s="476"/>
      <c r="CT394" s="474">
        <v>0</v>
      </c>
      <c r="CU394" s="475"/>
      <c r="CV394" s="20"/>
      <c r="CW394" s="315"/>
      <c r="CX394" s="476"/>
      <c r="CY394" s="474">
        <v>0</v>
      </c>
      <c r="CZ394" s="475"/>
      <c r="DA394" s="20"/>
      <c r="DB394" s="315"/>
      <c r="DC394" s="476"/>
      <c r="DD394" s="474">
        <v>0</v>
      </c>
      <c r="DE394" s="475"/>
      <c r="DF394" s="20"/>
      <c r="DG394" s="315"/>
      <c r="DH394" s="476"/>
      <c r="DI394" s="474">
        <v>0</v>
      </c>
      <c r="DJ394" s="475"/>
      <c r="DK394" s="20"/>
      <c r="DL394" s="315"/>
      <c r="DM394" s="476"/>
      <c r="DN394" s="474">
        <v>0</v>
      </c>
      <c r="DO394" s="475"/>
      <c r="DP394" s="20"/>
      <c r="DQ394" s="315"/>
      <c r="DR394" s="476"/>
      <c r="DS394" s="474">
        <v>0</v>
      </c>
      <c r="DT394" s="475"/>
      <c r="DU394" s="20"/>
      <c r="DV394" s="315"/>
      <c r="DW394" s="476"/>
      <c r="DX394" s="474">
        <v>0</v>
      </c>
      <c r="DY394" s="475"/>
      <c r="DZ394" s="20"/>
      <c r="EA394" s="315"/>
      <c r="EB394" s="476"/>
      <c r="EC394" s="474">
        <v>0</v>
      </c>
      <c r="ED394" s="475"/>
      <c r="EE394" s="20"/>
      <c r="EF394" s="315"/>
      <c r="EG394" s="476"/>
      <c r="EH394" s="474">
        <v>0</v>
      </c>
      <c r="EI394" s="475"/>
      <c r="EJ394" s="20"/>
      <c r="EK394" s="315"/>
      <c r="EL394" s="476"/>
      <c r="EM394" s="474">
        <f>SUM(CE394:DX394)</f>
        <v>0</v>
      </c>
      <c r="EN394" s="475"/>
      <c r="EO394" s="20"/>
      <c r="EP394" s="151"/>
    </row>
    <row r="395" spans="4:146" ht="12.75" customHeight="1" x14ac:dyDescent="0.3">
      <c r="D395" s="151" t="s">
        <v>419</v>
      </c>
      <c r="G395" s="402"/>
      <c r="H395" s="20">
        <v>0</v>
      </c>
      <c r="I395" s="19"/>
      <c r="J395" s="20"/>
      <c r="K395" s="315"/>
      <c r="L395" s="315"/>
      <c r="M395" s="20">
        <v>0</v>
      </c>
      <c r="N395" s="19"/>
      <c r="O395" s="20"/>
      <c r="P395" s="315"/>
      <c r="Q395" s="315"/>
      <c r="R395" s="20">
        <v>0</v>
      </c>
      <c r="S395" s="19"/>
      <c r="T395" s="20"/>
      <c r="U395" s="315"/>
      <c r="V395" s="315"/>
      <c r="W395" s="20">
        <v>0</v>
      </c>
      <c r="X395" s="19"/>
      <c r="Y395" s="20"/>
      <c r="Z395" s="315"/>
      <c r="AA395" s="315"/>
      <c r="AB395" s="20">
        <v>0</v>
      </c>
      <c r="AC395" s="19"/>
      <c r="AD395" s="20"/>
      <c r="AE395" s="315"/>
      <c r="AF395" s="315"/>
      <c r="AG395" s="20">
        <v>0</v>
      </c>
      <c r="AH395" s="19"/>
      <c r="AI395" s="20"/>
      <c r="AJ395" s="315"/>
      <c r="AK395" s="315"/>
      <c r="AL395" s="20">
        <v>0</v>
      </c>
      <c r="AM395" s="19"/>
      <c r="AN395" s="20"/>
      <c r="AO395" s="315"/>
      <c r="AP395" s="315"/>
      <c r="AQ395" s="20">
        <v>0</v>
      </c>
      <c r="AR395" s="19"/>
      <c r="AS395" s="20"/>
      <c r="AT395" s="315"/>
      <c r="AU395" s="315"/>
      <c r="AV395" s="20">
        <v>0</v>
      </c>
      <c r="AW395" s="19"/>
      <c r="AX395" s="20"/>
      <c r="AY395" s="315"/>
      <c r="AZ395" s="315"/>
      <c r="BA395" s="20">
        <v>0</v>
      </c>
      <c r="BB395" s="19"/>
      <c r="BC395" s="20"/>
      <c r="BD395" s="315"/>
      <c r="BE395" s="315"/>
      <c r="BF395" s="20">
        <v>0</v>
      </c>
      <c r="BG395" s="19"/>
      <c r="BH395" s="20"/>
      <c r="BI395" s="315"/>
      <c r="BJ395" s="315"/>
      <c r="BK395" s="20">
        <v>0</v>
      </c>
      <c r="BL395" s="19"/>
      <c r="BM395" s="20"/>
      <c r="BN395" s="315"/>
      <c r="BO395" s="315"/>
      <c r="BP395" s="20">
        <v>0</v>
      </c>
      <c r="BQ395" s="19"/>
      <c r="BR395" s="20"/>
      <c r="BS395" s="315"/>
      <c r="BT395" s="315"/>
      <c r="BU395" s="20">
        <f>SUM(M395:BP395)</f>
        <v>0</v>
      </c>
      <c r="BV395" s="19"/>
      <c r="BW395" s="20"/>
      <c r="BX395" s="315"/>
      <c r="BY395" s="315"/>
      <c r="BZ395" s="20">
        <v>0</v>
      </c>
      <c r="CA395" s="19"/>
      <c r="CB395" s="20"/>
      <c r="CC395" s="315"/>
      <c r="CD395" s="315"/>
      <c r="CE395" s="20">
        <v>0</v>
      </c>
      <c r="CF395" s="19"/>
      <c r="CG395" s="20"/>
      <c r="CH395" s="315"/>
      <c r="CI395" s="315"/>
      <c r="CJ395" s="20">
        <v>0</v>
      </c>
      <c r="CK395" s="19"/>
      <c r="CL395" s="20"/>
      <c r="CM395" s="315"/>
      <c r="CN395" s="315"/>
      <c r="CO395" s="20">
        <v>0</v>
      </c>
      <c r="CP395" s="19"/>
      <c r="CQ395" s="20"/>
      <c r="CR395" s="315"/>
      <c r="CS395" s="315"/>
      <c r="CT395" s="20">
        <v>0</v>
      </c>
      <c r="CU395" s="19"/>
      <c r="CV395" s="20"/>
      <c r="CW395" s="315"/>
      <c r="CX395" s="315"/>
      <c r="CY395" s="20">
        <v>0</v>
      </c>
      <c r="CZ395" s="19"/>
      <c r="DA395" s="20"/>
      <c r="DB395" s="315"/>
      <c r="DC395" s="315"/>
      <c r="DD395" s="20">
        <v>0</v>
      </c>
      <c r="DE395" s="19"/>
      <c r="DF395" s="20"/>
      <c r="DG395" s="315"/>
      <c r="DH395" s="315"/>
      <c r="DI395" s="20">
        <v>0</v>
      </c>
      <c r="DJ395" s="19"/>
      <c r="DK395" s="20"/>
      <c r="DL395" s="315"/>
      <c r="DM395" s="315"/>
      <c r="DN395" s="20">
        <v>0</v>
      </c>
      <c r="DO395" s="19"/>
      <c r="DP395" s="20"/>
      <c r="DQ395" s="315"/>
      <c r="DR395" s="315"/>
      <c r="DS395" s="20">
        <v>0</v>
      </c>
      <c r="DT395" s="19"/>
      <c r="DU395" s="20"/>
      <c r="DV395" s="315"/>
      <c r="DW395" s="315"/>
      <c r="DX395" s="20">
        <v>0</v>
      </c>
      <c r="DY395" s="19"/>
      <c r="DZ395" s="20"/>
      <c r="EA395" s="315"/>
      <c r="EB395" s="315"/>
      <c r="EC395" s="20">
        <v>0</v>
      </c>
      <c r="ED395" s="19"/>
      <c r="EE395" s="20"/>
      <c r="EF395" s="315"/>
      <c r="EG395" s="315"/>
      <c r="EH395" s="20">
        <v>0</v>
      </c>
      <c r="EI395" s="19"/>
      <c r="EJ395" s="20"/>
      <c r="EK395" s="315"/>
      <c r="EL395" s="315"/>
      <c r="EM395" s="20">
        <f>SUM(CE395:DX395)</f>
        <v>0</v>
      </c>
      <c r="EN395" s="19"/>
      <c r="EO395" s="20"/>
      <c r="EP395" s="151"/>
    </row>
    <row r="396" spans="4:146" ht="12.75" customHeight="1" x14ac:dyDescent="0.3">
      <c r="D396" s="151" t="s">
        <v>420</v>
      </c>
      <c r="G396" s="419"/>
      <c r="H396" s="6">
        <v>0</v>
      </c>
      <c r="I396" s="5"/>
      <c r="J396" s="20"/>
      <c r="K396" s="315"/>
      <c r="L396" s="483"/>
      <c r="M396" s="6">
        <v>0</v>
      </c>
      <c r="N396" s="5"/>
      <c r="O396" s="20"/>
      <c r="P396" s="315"/>
      <c r="Q396" s="483"/>
      <c r="R396" s="6">
        <v>0</v>
      </c>
      <c r="S396" s="5"/>
      <c r="T396" s="20"/>
      <c r="U396" s="315"/>
      <c r="V396" s="483"/>
      <c r="W396" s="6">
        <v>0</v>
      </c>
      <c r="X396" s="5"/>
      <c r="Y396" s="20"/>
      <c r="Z396" s="315"/>
      <c r="AA396" s="483"/>
      <c r="AB396" s="6">
        <v>0</v>
      </c>
      <c r="AC396" s="5"/>
      <c r="AD396" s="20"/>
      <c r="AE396" s="315"/>
      <c r="AF396" s="483"/>
      <c r="AG396" s="6">
        <v>0</v>
      </c>
      <c r="AH396" s="5"/>
      <c r="AI396" s="20"/>
      <c r="AJ396" s="315"/>
      <c r="AK396" s="483"/>
      <c r="AL396" s="6">
        <v>0</v>
      </c>
      <c r="AM396" s="5"/>
      <c r="AN396" s="20"/>
      <c r="AO396" s="315"/>
      <c r="AP396" s="483"/>
      <c r="AQ396" s="6">
        <v>-120</v>
      </c>
      <c r="AR396" s="5"/>
      <c r="AS396" s="20"/>
      <c r="AT396" s="315"/>
      <c r="AU396" s="483"/>
      <c r="AV396" s="6">
        <v>-83749</v>
      </c>
      <c r="AW396" s="5"/>
      <c r="AX396" s="20"/>
      <c r="AY396" s="315"/>
      <c r="AZ396" s="483"/>
      <c r="BA396" s="6">
        <v>0</v>
      </c>
      <c r="BB396" s="5"/>
      <c r="BC396" s="20"/>
      <c r="BD396" s="315"/>
      <c r="BE396" s="483"/>
      <c r="BF396" s="6">
        <v>0</v>
      </c>
      <c r="BG396" s="5"/>
      <c r="BH396" s="20"/>
      <c r="BI396" s="315"/>
      <c r="BJ396" s="483"/>
      <c r="BK396" s="6">
        <v>0</v>
      </c>
      <c r="BL396" s="5"/>
      <c r="BM396" s="20"/>
      <c r="BN396" s="315"/>
      <c r="BO396" s="483"/>
      <c r="BP396" s="6">
        <v>0</v>
      </c>
      <c r="BQ396" s="5"/>
      <c r="BR396" s="20"/>
      <c r="BS396" s="315"/>
      <c r="BT396" s="483"/>
      <c r="BU396" s="6">
        <f>SUM(M396:BP396)</f>
        <v>-83869</v>
      </c>
      <c r="BV396" s="5"/>
      <c r="BW396" s="20"/>
      <c r="BX396" s="315"/>
      <c r="BY396" s="483"/>
      <c r="BZ396" s="6">
        <v>0</v>
      </c>
      <c r="CA396" s="5"/>
      <c r="CB396" s="20"/>
      <c r="CC396" s="315"/>
      <c r="CD396" s="483"/>
      <c r="CE396" s="6">
        <v>0</v>
      </c>
      <c r="CF396" s="5"/>
      <c r="CG396" s="20"/>
      <c r="CH396" s="315"/>
      <c r="CI396" s="483"/>
      <c r="CJ396" s="6">
        <v>0</v>
      </c>
      <c r="CK396" s="5"/>
      <c r="CL396" s="20"/>
      <c r="CM396" s="315"/>
      <c r="CN396" s="483"/>
      <c r="CO396" s="6">
        <v>0</v>
      </c>
      <c r="CP396" s="5"/>
      <c r="CQ396" s="20"/>
      <c r="CR396" s="315"/>
      <c r="CS396" s="483"/>
      <c r="CT396" s="6">
        <v>0</v>
      </c>
      <c r="CU396" s="5"/>
      <c r="CV396" s="20"/>
      <c r="CW396" s="315"/>
      <c r="CX396" s="483"/>
      <c r="CY396" s="6">
        <v>0</v>
      </c>
      <c r="CZ396" s="5"/>
      <c r="DA396" s="20"/>
      <c r="DB396" s="315"/>
      <c r="DC396" s="483"/>
      <c r="DD396" s="6">
        <v>0</v>
      </c>
      <c r="DE396" s="5"/>
      <c r="DF396" s="20"/>
      <c r="DG396" s="315"/>
      <c r="DH396" s="483"/>
      <c r="DI396" s="6">
        <v>0</v>
      </c>
      <c r="DJ396" s="5"/>
      <c r="DK396" s="20"/>
      <c r="DL396" s="315"/>
      <c r="DM396" s="483"/>
      <c r="DN396" s="6">
        <v>0</v>
      </c>
      <c r="DO396" s="5"/>
      <c r="DP396" s="20"/>
      <c r="DQ396" s="315"/>
      <c r="DR396" s="483"/>
      <c r="DS396" s="6">
        <v>0</v>
      </c>
      <c r="DT396" s="5"/>
      <c r="DU396" s="20"/>
      <c r="DV396" s="315"/>
      <c r="DW396" s="483"/>
      <c r="DX396" s="6">
        <v>0</v>
      </c>
      <c r="DY396" s="5"/>
      <c r="DZ396" s="20"/>
      <c r="EA396" s="315"/>
      <c r="EB396" s="483"/>
      <c r="EC396" s="6">
        <v>0</v>
      </c>
      <c r="ED396" s="5"/>
      <c r="EE396" s="20"/>
      <c r="EF396" s="315"/>
      <c r="EG396" s="483"/>
      <c r="EH396" s="6">
        <v>0</v>
      </c>
      <c r="EI396" s="5"/>
      <c r="EJ396" s="20"/>
      <c r="EK396" s="315"/>
      <c r="EL396" s="483"/>
      <c r="EM396" s="6">
        <f>SUM(CE396:DX396)</f>
        <v>0</v>
      </c>
      <c r="EN396" s="5"/>
      <c r="EO396" s="20"/>
      <c r="EP396" s="151"/>
    </row>
    <row r="397" spans="4:146" ht="12.75" customHeight="1" x14ac:dyDescent="0.3">
      <c r="D397" s="151"/>
      <c r="H397" s="20"/>
      <c r="I397" s="20"/>
      <c r="J397" s="20"/>
      <c r="K397" s="315"/>
      <c r="L397" s="20"/>
      <c r="M397" s="20"/>
      <c r="N397" s="20"/>
      <c r="O397" s="20"/>
      <c r="P397" s="315"/>
      <c r="Q397" s="20"/>
      <c r="R397" s="20"/>
      <c r="S397" s="20"/>
      <c r="T397" s="20"/>
      <c r="U397" s="315"/>
      <c r="V397" s="20"/>
      <c r="W397" s="20"/>
      <c r="X397" s="20"/>
      <c r="Y397" s="20"/>
      <c r="Z397" s="315"/>
      <c r="AA397" s="20"/>
      <c r="AB397" s="20"/>
      <c r="AC397" s="20"/>
      <c r="AD397" s="20"/>
      <c r="AE397" s="315"/>
      <c r="AF397" s="20"/>
      <c r="AG397" s="20"/>
      <c r="AH397" s="20"/>
      <c r="AI397" s="20"/>
      <c r="AJ397" s="315"/>
      <c r="AK397" s="20"/>
      <c r="AL397" s="20"/>
      <c r="AM397" s="20"/>
      <c r="AN397" s="20"/>
      <c r="AO397" s="315"/>
      <c r="AP397" s="20"/>
      <c r="AQ397" s="20"/>
      <c r="AR397" s="20"/>
      <c r="AS397" s="20"/>
      <c r="AT397" s="315"/>
      <c r="AU397" s="20"/>
      <c r="AV397" s="20"/>
      <c r="AW397" s="20"/>
      <c r="AX397" s="20"/>
      <c r="AY397" s="315"/>
      <c r="AZ397" s="20"/>
      <c r="BA397" s="20"/>
      <c r="BB397" s="20"/>
      <c r="BC397" s="20"/>
      <c r="BD397" s="315"/>
      <c r="BE397" s="20"/>
      <c r="BF397" s="20"/>
      <c r="BG397" s="20"/>
      <c r="BH397" s="20"/>
      <c r="BI397" s="315"/>
      <c r="BJ397" s="20"/>
      <c r="BK397" s="20"/>
      <c r="BL397" s="20"/>
      <c r="BM397" s="20"/>
      <c r="BN397" s="315"/>
      <c r="BO397" s="20"/>
      <c r="BP397" s="20"/>
      <c r="BQ397" s="20"/>
      <c r="BR397" s="20"/>
      <c r="BS397" s="315"/>
      <c r="BT397" s="20"/>
      <c r="BU397" s="20"/>
      <c r="BV397" s="20"/>
      <c r="BW397" s="20"/>
      <c r="BX397" s="315"/>
      <c r="BY397" s="20"/>
      <c r="BZ397" s="20"/>
      <c r="CA397" s="20"/>
      <c r="CB397" s="20"/>
      <c r="CC397" s="315"/>
      <c r="CD397" s="20"/>
      <c r="CE397" s="20"/>
      <c r="CF397" s="20"/>
      <c r="CG397" s="20"/>
      <c r="CH397" s="315"/>
      <c r="CI397" s="20"/>
      <c r="CJ397" s="20"/>
      <c r="CK397" s="20"/>
      <c r="CL397" s="20"/>
      <c r="CM397" s="315"/>
      <c r="CN397" s="20"/>
      <c r="CO397" s="20"/>
      <c r="CP397" s="20"/>
      <c r="CQ397" s="20"/>
      <c r="CR397" s="315"/>
      <c r="CS397" s="20"/>
      <c r="CT397" s="20"/>
      <c r="CU397" s="20"/>
      <c r="CV397" s="20"/>
      <c r="CW397" s="315"/>
      <c r="CX397" s="20"/>
      <c r="CY397" s="20"/>
      <c r="CZ397" s="20"/>
      <c r="DA397" s="20"/>
      <c r="DB397" s="315"/>
      <c r="DC397" s="20"/>
      <c r="DD397" s="20"/>
      <c r="DE397" s="20"/>
      <c r="DF397" s="20"/>
      <c r="DG397" s="315"/>
      <c r="DH397" s="20"/>
      <c r="DI397" s="20"/>
      <c r="DJ397" s="20"/>
      <c r="DK397" s="20"/>
      <c r="DL397" s="315"/>
      <c r="DM397" s="20"/>
      <c r="DN397" s="20"/>
      <c r="DO397" s="20"/>
      <c r="DP397" s="20"/>
      <c r="DQ397" s="315"/>
      <c r="DR397" s="20"/>
      <c r="DS397" s="20"/>
      <c r="DT397" s="20"/>
      <c r="DU397" s="20"/>
      <c r="DV397" s="315"/>
      <c r="DW397" s="20"/>
      <c r="DX397" s="20"/>
      <c r="DY397" s="20"/>
      <c r="DZ397" s="20"/>
      <c r="EA397" s="315"/>
      <c r="EB397" s="20"/>
      <c r="EC397" s="20"/>
      <c r="ED397" s="20"/>
      <c r="EE397" s="20"/>
      <c r="EF397" s="315"/>
      <c r="EG397" s="20"/>
      <c r="EH397" s="20"/>
      <c r="EI397" s="20"/>
      <c r="EJ397" s="20"/>
      <c r="EK397" s="315"/>
      <c r="EL397" s="20"/>
      <c r="EM397" s="20"/>
      <c r="EN397" s="20"/>
      <c r="EO397" s="20"/>
      <c r="EP397" s="151"/>
    </row>
    <row r="398" spans="4:146" ht="12.75" customHeight="1" x14ac:dyDescent="0.3">
      <c r="D398" s="151" t="s">
        <v>449</v>
      </c>
      <c r="H398" s="20">
        <f>SUM(H399:H401)</f>
        <v>7027258</v>
      </c>
      <c r="I398" s="20"/>
      <c r="J398" s="20"/>
      <c r="K398" s="315"/>
      <c r="L398" s="20"/>
      <c r="M398" s="20">
        <f>SUM(M399:M401)</f>
        <v>1256530</v>
      </c>
      <c r="N398" s="20"/>
      <c r="O398" s="20"/>
      <c r="P398" s="315"/>
      <c r="Q398" s="20"/>
      <c r="R398" s="20">
        <f>SUM(R399:R401)</f>
        <v>1268720</v>
      </c>
      <c r="S398" s="20"/>
      <c r="T398" s="20"/>
      <c r="U398" s="315"/>
      <c r="V398" s="20"/>
      <c r="W398" s="20">
        <f>SUM(W399:W401)</f>
        <v>426427</v>
      </c>
      <c r="X398" s="20"/>
      <c r="Y398" s="20"/>
      <c r="Z398" s="315"/>
      <c r="AA398" s="20"/>
      <c r="AB398" s="20">
        <f>SUM(AB399:AB401)</f>
        <v>2825644</v>
      </c>
      <c r="AC398" s="20"/>
      <c r="AD398" s="20"/>
      <c r="AE398" s="315"/>
      <c r="AF398" s="20"/>
      <c r="AG398" s="20">
        <f>SUM(AG399:AG401)</f>
        <v>1249937</v>
      </c>
      <c r="AH398" s="20"/>
      <c r="AI398" s="20"/>
      <c r="AJ398" s="315"/>
      <c r="AK398" s="20"/>
      <c r="AL398" s="20">
        <f>SUM(AL399:AL401)</f>
        <v>0</v>
      </c>
      <c r="AM398" s="20"/>
      <c r="AN398" s="20"/>
      <c r="AO398" s="315"/>
      <c r="AP398" s="20"/>
      <c r="AQ398" s="20">
        <f>SUM(AQ399:AQ401)</f>
        <v>0</v>
      </c>
      <c r="AR398" s="20"/>
      <c r="AS398" s="20"/>
      <c r="AT398" s="315"/>
      <c r="AU398" s="20"/>
      <c r="AV398" s="20">
        <f>SUM(AV399:AV401)</f>
        <v>0</v>
      </c>
      <c r="AW398" s="20"/>
      <c r="AX398" s="20"/>
      <c r="AY398" s="315"/>
      <c r="AZ398" s="20"/>
      <c r="BA398" s="20">
        <f>SUM(BA399:BA401)</f>
        <v>0</v>
      </c>
      <c r="BB398" s="20"/>
      <c r="BC398" s="20"/>
      <c r="BD398" s="315"/>
      <c r="BE398" s="20"/>
      <c r="BF398" s="20">
        <f>SUM(BF399:BF401)</f>
        <v>4342702</v>
      </c>
      <c r="BG398" s="20"/>
      <c r="BH398" s="20"/>
      <c r="BI398" s="315"/>
      <c r="BJ398" s="20"/>
      <c r="BK398" s="20">
        <f>SUM(BK399:BK401)</f>
        <v>0</v>
      </c>
      <c r="BL398" s="20"/>
      <c r="BM398" s="20"/>
      <c r="BN398" s="315"/>
      <c r="BO398" s="20"/>
      <c r="BP398" s="20">
        <f>SUM(BP399:BP401)</f>
        <v>0</v>
      </c>
      <c r="BQ398" s="20"/>
      <c r="BR398" s="20"/>
      <c r="BS398" s="315"/>
      <c r="BT398" s="20"/>
      <c r="BU398" s="20">
        <f>SUM(BU399:BU401)</f>
        <v>11369960</v>
      </c>
      <c r="BV398" s="20"/>
      <c r="BW398" s="20"/>
      <c r="BX398" s="315"/>
      <c r="BY398" s="20"/>
      <c r="BZ398" s="20">
        <f>SUM(BZ399:BZ401)</f>
        <v>2160142</v>
      </c>
      <c r="CA398" s="20"/>
      <c r="CB398" s="20"/>
      <c r="CC398" s="315"/>
      <c r="CD398" s="20"/>
      <c r="CE398" s="20">
        <f>SUM(CE399:CE401)</f>
        <v>0</v>
      </c>
      <c r="CF398" s="20"/>
      <c r="CG398" s="20"/>
      <c r="CH398" s="315"/>
      <c r="CI398" s="20"/>
      <c r="CJ398" s="20">
        <f>SUM(CJ399:CJ401)</f>
        <v>0</v>
      </c>
      <c r="CK398" s="20"/>
      <c r="CL398" s="20"/>
      <c r="CM398" s="315"/>
      <c r="CN398" s="20"/>
      <c r="CO398" s="20">
        <f>SUM(CO399:CO401)</f>
        <v>197872</v>
      </c>
      <c r="CP398" s="20"/>
      <c r="CQ398" s="20"/>
      <c r="CR398" s="315"/>
      <c r="CS398" s="20"/>
      <c r="CT398" s="20">
        <f>SUM(CT399:CT401)</f>
        <v>0</v>
      </c>
      <c r="CU398" s="20"/>
      <c r="CV398" s="20"/>
      <c r="CW398" s="315"/>
      <c r="CX398" s="20"/>
      <c r="CY398" s="20">
        <f>SUM(CY399:CY401)</f>
        <v>711708</v>
      </c>
      <c r="CZ398" s="20"/>
      <c r="DA398" s="20"/>
      <c r="DB398" s="315"/>
      <c r="DC398" s="20"/>
      <c r="DD398" s="20">
        <f>SUM(DD399:DD401)</f>
        <v>0</v>
      </c>
      <c r="DE398" s="20"/>
      <c r="DF398" s="20"/>
      <c r="DG398" s="315"/>
      <c r="DH398" s="20"/>
      <c r="DI398" s="20">
        <f>SUM(DI399:DI401)</f>
        <v>395368</v>
      </c>
      <c r="DJ398" s="20"/>
      <c r="DK398" s="20"/>
      <c r="DL398" s="315"/>
      <c r="DM398" s="20"/>
      <c r="DN398" s="20">
        <f>SUM(DN399:DN401)</f>
        <v>215432</v>
      </c>
      <c r="DO398" s="20"/>
      <c r="DP398" s="20"/>
      <c r="DQ398" s="315"/>
      <c r="DR398" s="20"/>
      <c r="DS398" s="20">
        <f>SUM(DS399:DS401)</f>
        <v>0</v>
      </c>
      <c r="DT398" s="20"/>
      <c r="DU398" s="20"/>
      <c r="DV398" s="315"/>
      <c r="DW398" s="20"/>
      <c r="DX398" s="20">
        <f>SUM(DX399:DX401)</f>
        <v>639762</v>
      </c>
      <c r="DY398" s="20"/>
      <c r="DZ398" s="20"/>
      <c r="EA398" s="315"/>
      <c r="EB398" s="20"/>
      <c r="EC398" s="20">
        <f>SUM(EC399:EC401)</f>
        <v>0</v>
      </c>
      <c r="ED398" s="20"/>
      <c r="EE398" s="20"/>
      <c r="EF398" s="315"/>
      <c r="EG398" s="20"/>
      <c r="EH398" s="20">
        <f>SUM(EH399:EH401)</f>
        <v>0</v>
      </c>
      <c r="EI398" s="20"/>
      <c r="EJ398" s="20"/>
      <c r="EK398" s="315"/>
      <c r="EL398" s="20"/>
      <c r="EM398" s="20">
        <f>SUM(EM399:EM401)</f>
        <v>2160142</v>
      </c>
      <c r="EN398" s="20"/>
      <c r="EO398" s="20"/>
      <c r="EP398" s="151"/>
    </row>
    <row r="399" spans="4:146" ht="12.75" customHeight="1" x14ac:dyDescent="0.3">
      <c r="D399" s="151" t="s">
        <v>416</v>
      </c>
      <c r="G399" s="406"/>
      <c r="H399" s="474">
        <v>5668965</v>
      </c>
      <c r="I399" s="475"/>
      <c r="J399" s="20"/>
      <c r="K399" s="315"/>
      <c r="L399" s="476"/>
      <c r="M399" s="474">
        <f>1256530-300032</f>
        <v>956498</v>
      </c>
      <c r="N399" s="475"/>
      <c r="O399" s="20"/>
      <c r="P399" s="315"/>
      <c r="Q399" s="476"/>
      <c r="R399" s="474">
        <f>1268720-282615</f>
        <v>986105</v>
      </c>
      <c r="S399" s="475"/>
      <c r="T399" s="20"/>
      <c r="U399" s="315"/>
      <c r="V399" s="476"/>
      <c r="W399" s="474">
        <f>426427-84328</f>
        <v>342099</v>
      </c>
      <c r="X399" s="475"/>
      <c r="Y399" s="20"/>
      <c r="Z399" s="315"/>
      <c r="AA399" s="476"/>
      <c r="AB399" s="474">
        <f>2825644-543213</f>
        <v>2282431</v>
      </c>
      <c r="AC399" s="475"/>
      <c r="AD399" s="20"/>
      <c r="AE399" s="315"/>
      <c r="AF399" s="476"/>
      <c r="AG399" s="474">
        <f>1249937-148105</f>
        <v>1101832</v>
      </c>
      <c r="AH399" s="475"/>
      <c r="AI399" s="20"/>
      <c r="AJ399" s="315"/>
      <c r="AK399" s="476"/>
      <c r="AL399" s="474">
        <v>0</v>
      </c>
      <c r="AM399" s="475"/>
      <c r="AN399" s="20"/>
      <c r="AO399" s="315"/>
      <c r="AP399" s="476"/>
      <c r="AQ399" s="474">
        <v>0</v>
      </c>
      <c r="AR399" s="475"/>
      <c r="AS399" s="20"/>
      <c r="AT399" s="315"/>
      <c r="AU399" s="476"/>
      <c r="AV399" s="474">
        <v>0</v>
      </c>
      <c r="AW399" s="475"/>
      <c r="AX399" s="20"/>
      <c r="AY399" s="315"/>
      <c r="AZ399" s="476"/>
      <c r="BA399" s="474">
        <v>0</v>
      </c>
      <c r="BB399" s="475"/>
      <c r="BC399" s="20"/>
      <c r="BD399" s="315"/>
      <c r="BE399" s="476"/>
      <c r="BF399" s="474">
        <f>4342702-175833</f>
        <v>4166869</v>
      </c>
      <c r="BG399" s="475"/>
      <c r="BH399" s="20"/>
      <c r="BI399" s="315"/>
      <c r="BJ399" s="476"/>
      <c r="BK399" s="474">
        <v>0</v>
      </c>
      <c r="BL399" s="475"/>
      <c r="BM399" s="20"/>
      <c r="BN399" s="315"/>
      <c r="BO399" s="476"/>
      <c r="BP399" s="474">
        <v>0</v>
      </c>
      <c r="BQ399" s="475"/>
      <c r="BR399" s="20"/>
      <c r="BS399" s="315"/>
      <c r="BT399" s="476"/>
      <c r="BU399" s="474">
        <f>SUM(M399:BP399)</f>
        <v>9835834</v>
      </c>
      <c r="BV399" s="475"/>
      <c r="BW399" s="20"/>
      <c r="BX399" s="315"/>
      <c r="BY399" s="476"/>
      <c r="BZ399" s="474">
        <v>1720771</v>
      </c>
      <c r="CA399" s="475"/>
      <c r="CB399" s="20"/>
      <c r="CC399" s="315"/>
      <c r="CD399" s="476"/>
      <c r="CE399" s="474">
        <v>0</v>
      </c>
      <c r="CF399" s="475"/>
      <c r="CG399" s="20"/>
      <c r="CH399" s="315"/>
      <c r="CI399" s="476"/>
      <c r="CJ399" s="474">
        <v>0</v>
      </c>
      <c r="CK399" s="475"/>
      <c r="CL399" s="20"/>
      <c r="CM399" s="315"/>
      <c r="CN399" s="476"/>
      <c r="CO399" s="474">
        <v>149543</v>
      </c>
      <c r="CP399" s="475"/>
      <c r="CQ399" s="20"/>
      <c r="CR399" s="315"/>
      <c r="CS399" s="476"/>
      <c r="CT399" s="474">
        <v>0</v>
      </c>
      <c r="CU399" s="475"/>
      <c r="CV399" s="20"/>
      <c r="CW399" s="315"/>
      <c r="CX399" s="476"/>
      <c r="CY399" s="474">
        <v>571800</v>
      </c>
      <c r="CZ399" s="475"/>
      <c r="DA399" s="20"/>
      <c r="DB399" s="315"/>
      <c r="DC399" s="476"/>
      <c r="DD399" s="474">
        <v>0</v>
      </c>
      <c r="DE399" s="475"/>
      <c r="DF399" s="20"/>
      <c r="DG399" s="315"/>
      <c r="DH399" s="476"/>
      <c r="DI399" s="474">
        <v>315660</v>
      </c>
      <c r="DJ399" s="475"/>
      <c r="DK399" s="20"/>
      <c r="DL399" s="315"/>
      <c r="DM399" s="476"/>
      <c r="DN399" s="474">
        <v>173234</v>
      </c>
      <c r="DO399" s="475"/>
      <c r="DP399" s="20"/>
      <c r="DQ399" s="315"/>
      <c r="DR399" s="476"/>
      <c r="DS399" s="474">
        <v>0</v>
      </c>
      <c r="DT399" s="475"/>
      <c r="DU399" s="20"/>
      <c r="DV399" s="315"/>
      <c r="DW399" s="476"/>
      <c r="DX399" s="474">
        <v>510534</v>
      </c>
      <c r="DY399" s="475"/>
      <c r="DZ399" s="20"/>
      <c r="EA399" s="315"/>
      <c r="EB399" s="476"/>
      <c r="EC399" s="474">
        <v>0</v>
      </c>
      <c r="ED399" s="475"/>
      <c r="EE399" s="20"/>
      <c r="EF399" s="315"/>
      <c r="EG399" s="476"/>
      <c r="EH399" s="474">
        <v>0</v>
      </c>
      <c r="EI399" s="475"/>
      <c r="EJ399" s="20"/>
      <c r="EK399" s="315"/>
      <c r="EL399" s="476"/>
      <c r="EM399" s="474">
        <f>SUM(CE399:DX399)</f>
        <v>1720771</v>
      </c>
      <c r="EN399" s="475"/>
      <c r="EO399" s="20"/>
      <c r="EP399" s="151"/>
    </row>
    <row r="400" spans="4:146" ht="12.75" customHeight="1" x14ac:dyDescent="0.3">
      <c r="D400" s="151" t="s">
        <v>419</v>
      </c>
      <c r="G400" s="402"/>
      <c r="H400" s="20">
        <v>1358293</v>
      </c>
      <c r="I400" s="19"/>
      <c r="J400" s="20"/>
      <c r="K400" s="315"/>
      <c r="L400" s="315"/>
      <c r="M400" s="20">
        <v>300032</v>
      </c>
      <c r="N400" s="19"/>
      <c r="O400" s="20"/>
      <c r="P400" s="315"/>
      <c r="Q400" s="315"/>
      <c r="R400" s="20">
        <v>282615</v>
      </c>
      <c r="S400" s="19"/>
      <c r="T400" s="20"/>
      <c r="U400" s="315"/>
      <c r="V400" s="315"/>
      <c r="W400" s="20">
        <v>84328</v>
      </c>
      <c r="X400" s="19"/>
      <c r="Y400" s="20"/>
      <c r="Z400" s="315"/>
      <c r="AA400" s="315"/>
      <c r="AB400" s="20">
        <v>543213</v>
      </c>
      <c r="AC400" s="19"/>
      <c r="AD400" s="20"/>
      <c r="AE400" s="315"/>
      <c r="AF400" s="315"/>
      <c r="AG400" s="20">
        <v>148105</v>
      </c>
      <c r="AH400" s="19"/>
      <c r="AI400" s="20"/>
      <c r="AJ400" s="315"/>
      <c r="AK400" s="315"/>
      <c r="AL400" s="20">
        <v>0</v>
      </c>
      <c r="AM400" s="19"/>
      <c r="AN400" s="20"/>
      <c r="AO400" s="315"/>
      <c r="AP400" s="315"/>
      <c r="AQ400" s="20">
        <v>0</v>
      </c>
      <c r="AR400" s="19"/>
      <c r="AS400" s="20"/>
      <c r="AT400" s="315"/>
      <c r="AU400" s="315"/>
      <c r="AV400" s="20">
        <v>0</v>
      </c>
      <c r="AW400" s="19"/>
      <c r="AX400" s="20"/>
      <c r="AY400" s="315"/>
      <c r="AZ400" s="315"/>
      <c r="BA400" s="20">
        <v>0</v>
      </c>
      <c r="BB400" s="19"/>
      <c r="BC400" s="20"/>
      <c r="BD400" s="315"/>
      <c r="BE400" s="315"/>
      <c r="BF400" s="20">
        <v>175833</v>
      </c>
      <c r="BG400" s="19"/>
      <c r="BH400" s="20"/>
      <c r="BI400" s="315"/>
      <c r="BJ400" s="315"/>
      <c r="BK400" s="20">
        <v>0</v>
      </c>
      <c r="BL400" s="19"/>
      <c r="BM400" s="20"/>
      <c r="BN400" s="315"/>
      <c r="BO400" s="315"/>
      <c r="BP400" s="20">
        <v>0</v>
      </c>
      <c r="BQ400" s="19"/>
      <c r="BR400" s="20"/>
      <c r="BS400" s="315"/>
      <c r="BT400" s="315"/>
      <c r="BU400" s="20">
        <f>SUM(M400:BP400)</f>
        <v>1534126</v>
      </c>
      <c r="BV400" s="19"/>
      <c r="BW400" s="20"/>
      <c r="BX400" s="315"/>
      <c r="BY400" s="315"/>
      <c r="BZ400" s="20">
        <v>439371</v>
      </c>
      <c r="CA400" s="19"/>
      <c r="CB400" s="20"/>
      <c r="CC400" s="315"/>
      <c r="CD400" s="315"/>
      <c r="CE400" s="20">
        <v>0</v>
      </c>
      <c r="CF400" s="19"/>
      <c r="CG400" s="20"/>
      <c r="CH400" s="315"/>
      <c r="CI400" s="315"/>
      <c r="CJ400" s="20">
        <v>0</v>
      </c>
      <c r="CK400" s="19"/>
      <c r="CL400" s="20"/>
      <c r="CM400" s="315"/>
      <c r="CN400" s="315"/>
      <c r="CO400" s="20">
        <v>48329</v>
      </c>
      <c r="CP400" s="19"/>
      <c r="CQ400" s="20"/>
      <c r="CR400" s="315"/>
      <c r="CS400" s="315"/>
      <c r="CT400" s="20">
        <v>0</v>
      </c>
      <c r="CU400" s="19"/>
      <c r="CV400" s="20"/>
      <c r="CW400" s="315"/>
      <c r="CX400" s="315"/>
      <c r="CY400" s="20">
        <v>139908</v>
      </c>
      <c r="CZ400" s="19"/>
      <c r="DA400" s="20"/>
      <c r="DB400" s="315"/>
      <c r="DC400" s="315"/>
      <c r="DD400" s="20">
        <v>0</v>
      </c>
      <c r="DE400" s="19"/>
      <c r="DF400" s="20"/>
      <c r="DG400" s="315"/>
      <c r="DH400" s="315"/>
      <c r="DI400" s="20">
        <v>79708</v>
      </c>
      <c r="DJ400" s="19"/>
      <c r="DK400" s="20"/>
      <c r="DL400" s="315"/>
      <c r="DM400" s="315"/>
      <c r="DN400" s="20">
        <v>42198</v>
      </c>
      <c r="DO400" s="19"/>
      <c r="DP400" s="20"/>
      <c r="DQ400" s="315"/>
      <c r="DR400" s="315"/>
      <c r="DS400" s="20">
        <v>0</v>
      </c>
      <c r="DT400" s="19"/>
      <c r="DU400" s="20"/>
      <c r="DV400" s="315"/>
      <c r="DW400" s="315"/>
      <c r="DX400" s="20">
        <v>129228</v>
      </c>
      <c r="DY400" s="19"/>
      <c r="DZ400" s="20"/>
      <c r="EA400" s="315"/>
      <c r="EB400" s="315"/>
      <c r="EC400" s="20">
        <v>0</v>
      </c>
      <c r="ED400" s="19"/>
      <c r="EE400" s="20"/>
      <c r="EF400" s="315"/>
      <c r="EG400" s="315"/>
      <c r="EH400" s="20">
        <v>0</v>
      </c>
      <c r="EI400" s="19"/>
      <c r="EJ400" s="20"/>
      <c r="EK400" s="315"/>
      <c r="EL400" s="315"/>
      <c r="EM400" s="20">
        <f>SUM(CE400:DX400)</f>
        <v>439371</v>
      </c>
      <c r="EN400" s="19"/>
      <c r="EO400" s="20"/>
      <c r="EP400" s="151"/>
    </row>
    <row r="401" spans="4:146" ht="12.75" customHeight="1" x14ac:dyDescent="0.3">
      <c r="D401" s="151" t="s">
        <v>420</v>
      </c>
      <c r="G401" s="419"/>
      <c r="H401" s="6">
        <v>0</v>
      </c>
      <c r="I401" s="5"/>
      <c r="J401" s="20"/>
      <c r="K401" s="315"/>
      <c r="L401" s="483"/>
      <c r="M401" s="6">
        <v>0</v>
      </c>
      <c r="N401" s="5"/>
      <c r="O401" s="20"/>
      <c r="P401" s="315"/>
      <c r="Q401" s="483"/>
      <c r="R401" s="6">
        <v>0</v>
      </c>
      <c r="S401" s="5"/>
      <c r="T401" s="20"/>
      <c r="U401" s="315"/>
      <c r="V401" s="483"/>
      <c r="W401" s="6">
        <v>0</v>
      </c>
      <c r="X401" s="5"/>
      <c r="Y401" s="20"/>
      <c r="Z401" s="315"/>
      <c r="AA401" s="483"/>
      <c r="AB401" s="6">
        <v>0</v>
      </c>
      <c r="AC401" s="5"/>
      <c r="AD401" s="20"/>
      <c r="AE401" s="315"/>
      <c r="AF401" s="483"/>
      <c r="AG401" s="6">
        <v>0</v>
      </c>
      <c r="AH401" s="5"/>
      <c r="AI401" s="20"/>
      <c r="AJ401" s="315"/>
      <c r="AK401" s="483"/>
      <c r="AL401" s="6">
        <v>0</v>
      </c>
      <c r="AM401" s="5"/>
      <c r="AN401" s="20"/>
      <c r="AO401" s="315"/>
      <c r="AP401" s="483"/>
      <c r="AQ401" s="6">
        <v>0</v>
      </c>
      <c r="AR401" s="5"/>
      <c r="AS401" s="20"/>
      <c r="AT401" s="315"/>
      <c r="AU401" s="483"/>
      <c r="AV401" s="6">
        <v>0</v>
      </c>
      <c r="AW401" s="5"/>
      <c r="AX401" s="20"/>
      <c r="AY401" s="315"/>
      <c r="AZ401" s="483"/>
      <c r="BA401" s="6">
        <v>0</v>
      </c>
      <c r="BB401" s="5"/>
      <c r="BC401" s="20"/>
      <c r="BD401" s="315"/>
      <c r="BE401" s="483"/>
      <c r="BF401" s="6">
        <v>0</v>
      </c>
      <c r="BG401" s="5"/>
      <c r="BH401" s="20"/>
      <c r="BI401" s="315"/>
      <c r="BJ401" s="483"/>
      <c r="BK401" s="6">
        <v>0</v>
      </c>
      <c r="BL401" s="5"/>
      <c r="BM401" s="20"/>
      <c r="BN401" s="315"/>
      <c r="BO401" s="483"/>
      <c r="BP401" s="6">
        <v>0</v>
      </c>
      <c r="BQ401" s="5"/>
      <c r="BR401" s="20"/>
      <c r="BS401" s="315"/>
      <c r="BT401" s="483"/>
      <c r="BU401" s="6">
        <f>SUM(M401:BP401)</f>
        <v>0</v>
      </c>
      <c r="BV401" s="5"/>
      <c r="BW401" s="20"/>
      <c r="BX401" s="315"/>
      <c r="BY401" s="483"/>
      <c r="BZ401" s="6">
        <v>0</v>
      </c>
      <c r="CA401" s="5"/>
      <c r="CB401" s="20"/>
      <c r="CC401" s="315"/>
      <c r="CD401" s="483"/>
      <c r="CE401" s="6">
        <v>0</v>
      </c>
      <c r="CF401" s="5"/>
      <c r="CG401" s="20"/>
      <c r="CH401" s="315"/>
      <c r="CI401" s="483"/>
      <c r="CJ401" s="6">
        <v>0</v>
      </c>
      <c r="CK401" s="5"/>
      <c r="CL401" s="20"/>
      <c r="CM401" s="315"/>
      <c r="CN401" s="483"/>
      <c r="CO401" s="6">
        <v>0</v>
      </c>
      <c r="CP401" s="5"/>
      <c r="CQ401" s="20"/>
      <c r="CR401" s="315"/>
      <c r="CS401" s="483"/>
      <c r="CT401" s="6">
        <v>0</v>
      </c>
      <c r="CU401" s="5"/>
      <c r="CV401" s="20"/>
      <c r="CW401" s="315"/>
      <c r="CX401" s="483"/>
      <c r="CY401" s="6">
        <v>0</v>
      </c>
      <c r="CZ401" s="5"/>
      <c r="DA401" s="20"/>
      <c r="DB401" s="315"/>
      <c r="DC401" s="483"/>
      <c r="DD401" s="6">
        <v>0</v>
      </c>
      <c r="DE401" s="5"/>
      <c r="DF401" s="20"/>
      <c r="DG401" s="315"/>
      <c r="DH401" s="483"/>
      <c r="DI401" s="6">
        <v>0</v>
      </c>
      <c r="DJ401" s="5"/>
      <c r="DK401" s="20"/>
      <c r="DL401" s="315"/>
      <c r="DM401" s="483"/>
      <c r="DN401" s="6">
        <v>0</v>
      </c>
      <c r="DO401" s="5"/>
      <c r="DP401" s="20"/>
      <c r="DQ401" s="315"/>
      <c r="DR401" s="483"/>
      <c r="DS401" s="6">
        <v>0</v>
      </c>
      <c r="DT401" s="5"/>
      <c r="DU401" s="20"/>
      <c r="DV401" s="315"/>
      <c r="DW401" s="483"/>
      <c r="DX401" s="6">
        <v>0</v>
      </c>
      <c r="DY401" s="5"/>
      <c r="DZ401" s="20"/>
      <c r="EA401" s="315"/>
      <c r="EB401" s="483"/>
      <c r="EC401" s="6">
        <v>0</v>
      </c>
      <c r="ED401" s="5"/>
      <c r="EE401" s="20"/>
      <c r="EF401" s="315"/>
      <c r="EG401" s="483"/>
      <c r="EH401" s="6">
        <v>0</v>
      </c>
      <c r="EI401" s="5"/>
      <c r="EJ401" s="20"/>
      <c r="EK401" s="315"/>
      <c r="EL401" s="483"/>
      <c r="EM401" s="6">
        <f>SUM(CE401:DX401)</f>
        <v>0</v>
      </c>
      <c r="EN401" s="5"/>
      <c r="EO401" s="20"/>
      <c r="EP401" s="151"/>
    </row>
    <row r="402" spans="4:146" ht="12.75" customHeight="1" x14ac:dyDescent="0.3">
      <c r="D402" s="151"/>
      <c r="H402" s="20"/>
      <c r="I402" s="20"/>
      <c r="J402" s="20"/>
      <c r="K402" s="315"/>
      <c r="L402" s="20"/>
      <c r="M402" s="20"/>
      <c r="N402" s="20"/>
      <c r="O402" s="20"/>
      <c r="P402" s="315"/>
      <c r="Q402" s="20"/>
      <c r="R402" s="20"/>
      <c r="S402" s="20"/>
      <c r="T402" s="20"/>
      <c r="U402" s="315"/>
      <c r="V402" s="20"/>
      <c r="W402" s="20"/>
      <c r="X402" s="20"/>
      <c r="Y402" s="20"/>
      <c r="Z402" s="315"/>
      <c r="AA402" s="20"/>
      <c r="AB402" s="20"/>
      <c r="AC402" s="20"/>
      <c r="AD402" s="20"/>
      <c r="AE402" s="315"/>
      <c r="AF402" s="20"/>
      <c r="AG402" s="20"/>
      <c r="AH402" s="20"/>
      <c r="AI402" s="20"/>
      <c r="AJ402" s="315"/>
      <c r="AK402" s="20"/>
      <c r="AL402" s="20"/>
      <c r="AM402" s="20"/>
      <c r="AN402" s="20"/>
      <c r="AO402" s="315"/>
      <c r="AP402" s="20"/>
      <c r="AQ402" s="20"/>
      <c r="AR402" s="20"/>
      <c r="AS402" s="20"/>
      <c r="AT402" s="315"/>
      <c r="AU402" s="20"/>
      <c r="AV402" s="20"/>
      <c r="AW402" s="20"/>
      <c r="AX402" s="20"/>
      <c r="AY402" s="315"/>
      <c r="AZ402" s="20"/>
      <c r="BA402" s="20"/>
      <c r="BB402" s="20"/>
      <c r="BC402" s="20"/>
      <c r="BD402" s="315"/>
      <c r="BE402" s="20"/>
      <c r="BF402" s="20"/>
      <c r="BG402" s="20"/>
      <c r="BH402" s="20"/>
      <c r="BI402" s="315"/>
      <c r="BJ402" s="20"/>
      <c r="BK402" s="20"/>
      <c r="BL402" s="20"/>
      <c r="BM402" s="20"/>
      <c r="BN402" s="315"/>
      <c r="BO402" s="20"/>
      <c r="BP402" s="20"/>
      <c r="BQ402" s="20"/>
      <c r="BR402" s="20"/>
      <c r="BS402" s="315"/>
      <c r="BT402" s="20"/>
      <c r="BU402" s="20"/>
      <c r="BV402" s="20"/>
      <c r="BW402" s="20"/>
      <c r="BX402" s="315"/>
      <c r="BY402" s="20"/>
      <c r="BZ402" s="20"/>
      <c r="CA402" s="20"/>
      <c r="CB402" s="20"/>
      <c r="CC402" s="315"/>
      <c r="CD402" s="20"/>
      <c r="CE402" s="20"/>
      <c r="CF402" s="20"/>
      <c r="CG402" s="20"/>
      <c r="CH402" s="315"/>
      <c r="CI402" s="20"/>
      <c r="CJ402" s="20"/>
      <c r="CK402" s="20"/>
      <c r="CL402" s="20"/>
      <c r="CM402" s="315"/>
      <c r="CN402" s="20"/>
      <c r="CO402" s="20"/>
      <c r="CP402" s="20"/>
      <c r="CQ402" s="20"/>
      <c r="CR402" s="315"/>
      <c r="CS402" s="20"/>
      <c r="CT402" s="20"/>
      <c r="CU402" s="20"/>
      <c r="CV402" s="20"/>
      <c r="CW402" s="315"/>
      <c r="CX402" s="20"/>
      <c r="CY402" s="20"/>
      <c r="CZ402" s="20"/>
      <c r="DA402" s="20"/>
      <c r="DB402" s="315"/>
      <c r="DC402" s="20"/>
      <c r="DD402" s="20"/>
      <c r="DE402" s="20"/>
      <c r="DF402" s="20"/>
      <c r="DG402" s="315"/>
      <c r="DH402" s="20"/>
      <c r="DI402" s="20"/>
      <c r="DJ402" s="20"/>
      <c r="DK402" s="20"/>
      <c r="DL402" s="315"/>
      <c r="DM402" s="20"/>
      <c r="DN402" s="20"/>
      <c r="DO402" s="20"/>
      <c r="DP402" s="20"/>
      <c r="DQ402" s="315"/>
      <c r="DR402" s="20"/>
      <c r="DS402" s="20"/>
      <c r="DT402" s="20"/>
      <c r="DU402" s="20"/>
      <c r="DV402" s="315"/>
      <c r="DW402" s="20"/>
      <c r="DX402" s="20"/>
      <c r="DY402" s="20"/>
      <c r="DZ402" s="20"/>
      <c r="EA402" s="315"/>
      <c r="EB402" s="20"/>
      <c r="EC402" s="20"/>
      <c r="ED402" s="20"/>
      <c r="EE402" s="20"/>
      <c r="EF402" s="315"/>
      <c r="EG402" s="20"/>
      <c r="EH402" s="20"/>
      <c r="EI402" s="20"/>
      <c r="EJ402" s="20"/>
      <c r="EK402" s="315"/>
      <c r="EL402" s="20"/>
      <c r="EM402" s="20"/>
      <c r="EN402" s="20"/>
      <c r="EO402" s="20"/>
      <c r="EP402" s="151"/>
    </row>
    <row r="403" spans="4:146" ht="12.75" customHeight="1" x14ac:dyDescent="0.3">
      <c r="D403" s="151" t="s">
        <v>450</v>
      </c>
      <c r="H403" s="20">
        <f>SUM(H404:H406)</f>
        <v>476358</v>
      </c>
      <c r="I403" s="20"/>
      <c r="J403" s="20"/>
      <c r="K403" s="315"/>
      <c r="L403" s="20"/>
      <c r="M403" s="20">
        <f>SUM(M404:M406)</f>
        <v>162675</v>
      </c>
      <c r="N403" s="20"/>
      <c r="O403" s="20"/>
      <c r="P403" s="315"/>
      <c r="Q403" s="20"/>
      <c r="R403" s="20">
        <f>SUM(R404:R406)</f>
        <v>62406</v>
      </c>
      <c r="S403" s="20"/>
      <c r="T403" s="20"/>
      <c r="U403" s="315"/>
      <c r="V403" s="20"/>
      <c r="W403" s="20">
        <f>SUM(W404:W406)</f>
        <v>133338</v>
      </c>
      <c r="X403" s="20"/>
      <c r="Y403" s="20"/>
      <c r="Z403" s="315"/>
      <c r="AA403" s="20"/>
      <c r="AB403" s="20">
        <f>SUM(AB404:AB406)</f>
        <v>117939</v>
      </c>
      <c r="AC403" s="20"/>
      <c r="AD403" s="20"/>
      <c r="AE403" s="315"/>
      <c r="AF403" s="20"/>
      <c r="AG403" s="20">
        <f>SUM(AG404:AG406)</f>
        <v>0</v>
      </c>
      <c r="AH403" s="20"/>
      <c r="AI403" s="20"/>
      <c r="AJ403" s="315"/>
      <c r="AK403" s="20"/>
      <c r="AL403" s="20">
        <f>SUM(AL404:AL406)</f>
        <v>0</v>
      </c>
      <c r="AM403" s="20"/>
      <c r="AN403" s="20"/>
      <c r="AO403" s="315"/>
      <c r="AP403" s="20"/>
      <c r="AQ403" s="20">
        <f>SUM(AQ404:AQ406)</f>
        <v>1299883</v>
      </c>
      <c r="AR403" s="20"/>
      <c r="AS403" s="20"/>
      <c r="AT403" s="315"/>
      <c r="AU403" s="20"/>
      <c r="AV403" s="20">
        <f>SUM(AV404:AV406)</f>
        <v>2783876</v>
      </c>
      <c r="AW403" s="20"/>
      <c r="AX403" s="20"/>
      <c r="AY403" s="315"/>
      <c r="AZ403" s="20"/>
      <c r="BA403" s="20">
        <f>SUM(BA404:BA406)</f>
        <v>0</v>
      </c>
      <c r="BB403" s="20"/>
      <c r="BC403" s="20"/>
      <c r="BD403" s="315"/>
      <c r="BE403" s="20"/>
      <c r="BF403" s="20">
        <f>SUM(BF404:BF406)</f>
        <v>0</v>
      </c>
      <c r="BG403" s="20"/>
      <c r="BH403" s="20"/>
      <c r="BI403" s="315"/>
      <c r="BJ403" s="20"/>
      <c r="BK403" s="20">
        <f>SUM(BK404:BK406)</f>
        <v>0</v>
      </c>
      <c r="BL403" s="20"/>
      <c r="BM403" s="20"/>
      <c r="BN403" s="315"/>
      <c r="BO403" s="20"/>
      <c r="BP403" s="20">
        <f>SUM(BP404:BP406)</f>
        <v>0</v>
      </c>
      <c r="BQ403" s="20"/>
      <c r="BR403" s="20"/>
      <c r="BS403" s="315"/>
      <c r="BT403" s="20"/>
      <c r="BU403" s="20">
        <f>SUM(BU404:BU406)</f>
        <v>4560117</v>
      </c>
      <c r="BV403" s="20"/>
      <c r="BW403" s="20"/>
      <c r="BX403" s="315"/>
      <c r="BY403" s="20"/>
      <c r="BZ403" s="20">
        <f>SUM(BZ404:BZ406)</f>
        <v>6382321</v>
      </c>
      <c r="CA403" s="20"/>
      <c r="CB403" s="20"/>
      <c r="CC403" s="315"/>
      <c r="CD403" s="20"/>
      <c r="CE403" s="20">
        <f>SUM(CE404:CE406)</f>
        <v>1703571</v>
      </c>
      <c r="CF403" s="20"/>
      <c r="CG403" s="20"/>
      <c r="CH403" s="315"/>
      <c r="CI403" s="20"/>
      <c r="CJ403" s="20">
        <f>SUM(CJ404:CJ406)</f>
        <v>0</v>
      </c>
      <c r="CK403" s="20"/>
      <c r="CL403" s="20"/>
      <c r="CM403" s="315"/>
      <c r="CN403" s="20"/>
      <c r="CO403" s="20">
        <f>SUM(CO404:CO406)</f>
        <v>1379558</v>
      </c>
      <c r="CP403" s="20"/>
      <c r="CQ403" s="20"/>
      <c r="CR403" s="315"/>
      <c r="CS403" s="20"/>
      <c r="CT403" s="20">
        <f>SUM(CT404:CT406)</f>
        <v>775292</v>
      </c>
      <c r="CU403" s="20"/>
      <c r="CV403" s="20"/>
      <c r="CW403" s="315"/>
      <c r="CX403" s="20"/>
      <c r="CY403" s="20">
        <f>SUM(CY404:CY406)</f>
        <v>873722</v>
      </c>
      <c r="CZ403" s="20"/>
      <c r="DA403" s="20"/>
      <c r="DB403" s="315"/>
      <c r="DC403" s="20"/>
      <c r="DD403" s="20">
        <f>SUM(DD404:DD406)</f>
        <v>0</v>
      </c>
      <c r="DE403" s="20"/>
      <c r="DF403" s="20"/>
      <c r="DG403" s="315"/>
      <c r="DH403" s="20"/>
      <c r="DI403" s="20">
        <f>SUM(DI404:DI406)</f>
        <v>935036</v>
      </c>
      <c r="DJ403" s="20"/>
      <c r="DK403" s="20"/>
      <c r="DL403" s="315"/>
      <c r="DM403" s="20"/>
      <c r="DN403" s="20">
        <f>SUM(DN404:DN406)</f>
        <v>0</v>
      </c>
      <c r="DO403" s="20"/>
      <c r="DP403" s="20"/>
      <c r="DQ403" s="315"/>
      <c r="DR403" s="20"/>
      <c r="DS403" s="20">
        <f>SUM(DS404:DS406)</f>
        <v>0</v>
      </c>
      <c r="DT403" s="20"/>
      <c r="DU403" s="20"/>
      <c r="DV403" s="315"/>
      <c r="DW403" s="20"/>
      <c r="DX403" s="20">
        <f>SUM(DX404:DX406)</f>
        <v>715142</v>
      </c>
      <c r="DY403" s="20"/>
      <c r="DZ403" s="20"/>
      <c r="EA403" s="315"/>
      <c r="EB403" s="20"/>
      <c r="EC403" s="20">
        <f>SUM(EC404:EC406)</f>
        <v>0</v>
      </c>
      <c r="ED403" s="20"/>
      <c r="EE403" s="20"/>
      <c r="EF403" s="315"/>
      <c r="EG403" s="20"/>
      <c r="EH403" s="20">
        <f>SUM(EH404:EH406)</f>
        <v>0</v>
      </c>
      <c r="EI403" s="20"/>
      <c r="EJ403" s="20"/>
      <c r="EK403" s="315"/>
      <c r="EL403" s="20"/>
      <c r="EM403" s="20">
        <f>SUM(EM404:EM406)</f>
        <v>6382321</v>
      </c>
      <c r="EN403" s="20"/>
      <c r="EO403" s="20"/>
      <c r="EP403" s="151"/>
    </row>
    <row r="404" spans="4:146" ht="12.75" customHeight="1" x14ac:dyDescent="0.3">
      <c r="D404" s="151" t="s">
        <v>416</v>
      </c>
      <c r="G404" s="406"/>
      <c r="H404" s="474">
        <v>370373</v>
      </c>
      <c r="I404" s="475"/>
      <c r="J404" s="20"/>
      <c r="K404" s="315"/>
      <c r="L404" s="476"/>
      <c r="M404" s="474">
        <f>162675-40153</f>
        <v>122522</v>
      </c>
      <c r="N404" s="475"/>
      <c r="O404" s="20"/>
      <c r="P404" s="315"/>
      <c r="Q404" s="476"/>
      <c r="R404" s="474">
        <f>62406-14505</f>
        <v>47901</v>
      </c>
      <c r="S404" s="475"/>
      <c r="T404" s="20"/>
      <c r="U404" s="315"/>
      <c r="V404" s="476"/>
      <c r="W404" s="474">
        <f>133338-27586</f>
        <v>105752</v>
      </c>
      <c r="X404" s="475"/>
      <c r="Y404" s="20"/>
      <c r="Z404" s="315"/>
      <c r="AA404" s="476"/>
      <c r="AB404" s="474">
        <f>117939-23741</f>
        <v>94198</v>
      </c>
      <c r="AC404" s="475"/>
      <c r="AD404" s="20"/>
      <c r="AE404" s="315"/>
      <c r="AF404" s="476"/>
      <c r="AG404" s="474">
        <v>0</v>
      </c>
      <c r="AH404" s="475"/>
      <c r="AI404" s="20"/>
      <c r="AJ404" s="315"/>
      <c r="AK404" s="476"/>
      <c r="AL404" s="474">
        <v>0</v>
      </c>
      <c r="AM404" s="475"/>
      <c r="AN404" s="20"/>
      <c r="AO404" s="315"/>
      <c r="AP404" s="476"/>
      <c r="AQ404" s="474">
        <f>1299883-154705</f>
        <v>1145178</v>
      </c>
      <c r="AR404" s="475"/>
      <c r="AS404" s="20"/>
      <c r="AT404" s="315"/>
      <c r="AU404" s="476"/>
      <c r="AV404" s="474">
        <f>2783876-192249</f>
        <v>2591627</v>
      </c>
      <c r="AW404" s="475"/>
      <c r="AX404" s="20"/>
      <c r="AY404" s="315"/>
      <c r="AZ404" s="476"/>
      <c r="BA404" s="474">
        <v>0</v>
      </c>
      <c r="BB404" s="475"/>
      <c r="BC404" s="20"/>
      <c r="BD404" s="315"/>
      <c r="BE404" s="476"/>
      <c r="BF404" s="474">
        <f>0</f>
        <v>0</v>
      </c>
      <c r="BG404" s="475"/>
      <c r="BH404" s="20"/>
      <c r="BI404" s="315"/>
      <c r="BJ404" s="476"/>
      <c r="BK404" s="474">
        <v>0</v>
      </c>
      <c r="BL404" s="475"/>
      <c r="BM404" s="20"/>
      <c r="BN404" s="315"/>
      <c r="BO404" s="476"/>
      <c r="BP404" s="474">
        <v>0</v>
      </c>
      <c r="BQ404" s="475"/>
      <c r="BR404" s="20"/>
      <c r="BS404" s="315"/>
      <c r="BT404" s="476"/>
      <c r="BU404" s="474">
        <f>SUM(M404:BP404)</f>
        <v>4107178</v>
      </c>
      <c r="BV404" s="475"/>
      <c r="BW404" s="20"/>
      <c r="BX404" s="315"/>
      <c r="BY404" s="476"/>
      <c r="BZ404" s="474">
        <v>4832069</v>
      </c>
      <c r="CA404" s="475"/>
      <c r="CB404" s="20"/>
      <c r="CC404" s="315"/>
      <c r="CD404" s="476"/>
      <c r="CE404" s="474">
        <v>1184354</v>
      </c>
      <c r="CF404" s="475"/>
      <c r="CG404" s="20"/>
      <c r="CH404" s="315"/>
      <c r="CI404" s="476"/>
      <c r="CJ404" s="474">
        <v>0</v>
      </c>
      <c r="CK404" s="475"/>
      <c r="CL404" s="20"/>
      <c r="CM404" s="315"/>
      <c r="CN404" s="476"/>
      <c r="CO404" s="474">
        <v>1035392</v>
      </c>
      <c r="CP404" s="475"/>
      <c r="CQ404" s="20"/>
      <c r="CR404" s="315"/>
      <c r="CS404" s="476"/>
      <c r="CT404" s="474">
        <v>605180</v>
      </c>
      <c r="CU404" s="475"/>
      <c r="CV404" s="20"/>
      <c r="CW404" s="315"/>
      <c r="CX404" s="476"/>
      <c r="CY404" s="474">
        <v>698548</v>
      </c>
      <c r="CZ404" s="475"/>
      <c r="DA404" s="20"/>
      <c r="DB404" s="315"/>
      <c r="DC404" s="476"/>
      <c r="DD404" s="474">
        <v>0</v>
      </c>
      <c r="DE404" s="475"/>
      <c r="DF404" s="20"/>
      <c r="DG404" s="315"/>
      <c r="DH404" s="476"/>
      <c r="DI404" s="474">
        <v>743240</v>
      </c>
      <c r="DJ404" s="475"/>
      <c r="DK404" s="20"/>
      <c r="DL404" s="315"/>
      <c r="DM404" s="476"/>
      <c r="DN404" s="474">
        <v>0</v>
      </c>
      <c r="DO404" s="475"/>
      <c r="DP404" s="20"/>
      <c r="DQ404" s="315"/>
      <c r="DR404" s="476"/>
      <c r="DS404" s="474">
        <v>0</v>
      </c>
      <c r="DT404" s="475"/>
      <c r="DU404" s="20"/>
      <c r="DV404" s="315"/>
      <c r="DW404" s="476"/>
      <c r="DX404" s="474">
        <v>565355</v>
      </c>
      <c r="DY404" s="475"/>
      <c r="DZ404" s="20"/>
      <c r="EA404" s="315"/>
      <c r="EB404" s="476"/>
      <c r="EC404" s="474">
        <v>0</v>
      </c>
      <c r="ED404" s="475"/>
      <c r="EE404" s="20"/>
      <c r="EF404" s="315"/>
      <c r="EG404" s="476"/>
      <c r="EH404" s="474">
        <v>0</v>
      </c>
      <c r="EI404" s="475"/>
      <c r="EJ404" s="20"/>
      <c r="EK404" s="315"/>
      <c r="EL404" s="476"/>
      <c r="EM404" s="474">
        <f>SUM(CE404:DX404)</f>
        <v>4832069</v>
      </c>
      <c r="EN404" s="475"/>
      <c r="EO404" s="20"/>
      <c r="EP404" s="151"/>
    </row>
    <row r="405" spans="4:146" ht="12.75" customHeight="1" x14ac:dyDescent="0.3">
      <c r="D405" s="151" t="s">
        <v>419</v>
      </c>
      <c r="G405" s="402"/>
      <c r="H405" s="20">
        <v>105985</v>
      </c>
      <c r="I405" s="19"/>
      <c r="J405" s="20"/>
      <c r="K405" s="315"/>
      <c r="L405" s="315"/>
      <c r="M405" s="20">
        <v>40153</v>
      </c>
      <c r="N405" s="19"/>
      <c r="O405" s="20"/>
      <c r="P405" s="315"/>
      <c r="Q405" s="315"/>
      <c r="R405" s="20">
        <v>14505</v>
      </c>
      <c r="S405" s="19"/>
      <c r="T405" s="20"/>
      <c r="U405" s="315"/>
      <c r="V405" s="315"/>
      <c r="W405" s="20">
        <v>27586</v>
      </c>
      <c r="X405" s="19"/>
      <c r="Y405" s="20"/>
      <c r="Z405" s="315"/>
      <c r="AA405" s="315"/>
      <c r="AB405" s="20">
        <v>23741</v>
      </c>
      <c r="AC405" s="19"/>
      <c r="AD405" s="20"/>
      <c r="AE405" s="315"/>
      <c r="AF405" s="315"/>
      <c r="AG405" s="20">
        <v>0</v>
      </c>
      <c r="AH405" s="19"/>
      <c r="AI405" s="20"/>
      <c r="AJ405" s="315"/>
      <c r="AK405" s="315"/>
      <c r="AL405" s="20">
        <v>0</v>
      </c>
      <c r="AM405" s="19"/>
      <c r="AN405" s="20"/>
      <c r="AO405" s="315"/>
      <c r="AP405" s="315"/>
      <c r="AQ405" s="20">
        <v>154705</v>
      </c>
      <c r="AR405" s="19"/>
      <c r="AS405" s="20"/>
      <c r="AT405" s="315"/>
      <c r="AU405" s="315"/>
      <c r="AV405" s="20">
        <v>192249</v>
      </c>
      <c r="AW405" s="19"/>
      <c r="AX405" s="20"/>
      <c r="AY405" s="315"/>
      <c r="AZ405" s="315"/>
      <c r="BA405" s="20">
        <v>0</v>
      </c>
      <c r="BB405" s="19"/>
      <c r="BC405" s="20"/>
      <c r="BD405" s="315"/>
      <c r="BE405" s="315"/>
      <c r="BF405" s="20">
        <v>0</v>
      </c>
      <c r="BG405" s="19"/>
      <c r="BH405" s="20"/>
      <c r="BI405" s="315"/>
      <c r="BJ405" s="315"/>
      <c r="BK405" s="20">
        <v>0</v>
      </c>
      <c r="BL405" s="19"/>
      <c r="BM405" s="20"/>
      <c r="BN405" s="315"/>
      <c r="BO405" s="315"/>
      <c r="BP405" s="20">
        <v>0</v>
      </c>
      <c r="BQ405" s="19"/>
      <c r="BR405" s="20"/>
      <c r="BS405" s="315"/>
      <c r="BT405" s="315"/>
      <c r="BU405" s="20">
        <f>SUM(M405:BP405)</f>
        <v>452939</v>
      </c>
      <c r="BV405" s="19"/>
      <c r="BW405" s="20"/>
      <c r="BX405" s="315"/>
      <c r="BY405" s="315"/>
      <c r="BZ405" s="20">
        <v>1550252</v>
      </c>
      <c r="CA405" s="19"/>
      <c r="CB405" s="20"/>
      <c r="CC405" s="315"/>
      <c r="CD405" s="315"/>
      <c r="CE405" s="20">
        <v>519217</v>
      </c>
      <c r="CF405" s="19"/>
      <c r="CG405" s="20"/>
      <c r="CH405" s="315"/>
      <c r="CI405" s="315"/>
      <c r="CJ405" s="20">
        <v>0</v>
      </c>
      <c r="CK405" s="19"/>
      <c r="CL405" s="20"/>
      <c r="CM405" s="315"/>
      <c r="CN405" s="315"/>
      <c r="CO405" s="20">
        <v>344166</v>
      </c>
      <c r="CP405" s="19"/>
      <c r="CQ405" s="20"/>
      <c r="CR405" s="315"/>
      <c r="CS405" s="315"/>
      <c r="CT405" s="20">
        <v>170112</v>
      </c>
      <c r="CU405" s="19"/>
      <c r="CV405" s="20"/>
      <c r="CW405" s="315"/>
      <c r="CX405" s="315"/>
      <c r="CY405" s="20">
        <v>175174</v>
      </c>
      <c r="CZ405" s="19"/>
      <c r="DA405" s="20"/>
      <c r="DB405" s="315"/>
      <c r="DC405" s="315"/>
      <c r="DD405" s="20">
        <v>0</v>
      </c>
      <c r="DE405" s="19"/>
      <c r="DF405" s="20"/>
      <c r="DG405" s="315"/>
      <c r="DH405" s="315"/>
      <c r="DI405" s="20">
        <v>191796</v>
      </c>
      <c r="DJ405" s="19"/>
      <c r="DK405" s="20"/>
      <c r="DL405" s="315"/>
      <c r="DM405" s="315"/>
      <c r="DN405" s="20">
        <v>0</v>
      </c>
      <c r="DO405" s="19"/>
      <c r="DP405" s="20"/>
      <c r="DQ405" s="315"/>
      <c r="DR405" s="315"/>
      <c r="DS405" s="20">
        <v>0</v>
      </c>
      <c r="DT405" s="19"/>
      <c r="DU405" s="20"/>
      <c r="DV405" s="315"/>
      <c r="DW405" s="315"/>
      <c r="DX405" s="20">
        <v>149787</v>
      </c>
      <c r="DY405" s="19"/>
      <c r="DZ405" s="20"/>
      <c r="EA405" s="315"/>
      <c r="EB405" s="315"/>
      <c r="EC405" s="20">
        <v>0</v>
      </c>
      <c r="ED405" s="19"/>
      <c r="EE405" s="20"/>
      <c r="EF405" s="315"/>
      <c r="EG405" s="315"/>
      <c r="EH405" s="20">
        <v>0</v>
      </c>
      <c r="EI405" s="19"/>
      <c r="EJ405" s="20"/>
      <c r="EK405" s="315"/>
      <c r="EL405" s="315"/>
      <c r="EM405" s="20">
        <f>SUM(CE405:DX405)</f>
        <v>1550252</v>
      </c>
      <c r="EN405" s="19"/>
      <c r="EO405" s="20"/>
      <c r="EP405" s="151"/>
    </row>
    <row r="406" spans="4:146" ht="12.75" customHeight="1" x14ac:dyDescent="0.3">
      <c r="D406" s="151" t="s">
        <v>420</v>
      </c>
      <c r="G406" s="419"/>
      <c r="H406" s="6">
        <v>0</v>
      </c>
      <c r="I406" s="5"/>
      <c r="J406" s="20"/>
      <c r="K406" s="315"/>
      <c r="L406" s="483"/>
      <c r="M406" s="6">
        <v>0</v>
      </c>
      <c r="N406" s="5"/>
      <c r="O406" s="20"/>
      <c r="P406" s="315"/>
      <c r="Q406" s="483"/>
      <c r="R406" s="6">
        <v>0</v>
      </c>
      <c r="S406" s="5"/>
      <c r="T406" s="20"/>
      <c r="U406" s="315"/>
      <c r="V406" s="483"/>
      <c r="W406" s="6">
        <v>0</v>
      </c>
      <c r="X406" s="5"/>
      <c r="Y406" s="20"/>
      <c r="Z406" s="315"/>
      <c r="AA406" s="483"/>
      <c r="AB406" s="6">
        <v>0</v>
      </c>
      <c r="AC406" s="5"/>
      <c r="AD406" s="20"/>
      <c r="AE406" s="315"/>
      <c r="AF406" s="483"/>
      <c r="AG406" s="6">
        <v>0</v>
      </c>
      <c r="AH406" s="5"/>
      <c r="AI406" s="20"/>
      <c r="AJ406" s="315"/>
      <c r="AK406" s="483"/>
      <c r="AL406" s="6">
        <v>0</v>
      </c>
      <c r="AM406" s="5"/>
      <c r="AN406" s="20"/>
      <c r="AO406" s="315"/>
      <c r="AP406" s="483"/>
      <c r="AQ406" s="6">
        <v>0</v>
      </c>
      <c r="AR406" s="5"/>
      <c r="AS406" s="20"/>
      <c r="AT406" s="315"/>
      <c r="AU406" s="483"/>
      <c r="AV406" s="6">
        <v>0</v>
      </c>
      <c r="AW406" s="5"/>
      <c r="AX406" s="20"/>
      <c r="AY406" s="315"/>
      <c r="AZ406" s="483"/>
      <c r="BA406" s="6">
        <v>0</v>
      </c>
      <c r="BB406" s="5"/>
      <c r="BC406" s="20"/>
      <c r="BD406" s="315"/>
      <c r="BE406" s="483"/>
      <c r="BF406" s="6">
        <v>0</v>
      </c>
      <c r="BG406" s="5"/>
      <c r="BH406" s="20"/>
      <c r="BI406" s="315"/>
      <c r="BJ406" s="483"/>
      <c r="BK406" s="6">
        <v>0</v>
      </c>
      <c r="BL406" s="5"/>
      <c r="BM406" s="20"/>
      <c r="BN406" s="315"/>
      <c r="BO406" s="483"/>
      <c r="BP406" s="6">
        <v>0</v>
      </c>
      <c r="BQ406" s="5"/>
      <c r="BR406" s="20"/>
      <c r="BS406" s="315"/>
      <c r="BT406" s="483"/>
      <c r="BU406" s="6">
        <f>SUM(M406:BP406)</f>
        <v>0</v>
      </c>
      <c r="BV406" s="5"/>
      <c r="BW406" s="20"/>
      <c r="BX406" s="315"/>
      <c r="BY406" s="483"/>
      <c r="BZ406" s="6">
        <v>0</v>
      </c>
      <c r="CA406" s="5"/>
      <c r="CB406" s="20"/>
      <c r="CC406" s="315"/>
      <c r="CD406" s="483"/>
      <c r="CE406" s="6">
        <v>0</v>
      </c>
      <c r="CF406" s="5"/>
      <c r="CG406" s="20"/>
      <c r="CH406" s="315"/>
      <c r="CI406" s="483"/>
      <c r="CJ406" s="6">
        <v>0</v>
      </c>
      <c r="CK406" s="5"/>
      <c r="CL406" s="20"/>
      <c r="CM406" s="315"/>
      <c r="CN406" s="483"/>
      <c r="CO406" s="6">
        <v>0</v>
      </c>
      <c r="CP406" s="5"/>
      <c r="CQ406" s="20"/>
      <c r="CR406" s="315"/>
      <c r="CS406" s="483"/>
      <c r="CT406" s="6">
        <v>0</v>
      </c>
      <c r="CU406" s="5"/>
      <c r="CV406" s="20"/>
      <c r="CW406" s="315"/>
      <c r="CX406" s="483"/>
      <c r="CY406" s="6">
        <v>0</v>
      </c>
      <c r="CZ406" s="5"/>
      <c r="DA406" s="20"/>
      <c r="DB406" s="315"/>
      <c r="DC406" s="483"/>
      <c r="DD406" s="6">
        <v>0</v>
      </c>
      <c r="DE406" s="5"/>
      <c r="DF406" s="20"/>
      <c r="DG406" s="315"/>
      <c r="DH406" s="483"/>
      <c r="DI406" s="6">
        <v>0</v>
      </c>
      <c r="DJ406" s="5"/>
      <c r="DK406" s="20"/>
      <c r="DL406" s="315"/>
      <c r="DM406" s="483"/>
      <c r="DN406" s="6">
        <v>0</v>
      </c>
      <c r="DO406" s="5"/>
      <c r="DP406" s="20"/>
      <c r="DQ406" s="315"/>
      <c r="DR406" s="483"/>
      <c r="DS406" s="6">
        <v>0</v>
      </c>
      <c r="DT406" s="5"/>
      <c r="DU406" s="20"/>
      <c r="DV406" s="315"/>
      <c r="DW406" s="483"/>
      <c r="DX406" s="6">
        <v>0</v>
      </c>
      <c r="DY406" s="5"/>
      <c r="DZ406" s="20"/>
      <c r="EA406" s="315"/>
      <c r="EB406" s="483"/>
      <c r="EC406" s="6">
        <v>0</v>
      </c>
      <c r="ED406" s="5"/>
      <c r="EE406" s="20"/>
      <c r="EF406" s="315"/>
      <c r="EG406" s="483"/>
      <c r="EH406" s="6">
        <v>0</v>
      </c>
      <c r="EI406" s="5"/>
      <c r="EJ406" s="20"/>
      <c r="EK406" s="315"/>
      <c r="EL406" s="483"/>
      <c r="EM406" s="6">
        <f>SUM(CE406:DX406)</f>
        <v>0</v>
      </c>
      <c r="EN406" s="5"/>
      <c r="EO406" s="20"/>
      <c r="EP406" s="151"/>
    </row>
    <row r="407" spans="4:146" ht="12.75" customHeight="1" x14ac:dyDescent="0.3">
      <c r="D407" s="151"/>
      <c r="H407" s="20"/>
      <c r="I407" s="20"/>
      <c r="J407" s="20"/>
      <c r="K407" s="315"/>
      <c r="L407" s="20"/>
      <c r="M407" s="20"/>
      <c r="N407" s="20"/>
      <c r="O407" s="20"/>
      <c r="P407" s="315"/>
      <c r="Q407" s="20"/>
      <c r="R407" s="20"/>
      <c r="S407" s="20"/>
      <c r="T407" s="20"/>
      <c r="U407" s="315"/>
      <c r="V407" s="20"/>
      <c r="W407" s="20"/>
      <c r="X407" s="20"/>
      <c r="Y407" s="20"/>
      <c r="Z407" s="315"/>
      <c r="AA407" s="20"/>
      <c r="AB407" s="20"/>
      <c r="AC407" s="20"/>
      <c r="AD407" s="20"/>
      <c r="AE407" s="315"/>
      <c r="AF407" s="20"/>
      <c r="AG407" s="20"/>
      <c r="AH407" s="20"/>
      <c r="AI407" s="20"/>
      <c r="AJ407" s="315"/>
      <c r="AK407" s="20"/>
      <c r="AL407" s="20"/>
      <c r="AM407" s="20"/>
      <c r="AN407" s="20"/>
      <c r="AO407" s="315"/>
      <c r="AP407" s="20"/>
      <c r="AQ407" s="20"/>
      <c r="AR407" s="20"/>
      <c r="AS407" s="20"/>
      <c r="AT407" s="315"/>
      <c r="AU407" s="20"/>
      <c r="AV407" s="20"/>
      <c r="AW407" s="20"/>
      <c r="AX407" s="20"/>
      <c r="AY407" s="315"/>
      <c r="AZ407" s="20"/>
      <c r="BA407" s="20"/>
      <c r="BB407" s="20"/>
      <c r="BC407" s="20"/>
      <c r="BD407" s="315"/>
      <c r="BE407" s="20"/>
      <c r="BF407" s="20"/>
      <c r="BG407" s="20"/>
      <c r="BH407" s="20"/>
      <c r="BI407" s="315"/>
      <c r="BJ407" s="20"/>
      <c r="BK407" s="20"/>
      <c r="BL407" s="20"/>
      <c r="BM407" s="20"/>
      <c r="BN407" s="315"/>
      <c r="BO407" s="20"/>
      <c r="BP407" s="20"/>
      <c r="BQ407" s="20"/>
      <c r="BR407" s="20"/>
      <c r="BS407" s="315"/>
      <c r="BT407" s="20"/>
      <c r="BU407" s="20"/>
      <c r="BV407" s="20"/>
      <c r="BW407" s="20"/>
      <c r="BX407" s="315"/>
      <c r="BY407" s="20"/>
      <c r="BZ407" s="20"/>
      <c r="CA407" s="20"/>
      <c r="CB407" s="20"/>
      <c r="CC407" s="315"/>
      <c r="CD407" s="20"/>
      <c r="CE407" s="20"/>
      <c r="CF407" s="20"/>
      <c r="CG407" s="20"/>
      <c r="CH407" s="315"/>
      <c r="CI407" s="20"/>
      <c r="CJ407" s="20"/>
      <c r="CK407" s="20"/>
      <c r="CL407" s="20"/>
      <c r="CM407" s="315"/>
      <c r="CN407" s="20"/>
      <c r="CO407" s="20"/>
      <c r="CP407" s="20"/>
      <c r="CQ407" s="20"/>
      <c r="CR407" s="315"/>
      <c r="CS407" s="20"/>
      <c r="CT407" s="20"/>
      <c r="CU407" s="20"/>
      <c r="CV407" s="20"/>
      <c r="CW407" s="315"/>
      <c r="CX407" s="20"/>
      <c r="CY407" s="20"/>
      <c r="CZ407" s="20"/>
      <c r="DA407" s="20"/>
      <c r="DB407" s="315"/>
      <c r="DC407" s="20"/>
      <c r="DD407" s="20"/>
      <c r="DE407" s="20"/>
      <c r="DF407" s="20"/>
      <c r="DG407" s="315"/>
      <c r="DH407" s="20"/>
      <c r="DI407" s="20"/>
      <c r="DJ407" s="20"/>
      <c r="DK407" s="20"/>
      <c r="DL407" s="315"/>
      <c r="DM407" s="20"/>
      <c r="DN407" s="20"/>
      <c r="DO407" s="20"/>
      <c r="DP407" s="20"/>
      <c r="DQ407" s="315"/>
      <c r="DR407" s="20"/>
      <c r="DS407" s="20"/>
      <c r="DT407" s="20"/>
      <c r="DU407" s="20"/>
      <c r="DV407" s="315"/>
      <c r="DW407" s="20"/>
      <c r="DX407" s="20"/>
      <c r="DY407" s="20"/>
      <c r="DZ407" s="20"/>
      <c r="EA407" s="315"/>
      <c r="EB407" s="20"/>
      <c r="EC407" s="20"/>
      <c r="ED407" s="20"/>
      <c r="EE407" s="20"/>
      <c r="EF407" s="315"/>
      <c r="EG407" s="20"/>
      <c r="EH407" s="20"/>
      <c r="EI407" s="20"/>
      <c r="EJ407" s="20"/>
      <c r="EK407" s="315"/>
      <c r="EL407" s="20"/>
      <c r="EM407" s="20"/>
      <c r="EN407" s="20"/>
      <c r="EO407" s="20"/>
      <c r="EP407" s="151"/>
    </row>
    <row r="408" spans="4:146" ht="12.75" customHeight="1" x14ac:dyDescent="0.3">
      <c r="D408" s="151" t="s">
        <v>451</v>
      </c>
      <c r="H408" s="20">
        <f>SUM(H409:H411)</f>
        <v>839163</v>
      </c>
      <c r="I408" s="20"/>
      <c r="J408" s="20"/>
      <c r="K408" s="315"/>
      <c r="L408" s="20"/>
      <c r="M408" s="20">
        <f>SUM(M409:M411)</f>
        <v>0</v>
      </c>
      <c r="N408" s="20"/>
      <c r="O408" s="20"/>
      <c r="P408" s="315"/>
      <c r="Q408" s="20"/>
      <c r="R408" s="20">
        <f>SUM(R409:R411)</f>
        <v>0</v>
      </c>
      <c r="S408" s="20"/>
      <c r="T408" s="20"/>
      <c r="U408" s="315"/>
      <c r="V408" s="20"/>
      <c r="W408" s="20">
        <f>SUM(W409:W411)</f>
        <v>0</v>
      </c>
      <c r="X408" s="20"/>
      <c r="Y408" s="20"/>
      <c r="Z408" s="315"/>
      <c r="AA408" s="20"/>
      <c r="AB408" s="20">
        <f>SUM(AB409:AB411)</f>
        <v>0</v>
      </c>
      <c r="AC408" s="20"/>
      <c r="AD408" s="20"/>
      <c r="AE408" s="315"/>
      <c r="AF408" s="20"/>
      <c r="AG408" s="20">
        <f>SUM(AG409:AG411)</f>
        <v>0</v>
      </c>
      <c r="AH408" s="20"/>
      <c r="AI408" s="20"/>
      <c r="AJ408" s="315"/>
      <c r="AK408" s="20"/>
      <c r="AL408" s="20">
        <f>SUM(AL409:AL411)</f>
        <v>839163</v>
      </c>
      <c r="AM408" s="20"/>
      <c r="AN408" s="20"/>
      <c r="AO408" s="315"/>
      <c r="AP408" s="20"/>
      <c r="AQ408" s="20">
        <f>SUM(AQ409:AQ411)</f>
        <v>1304539</v>
      </c>
      <c r="AR408" s="20"/>
      <c r="AS408" s="20"/>
      <c r="AT408" s="315"/>
      <c r="AU408" s="20"/>
      <c r="AV408" s="20">
        <f>SUM(AV409:AV411)</f>
        <v>389536</v>
      </c>
      <c r="AW408" s="20"/>
      <c r="AX408" s="20"/>
      <c r="AY408" s="315"/>
      <c r="AZ408" s="20"/>
      <c r="BA408" s="20">
        <f>SUM(BA409:BA411)</f>
        <v>438242</v>
      </c>
      <c r="BB408" s="20"/>
      <c r="BC408" s="20"/>
      <c r="BD408" s="315"/>
      <c r="BE408" s="20"/>
      <c r="BF408" s="20">
        <f>SUM(BF409:BF411)</f>
        <v>1020128</v>
      </c>
      <c r="BG408" s="20"/>
      <c r="BH408" s="20"/>
      <c r="BI408" s="315"/>
      <c r="BJ408" s="20"/>
      <c r="BK408" s="20">
        <f>SUM(BK409:BK411)</f>
        <v>0</v>
      </c>
      <c r="BL408" s="20"/>
      <c r="BM408" s="20"/>
      <c r="BN408" s="315"/>
      <c r="BO408" s="20"/>
      <c r="BP408" s="20">
        <f>SUM(BP409:BP411)</f>
        <v>0</v>
      </c>
      <c r="BQ408" s="20"/>
      <c r="BR408" s="20"/>
      <c r="BS408" s="315"/>
      <c r="BT408" s="20"/>
      <c r="BU408" s="20">
        <f>SUM(BU409:BU411)</f>
        <v>3991608</v>
      </c>
      <c r="BV408" s="20"/>
      <c r="BW408" s="20"/>
      <c r="BX408" s="315"/>
      <c r="BY408" s="20"/>
      <c r="BZ408" s="20">
        <f>SUM(BZ409:BZ411)</f>
        <v>5245759</v>
      </c>
      <c r="CA408" s="20"/>
      <c r="CB408" s="20"/>
      <c r="CC408" s="315"/>
      <c r="CD408" s="20"/>
      <c r="CE408" s="20">
        <f>SUM(CE409:CE411)</f>
        <v>0</v>
      </c>
      <c r="CF408" s="20"/>
      <c r="CG408" s="20"/>
      <c r="CH408" s="315"/>
      <c r="CI408" s="20"/>
      <c r="CJ408" s="20">
        <f>SUM(CJ409:CJ411)</f>
        <v>571306</v>
      </c>
      <c r="CK408" s="20"/>
      <c r="CL408" s="20"/>
      <c r="CM408" s="315"/>
      <c r="CN408" s="20"/>
      <c r="CO408" s="20">
        <f>SUM(CO409:CO411)</f>
        <v>1350892</v>
      </c>
      <c r="CP408" s="20"/>
      <c r="CQ408" s="20"/>
      <c r="CR408" s="315"/>
      <c r="CS408" s="20"/>
      <c r="CT408" s="20">
        <f>SUM(CT409:CT411)</f>
        <v>0</v>
      </c>
      <c r="CU408" s="20"/>
      <c r="CV408" s="20"/>
      <c r="CW408" s="315"/>
      <c r="CX408" s="20"/>
      <c r="CY408" s="20">
        <f>SUM(CY409:CY411)</f>
        <v>0</v>
      </c>
      <c r="CZ408" s="20"/>
      <c r="DA408" s="20"/>
      <c r="DB408" s="315"/>
      <c r="DC408" s="20"/>
      <c r="DD408" s="20">
        <f>SUM(DD409:DD411)</f>
        <v>0</v>
      </c>
      <c r="DE408" s="20"/>
      <c r="DF408" s="20"/>
      <c r="DG408" s="315"/>
      <c r="DH408" s="20"/>
      <c r="DI408" s="20">
        <f>SUM(DI409:DI411)</f>
        <v>2689235</v>
      </c>
      <c r="DJ408" s="20"/>
      <c r="DK408" s="20"/>
      <c r="DL408" s="315"/>
      <c r="DM408" s="20"/>
      <c r="DN408" s="20">
        <f>SUM(DN409:DN411)</f>
        <v>0</v>
      </c>
      <c r="DO408" s="20"/>
      <c r="DP408" s="20"/>
      <c r="DQ408" s="315"/>
      <c r="DR408" s="20"/>
      <c r="DS408" s="20">
        <f>SUM(DS409:DS411)</f>
        <v>0</v>
      </c>
      <c r="DT408" s="20"/>
      <c r="DU408" s="20"/>
      <c r="DV408" s="315"/>
      <c r="DW408" s="20"/>
      <c r="DX408" s="20">
        <f>SUM(DX409:DX411)</f>
        <v>0</v>
      </c>
      <c r="DY408" s="20"/>
      <c r="DZ408" s="20"/>
      <c r="EA408" s="315"/>
      <c r="EB408" s="20"/>
      <c r="EC408" s="20">
        <f>SUM(EC409:EC411)</f>
        <v>360489</v>
      </c>
      <c r="ED408" s="20"/>
      <c r="EE408" s="20"/>
      <c r="EF408" s="315"/>
      <c r="EG408" s="20"/>
      <c r="EH408" s="20">
        <f>SUM(EH409:EH411)</f>
        <v>273837</v>
      </c>
      <c r="EI408" s="20"/>
      <c r="EJ408" s="20"/>
      <c r="EK408" s="315"/>
      <c r="EL408" s="20"/>
      <c r="EM408" s="20">
        <f>SUM(EM409:EM411)</f>
        <v>4611433</v>
      </c>
      <c r="EN408" s="20"/>
      <c r="EO408" s="20"/>
      <c r="EP408" s="151"/>
    </row>
    <row r="409" spans="4:146" ht="12.75" customHeight="1" x14ac:dyDescent="0.3">
      <c r="D409" s="151" t="s">
        <v>416</v>
      </c>
      <c r="G409" s="406"/>
      <c r="H409" s="474">
        <v>914570</v>
      </c>
      <c r="I409" s="475"/>
      <c r="J409" s="20"/>
      <c r="K409" s="315"/>
      <c r="L409" s="476"/>
      <c r="M409" s="474">
        <v>0</v>
      </c>
      <c r="N409" s="475"/>
      <c r="O409" s="20"/>
      <c r="P409" s="315"/>
      <c r="Q409" s="476"/>
      <c r="R409" s="474">
        <v>0</v>
      </c>
      <c r="S409" s="475"/>
      <c r="T409" s="20"/>
      <c r="U409" s="315"/>
      <c r="V409" s="476"/>
      <c r="W409" s="474">
        <v>0</v>
      </c>
      <c r="X409" s="475"/>
      <c r="Y409" s="20"/>
      <c r="Z409" s="315"/>
      <c r="AA409" s="476"/>
      <c r="AB409" s="474">
        <v>0</v>
      </c>
      <c r="AC409" s="475"/>
      <c r="AD409" s="20"/>
      <c r="AE409" s="315"/>
      <c r="AF409" s="476"/>
      <c r="AG409" s="474">
        <v>0</v>
      </c>
      <c r="AH409" s="475"/>
      <c r="AI409" s="20"/>
      <c r="AJ409" s="315"/>
      <c r="AK409" s="476"/>
      <c r="AL409" s="474">
        <f>839163+75407</f>
        <v>914570</v>
      </c>
      <c r="AM409" s="475"/>
      <c r="AN409" s="20"/>
      <c r="AO409" s="315"/>
      <c r="AP409" s="476"/>
      <c r="AQ409" s="474">
        <f>1304539+201239</f>
        <v>1505778</v>
      </c>
      <c r="AR409" s="475"/>
      <c r="AS409" s="20"/>
      <c r="AT409" s="315"/>
      <c r="AU409" s="476"/>
      <c r="AV409" s="474">
        <f>389536+86141</f>
        <v>475677</v>
      </c>
      <c r="AW409" s="475"/>
      <c r="AX409" s="20"/>
      <c r="AY409" s="315"/>
      <c r="AZ409" s="476"/>
      <c r="BA409" s="474">
        <f>438242+112661</f>
        <v>550903</v>
      </c>
      <c r="BB409" s="475"/>
      <c r="BC409" s="20"/>
      <c r="BD409" s="315"/>
      <c r="BE409" s="476"/>
      <c r="BF409" s="474">
        <f>1020128+269968</f>
        <v>1290096</v>
      </c>
      <c r="BG409" s="475"/>
      <c r="BH409" s="20"/>
      <c r="BI409" s="315"/>
      <c r="BJ409" s="476"/>
      <c r="BK409" s="474">
        <v>0</v>
      </c>
      <c r="BL409" s="475"/>
      <c r="BM409" s="20"/>
      <c r="BN409" s="315"/>
      <c r="BO409" s="476"/>
      <c r="BP409" s="474">
        <v>0</v>
      </c>
      <c r="BQ409" s="475"/>
      <c r="BR409" s="20"/>
      <c r="BS409" s="315"/>
      <c r="BT409" s="476"/>
      <c r="BU409" s="474">
        <f>SUM(M409:BP409)</f>
        <v>4737024</v>
      </c>
      <c r="BV409" s="475"/>
      <c r="BW409" s="20"/>
      <c r="BX409" s="315"/>
      <c r="BY409" s="476"/>
      <c r="BZ409" s="474">
        <v>5410758</v>
      </c>
      <c r="CA409" s="475"/>
      <c r="CB409" s="20"/>
      <c r="CC409" s="315"/>
      <c r="CD409" s="476"/>
      <c r="CE409" s="474">
        <v>0</v>
      </c>
      <c r="CF409" s="475"/>
      <c r="CG409" s="20"/>
      <c r="CH409" s="315"/>
      <c r="CI409" s="476"/>
      <c r="CJ409" s="474">
        <v>529401</v>
      </c>
      <c r="CK409" s="475"/>
      <c r="CL409" s="20"/>
      <c r="CM409" s="315"/>
      <c r="CN409" s="476"/>
      <c r="CO409" s="474">
        <v>1319059</v>
      </c>
      <c r="CP409" s="475"/>
      <c r="CQ409" s="20"/>
      <c r="CR409" s="315"/>
      <c r="CS409" s="476"/>
      <c r="CT409" s="474">
        <v>0</v>
      </c>
      <c r="CU409" s="475"/>
      <c r="CV409" s="20"/>
      <c r="CW409" s="315"/>
      <c r="CX409" s="476"/>
      <c r="CY409" s="474">
        <v>0</v>
      </c>
      <c r="CZ409" s="475"/>
      <c r="DA409" s="20"/>
      <c r="DB409" s="315"/>
      <c r="DC409" s="476"/>
      <c r="DD409" s="474">
        <v>0</v>
      </c>
      <c r="DE409" s="475"/>
      <c r="DF409" s="20"/>
      <c r="DG409" s="315"/>
      <c r="DH409" s="476"/>
      <c r="DI409" s="474">
        <v>2914899</v>
      </c>
      <c r="DJ409" s="475"/>
      <c r="DK409" s="20"/>
      <c r="DL409" s="315"/>
      <c r="DM409" s="476"/>
      <c r="DN409" s="474">
        <v>0</v>
      </c>
      <c r="DO409" s="475"/>
      <c r="DP409" s="20"/>
      <c r="DQ409" s="315"/>
      <c r="DR409" s="476"/>
      <c r="DS409" s="474">
        <v>0</v>
      </c>
      <c r="DT409" s="475"/>
      <c r="DU409" s="20"/>
      <c r="DV409" s="315"/>
      <c r="DW409" s="476"/>
      <c r="DX409" s="474">
        <v>0</v>
      </c>
      <c r="DY409" s="475"/>
      <c r="DZ409" s="20"/>
      <c r="EA409" s="315"/>
      <c r="EB409" s="476"/>
      <c r="EC409" s="474">
        <v>366939</v>
      </c>
      <c r="ED409" s="475"/>
      <c r="EE409" s="20"/>
      <c r="EF409" s="315"/>
      <c r="EG409" s="476"/>
      <c r="EH409" s="474">
        <v>280460</v>
      </c>
      <c r="EI409" s="475"/>
      <c r="EJ409" s="20"/>
      <c r="EK409" s="315"/>
      <c r="EL409" s="476"/>
      <c r="EM409" s="474">
        <f>SUM(CE409:DX409)</f>
        <v>4763359</v>
      </c>
      <c r="EN409" s="475"/>
      <c r="EO409" s="20"/>
      <c r="EP409" s="151"/>
    </row>
    <row r="410" spans="4:146" ht="12.75" customHeight="1" x14ac:dyDescent="0.3">
      <c r="D410" s="151" t="s">
        <v>419</v>
      </c>
      <c r="G410" s="402"/>
      <c r="H410" s="20">
        <v>0</v>
      </c>
      <c r="I410" s="19"/>
      <c r="J410" s="20"/>
      <c r="K410" s="315"/>
      <c r="L410" s="315"/>
      <c r="M410" s="20">
        <v>0</v>
      </c>
      <c r="N410" s="19"/>
      <c r="O410" s="20"/>
      <c r="P410" s="315"/>
      <c r="Q410" s="315"/>
      <c r="R410" s="20">
        <v>0</v>
      </c>
      <c r="S410" s="19"/>
      <c r="T410" s="20"/>
      <c r="U410" s="315"/>
      <c r="V410" s="315"/>
      <c r="W410" s="20">
        <v>0</v>
      </c>
      <c r="X410" s="19"/>
      <c r="Y410" s="20"/>
      <c r="Z410" s="315"/>
      <c r="AA410" s="315"/>
      <c r="AB410" s="20">
        <v>0</v>
      </c>
      <c r="AC410" s="19"/>
      <c r="AD410" s="20"/>
      <c r="AE410" s="315"/>
      <c r="AF410" s="315"/>
      <c r="AG410" s="20">
        <v>0</v>
      </c>
      <c r="AH410" s="19"/>
      <c r="AI410" s="20"/>
      <c r="AJ410" s="315"/>
      <c r="AK410" s="315"/>
      <c r="AL410" s="20">
        <v>0</v>
      </c>
      <c r="AM410" s="19"/>
      <c r="AN410" s="20"/>
      <c r="AO410" s="315"/>
      <c r="AP410" s="315"/>
      <c r="AQ410" s="20">
        <v>0</v>
      </c>
      <c r="AR410" s="19"/>
      <c r="AS410" s="20"/>
      <c r="AT410" s="315"/>
      <c r="AU410" s="315"/>
      <c r="AV410" s="20">
        <v>0</v>
      </c>
      <c r="AW410" s="19"/>
      <c r="AX410" s="20"/>
      <c r="AY410" s="315"/>
      <c r="AZ410" s="315"/>
      <c r="BA410" s="20">
        <v>0</v>
      </c>
      <c r="BB410" s="19"/>
      <c r="BC410" s="20"/>
      <c r="BD410" s="315"/>
      <c r="BE410" s="315"/>
      <c r="BF410" s="20">
        <v>0</v>
      </c>
      <c r="BG410" s="19"/>
      <c r="BH410" s="20"/>
      <c r="BI410" s="315"/>
      <c r="BJ410" s="315"/>
      <c r="BK410" s="20">
        <v>0</v>
      </c>
      <c r="BL410" s="19"/>
      <c r="BM410" s="20"/>
      <c r="BN410" s="315"/>
      <c r="BO410" s="315"/>
      <c r="BP410" s="20">
        <v>0</v>
      </c>
      <c r="BQ410" s="19"/>
      <c r="BR410" s="20"/>
      <c r="BS410" s="315"/>
      <c r="BT410" s="315"/>
      <c r="BU410" s="20">
        <f>SUM(M410:BP410)</f>
        <v>0</v>
      </c>
      <c r="BV410" s="19"/>
      <c r="BW410" s="20"/>
      <c r="BX410" s="315"/>
      <c r="BY410" s="315"/>
      <c r="BZ410" s="20">
        <v>73738</v>
      </c>
      <c r="CA410" s="19"/>
      <c r="CB410" s="20"/>
      <c r="CC410" s="315"/>
      <c r="CD410" s="315"/>
      <c r="CE410" s="20">
        <v>0</v>
      </c>
      <c r="CF410" s="19"/>
      <c r="CG410" s="20"/>
      <c r="CH410" s="315"/>
      <c r="CI410" s="315"/>
      <c r="CJ410" s="20">
        <v>41905</v>
      </c>
      <c r="CK410" s="19"/>
      <c r="CL410" s="20"/>
      <c r="CM410" s="315"/>
      <c r="CN410" s="315"/>
      <c r="CO410" s="20">
        <v>31833</v>
      </c>
      <c r="CP410" s="19"/>
      <c r="CQ410" s="20"/>
      <c r="CR410" s="315"/>
      <c r="CS410" s="315"/>
      <c r="CT410" s="20">
        <v>0</v>
      </c>
      <c r="CU410" s="19"/>
      <c r="CV410" s="20"/>
      <c r="CW410" s="315"/>
      <c r="CX410" s="315"/>
      <c r="CY410" s="20">
        <v>0</v>
      </c>
      <c r="CZ410" s="19"/>
      <c r="DA410" s="20"/>
      <c r="DB410" s="315"/>
      <c r="DC410" s="315"/>
      <c r="DD410" s="20">
        <v>0</v>
      </c>
      <c r="DE410" s="19"/>
      <c r="DF410" s="20"/>
      <c r="DG410" s="315"/>
      <c r="DH410" s="315"/>
      <c r="DI410" s="20">
        <v>0</v>
      </c>
      <c r="DJ410" s="19"/>
      <c r="DK410" s="20"/>
      <c r="DL410" s="315"/>
      <c r="DM410" s="315"/>
      <c r="DN410" s="20">
        <v>0</v>
      </c>
      <c r="DO410" s="19"/>
      <c r="DP410" s="20"/>
      <c r="DQ410" s="315"/>
      <c r="DR410" s="315"/>
      <c r="DS410" s="20">
        <v>0</v>
      </c>
      <c r="DT410" s="19"/>
      <c r="DU410" s="20"/>
      <c r="DV410" s="315"/>
      <c r="DW410" s="315"/>
      <c r="DX410" s="20">
        <v>0</v>
      </c>
      <c r="DY410" s="19"/>
      <c r="DZ410" s="20"/>
      <c r="EA410" s="315"/>
      <c r="EB410" s="315"/>
      <c r="EC410" s="20">
        <v>0</v>
      </c>
      <c r="ED410" s="19"/>
      <c r="EE410" s="20"/>
      <c r="EF410" s="315"/>
      <c r="EG410" s="315"/>
      <c r="EH410" s="20">
        <v>0</v>
      </c>
      <c r="EI410" s="19"/>
      <c r="EJ410" s="20"/>
      <c r="EK410" s="315"/>
      <c r="EL410" s="315"/>
      <c r="EM410" s="20">
        <f>SUM(CE410:DX410)</f>
        <v>73738</v>
      </c>
      <c r="EN410" s="19"/>
      <c r="EO410" s="20"/>
      <c r="EP410" s="151"/>
    </row>
    <row r="411" spans="4:146" ht="12.75" customHeight="1" x14ac:dyDescent="0.3">
      <c r="D411" s="151" t="s">
        <v>420</v>
      </c>
      <c r="G411" s="419"/>
      <c r="H411" s="6">
        <v>-75407</v>
      </c>
      <c r="I411" s="5"/>
      <c r="J411" s="20"/>
      <c r="K411" s="315"/>
      <c r="L411" s="483"/>
      <c r="M411" s="6">
        <v>0</v>
      </c>
      <c r="N411" s="5"/>
      <c r="O411" s="20"/>
      <c r="P411" s="315"/>
      <c r="Q411" s="483"/>
      <c r="R411" s="6">
        <v>0</v>
      </c>
      <c r="S411" s="5"/>
      <c r="T411" s="20"/>
      <c r="U411" s="315"/>
      <c r="V411" s="483"/>
      <c r="W411" s="6">
        <v>0</v>
      </c>
      <c r="X411" s="5"/>
      <c r="Y411" s="20"/>
      <c r="Z411" s="315"/>
      <c r="AA411" s="483"/>
      <c r="AB411" s="6">
        <v>0</v>
      </c>
      <c r="AC411" s="5"/>
      <c r="AD411" s="20"/>
      <c r="AE411" s="315"/>
      <c r="AF411" s="483"/>
      <c r="AG411" s="6">
        <v>0</v>
      </c>
      <c r="AH411" s="5"/>
      <c r="AI411" s="20"/>
      <c r="AJ411" s="315"/>
      <c r="AK411" s="483"/>
      <c r="AL411" s="6">
        <v>-75407</v>
      </c>
      <c r="AM411" s="5"/>
      <c r="AN411" s="20"/>
      <c r="AO411" s="315"/>
      <c r="AP411" s="483"/>
      <c r="AQ411" s="6">
        <v>-201239</v>
      </c>
      <c r="AR411" s="5"/>
      <c r="AS411" s="20"/>
      <c r="AT411" s="315"/>
      <c r="AU411" s="483"/>
      <c r="AV411" s="6">
        <v>-86141</v>
      </c>
      <c r="AW411" s="5"/>
      <c r="AX411" s="20"/>
      <c r="AY411" s="315"/>
      <c r="AZ411" s="483"/>
      <c r="BA411" s="6">
        <v>-112661</v>
      </c>
      <c r="BB411" s="5"/>
      <c r="BC411" s="20"/>
      <c r="BD411" s="315"/>
      <c r="BE411" s="483"/>
      <c r="BF411" s="6">
        <v>-269968</v>
      </c>
      <c r="BG411" s="5"/>
      <c r="BH411" s="20"/>
      <c r="BI411" s="315"/>
      <c r="BJ411" s="483"/>
      <c r="BK411" s="6">
        <v>0</v>
      </c>
      <c r="BL411" s="5"/>
      <c r="BM411" s="20"/>
      <c r="BN411" s="315"/>
      <c r="BO411" s="483"/>
      <c r="BP411" s="6">
        <v>0</v>
      </c>
      <c r="BQ411" s="5"/>
      <c r="BR411" s="20"/>
      <c r="BS411" s="315"/>
      <c r="BT411" s="483"/>
      <c r="BU411" s="6">
        <f>SUM(M411:BP411)</f>
        <v>-745416</v>
      </c>
      <c r="BV411" s="5"/>
      <c r="BW411" s="20"/>
      <c r="BX411" s="315"/>
      <c r="BY411" s="483"/>
      <c r="BZ411" s="6">
        <v>-238737</v>
      </c>
      <c r="CA411" s="5"/>
      <c r="CB411" s="20"/>
      <c r="CC411" s="315"/>
      <c r="CD411" s="483"/>
      <c r="CE411" s="6">
        <v>0</v>
      </c>
      <c r="CF411" s="5"/>
      <c r="CG411" s="20"/>
      <c r="CH411" s="315"/>
      <c r="CI411" s="483"/>
      <c r="CJ411" s="6">
        <v>0</v>
      </c>
      <c r="CK411" s="5"/>
      <c r="CL411" s="20"/>
      <c r="CM411" s="315"/>
      <c r="CN411" s="483"/>
      <c r="CO411" s="6">
        <v>0</v>
      </c>
      <c r="CP411" s="5"/>
      <c r="CQ411" s="20"/>
      <c r="CR411" s="315"/>
      <c r="CS411" s="483"/>
      <c r="CT411" s="6">
        <v>0</v>
      </c>
      <c r="CU411" s="5"/>
      <c r="CV411" s="20"/>
      <c r="CW411" s="315"/>
      <c r="CX411" s="483"/>
      <c r="CY411" s="6">
        <v>0</v>
      </c>
      <c r="CZ411" s="5"/>
      <c r="DA411" s="20"/>
      <c r="DB411" s="315"/>
      <c r="DC411" s="483"/>
      <c r="DD411" s="6">
        <v>0</v>
      </c>
      <c r="DE411" s="5"/>
      <c r="DF411" s="20"/>
      <c r="DG411" s="315"/>
      <c r="DH411" s="483"/>
      <c r="DI411" s="6">
        <v>-225664</v>
      </c>
      <c r="DJ411" s="5"/>
      <c r="DK411" s="20"/>
      <c r="DL411" s="315"/>
      <c r="DM411" s="483"/>
      <c r="DN411" s="6">
        <v>0</v>
      </c>
      <c r="DO411" s="5"/>
      <c r="DP411" s="20"/>
      <c r="DQ411" s="315"/>
      <c r="DR411" s="483"/>
      <c r="DS411" s="6">
        <v>0</v>
      </c>
      <c r="DT411" s="5"/>
      <c r="DU411" s="20"/>
      <c r="DV411" s="315"/>
      <c r="DW411" s="483"/>
      <c r="DX411" s="6">
        <v>0</v>
      </c>
      <c r="DY411" s="5"/>
      <c r="DZ411" s="20"/>
      <c r="EA411" s="315"/>
      <c r="EB411" s="483"/>
      <c r="EC411" s="6">
        <v>-6450</v>
      </c>
      <c r="ED411" s="5"/>
      <c r="EE411" s="20"/>
      <c r="EF411" s="315"/>
      <c r="EG411" s="483"/>
      <c r="EH411" s="6">
        <v>-6623</v>
      </c>
      <c r="EI411" s="5"/>
      <c r="EJ411" s="20"/>
      <c r="EK411" s="315"/>
      <c r="EL411" s="483"/>
      <c r="EM411" s="6">
        <f>SUM(CE411:DX411)</f>
        <v>-225664</v>
      </c>
      <c r="EN411" s="5"/>
      <c r="EO411" s="20"/>
      <c r="EP411" s="151"/>
    </row>
    <row r="412" spans="4:146" ht="12.75" hidden="1" customHeight="1" x14ac:dyDescent="0.3">
      <c r="D412" s="151"/>
      <c r="H412" s="20"/>
      <c r="I412" s="20"/>
      <c r="J412" s="20"/>
      <c r="K412" s="315"/>
      <c r="L412" s="20"/>
      <c r="M412" s="20"/>
      <c r="N412" s="20"/>
      <c r="O412" s="20"/>
      <c r="P412" s="315"/>
      <c r="Q412" s="20"/>
      <c r="R412" s="20"/>
      <c r="S412" s="20"/>
      <c r="T412" s="20"/>
      <c r="U412" s="315"/>
      <c r="V412" s="20"/>
      <c r="W412" s="20"/>
      <c r="X412" s="20"/>
      <c r="Y412" s="20"/>
      <c r="Z412" s="315"/>
      <c r="AA412" s="20"/>
      <c r="AB412" s="20"/>
      <c r="AC412" s="20"/>
      <c r="AD412" s="20"/>
      <c r="AE412" s="315"/>
      <c r="AF412" s="20"/>
      <c r="AG412" s="20"/>
      <c r="AH412" s="20"/>
      <c r="AI412" s="20"/>
      <c r="AJ412" s="315"/>
      <c r="AK412" s="20"/>
      <c r="AL412" s="20"/>
      <c r="AM412" s="20"/>
      <c r="AN412" s="20"/>
      <c r="AO412" s="315"/>
      <c r="AP412" s="20"/>
      <c r="AQ412" s="20"/>
      <c r="AR412" s="20"/>
      <c r="AS412" s="20"/>
      <c r="AT412" s="315"/>
      <c r="AU412" s="20"/>
      <c r="AV412" s="20"/>
      <c r="AW412" s="20"/>
      <c r="AX412" s="20"/>
      <c r="AY412" s="315"/>
      <c r="AZ412" s="20"/>
      <c r="BA412" s="20"/>
      <c r="BB412" s="20"/>
      <c r="BC412" s="20"/>
      <c r="BD412" s="315"/>
      <c r="BE412" s="20"/>
      <c r="BF412" s="20"/>
      <c r="BG412" s="20"/>
      <c r="BH412" s="20"/>
      <c r="BI412" s="315"/>
      <c r="BJ412" s="20"/>
      <c r="BK412" s="20"/>
      <c r="BL412" s="20"/>
      <c r="BM412" s="20"/>
      <c r="BN412" s="315"/>
      <c r="BO412" s="20"/>
      <c r="BP412" s="20"/>
      <c r="BQ412" s="20"/>
      <c r="BR412" s="20"/>
      <c r="BS412" s="315"/>
      <c r="BT412" s="20"/>
      <c r="BU412" s="20"/>
      <c r="BV412" s="20"/>
      <c r="BW412" s="20"/>
      <c r="BX412" s="315"/>
      <c r="BY412" s="20"/>
      <c r="BZ412" s="20"/>
      <c r="CA412" s="20"/>
      <c r="CB412" s="20"/>
      <c r="CC412" s="315"/>
      <c r="CD412" s="20"/>
      <c r="CE412" s="20"/>
      <c r="CF412" s="20"/>
      <c r="CG412" s="20"/>
      <c r="CH412" s="315"/>
      <c r="CI412" s="20"/>
      <c r="CJ412" s="20"/>
      <c r="CK412" s="20"/>
      <c r="CL412" s="20"/>
      <c r="CM412" s="315"/>
      <c r="CN412" s="20"/>
      <c r="CO412" s="20"/>
      <c r="CP412" s="20"/>
      <c r="CQ412" s="20"/>
      <c r="CR412" s="315"/>
      <c r="CS412" s="20"/>
      <c r="CT412" s="20"/>
      <c r="CU412" s="20"/>
      <c r="CV412" s="20"/>
      <c r="CW412" s="315"/>
      <c r="CX412" s="20"/>
      <c r="CY412" s="20"/>
      <c r="CZ412" s="20"/>
      <c r="DA412" s="20"/>
      <c r="DB412" s="315"/>
      <c r="DC412" s="20"/>
      <c r="DD412" s="20"/>
      <c r="DE412" s="20"/>
      <c r="DF412" s="20"/>
      <c r="DG412" s="315"/>
      <c r="DH412" s="20"/>
      <c r="DI412" s="20"/>
      <c r="DJ412" s="20"/>
      <c r="DK412" s="20"/>
      <c r="DL412" s="315"/>
      <c r="DM412" s="20"/>
      <c r="DN412" s="20"/>
      <c r="DO412" s="20"/>
      <c r="DP412" s="20"/>
      <c r="DQ412" s="315"/>
      <c r="DR412" s="20"/>
      <c r="DS412" s="20"/>
      <c r="DT412" s="20"/>
      <c r="DU412" s="20"/>
      <c r="DV412" s="315"/>
      <c r="DW412" s="20"/>
      <c r="DX412" s="20"/>
      <c r="DY412" s="20"/>
      <c r="DZ412" s="20"/>
      <c r="EA412" s="315"/>
      <c r="EB412" s="20"/>
      <c r="EC412" s="20"/>
      <c r="ED412" s="20"/>
      <c r="EE412" s="20"/>
      <c r="EF412" s="315"/>
      <c r="EG412" s="20"/>
      <c r="EH412" s="20"/>
      <c r="EI412" s="20"/>
      <c r="EJ412" s="20"/>
      <c r="EK412" s="315"/>
      <c r="EL412" s="20"/>
      <c r="EM412" s="20"/>
      <c r="EN412" s="20"/>
      <c r="EO412" s="20"/>
      <c r="EP412" s="151"/>
    </row>
    <row r="413" spans="4:146" ht="12.75" hidden="1" customHeight="1" x14ac:dyDescent="0.3">
      <c r="D413" s="151" t="s">
        <v>485</v>
      </c>
      <c r="H413" s="20">
        <f>SUM(H414:H416)</f>
        <v>0</v>
      </c>
      <c r="I413" s="20"/>
      <c r="J413" s="20"/>
      <c r="K413" s="315"/>
      <c r="L413" s="20"/>
      <c r="M413" s="20">
        <f>SUM(M414:M416)</f>
        <v>0</v>
      </c>
      <c r="N413" s="20"/>
      <c r="O413" s="20"/>
      <c r="P413" s="315"/>
      <c r="Q413" s="20"/>
      <c r="R413" s="20">
        <f>SUM(R414:R416)</f>
        <v>0</v>
      </c>
      <c r="S413" s="20"/>
      <c r="T413" s="20"/>
      <c r="U413" s="315"/>
      <c r="V413" s="20"/>
      <c r="W413" s="20">
        <f>SUM(W414:W416)</f>
        <v>0</v>
      </c>
      <c r="X413" s="20"/>
      <c r="Y413" s="20"/>
      <c r="Z413" s="315"/>
      <c r="AA413" s="20"/>
      <c r="AB413" s="20">
        <f>SUM(AB414:AB416)</f>
        <v>0</v>
      </c>
      <c r="AC413" s="20"/>
      <c r="AD413" s="20"/>
      <c r="AE413" s="315"/>
      <c r="AF413" s="20"/>
      <c r="AG413" s="20">
        <f>SUM(AG414:AG416)</f>
        <v>0</v>
      </c>
      <c r="AH413" s="20"/>
      <c r="AI413" s="20"/>
      <c r="AJ413" s="315"/>
      <c r="AK413" s="20"/>
      <c r="AL413" s="20">
        <f>SUM(AL414:AL416)</f>
        <v>0</v>
      </c>
      <c r="AM413" s="20"/>
      <c r="AN413" s="20"/>
      <c r="AO413" s="315"/>
      <c r="AP413" s="20"/>
      <c r="AQ413" s="20">
        <f>SUM(AQ414:AQ416)</f>
        <v>0</v>
      </c>
      <c r="AR413" s="20"/>
      <c r="AS413" s="20"/>
      <c r="AT413" s="315"/>
      <c r="AU413" s="20"/>
      <c r="AV413" s="20">
        <f>SUM(AV414:AV416)</f>
        <v>0</v>
      </c>
      <c r="AW413" s="20"/>
      <c r="AX413" s="20"/>
      <c r="AY413" s="315"/>
      <c r="AZ413" s="20"/>
      <c r="BA413" s="20">
        <f>SUM(BA414:BA416)</f>
        <v>0</v>
      </c>
      <c r="BB413" s="20"/>
      <c r="BC413" s="20"/>
      <c r="BD413" s="315"/>
      <c r="BE413" s="20"/>
      <c r="BF413" s="20">
        <f>SUM(BF414:BF416)</f>
        <v>0</v>
      </c>
      <c r="BG413" s="20"/>
      <c r="BH413" s="20"/>
      <c r="BI413" s="315"/>
      <c r="BJ413" s="20"/>
      <c r="BK413" s="20">
        <f>SUM(BK414:BK416)</f>
        <v>0</v>
      </c>
      <c r="BL413" s="20"/>
      <c r="BM413" s="20"/>
      <c r="BN413" s="315"/>
      <c r="BO413" s="20"/>
      <c r="BP413" s="20">
        <f>SUM(BP414:BP416)</f>
        <v>0</v>
      </c>
      <c r="BQ413" s="20"/>
      <c r="BR413" s="20"/>
      <c r="BS413" s="315"/>
      <c r="BT413" s="20"/>
      <c r="BU413" s="20">
        <f>SUM(BU414:BU416)</f>
        <v>0</v>
      </c>
      <c r="BV413" s="20"/>
      <c r="BW413" s="20"/>
      <c r="BX413" s="315"/>
      <c r="BY413" s="20"/>
      <c r="BZ413" s="20">
        <f>SUM(BZ414:BZ416)</f>
        <v>0</v>
      </c>
      <c r="CA413" s="20"/>
      <c r="CB413" s="20"/>
      <c r="CC413" s="315"/>
      <c r="CD413" s="20"/>
      <c r="CE413" s="20">
        <f>SUM(CE414:CE416)</f>
        <v>0</v>
      </c>
      <c r="CF413" s="20"/>
      <c r="CG413" s="20"/>
      <c r="CH413" s="315"/>
      <c r="CI413" s="20"/>
      <c r="CJ413" s="20">
        <f>SUM(CJ414:CJ416)</f>
        <v>0</v>
      </c>
      <c r="CK413" s="20"/>
      <c r="CL413" s="20"/>
      <c r="CM413" s="315"/>
      <c r="CN413" s="20"/>
      <c r="CO413" s="20">
        <f>SUM(CO414:CO416)</f>
        <v>0</v>
      </c>
      <c r="CP413" s="20"/>
      <c r="CQ413" s="20"/>
      <c r="CR413" s="315"/>
      <c r="CS413" s="20"/>
      <c r="CT413" s="20">
        <f>SUM(CT414:CT416)</f>
        <v>0</v>
      </c>
      <c r="CU413" s="20"/>
      <c r="CV413" s="20"/>
      <c r="CW413" s="315"/>
      <c r="CX413" s="20"/>
      <c r="CY413" s="20">
        <f>SUM(CY414:CY416)</f>
        <v>0</v>
      </c>
      <c r="CZ413" s="20"/>
      <c r="DA413" s="20"/>
      <c r="DB413" s="315"/>
      <c r="DC413" s="20"/>
      <c r="DD413" s="20">
        <f>SUM(DD414:DD416)</f>
        <v>0</v>
      </c>
      <c r="DE413" s="20"/>
      <c r="DF413" s="20"/>
      <c r="DG413" s="315"/>
      <c r="DH413" s="20"/>
      <c r="DI413" s="20">
        <f>SUM(DI414:DI416)</f>
        <v>0</v>
      </c>
      <c r="DJ413" s="20"/>
      <c r="DK413" s="20"/>
      <c r="DL413" s="315"/>
      <c r="DM413" s="20"/>
      <c r="DN413" s="20">
        <f>SUM(DN414:DN416)</f>
        <v>0</v>
      </c>
      <c r="DO413" s="20"/>
      <c r="DP413" s="20"/>
      <c r="DQ413" s="315"/>
      <c r="DR413" s="20"/>
      <c r="DS413" s="20">
        <f>SUM(DS414:DS416)</f>
        <v>0</v>
      </c>
      <c r="DT413" s="20"/>
      <c r="DU413" s="20"/>
      <c r="DV413" s="315"/>
      <c r="DW413" s="20"/>
      <c r="DX413" s="20">
        <f>SUM(DX414:DX416)</f>
        <v>0</v>
      </c>
      <c r="DY413" s="20"/>
      <c r="DZ413" s="20"/>
      <c r="EA413" s="315"/>
      <c r="EB413" s="20"/>
      <c r="EC413" s="20">
        <f>SUM(EC414:EC416)</f>
        <v>0</v>
      </c>
      <c r="ED413" s="20"/>
      <c r="EE413" s="20"/>
      <c r="EF413" s="315"/>
      <c r="EG413" s="20"/>
      <c r="EH413" s="20">
        <f>SUM(EH414:EH416)</f>
        <v>0</v>
      </c>
      <c r="EI413" s="20"/>
      <c r="EJ413" s="20"/>
      <c r="EK413" s="315"/>
      <c r="EL413" s="20"/>
      <c r="EM413" s="20">
        <f>SUM(EM414:EM416)</f>
        <v>0</v>
      </c>
      <c r="EN413" s="20"/>
      <c r="EO413" s="20"/>
      <c r="EP413" s="151"/>
    </row>
    <row r="414" spans="4:146" ht="12.75" hidden="1" customHeight="1" x14ac:dyDescent="0.3">
      <c r="D414" s="151" t="s">
        <v>416</v>
      </c>
      <c r="G414" s="406"/>
      <c r="H414" s="474">
        <v>0</v>
      </c>
      <c r="I414" s="475"/>
      <c r="J414" s="20"/>
      <c r="K414" s="315"/>
      <c r="L414" s="476"/>
      <c r="M414" s="474">
        <v>0</v>
      </c>
      <c r="N414" s="475"/>
      <c r="O414" s="20"/>
      <c r="P414" s="315"/>
      <c r="Q414" s="476"/>
      <c r="R414" s="474">
        <v>0</v>
      </c>
      <c r="S414" s="475"/>
      <c r="T414" s="20"/>
      <c r="U414" s="315"/>
      <c r="V414" s="476"/>
      <c r="W414" s="474">
        <v>0</v>
      </c>
      <c r="X414" s="475"/>
      <c r="Y414" s="20"/>
      <c r="Z414" s="315"/>
      <c r="AA414" s="476"/>
      <c r="AB414" s="474">
        <v>0</v>
      </c>
      <c r="AC414" s="475"/>
      <c r="AD414" s="20"/>
      <c r="AE414" s="315"/>
      <c r="AF414" s="476"/>
      <c r="AG414" s="474">
        <v>0</v>
      </c>
      <c r="AH414" s="475"/>
      <c r="AI414" s="20"/>
      <c r="AJ414" s="315"/>
      <c r="AK414" s="476"/>
      <c r="AL414" s="474">
        <v>0</v>
      </c>
      <c r="AM414" s="475"/>
      <c r="AN414" s="20"/>
      <c r="AO414" s="315"/>
      <c r="AP414" s="476"/>
      <c r="AQ414" s="474">
        <v>0</v>
      </c>
      <c r="AR414" s="475"/>
      <c r="AS414" s="20"/>
      <c r="AT414" s="315"/>
      <c r="AU414" s="476"/>
      <c r="AV414" s="474">
        <v>0</v>
      </c>
      <c r="AW414" s="475"/>
      <c r="AX414" s="20"/>
      <c r="AY414" s="315"/>
      <c r="AZ414" s="476"/>
      <c r="BA414" s="474">
        <v>0</v>
      </c>
      <c r="BB414" s="475"/>
      <c r="BC414" s="20"/>
      <c r="BD414" s="315"/>
      <c r="BE414" s="476"/>
      <c r="BF414" s="474">
        <v>0</v>
      </c>
      <c r="BG414" s="475"/>
      <c r="BH414" s="20"/>
      <c r="BI414" s="315"/>
      <c r="BJ414" s="476"/>
      <c r="BK414" s="474">
        <v>0</v>
      </c>
      <c r="BL414" s="475"/>
      <c r="BM414" s="20"/>
      <c r="BN414" s="315"/>
      <c r="BO414" s="476"/>
      <c r="BP414" s="474">
        <v>0</v>
      </c>
      <c r="BQ414" s="475"/>
      <c r="BR414" s="20"/>
      <c r="BS414" s="315"/>
      <c r="BT414" s="476"/>
      <c r="BU414" s="474">
        <f>SUM(M414:BP414)</f>
        <v>0</v>
      </c>
      <c r="BV414" s="475"/>
      <c r="BW414" s="20"/>
      <c r="BX414" s="315"/>
      <c r="BY414" s="476"/>
      <c r="BZ414" s="474">
        <v>0</v>
      </c>
      <c r="CA414" s="475"/>
      <c r="CB414" s="20"/>
      <c r="CC414" s="315"/>
      <c r="CD414" s="476"/>
      <c r="CE414" s="474">
        <v>0</v>
      </c>
      <c r="CF414" s="475"/>
      <c r="CG414" s="20"/>
      <c r="CH414" s="315"/>
      <c r="CI414" s="476"/>
      <c r="CJ414" s="474">
        <v>0</v>
      </c>
      <c r="CK414" s="475"/>
      <c r="CL414" s="20"/>
      <c r="CM414" s="315"/>
      <c r="CN414" s="476"/>
      <c r="CO414" s="474">
        <v>0</v>
      </c>
      <c r="CP414" s="475"/>
      <c r="CQ414" s="20"/>
      <c r="CR414" s="315"/>
      <c r="CS414" s="476"/>
      <c r="CT414" s="474">
        <v>0</v>
      </c>
      <c r="CU414" s="475"/>
      <c r="CV414" s="20"/>
      <c r="CW414" s="315"/>
      <c r="CX414" s="476"/>
      <c r="CY414" s="474">
        <v>0</v>
      </c>
      <c r="CZ414" s="475"/>
      <c r="DA414" s="20"/>
      <c r="DB414" s="315"/>
      <c r="DC414" s="476"/>
      <c r="DD414" s="474">
        <v>0</v>
      </c>
      <c r="DE414" s="475"/>
      <c r="DF414" s="20"/>
      <c r="DG414" s="315"/>
      <c r="DH414" s="476"/>
      <c r="DI414" s="474">
        <v>0</v>
      </c>
      <c r="DJ414" s="475"/>
      <c r="DK414" s="20"/>
      <c r="DL414" s="315"/>
      <c r="DM414" s="476"/>
      <c r="DN414" s="474">
        <v>0</v>
      </c>
      <c r="DO414" s="475"/>
      <c r="DP414" s="20"/>
      <c r="DQ414" s="315"/>
      <c r="DR414" s="476"/>
      <c r="DS414" s="474">
        <v>0</v>
      </c>
      <c r="DT414" s="475"/>
      <c r="DU414" s="20"/>
      <c r="DV414" s="315"/>
      <c r="DW414" s="476"/>
      <c r="DX414" s="474">
        <v>0</v>
      </c>
      <c r="DY414" s="475"/>
      <c r="DZ414" s="20"/>
      <c r="EA414" s="315"/>
      <c r="EB414" s="476"/>
      <c r="EC414" s="474">
        <v>0</v>
      </c>
      <c r="ED414" s="475"/>
      <c r="EE414" s="20"/>
      <c r="EF414" s="315"/>
      <c r="EG414" s="476"/>
      <c r="EH414" s="474">
        <v>0</v>
      </c>
      <c r="EI414" s="475"/>
      <c r="EJ414" s="20"/>
      <c r="EK414" s="315"/>
      <c r="EL414" s="476"/>
      <c r="EM414" s="474">
        <f>SUM(CE414:EH414)</f>
        <v>0</v>
      </c>
      <c r="EN414" s="475"/>
      <c r="EO414" s="20"/>
      <c r="EP414" s="151"/>
    </row>
    <row r="415" spans="4:146" ht="12.75" hidden="1" customHeight="1" x14ac:dyDescent="0.3">
      <c r="D415" s="151" t="s">
        <v>419</v>
      </c>
      <c r="G415" s="402"/>
      <c r="H415" s="20">
        <v>0</v>
      </c>
      <c r="I415" s="19"/>
      <c r="J415" s="20"/>
      <c r="K415" s="315"/>
      <c r="L415" s="315"/>
      <c r="M415" s="20">
        <v>0</v>
      </c>
      <c r="N415" s="19"/>
      <c r="O415" s="20"/>
      <c r="P415" s="315"/>
      <c r="Q415" s="315"/>
      <c r="R415" s="20">
        <v>0</v>
      </c>
      <c r="S415" s="19"/>
      <c r="T415" s="20"/>
      <c r="U415" s="315"/>
      <c r="V415" s="315"/>
      <c r="W415" s="20">
        <v>0</v>
      </c>
      <c r="X415" s="19"/>
      <c r="Y415" s="20"/>
      <c r="Z415" s="315"/>
      <c r="AA415" s="315"/>
      <c r="AB415" s="20">
        <v>0</v>
      </c>
      <c r="AC415" s="19"/>
      <c r="AD415" s="20"/>
      <c r="AE415" s="315"/>
      <c r="AF415" s="315"/>
      <c r="AG415" s="20">
        <v>0</v>
      </c>
      <c r="AH415" s="19"/>
      <c r="AI415" s="20"/>
      <c r="AJ415" s="315"/>
      <c r="AK415" s="315"/>
      <c r="AL415" s="20">
        <v>0</v>
      </c>
      <c r="AM415" s="19"/>
      <c r="AN415" s="20"/>
      <c r="AO415" s="315"/>
      <c r="AP415" s="315"/>
      <c r="AQ415" s="20">
        <v>0</v>
      </c>
      <c r="AR415" s="19"/>
      <c r="AS415" s="20"/>
      <c r="AT415" s="315"/>
      <c r="AU415" s="315"/>
      <c r="AV415" s="20">
        <v>0</v>
      </c>
      <c r="AW415" s="19"/>
      <c r="AX415" s="20"/>
      <c r="AY415" s="315"/>
      <c r="AZ415" s="315"/>
      <c r="BA415" s="20">
        <v>0</v>
      </c>
      <c r="BB415" s="19"/>
      <c r="BC415" s="20"/>
      <c r="BD415" s="315"/>
      <c r="BE415" s="315"/>
      <c r="BF415" s="20">
        <v>0</v>
      </c>
      <c r="BG415" s="19"/>
      <c r="BH415" s="20"/>
      <c r="BI415" s="315"/>
      <c r="BJ415" s="315"/>
      <c r="BK415" s="20">
        <v>0</v>
      </c>
      <c r="BL415" s="19"/>
      <c r="BM415" s="20"/>
      <c r="BN415" s="315"/>
      <c r="BO415" s="315"/>
      <c r="BP415" s="20">
        <v>0</v>
      </c>
      <c r="BQ415" s="19"/>
      <c r="BR415" s="20"/>
      <c r="BS415" s="315"/>
      <c r="BT415" s="315"/>
      <c r="BU415" s="20">
        <f>SUM(M415:BP415)</f>
        <v>0</v>
      </c>
      <c r="BV415" s="19"/>
      <c r="BW415" s="20"/>
      <c r="BX415" s="315"/>
      <c r="BY415" s="315"/>
      <c r="BZ415" s="20">
        <v>0</v>
      </c>
      <c r="CA415" s="19"/>
      <c r="CB415" s="20"/>
      <c r="CC415" s="315"/>
      <c r="CD415" s="315"/>
      <c r="CE415" s="20">
        <v>0</v>
      </c>
      <c r="CF415" s="19"/>
      <c r="CG415" s="20"/>
      <c r="CH415" s="315"/>
      <c r="CI415" s="315"/>
      <c r="CJ415" s="20">
        <v>0</v>
      </c>
      <c r="CK415" s="19"/>
      <c r="CL415" s="20"/>
      <c r="CM415" s="315"/>
      <c r="CN415" s="315"/>
      <c r="CO415" s="20">
        <v>0</v>
      </c>
      <c r="CP415" s="19"/>
      <c r="CQ415" s="20"/>
      <c r="CR415" s="315"/>
      <c r="CS415" s="315"/>
      <c r="CT415" s="20">
        <v>0</v>
      </c>
      <c r="CU415" s="19"/>
      <c r="CV415" s="20"/>
      <c r="CW415" s="315"/>
      <c r="CX415" s="315"/>
      <c r="CY415" s="20">
        <v>0</v>
      </c>
      <c r="CZ415" s="19"/>
      <c r="DA415" s="20"/>
      <c r="DB415" s="315"/>
      <c r="DC415" s="315"/>
      <c r="DD415" s="20">
        <v>0</v>
      </c>
      <c r="DE415" s="19"/>
      <c r="DF415" s="20"/>
      <c r="DG415" s="315"/>
      <c r="DH415" s="315"/>
      <c r="DI415" s="20">
        <v>0</v>
      </c>
      <c r="DJ415" s="19"/>
      <c r="DK415" s="20"/>
      <c r="DL415" s="315"/>
      <c r="DM415" s="315"/>
      <c r="DN415" s="20">
        <v>0</v>
      </c>
      <c r="DO415" s="19"/>
      <c r="DP415" s="20"/>
      <c r="DQ415" s="315"/>
      <c r="DR415" s="315"/>
      <c r="DS415" s="20">
        <v>0</v>
      </c>
      <c r="DT415" s="19"/>
      <c r="DU415" s="20"/>
      <c r="DV415" s="315"/>
      <c r="DW415" s="315"/>
      <c r="DX415" s="20">
        <v>0</v>
      </c>
      <c r="DY415" s="19"/>
      <c r="DZ415" s="20"/>
      <c r="EA415" s="315"/>
      <c r="EB415" s="315"/>
      <c r="EC415" s="20">
        <v>0</v>
      </c>
      <c r="ED415" s="19"/>
      <c r="EE415" s="20"/>
      <c r="EF415" s="315"/>
      <c r="EG415" s="315"/>
      <c r="EH415" s="20">
        <v>0</v>
      </c>
      <c r="EI415" s="19"/>
      <c r="EJ415" s="20"/>
      <c r="EK415" s="315"/>
      <c r="EL415" s="315"/>
      <c r="EM415" s="20">
        <f>SUM(CE415:EH415)</f>
        <v>0</v>
      </c>
      <c r="EN415" s="19"/>
      <c r="EO415" s="20"/>
      <c r="EP415" s="151"/>
    </row>
    <row r="416" spans="4:146" ht="12.75" hidden="1" customHeight="1" x14ac:dyDescent="0.3">
      <c r="D416" s="151" t="s">
        <v>420</v>
      </c>
      <c r="G416" s="419"/>
      <c r="H416" s="6">
        <v>0</v>
      </c>
      <c r="I416" s="5"/>
      <c r="J416" s="20"/>
      <c r="K416" s="315"/>
      <c r="L416" s="483"/>
      <c r="M416" s="6">
        <v>0</v>
      </c>
      <c r="N416" s="5"/>
      <c r="O416" s="20"/>
      <c r="P416" s="315"/>
      <c r="Q416" s="483"/>
      <c r="R416" s="6">
        <v>0</v>
      </c>
      <c r="S416" s="5"/>
      <c r="T416" s="20"/>
      <c r="U416" s="315"/>
      <c r="V416" s="483"/>
      <c r="W416" s="6">
        <v>0</v>
      </c>
      <c r="X416" s="5"/>
      <c r="Y416" s="20"/>
      <c r="Z416" s="315"/>
      <c r="AA416" s="483"/>
      <c r="AB416" s="6">
        <v>0</v>
      </c>
      <c r="AC416" s="5"/>
      <c r="AD416" s="20"/>
      <c r="AE416" s="315"/>
      <c r="AF416" s="483"/>
      <c r="AG416" s="6">
        <v>0</v>
      </c>
      <c r="AH416" s="5"/>
      <c r="AI416" s="20"/>
      <c r="AJ416" s="315"/>
      <c r="AK416" s="483"/>
      <c r="AL416" s="6">
        <v>0</v>
      </c>
      <c r="AM416" s="5"/>
      <c r="AN416" s="20"/>
      <c r="AO416" s="315"/>
      <c r="AP416" s="483"/>
      <c r="AQ416" s="6">
        <v>0</v>
      </c>
      <c r="AR416" s="5"/>
      <c r="AS416" s="20"/>
      <c r="AT416" s="315"/>
      <c r="AU416" s="483"/>
      <c r="AV416" s="6">
        <v>0</v>
      </c>
      <c r="AW416" s="5"/>
      <c r="AX416" s="20"/>
      <c r="AY416" s="315"/>
      <c r="AZ416" s="483"/>
      <c r="BA416" s="6">
        <v>0</v>
      </c>
      <c r="BB416" s="5"/>
      <c r="BC416" s="20"/>
      <c r="BD416" s="315"/>
      <c r="BE416" s="483"/>
      <c r="BF416" s="6">
        <v>0</v>
      </c>
      <c r="BG416" s="5"/>
      <c r="BH416" s="20"/>
      <c r="BI416" s="315"/>
      <c r="BJ416" s="483"/>
      <c r="BK416" s="6">
        <v>0</v>
      </c>
      <c r="BL416" s="5"/>
      <c r="BM416" s="20"/>
      <c r="BN416" s="315"/>
      <c r="BO416" s="483"/>
      <c r="BP416" s="6">
        <v>0</v>
      </c>
      <c r="BQ416" s="5"/>
      <c r="BR416" s="20"/>
      <c r="BS416" s="315"/>
      <c r="BT416" s="483"/>
      <c r="BU416" s="6">
        <f>SUM(M416:BP416)</f>
        <v>0</v>
      </c>
      <c r="BV416" s="5"/>
      <c r="BW416" s="20"/>
      <c r="BX416" s="315"/>
      <c r="BY416" s="483"/>
      <c r="BZ416" s="6">
        <v>0</v>
      </c>
      <c r="CA416" s="5"/>
      <c r="CB416" s="20"/>
      <c r="CC416" s="315"/>
      <c r="CD416" s="483"/>
      <c r="CE416" s="6">
        <v>0</v>
      </c>
      <c r="CF416" s="5"/>
      <c r="CG416" s="20"/>
      <c r="CH416" s="315"/>
      <c r="CI416" s="483"/>
      <c r="CJ416" s="6">
        <v>0</v>
      </c>
      <c r="CK416" s="5"/>
      <c r="CL416" s="20"/>
      <c r="CM416" s="315"/>
      <c r="CN416" s="483"/>
      <c r="CO416" s="6">
        <v>0</v>
      </c>
      <c r="CP416" s="5"/>
      <c r="CQ416" s="20"/>
      <c r="CR416" s="315"/>
      <c r="CS416" s="483"/>
      <c r="CT416" s="6">
        <v>0</v>
      </c>
      <c r="CU416" s="5"/>
      <c r="CV416" s="20"/>
      <c r="CW416" s="315"/>
      <c r="CX416" s="483"/>
      <c r="CY416" s="6">
        <v>0</v>
      </c>
      <c r="CZ416" s="5"/>
      <c r="DA416" s="20"/>
      <c r="DB416" s="315"/>
      <c r="DC416" s="483"/>
      <c r="DD416" s="6">
        <v>0</v>
      </c>
      <c r="DE416" s="5"/>
      <c r="DF416" s="20"/>
      <c r="DG416" s="315"/>
      <c r="DH416" s="483"/>
      <c r="DI416" s="6">
        <v>0</v>
      </c>
      <c r="DJ416" s="5"/>
      <c r="DK416" s="20"/>
      <c r="DL416" s="315"/>
      <c r="DM416" s="483"/>
      <c r="DN416" s="6">
        <v>0</v>
      </c>
      <c r="DO416" s="5"/>
      <c r="DP416" s="20"/>
      <c r="DQ416" s="315"/>
      <c r="DR416" s="483"/>
      <c r="DS416" s="6">
        <v>0</v>
      </c>
      <c r="DT416" s="5"/>
      <c r="DU416" s="20"/>
      <c r="DV416" s="315"/>
      <c r="DW416" s="483"/>
      <c r="DX416" s="6">
        <v>0</v>
      </c>
      <c r="DY416" s="5"/>
      <c r="DZ416" s="20"/>
      <c r="EA416" s="315"/>
      <c r="EB416" s="483"/>
      <c r="EC416" s="6">
        <v>0</v>
      </c>
      <c r="ED416" s="5"/>
      <c r="EE416" s="20"/>
      <c r="EF416" s="315"/>
      <c r="EG416" s="483"/>
      <c r="EH416" s="6">
        <v>0</v>
      </c>
      <c r="EI416" s="5"/>
      <c r="EJ416" s="20"/>
      <c r="EK416" s="315"/>
      <c r="EL416" s="483"/>
      <c r="EM416" s="6">
        <f>SUM(CE416:EH416)</f>
        <v>0</v>
      </c>
      <c r="EN416" s="5"/>
      <c r="EO416" s="20"/>
      <c r="EP416" s="151"/>
    </row>
    <row r="417" spans="4:146" ht="12.75" customHeight="1" x14ac:dyDescent="0.3">
      <c r="D417" s="151"/>
      <c r="H417" s="20"/>
      <c r="I417" s="20"/>
      <c r="J417" s="20"/>
      <c r="K417" s="315"/>
      <c r="L417" s="20"/>
      <c r="M417" s="20"/>
      <c r="N417" s="20"/>
      <c r="O417" s="20"/>
      <c r="P417" s="315"/>
      <c r="Q417" s="20"/>
      <c r="R417" s="20"/>
      <c r="S417" s="20"/>
      <c r="T417" s="20"/>
      <c r="U417" s="315"/>
      <c r="V417" s="20"/>
      <c r="W417" s="20"/>
      <c r="X417" s="20"/>
      <c r="Y417" s="20"/>
      <c r="Z417" s="315"/>
      <c r="AA417" s="20"/>
      <c r="AB417" s="20"/>
      <c r="AC417" s="20"/>
      <c r="AD417" s="20"/>
      <c r="AE417" s="315"/>
      <c r="AF417" s="20"/>
      <c r="AG417" s="20"/>
      <c r="AH417" s="20"/>
      <c r="AI417" s="20"/>
      <c r="AJ417" s="315"/>
      <c r="AK417" s="20"/>
      <c r="AL417" s="20"/>
      <c r="AM417" s="20"/>
      <c r="AN417" s="20"/>
      <c r="AO417" s="315"/>
      <c r="AP417" s="20"/>
      <c r="AQ417" s="20"/>
      <c r="AR417" s="20"/>
      <c r="AS417" s="20"/>
      <c r="AT417" s="315"/>
      <c r="AU417" s="20"/>
      <c r="AV417" s="20"/>
      <c r="AW417" s="20"/>
      <c r="AX417" s="20"/>
      <c r="AY417" s="315"/>
      <c r="AZ417" s="20"/>
      <c r="BA417" s="20"/>
      <c r="BB417" s="20"/>
      <c r="BC417" s="20"/>
      <c r="BD417" s="315"/>
      <c r="BE417" s="20"/>
      <c r="BF417" s="20"/>
      <c r="BG417" s="20"/>
      <c r="BH417" s="20"/>
      <c r="BI417" s="315"/>
      <c r="BJ417" s="20"/>
      <c r="BK417" s="20"/>
      <c r="BL417" s="20"/>
      <c r="BM417" s="20"/>
      <c r="BN417" s="315"/>
      <c r="BO417" s="20"/>
      <c r="BP417" s="20"/>
      <c r="BQ417" s="20"/>
      <c r="BR417" s="20"/>
      <c r="BS417" s="315"/>
      <c r="BT417" s="20"/>
      <c r="BU417" s="20"/>
      <c r="BV417" s="20"/>
      <c r="BW417" s="20"/>
      <c r="BX417" s="315"/>
      <c r="BY417" s="20"/>
      <c r="BZ417" s="20"/>
      <c r="CA417" s="20"/>
      <c r="CB417" s="20"/>
      <c r="CC417" s="315"/>
      <c r="CD417" s="20"/>
      <c r="CE417" s="20"/>
      <c r="CF417" s="20"/>
      <c r="CG417" s="20"/>
      <c r="CH417" s="315"/>
      <c r="CI417" s="20"/>
      <c r="CJ417" s="20"/>
      <c r="CK417" s="20"/>
      <c r="CL417" s="20"/>
      <c r="CM417" s="315"/>
      <c r="CN417" s="20"/>
      <c r="CO417" s="20"/>
      <c r="CP417" s="20"/>
      <c r="CQ417" s="20"/>
      <c r="CR417" s="315"/>
      <c r="CS417" s="20"/>
      <c r="CT417" s="20"/>
      <c r="CU417" s="20"/>
      <c r="CV417" s="20"/>
      <c r="CW417" s="315"/>
      <c r="CX417" s="20"/>
      <c r="CY417" s="20"/>
      <c r="CZ417" s="20"/>
      <c r="DA417" s="20"/>
      <c r="DB417" s="315"/>
      <c r="DC417" s="20"/>
      <c r="DD417" s="20"/>
      <c r="DE417" s="20"/>
      <c r="DF417" s="20"/>
      <c r="DG417" s="315"/>
      <c r="DH417" s="20"/>
      <c r="DI417" s="20"/>
      <c r="DJ417" s="20"/>
      <c r="DK417" s="20"/>
      <c r="DL417" s="315"/>
      <c r="DM417" s="20"/>
      <c r="DN417" s="20"/>
      <c r="DO417" s="20"/>
      <c r="DP417" s="20"/>
      <c r="DQ417" s="315"/>
      <c r="DR417" s="20"/>
      <c r="DS417" s="20"/>
      <c r="DT417" s="20"/>
      <c r="DU417" s="20"/>
      <c r="DV417" s="315"/>
      <c r="DW417" s="20"/>
      <c r="DX417" s="20"/>
      <c r="DY417" s="20"/>
      <c r="DZ417" s="20"/>
      <c r="EA417" s="315"/>
      <c r="EB417" s="20"/>
      <c r="EC417" s="20"/>
      <c r="ED417" s="20"/>
      <c r="EE417" s="20"/>
      <c r="EF417" s="315"/>
      <c r="EG417" s="20"/>
      <c r="EH417" s="20"/>
      <c r="EI417" s="20"/>
      <c r="EJ417" s="20"/>
      <c r="EK417" s="315"/>
      <c r="EL417" s="20"/>
      <c r="EM417" s="20"/>
      <c r="EN417" s="20"/>
      <c r="EO417" s="20"/>
      <c r="EP417" s="151"/>
    </row>
    <row r="418" spans="4:146" s="152" customFormat="1" x14ac:dyDescent="0.3">
      <c r="D418" s="271" t="s">
        <v>410</v>
      </c>
      <c r="E418" s="242" t="s">
        <v>142</v>
      </c>
      <c r="F418" s="707"/>
      <c r="G418" s="228"/>
      <c r="H418" s="17">
        <f>SUM(H419:H419)</f>
        <v>10027428</v>
      </c>
      <c r="I418" s="17"/>
      <c r="J418" s="17"/>
      <c r="K418" s="75"/>
      <c r="L418" s="17"/>
      <c r="M418" s="17">
        <f>SUM(M419:M419)</f>
        <v>1839017</v>
      </c>
      <c r="N418" s="17"/>
      <c r="O418" s="17"/>
      <c r="P418" s="75"/>
      <c r="Q418" s="17"/>
      <c r="R418" s="17">
        <f>SUM(R419:R419)</f>
        <v>1574881</v>
      </c>
      <c r="S418" s="17"/>
      <c r="T418" s="17"/>
      <c r="U418" s="75"/>
      <c r="V418" s="17"/>
      <c r="W418" s="17">
        <f>SUM(W419:W419)</f>
        <v>2461029</v>
      </c>
      <c r="X418" s="17"/>
      <c r="Y418" s="17"/>
      <c r="Z418" s="75"/>
      <c r="AA418" s="17"/>
      <c r="AB418" s="17">
        <f>SUM(AB419:AB419)</f>
        <v>1277871</v>
      </c>
      <c r="AC418" s="17"/>
      <c r="AD418" s="17"/>
      <c r="AE418" s="75"/>
      <c r="AF418" s="17"/>
      <c r="AG418" s="17">
        <f>SUM(AG419:AG419)</f>
        <v>904763</v>
      </c>
      <c r="AH418" s="17"/>
      <c r="AI418" s="17"/>
      <c r="AJ418" s="75"/>
      <c r="AK418" s="17"/>
      <c r="AL418" s="17">
        <f>SUM(AL419:AL419)</f>
        <v>1969867</v>
      </c>
      <c r="AM418" s="17"/>
      <c r="AN418" s="17"/>
      <c r="AO418" s="75"/>
      <c r="AP418" s="411"/>
      <c r="AQ418" s="17">
        <f>SUM(AQ419:AQ419)</f>
        <v>206957</v>
      </c>
      <c r="AR418" s="20"/>
      <c r="AS418" s="17"/>
      <c r="AT418" s="75"/>
      <c r="AU418" s="17"/>
      <c r="AV418" s="17">
        <f>SUM(AV419:AV419)</f>
        <v>5420696</v>
      </c>
      <c r="AW418" s="17"/>
      <c r="AX418" s="17"/>
      <c r="AY418" s="75"/>
      <c r="AZ418" s="17"/>
      <c r="BA418" s="17">
        <f>SUM(BA419:BA419)</f>
        <v>782265</v>
      </c>
      <c r="BB418" s="17"/>
      <c r="BC418" s="17"/>
      <c r="BD418" s="75"/>
      <c r="BE418" s="17"/>
      <c r="BF418" s="17">
        <f>SUM(BF419:BF419)</f>
        <v>1942072</v>
      </c>
      <c r="BG418" s="17"/>
      <c r="BH418" s="17"/>
      <c r="BI418" s="75"/>
      <c r="BJ418" s="17"/>
      <c r="BK418" s="17">
        <f>SUM(BK419:BK419)</f>
        <v>0</v>
      </c>
      <c r="BL418" s="17"/>
      <c r="BM418" s="17"/>
      <c r="BN418" s="75"/>
      <c r="BO418" s="17"/>
      <c r="BP418" s="17">
        <f>SUM(BP419:BP419)</f>
        <v>0</v>
      </c>
      <c r="BQ418" s="17"/>
      <c r="BR418" s="17"/>
      <c r="BS418" s="75"/>
      <c r="BT418" s="17"/>
      <c r="BU418" s="17">
        <f>SUM(BU419:BU419)</f>
        <v>18379418</v>
      </c>
      <c r="BV418" s="17"/>
      <c r="BW418" s="17"/>
      <c r="BX418" s="75"/>
      <c r="BY418" s="17"/>
      <c r="BZ418" s="17">
        <f>SUM(BZ419:BZ419)</f>
        <v>15114003</v>
      </c>
      <c r="CA418" s="17"/>
      <c r="CB418" s="17"/>
      <c r="CC418" s="75"/>
      <c r="CD418" s="17"/>
      <c r="CE418" s="17">
        <f>SUM(CE419:CE419)</f>
        <v>708703</v>
      </c>
      <c r="CF418" s="17"/>
      <c r="CG418" s="17"/>
      <c r="CH418" s="75"/>
      <c r="CI418" s="17"/>
      <c r="CJ418" s="17">
        <f>SUM(CJ419:CJ419)</f>
        <v>484188</v>
      </c>
      <c r="CK418" s="17"/>
      <c r="CL418" s="17"/>
      <c r="CM418" s="75"/>
      <c r="CN418" s="17"/>
      <c r="CO418" s="17">
        <f>SUM(CO419:CO419)</f>
        <v>458370</v>
      </c>
      <c r="CP418" s="17"/>
      <c r="CQ418" s="17"/>
      <c r="CR418" s="75"/>
      <c r="CS418" s="17"/>
      <c r="CT418" s="17">
        <f>SUM(CT419:CT419)</f>
        <v>0</v>
      </c>
      <c r="CU418" s="17"/>
      <c r="CV418" s="17"/>
      <c r="CW418" s="75"/>
      <c r="CX418" s="17"/>
      <c r="CY418" s="17">
        <f>SUM(CY419:CY419)</f>
        <v>346294</v>
      </c>
      <c r="CZ418" s="17"/>
      <c r="DA418" s="17"/>
      <c r="DB418" s="75"/>
      <c r="DC418" s="17"/>
      <c r="DD418" s="17">
        <f>SUM(DD419:DD419)</f>
        <v>471893</v>
      </c>
      <c r="DE418" s="17"/>
      <c r="DF418" s="17"/>
      <c r="DG418" s="75"/>
      <c r="DH418" s="411"/>
      <c r="DI418" s="17">
        <f>SUM(DI419:DI419)</f>
        <v>2247060</v>
      </c>
      <c r="DJ418" s="20"/>
      <c r="DK418" s="17"/>
      <c r="DL418" s="75"/>
      <c r="DM418" s="17"/>
      <c r="DN418" s="17">
        <f>SUM(DN419:DN419)</f>
        <v>299195</v>
      </c>
      <c r="DO418" s="17"/>
      <c r="DP418" s="17"/>
      <c r="DQ418" s="75"/>
      <c r="DR418" s="17"/>
      <c r="DS418" s="17">
        <f>SUM(DS419:DS419)</f>
        <v>416001</v>
      </c>
      <c r="DT418" s="17"/>
      <c r="DU418" s="17"/>
      <c r="DV418" s="75"/>
      <c r="DW418" s="17"/>
      <c r="DX418" s="17">
        <f>SUM(DX419:DX419)</f>
        <v>1078094</v>
      </c>
      <c r="DY418" s="17"/>
      <c r="DZ418" s="17"/>
      <c r="EA418" s="75"/>
      <c r="EB418" s="17"/>
      <c r="EC418" s="17">
        <f>SUM(EC419:EC419)</f>
        <v>4173395</v>
      </c>
      <c r="ED418" s="17"/>
      <c r="EE418" s="17"/>
      <c r="EF418" s="75"/>
      <c r="EG418" s="17"/>
      <c r="EH418" s="17">
        <f>SUM(EH419:EH419)</f>
        <v>3457238</v>
      </c>
      <c r="EI418" s="17"/>
      <c r="EJ418" s="17"/>
      <c r="EK418" s="75"/>
      <c r="EL418" s="17"/>
      <c r="EM418" s="17">
        <f>SUM(EM419:EM419)</f>
        <v>6509798</v>
      </c>
      <c r="EN418" s="17"/>
      <c r="EO418" s="17"/>
      <c r="EP418" s="200"/>
    </row>
    <row r="419" spans="4:146" x14ac:dyDescent="0.3">
      <c r="D419" s="151" t="s">
        <v>416</v>
      </c>
      <c r="F419" s="702"/>
      <c r="G419" s="708"/>
      <c r="H419" s="481">
        <f>H422+H425+H428+H431+H434+H440+H443+H446+H449+H452+H455+H458+H461+H464+H467+H470+H473+H476+H479+H482+H485+H488+H491+H494+H497+H500+H503+H506+H518+H437+H509+H512+H515</f>
        <v>10027428</v>
      </c>
      <c r="I419" s="479"/>
      <c r="J419" s="20"/>
      <c r="K419" s="315"/>
      <c r="L419" s="480"/>
      <c r="M419" s="481">
        <f>M422+M425+M428+M431+M434+M440+M443+M446+M449+M452+M455+M458+M461+M464+M467+M470+M473+M476+M479+M482+M491+M494+M500+M503+M506+M518+M437+M509+M485</f>
        <v>1839017</v>
      </c>
      <c r="N419" s="479"/>
      <c r="O419" s="20"/>
      <c r="P419" s="315"/>
      <c r="Q419" s="480"/>
      <c r="R419" s="481">
        <f>R422+R425+R428+R431+R434+R440+R443+R446+R449+R452+R455+R458+R461+R464+R467+R470+R473+R476+R479+R482+R491+R494+R500+R503+R506+R518+R437+R509+R485</f>
        <v>1574881</v>
      </c>
      <c r="S419" s="479"/>
      <c r="T419" s="20"/>
      <c r="U419" s="315"/>
      <c r="V419" s="480"/>
      <c r="W419" s="481">
        <f>W422+W425+W428+W431+W434+W440+W443+W446+W449+W452+W455+W458+W461+W464+W467+W470+W473+W476+W479+W482+W485+W491+W494+W500+W503+W506+W518+W437+W509+W512+W515</f>
        <v>2461029</v>
      </c>
      <c r="X419" s="479"/>
      <c r="Y419" s="20"/>
      <c r="Z419" s="315"/>
      <c r="AA419" s="480"/>
      <c r="AB419" s="481">
        <f>AB422+AB425+AB428+AB431+AB434+AB440+AB443+AB446+AB449+AB452+AB455+AB458+AB461+AB464+AB467+AB470+AB473+AB476+AB479+AB482+AB485+AB491+AB494+AB500+AB503+AB506+AB518+AB437+AB509+AB512+AB515</f>
        <v>1277871</v>
      </c>
      <c r="AC419" s="479"/>
      <c r="AD419" s="20"/>
      <c r="AE419" s="315"/>
      <c r="AF419" s="480"/>
      <c r="AG419" s="481">
        <f>AG422+AG425+AG428+AG431+AG434+AG440+AG443+AG446+AG449+AG452+AG455+AG458+AG461+AG464+AG467+AG470+AG473+AG476+AG479+AG482+AG485+AG491+AG494+AG500+AG503+AG506+AG518+AG437+AG509+AG512+AG515</f>
        <v>904763</v>
      </c>
      <c r="AH419" s="479"/>
      <c r="AI419" s="20"/>
      <c r="AJ419" s="315"/>
      <c r="AK419" s="480"/>
      <c r="AL419" s="481">
        <f>AL422+AL425+AL428+AL431+AL434+AL440+AL443+AL446+AL449+AL452+AL455+AL458+AL461+AL464+AL467+AL470+AL473+AL476+AL479+AL482+AL485+AL488+AL491+AL494+AL497+AL500+AL503+AL506+AL518+AL437+AL509+AL512+AL515</f>
        <v>1969867</v>
      </c>
      <c r="AM419" s="479"/>
      <c r="AN419" s="20"/>
      <c r="AO419" s="315"/>
      <c r="AP419" s="480"/>
      <c r="AQ419" s="481">
        <f>AQ422+AQ425+AQ428+AQ431+AQ434+AQ440+AQ443+AQ446+AQ449+AQ452+AQ455+AQ458+AQ461+AQ464+AQ467+AQ470+AQ473+AQ476+AQ479+AQ482+AQ485+AQ488+AQ491+AQ494+AQ497+AQ500+AQ503+AQ506+AQ518+AQ437+AQ509+AQ512+AQ515</f>
        <v>206957</v>
      </c>
      <c r="AR419" s="479"/>
      <c r="AS419" s="20"/>
      <c r="AT419" s="315"/>
      <c r="AU419" s="480"/>
      <c r="AV419" s="481">
        <f>AV422+AV425+AV428+AV431+AV434+AV440+AV443+AV446+AV449+AV452+AV455+AV458+AV461+AV464+AV467+AV470+AV473+AV476+AV479+AV482+AV491+AV494+AV500+AV503+AV506+AV518+AV437+AV509</f>
        <v>5420696</v>
      </c>
      <c r="AW419" s="479"/>
      <c r="AX419" s="20"/>
      <c r="AY419" s="315"/>
      <c r="AZ419" s="480"/>
      <c r="BA419" s="481">
        <f>BA422+BA425+BA428+BA431+BA434+BA440+BA443+BA446+BA449+BA452+BA455+BA458+BA461+BA464+BA467+BA470+BA473+BA476+BA479+BA482+BA491+BA494+BA500+BA503+BA506+BA518+BA437+BA509+BA512+BA515</f>
        <v>782265</v>
      </c>
      <c r="BB419" s="479"/>
      <c r="BC419" s="20"/>
      <c r="BD419" s="315"/>
      <c r="BE419" s="480"/>
      <c r="BF419" s="481">
        <f>BF422+BF425+BF428+BF431+BF434+BF440+BF443+BF446+BF449+BF452+BF455+BF458+BF461+BF464+BF467+BF470+BF473+BF476+BF479+BF482+BF491+BF494+BF500+BF503+BF506+BF518+BF437+BF509+BF512+BF515</f>
        <v>1942072</v>
      </c>
      <c r="BG419" s="479"/>
      <c r="BH419" s="20"/>
      <c r="BI419" s="315"/>
      <c r="BJ419" s="480"/>
      <c r="BK419" s="481">
        <f>BK422+BK425+BK428+BK431+BK434+BK440+BK443+BK446+BK449+BK452+BK455+BK458+BK461+BK464+BK467+BK470+BK473+BK476+BK479+BK482+BK485+BK491+BK494+BK500+BK503+BK506+BK518+BK437+BK509+BK512+BK515</f>
        <v>0</v>
      </c>
      <c r="BL419" s="479"/>
      <c r="BM419" s="20"/>
      <c r="BN419" s="315"/>
      <c r="BO419" s="480"/>
      <c r="BP419" s="481">
        <f>BP422+BP425+BP428+BP431+BP434+BP440+BP443+BP446+BP449+BP452+BP455+BP458+BP461+BP464+BP467+BP470+BP473+BP476+BP479+BP482+BP485+BP491+BP494+BP500+BP503+BP506+BP518+BP437+BP509+BP512+BP515</f>
        <v>0</v>
      </c>
      <c r="BQ419" s="479"/>
      <c r="BR419" s="20"/>
      <c r="BS419" s="315"/>
      <c r="BT419" s="480"/>
      <c r="BU419" s="709">
        <f>BU422+BU425+BU428+BU431+BU434+BU440+BU443+BU446+BU449+BU452+BU455+BU458+BU461+BU464+BU467+BU470+BU473+BU476+BU479+BU482+BU485+BU488+BU491+BU494+BU497+BU500+BU503+BU506+BU518+BU437+BU509+BU512+BU515</f>
        <v>18379418</v>
      </c>
      <c r="BV419" s="479"/>
      <c r="BW419" s="20"/>
      <c r="BX419" s="315"/>
      <c r="BY419" s="480"/>
      <c r="BZ419" s="481">
        <f>BZ422+BZ425+BZ428+BZ431+BZ434+BZ440+BZ443+BZ446+BZ449+BZ452+BZ455+BZ458+BZ461+BZ464+BZ467+BZ470+BZ473+BZ476+BZ479+BZ482+BZ485+BZ488+BZ491+BZ494+BZ497+BZ500+BZ503+BZ506+BZ518+BZ437+BZ509+BZ512+BZ515</f>
        <v>15114003</v>
      </c>
      <c r="CA419" s="479"/>
      <c r="CB419" s="20"/>
      <c r="CC419" s="315"/>
      <c r="CD419" s="480"/>
      <c r="CE419" s="481">
        <f>CE422+CE425+CE428+CE431+CE434+CE440+CE443+CE446+CE449+CE452+CE455+CE458+CE461+CE464+CE467+CE470+CE473+CE476+CE479+CE482+CE485+CE491+CE494+CE500+CE503+CE506+CE518+CE437+CE509+CE512+CE515</f>
        <v>708703</v>
      </c>
      <c r="CF419" s="479"/>
      <c r="CG419" s="20"/>
      <c r="CH419" s="315"/>
      <c r="CI419" s="480"/>
      <c r="CJ419" s="481">
        <f>CJ422+CJ425+CJ428+CJ431+CJ434+CJ440+CJ443+CJ446+CJ449+CJ452+CJ455+CJ458+CJ461+CJ464+CJ467+CJ470+CJ473+CJ476+CJ479+CJ482+CJ491+CJ494+CJ500+CJ503+CJ506+CJ518+CJ437+CJ509</f>
        <v>484188</v>
      </c>
      <c r="CK419" s="479"/>
      <c r="CL419" s="20"/>
      <c r="CM419" s="315"/>
      <c r="CN419" s="480"/>
      <c r="CO419" s="481">
        <f>CO422+CO425+CO428+CO431+CO434+CO440+CO443+CO446+CO449+CO452+CO455+CO458+CO461+CO464+CO467+CO470+CO473+CO476+CO479+CO482+CO491+CO494+CO500+CO503+CO506+CO518+CO437+CO509</f>
        <v>458370</v>
      </c>
      <c r="CP419" s="479"/>
      <c r="CQ419" s="20"/>
      <c r="CR419" s="315"/>
      <c r="CS419" s="480"/>
      <c r="CT419" s="481">
        <f>CT422+CT425+CT428+CT431+CT434+CT440+CT443+CT446+CT449+CT452+CT455+CT458+CT461+CT464+CT467+CT470+CT473+CT476+CT479+CT482+CT491+CT494+CT500+CT503+CT506+CT518+CT437+CT509</f>
        <v>0</v>
      </c>
      <c r="CU419" s="479"/>
      <c r="CV419" s="20"/>
      <c r="CW419" s="315"/>
      <c r="CX419" s="480"/>
      <c r="CY419" s="481">
        <f>CY422+CY425+CY428+CY431+CY434+CY440+CY443+CY446+CY449+CY452+CY455+CY458+CY461+CY464+CY467+CY470+CY473+CY476+CY479+CY482+CY491+CY494+CY500+CY503+CY506+CY518+CY437+CY509</f>
        <v>346294</v>
      </c>
      <c r="CZ419" s="479"/>
      <c r="DA419" s="20"/>
      <c r="DB419" s="315"/>
      <c r="DC419" s="480"/>
      <c r="DD419" s="481">
        <f>DD422+DD425+DD428+DD431+DD434+DD440+DD443+DD446+DD449+DD452+DD455+DD458+DD461+DD464+DD467+DD470+DD473+DD476+DD479+DD482+DD491+DD494+DD500+DD503+DD506+DD518+DD437+DD509+DD512+DD515</f>
        <v>471893</v>
      </c>
      <c r="DE419" s="479"/>
      <c r="DF419" s="20"/>
      <c r="DG419" s="315"/>
      <c r="DH419" s="480"/>
      <c r="DI419" s="481">
        <f>DI422+DI425+DI428+DI431+DI434+DI440+DI443+DI446+DI449+DI452+DI455+DI458+DI461+DI464+DI467+DI470+DI473+DI476+DI479+DI482+DI485+DI488+DI491+DI494+DI497+DI500+DI503+DI506+DI518+DI437+DI509+DI512+DI515</f>
        <v>2247060</v>
      </c>
      <c r="DJ419" s="479"/>
      <c r="DK419" s="20"/>
      <c r="DL419" s="315"/>
      <c r="DM419" s="480"/>
      <c r="DN419" s="481">
        <f>DN422+DN425+DN428+DN431+DN434+DN440+DN443+DN446+DN449+DN452+DN455+DN458+DN461+DN464+DN467+DN470+DN473+DN476+DN479+DN482+DN491+DN494+DN500+DN503+DN506+DN518+DN437+DN509</f>
        <v>299195</v>
      </c>
      <c r="DO419" s="479"/>
      <c r="DP419" s="20"/>
      <c r="DQ419" s="315"/>
      <c r="DR419" s="480"/>
      <c r="DS419" s="481">
        <f>DS422+DS425+DS428+DS431+DS434+DS440+DS443+DS446+DS449+DS452+DS455+DS458+DS461+DS464+DS467+DS470+DS473+DS476+DS479+DS482+DS485+DS488+DS491+DS494+DS497+DS500+DS503+DS506+DS518+DS437+DS509+DS512+DS515</f>
        <v>416001</v>
      </c>
      <c r="DT419" s="479"/>
      <c r="DU419" s="20"/>
      <c r="DV419" s="315"/>
      <c r="DW419" s="480"/>
      <c r="DX419" s="481">
        <f>DX422+DX425+DX428+DX431+DX434+DX440+DX443+DX446+DX449+DX452+DX455+DX458+DX461+DX464+DX467+DX470+DX473+DX476+DX479+DX482+DX485+DX491+DX494+DX500+DX503+DX506+DX518+DX437+DX509+DX512+DX515</f>
        <v>1078094</v>
      </c>
      <c r="DY419" s="479"/>
      <c r="DZ419" s="20"/>
      <c r="EA419" s="315"/>
      <c r="EB419" s="480"/>
      <c r="EC419" s="481">
        <f>EC422+EC425+EC428+EC431+EC434+EC440+EC443+EC446+EC449+EC452+EC455+EC458+EC461+EC464+EC467+EC470+EC473+EC476+EC479+EC482+EC491+EC494+EC500+EC503+EC506+EC518+EC437+EC509</f>
        <v>4173395</v>
      </c>
      <c r="ED419" s="479"/>
      <c r="EE419" s="20"/>
      <c r="EF419" s="315"/>
      <c r="EG419" s="480"/>
      <c r="EH419" s="481">
        <f>EH422+EH425+EH428+EH431+EH434+EH440+EH443+EH446+EH449+EH452+EH455+EH458+EH461+EH464+EH467+EH470+EH473+EH476+EH479+EH482+EH485+EH491+EH494+EH500+EH503+EH506+EH518+EH437+EH509+EH512+EH515</f>
        <v>3457238</v>
      </c>
      <c r="EI419" s="479"/>
      <c r="EJ419" s="20"/>
      <c r="EK419" s="315"/>
      <c r="EL419" s="480"/>
      <c r="EM419" s="709">
        <f>EM422+EM425+EM428+EM431+EM434+EM440+EM443+EM446+EM449+EM452+EM455+EM458+EM461+EM464+EM467+EM470+EM473+EM476+EM479+EM482+EM485+EM488+EM491+EM494+EM497+EM500+EM503+EM506+EM518+EM437+EM509+EM512+EM515</f>
        <v>6509798</v>
      </c>
      <c r="EN419" s="479"/>
      <c r="EO419" s="20"/>
      <c r="EP419" s="151"/>
    </row>
    <row r="420" spans="4:146" x14ac:dyDescent="0.3">
      <c r="D420" s="151"/>
      <c r="F420" s="702"/>
      <c r="G420" s="411"/>
      <c r="H420" s="20"/>
      <c r="I420" s="20"/>
      <c r="J420" s="20"/>
      <c r="K420" s="315"/>
      <c r="L420" s="20"/>
      <c r="M420" s="20"/>
      <c r="N420" s="20"/>
      <c r="O420" s="20"/>
      <c r="P420" s="315"/>
      <c r="Q420" s="20"/>
      <c r="R420" s="20"/>
      <c r="S420" s="20"/>
      <c r="T420" s="20"/>
      <c r="U420" s="315"/>
      <c r="V420" s="20"/>
      <c r="W420" s="20"/>
      <c r="X420" s="20"/>
      <c r="Y420" s="20"/>
      <c r="Z420" s="315"/>
      <c r="AA420" s="20"/>
      <c r="AB420" s="20"/>
      <c r="AC420" s="20"/>
      <c r="AD420" s="20"/>
      <c r="AE420" s="315"/>
      <c r="AF420" s="20"/>
      <c r="AG420" s="20"/>
      <c r="AH420" s="20"/>
      <c r="AI420" s="20"/>
      <c r="AJ420" s="315"/>
      <c r="AK420" s="20"/>
      <c r="AL420" s="20"/>
      <c r="AM420" s="20"/>
      <c r="AN420" s="20"/>
      <c r="AO420" s="315"/>
      <c r="AP420" s="20"/>
      <c r="AQ420" s="20"/>
      <c r="AR420" s="20"/>
      <c r="AS420" s="20"/>
      <c r="AT420" s="315"/>
      <c r="AU420" s="20"/>
      <c r="AV420" s="20"/>
      <c r="AW420" s="20"/>
      <c r="AX420" s="20"/>
      <c r="AY420" s="315"/>
      <c r="AZ420" s="20"/>
      <c r="BA420" s="20"/>
      <c r="BB420" s="20"/>
      <c r="BC420" s="20"/>
      <c r="BD420" s="315"/>
      <c r="BE420" s="20"/>
      <c r="BF420" s="20"/>
      <c r="BG420" s="20"/>
      <c r="BH420" s="20"/>
      <c r="BI420" s="315"/>
      <c r="BJ420" s="20"/>
      <c r="BK420" s="20"/>
      <c r="BL420" s="20"/>
      <c r="BM420" s="20"/>
      <c r="BN420" s="315"/>
      <c r="BO420" s="20"/>
      <c r="BP420" s="20"/>
      <c r="BQ420" s="20"/>
      <c r="BR420" s="20"/>
      <c r="BS420" s="315"/>
      <c r="BT420" s="20"/>
      <c r="BU420" s="20"/>
      <c r="BV420" s="20"/>
      <c r="BW420" s="20"/>
      <c r="BX420" s="315"/>
      <c r="BY420" s="20"/>
      <c r="BZ420" s="20"/>
      <c r="CA420" s="20"/>
      <c r="CB420" s="20"/>
      <c r="CC420" s="315"/>
      <c r="CD420" s="20"/>
      <c r="CE420" s="20"/>
      <c r="CF420" s="20"/>
      <c r="CG420" s="20"/>
      <c r="CH420" s="315"/>
      <c r="CI420" s="20"/>
      <c r="CJ420" s="20"/>
      <c r="CK420" s="20"/>
      <c r="CL420" s="20"/>
      <c r="CM420" s="315"/>
      <c r="CN420" s="20"/>
      <c r="CO420" s="20"/>
      <c r="CP420" s="20"/>
      <c r="CQ420" s="20"/>
      <c r="CR420" s="315"/>
      <c r="CS420" s="20"/>
      <c r="CT420" s="20"/>
      <c r="CU420" s="20"/>
      <c r="CV420" s="20"/>
      <c r="CW420" s="315"/>
      <c r="CX420" s="20"/>
      <c r="CY420" s="20"/>
      <c r="CZ420" s="20"/>
      <c r="DA420" s="20"/>
      <c r="DB420" s="315"/>
      <c r="DC420" s="20"/>
      <c r="DD420" s="20"/>
      <c r="DE420" s="20"/>
      <c r="DF420" s="20"/>
      <c r="DG420" s="315"/>
      <c r="DH420" s="20"/>
      <c r="DI420" s="20"/>
      <c r="DJ420" s="20"/>
      <c r="DK420" s="20"/>
      <c r="DL420" s="315"/>
      <c r="DM420" s="20"/>
      <c r="DN420" s="20"/>
      <c r="DO420" s="20"/>
      <c r="DP420" s="20"/>
      <c r="DQ420" s="315"/>
      <c r="DR420" s="20"/>
      <c r="DS420" s="20"/>
      <c r="DT420" s="20"/>
      <c r="DU420" s="20"/>
      <c r="DV420" s="315"/>
      <c r="DW420" s="20"/>
      <c r="DX420" s="20"/>
      <c r="DY420" s="20"/>
      <c r="DZ420" s="20"/>
      <c r="EA420" s="315"/>
      <c r="EB420" s="20"/>
      <c r="EC420" s="20"/>
      <c r="ED420" s="20"/>
      <c r="EE420" s="20"/>
      <c r="EF420" s="315"/>
      <c r="EG420" s="20"/>
      <c r="EH420" s="20"/>
      <c r="EI420" s="20"/>
      <c r="EJ420" s="20"/>
      <c r="EK420" s="315"/>
      <c r="EL420" s="20"/>
      <c r="EM420" s="20"/>
      <c r="EN420" s="20"/>
      <c r="EO420" s="20"/>
      <c r="EP420" s="151"/>
    </row>
    <row r="421" spans="4:146" ht="12.75" hidden="1" customHeight="1" x14ac:dyDescent="0.3">
      <c r="D421" s="151" t="s">
        <v>486</v>
      </c>
      <c r="H421" s="20">
        <f>SUM(H422:H422)</f>
        <v>0</v>
      </c>
      <c r="I421" s="20"/>
      <c r="J421" s="20"/>
      <c r="K421" s="315"/>
      <c r="L421" s="20"/>
      <c r="M421" s="20">
        <f>SUM(M422:M422)</f>
        <v>0</v>
      </c>
      <c r="N421" s="20"/>
      <c r="O421" s="20"/>
      <c r="P421" s="315"/>
      <c r="Q421" s="20"/>
      <c r="R421" s="20">
        <f>SUM(R422:R422)</f>
        <v>0</v>
      </c>
      <c r="S421" s="20"/>
      <c r="T421" s="20"/>
      <c r="U421" s="315"/>
      <c r="V421" s="20"/>
      <c r="W421" s="20">
        <f>SUM(W422:W422)</f>
        <v>0</v>
      </c>
      <c r="X421" s="20"/>
      <c r="Y421" s="20"/>
      <c r="Z421" s="315"/>
      <c r="AA421" s="20"/>
      <c r="AB421" s="20">
        <f>SUM(AB422:AB422)</f>
        <v>0</v>
      </c>
      <c r="AC421" s="20"/>
      <c r="AD421" s="20"/>
      <c r="AE421" s="315"/>
      <c r="AF421" s="20"/>
      <c r="AG421" s="20">
        <f>SUM(AG422:AG422)</f>
        <v>0</v>
      </c>
      <c r="AH421" s="20"/>
      <c r="AI421" s="20"/>
      <c r="AJ421" s="315"/>
      <c r="AK421" s="20"/>
      <c r="AL421" s="20">
        <f>SUM(AL422:AL422)</f>
        <v>0</v>
      </c>
      <c r="AM421" s="20"/>
      <c r="AN421" s="20"/>
      <c r="AO421" s="315"/>
      <c r="AP421" s="20"/>
      <c r="AQ421" s="20">
        <f>SUM(AQ422:AQ422)</f>
        <v>0</v>
      </c>
      <c r="AR421" s="20"/>
      <c r="AS421" s="20"/>
      <c r="AT421" s="315"/>
      <c r="AU421" s="20"/>
      <c r="AV421" s="20">
        <f>SUM(AV422:AV422)</f>
        <v>0</v>
      </c>
      <c r="AW421" s="20"/>
      <c r="AX421" s="20"/>
      <c r="AY421" s="315"/>
      <c r="AZ421" s="20"/>
      <c r="BA421" s="20">
        <f>SUM(BA422:BA422)</f>
        <v>0</v>
      </c>
      <c r="BB421" s="20"/>
      <c r="BC421" s="20"/>
      <c r="BD421" s="315"/>
      <c r="BE421" s="20"/>
      <c r="BF421" s="20">
        <f>SUM(BF422:BF422)</f>
        <v>0</v>
      </c>
      <c r="BG421" s="20"/>
      <c r="BH421" s="20"/>
      <c r="BI421" s="315"/>
      <c r="BJ421" s="20"/>
      <c r="BK421" s="20">
        <f>SUM(BK422:BK422)</f>
        <v>0</v>
      </c>
      <c r="BL421" s="20"/>
      <c r="BM421" s="20"/>
      <c r="BN421" s="315"/>
      <c r="BO421" s="20"/>
      <c r="BP421" s="20">
        <f>SUM(BP422:BP422)</f>
        <v>0</v>
      </c>
      <c r="BQ421" s="20"/>
      <c r="BR421" s="20"/>
      <c r="BS421" s="315"/>
      <c r="BT421" s="20"/>
      <c r="BU421" s="20">
        <f>SUM(BU422:BU422)</f>
        <v>0</v>
      </c>
      <c r="BV421" s="20"/>
      <c r="BW421" s="20"/>
      <c r="BX421" s="315"/>
      <c r="BY421" s="20"/>
      <c r="BZ421" s="20">
        <f>SUM(BZ422:BZ422)</f>
        <v>0</v>
      </c>
      <c r="CA421" s="20"/>
      <c r="CB421" s="20"/>
      <c r="CC421" s="315"/>
      <c r="CD421" s="20"/>
      <c r="CE421" s="20">
        <f>SUM(CE422:CE422)</f>
        <v>0</v>
      </c>
      <c r="CF421" s="20"/>
      <c r="CG421" s="20"/>
      <c r="CH421" s="315"/>
      <c r="CI421" s="20"/>
      <c r="CJ421" s="20">
        <f>SUM(CJ422:CJ422)</f>
        <v>0</v>
      </c>
      <c r="CK421" s="20"/>
      <c r="CL421" s="20"/>
      <c r="CM421" s="315"/>
      <c r="CN421" s="20"/>
      <c r="CO421" s="20">
        <f>SUM(CO422:CO422)</f>
        <v>0</v>
      </c>
      <c r="CP421" s="20"/>
      <c r="CQ421" s="20"/>
      <c r="CR421" s="315"/>
      <c r="CS421" s="20"/>
      <c r="CT421" s="20">
        <f>SUM(CT422:CT422)</f>
        <v>0</v>
      </c>
      <c r="CU421" s="20"/>
      <c r="CV421" s="20"/>
      <c r="CW421" s="315"/>
      <c r="CX421" s="20"/>
      <c r="CY421" s="20">
        <f>SUM(CY422:CY422)</f>
        <v>0</v>
      </c>
      <c r="CZ421" s="20"/>
      <c r="DA421" s="20"/>
      <c r="DB421" s="315"/>
      <c r="DC421" s="20"/>
      <c r="DD421" s="20">
        <f>SUM(DD422:DD422)</f>
        <v>0</v>
      </c>
      <c r="DE421" s="20"/>
      <c r="DF421" s="20"/>
      <c r="DG421" s="315"/>
      <c r="DH421" s="20"/>
      <c r="DI421" s="20">
        <f>SUM(DI422:DI422)</f>
        <v>0</v>
      </c>
      <c r="DJ421" s="20"/>
      <c r="DK421" s="20"/>
      <c r="DL421" s="315"/>
      <c r="DM421" s="20"/>
      <c r="DN421" s="20">
        <f>SUM(DN422:DN422)</f>
        <v>0</v>
      </c>
      <c r="DO421" s="20"/>
      <c r="DP421" s="20"/>
      <c r="DQ421" s="315"/>
      <c r="DR421" s="20"/>
      <c r="DS421" s="20">
        <f>SUM(DS422:DS422)</f>
        <v>0</v>
      </c>
      <c r="DT421" s="20"/>
      <c r="DU421" s="20"/>
      <c r="DV421" s="315"/>
      <c r="DW421" s="20"/>
      <c r="DX421" s="20">
        <f>SUM(DX422:DX422)</f>
        <v>0</v>
      </c>
      <c r="DY421" s="20"/>
      <c r="DZ421" s="20"/>
      <c r="EA421" s="315"/>
      <c r="EB421" s="20"/>
      <c r="EC421" s="20">
        <f>SUM(EC422:EC422)</f>
        <v>0</v>
      </c>
      <c r="ED421" s="20"/>
      <c r="EE421" s="20"/>
      <c r="EF421" s="315"/>
      <c r="EG421" s="20"/>
      <c r="EH421" s="20">
        <f>SUM(EH422:EH422)</f>
        <v>0</v>
      </c>
      <c r="EI421" s="20"/>
      <c r="EJ421" s="20"/>
      <c r="EK421" s="315"/>
      <c r="EL421" s="20"/>
      <c r="EM421" s="20">
        <f>SUM(EM422:EM422)</f>
        <v>0</v>
      </c>
      <c r="EN421" s="20"/>
      <c r="EO421" s="20"/>
      <c r="EP421" s="151"/>
    </row>
    <row r="422" spans="4:146" ht="12.75" hidden="1" customHeight="1" x14ac:dyDescent="0.3">
      <c r="D422" s="151" t="s">
        <v>416</v>
      </c>
      <c r="G422" s="477"/>
      <c r="H422" s="481">
        <v>0</v>
      </c>
      <c r="I422" s="479"/>
      <c r="J422" s="20"/>
      <c r="K422" s="315"/>
      <c r="L422" s="480"/>
      <c r="M422" s="481">
        <v>0</v>
      </c>
      <c r="N422" s="479"/>
      <c r="O422" s="20"/>
      <c r="P422" s="315"/>
      <c r="Q422" s="480"/>
      <c r="R422" s="481">
        <v>0</v>
      </c>
      <c r="S422" s="479"/>
      <c r="T422" s="20"/>
      <c r="U422" s="315"/>
      <c r="V422" s="480"/>
      <c r="W422" s="481">
        <v>0</v>
      </c>
      <c r="X422" s="479"/>
      <c r="Y422" s="20"/>
      <c r="Z422" s="315"/>
      <c r="AA422" s="480"/>
      <c r="AB422" s="481">
        <v>0</v>
      </c>
      <c r="AC422" s="479"/>
      <c r="AD422" s="20"/>
      <c r="AE422" s="315"/>
      <c r="AF422" s="480"/>
      <c r="AG422" s="481">
        <v>0</v>
      </c>
      <c r="AH422" s="479"/>
      <c r="AI422" s="20"/>
      <c r="AJ422" s="315"/>
      <c r="AK422" s="480"/>
      <c r="AL422" s="481">
        <v>0</v>
      </c>
      <c r="AM422" s="479"/>
      <c r="AN422" s="20"/>
      <c r="AO422" s="315"/>
      <c r="AP422" s="480"/>
      <c r="AQ422" s="481">
        <v>0</v>
      </c>
      <c r="AR422" s="479"/>
      <c r="AS422" s="20"/>
      <c r="AT422" s="315"/>
      <c r="AU422" s="480"/>
      <c r="AV422" s="481">
        <v>0</v>
      </c>
      <c r="AW422" s="479"/>
      <c r="AX422" s="20"/>
      <c r="AY422" s="315"/>
      <c r="AZ422" s="480"/>
      <c r="BA422" s="481">
        <v>0</v>
      </c>
      <c r="BB422" s="479"/>
      <c r="BC422" s="20"/>
      <c r="BD422" s="315"/>
      <c r="BE422" s="480"/>
      <c r="BF422" s="481">
        <v>0</v>
      </c>
      <c r="BG422" s="479"/>
      <c r="BH422" s="20"/>
      <c r="BI422" s="315"/>
      <c r="BJ422" s="480"/>
      <c r="BK422" s="481">
        <v>0</v>
      </c>
      <c r="BL422" s="479"/>
      <c r="BM422" s="20"/>
      <c r="BN422" s="315"/>
      <c r="BO422" s="480"/>
      <c r="BP422" s="481">
        <v>0</v>
      </c>
      <c r="BQ422" s="479"/>
      <c r="BR422" s="20"/>
      <c r="BS422" s="315"/>
      <c r="BT422" s="480"/>
      <c r="BU422" s="481">
        <f>SUM(M422:BP422)</f>
        <v>0</v>
      </c>
      <c r="BV422" s="479"/>
      <c r="BW422" s="20"/>
      <c r="BX422" s="315"/>
      <c r="BY422" s="480"/>
      <c r="BZ422" s="481">
        <v>0</v>
      </c>
      <c r="CA422" s="479"/>
      <c r="CB422" s="20"/>
      <c r="CC422" s="315"/>
      <c r="CD422" s="480"/>
      <c r="CE422" s="481">
        <v>0</v>
      </c>
      <c r="CF422" s="479"/>
      <c r="CG422" s="20"/>
      <c r="CH422" s="315"/>
      <c r="CI422" s="480"/>
      <c r="CJ422" s="481">
        <v>0</v>
      </c>
      <c r="CK422" s="479"/>
      <c r="CL422" s="20"/>
      <c r="CM422" s="315"/>
      <c r="CN422" s="480"/>
      <c r="CO422" s="481">
        <v>0</v>
      </c>
      <c r="CP422" s="479"/>
      <c r="CQ422" s="20"/>
      <c r="CR422" s="315"/>
      <c r="CS422" s="480"/>
      <c r="CT422" s="481">
        <v>0</v>
      </c>
      <c r="CU422" s="479"/>
      <c r="CV422" s="20"/>
      <c r="CW422" s="315"/>
      <c r="CX422" s="480"/>
      <c r="CY422" s="481">
        <v>0</v>
      </c>
      <c r="CZ422" s="479"/>
      <c r="DA422" s="20"/>
      <c r="DB422" s="315"/>
      <c r="DC422" s="480"/>
      <c r="DD422" s="481">
        <v>0</v>
      </c>
      <c r="DE422" s="479"/>
      <c r="DF422" s="20"/>
      <c r="DG422" s="315"/>
      <c r="DH422" s="480"/>
      <c r="DI422" s="481">
        <v>0</v>
      </c>
      <c r="DJ422" s="479"/>
      <c r="DK422" s="20"/>
      <c r="DL422" s="315"/>
      <c r="DM422" s="480"/>
      <c r="DN422" s="481">
        <v>0</v>
      </c>
      <c r="DO422" s="479"/>
      <c r="DP422" s="20"/>
      <c r="DQ422" s="315"/>
      <c r="DR422" s="480"/>
      <c r="DS422" s="481">
        <v>0</v>
      </c>
      <c r="DT422" s="479"/>
      <c r="DU422" s="20"/>
      <c r="DV422" s="315"/>
      <c r="DW422" s="480"/>
      <c r="DX422" s="481">
        <v>0</v>
      </c>
      <c r="DY422" s="479"/>
      <c r="DZ422" s="20"/>
      <c r="EA422" s="315"/>
      <c r="EB422" s="480"/>
      <c r="EC422" s="481">
        <v>0</v>
      </c>
      <c r="ED422" s="479"/>
      <c r="EE422" s="20"/>
      <c r="EF422" s="315"/>
      <c r="EG422" s="480"/>
      <c r="EH422" s="481">
        <v>0</v>
      </c>
      <c r="EI422" s="479"/>
      <c r="EJ422" s="20"/>
      <c r="EK422" s="315"/>
      <c r="EL422" s="480"/>
      <c r="EM422" s="481">
        <f>SUM(CE422:DI422)</f>
        <v>0</v>
      </c>
      <c r="EN422" s="479"/>
      <c r="EO422" s="20"/>
      <c r="EP422" s="151"/>
    </row>
    <row r="423" spans="4:146" ht="12.75" hidden="1" customHeight="1" x14ac:dyDescent="0.3">
      <c r="D423" s="151"/>
      <c r="F423" s="702"/>
      <c r="G423" s="411"/>
      <c r="H423" s="20"/>
      <c r="I423" s="20"/>
      <c r="J423" s="20"/>
      <c r="K423" s="315"/>
      <c r="L423" s="20"/>
      <c r="M423" s="20"/>
      <c r="N423" s="20"/>
      <c r="O423" s="20"/>
      <c r="P423" s="315"/>
      <c r="Q423" s="20"/>
      <c r="R423" s="20"/>
      <c r="S423" s="20"/>
      <c r="T423" s="20"/>
      <c r="U423" s="315"/>
      <c r="V423" s="20"/>
      <c r="W423" s="20"/>
      <c r="X423" s="20"/>
      <c r="Y423" s="20"/>
      <c r="Z423" s="315"/>
      <c r="AA423" s="20"/>
      <c r="AB423" s="20"/>
      <c r="AC423" s="20"/>
      <c r="AD423" s="20"/>
      <c r="AE423" s="315"/>
      <c r="AF423" s="20"/>
      <c r="AG423" s="20"/>
      <c r="AH423" s="20"/>
      <c r="AI423" s="20"/>
      <c r="AJ423" s="315"/>
      <c r="AK423" s="20"/>
      <c r="AL423" s="20"/>
      <c r="AM423" s="20"/>
      <c r="AN423" s="20"/>
      <c r="AO423" s="315"/>
      <c r="AP423" s="20"/>
      <c r="AQ423" s="20"/>
      <c r="AR423" s="20"/>
      <c r="AS423" s="20"/>
      <c r="AT423" s="315"/>
      <c r="AU423" s="20"/>
      <c r="AV423" s="20"/>
      <c r="AW423" s="20"/>
      <c r="AX423" s="20"/>
      <c r="AY423" s="315"/>
      <c r="AZ423" s="20"/>
      <c r="BA423" s="20"/>
      <c r="BB423" s="20"/>
      <c r="BC423" s="20"/>
      <c r="BD423" s="315"/>
      <c r="BE423" s="20"/>
      <c r="BF423" s="20"/>
      <c r="BG423" s="20"/>
      <c r="BH423" s="20"/>
      <c r="BI423" s="315"/>
      <c r="BJ423" s="20"/>
      <c r="BK423" s="20"/>
      <c r="BL423" s="20"/>
      <c r="BM423" s="20"/>
      <c r="BN423" s="315"/>
      <c r="BO423" s="20"/>
      <c r="BP423" s="20"/>
      <c r="BQ423" s="20"/>
      <c r="BR423" s="20"/>
      <c r="BS423" s="315"/>
      <c r="BT423" s="20"/>
      <c r="BU423" s="20"/>
      <c r="BV423" s="20"/>
      <c r="BW423" s="20"/>
      <c r="BX423" s="315"/>
      <c r="BY423" s="20"/>
      <c r="BZ423" s="20"/>
      <c r="CA423" s="20"/>
      <c r="CB423" s="20"/>
      <c r="CC423" s="315"/>
      <c r="CD423" s="20"/>
      <c r="CE423" s="20"/>
      <c r="CF423" s="20"/>
      <c r="CG423" s="20"/>
      <c r="CH423" s="315"/>
      <c r="CI423" s="20"/>
      <c r="CJ423" s="20"/>
      <c r="CK423" s="20"/>
      <c r="CL423" s="20"/>
      <c r="CM423" s="315"/>
      <c r="CN423" s="20"/>
      <c r="CO423" s="20"/>
      <c r="CP423" s="20"/>
      <c r="CQ423" s="20"/>
      <c r="CR423" s="315"/>
      <c r="CS423" s="20"/>
      <c r="CT423" s="20"/>
      <c r="CU423" s="20"/>
      <c r="CV423" s="20"/>
      <c r="CW423" s="315"/>
      <c r="CX423" s="20"/>
      <c r="CY423" s="20"/>
      <c r="CZ423" s="20"/>
      <c r="DA423" s="20"/>
      <c r="DB423" s="315"/>
      <c r="DC423" s="20"/>
      <c r="DD423" s="20"/>
      <c r="DE423" s="20"/>
      <c r="DF423" s="20"/>
      <c r="DG423" s="315"/>
      <c r="DH423" s="20"/>
      <c r="DI423" s="20"/>
      <c r="DJ423" s="20"/>
      <c r="DK423" s="20"/>
      <c r="DL423" s="315"/>
      <c r="DM423" s="20"/>
      <c r="DN423" s="20"/>
      <c r="DO423" s="20"/>
      <c r="DP423" s="20"/>
      <c r="DQ423" s="315"/>
      <c r="DR423" s="20"/>
      <c r="DS423" s="20"/>
      <c r="DT423" s="20"/>
      <c r="DU423" s="20"/>
      <c r="DV423" s="315"/>
      <c r="DW423" s="20"/>
      <c r="DX423" s="20"/>
      <c r="DY423" s="20"/>
      <c r="DZ423" s="20"/>
      <c r="EA423" s="315"/>
      <c r="EB423" s="20"/>
      <c r="EC423" s="20"/>
      <c r="ED423" s="20"/>
      <c r="EE423" s="20"/>
      <c r="EF423" s="315"/>
      <c r="EG423" s="20"/>
      <c r="EH423" s="20"/>
      <c r="EI423" s="20"/>
      <c r="EJ423" s="20"/>
      <c r="EK423" s="315"/>
      <c r="EL423" s="20"/>
      <c r="EM423" s="20"/>
      <c r="EN423" s="20"/>
      <c r="EO423" s="20"/>
      <c r="EP423" s="151"/>
    </row>
    <row r="424" spans="4:146" hidden="1" x14ac:dyDescent="0.3">
      <c r="D424" s="151" t="s">
        <v>418</v>
      </c>
      <c r="H424" s="20">
        <f>SUM(H425:H425)</f>
        <v>0</v>
      </c>
      <c r="I424" s="20"/>
      <c r="J424" s="20"/>
      <c r="K424" s="315"/>
      <c r="L424" s="20"/>
      <c r="M424" s="20">
        <f>SUM(M425:M425)</f>
        <v>0</v>
      </c>
      <c r="N424" s="20"/>
      <c r="O424" s="20"/>
      <c r="P424" s="315"/>
      <c r="Q424" s="20"/>
      <c r="R424" s="20">
        <f>SUM(R425:R425)</f>
        <v>0</v>
      </c>
      <c r="S424" s="20"/>
      <c r="T424" s="20"/>
      <c r="U424" s="315"/>
      <c r="V424" s="20"/>
      <c r="W424" s="20">
        <f>SUM(W425:W425)</f>
        <v>0</v>
      </c>
      <c r="X424" s="20"/>
      <c r="Y424" s="20"/>
      <c r="Z424" s="315"/>
      <c r="AA424" s="20"/>
      <c r="AB424" s="20">
        <f>SUM(AB425:AB425)</f>
        <v>0</v>
      </c>
      <c r="AC424" s="20"/>
      <c r="AD424" s="20"/>
      <c r="AE424" s="315"/>
      <c r="AF424" s="20"/>
      <c r="AG424" s="20">
        <f>SUM(AG425:AG425)</f>
        <v>0</v>
      </c>
      <c r="AH424" s="20"/>
      <c r="AI424" s="20"/>
      <c r="AJ424" s="315"/>
      <c r="AK424" s="20"/>
      <c r="AL424" s="20">
        <f>SUM(AL425:AL425)</f>
        <v>0</v>
      </c>
      <c r="AM424" s="20"/>
      <c r="AN424" s="20"/>
      <c r="AO424" s="315"/>
      <c r="AP424" s="20"/>
      <c r="AQ424" s="20">
        <f>SUM(AQ425:AQ425)</f>
        <v>0</v>
      </c>
      <c r="AR424" s="20"/>
      <c r="AS424" s="20"/>
      <c r="AT424" s="315"/>
      <c r="AU424" s="20"/>
      <c r="AV424" s="20">
        <f>SUM(AV425:AV425)</f>
        <v>0</v>
      </c>
      <c r="AW424" s="20"/>
      <c r="AX424" s="20"/>
      <c r="AY424" s="315"/>
      <c r="AZ424" s="20"/>
      <c r="BA424" s="20">
        <f>SUM(BA425:BA425)</f>
        <v>0</v>
      </c>
      <c r="BB424" s="20"/>
      <c r="BC424" s="20"/>
      <c r="BD424" s="315"/>
      <c r="BE424" s="20"/>
      <c r="BF424" s="20">
        <f>SUM(BF425:BF425)</f>
        <v>0</v>
      </c>
      <c r="BG424" s="20"/>
      <c r="BH424" s="20"/>
      <c r="BI424" s="315"/>
      <c r="BJ424" s="20"/>
      <c r="BK424" s="20">
        <f>SUM(BK425:BK425)</f>
        <v>0</v>
      </c>
      <c r="BL424" s="20"/>
      <c r="BM424" s="20"/>
      <c r="BN424" s="315"/>
      <c r="BO424" s="20"/>
      <c r="BP424" s="20">
        <f>SUM(BP425:BP425)</f>
        <v>0</v>
      </c>
      <c r="BQ424" s="20"/>
      <c r="BR424" s="20"/>
      <c r="BS424" s="315"/>
      <c r="BT424" s="20"/>
      <c r="BU424" s="20">
        <f>SUM(BU425:BU425)</f>
        <v>0</v>
      </c>
      <c r="BV424" s="20"/>
      <c r="BW424" s="20"/>
      <c r="BX424" s="315"/>
      <c r="BY424" s="20"/>
      <c r="BZ424" s="20">
        <f>SUM(BZ425:BZ425)</f>
        <v>0</v>
      </c>
      <c r="CA424" s="20"/>
      <c r="CB424" s="20"/>
      <c r="CC424" s="315"/>
      <c r="CD424" s="20"/>
      <c r="CE424" s="20">
        <f>SUM(CE425:CE425)</f>
        <v>0</v>
      </c>
      <c r="CF424" s="20"/>
      <c r="CG424" s="20"/>
      <c r="CH424" s="315"/>
      <c r="CI424" s="20"/>
      <c r="CJ424" s="20">
        <f>SUM(CJ425:CJ425)</f>
        <v>0</v>
      </c>
      <c r="CK424" s="20"/>
      <c r="CL424" s="20"/>
      <c r="CM424" s="315"/>
      <c r="CN424" s="20"/>
      <c r="CO424" s="20">
        <f>SUM(CO425:CO425)</f>
        <v>0</v>
      </c>
      <c r="CP424" s="20"/>
      <c r="CQ424" s="20"/>
      <c r="CR424" s="315"/>
      <c r="CS424" s="20"/>
      <c r="CT424" s="20">
        <f>SUM(CT425:CT425)</f>
        <v>0</v>
      </c>
      <c r="CU424" s="20"/>
      <c r="CV424" s="20"/>
      <c r="CW424" s="315"/>
      <c r="CX424" s="20"/>
      <c r="CY424" s="20">
        <f>SUM(CY425:CY425)</f>
        <v>0</v>
      </c>
      <c r="CZ424" s="20"/>
      <c r="DA424" s="20"/>
      <c r="DB424" s="315"/>
      <c r="DC424" s="20"/>
      <c r="DD424" s="20">
        <f>SUM(DD425:DD425)</f>
        <v>0</v>
      </c>
      <c r="DE424" s="20"/>
      <c r="DF424" s="20"/>
      <c r="DG424" s="315"/>
      <c r="DH424" s="20"/>
      <c r="DI424" s="20">
        <f>SUM(DI425:DI425)</f>
        <v>0</v>
      </c>
      <c r="DJ424" s="20"/>
      <c r="DK424" s="20"/>
      <c r="DL424" s="315"/>
      <c r="DM424" s="20"/>
      <c r="DN424" s="20">
        <f>SUM(DN425:DN425)</f>
        <v>0</v>
      </c>
      <c r="DO424" s="20"/>
      <c r="DP424" s="20"/>
      <c r="DQ424" s="315"/>
      <c r="DR424" s="20"/>
      <c r="DS424" s="20">
        <f>SUM(DS425:DS425)</f>
        <v>0</v>
      </c>
      <c r="DT424" s="20"/>
      <c r="DU424" s="20"/>
      <c r="DV424" s="315"/>
      <c r="DW424" s="20"/>
      <c r="DX424" s="20">
        <f>SUM(DX425:DX425)</f>
        <v>0</v>
      </c>
      <c r="DY424" s="20"/>
      <c r="DZ424" s="20"/>
      <c r="EA424" s="315"/>
      <c r="EB424" s="20"/>
      <c r="EC424" s="20">
        <f>SUM(EC425:EC425)</f>
        <v>0</v>
      </c>
      <c r="ED424" s="20"/>
      <c r="EE424" s="20"/>
      <c r="EF424" s="315"/>
      <c r="EG424" s="20"/>
      <c r="EH424" s="20">
        <f>SUM(EH425:EH425)</f>
        <v>0</v>
      </c>
      <c r="EI424" s="20"/>
      <c r="EJ424" s="20"/>
      <c r="EK424" s="315"/>
      <c r="EL424" s="20"/>
      <c r="EM424" s="20">
        <f>SUM(EM425:EM425)</f>
        <v>0</v>
      </c>
      <c r="EN424" s="20"/>
      <c r="EO424" s="20"/>
      <c r="EP424" s="151"/>
    </row>
    <row r="425" spans="4:146" hidden="1" x14ac:dyDescent="0.3">
      <c r="D425" s="151" t="s">
        <v>416</v>
      </c>
      <c r="G425" s="477"/>
      <c r="H425" s="481">
        <v>0</v>
      </c>
      <c r="I425" s="479"/>
      <c r="J425" s="20"/>
      <c r="K425" s="315"/>
      <c r="L425" s="480"/>
      <c r="M425" s="481">
        <v>0</v>
      </c>
      <c r="N425" s="479"/>
      <c r="O425" s="20"/>
      <c r="P425" s="315"/>
      <c r="Q425" s="480"/>
      <c r="R425" s="481">
        <v>0</v>
      </c>
      <c r="S425" s="479"/>
      <c r="T425" s="20"/>
      <c r="U425" s="315"/>
      <c r="V425" s="480"/>
      <c r="W425" s="481">
        <v>0</v>
      </c>
      <c r="X425" s="479"/>
      <c r="Y425" s="20"/>
      <c r="Z425" s="315"/>
      <c r="AA425" s="480"/>
      <c r="AB425" s="481">
        <v>0</v>
      </c>
      <c r="AC425" s="479"/>
      <c r="AD425" s="20"/>
      <c r="AE425" s="315"/>
      <c r="AF425" s="480"/>
      <c r="AG425" s="481">
        <v>0</v>
      </c>
      <c r="AH425" s="479"/>
      <c r="AI425" s="20"/>
      <c r="AJ425" s="315"/>
      <c r="AK425" s="480"/>
      <c r="AL425" s="481">
        <v>0</v>
      </c>
      <c r="AM425" s="479"/>
      <c r="AN425" s="20"/>
      <c r="AO425" s="315"/>
      <c r="AP425" s="480"/>
      <c r="AQ425" s="481">
        <v>0</v>
      </c>
      <c r="AR425" s="479"/>
      <c r="AS425" s="20"/>
      <c r="AT425" s="315"/>
      <c r="AU425" s="480"/>
      <c r="AV425" s="481">
        <v>0</v>
      </c>
      <c r="AW425" s="479"/>
      <c r="AX425" s="20"/>
      <c r="AY425" s="315"/>
      <c r="AZ425" s="480"/>
      <c r="BA425" s="481">
        <v>0</v>
      </c>
      <c r="BB425" s="479"/>
      <c r="BC425" s="20"/>
      <c r="BD425" s="315"/>
      <c r="BE425" s="480"/>
      <c r="BF425" s="481">
        <v>0</v>
      </c>
      <c r="BG425" s="479"/>
      <c r="BH425" s="20"/>
      <c r="BI425" s="315"/>
      <c r="BJ425" s="480"/>
      <c r="BK425" s="481">
        <v>0</v>
      </c>
      <c r="BL425" s="479"/>
      <c r="BM425" s="20"/>
      <c r="BN425" s="315"/>
      <c r="BO425" s="480"/>
      <c r="BP425" s="481">
        <v>0</v>
      </c>
      <c r="BQ425" s="479"/>
      <c r="BR425" s="20"/>
      <c r="BS425" s="315"/>
      <c r="BT425" s="480"/>
      <c r="BU425" s="481">
        <f>SUM(M425:BP425)</f>
        <v>0</v>
      </c>
      <c r="BV425" s="479"/>
      <c r="BW425" s="20"/>
      <c r="BX425" s="315"/>
      <c r="BY425" s="480"/>
      <c r="BZ425" s="481">
        <v>0</v>
      </c>
      <c r="CA425" s="479"/>
      <c r="CB425" s="20"/>
      <c r="CC425" s="315"/>
      <c r="CD425" s="480"/>
      <c r="CE425" s="481">
        <v>0</v>
      </c>
      <c r="CF425" s="479"/>
      <c r="CG425" s="20"/>
      <c r="CH425" s="315"/>
      <c r="CI425" s="480"/>
      <c r="CJ425" s="481">
        <v>0</v>
      </c>
      <c r="CK425" s="479"/>
      <c r="CL425" s="20"/>
      <c r="CM425" s="315"/>
      <c r="CN425" s="480"/>
      <c r="CO425" s="481">
        <v>0</v>
      </c>
      <c r="CP425" s="479"/>
      <c r="CQ425" s="20"/>
      <c r="CR425" s="315"/>
      <c r="CS425" s="480"/>
      <c r="CT425" s="481">
        <v>0</v>
      </c>
      <c r="CU425" s="479"/>
      <c r="CV425" s="20"/>
      <c r="CW425" s="315"/>
      <c r="CX425" s="480"/>
      <c r="CY425" s="481">
        <v>0</v>
      </c>
      <c r="CZ425" s="479"/>
      <c r="DA425" s="20"/>
      <c r="DB425" s="315"/>
      <c r="DC425" s="480"/>
      <c r="DD425" s="481">
        <v>0</v>
      </c>
      <c r="DE425" s="479"/>
      <c r="DF425" s="20"/>
      <c r="DG425" s="315"/>
      <c r="DH425" s="480"/>
      <c r="DI425" s="481">
        <v>0</v>
      </c>
      <c r="DJ425" s="479"/>
      <c r="DK425" s="20"/>
      <c r="DL425" s="315"/>
      <c r="DM425" s="480"/>
      <c r="DN425" s="481">
        <v>0</v>
      </c>
      <c r="DO425" s="479"/>
      <c r="DP425" s="20"/>
      <c r="DQ425" s="315"/>
      <c r="DR425" s="480"/>
      <c r="DS425" s="481">
        <v>0</v>
      </c>
      <c r="DT425" s="479"/>
      <c r="DU425" s="20"/>
      <c r="DV425" s="315"/>
      <c r="DW425" s="480"/>
      <c r="DX425" s="481">
        <v>0</v>
      </c>
      <c r="DY425" s="479"/>
      <c r="DZ425" s="20"/>
      <c r="EA425" s="315"/>
      <c r="EB425" s="480"/>
      <c r="EC425" s="481">
        <v>0</v>
      </c>
      <c r="ED425" s="479"/>
      <c r="EE425" s="20"/>
      <c r="EF425" s="315"/>
      <c r="EG425" s="480"/>
      <c r="EH425" s="481">
        <v>0</v>
      </c>
      <c r="EI425" s="479"/>
      <c r="EJ425" s="20"/>
      <c r="EK425" s="315"/>
      <c r="EL425" s="480"/>
      <c r="EM425" s="481">
        <f>SUM(CE425:DS425)</f>
        <v>0</v>
      </c>
      <c r="EN425" s="479"/>
      <c r="EO425" s="20"/>
      <c r="EP425" s="151"/>
    </row>
    <row r="426" spans="4:146" hidden="1" x14ac:dyDescent="0.3">
      <c r="D426" s="151"/>
      <c r="H426" s="20"/>
      <c r="I426" s="20"/>
      <c r="J426" s="20"/>
      <c r="K426" s="315"/>
      <c r="L426" s="20"/>
      <c r="M426" s="20"/>
      <c r="N426" s="20"/>
      <c r="O426" s="20"/>
      <c r="P426" s="315"/>
      <c r="Q426" s="20"/>
      <c r="R426" s="20"/>
      <c r="S426" s="20"/>
      <c r="T426" s="20"/>
      <c r="U426" s="315"/>
      <c r="V426" s="20"/>
      <c r="W426" s="20"/>
      <c r="X426" s="20"/>
      <c r="Y426" s="20"/>
      <c r="Z426" s="315"/>
      <c r="AA426" s="20"/>
      <c r="AB426" s="20"/>
      <c r="AC426" s="20"/>
      <c r="AD426" s="20"/>
      <c r="AE426" s="315"/>
      <c r="AF426" s="20"/>
      <c r="AG426" s="20"/>
      <c r="AH426" s="20"/>
      <c r="AI426" s="20"/>
      <c r="AJ426" s="315"/>
      <c r="AK426" s="20"/>
      <c r="AL426" s="20"/>
      <c r="AM426" s="20"/>
      <c r="AN426" s="20"/>
      <c r="AO426" s="315"/>
      <c r="AP426" s="20"/>
      <c r="AQ426" s="20"/>
      <c r="AR426" s="20"/>
      <c r="AS426" s="20"/>
      <c r="AT426" s="315"/>
      <c r="AU426" s="20"/>
      <c r="AV426" s="20"/>
      <c r="AW426" s="20"/>
      <c r="AX426" s="20"/>
      <c r="AY426" s="315"/>
      <c r="AZ426" s="20"/>
      <c r="BA426" s="20"/>
      <c r="BB426" s="20"/>
      <c r="BC426" s="20"/>
      <c r="BD426" s="315"/>
      <c r="BE426" s="20"/>
      <c r="BF426" s="20"/>
      <c r="BG426" s="20"/>
      <c r="BH426" s="20"/>
      <c r="BI426" s="315"/>
      <c r="BJ426" s="20"/>
      <c r="BK426" s="20"/>
      <c r="BL426" s="20"/>
      <c r="BM426" s="20"/>
      <c r="BN426" s="315"/>
      <c r="BO426" s="20"/>
      <c r="BP426" s="20"/>
      <c r="BQ426" s="20"/>
      <c r="BR426" s="20"/>
      <c r="BS426" s="315"/>
      <c r="BT426" s="20"/>
      <c r="BU426" s="20"/>
      <c r="BV426" s="20"/>
      <c r="BW426" s="20"/>
      <c r="BX426" s="315"/>
      <c r="BY426" s="20"/>
      <c r="BZ426" s="20"/>
      <c r="CA426" s="20"/>
      <c r="CB426" s="20"/>
      <c r="CC426" s="315"/>
      <c r="CD426" s="20"/>
      <c r="CE426" s="20"/>
      <c r="CF426" s="20"/>
      <c r="CG426" s="20"/>
      <c r="CH426" s="315"/>
      <c r="CI426" s="20"/>
      <c r="CJ426" s="20"/>
      <c r="CK426" s="20"/>
      <c r="CL426" s="20"/>
      <c r="CM426" s="315"/>
      <c r="CN426" s="20"/>
      <c r="CO426" s="20"/>
      <c r="CP426" s="20"/>
      <c r="CQ426" s="20"/>
      <c r="CR426" s="315"/>
      <c r="CS426" s="20"/>
      <c r="CT426" s="20"/>
      <c r="CU426" s="20"/>
      <c r="CV426" s="20"/>
      <c r="CW426" s="315"/>
      <c r="CX426" s="20"/>
      <c r="CY426" s="20"/>
      <c r="CZ426" s="20"/>
      <c r="DA426" s="20"/>
      <c r="DB426" s="315"/>
      <c r="DC426" s="20"/>
      <c r="DD426" s="20"/>
      <c r="DE426" s="20"/>
      <c r="DF426" s="20"/>
      <c r="DG426" s="315"/>
      <c r="DH426" s="20"/>
      <c r="DI426" s="20"/>
      <c r="DJ426" s="20"/>
      <c r="DK426" s="20"/>
      <c r="DL426" s="315"/>
      <c r="DM426" s="20"/>
      <c r="DN426" s="20"/>
      <c r="DO426" s="20"/>
      <c r="DP426" s="20"/>
      <c r="DQ426" s="315"/>
      <c r="DR426" s="20"/>
      <c r="DS426" s="20"/>
      <c r="DT426" s="20"/>
      <c r="DU426" s="20"/>
      <c r="DV426" s="315"/>
      <c r="DW426" s="20"/>
      <c r="DX426" s="20"/>
      <c r="DY426" s="20"/>
      <c r="DZ426" s="20"/>
      <c r="EA426" s="315"/>
      <c r="EB426" s="20"/>
      <c r="EC426" s="20"/>
      <c r="ED426" s="20"/>
      <c r="EE426" s="20"/>
      <c r="EF426" s="315"/>
      <c r="EG426" s="20"/>
      <c r="EH426" s="20"/>
      <c r="EI426" s="20"/>
      <c r="EJ426" s="20"/>
      <c r="EK426" s="315"/>
      <c r="EL426" s="20"/>
      <c r="EM426" s="20">
        <f>SUM(CE426:DI426)</f>
        <v>0</v>
      </c>
      <c r="EN426" s="20"/>
      <c r="EO426" s="20"/>
      <c r="EP426" s="151"/>
    </row>
    <row r="427" spans="4:146" ht="12.75" hidden="1" customHeight="1" x14ac:dyDescent="0.3">
      <c r="D427" s="151" t="s">
        <v>422</v>
      </c>
      <c r="H427" s="20">
        <f>SUM(H428:H428)</f>
        <v>0</v>
      </c>
      <c r="I427" s="20"/>
      <c r="J427" s="20"/>
      <c r="K427" s="315"/>
      <c r="L427" s="20"/>
      <c r="M427" s="20">
        <f>SUM(M428:M428)</f>
        <v>0</v>
      </c>
      <c r="N427" s="20"/>
      <c r="O427" s="20"/>
      <c r="P427" s="315"/>
      <c r="Q427" s="20"/>
      <c r="R427" s="20">
        <f>SUM(R428:R428)</f>
        <v>0</v>
      </c>
      <c r="S427" s="20"/>
      <c r="T427" s="20"/>
      <c r="U427" s="315"/>
      <c r="V427" s="20"/>
      <c r="W427" s="20">
        <f>SUM(W428:W428)</f>
        <v>0</v>
      </c>
      <c r="X427" s="20"/>
      <c r="Y427" s="20"/>
      <c r="Z427" s="315"/>
      <c r="AA427" s="20"/>
      <c r="AB427" s="20">
        <f>SUM(AB428:AB428)</f>
        <v>0</v>
      </c>
      <c r="AC427" s="20"/>
      <c r="AD427" s="20"/>
      <c r="AE427" s="315"/>
      <c r="AF427" s="20"/>
      <c r="AG427" s="20">
        <f>SUM(AG428:AG428)</f>
        <v>0</v>
      </c>
      <c r="AH427" s="20"/>
      <c r="AI427" s="20"/>
      <c r="AJ427" s="315"/>
      <c r="AK427" s="20"/>
      <c r="AL427" s="20">
        <f>SUM(AL428:AL428)</f>
        <v>0</v>
      </c>
      <c r="AM427" s="20"/>
      <c r="AN427" s="20"/>
      <c r="AO427" s="315"/>
      <c r="AP427" s="20"/>
      <c r="AQ427" s="20">
        <f>SUM(AQ428:AQ428)</f>
        <v>0</v>
      </c>
      <c r="AR427" s="20"/>
      <c r="AS427" s="20"/>
      <c r="AT427" s="315"/>
      <c r="AU427" s="20"/>
      <c r="AV427" s="20">
        <f>SUM(AV428:AV428)</f>
        <v>0</v>
      </c>
      <c r="AW427" s="20"/>
      <c r="AX427" s="20"/>
      <c r="AY427" s="315"/>
      <c r="AZ427" s="20"/>
      <c r="BA427" s="20">
        <f>SUM(BA428:BA428)</f>
        <v>0</v>
      </c>
      <c r="BB427" s="20"/>
      <c r="BC427" s="20"/>
      <c r="BD427" s="315"/>
      <c r="BE427" s="20"/>
      <c r="BF427" s="20">
        <f>SUM(BF428:BF428)</f>
        <v>0</v>
      </c>
      <c r="BG427" s="20"/>
      <c r="BH427" s="20"/>
      <c r="BI427" s="315"/>
      <c r="BJ427" s="20"/>
      <c r="BK427" s="20">
        <f>SUM(BK428:BK428)</f>
        <v>0</v>
      </c>
      <c r="BL427" s="20"/>
      <c r="BM427" s="20"/>
      <c r="BN427" s="315"/>
      <c r="BO427" s="20"/>
      <c r="BP427" s="20">
        <f>SUM(BP428:BP428)</f>
        <v>0</v>
      </c>
      <c r="BQ427" s="20"/>
      <c r="BR427" s="20"/>
      <c r="BS427" s="315"/>
      <c r="BT427" s="20"/>
      <c r="BU427" s="20">
        <f>SUM(BU428:BU428)</f>
        <v>0</v>
      </c>
      <c r="BV427" s="20"/>
      <c r="BW427" s="20"/>
      <c r="BX427" s="315"/>
      <c r="BY427" s="20"/>
      <c r="BZ427" s="20">
        <f>SUM(BZ428:BZ428)</f>
        <v>0</v>
      </c>
      <c r="CA427" s="20"/>
      <c r="CB427" s="20"/>
      <c r="CC427" s="315"/>
      <c r="CD427" s="20"/>
      <c r="CE427" s="20">
        <f>SUM(CE428:CE428)</f>
        <v>0</v>
      </c>
      <c r="CF427" s="20"/>
      <c r="CG427" s="20"/>
      <c r="CH427" s="315"/>
      <c r="CI427" s="20"/>
      <c r="CJ427" s="20">
        <f>SUM(CJ428:CJ428)</f>
        <v>0</v>
      </c>
      <c r="CK427" s="20"/>
      <c r="CL427" s="20"/>
      <c r="CM427" s="315"/>
      <c r="CN427" s="20"/>
      <c r="CO427" s="20">
        <f>SUM(CO428:CO428)</f>
        <v>0</v>
      </c>
      <c r="CP427" s="20"/>
      <c r="CQ427" s="20"/>
      <c r="CR427" s="315"/>
      <c r="CS427" s="20"/>
      <c r="CT427" s="20">
        <f>SUM(CT428:CT428)</f>
        <v>0</v>
      </c>
      <c r="CU427" s="20"/>
      <c r="CV427" s="20"/>
      <c r="CW427" s="315"/>
      <c r="CX427" s="20"/>
      <c r="CY427" s="20">
        <f>SUM(CY428:CY428)</f>
        <v>0</v>
      </c>
      <c r="CZ427" s="20"/>
      <c r="DA427" s="20"/>
      <c r="DB427" s="315"/>
      <c r="DC427" s="20"/>
      <c r="DD427" s="20">
        <f>SUM(DD428:DD428)</f>
        <v>0</v>
      </c>
      <c r="DE427" s="20"/>
      <c r="DF427" s="20"/>
      <c r="DG427" s="315"/>
      <c r="DH427" s="20"/>
      <c r="DI427" s="20">
        <f>SUM(DI428:DI428)</f>
        <v>0</v>
      </c>
      <c r="DJ427" s="20"/>
      <c r="DK427" s="20"/>
      <c r="DL427" s="315"/>
      <c r="DM427" s="20"/>
      <c r="DN427" s="20">
        <f>SUM(DN428:DN428)</f>
        <v>0</v>
      </c>
      <c r="DO427" s="20"/>
      <c r="DP427" s="20"/>
      <c r="DQ427" s="315"/>
      <c r="DR427" s="20"/>
      <c r="DS427" s="20">
        <f>SUM(DS428:DS428)</f>
        <v>0</v>
      </c>
      <c r="DT427" s="20"/>
      <c r="DU427" s="20"/>
      <c r="DV427" s="315"/>
      <c r="DW427" s="20"/>
      <c r="DX427" s="20">
        <f>SUM(DX428:DX428)</f>
        <v>0</v>
      </c>
      <c r="DY427" s="20"/>
      <c r="DZ427" s="20"/>
      <c r="EA427" s="315"/>
      <c r="EB427" s="20"/>
      <c r="EC427" s="20">
        <f>SUM(EC428:EC428)</f>
        <v>0</v>
      </c>
      <c r="ED427" s="20"/>
      <c r="EE427" s="20"/>
      <c r="EF427" s="315"/>
      <c r="EG427" s="20"/>
      <c r="EH427" s="20">
        <f>SUM(EH428:EH428)</f>
        <v>0</v>
      </c>
      <c r="EI427" s="20"/>
      <c r="EJ427" s="20"/>
      <c r="EK427" s="315"/>
      <c r="EL427" s="20"/>
      <c r="EM427" s="20">
        <f>SUM(CE427:DI427)</f>
        <v>0</v>
      </c>
      <c r="EN427" s="20"/>
      <c r="EO427" s="20"/>
      <c r="EP427" s="151"/>
    </row>
    <row r="428" spans="4:146" ht="12.75" hidden="1" customHeight="1" x14ac:dyDescent="0.3">
      <c r="D428" s="151" t="s">
        <v>416</v>
      </c>
      <c r="G428" s="477"/>
      <c r="H428" s="481">
        <v>0</v>
      </c>
      <c r="I428" s="479"/>
      <c r="J428" s="20"/>
      <c r="K428" s="315"/>
      <c r="L428" s="480"/>
      <c r="M428" s="481">
        <v>0</v>
      </c>
      <c r="N428" s="479"/>
      <c r="O428" s="20"/>
      <c r="P428" s="315"/>
      <c r="Q428" s="480"/>
      <c r="R428" s="481">
        <v>0</v>
      </c>
      <c r="S428" s="479"/>
      <c r="T428" s="20"/>
      <c r="U428" s="315"/>
      <c r="V428" s="480"/>
      <c r="W428" s="481">
        <v>0</v>
      </c>
      <c r="X428" s="479"/>
      <c r="Y428" s="20"/>
      <c r="Z428" s="315"/>
      <c r="AA428" s="480"/>
      <c r="AB428" s="481">
        <v>0</v>
      </c>
      <c r="AC428" s="479"/>
      <c r="AD428" s="20"/>
      <c r="AE428" s="315"/>
      <c r="AF428" s="480"/>
      <c r="AG428" s="481">
        <v>0</v>
      </c>
      <c r="AH428" s="479"/>
      <c r="AI428" s="20"/>
      <c r="AJ428" s="315"/>
      <c r="AK428" s="480"/>
      <c r="AL428" s="481">
        <v>0</v>
      </c>
      <c r="AM428" s="479"/>
      <c r="AN428" s="20"/>
      <c r="AO428" s="315"/>
      <c r="AP428" s="480"/>
      <c r="AQ428" s="481">
        <v>0</v>
      </c>
      <c r="AR428" s="479"/>
      <c r="AS428" s="20"/>
      <c r="AT428" s="315"/>
      <c r="AU428" s="480"/>
      <c r="AV428" s="481">
        <v>0</v>
      </c>
      <c r="AW428" s="479"/>
      <c r="AX428" s="20"/>
      <c r="AY428" s="315"/>
      <c r="AZ428" s="480"/>
      <c r="BA428" s="481">
        <v>0</v>
      </c>
      <c r="BB428" s="479"/>
      <c r="BC428" s="20"/>
      <c r="BD428" s="315"/>
      <c r="BE428" s="480"/>
      <c r="BF428" s="481">
        <v>0</v>
      </c>
      <c r="BG428" s="479"/>
      <c r="BH428" s="20"/>
      <c r="BI428" s="315"/>
      <c r="BJ428" s="480"/>
      <c r="BK428" s="481">
        <v>0</v>
      </c>
      <c r="BL428" s="479"/>
      <c r="BM428" s="20"/>
      <c r="BN428" s="315"/>
      <c r="BO428" s="480"/>
      <c r="BP428" s="481">
        <v>0</v>
      </c>
      <c r="BQ428" s="479"/>
      <c r="BR428" s="20"/>
      <c r="BS428" s="315"/>
      <c r="BT428" s="480"/>
      <c r="BU428" s="481">
        <f>SUM(M428:BP428)</f>
        <v>0</v>
      </c>
      <c r="BV428" s="479"/>
      <c r="BW428" s="20"/>
      <c r="BX428" s="315"/>
      <c r="BY428" s="480"/>
      <c r="BZ428" s="481">
        <v>0</v>
      </c>
      <c r="CA428" s="479"/>
      <c r="CB428" s="20"/>
      <c r="CC428" s="315"/>
      <c r="CD428" s="480"/>
      <c r="CE428" s="481">
        <v>0</v>
      </c>
      <c r="CF428" s="479"/>
      <c r="CG428" s="20"/>
      <c r="CH428" s="315"/>
      <c r="CI428" s="480"/>
      <c r="CJ428" s="481">
        <v>0</v>
      </c>
      <c r="CK428" s="479"/>
      <c r="CL428" s="20"/>
      <c r="CM428" s="315"/>
      <c r="CN428" s="480"/>
      <c r="CO428" s="481">
        <v>0</v>
      </c>
      <c r="CP428" s="479"/>
      <c r="CQ428" s="20"/>
      <c r="CR428" s="315"/>
      <c r="CS428" s="480"/>
      <c r="CT428" s="481">
        <v>0</v>
      </c>
      <c r="CU428" s="479"/>
      <c r="CV428" s="20"/>
      <c r="CW428" s="315"/>
      <c r="CX428" s="480"/>
      <c r="CY428" s="481">
        <v>0</v>
      </c>
      <c r="CZ428" s="479"/>
      <c r="DA428" s="20"/>
      <c r="DB428" s="315"/>
      <c r="DC428" s="480"/>
      <c r="DD428" s="481">
        <v>0</v>
      </c>
      <c r="DE428" s="479"/>
      <c r="DF428" s="20"/>
      <c r="DG428" s="315"/>
      <c r="DH428" s="480"/>
      <c r="DI428" s="481">
        <v>0</v>
      </c>
      <c r="DJ428" s="479"/>
      <c r="DK428" s="20"/>
      <c r="DL428" s="315"/>
      <c r="DM428" s="480"/>
      <c r="DN428" s="481">
        <v>0</v>
      </c>
      <c r="DO428" s="479"/>
      <c r="DP428" s="20"/>
      <c r="DQ428" s="315"/>
      <c r="DR428" s="480"/>
      <c r="DS428" s="481">
        <v>0</v>
      </c>
      <c r="DT428" s="479"/>
      <c r="DU428" s="20"/>
      <c r="DV428" s="315"/>
      <c r="DW428" s="480"/>
      <c r="DX428" s="481">
        <v>0</v>
      </c>
      <c r="DY428" s="479"/>
      <c r="DZ428" s="20"/>
      <c r="EA428" s="315"/>
      <c r="EB428" s="480"/>
      <c r="EC428" s="481">
        <v>0</v>
      </c>
      <c r="ED428" s="479"/>
      <c r="EE428" s="20"/>
      <c r="EF428" s="315"/>
      <c r="EG428" s="480"/>
      <c r="EH428" s="481">
        <v>0</v>
      </c>
      <c r="EI428" s="479"/>
      <c r="EJ428" s="20"/>
      <c r="EK428" s="315"/>
      <c r="EL428" s="480"/>
      <c r="EM428" s="481">
        <f>SUM(CE428:CE428)</f>
        <v>0</v>
      </c>
      <c r="EN428" s="479"/>
      <c r="EO428" s="20"/>
      <c r="EP428" s="151"/>
    </row>
    <row r="429" spans="4:146" ht="12.75" hidden="1" customHeight="1" x14ac:dyDescent="0.3">
      <c r="D429" s="151"/>
      <c r="H429" s="20"/>
      <c r="I429" s="20"/>
      <c r="J429" s="20"/>
      <c r="K429" s="315"/>
      <c r="L429" s="20"/>
      <c r="M429" s="20"/>
      <c r="N429" s="20"/>
      <c r="O429" s="20"/>
      <c r="P429" s="315"/>
      <c r="Q429" s="20"/>
      <c r="R429" s="20"/>
      <c r="S429" s="20"/>
      <c r="T429" s="20"/>
      <c r="U429" s="315"/>
      <c r="V429" s="20"/>
      <c r="W429" s="20"/>
      <c r="X429" s="20"/>
      <c r="Y429" s="20"/>
      <c r="Z429" s="315"/>
      <c r="AA429" s="20"/>
      <c r="AB429" s="20"/>
      <c r="AC429" s="20"/>
      <c r="AD429" s="20"/>
      <c r="AE429" s="315"/>
      <c r="AF429" s="20"/>
      <c r="AG429" s="20"/>
      <c r="AH429" s="20"/>
      <c r="AI429" s="20"/>
      <c r="AJ429" s="315"/>
      <c r="AK429" s="20"/>
      <c r="AL429" s="20"/>
      <c r="AM429" s="20"/>
      <c r="AN429" s="20"/>
      <c r="AO429" s="315"/>
      <c r="AP429" s="20"/>
      <c r="AQ429" s="20"/>
      <c r="AR429" s="20"/>
      <c r="AS429" s="20"/>
      <c r="AT429" s="315"/>
      <c r="AU429" s="20"/>
      <c r="AV429" s="20"/>
      <c r="AW429" s="20"/>
      <c r="AX429" s="20"/>
      <c r="AY429" s="315"/>
      <c r="AZ429" s="20"/>
      <c r="BA429" s="20"/>
      <c r="BB429" s="20"/>
      <c r="BC429" s="20"/>
      <c r="BD429" s="315"/>
      <c r="BE429" s="20"/>
      <c r="BF429" s="20"/>
      <c r="BG429" s="20"/>
      <c r="BH429" s="20"/>
      <c r="BI429" s="315"/>
      <c r="BJ429" s="20"/>
      <c r="BK429" s="20"/>
      <c r="BL429" s="20"/>
      <c r="BM429" s="20"/>
      <c r="BN429" s="315"/>
      <c r="BO429" s="20"/>
      <c r="BP429" s="20"/>
      <c r="BQ429" s="20"/>
      <c r="BR429" s="20"/>
      <c r="BS429" s="315"/>
      <c r="BT429" s="20"/>
      <c r="BU429" s="20"/>
      <c r="BV429" s="20"/>
      <c r="BW429" s="20"/>
      <c r="BX429" s="315"/>
      <c r="BY429" s="20"/>
      <c r="BZ429" s="20"/>
      <c r="CA429" s="20"/>
      <c r="CB429" s="20"/>
      <c r="CC429" s="315"/>
      <c r="CD429" s="20"/>
      <c r="CE429" s="20"/>
      <c r="CF429" s="20"/>
      <c r="CG429" s="20"/>
      <c r="CH429" s="315"/>
      <c r="CI429" s="20"/>
      <c r="CJ429" s="20"/>
      <c r="CK429" s="20"/>
      <c r="CL429" s="20"/>
      <c r="CM429" s="315"/>
      <c r="CN429" s="20"/>
      <c r="CO429" s="20"/>
      <c r="CP429" s="20"/>
      <c r="CQ429" s="20"/>
      <c r="CR429" s="315"/>
      <c r="CS429" s="20"/>
      <c r="CT429" s="20"/>
      <c r="CU429" s="20"/>
      <c r="CV429" s="20"/>
      <c r="CW429" s="315"/>
      <c r="CX429" s="20"/>
      <c r="CY429" s="20"/>
      <c r="CZ429" s="20"/>
      <c r="DA429" s="20"/>
      <c r="DB429" s="315"/>
      <c r="DC429" s="20"/>
      <c r="DD429" s="20"/>
      <c r="DE429" s="20"/>
      <c r="DF429" s="20"/>
      <c r="DG429" s="315"/>
      <c r="DH429" s="20"/>
      <c r="DI429" s="20"/>
      <c r="DJ429" s="20"/>
      <c r="DK429" s="20"/>
      <c r="DL429" s="315"/>
      <c r="DM429" s="20"/>
      <c r="DN429" s="20"/>
      <c r="DO429" s="20"/>
      <c r="DP429" s="20"/>
      <c r="DQ429" s="315"/>
      <c r="DR429" s="20"/>
      <c r="DS429" s="20"/>
      <c r="DT429" s="20"/>
      <c r="DU429" s="20"/>
      <c r="DV429" s="315"/>
      <c r="DW429" s="20"/>
      <c r="DX429" s="20"/>
      <c r="DY429" s="20"/>
      <c r="DZ429" s="20"/>
      <c r="EA429" s="315"/>
      <c r="EB429" s="20"/>
      <c r="EC429" s="20"/>
      <c r="ED429" s="20"/>
      <c r="EE429" s="20"/>
      <c r="EF429" s="315"/>
      <c r="EG429" s="20"/>
      <c r="EH429" s="20"/>
      <c r="EI429" s="20"/>
      <c r="EJ429" s="20"/>
      <c r="EK429" s="315"/>
      <c r="EL429" s="20"/>
      <c r="EM429" s="20"/>
      <c r="EN429" s="20"/>
      <c r="EO429" s="20"/>
      <c r="EP429" s="151"/>
    </row>
    <row r="430" spans="4:146" x14ac:dyDescent="0.3">
      <c r="D430" s="151" t="s">
        <v>423</v>
      </c>
      <c r="H430" s="20">
        <f>SUM(H431:H431)</f>
        <v>250670</v>
      </c>
      <c r="I430" s="20"/>
      <c r="J430" s="20"/>
      <c r="K430" s="315"/>
      <c r="L430" s="20"/>
      <c r="M430" s="20">
        <f>SUM(M431:M431)</f>
        <v>0</v>
      </c>
      <c r="N430" s="20"/>
      <c r="O430" s="20"/>
      <c r="P430" s="315"/>
      <c r="Q430" s="20"/>
      <c r="R430" s="20">
        <f>SUM(R431:R431)</f>
        <v>0</v>
      </c>
      <c r="S430" s="20"/>
      <c r="T430" s="20"/>
      <c r="U430" s="315"/>
      <c r="V430" s="20"/>
      <c r="W430" s="20">
        <f>SUM(W431:W431)</f>
        <v>0</v>
      </c>
      <c r="X430" s="20"/>
      <c r="Y430" s="20"/>
      <c r="Z430" s="315"/>
      <c r="AA430" s="20"/>
      <c r="AB430" s="20">
        <f>SUM(AB431:AB431)</f>
        <v>0</v>
      </c>
      <c r="AC430" s="20"/>
      <c r="AD430" s="20"/>
      <c r="AE430" s="315"/>
      <c r="AF430" s="20"/>
      <c r="AG430" s="20">
        <f>SUM(AG431:AG431)</f>
        <v>250670</v>
      </c>
      <c r="AH430" s="20"/>
      <c r="AI430" s="20"/>
      <c r="AJ430" s="315"/>
      <c r="AK430" s="20"/>
      <c r="AL430" s="20">
        <f>SUM(AL431:AL431)</f>
        <v>0</v>
      </c>
      <c r="AM430" s="20"/>
      <c r="AN430" s="20"/>
      <c r="AO430" s="315"/>
      <c r="AP430" s="20"/>
      <c r="AQ430" s="20">
        <f>SUM(AQ431:AQ431)</f>
        <v>0</v>
      </c>
      <c r="AR430" s="20"/>
      <c r="AS430" s="20"/>
      <c r="AT430" s="315"/>
      <c r="AU430" s="20"/>
      <c r="AV430" s="20">
        <f>SUM(AV431:AV431)</f>
        <v>0</v>
      </c>
      <c r="AW430" s="20"/>
      <c r="AX430" s="20"/>
      <c r="AY430" s="315"/>
      <c r="AZ430" s="20"/>
      <c r="BA430" s="20">
        <f>SUM(BA431:BA431)</f>
        <v>0</v>
      </c>
      <c r="BB430" s="20"/>
      <c r="BC430" s="20"/>
      <c r="BD430" s="315"/>
      <c r="BE430" s="20"/>
      <c r="BF430" s="20">
        <f>SUM(BF431:BF431)</f>
        <v>1335891</v>
      </c>
      <c r="BG430" s="20"/>
      <c r="BH430" s="20"/>
      <c r="BI430" s="315"/>
      <c r="BJ430" s="20"/>
      <c r="BK430" s="20">
        <f>SUM(BK431:BK431)</f>
        <v>0</v>
      </c>
      <c r="BL430" s="20"/>
      <c r="BM430" s="20"/>
      <c r="BN430" s="315"/>
      <c r="BO430" s="20"/>
      <c r="BP430" s="20">
        <f>SUM(BP431:BP431)</f>
        <v>0</v>
      </c>
      <c r="BQ430" s="20"/>
      <c r="BR430" s="20"/>
      <c r="BS430" s="315"/>
      <c r="BT430" s="20"/>
      <c r="BU430" s="20">
        <f>SUM(BU431:BU431)</f>
        <v>1586561</v>
      </c>
      <c r="BV430" s="20"/>
      <c r="BW430" s="20"/>
      <c r="BX430" s="315"/>
      <c r="BY430" s="20"/>
      <c r="BZ430" s="20">
        <f>SUM(BZ431:BZ431)</f>
        <v>0</v>
      </c>
      <c r="CA430" s="20"/>
      <c r="CB430" s="20"/>
      <c r="CC430" s="315"/>
      <c r="CD430" s="20"/>
      <c r="CE430" s="20">
        <f>SUM(CE431:CE431)</f>
        <v>0</v>
      </c>
      <c r="CF430" s="20"/>
      <c r="CG430" s="20"/>
      <c r="CH430" s="315"/>
      <c r="CI430" s="20"/>
      <c r="CJ430" s="20">
        <f>SUM(CJ431:CJ431)</f>
        <v>0</v>
      </c>
      <c r="CK430" s="20"/>
      <c r="CL430" s="20"/>
      <c r="CM430" s="315"/>
      <c r="CN430" s="20"/>
      <c r="CO430" s="20">
        <f>SUM(CO431:CO431)</f>
        <v>0</v>
      </c>
      <c r="CP430" s="20"/>
      <c r="CQ430" s="20"/>
      <c r="CR430" s="315"/>
      <c r="CS430" s="20"/>
      <c r="CT430" s="20">
        <f>SUM(CT431:CT431)</f>
        <v>0</v>
      </c>
      <c r="CU430" s="20"/>
      <c r="CV430" s="20"/>
      <c r="CW430" s="315"/>
      <c r="CX430" s="20"/>
      <c r="CY430" s="20">
        <f>SUM(CY431:CY431)</f>
        <v>0</v>
      </c>
      <c r="CZ430" s="20"/>
      <c r="DA430" s="20"/>
      <c r="DB430" s="315"/>
      <c r="DC430" s="20"/>
      <c r="DD430" s="20">
        <f>SUM(DD431:DD431)</f>
        <v>0</v>
      </c>
      <c r="DE430" s="20"/>
      <c r="DF430" s="20"/>
      <c r="DG430" s="315"/>
      <c r="DH430" s="20"/>
      <c r="DI430" s="20">
        <f>SUM(DI431:DI431)</f>
        <v>0</v>
      </c>
      <c r="DJ430" s="20"/>
      <c r="DK430" s="20"/>
      <c r="DL430" s="315"/>
      <c r="DM430" s="20"/>
      <c r="DN430" s="20">
        <f>SUM(DN431:DN431)</f>
        <v>0</v>
      </c>
      <c r="DO430" s="20"/>
      <c r="DP430" s="20"/>
      <c r="DQ430" s="315"/>
      <c r="DR430" s="20"/>
      <c r="DS430" s="20">
        <f>SUM(DS431:DS431)</f>
        <v>0</v>
      </c>
      <c r="DT430" s="20"/>
      <c r="DU430" s="20"/>
      <c r="DV430" s="315"/>
      <c r="DW430" s="20"/>
      <c r="DX430" s="20">
        <f>SUM(DX431:DX431)</f>
        <v>0</v>
      </c>
      <c r="DY430" s="20"/>
      <c r="DZ430" s="20"/>
      <c r="EA430" s="315"/>
      <c r="EB430" s="20"/>
      <c r="EC430" s="20">
        <f>SUM(EC431:EC431)</f>
        <v>0</v>
      </c>
      <c r="ED430" s="20"/>
      <c r="EE430" s="20"/>
      <c r="EF430" s="315"/>
      <c r="EG430" s="20"/>
      <c r="EH430" s="20">
        <f>SUM(EH431:EH431)</f>
        <v>0</v>
      </c>
      <c r="EI430" s="20"/>
      <c r="EJ430" s="20"/>
      <c r="EK430" s="315"/>
      <c r="EL430" s="20"/>
      <c r="EM430" s="20">
        <f>SUM(EM431:EM431)</f>
        <v>0</v>
      </c>
      <c r="EN430" s="20"/>
      <c r="EO430" s="20"/>
      <c r="EP430" s="151"/>
    </row>
    <row r="431" spans="4:146" x14ac:dyDescent="0.3">
      <c r="D431" s="151" t="s">
        <v>416</v>
      </c>
      <c r="G431" s="477"/>
      <c r="H431" s="481">
        <v>250670</v>
      </c>
      <c r="I431" s="479"/>
      <c r="J431" s="20"/>
      <c r="K431" s="315"/>
      <c r="L431" s="480"/>
      <c r="M431" s="481">
        <v>0</v>
      </c>
      <c r="N431" s="479"/>
      <c r="O431" s="20"/>
      <c r="P431" s="315"/>
      <c r="Q431" s="480"/>
      <c r="R431" s="481">
        <v>0</v>
      </c>
      <c r="S431" s="479"/>
      <c r="T431" s="20"/>
      <c r="U431" s="315"/>
      <c r="V431" s="480"/>
      <c r="W431" s="481">
        <v>0</v>
      </c>
      <c r="X431" s="479"/>
      <c r="Y431" s="20"/>
      <c r="Z431" s="315"/>
      <c r="AA431" s="480"/>
      <c r="AB431" s="481">
        <v>0</v>
      </c>
      <c r="AC431" s="479"/>
      <c r="AD431" s="20"/>
      <c r="AE431" s="315"/>
      <c r="AF431" s="480"/>
      <c r="AG431" s="481">
        <v>250670</v>
      </c>
      <c r="AH431" s="479"/>
      <c r="AI431" s="20"/>
      <c r="AJ431" s="315"/>
      <c r="AK431" s="480"/>
      <c r="AL431" s="481">
        <v>0</v>
      </c>
      <c r="AM431" s="479"/>
      <c r="AN431" s="20"/>
      <c r="AO431" s="315"/>
      <c r="AP431" s="480"/>
      <c r="AQ431" s="481">
        <v>0</v>
      </c>
      <c r="AR431" s="479"/>
      <c r="AS431" s="20"/>
      <c r="AT431" s="315"/>
      <c r="AU431" s="480"/>
      <c r="AV431" s="481">
        <v>0</v>
      </c>
      <c r="AW431" s="479"/>
      <c r="AX431" s="20"/>
      <c r="AY431" s="315"/>
      <c r="AZ431" s="480"/>
      <c r="BA431" s="481">
        <v>0</v>
      </c>
      <c r="BB431" s="479"/>
      <c r="BC431" s="20"/>
      <c r="BD431" s="315"/>
      <c r="BE431" s="480"/>
      <c r="BF431" s="481">
        <v>1335891</v>
      </c>
      <c r="BG431" s="479"/>
      <c r="BH431" s="20"/>
      <c r="BI431" s="315"/>
      <c r="BJ431" s="480"/>
      <c r="BK431" s="481">
        <v>0</v>
      </c>
      <c r="BL431" s="479"/>
      <c r="BM431" s="20"/>
      <c r="BN431" s="315"/>
      <c r="BO431" s="480"/>
      <c r="BP431" s="481">
        <v>0</v>
      </c>
      <c r="BQ431" s="479"/>
      <c r="BR431" s="20"/>
      <c r="BS431" s="315"/>
      <c r="BT431" s="480"/>
      <c r="BU431" s="481">
        <f>SUM(M431:BP431)</f>
        <v>1586561</v>
      </c>
      <c r="BV431" s="479"/>
      <c r="BW431" s="20"/>
      <c r="BX431" s="315"/>
      <c r="BY431" s="480"/>
      <c r="BZ431" s="481">
        <v>0</v>
      </c>
      <c r="CA431" s="479"/>
      <c r="CB431" s="20"/>
      <c r="CC431" s="315"/>
      <c r="CD431" s="480"/>
      <c r="CE431" s="481">
        <v>0</v>
      </c>
      <c r="CF431" s="479"/>
      <c r="CG431" s="20"/>
      <c r="CH431" s="315"/>
      <c r="CI431" s="480"/>
      <c r="CJ431" s="481">
        <v>0</v>
      </c>
      <c r="CK431" s="479"/>
      <c r="CL431" s="20"/>
      <c r="CM431" s="315"/>
      <c r="CN431" s="480"/>
      <c r="CO431" s="481">
        <v>0</v>
      </c>
      <c r="CP431" s="479"/>
      <c r="CQ431" s="20"/>
      <c r="CR431" s="315"/>
      <c r="CS431" s="480"/>
      <c r="CT431" s="481">
        <v>0</v>
      </c>
      <c r="CU431" s="479"/>
      <c r="CV431" s="20"/>
      <c r="CW431" s="315"/>
      <c r="CX431" s="480"/>
      <c r="CY431" s="481">
        <v>0</v>
      </c>
      <c r="CZ431" s="479"/>
      <c r="DA431" s="20"/>
      <c r="DB431" s="315"/>
      <c r="DC431" s="480"/>
      <c r="DD431" s="481">
        <v>0</v>
      </c>
      <c r="DE431" s="479"/>
      <c r="DF431" s="20"/>
      <c r="DG431" s="315"/>
      <c r="DH431" s="480"/>
      <c r="DI431" s="481">
        <v>0</v>
      </c>
      <c r="DJ431" s="479"/>
      <c r="DK431" s="20"/>
      <c r="DL431" s="315"/>
      <c r="DM431" s="480"/>
      <c r="DN431" s="481">
        <v>0</v>
      </c>
      <c r="DO431" s="479"/>
      <c r="DP431" s="20"/>
      <c r="DQ431" s="315"/>
      <c r="DR431" s="480"/>
      <c r="DS431" s="481">
        <v>0</v>
      </c>
      <c r="DT431" s="479"/>
      <c r="DU431" s="20"/>
      <c r="DV431" s="315"/>
      <c r="DW431" s="480"/>
      <c r="DX431" s="481">
        <v>0</v>
      </c>
      <c r="DY431" s="479"/>
      <c r="DZ431" s="20"/>
      <c r="EA431" s="315"/>
      <c r="EB431" s="480"/>
      <c r="EC431" s="481">
        <v>0</v>
      </c>
      <c r="ED431" s="479"/>
      <c r="EE431" s="20"/>
      <c r="EF431" s="315"/>
      <c r="EG431" s="480"/>
      <c r="EH431" s="481">
        <v>0</v>
      </c>
      <c r="EI431" s="479"/>
      <c r="EJ431" s="20"/>
      <c r="EK431" s="315"/>
      <c r="EL431" s="480"/>
      <c r="EM431" s="481">
        <f>SUM(CE431:DX431)</f>
        <v>0</v>
      </c>
      <c r="EN431" s="479"/>
      <c r="EO431" s="20"/>
      <c r="EP431" s="151"/>
    </row>
    <row r="432" spans="4:146" x14ac:dyDescent="0.3">
      <c r="D432" s="151"/>
      <c r="H432" s="20"/>
      <c r="I432" s="20"/>
      <c r="J432" s="20"/>
      <c r="K432" s="315"/>
      <c r="L432" s="20"/>
      <c r="M432" s="20"/>
      <c r="N432" s="20"/>
      <c r="O432" s="20"/>
      <c r="P432" s="315"/>
      <c r="Q432" s="20"/>
      <c r="R432" s="20"/>
      <c r="S432" s="20"/>
      <c r="T432" s="20"/>
      <c r="U432" s="315"/>
      <c r="V432" s="20"/>
      <c r="W432" s="20"/>
      <c r="X432" s="20"/>
      <c r="Y432" s="20"/>
      <c r="Z432" s="315"/>
      <c r="AA432" s="20"/>
      <c r="AB432" s="20"/>
      <c r="AC432" s="20"/>
      <c r="AD432" s="20"/>
      <c r="AE432" s="315"/>
      <c r="AF432" s="20"/>
      <c r="AG432" s="20"/>
      <c r="AH432" s="20"/>
      <c r="AI432" s="20"/>
      <c r="AJ432" s="315"/>
      <c r="AK432" s="20"/>
      <c r="AL432" s="20"/>
      <c r="AM432" s="20"/>
      <c r="AN432" s="20"/>
      <c r="AO432" s="315"/>
      <c r="AP432" s="20"/>
      <c r="AQ432" s="20"/>
      <c r="AR432" s="20"/>
      <c r="AS432" s="20"/>
      <c r="AT432" s="315"/>
      <c r="AU432" s="20"/>
      <c r="AV432" s="20"/>
      <c r="AW432" s="20"/>
      <c r="AX432" s="20"/>
      <c r="AY432" s="315"/>
      <c r="AZ432" s="20"/>
      <c r="BA432" s="20"/>
      <c r="BB432" s="20"/>
      <c r="BC432" s="20"/>
      <c r="BD432" s="315"/>
      <c r="BE432" s="20"/>
      <c r="BF432" s="20"/>
      <c r="BG432" s="20"/>
      <c r="BH432" s="20"/>
      <c r="BI432" s="315"/>
      <c r="BJ432" s="20"/>
      <c r="BK432" s="20"/>
      <c r="BL432" s="20"/>
      <c r="BM432" s="20"/>
      <c r="BN432" s="315"/>
      <c r="BO432" s="20"/>
      <c r="BP432" s="20"/>
      <c r="BQ432" s="20"/>
      <c r="BR432" s="20"/>
      <c r="BS432" s="315"/>
      <c r="BT432" s="20"/>
      <c r="BU432" s="20"/>
      <c r="BV432" s="20"/>
      <c r="BW432" s="20"/>
      <c r="BX432" s="315"/>
      <c r="BY432" s="20"/>
      <c r="BZ432" s="20"/>
      <c r="CA432" s="20"/>
      <c r="CB432" s="20"/>
      <c r="CC432" s="315"/>
      <c r="CD432" s="20"/>
      <c r="CE432" s="20"/>
      <c r="CF432" s="20"/>
      <c r="CG432" s="20"/>
      <c r="CH432" s="315"/>
      <c r="CI432" s="20"/>
      <c r="CJ432" s="20"/>
      <c r="CK432" s="20"/>
      <c r="CL432" s="20"/>
      <c r="CM432" s="315"/>
      <c r="CN432" s="20"/>
      <c r="CO432" s="20"/>
      <c r="CP432" s="20"/>
      <c r="CQ432" s="20"/>
      <c r="CR432" s="315"/>
      <c r="CS432" s="20"/>
      <c r="CT432" s="20"/>
      <c r="CU432" s="20"/>
      <c r="CV432" s="20"/>
      <c r="CW432" s="315"/>
      <c r="CX432" s="20"/>
      <c r="CY432" s="20"/>
      <c r="CZ432" s="20"/>
      <c r="DA432" s="20"/>
      <c r="DB432" s="315"/>
      <c r="DC432" s="20"/>
      <c r="DD432" s="20"/>
      <c r="DE432" s="20"/>
      <c r="DF432" s="20"/>
      <c r="DG432" s="315"/>
      <c r="DH432" s="20"/>
      <c r="DI432" s="20"/>
      <c r="DJ432" s="20"/>
      <c r="DK432" s="20"/>
      <c r="DL432" s="315"/>
      <c r="DM432" s="20"/>
      <c r="DN432" s="20"/>
      <c r="DO432" s="20"/>
      <c r="DP432" s="20"/>
      <c r="DQ432" s="315"/>
      <c r="DR432" s="20"/>
      <c r="DS432" s="20"/>
      <c r="DT432" s="20"/>
      <c r="DU432" s="20"/>
      <c r="DV432" s="315"/>
      <c r="DW432" s="20"/>
      <c r="DX432" s="20"/>
      <c r="DY432" s="20"/>
      <c r="DZ432" s="20"/>
      <c r="EA432" s="315"/>
      <c r="EB432" s="20"/>
      <c r="EC432" s="20"/>
      <c r="ED432" s="20"/>
      <c r="EE432" s="20"/>
      <c r="EF432" s="315"/>
      <c r="EG432" s="20"/>
      <c r="EH432" s="20"/>
      <c r="EI432" s="20"/>
      <c r="EJ432" s="20"/>
      <c r="EK432" s="315"/>
      <c r="EL432" s="20"/>
      <c r="EM432" s="20"/>
      <c r="EN432" s="20"/>
      <c r="EO432" s="20"/>
      <c r="EP432" s="151"/>
    </row>
    <row r="433" spans="4:146" ht="12.75" customHeight="1" x14ac:dyDescent="0.3">
      <c r="D433" s="151" t="s">
        <v>424</v>
      </c>
      <c r="H433" s="20">
        <f>SUM(H434:H434)</f>
        <v>0</v>
      </c>
      <c r="I433" s="20"/>
      <c r="J433" s="20"/>
      <c r="K433" s="315"/>
      <c r="L433" s="20"/>
      <c r="M433" s="20">
        <f>SUM(M434:M434)</f>
        <v>0</v>
      </c>
      <c r="N433" s="20"/>
      <c r="O433" s="20"/>
      <c r="P433" s="315"/>
      <c r="Q433" s="20"/>
      <c r="R433" s="20">
        <f>SUM(R434:R434)</f>
        <v>0</v>
      </c>
      <c r="S433" s="20"/>
      <c r="T433" s="20"/>
      <c r="U433" s="315"/>
      <c r="V433" s="20"/>
      <c r="W433" s="20">
        <f>SUM(W434:W434)</f>
        <v>0</v>
      </c>
      <c r="X433" s="20"/>
      <c r="Y433" s="20"/>
      <c r="Z433" s="315"/>
      <c r="AA433" s="20"/>
      <c r="AB433" s="20">
        <f>SUM(AB434:AB434)</f>
        <v>0</v>
      </c>
      <c r="AC433" s="20"/>
      <c r="AD433" s="20"/>
      <c r="AE433" s="315"/>
      <c r="AF433" s="20"/>
      <c r="AG433" s="20">
        <f>SUM(AG434:AG434)</f>
        <v>0</v>
      </c>
      <c r="AH433" s="20"/>
      <c r="AI433" s="20"/>
      <c r="AJ433" s="315"/>
      <c r="AK433" s="20"/>
      <c r="AL433" s="20">
        <f>SUM(AL434:AL434)</f>
        <v>0</v>
      </c>
      <c r="AM433" s="20"/>
      <c r="AN433" s="20"/>
      <c r="AO433" s="315"/>
      <c r="AP433" s="20"/>
      <c r="AQ433" s="20">
        <f>SUM(AQ434:AQ434)</f>
        <v>0</v>
      </c>
      <c r="AR433" s="20"/>
      <c r="AS433" s="20"/>
      <c r="AT433" s="315"/>
      <c r="AU433" s="20"/>
      <c r="AV433" s="20">
        <f>SUM(AV434:AV434)</f>
        <v>0</v>
      </c>
      <c r="AW433" s="20"/>
      <c r="AX433" s="20"/>
      <c r="AY433" s="315"/>
      <c r="AZ433" s="20"/>
      <c r="BA433" s="20">
        <f>SUM(BA434:BA434)</f>
        <v>0</v>
      </c>
      <c r="BB433" s="20"/>
      <c r="BC433" s="20"/>
      <c r="BD433" s="315"/>
      <c r="BE433" s="20"/>
      <c r="BF433" s="20">
        <f>SUM(BF434:BF434)</f>
        <v>290637</v>
      </c>
      <c r="BG433" s="20"/>
      <c r="BH433" s="20"/>
      <c r="BI433" s="315"/>
      <c r="BJ433" s="20"/>
      <c r="BK433" s="20">
        <f>SUM(BK434:BK434)</f>
        <v>0</v>
      </c>
      <c r="BL433" s="20"/>
      <c r="BM433" s="20"/>
      <c r="BN433" s="315"/>
      <c r="BO433" s="20"/>
      <c r="BP433" s="20">
        <f>SUM(BP434:BP434)</f>
        <v>0</v>
      </c>
      <c r="BQ433" s="20"/>
      <c r="BR433" s="20"/>
      <c r="BS433" s="315"/>
      <c r="BT433" s="20"/>
      <c r="BU433" s="20">
        <f>SUM(BU434:BU434)</f>
        <v>290637</v>
      </c>
      <c r="BV433" s="20"/>
      <c r="BW433" s="20"/>
      <c r="BX433" s="315"/>
      <c r="BY433" s="20"/>
      <c r="BZ433" s="20">
        <f>SUM(BZ434:BZ434)</f>
        <v>0</v>
      </c>
      <c r="CA433" s="20"/>
      <c r="CB433" s="20"/>
      <c r="CC433" s="315"/>
      <c r="CD433" s="20"/>
      <c r="CE433" s="20">
        <f>SUM(CE434:CE434)</f>
        <v>0</v>
      </c>
      <c r="CF433" s="20"/>
      <c r="CG433" s="20"/>
      <c r="CH433" s="315"/>
      <c r="CI433" s="20"/>
      <c r="CJ433" s="20">
        <f>SUM(CJ434:CJ434)</f>
        <v>0</v>
      </c>
      <c r="CK433" s="20"/>
      <c r="CL433" s="20"/>
      <c r="CM433" s="315"/>
      <c r="CN433" s="20"/>
      <c r="CO433" s="20">
        <f>SUM(CO434:CO434)</f>
        <v>0</v>
      </c>
      <c r="CP433" s="20"/>
      <c r="CQ433" s="20"/>
      <c r="CR433" s="315"/>
      <c r="CS433" s="20"/>
      <c r="CT433" s="20">
        <f>SUM(CT434:CT434)</f>
        <v>0</v>
      </c>
      <c r="CU433" s="20"/>
      <c r="CV433" s="20"/>
      <c r="CW433" s="315"/>
      <c r="CX433" s="20"/>
      <c r="CY433" s="20">
        <f>SUM(CY434:CY434)</f>
        <v>0</v>
      </c>
      <c r="CZ433" s="20"/>
      <c r="DA433" s="20"/>
      <c r="DB433" s="315"/>
      <c r="DC433" s="20"/>
      <c r="DD433" s="20">
        <f>SUM(DD434:DD434)</f>
        <v>0</v>
      </c>
      <c r="DE433" s="20"/>
      <c r="DF433" s="20"/>
      <c r="DG433" s="315"/>
      <c r="DH433" s="20"/>
      <c r="DI433" s="20">
        <f>SUM(DI434:DI434)</f>
        <v>0</v>
      </c>
      <c r="DJ433" s="20"/>
      <c r="DK433" s="20"/>
      <c r="DL433" s="315"/>
      <c r="DM433" s="20"/>
      <c r="DN433" s="20">
        <f>SUM(DN434:DN434)</f>
        <v>0</v>
      </c>
      <c r="DO433" s="20"/>
      <c r="DP433" s="20"/>
      <c r="DQ433" s="315"/>
      <c r="DR433" s="20"/>
      <c r="DS433" s="20">
        <f>SUM(DS434:DS434)</f>
        <v>0</v>
      </c>
      <c r="DT433" s="20"/>
      <c r="DU433" s="20"/>
      <c r="DV433" s="315"/>
      <c r="DW433" s="20"/>
      <c r="DX433" s="20">
        <f>SUM(DX434:DX434)</f>
        <v>0</v>
      </c>
      <c r="DY433" s="20"/>
      <c r="DZ433" s="20"/>
      <c r="EA433" s="315"/>
      <c r="EB433" s="20"/>
      <c r="EC433" s="20">
        <f>SUM(EC434:EC434)</f>
        <v>0</v>
      </c>
      <c r="ED433" s="20"/>
      <c r="EE433" s="20"/>
      <c r="EF433" s="315"/>
      <c r="EG433" s="20"/>
      <c r="EH433" s="20">
        <f>SUM(EH434:EH434)</f>
        <v>0</v>
      </c>
      <c r="EI433" s="20"/>
      <c r="EJ433" s="20"/>
      <c r="EK433" s="315"/>
      <c r="EL433" s="20"/>
      <c r="EM433" s="20">
        <f>SUM(EM434:EM434)</f>
        <v>0</v>
      </c>
      <c r="EN433" s="20"/>
      <c r="EO433" s="20"/>
      <c r="EP433" s="151"/>
    </row>
    <row r="434" spans="4:146" ht="12.75" customHeight="1" x14ac:dyDescent="0.3">
      <c r="D434" s="151" t="s">
        <v>416</v>
      </c>
      <c r="G434" s="477"/>
      <c r="H434" s="710">
        <v>0</v>
      </c>
      <c r="I434" s="479"/>
      <c r="J434" s="20"/>
      <c r="K434" s="315"/>
      <c r="L434" s="480"/>
      <c r="M434" s="710">
        <v>0</v>
      </c>
      <c r="N434" s="479"/>
      <c r="O434" s="20"/>
      <c r="P434" s="315"/>
      <c r="Q434" s="480"/>
      <c r="R434" s="710">
        <v>0</v>
      </c>
      <c r="S434" s="479"/>
      <c r="T434" s="20"/>
      <c r="U434" s="315"/>
      <c r="V434" s="480"/>
      <c r="W434" s="710">
        <v>0</v>
      </c>
      <c r="X434" s="479"/>
      <c r="Y434" s="19"/>
      <c r="Z434" s="315"/>
      <c r="AA434" s="480"/>
      <c r="AB434" s="710">
        <v>0</v>
      </c>
      <c r="AC434" s="479"/>
      <c r="AD434" s="8"/>
      <c r="AE434" s="315"/>
      <c r="AF434" s="480"/>
      <c r="AG434" s="710">
        <v>0</v>
      </c>
      <c r="AH434" s="479"/>
      <c r="AI434" s="20"/>
      <c r="AJ434" s="315"/>
      <c r="AK434" s="480"/>
      <c r="AL434" s="710">
        <v>0</v>
      </c>
      <c r="AM434" s="479"/>
      <c r="AN434" s="20"/>
      <c r="AO434" s="315"/>
      <c r="AP434" s="480"/>
      <c r="AQ434" s="710">
        <v>0</v>
      </c>
      <c r="AR434" s="479"/>
      <c r="AS434" s="20"/>
      <c r="AT434" s="315"/>
      <c r="AU434" s="480"/>
      <c r="AV434" s="710">
        <v>0</v>
      </c>
      <c r="AW434" s="479"/>
      <c r="AX434" s="20"/>
      <c r="AY434" s="315"/>
      <c r="AZ434" s="480"/>
      <c r="BA434" s="710">
        <v>0</v>
      </c>
      <c r="BB434" s="479"/>
      <c r="BC434" s="20"/>
      <c r="BD434" s="315"/>
      <c r="BE434" s="480"/>
      <c r="BF434" s="710">
        <v>290637</v>
      </c>
      <c r="BG434" s="479"/>
      <c r="BH434" s="20"/>
      <c r="BI434" s="315"/>
      <c r="BJ434" s="480"/>
      <c r="BK434" s="710">
        <v>0</v>
      </c>
      <c r="BL434" s="479"/>
      <c r="BM434" s="20"/>
      <c r="BN434" s="315"/>
      <c r="BO434" s="480"/>
      <c r="BP434" s="710">
        <v>0</v>
      </c>
      <c r="BQ434" s="479"/>
      <c r="BR434" s="20"/>
      <c r="BS434" s="315"/>
      <c r="BT434" s="477"/>
      <c r="BU434" s="710">
        <f>SUM(M434:BP434)</f>
        <v>290637</v>
      </c>
      <c r="BV434" s="479"/>
      <c r="BW434" s="20"/>
      <c r="BX434" s="8"/>
      <c r="BY434" s="477"/>
      <c r="BZ434" s="710">
        <v>0</v>
      </c>
      <c r="CA434" s="479"/>
      <c r="CB434" s="20"/>
      <c r="CC434" s="315"/>
      <c r="CD434" s="480"/>
      <c r="CE434" s="481">
        <v>0</v>
      </c>
      <c r="CF434" s="479"/>
      <c r="CG434" s="20"/>
      <c r="CH434" s="315"/>
      <c r="CI434" s="480"/>
      <c r="CJ434" s="481">
        <v>0</v>
      </c>
      <c r="CK434" s="479"/>
      <c r="CL434" s="20"/>
      <c r="CM434" s="315"/>
      <c r="CN434" s="480"/>
      <c r="CO434" s="481">
        <v>0</v>
      </c>
      <c r="CP434" s="479"/>
      <c r="CQ434" s="20"/>
      <c r="CR434" s="315"/>
      <c r="CS434" s="480"/>
      <c r="CT434" s="481">
        <v>0</v>
      </c>
      <c r="CU434" s="479"/>
      <c r="CV434" s="20"/>
      <c r="CW434" s="315"/>
      <c r="CX434" s="480"/>
      <c r="CY434" s="481">
        <v>0</v>
      </c>
      <c r="CZ434" s="479"/>
      <c r="DA434" s="20"/>
      <c r="DB434" s="315"/>
      <c r="DC434" s="480"/>
      <c r="DD434" s="481">
        <v>0</v>
      </c>
      <c r="DE434" s="479"/>
      <c r="DF434" s="20"/>
      <c r="DG434" s="315"/>
      <c r="DH434" s="480"/>
      <c r="DI434" s="481">
        <v>0</v>
      </c>
      <c r="DJ434" s="479"/>
      <c r="DK434" s="20"/>
      <c r="DL434" s="315"/>
      <c r="DM434" s="480"/>
      <c r="DN434" s="481">
        <v>0</v>
      </c>
      <c r="DO434" s="479"/>
      <c r="DP434" s="20"/>
      <c r="DQ434" s="315"/>
      <c r="DR434" s="480"/>
      <c r="DS434" s="481">
        <v>0</v>
      </c>
      <c r="DT434" s="479"/>
      <c r="DU434" s="20"/>
      <c r="DV434" s="315"/>
      <c r="DW434" s="480"/>
      <c r="DX434" s="481">
        <v>0</v>
      </c>
      <c r="DY434" s="479"/>
      <c r="DZ434" s="20"/>
      <c r="EA434" s="315"/>
      <c r="EB434" s="480"/>
      <c r="EC434" s="481">
        <v>0</v>
      </c>
      <c r="ED434" s="479"/>
      <c r="EE434" s="20"/>
      <c r="EF434" s="315"/>
      <c r="EG434" s="480"/>
      <c r="EH434" s="481">
        <v>0</v>
      </c>
      <c r="EI434" s="479"/>
      <c r="EJ434" s="20"/>
      <c r="EK434" s="315"/>
      <c r="EL434" s="480"/>
      <c r="EM434" s="710">
        <f>SUM(CE434:EH434)</f>
        <v>0</v>
      </c>
      <c r="EN434" s="479"/>
      <c r="EO434" s="62"/>
      <c r="EP434" s="151"/>
    </row>
    <row r="435" spans="4:146" ht="12.75" customHeight="1" x14ac:dyDescent="0.3">
      <c r="D435" s="151"/>
      <c r="I435" s="20"/>
      <c r="J435" s="20"/>
      <c r="K435" s="315"/>
      <c r="L435" s="20"/>
      <c r="N435" s="20"/>
      <c r="O435" s="20"/>
      <c r="P435" s="315"/>
      <c r="Q435" s="20"/>
      <c r="S435" s="20"/>
      <c r="T435" s="20"/>
      <c r="U435" s="315"/>
      <c r="V435" s="20"/>
      <c r="X435" s="20"/>
      <c r="Y435" s="20"/>
      <c r="Z435" s="315"/>
      <c r="AA435" s="20"/>
      <c r="AC435" s="20"/>
      <c r="AD435" s="20"/>
      <c r="AE435" s="315"/>
      <c r="AF435" s="20"/>
      <c r="AH435" s="20"/>
      <c r="AI435" s="20"/>
      <c r="AJ435" s="315"/>
      <c r="AK435" s="20"/>
      <c r="AM435" s="20"/>
      <c r="AN435" s="20"/>
      <c r="AO435" s="315"/>
      <c r="AP435" s="20"/>
      <c r="AR435" s="20"/>
      <c r="AS435" s="20"/>
      <c r="AT435" s="315"/>
      <c r="AU435" s="20"/>
      <c r="AW435" s="20"/>
      <c r="AX435" s="20"/>
      <c r="AY435" s="315"/>
      <c r="AZ435" s="20"/>
      <c r="BB435" s="20"/>
      <c r="BC435" s="20"/>
      <c r="BD435" s="315"/>
      <c r="BE435" s="20"/>
      <c r="BG435" s="20"/>
      <c r="BH435" s="20"/>
      <c r="BI435" s="315"/>
      <c r="BJ435" s="20"/>
      <c r="BL435" s="20"/>
      <c r="BM435" s="20"/>
      <c r="BN435" s="315"/>
      <c r="BO435" s="20"/>
      <c r="BQ435" s="20"/>
      <c r="BR435" s="20"/>
      <c r="BS435" s="315"/>
      <c r="BV435" s="20"/>
      <c r="BW435" s="20"/>
      <c r="BX435" s="315"/>
      <c r="CA435" s="20"/>
      <c r="CB435" s="20"/>
      <c r="CC435" s="315"/>
      <c r="CD435" s="20"/>
      <c r="CE435" s="20"/>
      <c r="CF435" s="20"/>
      <c r="CG435" s="20"/>
      <c r="CH435" s="315"/>
      <c r="CI435" s="20"/>
      <c r="CJ435" s="20"/>
      <c r="CK435" s="20"/>
      <c r="CL435" s="20"/>
      <c r="CM435" s="315"/>
      <c r="CN435" s="20"/>
      <c r="CO435" s="20"/>
      <c r="CP435" s="20"/>
      <c r="CQ435" s="20"/>
      <c r="CR435" s="315"/>
      <c r="CS435" s="20"/>
      <c r="CT435" s="20"/>
      <c r="CU435" s="20"/>
      <c r="CV435" s="20"/>
      <c r="CW435" s="315"/>
      <c r="CX435" s="20"/>
      <c r="CY435" s="20"/>
      <c r="CZ435" s="20"/>
      <c r="DA435" s="20"/>
      <c r="DB435" s="315"/>
      <c r="DC435" s="20"/>
      <c r="DD435" s="20"/>
      <c r="DE435" s="20"/>
      <c r="DF435" s="20"/>
      <c r="DG435" s="315"/>
      <c r="DH435" s="20"/>
      <c r="DI435" s="20"/>
      <c r="DJ435" s="20"/>
      <c r="DK435" s="20"/>
      <c r="DL435" s="315"/>
      <c r="DM435" s="20"/>
      <c r="DN435" s="20"/>
      <c r="DO435" s="20"/>
      <c r="DP435" s="20"/>
      <c r="DQ435" s="315"/>
      <c r="DR435" s="20"/>
      <c r="DS435" s="20"/>
      <c r="DT435" s="20"/>
      <c r="DU435" s="20"/>
      <c r="DV435" s="315"/>
      <c r="DW435" s="20"/>
      <c r="DX435" s="20"/>
      <c r="DY435" s="20"/>
      <c r="DZ435" s="20"/>
      <c r="EA435" s="315"/>
      <c r="EB435" s="20"/>
      <c r="EC435" s="20"/>
      <c r="ED435" s="20"/>
      <c r="EE435" s="20"/>
      <c r="EF435" s="315"/>
      <c r="EG435" s="20"/>
      <c r="EH435" s="20"/>
      <c r="EI435" s="20"/>
      <c r="EJ435" s="20"/>
      <c r="EK435" s="315"/>
      <c r="EL435" s="20"/>
      <c r="EN435" s="20"/>
      <c r="EO435" s="20"/>
      <c r="EP435" s="151"/>
    </row>
    <row r="436" spans="4:146" x14ac:dyDescent="0.3">
      <c r="D436" s="151" t="s">
        <v>425</v>
      </c>
      <c r="H436" s="20">
        <f>SUM(H437)</f>
        <v>2088951</v>
      </c>
      <c r="I436" s="20"/>
      <c r="J436" s="20"/>
      <c r="K436" s="315"/>
      <c r="M436" s="20">
        <f>SUM(M437)</f>
        <v>241538</v>
      </c>
      <c r="N436" s="20"/>
      <c r="O436" s="20"/>
      <c r="P436" s="315"/>
      <c r="R436" s="20">
        <f>SUM(R437)</f>
        <v>0</v>
      </c>
      <c r="S436" s="20"/>
      <c r="T436" s="20"/>
      <c r="U436" s="315"/>
      <c r="W436" s="20">
        <f>SUM(W437)</f>
        <v>1269940</v>
      </c>
      <c r="X436" s="20"/>
      <c r="Y436" s="20"/>
      <c r="Z436" s="315"/>
      <c r="AB436" s="20">
        <f>SUM(AB437)</f>
        <v>425314</v>
      </c>
      <c r="AC436" s="20"/>
      <c r="AD436" s="20"/>
      <c r="AE436" s="315"/>
      <c r="AG436" s="20">
        <f>SUM(AG437)</f>
        <v>62609</v>
      </c>
      <c r="AH436" s="20"/>
      <c r="AI436" s="20"/>
      <c r="AJ436" s="315"/>
      <c r="AL436" s="20">
        <f>SUM(AL437)</f>
        <v>89550</v>
      </c>
      <c r="AM436" s="20"/>
      <c r="AN436" s="20"/>
      <c r="AO436" s="315"/>
      <c r="AQ436" s="20">
        <f>SUM(AQ437)</f>
        <v>0</v>
      </c>
      <c r="AR436" s="20"/>
      <c r="AS436" s="20"/>
      <c r="AT436" s="315"/>
      <c r="AV436" s="20">
        <f>SUM(AV437)</f>
        <v>0</v>
      </c>
      <c r="AW436" s="20"/>
      <c r="AX436" s="20"/>
      <c r="AY436" s="315"/>
      <c r="BA436" s="20">
        <f>SUM(BA437)</f>
        <v>0</v>
      </c>
      <c r="BB436" s="20"/>
      <c r="BC436" s="20"/>
      <c r="BD436" s="315"/>
      <c r="BF436" s="20">
        <f>SUM(BF437)</f>
        <v>0</v>
      </c>
      <c r="BG436" s="20"/>
      <c r="BH436" s="20"/>
      <c r="BI436" s="315"/>
      <c r="BK436" s="20">
        <f>SUM(BK437)</f>
        <v>0</v>
      </c>
      <c r="BL436" s="20"/>
      <c r="BM436" s="20"/>
      <c r="BN436" s="315"/>
      <c r="BP436" s="20">
        <f>SUM(BP437)</f>
        <v>0</v>
      </c>
      <c r="BQ436" s="20"/>
      <c r="BR436" s="20"/>
      <c r="BS436" s="315"/>
      <c r="BU436" s="20">
        <f>SUM(BU437:BU437)</f>
        <v>2088951</v>
      </c>
      <c r="BV436" s="20"/>
      <c r="BW436" s="20"/>
      <c r="BX436" s="315"/>
      <c r="BZ436" s="20">
        <f>SUM(BZ437)</f>
        <v>0</v>
      </c>
      <c r="CA436" s="20"/>
      <c r="CB436" s="20"/>
      <c r="CC436" s="315"/>
      <c r="CE436" s="143">
        <f>SUM(CE437:CE437)</f>
        <v>0</v>
      </c>
      <c r="CF436" s="20">
        <f>SUM(CF437:CF437)</f>
        <v>0</v>
      </c>
      <c r="CG436" s="20"/>
      <c r="CH436" s="315"/>
      <c r="CJ436" s="143">
        <f>SUM(CJ437:CJ437)</f>
        <v>0</v>
      </c>
      <c r="CK436" s="20"/>
      <c r="CL436" s="20"/>
      <c r="CM436" s="315"/>
      <c r="CO436" s="143">
        <f>SUM(CO437:CO437)</f>
        <v>0</v>
      </c>
      <c r="CP436" s="20"/>
      <c r="CQ436" s="20"/>
      <c r="CR436" s="315"/>
      <c r="CT436" s="143">
        <f>SUM(CT437:CT437)</f>
        <v>0</v>
      </c>
      <c r="CU436" s="20"/>
      <c r="CV436" s="20"/>
      <c r="CW436" s="315"/>
      <c r="CY436" s="143">
        <f>SUM(CY437:CY437)</f>
        <v>0</v>
      </c>
      <c r="CZ436" s="20"/>
      <c r="DA436" s="20"/>
      <c r="DB436" s="315"/>
      <c r="DD436" s="143">
        <f>SUM(DD437:DD437)</f>
        <v>0</v>
      </c>
      <c r="DE436" s="20"/>
      <c r="DF436" s="20"/>
      <c r="DG436" s="315"/>
      <c r="DI436" s="143">
        <f>SUM(DI437:DI437)</f>
        <v>0</v>
      </c>
      <c r="DJ436" s="20"/>
      <c r="DK436" s="20"/>
      <c r="DL436" s="315"/>
      <c r="DN436" s="143">
        <f>SUM(DN437:DN437)</f>
        <v>0</v>
      </c>
      <c r="DO436" s="20"/>
      <c r="DP436" s="20"/>
      <c r="DQ436" s="315"/>
      <c r="DS436" s="143">
        <f>SUM(DS437:DS437)</f>
        <v>0</v>
      </c>
      <c r="DT436" s="20"/>
      <c r="DU436" s="20"/>
      <c r="DV436" s="315"/>
      <c r="DX436" s="143">
        <f>SUM(DX437:DX437)</f>
        <v>0</v>
      </c>
      <c r="DY436" s="20"/>
      <c r="DZ436" s="20"/>
      <c r="EA436" s="315"/>
      <c r="EC436" s="143">
        <f>SUM(EC437:EC437)</f>
        <v>0</v>
      </c>
      <c r="ED436" s="20"/>
      <c r="EE436" s="20"/>
      <c r="EF436" s="315"/>
      <c r="EH436" s="20">
        <f>SUM(EH437:EH437)</f>
        <v>0</v>
      </c>
      <c r="EI436" s="20"/>
      <c r="EJ436" s="20"/>
      <c r="EK436" s="315"/>
      <c r="EM436" s="20">
        <f>SUM(EM437:EM437)</f>
        <v>0</v>
      </c>
      <c r="EN436" s="20"/>
      <c r="EO436" s="20"/>
      <c r="EP436" s="151"/>
    </row>
    <row r="437" spans="4:146" x14ac:dyDescent="0.3">
      <c r="D437" s="151" t="s">
        <v>416</v>
      </c>
      <c r="G437" s="477"/>
      <c r="H437" s="481">
        <v>2088951</v>
      </c>
      <c r="I437" s="479"/>
      <c r="J437" s="20"/>
      <c r="K437" s="315"/>
      <c r="L437" s="477"/>
      <c r="M437" s="481">
        <v>241538</v>
      </c>
      <c r="N437" s="479"/>
      <c r="O437" s="20"/>
      <c r="P437" s="315"/>
      <c r="Q437" s="477"/>
      <c r="R437" s="481">
        <v>0</v>
      </c>
      <c r="S437" s="479"/>
      <c r="T437" s="20"/>
      <c r="U437" s="315"/>
      <c r="V437" s="477"/>
      <c r="W437" s="481">
        <v>1269940</v>
      </c>
      <c r="X437" s="479"/>
      <c r="Y437" s="20"/>
      <c r="Z437" s="315"/>
      <c r="AA437" s="477"/>
      <c r="AB437" s="481">
        <v>425314</v>
      </c>
      <c r="AC437" s="479"/>
      <c r="AD437" s="20"/>
      <c r="AE437" s="315"/>
      <c r="AF437" s="477"/>
      <c r="AG437" s="481">
        <v>62609</v>
      </c>
      <c r="AH437" s="479"/>
      <c r="AI437" s="20"/>
      <c r="AJ437" s="315"/>
      <c r="AK437" s="477"/>
      <c r="AL437" s="481">
        <v>89550</v>
      </c>
      <c r="AM437" s="479"/>
      <c r="AN437" s="20"/>
      <c r="AO437" s="315"/>
      <c r="AP437" s="477"/>
      <c r="AQ437" s="481">
        <v>0</v>
      </c>
      <c r="AR437" s="479"/>
      <c r="AS437" s="20"/>
      <c r="AT437" s="315"/>
      <c r="AU437" s="477"/>
      <c r="AV437" s="481">
        <v>0</v>
      </c>
      <c r="AW437" s="479"/>
      <c r="AX437" s="20"/>
      <c r="AY437" s="315"/>
      <c r="AZ437" s="477"/>
      <c r="BA437" s="481">
        <v>0</v>
      </c>
      <c r="BB437" s="479"/>
      <c r="BC437" s="20"/>
      <c r="BD437" s="315"/>
      <c r="BE437" s="477"/>
      <c r="BF437" s="481">
        <v>0</v>
      </c>
      <c r="BG437" s="479"/>
      <c r="BH437" s="20"/>
      <c r="BI437" s="315"/>
      <c r="BJ437" s="477"/>
      <c r="BK437" s="481">
        <v>0</v>
      </c>
      <c r="BL437" s="479"/>
      <c r="BM437" s="20"/>
      <c r="BN437" s="315"/>
      <c r="BO437" s="477"/>
      <c r="BP437" s="481">
        <v>0</v>
      </c>
      <c r="BQ437" s="479"/>
      <c r="BR437" s="20"/>
      <c r="BS437" s="315"/>
      <c r="BT437" s="477"/>
      <c r="BU437" s="481">
        <f>SUM(M437:BP437)</f>
        <v>2088951</v>
      </c>
      <c r="BV437" s="479"/>
      <c r="BW437" s="20"/>
      <c r="BX437" s="315"/>
      <c r="BY437" s="477"/>
      <c r="BZ437" s="481">
        <v>0</v>
      </c>
      <c r="CA437" s="479"/>
      <c r="CB437" s="20"/>
      <c r="CC437" s="315"/>
      <c r="CD437" s="477"/>
      <c r="CE437" s="481">
        <v>0</v>
      </c>
      <c r="CF437" s="479"/>
      <c r="CG437" s="8"/>
      <c r="CH437" s="315"/>
      <c r="CI437" s="477"/>
      <c r="CJ437" s="481">
        <v>0</v>
      </c>
      <c r="CK437" s="479"/>
      <c r="CL437" s="20"/>
      <c r="CM437" s="315"/>
      <c r="CN437" s="477"/>
      <c r="CO437" s="481">
        <v>0</v>
      </c>
      <c r="CP437" s="479"/>
      <c r="CQ437" s="20"/>
      <c r="CR437" s="315"/>
      <c r="CS437" s="477"/>
      <c r="CT437" s="481">
        <v>0</v>
      </c>
      <c r="CU437" s="479"/>
      <c r="CV437" s="20"/>
      <c r="CW437" s="315"/>
      <c r="CX437" s="477"/>
      <c r="CY437" s="481">
        <v>0</v>
      </c>
      <c r="CZ437" s="479"/>
      <c r="DA437" s="20"/>
      <c r="DB437" s="315"/>
      <c r="DC437" s="477"/>
      <c r="DD437" s="481">
        <v>0</v>
      </c>
      <c r="DE437" s="479"/>
      <c r="DF437" s="20"/>
      <c r="DG437" s="315"/>
      <c r="DH437" s="477"/>
      <c r="DI437" s="481">
        <v>0</v>
      </c>
      <c r="DJ437" s="479"/>
      <c r="DK437" s="20"/>
      <c r="DL437" s="315"/>
      <c r="DM437" s="477"/>
      <c r="DN437" s="481">
        <v>0</v>
      </c>
      <c r="DO437" s="479"/>
      <c r="DP437" s="20"/>
      <c r="DQ437" s="315"/>
      <c r="DR437" s="477"/>
      <c r="DS437" s="481">
        <v>0</v>
      </c>
      <c r="DT437" s="479"/>
      <c r="DU437" s="20"/>
      <c r="DV437" s="315"/>
      <c r="DW437" s="477"/>
      <c r="DX437" s="481">
        <v>0</v>
      </c>
      <c r="DY437" s="479"/>
      <c r="DZ437" s="20"/>
      <c r="EA437" s="315"/>
      <c r="EB437" s="477"/>
      <c r="EC437" s="481">
        <v>0</v>
      </c>
      <c r="ED437" s="479"/>
      <c r="EE437" s="20"/>
      <c r="EF437" s="315"/>
      <c r="EG437" s="477"/>
      <c r="EH437" s="481">
        <v>0</v>
      </c>
      <c r="EI437" s="479"/>
      <c r="EJ437" s="20"/>
      <c r="EK437" s="315"/>
      <c r="EL437" s="477"/>
      <c r="EM437" s="481">
        <f>SUM(CE437:DX437)</f>
        <v>0</v>
      </c>
      <c r="EN437" s="479"/>
      <c r="EO437" s="20"/>
      <c r="EP437" s="151"/>
    </row>
    <row r="438" spans="4:146" ht="12.75" customHeight="1" x14ac:dyDescent="0.3">
      <c r="D438" s="151"/>
      <c r="H438" s="20"/>
      <c r="I438" s="20"/>
      <c r="J438" s="20"/>
      <c r="K438" s="315"/>
      <c r="L438" s="20"/>
      <c r="M438" s="20"/>
      <c r="N438" s="20"/>
      <c r="O438" s="20"/>
      <c r="P438" s="315"/>
      <c r="Q438" s="20"/>
      <c r="R438" s="20"/>
      <c r="S438" s="20"/>
      <c r="T438" s="20"/>
      <c r="U438" s="315"/>
      <c r="V438" s="20"/>
      <c r="W438" s="20"/>
      <c r="X438" s="20"/>
      <c r="Y438" s="20"/>
      <c r="Z438" s="315"/>
      <c r="AA438" s="20"/>
      <c r="AB438" s="20"/>
      <c r="AC438" s="20"/>
      <c r="AD438" s="20"/>
      <c r="AE438" s="315"/>
      <c r="AF438" s="20"/>
      <c r="AG438" s="20"/>
      <c r="AH438" s="20"/>
      <c r="AI438" s="20"/>
      <c r="AJ438" s="315"/>
      <c r="AK438" s="20"/>
      <c r="AL438" s="20"/>
      <c r="AM438" s="20"/>
      <c r="AN438" s="20"/>
      <c r="AO438" s="315"/>
      <c r="AP438" s="20"/>
      <c r="AQ438" s="20"/>
      <c r="AR438" s="20"/>
      <c r="AS438" s="20"/>
      <c r="AT438" s="315"/>
      <c r="AU438" s="20"/>
      <c r="AV438" s="20"/>
      <c r="AW438" s="20"/>
      <c r="AX438" s="20"/>
      <c r="AY438" s="315"/>
      <c r="AZ438" s="20"/>
      <c r="BA438" s="20"/>
      <c r="BB438" s="20"/>
      <c r="BC438" s="20"/>
      <c r="BD438" s="315"/>
      <c r="BE438" s="20"/>
      <c r="BF438" s="20"/>
      <c r="BG438" s="20"/>
      <c r="BH438" s="20"/>
      <c r="BI438" s="315"/>
      <c r="BJ438" s="20"/>
      <c r="BK438" s="20"/>
      <c r="BL438" s="20"/>
      <c r="BM438" s="20"/>
      <c r="BN438" s="315"/>
      <c r="BO438" s="20"/>
      <c r="BP438" s="20"/>
      <c r="BQ438" s="20"/>
      <c r="BR438" s="20"/>
      <c r="BS438" s="315"/>
      <c r="BT438" s="20"/>
      <c r="BU438" s="20"/>
      <c r="BV438" s="20"/>
      <c r="BW438" s="20"/>
      <c r="BX438" s="315"/>
      <c r="BY438" s="20"/>
      <c r="BZ438" s="20"/>
      <c r="CA438" s="20"/>
      <c r="CB438" s="20"/>
      <c r="CC438" s="315"/>
      <c r="CD438" s="20"/>
      <c r="CE438" s="20"/>
      <c r="CF438" s="20"/>
      <c r="CG438" s="20"/>
      <c r="CH438" s="315"/>
      <c r="CI438" s="20"/>
      <c r="CJ438" s="20"/>
      <c r="CK438" s="20"/>
      <c r="CL438" s="20"/>
      <c r="CM438" s="315"/>
      <c r="CN438" s="20"/>
      <c r="CO438" s="20"/>
      <c r="CP438" s="20"/>
      <c r="CQ438" s="20"/>
      <c r="CR438" s="315"/>
      <c r="CS438" s="20"/>
      <c r="CT438" s="20"/>
      <c r="CU438" s="20"/>
      <c r="CV438" s="20"/>
      <c r="CW438" s="315"/>
      <c r="CX438" s="20"/>
      <c r="CY438" s="20"/>
      <c r="CZ438" s="20"/>
      <c r="DA438" s="20"/>
      <c r="DB438" s="315"/>
      <c r="DC438" s="20"/>
      <c r="DD438" s="20"/>
      <c r="DE438" s="20"/>
      <c r="DF438" s="20"/>
      <c r="DG438" s="315"/>
      <c r="DH438" s="20"/>
      <c r="DI438" s="20"/>
      <c r="DJ438" s="20"/>
      <c r="DK438" s="20"/>
      <c r="DL438" s="315"/>
      <c r="DM438" s="20"/>
      <c r="DN438" s="20"/>
      <c r="DO438" s="20"/>
      <c r="DP438" s="20"/>
      <c r="DQ438" s="315"/>
      <c r="DR438" s="20"/>
      <c r="DS438" s="20"/>
      <c r="DT438" s="20"/>
      <c r="DU438" s="20"/>
      <c r="DV438" s="315"/>
      <c r="DW438" s="20"/>
      <c r="DX438" s="20"/>
      <c r="DY438" s="20"/>
      <c r="DZ438" s="20"/>
      <c r="EA438" s="315"/>
      <c r="EB438" s="20"/>
      <c r="EC438" s="20"/>
      <c r="ED438" s="20"/>
      <c r="EE438" s="20"/>
      <c r="EF438" s="315"/>
      <c r="EG438" s="20"/>
      <c r="EH438" s="20"/>
      <c r="EI438" s="20"/>
      <c r="EJ438" s="20"/>
      <c r="EK438" s="315"/>
      <c r="EL438" s="20"/>
      <c r="EM438" s="20"/>
      <c r="EN438" s="20"/>
      <c r="EO438" s="20"/>
      <c r="EP438" s="151"/>
    </row>
    <row r="439" spans="4:146" x14ac:dyDescent="0.3">
      <c r="D439" s="151" t="s">
        <v>426</v>
      </c>
      <c r="H439" s="20">
        <f>SUM(H440:H440)</f>
        <v>0</v>
      </c>
      <c r="I439" s="20"/>
      <c r="J439" s="20"/>
      <c r="K439" s="315"/>
      <c r="L439" s="20"/>
      <c r="M439" s="20">
        <f>SUM(M440:M440)</f>
        <v>0</v>
      </c>
      <c r="N439" s="20"/>
      <c r="O439" s="20"/>
      <c r="P439" s="315"/>
      <c r="Q439" s="20"/>
      <c r="R439" s="20">
        <f>SUM(R440:R440)</f>
        <v>0</v>
      </c>
      <c r="S439" s="20"/>
      <c r="T439" s="20"/>
      <c r="U439" s="315"/>
      <c r="V439" s="20"/>
      <c r="W439" s="20">
        <f>SUM(W440:W440)</f>
        <v>0</v>
      </c>
      <c r="X439" s="20"/>
      <c r="Y439" s="20"/>
      <c r="Z439" s="315"/>
      <c r="AA439" s="20"/>
      <c r="AB439" s="20">
        <f>SUM(AB440:AB440)</f>
        <v>0</v>
      </c>
      <c r="AC439" s="20"/>
      <c r="AD439" s="20"/>
      <c r="AE439" s="315"/>
      <c r="AF439" s="20"/>
      <c r="AG439" s="20">
        <f>SUM(AG440:AG440)</f>
        <v>0</v>
      </c>
      <c r="AH439" s="20"/>
      <c r="AI439" s="20"/>
      <c r="AJ439" s="315"/>
      <c r="AK439" s="20"/>
      <c r="AL439" s="20">
        <f>SUM(AL440:AL440)</f>
        <v>0</v>
      </c>
      <c r="AM439" s="20"/>
      <c r="AN439" s="20"/>
      <c r="AO439" s="315"/>
      <c r="AP439" s="20"/>
      <c r="AQ439" s="20">
        <f>SUM(AQ440:AQ440)</f>
        <v>0</v>
      </c>
      <c r="AR439" s="20"/>
      <c r="AS439" s="20"/>
      <c r="AT439" s="315"/>
      <c r="AU439" s="20"/>
      <c r="AV439" s="20">
        <f>SUM(AV440:AV440)</f>
        <v>0</v>
      </c>
      <c r="AW439" s="20"/>
      <c r="AX439" s="20"/>
      <c r="AY439" s="315"/>
      <c r="AZ439" s="20"/>
      <c r="BA439" s="20">
        <f>SUM(BA440:BA440)</f>
        <v>0</v>
      </c>
      <c r="BB439" s="20"/>
      <c r="BC439" s="20"/>
      <c r="BD439" s="315"/>
      <c r="BE439" s="20"/>
      <c r="BF439" s="20">
        <f>SUM(BF440:BF440)</f>
        <v>0</v>
      </c>
      <c r="BG439" s="20"/>
      <c r="BH439" s="20"/>
      <c r="BI439" s="315"/>
      <c r="BJ439" s="20"/>
      <c r="BK439" s="20">
        <f>SUM(BK440:BK440)</f>
        <v>0</v>
      </c>
      <c r="BL439" s="20"/>
      <c r="BM439" s="20"/>
      <c r="BN439" s="315"/>
      <c r="BO439" s="20"/>
      <c r="BP439" s="20">
        <f>SUM(BP440:BP440)</f>
        <v>0</v>
      </c>
      <c r="BQ439" s="20"/>
      <c r="BR439" s="20"/>
      <c r="BS439" s="315"/>
      <c r="BT439" s="20"/>
      <c r="BU439" s="20">
        <f>SUM(BU440:BU440)</f>
        <v>0</v>
      </c>
      <c r="BV439" s="20"/>
      <c r="BW439" s="20"/>
      <c r="BX439" s="315"/>
      <c r="BY439" s="20"/>
      <c r="BZ439" s="20">
        <f>SUM(BZ440:BZ440)</f>
        <v>71902</v>
      </c>
      <c r="CA439" s="20"/>
      <c r="CB439" s="20"/>
      <c r="CC439" s="315"/>
      <c r="CD439" s="20"/>
      <c r="CE439" s="20">
        <f>SUM(CE440:CE440)</f>
        <v>71902</v>
      </c>
      <c r="CF439" s="20"/>
      <c r="CG439" s="20"/>
      <c r="CH439" s="315"/>
      <c r="CI439" s="20"/>
      <c r="CJ439" s="20">
        <f>SUM(CJ440:CJ440)</f>
        <v>0</v>
      </c>
      <c r="CK439" s="20"/>
      <c r="CL439" s="20"/>
      <c r="CM439" s="315"/>
      <c r="CN439" s="20"/>
      <c r="CO439" s="20">
        <f>SUM(CO440:CO440)</f>
        <v>0</v>
      </c>
      <c r="CP439" s="20"/>
      <c r="CQ439" s="20"/>
      <c r="CR439" s="315"/>
      <c r="CS439" s="20"/>
      <c r="CT439" s="20">
        <f>SUM(CT440:CT440)</f>
        <v>0</v>
      </c>
      <c r="CU439" s="20"/>
      <c r="CV439" s="20"/>
      <c r="CW439" s="315"/>
      <c r="CX439" s="20"/>
      <c r="CY439" s="20">
        <f>SUM(CY440:CY440)</f>
        <v>0</v>
      </c>
      <c r="CZ439" s="20"/>
      <c r="DA439" s="20"/>
      <c r="DB439" s="315"/>
      <c r="DC439" s="20"/>
      <c r="DD439" s="20">
        <f>SUM(DD440:DD440)</f>
        <v>0</v>
      </c>
      <c r="DE439" s="20"/>
      <c r="DF439" s="20"/>
      <c r="DG439" s="315"/>
      <c r="DH439" s="20"/>
      <c r="DI439" s="20">
        <f>SUM(DI440:DI440)</f>
        <v>0</v>
      </c>
      <c r="DJ439" s="20"/>
      <c r="DK439" s="20"/>
      <c r="DL439" s="315"/>
      <c r="DM439" s="20"/>
      <c r="DN439" s="20">
        <f>SUM(DN440:DN440)</f>
        <v>0</v>
      </c>
      <c r="DO439" s="20"/>
      <c r="DP439" s="20"/>
      <c r="DQ439" s="315"/>
      <c r="DR439" s="20"/>
      <c r="DS439" s="20">
        <f>SUM(DS440:DS440)</f>
        <v>0</v>
      </c>
      <c r="DT439" s="20"/>
      <c r="DU439" s="20"/>
      <c r="DV439" s="315"/>
      <c r="DW439" s="20"/>
      <c r="DX439" s="20">
        <f>SUM(DX440:DX440)</f>
        <v>0</v>
      </c>
      <c r="DY439" s="20"/>
      <c r="DZ439" s="20"/>
      <c r="EA439" s="315"/>
      <c r="EB439" s="20"/>
      <c r="EC439" s="20">
        <f>SUM(EC440:EC440)</f>
        <v>0</v>
      </c>
      <c r="ED439" s="20"/>
      <c r="EE439" s="20"/>
      <c r="EF439" s="315"/>
      <c r="EG439" s="20"/>
      <c r="EH439" s="20">
        <f>SUM(EH440:EH440)</f>
        <v>0</v>
      </c>
      <c r="EI439" s="20"/>
      <c r="EJ439" s="20"/>
      <c r="EK439" s="315"/>
      <c r="EL439" s="20"/>
      <c r="EM439" s="20">
        <f>SUM(EM440:EM440)</f>
        <v>71902</v>
      </c>
      <c r="EN439" s="20"/>
      <c r="EO439" s="20"/>
      <c r="EP439" s="151"/>
    </row>
    <row r="440" spans="4:146" x14ac:dyDescent="0.3">
      <c r="D440" s="151" t="s">
        <v>416</v>
      </c>
      <c r="G440" s="477"/>
      <c r="H440" s="710">
        <v>0</v>
      </c>
      <c r="I440" s="479"/>
      <c r="J440" s="20"/>
      <c r="K440" s="315"/>
      <c r="L440" s="480"/>
      <c r="M440" s="710">
        <v>0</v>
      </c>
      <c r="N440" s="479"/>
      <c r="O440" s="20"/>
      <c r="P440" s="315"/>
      <c r="Q440" s="480"/>
      <c r="R440" s="710">
        <v>0</v>
      </c>
      <c r="S440" s="479"/>
      <c r="T440" s="20"/>
      <c r="U440" s="315"/>
      <c r="V440" s="480"/>
      <c r="W440" s="710">
        <v>0</v>
      </c>
      <c r="X440" s="479"/>
      <c r="Y440" s="19"/>
      <c r="Z440" s="315"/>
      <c r="AA440" s="480"/>
      <c r="AB440" s="710">
        <v>0</v>
      </c>
      <c r="AC440" s="479"/>
      <c r="AD440" s="8"/>
      <c r="AE440" s="315"/>
      <c r="AF440" s="480"/>
      <c r="AG440" s="710">
        <v>0</v>
      </c>
      <c r="AH440" s="479"/>
      <c r="AI440" s="20"/>
      <c r="AJ440" s="315"/>
      <c r="AK440" s="480"/>
      <c r="AL440" s="710">
        <v>0</v>
      </c>
      <c r="AM440" s="479"/>
      <c r="AN440" s="20"/>
      <c r="AO440" s="315"/>
      <c r="AP440" s="480"/>
      <c r="AQ440" s="710">
        <v>0</v>
      </c>
      <c r="AR440" s="479"/>
      <c r="AS440" s="20"/>
      <c r="AT440" s="315"/>
      <c r="AU440" s="480"/>
      <c r="AV440" s="710">
        <v>0</v>
      </c>
      <c r="AW440" s="479"/>
      <c r="AX440" s="20"/>
      <c r="AY440" s="315"/>
      <c r="AZ440" s="480"/>
      <c r="BA440" s="710">
        <v>0</v>
      </c>
      <c r="BB440" s="479"/>
      <c r="BC440" s="20"/>
      <c r="BD440" s="315"/>
      <c r="BE440" s="480"/>
      <c r="BF440" s="710">
        <v>0</v>
      </c>
      <c r="BG440" s="479"/>
      <c r="BH440" s="20"/>
      <c r="BI440" s="315"/>
      <c r="BJ440" s="480"/>
      <c r="BK440" s="710">
        <v>0</v>
      </c>
      <c r="BL440" s="479"/>
      <c r="BM440" s="20"/>
      <c r="BN440" s="315"/>
      <c r="BO440" s="480"/>
      <c r="BP440" s="710">
        <v>0</v>
      </c>
      <c r="BQ440" s="479"/>
      <c r="BR440" s="20"/>
      <c r="BS440" s="315"/>
      <c r="BT440" s="477">
        <v>54207</v>
      </c>
      <c r="BU440" s="710">
        <f>SUM(M440:BP440)</f>
        <v>0</v>
      </c>
      <c r="BV440" s="479">
        <v>0</v>
      </c>
      <c r="BW440" s="20"/>
      <c r="BX440" s="8"/>
      <c r="BY440" s="477"/>
      <c r="BZ440" s="710">
        <v>71902</v>
      </c>
      <c r="CA440" s="479"/>
      <c r="CB440" s="20"/>
      <c r="CC440" s="315"/>
      <c r="CD440" s="480"/>
      <c r="CE440" s="481">
        <v>71902</v>
      </c>
      <c r="CF440" s="479"/>
      <c r="CG440" s="20"/>
      <c r="CH440" s="315"/>
      <c r="CI440" s="480"/>
      <c r="CJ440" s="481">
        <v>0</v>
      </c>
      <c r="CK440" s="479"/>
      <c r="CL440" s="20"/>
      <c r="CM440" s="315"/>
      <c r="CN440" s="480"/>
      <c r="CO440" s="481">
        <v>0</v>
      </c>
      <c r="CP440" s="479"/>
      <c r="CQ440" s="20"/>
      <c r="CR440" s="315"/>
      <c r="CS440" s="480"/>
      <c r="CT440" s="481">
        <v>0</v>
      </c>
      <c r="CU440" s="479"/>
      <c r="CV440" s="20"/>
      <c r="CW440" s="315"/>
      <c r="CX440" s="480"/>
      <c r="CY440" s="481">
        <v>0</v>
      </c>
      <c r="CZ440" s="479"/>
      <c r="DA440" s="20"/>
      <c r="DB440" s="315"/>
      <c r="DC440" s="480"/>
      <c r="DD440" s="481">
        <v>0</v>
      </c>
      <c r="DE440" s="479"/>
      <c r="DF440" s="20"/>
      <c r="DG440" s="315"/>
      <c r="DH440" s="480"/>
      <c r="DI440" s="481">
        <v>0</v>
      </c>
      <c r="DJ440" s="479"/>
      <c r="DK440" s="20"/>
      <c r="DL440" s="315"/>
      <c r="DM440" s="480"/>
      <c r="DN440" s="481">
        <v>0</v>
      </c>
      <c r="DO440" s="479"/>
      <c r="DP440" s="20"/>
      <c r="DQ440" s="315"/>
      <c r="DR440" s="480"/>
      <c r="DS440" s="481">
        <v>0</v>
      </c>
      <c r="DT440" s="479"/>
      <c r="DU440" s="20"/>
      <c r="DV440" s="315"/>
      <c r="DW440" s="480"/>
      <c r="DX440" s="481">
        <v>0</v>
      </c>
      <c r="DY440" s="479"/>
      <c r="DZ440" s="20"/>
      <c r="EA440" s="315"/>
      <c r="EB440" s="480"/>
      <c r="EC440" s="481">
        <v>0</v>
      </c>
      <c r="ED440" s="479"/>
      <c r="EE440" s="20"/>
      <c r="EF440" s="315"/>
      <c r="EG440" s="480"/>
      <c r="EH440" s="481">
        <v>0</v>
      </c>
      <c r="EI440" s="479">
        <v>0</v>
      </c>
      <c r="EJ440" s="20"/>
      <c r="EK440" s="315"/>
      <c r="EL440" s="480">
        <v>54207</v>
      </c>
      <c r="EM440" s="710">
        <f>SUM(CE440:DX440)</f>
        <v>71902</v>
      </c>
      <c r="EN440" s="479">
        <v>0</v>
      </c>
      <c r="EO440" s="62"/>
      <c r="EP440" s="151"/>
    </row>
    <row r="441" spans="4:146" x14ac:dyDescent="0.3">
      <c r="D441" s="151"/>
      <c r="H441" s="20"/>
      <c r="I441" s="20"/>
      <c r="J441" s="20"/>
      <c r="K441" s="315"/>
      <c r="L441" s="20"/>
      <c r="M441" s="20"/>
      <c r="N441" s="20"/>
      <c r="O441" s="20"/>
      <c r="P441" s="315"/>
      <c r="Q441" s="20"/>
      <c r="R441" s="20"/>
      <c r="S441" s="20"/>
      <c r="T441" s="20"/>
      <c r="U441" s="315"/>
      <c r="V441" s="20"/>
      <c r="W441" s="20"/>
      <c r="X441" s="20"/>
      <c r="Y441" s="20"/>
      <c r="Z441" s="315"/>
      <c r="AA441" s="20"/>
      <c r="AB441" s="20"/>
      <c r="AC441" s="20"/>
      <c r="AD441" s="20"/>
      <c r="AE441" s="315"/>
      <c r="AF441" s="20"/>
      <c r="AG441" s="20"/>
      <c r="AH441" s="20"/>
      <c r="AI441" s="20"/>
      <c r="AJ441" s="315"/>
      <c r="AK441" s="20"/>
      <c r="AL441" s="20"/>
      <c r="AM441" s="20"/>
      <c r="AN441" s="20"/>
      <c r="AO441" s="315"/>
      <c r="AP441" s="20"/>
      <c r="AQ441" s="20"/>
      <c r="AR441" s="20"/>
      <c r="AS441" s="20"/>
      <c r="AT441" s="315"/>
      <c r="AU441" s="20"/>
      <c r="AV441" s="20"/>
      <c r="AW441" s="20"/>
      <c r="AX441" s="20"/>
      <c r="AY441" s="315"/>
      <c r="AZ441" s="20"/>
      <c r="BA441" s="20"/>
      <c r="BB441" s="20"/>
      <c r="BC441" s="20"/>
      <c r="BD441" s="315"/>
      <c r="BE441" s="20"/>
      <c r="BF441" s="20"/>
      <c r="BG441" s="20"/>
      <c r="BH441" s="20"/>
      <c r="BI441" s="315"/>
      <c r="BJ441" s="20"/>
      <c r="BK441" s="20"/>
      <c r="BL441" s="20"/>
      <c r="BM441" s="20"/>
      <c r="BN441" s="315"/>
      <c r="BO441" s="20"/>
      <c r="BP441" s="20"/>
      <c r="BQ441" s="20"/>
      <c r="BR441" s="20"/>
      <c r="BS441" s="315"/>
      <c r="BT441" s="20"/>
      <c r="BU441" s="20"/>
      <c r="BV441" s="20"/>
      <c r="BW441" s="20"/>
      <c r="BX441" s="315"/>
      <c r="BY441" s="20"/>
      <c r="BZ441" s="20"/>
      <c r="CA441" s="20"/>
      <c r="CB441" s="20"/>
      <c r="CC441" s="315"/>
      <c r="CD441" s="20"/>
      <c r="CE441" s="20"/>
      <c r="CF441" s="20"/>
      <c r="CG441" s="20"/>
      <c r="CH441" s="315"/>
      <c r="CI441" s="20"/>
      <c r="CJ441" s="20"/>
      <c r="CK441" s="20"/>
      <c r="CL441" s="20"/>
      <c r="CM441" s="315"/>
      <c r="CN441" s="20"/>
      <c r="CO441" s="20"/>
      <c r="CP441" s="20"/>
      <c r="CQ441" s="20"/>
      <c r="CR441" s="315"/>
      <c r="CS441" s="20"/>
      <c r="CT441" s="20"/>
      <c r="CU441" s="20"/>
      <c r="CV441" s="20"/>
      <c r="CW441" s="315"/>
      <c r="CX441" s="20"/>
      <c r="CY441" s="20"/>
      <c r="CZ441" s="20"/>
      <c r="DA441" s="20"/>
      <c r="DB441" s="315"/>
      <c r="DC441" s="20"/>
      <c r="DD441" s="20"/>
      <c r="DE441" s="20"/>
      <c r="DF441" s="20"/>
      <c r="DG441" s="315"/>
      <c r="DH441" s="20"/>
      <c r="DI441" s="20"/>
      <c r="DJ441" s="20"/>
      <c r="DK441" s="20"/>
      <c r="DL441" s="315"/>
      <c r="DM441" s="20"/>
      <c r="DN441" s="20"/>
      <c r="DO441" s="20"/>
      <c r="DP441" s="20"/>
      <c r="DQ441" s="315"/>
      <c r="DR441" s="20"/>
      <c r="DS441" s="20"/>
      <c r="DT441" s="20"/>
      <c r="DU441" s="20"/>
      <c r="DV441" s="315"/>
      <c r="DW441" s="20"/>
      <c r="DX441" s="20"/>
      <c r="DY441" s="20"/>
      <c r="DZ441" s="20"/>
      <c r="EA441" s="315"/>
      <c r="EB441" s="20"/>
      <c r="EC441" s="20"/>
      <c r="ED441" s="20"/>
      <c r="EE441" s="20"/>
      <c r="EF441" s="315"/>
      <c r="EG441" s="20"/>
      <c r="EH441" s="20"/>
      <c r="EI441" s="20"/>
      <c r="EJ441" s="20"/>
      <c r="EK441" s="315"/>
      <c r="EL441" s="20"/>
      <c r="EM441" s="20"/>
      <c r="EN441" s="20"/>
      <c r="EO441" s="20"/>
      <c r="EP441" s="151"/>
    </row>
    <row r="442" spans="4:146" ht="12.75" hidden="1" customHeight="1" x14ac:dyDescent="0.3">
      <c r="D442" s="151" t="s">
        <v>487</v>
      </c>
      <c r="H442" s="20">
        <f>SUM(H443:H443)</f>
        <v>0</v>
      </c>
      <c r="I442" s="20"/>
      <c r="J442" s="20"/>
      <c r="K442" s="315"/>
      <c r="L442" s="20"/>
      <c r="M442" s="20">
        <f>SUM(M443:M443)</f>
        <v>0</v>
      </c>
      <c r="N442" s="20"/>
      <c r="O442" s="20"/>
      <c r="P442" s="315"/>
      <c r="Q442" s="20"/>
      <c r="R442" s="20">
        <f>SUM(R443:R443)</f>
        <v>0</v>
      </c>
      <c r="S442" s="20"/>
      <c r="T442" s="20"/>
      <c r="U442" s="315"/>
      <c r="V442" s="20"/>
      <c r="W442" s="20">
        <f>SUM(W443:W443)</f>
        <v>0</v>
      </c>
      <c r="X442" s="20"/>
      <c r="Y442" s="20"/>
      <c r="Z442" s="315"/>
      <c r="AA442" s="20"/>
      <c r="AB442" s="20">
        <f>SUM(AB443:AB443)</f>
        <v>0</v>
      </c>
      <c r="AC442" s="20"/>
      <c r="AD442" s="20"/>
      <c r="AE442" s="315"/>
      <c r="AF442" s="20"/>
      <c r="AG442" s="20">
        <f>SUM(AG443:AG443)</f>
        <v>0</v>
      </c>
      <c r="AH442" s="20"/>
      <c r="AI442" s="20"/>
      <c r="AJ442" s="315"/>
      <c r="AK442" s="20"/>
      <c r="AL442" s="20">
        <f>SUM(AL443:AL443)</f>
        <v>0</v>
      </c>
      <c r="AM442" s="20"/>
      <c r="AN442" s="20"/>
      <c r="AO442" s="315"/>
      <c r="AP442" s="20"/>
      <c r="AQ442" s="20">
        <f>SUM(AQ443:AQ443)</f>
        <v>0</v>
      </c>
      <c r="AR442" s="20"/>
      <c r="AS442" s="20"/>
      <c r="AT442" s="315"/>
      <c r="AU442" s="20"/>
      <c r="AV442" s="20">
        <f>SUM(AV443:AV443)</f>
        <v>0</v>
      </c>
      <c r="AW442" s="20"/>
      <c r="AX442" s="20"/>
      <c r="AY442" s="315"/>
      <c r="AZ442" s="20"/>
      <c r="BA442" s="20">
        <f>SUM(BA443:BA443)</f>
        <v>0</v>
      </c>
      <c r="BB442" s="20"/>
      <c r="BC442" s="20"/>
      <c r="BD442" s="315"/>
      <c r="BE442" s="20"/>
      <c r="BF442" s="20">
        <f>SUM(BF443:BF443)</f>
        <v>0</v>
      </c>
      <c r="BG442" s="20"/>
      <c r="BH442" s="20"/>
      <c r="BI442" s="315"/>
      <c r="BJ442" s="20"/>
      <c r="BK442" s="20">
        <f>SUM(BK443:BK443)</f>
        <v>0</v>
      </c>
      <c r="BL442" s="20"/>
      <c r="BM442" s="20"/>
      <c r="BN442" s="315"/>
      <c r="BO442" s="20"/>
      <c r="BP442" s="20">
        <f>SUM(BP443:BP443)</f>
        <v>0</v>
      </c>
      <c r="BQ442" s="20"/>
      <c r="BR442" s="20"/>
      <c r="BS442" s="315"/>
      <c r="BT442" s="20"/>
      <c r="BU442" s="20">
        <f>SUM(BU443:BU443)</f>
        <v>0</v>
      </c>
      <c r="BV442" s="20"/>
      <c r="BW442" s="20"/>
      <c r="BX442" s="315"/>
      <c r="BY442" s="20"/>
      <c r="BZ442" s="20">
        <f>SUM(BZ443:BZ443)</f>
        <v>0</v>
      </c>
      <c r="CA442" s="20"/>
      <c r="CB442" s="20"/>
      <c r="CC442" s="315"/>
      <c r="CD442" s="20"/>
      <c r="CE442" s="143">
        <f>SUM(CE443:CE443)</f>
        <v>0</v>
      </c>
      <c r="CF442" s="20">
        <f>SUM(CF443:CF443)</f>
        <v>0</v>
      </c>
      <c r="CG442" s="20"/>
      <c r="CH442" s="315"/>
      <c r="CJ442" s="143">
        <f>SUM(CJ443:CJ443)</f>
        <v>0</v>
      </c>
      <c r="CK442" s="20"/>
      <c r="CL442" s="20"/>
      <c r="CM442" s="315"/>
      <c r="CO442" s="143">
        <f>SUM(CO443:CO443)</f>
        <v>0</v>
      </c>
      <c r="CP442" s="20"/>
      <c r="CQ442" s="20"/>
      <c r="CR442" s="315"/>
      <c r="CT442" s="143">
        <f>SUM(CT443:CT443)</f>
        <v>0</v>
      </c>
      <c r="CU442" s="20"/>
      <c r="CV442" s="20"/>
      <c r="CW442" s="315"/>
      <c r="CY442" s="143">
        <f>SUM(CY443:CY443)</f>
        <v>0</v>
      </c>
      <c r="CZ442" s="20"/>
      <c r="DA442" s="20"/>
      <c r="DB442" s="315"/>
      <c r="DD442" s="143">
        <f>SUM(DD443:DD443)</f>
        <v>0</v>
      </c>
      <c r="DE442" s="20"/>
      <c r="DF442" s="20"/>
      <c r="DG442" s="315"/>
      <c r="DI442" s="143">
        <f>SUM(DI443:DI443)</f>
        <v>0</v>
      </c>
      <c r="DJ442" s="20"/>
      <c r="DK442" s="20"/>
      <c r="DL442" s="315"/>
      <c r="DN442" s="143">
        <f>SUM(DN443:DN443)</f>
        <v>0</v>
      </c>
      <c r="DO442" s="20"/>
      <c r="DP442" s="20"/>
      <c r="DQ442" s="315"/>
      <c r="DS442" s="143">
        <f>SUM(DS443:DS443)</f>
        <v>0</v>
      </c>
      <c r="DT442" s="20"/>
      <c r="DU442" s="20"/>
      <c r="DV442" s="315"/>
      <c r="DX442" s="143">
        <f>SUM(DX443:DX443)</f>
        <v>0</v>
      </c>
      <c r="DY442" s="20"/>
      <c r="DZ442" s="20"/>
      <c r="EA442" s="315"/>
      <c r="EC442" s="143">
        <f>SUM(EC443:EC443)</f>
        <v>0</v>
      </c>
      <c r="ED442" s="20"/>
      <c r="EE442" s="20"/>
      <c r="EF442" s="315"/>
      <c r="EH442" s="20">
        <f>SUM(EH443:EH443)</f>
        <v>0</v>
      </c>
      <c r="EI442" s="20"/>
      <c r="EJ442" s="20"/>
      <c r="EK442" s="315"/>
      <c r="EL442" s="20"/>
      <c r="EM442" s="20">
        <f>SUM(EM443:EM443)</f>
        <v>0</v>
      </c>
      <c r="EN442" s="20"/>
      <c r="EO442" s="20"/>
      <c r="EP442" s="151"/>
    </row>
    <row r="443" spans="4:146" ht="12.75" hidden="1" customHeight="1" x14ac:dyDescent="0.3">
      <c r="D443" s="151" t="s">
        <v>416</v>
      </c>
      <c r="G443" s="477"/>
      <c r="H443" s="481">
        <v>0</v>
      </c>
      <c r="I443" s="479"/>
      <c r="J443" s="20"/>
      <c r="K443" s="315"/>
      <c r="L443" s="480"/>
      <c r="M443" s="481">
        <v>0</v>
      </c>
      <c r="N443" s="479"/>
      <c r="O443" s="20"/>
      <c r="P443" s="315"/>
      <c r="Q443" s="480"/>
      <c r="R443" s="481">
        <v>0</v>
      </c>
      <c r="S443" s="479"/>
      <c r="T443" s="20"/>
      <c r="U443" s="315"/>
      <c r="V443" s="480"/>
      <c r="W443" s="481">
        <v>0</v>
      </c>
      <c r="X443" s="479"/>
      <c r="Y443" s="20"/>
      <c r="Z443" s="315"/>
      <c r="AA443" s="480"/>
      <c r="AB443" s="481">
        <v>0</v>
      </c>
      <c r="AC443" s="479"/>
      <c r="AD443" s="20"/>
      <c r="AE443" s="315"/>
      <c r="AF443" s="480"/>
      <c r="AG443" s="481">
        <v>0</v>
      </c>
      <c r="AH443" s="479"/>
      <c r="AI443" s="20"/>
      <c r="AJ443" s="315"/>
      <c r="AK443" s="480"/>
      <c r="AL443" s="481">
        <v>0</v>
      </c>
      <c r="AM443" s="479"/>
      <c r="AN443" s="20"/>
      <c r="AO443" s="315"/>
      <c r="AP443" s="480"/>
      <c r="AQ443" s="481">
        <v>0</v>
      </c>
      <c r="AR443" s="479"/>
      <c r="AS443" s="20"/>
      <c r="AT443" s="315"/>
      <c r="AU443" s="480"/>
      <c r="AV443" s="481">
        <v>0</v>
      </c>
      <c r="AW443" s="479"/>
      <c r="AX443" s="20"/>
      <c r="AY443" s="315"/>
      <c r="AZ443" s="480"/>
      <c r="BA443" s="481">
        <v>0</v>
      </c>
      <c r="BB443" s="479"/>
      <c r="BC443" s="20"/>
      <c r="BD443" s="315"/>
      <c r="BE443" s="480"/>
      <c r="BF443" s="481">
        <v>0</v>
      </c>
      <c r="BG443" s="479"/>
      <c r="BH443" s="20"/>
      <c r="BI443" s="315"/>
      <c r="BJ443" s="480"/>
      <c r="BK443" s="481">
        <v>0</v>
      </c>
      <c r="BL443" s="479"/>
      <c r="BM443" s="20"/>
      <c r="BN443" s="315"/>
      <c r="BO443" s="480"/>
      <c r="BP443" s="481">
        <v>0</v>
      </c>
      <c r="BQ443" s="479"/>
      <c r="BR443" s="20"/>
      <c r="BS443" s="315"/>
      <c r="BT443" s="480"/>
      <c r="BU443" s="481">
        <f>SUM(M443:BP443)</f>
        <v>0</v>
      </c>
      <c r="BV443" s="479"/>
      <c r="BW443" s="20"/>
      <c r="BX443" s="315"/>
      <c r="BY443" s="480"/>
      <c r="BZ443" s="481">
        <v>0</v>
      </c>
      <c r="CA443" s="479"/>
      <c r="CB443" s="20"/>
      <c r="CC443" s="315"/>
      <c r="CD443" s="480"/>
      <c r="CE443" s="481">
        <v>0</v>
      </c>
      <c r="CF443" s="479"/>
      <c r="CG443" s="8"/>
      <c r="CH443" s="315"/>
      <c r="CI443" s="477"/>
      <c r="CJ443" s="481">
        <v>0</v>
      </c>
      <c r="CK443" s="479"/>
      <c r="CL443" s="20"/>
      <c r="CM443" s="315"/>
      <c r="CN443" s="477"/>
      <c r="CO443" s="481">
        <v>0</v>
      </c>
      <c r="CP443" s="479"/>
      <c r="CQ443" s="20"/>
      <c r="CR443" s="315"/>
      <c r="CS443" s="477"/>
      <c r="CT443" s="481">
        <v>0</v>
      </c>
      <c r="CU443" s="479"/>
      <c r="CV443" s="20"/>
      <c r="CW443" s="315"/>
      <c r="CX443" s="477"/>
      <c r="CY443" s="481">
        <v>0</v>
      </c>
      <c r="CZ443" s="479"/>
      <c r="DA443" s="20"/>
      <c r="DB443" s="315"/>
      <c r="DC443" s="477"/>
      <c r="DD443" s="481">
        <v>0</v>
      </c>
      <c r="DE443" s="479"/>
      <c r="DF443" s="20"/>
      <c r="DG443" s="315"/>
      <c r="DH443" s="477"/>
      <c r="DI443" s="481">
        <v>0</v>
      </c>
      <c r="DJ443" s="479"/>
      <c r="DK443" s="20"/>
      <c r="DL443" s="315"/>
      <c r="DM443" s="477"/>
      <c r="DN443" s="481">
        <v>0</v>
      </c>
      <c r="DO443" s="479"/>
      <c r="DP443" s="20"/>
      <c r="DQ443" s="315"/>
      <c r="DR443" s="477"/>
      <c r="DS443" s="481">
        <v>0</v>
      </c>
      <c r="DT443" s="479"/>
      <c r="DU443" s="20"/>
      <c r="DV443" s="315"/>
      <c r="DW443" s="477"/>
      <c r="DX443" s="481">
        <v>0</v>
      </c>
      <c r="DY443" s="479"/>
      <c r="DZ443" s="20"/>
      <c r="EA443" s="315"/>
      <c r="EB443" s="477"/>
      <c r="EC443" s="481">
        <v>0</v>
      </c>
      <c r="ED443" s="479"/>
      <c r="EE443" s="20"/>
      <c r="EF443" s="315"/>
      <c r="EG443" s="477"/>
      <c r="EH443" s="481">
        <v>0</v>
      </c>
      <c r="EI443" s="479"/>
      <c r="EJ443" s="20"/>
      <c r="EK443" s="315"/>
      <c r="EL443" s="480"/>
      <c r="EM443" s="481">
        <f>SUM(CE443:DD443)</f>
        <v>0</v>
      </c>
      <c r="EN443" s="479"/>
      <c r="EO443" s="20"/>
      <c r="EP443" s="151"/>
    </row>
    <row r="444" spans="4:146" ht="12.75" hidden="1" customHeight="1" x14ac:dyDescent="0.3">
      <c r="D444" s="151"/>
      <c r="H444" s="20"/>
      <c r="I444" s="20"/>
      <c r="J444" s="20"/>
      <c r="K444" s="315"/>
      <c r="L444" s="20"/>
      <c r="M444" s="20"/>
      <c r="N444" s="20"/>
      <c r="O444" s="20"/>
      <c r="P444" s="315"/>
      <c r="Q444" s="20"/>
      <c r="R444" s="20"/>
      <c r="S444" s="20"/>
      <c r="T444" s="20"/>
      <c r="U444" s="315"/>
      <c r="V444" s="20"/>
      <c r="W444" s="20"/>
      <c r="X444" s="20"/>
      <c r="Y444" s="20"/>
      <c r="Z444" s="315"/>
      <c r="AA444" s="20"/>
      <c r="AB444" s="20"/>
      <c r="AC444" s="20"/>
      <c r="AD444" s="20"/>
      <c r="AE444" s="315"/>
      <c r="AF444" s="20"/>
      <c r="AG444" s="20"/>
      <c r="AH444" s="20"/>
      <c r="AI444" s="20"/>
      <c r="AJ444" s="315"/>
      <c r="AK444" s="20"/>
      <c r="AL444" s="20"/>
      <c r="AM444" s="20"/>
      <c r="AN444" s="20"/>
      <c r="AO444" s="315"/>
      <c r="AP444" s="20"/>
      <c r="AQ444" s="20"/>
      <c r="AR444" s="20"/>
      <c r="AS444" s="20"/>
      <c r="AT444" s="315"/>
      <c r="AU444" s="20"/>
      <c r="AV444" s="20"/>
      <c r="AW444" s="20"/>
      <c r="AX444" s="20"/>
      <c r="AY444" s="315"/>
      <c r="AZ444" s="20"/>
      <c r="BA444" s="20"/>
      <c r="BB444" s="20"/>
      <c r="BC444" s="20"/>
      <c r="BD444" s="315"/>
      <c r="BE444" s="20"/>
      <c r="BF444" s="20"/>
      <c r="BG444" s="20"/>
      <c r="BH444" s="20"/>
      <c r="BI444" s="315"/>
      <c r="BJ444" s="20"/>
      <c r="BK444" s="20"/>
      <c r="BL444" s="20"/>
      <c r="BM444" s="20"/>
      <c r="BN444" s="315"/>
      <c r="BO444" s="20"/>
      <c r="BP444" s="20"/>
      <c r="BQ444" s="20"/>
      <c r="BR444" s="20"/>
      <c r="BS444" s="315"/>
      <c r="BT444" s="20"/>
      <c r="BU444" s="20"/>
      <c r="BV444" s="20"/>
      <c r="BW444" s="20"/>
      <c r="BX444" s="315"/>
      <c r="BY444" s="20"/>
      <c r="BZ444" s="20"/>
      <c r="CA444" s="20"/>
      <c r="CB444" s="20"/>
      <c r="CC444" s="315"/>
      <c r="CD444" s="20"/>
      <c r="CE444" s="20"/>
      <c r="CF444" s="20"/>
      <c r="CG444" s="20"/>
      <c r="CH444" s="315"/>
      <c r="CI444" s="20"/>
      <c r="CJ444" s="20"/>
      <c r="CK444" s="20"/>
      <c r="CL444" s="20"/>
      <c r="CM444" s="315"/>
      <c r="CN444" s="20"/>
      <c r="CO444" s="20"/>
      <c r="CP444" s="20"/>
      <c r="CQ444" s="20"/>
      <c r="CR444" s="315"/>
      <c r="CS444" s="20"/>
      <c r="CT444" s="20"/>
      <c r="CU444" s="20"/>
      <c r="CV444" s="20"/>
      <c r="CW444" s="315"/>
      <c r="CX444" s="20"/>
      <c r="CY444" s="20"/>
      <c r="CZ444" s="20"/>
      <c r="DA444" s="20"/>
      <c r="DB444" s="315"/>
      <c r="DC444" s="20"/>
      <c r="DD444" s="20"/>
      <c r="DE444" s="20"/>
      <c r="DF444" s="20"/>
      <c r="DG444" s="315"/>
      <c r="DH444" s="20"/>
      <c r="DI444" s="20"/>
      <c r="DJ444" s="20"/>
      <c r="DK444" s="20"/>
      <c r="DL444" s="315"/>
      <c r="DM444" s="20"/>
      <c r="DN444" s="20"/>
      <c r="DO444" s="20"/>
      <c r="DP444" s="20"/>
      <c r="DQ444" s="315"/>
      <c r="DR444" s="20"/>
      <c r="DS444" s="20"/>
      <c r="DT444" s="20"/>
      <c r="DU444" s="20"/>
      <c r="DV444" s="315"/>
      <c r="DW444" s="20"/>
      <c r="DX444" s="20"/>
      <c r="DY444" s="20"/>
      <c r="DZ444" s="20"/>
      <c r="EA444" s="315"/>
      <c r="EB444" s="20"/>
      <c r="EC444" s="20"/>
      <c r="ED444" s="20"/>
      <c r="EE444" s="20"/>
      <c r="EF444" s="315"/>
      <c r="EG444" s="20"/>
      <c r="EH444" s="20"/>
      <c r="EI444" s="20"/>
      <c r="EJ444" s="20"/>
      <c r="EK444" s="315"/>
      <c r="EL444" s="20"/>
      <c r="EM444" s="20"/>
      <c r="EN444" s="20"/>
      <c r="EO444" s="20"/>
      <c r="EP444" s="151"/>
    </row>
    <row r="445" spans="4:146" hidden="1" x14ac:dyDescent="0.3">
      <c r="D445" s="151" t="s">
        <v>428</v>
      </c>
      <c r="H445" s="20">
        <f>SUM(H446)</f>
        <v>0</v>
      </c>
      <c r="I445" s="20"/>
      <c r="J445" s="20"/>
      <c r="K445" s="315"/>
      <c r="M445" s="20">
        <f>SUM(M446)</f>
        <v>0</v>
      </c>
      <c r="N445" s="20"/>
      <c r="O445" s="20"/>
      <c r="P445" s="315"/>
      <c r="R445" s="20">
        <f>SUM(R446)</f>
        <v>0</v>
      </c>
      <c r="S445" s="20"/>
      <c r="T445" s="20"/>
      <c r="U445" s="315"/>
      <c r="W445" s="20">
        <f>SUM(W446)</f>
        <v>0</v>
      </c>
      <c r="X445" s="20"/>
      <c r="Y445" s="20"/>
      <c r="Z445" s="315"/>
      <c r="AB445" s="20">
        <f>SUM(AB446)</f>
        <v>0</v>
      </c>
      <c r="AC445" s="20"/>
      <c r="AD445" s="20"/>
      <c r="AE445" s="315"/>
      <c r="AG445" s="20">
        <f>SUM(AG446)</f>
        <v>0</v>
      </c>
      <c r="AH445" s="20"/>
      <c r="AI445" s="20"/>
      <c r="AJ445" s="315"/>
      <c r="AL445" s="20">
        <f>SUM(AL446)</f>
        <v>0</v>
      </c>
      <c r="AM445" s="20"/>
      <c r="AN445" s="20"/>
      <c r="AO445" s="315"/>
      <c r="AQ445" s="20">
        <f>SUM(AQ446)</f>
        <v>0</v>
      </c>
      <c r="AR445" s="20"/>
      <c r="AS445" s="20"/>
      <c r="AT445" s="315"/>
      <c r="AV445" s="20">
        <f>SUM(AV446)</f>
        <v>0</v>
      </c>
      <c r="AW445" s="20"/>
      <c r="AX445" s="20"/>
      <c r="AY445" s="315"/>
      <c r="BA445" s="20">
        <f>SUM(BA446)</f>
        <v>0</v>
      </c>
      <c r="BB445" s="20"/>
      <c r="BC445" s="20"/>
      <c r="BD445" s="315"/>
      <c r="BF445" s="20">
        <f>SUM(BF446)</f>
        <v>0</v>
      </c>
      <c r="BG445" s="20"/>
      <c r="BH445" s="20"/>
      <c r="BI445" s="315"/>
      <c r="BK445" s="20">
        <f>SUM(BK446)</f>
        <v>0</v>
      </c>
      <c r="BL445" s="20"/>
      <c r="BM445" s="20"/>
      <c r="BN445" s="315"/>
      <c r="BP445" s="20">
        <f>SUM(BP446)</f>
        <v>0</v>
      </c>
      <c r="BQ445" s="20"/>
      <c r="BR445" s="20"/>
      <c r="BS445" s="315"/>
      <c r="BU445" s="20">
        <f>SUM(BU446:BU446)</f>
        <v>0</v>
      </c>
      <c r="BV445" s="20"/>
      <c r="BW445" s="20"/>
      <c r="BX445" s="315"/>
      <c r="BZ445" s="20">
        <f>SUM(BZ446)</f>
        <v>0</v>
      </c>
      <c r="CA445" s="20"/>
      <c r="CB445" s="20"/>
      <c r="CC445" s="315"/>
      <c r="CE445" s="143">
        <f>SUM(CE446:CE446)</f>
        <v>0</v>
      </c>
      <c r="CF445" s="20">
        <f>SUM(CF446:CF446)</f>
        <v>0</v>
      </c>
      <c r="CG445" s="20"/>
      <c r="CH445" s="315"/>
      <c r="CJ445" s="143">
        <f>SUM(CJ446:CJ446)</f>
        <v>0</v>
      </c>
      <c r="CK445" s="20"/>
      <c r="CL445" s="20"/>
      <c r="CM445" s="315"/>
      <c r="CO445" s="143">
        <f>SUM(CO446:CO446)</f>
        <v>0</v>
      </c>
      <c r="CP445" s="20"/>
      <c r="CQ445" s="20"/>
      <c r="CR445" s="315"/>
      <c r="CT445" s="143">
        <f>SUM(CT446:CT446)</f>
        <v>0</v>
      </c>
      <c r="CU445" s="20"/>
      <c r="CV445" s="20"/>
      <c r="CW445" s="315"/>
      <c r="CY445" s="143">
        <f>SUM(CY446:CY446)</f>
        <v>0</v>
      </c>
      <c r="CZ445" s="20"/>
      <c r="DA445" s="20"/>
      <c r="DB445" s="315"/>
      <c r="DD445" s="143">
        <f>SUM(DD446:DD446)</f>
        <v>0</v>
      </c>
      <c r="DE445" s="20"/>
      <c r="DF445" s="20"/>
      <c r="DG445" s="315"/>
      <c r="DI445" s="143">
        <f>SUM(DI446:DI446)</f>
        <v>0</v>
      </c>
      <c r="DJ445" s="20"/>
      <c r="DK445" s="20"/>
      <c r="DL445" s="315"/>
      <c r="DN445" s="143">
        <f>SUM(DN446:DN446)</f>
        <v>0</v>
      </c>
      <c r="DO445" s="20"/>
      <c r="DP445" s="20"/>
      <c r="DQ445" s="315"/>
      <c r="DS445" s="143">
        <f>SUM(DS446:DS446)</f>
        <v>0</v>
      </c>
      <c r="DT445" s="20"/>
      <c r="DU445" s="20"/>
      <c r="DV445" s="315"/>
      <c r="DX445" s="143">
        <f>SUM(DX446:DX446)</f>
        <v>0</v>
      </c>
      <c r="DY445" s="20"/>
      <c r="DZ445" s="20"/>
      <c r="EA445" s="315"/>
      <c r="EC445" s="143">
        <f>SUM(EC446:EC446)</f>
        <v>0</v>
      </c>
      <c r="ED445" s="20"/>
      <c r="EE445" s="20"/>
      <c r="EF445" s="315"/>
      <c r="EH445" s="20">
        <f>SUM(EH446:EH446)</f>
        <v>0</v>
      </c>
      <c r="EI445" s="20"/>
      <c r="EJ445" s="20"/>
      <c r="EK445" s="315"/>
      <c r="EM445" s="20">
        <f>SUM(EM446:EM446)</f>
        <v>0</v>
      </c>
      <c r="EN445" s="20"/>
      <c r="EO445" s="20"/>
      <c r="EP445" s="151"/>
    </row>
    <row r="446" spans="4:146" hidden="1" x14ac:dyDescent="0.3">
      <c r="D446" s="151" t="s">
        <v>416</v>
      </c>
      <c r="G446" s="477"/>
      <c r="H446" s="481">
        <v>0</v>
      </c>
      <c r="I446" s="479"/>
      <c r="J446" s="20"/>
      <c r="K446" s="315"/>
      <c r="L446" s="477"/>
      <c r="M446" s="481">
        <v>0</v>
      </c>
      <c r="N446" s="479"/>
      <c r="O446" s="20"/>
      <c r="P446" s="315"/>
      <c r="Q446" s="477"/>
      <c r="R446" s="481">
        <v>0</v>
      </c>
      <c r="S446" s="479"/>
      <c r="T446" s="20"/>
      <c r="U446" s="315"/>
      <c r="V446" s="477"/>
      <c r="W446" s="481">
        <v>0</v>
      </c>
      <c r="X446" s="479"/>
      <c r="Y446" s="20"/>
      <c r="Z446" s="315"/>
      <c r="AA446" s="477"/>
      <c r="AB446" s="481">
        <v>0</v>
      </c>
      <c r="AC446" s="479"/>
      <c r="AD446" s="20"/>
      <c r="AE446" s="315"/>
      <c r="AF446" s="477"/>
      <c r="AG446" s="481">
        <v>0</v>
      </c>
      <c r="AH446" s="479"/>
      <c r="AI446" s="20"/>
      <c r="AJ446" s="315"/>
      <c r="AK446" s="477"/>
      <c r="AL446" s="481">
        <v>0</v>
      </c>
      <c r="AM446" s="479"/>
      <c r="AN446" s="20"/>
      <c r="AO446" s="315"/>
      <c r="AP446" s="477"/>
      <c r="AQ446" s="481">
        <v>0</v>
      </c>
      <c r="AR446" s="479"/>
      <c r="AS446" s="20"/>
      <c r="AT446" s="315"/>
      <c r="AU446" s="477"/>
      <c r="AV446" s="481">
        <v>0</v>
      </c>
      <c r="AW446" s="479"/>
      <c r="AX446" s="20"/>
      <c r="AY446" s="315"/>
      <c r="AZ446" s="477"/>
      <c r="BA446" s="481">
        <v>0</v>
      </c>
      <c r="BB446" s="479"/>
      <c r="BC446" s="20"/>
      <c r="BD446" s="315"/>
      <c r="BE446" s="477"/>
      <c r="BF446" s="481">
        <v>0</v>
      </c>
      <c r="BG446" s="479"/>
      <c r="BH446" s="20"/>
      <c r="BI446" s="315"/>
      <c r="BJ446" s="477"/>
      <c r="BK446" s="481">
        <v>0</v>
      </c>
      <c r="BL446" s="479"/>
      <c r="BM446" s="20"/>
      <c r="BN446" s="315"/>
      <c r="BO446" s="477"/>
      <c r="BP446" s="481">
        <v>0</v>
      </c>
      <c r="BQ446" s="479"/>
      <c r="BR446" s="20"/>
      <c r="BS446" s="315"/>
      <c r="BT446" s="477"/>
      <c r="BU446" s="481">
        <f>SUM(M446:BP446)</f>
        <v>0</v>
      </c>
      <c r="BV446" s="479"/>
      <c r="BW446" s="20"/>
      <c r="BX446" s="315"/>
      <c r="BY446" s="477"/>
      <c r="BZ446" s="481">
        <v>0</v>
      </c>
      <c r="CA446" s="479"/>
      <c r="CB446" s="20"/>
      <c r="CC446" s="315"/>
      <c r="CD446" s="477"/>
      <c r="CE446" s="481">
        <v>0</v>
      </c>
      <c r="CF446" s="479"/>
      <c r="CG446" s="8"/>
      <c r="CH446" s="315"/>
      <c r="CI446" s="477"/>
      <c r="CJ446" s="481">
        <v>0</v>
      </c>
      <c r="CK446" s="479"/>
      <c r="CL446" s="20"/>
      <c r="CM446" s="315"/>
      <c r="CN446" s="477"/>
      <c r="CO446" s="481">
        <v>0</v>
      </c>
      <c r="CP446" s="479"/>
      <c r="CQ446" s="20"/>
      <c r="CR446" s="315"/>
      <c r="CS446" s="477"/>
      <c r="CT446" s="481">
        <v>0</v>
      </c>
      <c r="CU446" s="479"/>
      <c r="CV446" s="20"/>
      <c r="CW446" s="315"/>
      <c r="CX446" s="477"/>
      <c r="CY446" s="481">
        <v>0</v>
      </c>
      <c r="CZ446" s="479"/>
      <c r="DA446" s="20"/>
      <c r="DB446" s="315"/>
      <c r="DC446" s="477"/>
      <c r="DD446" s="481">
        <v>0</v>
      </c>
      <c r="DE446" s="479"/>
      <c r="DF446" s="20"/>
      <c r="DG446" s="315"/>
      <c r="DH446" s="477"/>
      <c r="DI446" s="481">
        <v>0</v>
      </c>
      <c r="DJ446" s="479"/>
      <c r="DK446" s="20"/>
      <c r="DL446" s="315"/>
      <c r="DM446" s="477"/>
      <c r="DN446" s="481">
        <v>0</v>
      </c>
      <c r="DO446" s="479"/>
      <c r="DP446" s="20"/>
      <c r="DQ446" s="315"/>
      <c r="DR446" s="477"/>
      <c r="DS446" s="481">
        <v>0</v>
      </c>
      <c r="DT446" s="479"/>
      <c r="DU446" s="20"/>
      <c r="DV446" s="315"/>
      <c r="DW446" s="477"/>
      <c r="DX446" s="481">
        <v>0</v>
      </c>
      <c r="DY446" s="479"/>
      <c r="DZ446" s="20"/>
      <c r="EA446" s="315"/>
      <c r="EB446" s="477"/>
      <c r="EC446" s="481">
        <v>0</v>
      </c>
      <c r="ED446" s="479"/>
      <c r="EE446" s="20"/>
      <c r="EF446" s="315"/>
      <c r="EG446" s="477"/>
      <c r="EH446" s="481">
        <v>0</v>
      </c>
      <c r="EI446" s="479"/>
      <c r="EJ446" s="20"/>
      <c r="EK446" s="315"/>
      <c r="EL446" s="477"/>
      <c r="EM446" s="481">
        <f>SUM(CE446:EC446)</f>
        <v>0</v>
      </c>
      <c r="EN446" s="479"/>
      <c r="EO446" s="20"/>
      <c r="EP446" s="151"/>
    </row>
    <row r="447" spans="4:146" hidden="1" x14ac:dyDescent="0.3">
      <c r="D447" s="151"/>
      <c r="H447" s="20"/>
      <c r="I447" s="20"/>
      <c r="J447" s="20"/>
      <c r="K447" s="315"/>
      <c r="L447" s="20"/>
      <c r="M447" s="20"/>
      <c r="N447" s="20"/>
      <c r="O447" s="20"/>
      <c r="P447" s="315"/>
      <c r="Q447" s="20"/>
      <c r="R447" s="20"/>
      <c r="S447" s="20"/>
      <c r="T447" s="20"/>
      <c r="U447" s="315"/>
      <c r="V447" s="20"/>
      <c r="W447" s="20"/>
      <c r="X447" s="20"/>
      <c r="Y447" s="20"/>
      <c r="Z447" s="315"/>
      <c r="AA447" s="20"/>
      <c r="AB447" s="20"/>
      <c r="AC447" s="20"/>
      <c r="AD447" s="20"/>
      <c r="AE447" s="315"/>
      <c r="AF447" s="20"/>
      <c r="AG447" s="20"/>
      <c r="AH447" s="20"/>
      <c r="AI447" s="20"/>
      <c r="AJ447" s="315"/>
      <c r="AK447" s="20"/>
      <c r="AL447" s="20"/>
      <c r="AM447" s="20"/>
      <c r="AN447" s="20"/>
      <c r="AO447" s="315"/>
      <c r="AP447" s="20"/>
      <c r="AQ447" s="20"/>
      <c r="AR447" s="20"/>
      <c r="AS447" s="20"/>
      <c r="AT447" s="315"/>
      <c r="AU447" s="20"/>
      <c r="AV447" s="20"/>
      <c r="AW447" s="20"/>
      <c r="AX447" s="20"/>
      <c r="AY447" s="315"/>
      <c r="AZ447" s="20"/>
      <c r="BA447" s="20"/>
      <c r="BB447" s="20"/>
      <c r="BC447" s="20"/>
      <c r="BD447" s="315"/>
      <c r="BE447" s="20"/>
      <c r="BF447" s="20"/>
      <c r="BG447" s="20"/>
      <c r="BH447" s="20"/>
      <c r="BI447" s="315"/>
      <c r="BJ447" s="20"/>
      <c r="BK447" s="20"/>
      <c r="BL447" s="20"/>
      <c r="BM447" s="20"/>
      <c r="BN447" s="315"/>
      <c r="BO447" s="20"/>
      <c r="BP447" s="20"/>
      <c r="BQ447" s="20"/>
      <c r="BR447" s="20"/>
      <c r="BS447" s="315"/>
      <c r="BT447" s="20"/>
      <c r="BU447" s="20"/>
      <c r="BV447" s="20"/>
      <c r="BW447" s="20"/>
      <c r="BX447" s="315"/>
      <c r="BY447" s="20"/>
      <c r="BZ447" s="20"/>
      <c r="CA447" s="20"/>
      <c r="CB447" s="20"/>
      <c r="CC447" s="315"/>
      <c r="CD447" s="20"/>
      <c r="CE447" s="20"/>
      <c r="CF447" s="20"/>
      <c r="CG447" s="20"/>
      <c r="CH447" s="315"/>
      <c r="CI447" s="20"/>
      <c r="CJ447" s="20"/>
      <c r="CK447" s="20"/>
      <c r="CL447" s="20"/>
      <c r="CM447" s="315"/>
      <c r="CN447" s="20"/>
      <c r="CO447" s="20"/>
      <c r="CP447" s="20"/>
      <c r="CQ447" s="20"/>
      <c r="CR447" s="315"/>
      <c r="CS447" s="20"/>
      <c r="CT447" s="20"/>
      <c r="CU447" s="20"/>
      <c r="CV447" s="20"/>
      <c r="CW447" s="315"/>
      <c r="CX447" s="20"/>
      <c r="CY447" s="20"/>
      <c r="CZ447" s="20"/>
      <c r="DA447" s="20"/>
      <c r="DB447" s="315"/>
      <c r="DC447" s="20"/>
      <c r="DD447" s="20"/>
      <c r="DE447" s="20"/>
      <c r="DF447" s="20"/>
      <c r="DG447" s="315"/>
      <c r="DH447" s="20"/>
      <c r="DI447" s="20"/>
      <c r="DJ447" s="20"/>
      <c r="DK447" s="20"/>
      <c r="DL447" s="315"/>
      <c r="DM447" s="20"/>
      <c r="DN447" s="20"/>
      <c r="DO447" s="20"/>
      <c r="DP447" s="20"/>
      <c r="DQ447" s="315"/>
      <c r="DR447" s="20"/>
      <c r="DS447" s="20"/>
      <c r="DT447" s="20"/>
      <c r="DU447" s="20"/>
      <c r="DV447" s="315"/>
      <c r="DW447" s="20"/>
      <c r="DX447" s="20"/>
      <c r="DY447" s="20"/>
      <c r="DZ447" s="20"/>
      <c r="EA447" s="315"/>
      <c r="EB447" s="20"/>
      <c r="EC447" s="20"/>
      <c r="ED447" s="20"/>
      <c r="EE447" s="20"/>
      <c r="EF447" s="315"/>
      <c r="EG447" s="20"/>
      <c r="EH447" s="20"/>
      <c r="EI447" s="20"/>
      <c r="EJ447" s="20"/>
      <c r="EK447" s="315"/>
      <c r="EL447" s="20"/>
      <c r="EM447" s="20"/>
      <c r="EN447" s="20"/>
      <c r="EO447" s="20"/>
      <c r="EP447" s="151"/>
    </row>
    <row r="448" spans="4:146" ht="12.75" customHeight="1" x14ac:dyDescent="0.3">
      <c r="D448" s="151" t="s">
        <v>488</v>
      </c>
      <c r="H448" s="20">
        <f>SUM(H449:H449)</f>
        <v>277062</v>
      </c>
      <c r="I448" s="20"/>
      <c r="J448" s="20"/>
      <c r="K448" s="315"/>
      <c r="L448" s="20"/>
      <c r="M448" s="20">
        <f>SUM(M449:M449)</f>
        <v>0</v>
      </c>
      <c r="N448" s="20"/>
      <c r="O448" s="20"/>
      <c r="P448" s="315"/>
      <c r="Q448" s="20"/>
      <c r="R448" s="20">
        <f>SUM(R449:R449)</f>
        <v>0</v>
      </c>
      <c r="S448" s="20"/>
      <c r="T448" s="20"/>
      <c r="U448" s="315"/>
      <c r="V448" s="20"/>
      <c r="W448" s="20">
        <f>SUM(W449:W449)</f>
        <v>0</v>
      </c>
      <c r="X448" s="20"/>
      <c r="Y448" s="20"/>
      <c r="Z448" s="315"/>
      <c r="AA448" s="20"/>
      <c r="AB448" s="20">
        <f>SUM(AB449:AB449)</f>
        <v>0</v>
      </c>
      <c r="AC448" s="20"/>
      <c r="AD448" s="20"/>
      <c r="AE448" s="315"/>
      <c r="AF448" s="20"/>
      <c r="AG448" s="20">
        <f>SUM(AG449:AG449)</f>
        <v>0</v>
      </c>
      <c r="AH448" s="20"/>
      <c r="AI448" s="20"/>
      <c r="AJ448" s="315"/>
      <c r="AK448" s="20"/>
      <c r="AL448" s="20">
        <f>SUM(AL449:AL449)</f>
        <v>277062</v>
      </c>
      <c r="AM448" s="20"/>
      <c r="AN448" s="20"/>
      <c r="AO448" s="315"/>
      <c r="AP448" s="20"/>
      <c r="AQ448" s="20">
        <f>SUM(AQ449:AQ449)</f>
        <v>0</v>
      </c>
      <c r="AR448" s="20"/>
      <c r="AS448" s="20"/>
      <c r="AT448" s="315"/>
      <c r="AU448" s="20"/>
      <c r="AV448" s="20">
        <f>SUM(AV449:AV449)</f>
        <v>0</v>
      </c>
      <c r="AW448" s="20"/>
      <c r="AX448" s="20"/>
      <c r="AY448" s="315"/>
      <c r="AZ448" s="20"/>
      <c r="BA448" s="20">
        <f>SUM(BA449:BA449)</f>
        <v>0</v>
      </c>
      <c r="BB448" s="20"/>
      <c r="BC448" s="20"/>
      <c r="BD448" s="315"/>
      <c r="BE448" s="20"/>
      <c r="BF448" s="20">
        <f>SUM(BF449:BF449)</f>
        <v>0</v>
      </c>
      <c r="BG448" s="20"/>
      <c r="BH448" s="20"/>
      <c r="BI448" s="315"/>
      <c r="BJ448" s="20"/>
      <c r="BK448" s="20">
        <f>SUM(BK449:BK449)</f>
        <v>0</v>
      </c>
      <c r="BL448" s="20"/>
      <c r="BM448" s="20"/>
      <c r="BN448" s="315"/>
      <c r="BO448" s="20"/>
      <c r="BP448" s="20">
        <f>SUM(BP449:BP449)</f>
        <v>0</v>
      </c>
      <c r="BQ448" s="20"/>
      <c r="BR448" s="20"/>
      <c r="BS448" s="315"/>
      <c r="BT448" s="20"/>
      <c r="BU448" s="20">
        <f>SUM(BU449:BU449)</f>
        <v>277062</v>
      </c>
      <c r="BV448" s="20"/>
      <c r="BW448" s="20"/>
      <c r="BX448" s="315"/>
      <c r="BY448" s="20"/>
      <c r="BZ448" s="20">
        <f>SUM(BZ449:BZ449)</f>
        <v>0</v>
      </c>
      <c r="CA448" s="20"/>
      <c r="CB448" s="20"/>
      <c r="CC448" s="315"/>
      <c r="CD448" s="20"/>
      <c r="CE448" s="20">
        <f>SUM(CE449:CE449)</f>
        <v>0</v>
      </c>
      <c r="CF448" s="20"/>
      <c r="CG448" s="20"/>
      <c r="CH448" s="315"/>
      <c r="CI448" s="20"/>
      <c r="CJ448" s="20">
        <f>SUM(CJ449:CJ449)</f>
        <v>0</v>
      </c>
      <c r="CK448" s="20"/>
      <c r="CL448" s="20"/>
      <c r="CM448" s="315"/>
      <c r="CN448" s="20"/>
      <c r="CO448" s="20">
        <f>SUM(CO449:CO449)</f>
        <v>0</v>
      </c>
      <c r="CP448" s="20"/>
      <c r="CQ448" s="20"/>
      <c r="CR448" s="315"/>
      <c r="CS448" s="20"/>
      <c r="CT448" s="20">
        <f>SUM(CT449:CT449)</f>
        <v>0</v>
      </c>
      <c r="CU448" s="20"/>
      <c r="CV448" s="20"/>
      <c r="CW448" s="315"/>
      <c r="CX448" s="20"/>
      <c r="CY448" s="20">
        <f>SUM(CY449:CY449)</f>
        <v>0</v>
      </c>
      <c r="CZ448" s="20"/>
      <c r="DA448" s="20"/>
      <c r="DB448" s="315"/>
      <c r="DC448" s="20"/>
      <c r="DD448" s="20">
        <f>SUM(DD449:DD449)</f>
        <v>0</v>
      </c>
      <c r="DE448" s="20"/>
      <c r="DF448" s="20"/>
      <c r="DG448" s="315"/>
      <c r="DH448" s="20"/>
      <c r="DI448" s="20">
        <f>SUM(DI449:DI449)</f>
        <v>0</v>
      </c>
      <c r="DJ448" s="20"/>
      <c r="DK448" s="20"/>
      <c r="DL448" s="315"/>
      <c r="DM448" s="20"/>
      <c r="DN448" s="20">
        <f>SUM(DN449:DN449)</f>
        <v>0</v>
      </c>
      <c r="DO448" s="20"/>
      <c r="DP448" s="20"/>
      <c r="DQ448" s="315"/>
      <c r="DR448" s="20"/>
      <c r="DS448" s="20">
        <f>SUM(DS449:DS449)</f>
        <v>0</v>
      </c>
      <c r="DT448" s="20"/>
      <c r="DU448" s="20"/>
      <c r="DV448" s="315"/>
      <c r="DW448" s="20"/>
      <c r="DX448" s="20">
        <f>SUM(DX449:DX449)</f>
        <v>0</v>
      </c>
      <c r="DY448" s="20"/>
      <c r="DZ448" s="20"/>
      <c r="EA448" s="315"/>
      <c r="EB448" s="20"/>
      <c r="EC448" s="20">
        <f>SUM(EC449:EC449)</f>
        <v>0</v>
      </c>
      <c r="ED448" s="20"/>
      <c r="EE448" s="20"/>
      <c r="EF448" s="315"/>
      <c r="EG448" s="20"/>
      <c r="EH448" s="20">
        <f>SUM(EH449:EH449)</f>
        <v>0</v>
      </c>
      <c r="EI448" s="20"/>
      <c r="EJ448" s="20"/>
      <c r="EK448" s="315"/>
      <c r="EL448" s="20"/>
      <c r="EM448" s="20">
        <f>SUM(EM449:EM449)</f>
        <v>0</v>
      </c>
      <c r="EN448" s="20"/>
      <c r="EO448" s="20"/>
      <c r="EP448" s="151"/>
    </row>
    <row r="449" spans="4:146" ht="12.75" customHeight="1" x14ac:dyDescent="0.3">
      <c r="D449" s="151" t="s">
        <v>416</v>
      </c>
      <c r="G449" s="477"/>
      <c r="H449" s="481">
        <v>277062</v>
      </c>
      <c r="I449" s="479"/>
      <c r="J449" s="20"/>
      <c r="K449" s="315"/>
      <c r="L449" s="480"/>
      <c r="M449" s="481">
        <v>0</v>
      </c>
      <c r="N449" s="479"/>
      <c r="O449" s="20"/>
      <c r="P449" s="315"/>
      <c r="Q449" s="480"/>
      <c r="R449" s="481">
        <v>0</v>
      </c>
      <c r="S449" s="479"/>
      <c r="T449" s="20"/>
      <c r="U449" s="315"/>
      <c r="V449" s="480"/>
      <c r="W449" s="481">
        <v>0</v>
      </c>
      <c r="X449" s="479"/>
      <c r="Y449" s="20"/>
      <c r="Z449" s="315"/>
      <c r="AA449" s="480"/>
      <c r="AB449" s="481">
        <v>0</v>
      </c>
      <c r="AC449" s="479"/>
      <c r="AD449" s="20"/>
      <c r="AE449" s="315"/>
      <c r="AF449" s="480"/>
      <c r="AG449" s="481">
        <v>0</v>
      </c>
      <c r="AH449" s="479"/>
      <c r="AI449" s="20"/>
      <c r="AJ449" s="315"/>
      <c r="AK449" s="480"/>
      <c r="AL449" s="481">
        <v>277062</v>
      </c>
      <c r="AM449" s="479"/>
      <c r="AN449" s="20"/>
      <c r="AO449" s="315"/>
      <c r="AP449" s="480"/>
      <c r="AQ449" s="481">
        <v>0</v>
      </c>
      <c r="AR449" s="479"/>
      <c r="AS449" s="20"/>
      <c r="AT449" s="315"/>
      <c r="AU449" s="480"/>
      <c r="AV449" s="481">
        <v>0</v>
      </c>
      <c r="AW449" s="479"/>
      <c r="AX449" s="20"/>
      <c r="AY449" s="315"/>
      <c r="AZ449" s="480"/>
      <c r="BA449" s="481">
        <v>0</v>
      </c>
      <c r="BB449" s="479"/>
      <c r="BC449" s="20"/>
      <c r="BD449" s="315"/>
      <c r="BE449" s="480"/>
      <c r="BF449" s="481">
        <v>0</v>
      </c>
      <c r="BG449" s="479"/>
      <c r="BH449" s="20"/>
      <c r="BI449" s="315"/>
      <c r="BJ449" s="480"/>
      <c r="BK449" s="481">
        <v>0</v>
      </c>
      <c r="BL449" s="479"/>
      <c r="BM449" s="20"/>
      <c r="BN449" s="315"/>
      <c r="BO449" s="480"/>
      <c r="BP449" s="481">
        <v>0</v>
      </c>
      <c r="BQ449" s="479"/>
      <c r="BR449" s="20"/>
      <c r="BS449" s="315"/>
      <c r="BT449" s="480"/>
      <c r="BU449" s="481">
        <f>SUM(M449:BP449)</f>
        <v>277062</v>
      </c>
      <c r="BV449" s="479"/>
      <c r="BW449" s="20"/>
      <c r="BX449" s="315"/>
      <c r="BY449" s="480"/>
      <c r="BZ449" s="481">
        <v>0</v>
      </c>
      <c r="CA449" s="479"/>
      <c r="CB449" s="20"/>
      <c r="CC449" s="315"/>
      <c r="CD449" s="480"/>
      <c r="CE449" s="481">
        <v>0</v>
      </c>
      <c r="CF449" s="479"/>
      <c r="CG449" s="20"/>
      <c r="CH449" s="315"/>
      <c r="CI449" s="480"/>
      <c r="CJ449" s="481">
        <v>0</v>
      </c>
      <c r="CK449" s="479"/>
      <c r="CL449" s="20"/>
      <c r="CM449" s="315"/>
      <c r="CN449" s="480"/>
      <c r="CO449" s="481">
        <v>0</v>
      </c>
      <c r="CP449" s="479"/>
      <c r="CQ449" s="20"/>
      <c r="CR449" s="315"/>
      <c r="CS449" s="480"/>
      <c r="CT449" s="481">
        <v>0</v>
      </c>
      <c r="CU449" s="479"/>
      <c r="CV449" s="20"/>
      <c r="CW449" s="315"/>
      <c r="CX449" s="480"/>
      <c r="CY449" s="481">
        <v>0</v>
      </c>
      <c r="CZ449" s="479"/>
      <c r="DA449" s="20"/>
      <c r="DB449" s="315"/>
      <c r="DC449" s="480"/>
      <c r="DD449" s="481">
        <v>0</v>
      </c>
      <c r="DE449" s="479"/>
      <c r="DF449" s="20"/>
      <c r="DG449" s="315"/>
      <c r="DH449" s="480"/>
      <c r="DI449" s="481">
        <v>0</v>
      </c>
      <c r="DJ449" s="479"/>
      <c r="DK449" s="20"/>
      <c r="DL449" s="315"/>
      <c r="DM449" s="480"/>
      <c r="DN449" s="481">
        <v>0</v>
      </c>
      <c r="DO449" s="479"/>
      <c r="DP449" s="20"/>
      <c r="DQ449" s="315"/>
      <c r="DR449" s="480"/>
      <c r="DS449" s="481">
        <v>0</v>
      </c>
      <c r="DT449" s="479"/>
      <c r="DU449" s="20"/>
      <c r="DV449" s="315"/>
      <c r="DW449" s="480"/>
      <c r="DX449" s="481">
        <v>0</v>
      </c>
      <c r="DY449" s="479"/>
      <c r="DZ449" s="20"/>
      <c r="EA449" s="315"/>
      <c r="EB449" s="480"/>
      <c r="EC449" s="481">
        <v>0</v>
      </c>
      <c r="ED449" s="479"/>
      <c r="EE449" s="20"/>
      <c r="EF449" s="315"/>
      <c r="EG449" s="480"/>
      <c r="EH449" s="481">
        <v>0</v>
      </c>
      <c r="EI449" s="479"/>
      <c r="EJ449" s="20"/>
      <c r="EK449" s="315"/>
      <c r="EL449" s="477"/>
      <c r="EM449" s="481">
        <f>SUM(CE449:DX449)</f>
        <v>0</v>
      </c>
      <c r="EN449" s="479"/>
      <c r="EO449" s="20"/>
      <c r="EP449" s="151"/>
    </row>
    <row r="450" spans="4:146" ht="12.75" customHeight="1" x14ac:dyDescent="0.3">
      <c r="D450" s="151"/>
      <c r="H450" s="20"/>
      <c r="I450" s="20"/>
      <c r="J450" s="20"/>
      <c r="K450" s="315"/>
      <c r="L450" s="20"/>
      <c r="M450" s="20"/>
      <c r="N450" s="20"/>
      <c r="O450" s="20"/>
      <c r="P450" s="315"/>
      <c r="Q450" s="20"/>
      <c r="R450" s="20"/>
      <c r="S450" s="20"/>
      <c r="T450" s="20"/>
      <c r="U450" s="315"/>
      <c r="V450" s="20"/>
      <c r="W450" s="20"/>
      <c r="X450" s="20"/>
      <c r="Y450" s="20"/>
      <c r="Z450" s="315"/>
      <c r="AA450" s="20"/>
      <c r="AB450" s="20"/>
      <c r="AC450" s="20"/>
      <c r="AD450" s="20"/>
      <c r="AE450" s="315"/>
      <c r="AF450" s="20"/>
      <c r="AG450" s="20"/>
      <c r="AH450" s="20"/>
      <c r="AI450" s="20"/>
      <c r="AJ450" s="315"/>
      <c r="AK450" s="20"/>
      <c r="AL450" s="20"/>
      <c r="AM450" s="20"/>
      <c r="AN450" s="20"/>
      <c r="AO450" s="315"/>
      <c r="AP450" s="20"/>
      <c r="AQ450" s="20"/>
      <c r="AR450" s="20"/>
      <c r="AS450" s="20"/>
      <c r="AT450" s="315"/>
      <c r="AU450" s="20"/>
      <c r="AV450" s="20"/>
      <c r="AW450" s="20"/>
      <c r="AX450" s="20"/>
      <c r="AY450" s="315"/>
      <c r="AZ450" s="20"/>
      <c r="BA450" s="20"/>
      <c r="BB450" s="20"/>
      <c r="BC450" s="20"/>
      <c r="BD450" s="315"/>
      <c r="BE450" s="20"/>
      <c r="BF450" s="20"/>
      <c r="BG450" s="20"/>
      <c r="BH450" s="20"/>
      <c r="BI450" s="315"/>
      <c r="BJ450" s="20"/>
      <c r="BK450" s="20"/>
      <c r="BL450" s="20"/>
      <c r="BM450" s="20"/>
      <c r="BN450" s="315"/>
      <c r="BO450" s="20"/>
      <c r="BP450" s="20"/>
      <c r="BQ450" s="20"/>
      <c r="BR450" s="20"/>
      <c r="BS450" s="315"/>
      <c r="BT450" s="20"/>
      <c r="BU450" s="20"/>
      <c r="BV450" s="20"/>
      <c r="BW450" s="20"/>
      <c r="BX450" s="315"/>
      <c r="BY450" s="20"/>
      <c r="BZ450" s="20"/>
      <c r="CA450" s="20"/>
      <c r="CB450" s="20"/>
      <c r="CC450" s="315"/>
      <c r="CD450" s="20"/>
      <c r="CE450" s="20"/>
      <c r="CF450" s="20"/>
      <c r="CG450" s="20"/>
      <c r="CH450" s="315"/>
      <c r="CI450" s="20"/>
      <c r="CJ450" s="20"/>
      <c r="CK450" s="20"/>
      <c r="CL450" s="20"/>
      <c r="CM450" s="315"/>
      <c r="CN450" s="20"/>
      <c r="CO450" s="20"/>
      <c r="CP450" s="20"/>
      <c r="CQ450" s="20"/>
      <c r="CR450" s="315"/>
      <c r="CS450" s="20"/>
      <c r="CT450" s="20"/>
      <c r="CU450" s="20"/>
      <c r="CV450" s="20"/>
      <c r="CW450" s="315"/>
      <c r="CX450" s="20"/>
      <c r="CY450" s="20"/>
      <c r="CZ450" s="20"/>
      <c r="DA450" s="20"/>
      <c r="DB450" s="315"/>
      <c r="DC450" s="20"/>
      <c r="DD450" s="20"/>
      <c r="DE450" s="20"/>
      <c r="DF450" s="20"/>
      <c r="DG450" s="315"/>
      <c r="DH450" s="20"/>
      <c r="DI450" s="20"/>
      <c r="DJ450" s="20"/>
      <c r="DK450" s="20"/>
      <c r="DL450" s="315"/>
      <c r="DM450" s="20"/>
      <c r="DN450" s="20"/>
      <c r="DO450" s="20"/>
      <c r="DP450" s="20"/>
      <c r="DQ450" s="315"/>
      <c r="DR450" s="20"/>
      <c r="DS450" s="20"/>
      <c r="DT450" s="20"/>
      <c r="DU450" s="20"/>
      <c r="DV450" s="315"/>
      <c r="DW450" s="20"/>
      <c r="DX450" s="20"/>
      <c r="DY450" s="20"/>
      <c r="DZ450" s="20"/>
      <c r="EA450" s="315"/>
      <c r="EB450" s="20"/>
      <c r="EC450" s="20"/>
      <c r="ED450" s="20"/>
      <c r="EE450" s="20"/>
      <c r="EF450" s="315"/>
      <c r="EG450" s="20"/>
      <c r="EH450" s="20"/>
      <c r="EI450" s="20"/>
      <c r="EJ450" s="20"/>
      <c r="EK450" s="315"/>
      <c r="EL450" s="20"/>
      <c r="EM450" s="20"/>
      <c r="EN450" s="20"/>
      <c r="EO450" s="20"/>
      <c r="EP450" s="151"/>
    </row>
    <row r="451" spans="4:146" s="152" customFormat="1" ht="12.75" hidden="1" customHeight="1" x14ac:dyDescent="0.3">
      <c r="D451" s="273" t="s">
        <v>489</v>
      </c>
      <c r="E451" s="176"/>
      <c r="F451" s="707"/>
      <c r="G451" s="228"/>
      <c r="H451" s="20">
        <f>SUM(H452:H452)</f>
        <v>0</v>
      </c>
      <c r="I451" s="20"/>
      <c r="J451" s="20"/>
      <c r="K451" s="315"/>
      <c r="L451" s="20"/>
      <c r="M451" s="20">
        <f>SUM(M452:M452)</f>
        <v>0</v>
      </c>
      <c r="N451" s="20"/>
      <c r="O451" s="20"/>
      <c r="P451" s="315"/>
      <c r="Q451" s="20"/>
      <c r="R451" s="20">
        <f>SUM(R452:R452)</f>
        <v>0</v>
      </c>
      <c r="S451" s="20"/>
      <c r="T451" s="20"/>
      <c r="U451" s="315"/>
      <c r="V451" s="20"/>
      <c r="W451" s="20">
        <f>SUM(W452:W452)</f>
        <v>0</v>
      </c>
      <c r="X451" s="20"/>
      <c r="Y451" s="20"/>
      <c r="Z451" s="315"/>
      <c r="AA451" s="20"/>
      <c r="AB451" s="20">
        <f>SUM(AB452:AB452)</f>
        <v>0</v>
      </c>
      <c r="AC451" s="20"/>
      <c r="AD451" s="20"/>
      <c r="AE451" s="315"/>
      <c r="AF451" s="20"/>
      <c r="AG451" s="20">
        <f>SUM(AG452:AG452)</f>
        <v>0</v>
      </c>
      <c r="AH451" s="20"/>
      <c r="AI451" s="20"/>
      <c r="AJ451" s="315"/>
      <c r="AK451" s="20"/>
      <c r="AL451" s="20">
        <f>SUM(AL452:AL452)</f>
        <v>0</v>
      </c>
      <c r="AM451" s="20"/>
      <c r="AN451" s="20"/>
      <c r="AO451" s="315"/>
      <c r="AP451" s="20"/>
      <c r="AQ451" s="20">
        <f>SUM(AQ452:AQ452)</f>
        <v>0</v>
      </c>
      <c r="AR451" s="20"/>
      <c r="AS451" s="20"/>
      <c r="AT451" s="315"/>
      <c r="AU451" s="20"/>
      <c r="AV451" s="20">
        <f>SUM(AV452:AV452)</f>
        <v>0</v>
      </c>
      <c r="AW451" s="20"/>
      <c r="AX451" s="20"/>
      <c r="AY451" s="315"/>
      <c r="AZ451" s="20"/>
      <c r="BA451" s="20">
        <f>SUM(BA452:BA452)</f>
        <v>0</v>
      </c>
      <c r="BB451" s="20"/>
      <c r="BC451" s="20"/>
      <c r="BD451" s="315"/>
      <c r="BE451" s="20"/>
      <c r="BF451" s="20">
        <f>SUM(BF452:BF452)</f>
        <v>0</v>
      </c>
      <c r="BG451" s="20"/>
      <c r="BH451" s="20"/>
      <c r="BI451" s="315"/>
      <c r="BJ451" s="20"/>
      <c r="BK451" s="20">
        <f>SUM(BK452:BK452)</f>
        <v>0</v>
      </c>
      <c r="BL451" s="20"/>
      <c r="BM451" s="20"/>
      <c r="BN451" s="315"/>
      <c r="BO451" s="20"/>
      <c r="BP451" s="20">
        <f>SUM(BP452:BP452)</f>
        <v>0</v>
      </c>
      <c r="BQ451" s="20"/>
      <c r="BR451" s="20"/>
      <c r="BS451" s="315"/>
      <c r="BT451" s="20"/>
      <c r="BU451" s="20">
        <f>SUM(BU452:BU452)</f>
        <v>0</v>
      </c>
      <c r="BV451" s="20"/>
      <c r="BW451" s="20"/>
      <c r="BX451" s="315"/>
      <c r="BY451" s="20"/>
      <c r="BZ451" s="20">
        <f>SUM(BZ452:BZ452)</f>
        <v>0</v>
      </c>
      <c r="CA451" s="20"/>
      <c r="CB451" s="20"/>
      <c r="CC451" s="315"/>
      <c r="CD451" s="20"/>
      <c r="CE451" s="20">
        <f>SUM(CE452:CE452)</f>
        <v>0</v>
      </c>
      <c r="CF451" s="20"/>
      <c r="CG451" s="20"/>
      <c r="CH451" s="315"/>
      <c r="CI451" s="20"/>
      <c r="CJ451" s="20">
        <f>SUM(CJ452:CJ452)</f>
        <v>0</v>
      </c>
      <c r="CK451" s="20"/>
      <c r="CL451" s="20"/>
      <c r="CM451" s="315"/>
      <c r="CN451" s="20"/>
      <c r="CO451" s="20">
        <f>SUM(CO452:CO452)</f>
        <v>0</v>
      </c>
      <c r="CP451" s="20"/>
      <c r="CQ451" s="20"/>
      <c r="CR451" s="315"/>
      <c r="CS451" s="20"/>
      <c r="CT451" s="20">
        <f>SUM(CT452:CT452)</f>
        <v>0</v>
      </c>
      <c r="CU451" s="20"/>
      <c r="CV451" s="20"/>
      <c r="CW451" s="315"/>
      <c r="CX451" s="20"/>
      <c r="CY451" s="20">
        <f>SUM(CY452:CY452)</f>
        <v>0</v>
      </c>
      <c r="CZ451" s="20"/>
      <c r="DA451" s="20"/>
      <c r="DB451" s="315"/>
      <c r="DC451" s="20"/>
      <c r="DD451" s="20">
        <f>SUM(DD452:DD452)</f>
        <v>0</v>
      </c>
      <c r="DE451" s="20"/>
      <c r="DF451" s="20"/>
      <c r="DG451" s="315"/>
      <c r="DH451" s="20"/>
      <c r="DI451" s="20">
        <f>SUM(DI452:DI452)</f>
        <v>0</v>
      </c>
      <c r="DJ451" s="20"/>
      <c r="DK451" s="20"/>
      <c r="DL451" s="315"/>
      <c r="DM451" s="20"/>
      <c r="DN451" s="20">
        <f>SUM(DN452:DN452)</f>
        <v>0</v>
      </c>
      <c r="DO451" s="20"/>
      <c r="DP451" s="20"/>
      <c r="DQ451" s="315"/>
      <c r="DR451" s="20"/>
      <c r="DS451" s="20">
        <f>SUM(DS452:DS452)</f>
        <v>0</v>
      </c>
      <c r="DT451" s="20"/>
      <c r="DU451" s="20"/>
      <c r="DV451" s="315"/>
      <c r="DW451" s="20"/>
      <c r="DX451" s="20">
        <f>SUM(DX452:DX452)</f>
        <v>0</v>
      </c>
      <c r="DY451" s="20"/>
      <c r="DZ451" s="20"/>
      <c r="EA451" s="315"/>
      <c r="EB451" s="20"/>
      <c r="EC451" s="20">
        <f>SUM(EC452:EC452)</f>
        <v>0</v>
      </c>
      <c r="ED451" s="20"/>
      <c r="EE451" s="20"/>
      <c r="EF451" s="315"/>
      <c r="EG451" s="20"/>
      <c r="EH451" s="20">
        <f>SUM(EH452:EH452)</f>
        <v>0</v>
      </c>
      <c r="EI451" s="20"/>
      <c r="EJ451" s="20"/>
      <c r="EK451" s="315"/>
      <c r="EL451" s="20"/>
      <c r="EM451" s="20">
        <f>SUM(EM452:EM452)</f>
        <v>0</v>
      </c>
      <c r="EN451" s="20"/>
      <c r="EO451" s="17"/>
      <c r="EP451" s="200"/>
    </row>
    <row r="452" spans="4:146" ht="12.75" hidden="1" customHeight="1" x14ac:dyDescent="0.3">
      <c r="D452" s="151" t="s">
        <v>416</v>
      </c>
      <c r="G452" s="477"/>
      <c r="H452" s="481">
        <v>0</v>
      </c>
      <c r="I452" s="479"/>
      <c r="J452" s="20"/>
      <c r="K452" s="315"/>
      <c r="L452" s="480"/>
      <c r="M452" s="481">
        <v>0</v>
      </c>
      <c r="N452" s="479"/>
      <c r="O452" s="20"/>
      <c r="P452" s="315"/>
      <c r="Q452" s="480"/>
      <c r="R452" s="481">
        <v>0</v>
      </c>
      <c r="S452" s="479"/>
      <c r="T452" s="20"/>
      <c r="U452" s="315"/>
      <c r="V452" s="480"/>
      <c r="W452" s="481">
        <v>0</v>
      </c>
      <c r="X452" s="479"/>
      <c r="Y452" s="20"/>
      <c r="Z452" s="315"/>
      <c r="AA452" s="480"/>
      <c r="AB452" s="481">
        <v>0</v>
      </c>
      <c r="AC452" s="479"/>
      <c r="AD452" s="20"/>
      <c r="AE452" s="315"/>
      <c r="AF452" s="480"/>
      <c r="AG452" s="481">
        <v>0</v>
      </c>
      <c r="AH452" s="479"/>
      <c r="AI452" s="20"/>
      <c r="AJ452" s="315"/>
      <c r="AK452" s="480"/>
      <c r="AL452" s="481">
        <v>0</v>
      </c>
      <c r="AM452" s="479"/>
      <c r="AN452" s="20"/>
      <c r="AO452" s="315"/>
      <c r="AP452" s="480"/>
      <c r="AQ452" s="481">
        <v>0</v>
      </c>
      <c r="AR452" s="479"/>
      <c r="AS452" s="20"/>
      <c r="AT452" s="315"/>
      <c r="AU452" s="480"/>
      <c r="AV452" s="481">
        <v>0</v>
      </c>
      <c r="AW452" s="479"/>
      <c r="AX452" s="20"/>
      <c r="AY452" s="315"/>
      <c r="AZ452" s="480"/>
      <c r="BA452" s="481">
        <v>0</v>
      </c>
      <c r="BB452" s="479"/>
      <c r="BC452" s="20"/>
      <c r="BD452" s="315"/>
      <c r="BE452" s="480"/>
      <c r="BF452" s="481">
        <v>0</v>
      </c>
      <c r="BG452" s="479"/>
      <c r="BH452" s="20"/>
      <c r="BI452" s="315"/>
      <c r="BJ452" s="480"/>
      <c r="BK452" s="481">
        <v>0</v>
      </c>
      <c r="BL452" s="479"/>
      <c r="BM452" s="20"/>
      <c r="BN452" s="315"/>
      <c r="BO452" s="480"/>
      <c r="BP452" s="481">
        <v>0</v>
      </c>
      <c r="BQ452" s="479"/>
      <c r="BR452" s="20"/>
      <c r="BS452" s="315"/>
      <c r="BT452" s="480"/>
      <c r="BU452" s="481">
        <f>SUM(M452:BP452)</f>
        <v>0</v>
      </c>
      <c r="BV452" s="479"/>
      <c r="BW452" s="20"/>
      <c r="BX452" s="315"/>
      <c r="BY452" s="480"/>
      <c r="BZ452" s="481">
        <v>0</v>
      </c>
      <c r="CA452" s="479"/>
      <c r="CB452" s="20"/>
      <c r="CC452" s="315"/>
      <c r="CD452" s="480"/>
      <c r="CE452" s="481">
        <v>0</v>
      </c>
      <c r="CF452" s="479"/>
      <c r="CG452" s="20"/>
      <c r="CH452" s="315"/>
      <c r="CI452" s="480"/>
      <c r="CJ452" s="481">
        <v>0</v>
      </c>
      <c r="CK452" s="479"/>
      <c r="CL452" s="20"/>
      <c r="CM452" s="315"/>
      <c r="CN452" s="480"/>
      <c r="CO452" s="481">
        <v>0</v>
      </c>
      <c r="CP452" s="479"/>
      <c r="CQ452" s="20"/>
      <c r="CR452" s="315"/>
      <c r="CS452" s="480"/>
      <c r="CT452" s="481">
        <v>0</v>
      </c>
      <c r="CU452" s="479"/>
      <c r="CV452" s="20"/>
      <c r="CW452" s="315"/>
      <c r="CX452" s="480"/>
      <c r="CY452" s="481">
        <v>0</v>
      </c>
      <c r="CZ452" s="479"/>
      <c r="DA452" s="20"/>
      <c r="DB452" s="315"/>
      <c r="DC452" s="480"/>
      <c r="DD452" s="481">
        <v>0</v>
      </c>
      <c r="DE452" s="479"/>
      <c r="DF452" s="20"/>
      <c r="DG452" s="315"/>
      <c r="DH452" s="480"/>
      <c r="DI452" s="481">
        <v>0</v>
      </c>
      <c r="DJ452" s="479"/>
      <c r="DK452" s="20"/>
      <c r="DL452" s="315"/>
      <c r="DM452" s="480"/>
      <c r="DN452" s="481">
        <v>0</v>
      </c>
      <c r="DO452" s="479"/>
      <c r="DP452" s="20"/>
      <c r="DQ452" s="315"/>
      <c r="DR452" s="480"/>
      <c r="DS452" s="481">
        <v>0</v>
      </c>
      <c r="DT452" s="479"/>
      <c r="DU452" s="20"/>
      <c r="DV452" s="315"/>
      <c r="DW452" s="480"/>
      <c r="DX452" s="481">
        <v>0</v>
      </c>
      <c r="DY452" s="479"/>
      <c r="DZ452" s="20"/>
      <c r="EA452" s="315"/>
      <c r="EB452" s="480"/>
      <c r="EC452" s="481">
        <v>0</v>
      </c>
      <c r="ED452" s="479"/>
      <c r="EE452" s="20"/>
      <c r="EF452" s="315"/>
      <c r="EG452" s="480"/>
      <c r="EH452" s="481">
        <v>0</v>
      </c>
      <c r="EI452" s="479"/>
      <c r="EJ452" s="20"/>
      <c r="EK452" s="315"/>
      <c r="EL452" s="477"/>
      <c r="EM452" s="481">
        <f>SUM(CE452:CE452)</f>
        <v>0</v>
      </c>
      <c r="EN452" s="479"/>
      <c r="EO452" s="20"/>
      <c r="EP452" s="151"/>
    </row>
    <row r="453" spans="4:146" ht="12.75" hidden="1" customHeight="1" x14ac:dyDescent="0.3">
      <c r="D453" s="151"/>
      <c r="I453" s="20"/>
      <c r="J453" s="20"/>
      <c r="K453" s="315"/>
      <c r="L453" s="20"/>
      <c r="P453" s="402"/>
      <c r="U453" s="402"/>
      <c r="Z453" s="402"/>
      <c r="AE453" s="402"/>
      <c r="AJ453" s="402"/>
      <c r="AO453" s="402"/>
      <c r="AT453" s="402"/>
      <c r="AY453" s="402"/>
      <c r="BD453" s="402"/>
      <c r="BI453" s="402"/>
      <c r="BN453" s="402"/>
      <c r="BS453" s="402"/>
      <c r="BX453" s="402"/>
      <c r="CA453" s="20"/>
      <c r="CB453" s="20"/>
      <c r="CC453" s="315"/>
      <c r="CD453" s="20"/>
      <c r="CE453" s="20"/>
      <c r="CF453" s="20"/>
      <c r="CG453" s="20"/>
      <c r="CH453" s="315"/>
      <c r="CI453" s="20"/>
      <c r="CJ453" s="20"/>
      <c r="CK453" s="20"/>
      <c r="CL453" s="20"/>
      <c r="CM453" s="315"/>
      <c r="CN453" s="20"/>
      <c r="CO453" s="20"/>
      <c r="CP453" s="20"/>
      <c r="CQ453" s="20"/>
      <c r="CR453" s="315"/>
      <c r="CS453" s="20"/>
      <c r="CT453" s="20"/>
      <c r="CU453" s="20"/>
      <c r="CV453" s="20"/>
      <c r="CW453" s="315"/>
      <c r="CX453" s="20"/>
      <c r="CY453" s="20"/>
      <c r="CZ453" s="20"/>
      <c r="DA453" s="20"/>
      <c r="DB453" s="315"/>
      <c r="DC453" s="20"/>
      <c r="DD453" s="20"/>
      <c r="DE453" s="20"/>
      <c r="DF453" s="20"/>
      <c r="DG453" s="315"/>
      <c r="DH453" s="20"/>
      <c r="DI453" s="20"/>
      <c r="DJ453" s="20"/>
      <c r="DK453" s="20"/>
      <c r="DL453" s="315"/>
      <c r="DM453" s="20"/>
      <c r="DN453" s="20"/>
      <c r="DO453" s="20"/>
      <c r="DP453" s="20"/>
      <c r="DQ453" s="315"/>
      <c r="DR453" s="20"/>
      <c r="DS453" s="20"/>
      <c r="DT453" s="20"/>
      <c r="DU453" s="20"/>
      <c r="DV453" s="315"/>
      <c r="DW453" s="20"/>
      <c r="DX453" s="20"/>
      <c r="DY453" s="20"/>
      <c r="DZ453" s="20"/>
      <c r="EA453" s="315"/>
      <c r="EB453" s="20"/>
      <c r="EC453" s="20"/>
      <c r="ED453" s="20"/>
      <c r="EE453" s="20"/>
      <c r="EF453" s="315"/>
      <c r="EG453" s="20"/>
      <c r="EH453" s="20"/>
      <c r="EK453" s="402"/>
      <c r="EP453" s="151"/>
    </row>
    <row r="454" spans="4:146" ht="12.75" customHeight="1" x14ac:dyDescent="0.3">
      <c r="D454" s="151" t="s">
        <v>429</v>
      </c>
      <c r="H454" s="20">
        <f>SUM(H455:H455)</f>
        <v>218022</v>
      </c>
      <c r="I454" s="20"/>
      <c r="J454" s="20"/>
      <c r="K454" s="315"/>
      <c r="L454" s="20"/>
      <c r="M454" s="20">
        <f>SUM(M455:M455)</f>
        <v>0</v>
      </c>
      <c r="N454" s="20"/>
      <c r="O454" s="20"/>
      <c r="P454" s="315"/>
      <c r="Q454" s="20"/>
      <c r="R454" s="20">
        <f>SUM(R455:R455)</f>
        <v>196067</v>
      </c>
      <c r="S454" s="20"/>
      <c r="T454" s="20"/>
      <c r="U454" s="315"/>
      <c r="V454" s="20"/>
      <c r="W454" s="20">
        <f>SUM(W455:W455)</f>
        <v>0</v>
      </c>
      <c r="X454" s="20"/>
      <c r="Y454" s="20"/>
      <c r="Z454" s="315"/>
      <c r="AA454" s="20"/>
      <c r="AB454" s="20">
        <f>SUM(AB455:AB455)</f>
        <v>21955</v>
      </c>
      <c r="AC454" s="20"/>
      <c r="AD454" s="20"/>
      <c r="AE454" s="315"/>
      <c r="AF454" s="20"/>
      <c r="AG454" s="20">
        <f>SUM(AG455:AG455)</f>
        <v>0</v>
      </c>
      <c r="AH454" s="20"/>
      <c r="AI454" s="20"/>
      <c r="AJ454" s="315"/>
      <c r="AK454" s="20"/>
      <c r="AL454" s="20">
        <f>SUM(AL455:AL455)</f>
        <v>0</v>
      </c>
      <c r="AM454" s="20"/>
      <c r="AN454" s="20"/>
      <c r="AO454" s="315"/>
      <c r="AP454" s="20"/>
      <c r="AQ454" s="20">
        <f>SUM(AQ455:AQ455)</f>
        <v>0</v>
      </c>
      <c r="AR454" s="20"/>
      <c r="AS454" s="20"/>
      <c r="AT454" s="315"/>
      <c r="AU454" s="20"/>
      <c r="AV454" s="20">
        <f>SUM(AV455:AV455)</f>
        <v>0</v>
      </c>
      <c r="AW454" s="20"/>
      <c r="AX454" s="20"/>
      <c r="AY454" s="315"/>
      <c r="AZ454" s="20"/>
      <c r="BA454" s="20">
        <f>SUM(BA455:BA455)</f>
        <v>0</v>
      </c>
      <c r="BB454" s="20"/>
      <c r="BC454" s="20"/>
      <c r="BD454" s="315"/>
      <c r="BE454" s="20"/>
      <c r="BF454" s="20">
        <f>SUM(BF455:BF455)</f>
        <v>0</v>
      </c>
      <c r="BG454" s="20"/>
      <c r="BH454" s="20"/>
      <c r="BI454" s="315"/>
      <c r="BJ454" s="20"/>
      <c r="BK454" s="20">
        <f>SUM(BK455:BK455)</f>
        <v>0</v>
      </c>
      <c r="BL454" s="20"/>
      <c r="BM454" s="20"/>
      <c r="BN454" s="315"/>
      <c r="BO454" s="20"/>
      <c r="BP454" s="20">
        <f>SUM(BP455:BP455)</f>
        <v>0</v>
      </c>
      <c r="BQ454" s="20"/>
      <c r="BR454" s="20"/>
      <c r="BS454" s="315"/>
      <c r="BT454" s="20"/>
      <c r="BU454" s="20">
        <f>SUM(BU455:BU455)</f>
        <v>218022</v>
      </c>
      <c r="BV454" s="20"/>
      <c r="BW454" s="20"/>
      <c r="BX454" s="315"/>
      <c r="BY454" s="20"/>
      <c r="BZ454" s="20">
        <f>SUM(BZ455:BZ455)</f>
        <v>3739382</v>
      </c>
      <c r="CA454" s="20"/>
      <c r="CB454" s="20"/>
      <c r="CC454" s="315"/>
      <c r="CD454" s="20"/>
      <c r="CE454" s="20">
        <f>SUM(CE455:CE455)</f>
        <v>398161</v>
      </c>
      <c r="CF454" s="20"/>
      <c r="CG454" s="20"/>
      <c r="CH454" s="315"/>
      <c r="CI454" s="20"/>
      <c r="CJ454" s="20">
        <f>SUM(CJ455:CJ455)</f>
        <v>0</v>
      </c>
      <c r="CK454" s="20"/>
      <c r="CL454" s="20"/>
      <c r="CM454" s="315"/>
      <c r="CN454" s="20"/>
      <c r="CO454" s="20">
        <f>SUM(CO455:CO455)</f>
        <v>0</v>
      </c>
      <c r="CP454" s="20"/>
      <c r="CQ454" s="20"/>
      <c r="CR454" s="315"/>
      <c r="CS454" s="20"/>
      <c r="CT454" s="20">
        <f>SUM(CT455:CT455)</f>
        <v>0</v>
      </c>
      <c r="CU454" s="20"/>
      <c r="CV454" s="20"/>
      <c r="CW454" s="315"/>
      <c r="CX454" s="20"/>
      <c r="CY454" s="20">
        <f>SUM(CY455:CY455)</f>
        <v>0</v>
      </c>
      <c r="CZ454" s="20"/>
      <c r="DA454" s="20"/>
      <c r="DB454" s="315"/>
      <c r="DC454" s="20"/>
      <c r="DD454" s="20">
        <f>SUM(DD455:DD455)</f>
        <v>0</v>
      </c>
      <c r="DE454" s="20"/>
      <c r="DF454" s="20"/>
      <c r="DG454" s="315"/>
      <c r="DH454" s="20"/>
      <c r="DI454" s="20">
        <f>SUM(DI455:DI455)</f>
        <v>210979</v>
      </c>
      <c r="DJ454" s="20"/>
      <c r="DK454" s="20"/>
      <c r="DL454" s="315"/>
      <c r="DM454" s="20"/>
      <c r="DN454" s="20">
        <f>SUM(DN455:DN455)</f>
        <v>116028</v>
      </c>
      <c r="DO454" s="20"/>
      <c r="DP454" s="20"/>
      <c r="DQ454" s="315"/>
      <c r="DR454" s="20"/>
      <c r="DS454" s="20">
        <f>SUM(DS455:DS455)</f>
        <v>0</v>
      </c>
      <c r="DT454" s="20"/>
      <c r="DU454" s="20"/>
      <c r="DV454" s="315"/>
      <c r="DW454" s="20"/>
      <c r="DX454" s="20">
        <f>SUM(DX455:DX455)</f>
        <v>963989</v>
      </c>
      <c r="DY454" s="20"/>
      <c r="DZ454" s="20"/>
      <c r="EA454" s="315"/>
      <c r="EB454" s="20"/>
      <c r="EC454" s="20">
        <f>SUM(EC455:EC455)</f>
        <v>2050225</v>
      </c>
      <c r="ED454" s="20"/>
      <c r="EE454" s="20"/>
      <c r="EF454" s="315"/>
      <c r="EG454" s="20"/>
      <c r="EH454" s="20">
        <f>SUM(EH455:EH455)</f>
        <v>0</v>
      </c>
      <c r="EI454" s="20"/>
      <c r="EJ454" s="20"/>
      <c r="EK454" s="315"/>
      <c r="EL454" s="20"/>
      <c r="EM454" s="20">
        <f>SUM(EM455:EM455)</f>
        <v>1689157</v>
      </c>
      <c r="EN454" s="20"/>
      <c r="EO454" s="20"/>
      <c r="EP454" s="151"/>
    </row>
    <row r="455" spans="4:146" ht="12.75" customHeight="1" x14ac:dyDescent="0.3">
      <c r="D455" s="151" t="s">
        <v>416</v>
      </c>
      <c r="G455" s="477"/>
      <c r="H455" s="481">
        <v>218022</v>
      </c>
      <c r="I455" s="479"/>
      <c r="J455" s="20"/>
      <c r="K455" s="315"/>
      <c r="L455" s="480"/>
      <c r="M455" s="481">
        <v>0</v>
      </c>
      <c r="N455" s="479"/>
      <c r="O455" s="20"/>
      <c r="P455" s="315"/>
      <c r="Q455" s="480"/>
      <c r="R455" s="481">
        <v>196067</v>
      </c>
      <c r="S455" s="479"/>
      <c r="T455" s="20"/>
      <c r="U455" s="315"/>
      <c r="V455" s="480"/>
      <c r="W455" s="481">
        <v>0</v>
      </c>
      <c r="X455" s="479"/>
      <c r="Y455" s="20"/>
      <c r="Z455" s="315"/>
      <c r="AA455" s="480"/>
      <c r="AB455" s="481">
        <v>21955</v>
      </c>
      <c r="AC455" s="479"/>
      <c r="AD455" s="20"/>
      <c r="AE455" s="315"/>
      <c r="AF455" s="480"/>
      <c r="AG455" s="481">
        <v>0</v>
      </c>
      <c r="AH455" s="479"/>
      <c r="AI455" s="20"/>
      <c r="AJ455" s="315"/>
      <c r="AK455" s="480"/>
      <c r="AL455" s="481">
        <v>0</v>
      </c>
      <c r="AM455" s="479"/>
      <c r="AN455" s="20"/>
      <c r="AO455" s="315"/>
      <c r="AP455" s="480"/>
      <c r="AQ455" s="481">
        <v>0</v>
      </c>
      <c r="AR455" s="479"/>
      <c r="AS455" s="20"/>
      <c r="AT455" s="315"/>
      <c r="AU455" s="480"/>
      <c r="AV455" s="481">
        <v>0</v>
      </c>
      <c r="AW455" s="479"/>
      <c r="AX455" s="20"/>
      <c r="AY455" s="315"/>
      <c r="AZ455" s="480"/>
      <c r="BA455" s="481">
        <v>0</v>
      </c>
      <c r="BB455" s="479"/>
      <c r="BC455" s="20"/>
      <c r="BD455" s="315"/>
      <c r="BE455" s="480"/>
      <c r="BF455" s="481">
        <v>0</v>
      </c>
      <c r="BG455" s="479"/>
      <c r="BH455" s="20"/>
      <c r="BI455" s="315"/>
      <c r="BJ455" s="480"/>
      <c r="BK455" s="481">
        <v>0</v>
      </c>
      <c r="BL455" s="479"/>
      <c r="BM455" s="20"/>
      <c r="BN455" s="315"/>
      <c r="BO455" s="480"/>
      <c r="BP455" s="481">
        <v>0</v>
      </c>
      <c r="BQ455" s="479"/>
      <c r="BR455" s="20"/>
      <c r="BS455" s="315"/>
      <c r="BT455" s="480"/>
      <c r="BU455" s="481">
        <f>SUM(M455:BP455)</f>
        <v>218022</v>
      </c>
      <c r="BV455" s="479"/>
      <c r="BW455" s="20"/>
      <c r="BX455" s="315"/>
      <c r="BY455" s="480"/>
      <c r="BZ455" s="481">
        <v>3739382</v>
      </c>
      <c r="CA455" s="479"/>
      <c r="CB455" s="20"/>
      <c r="CC455" s="315"/>
      <c r="CD455" s="480"/>
      <c r="CE455" s="481">
        <v>398161</v>
      </c>
      <c r="CF455" s="479"/>
      <c r="CG455" s="20"/>
      <c r="CH455" s="315"/>
      <c r="CI455" s="480"/>
      <c r="CJ455" s="481">
        <v>0</v>
      </c>
      <c r="CK455" s="479"/>
      <c r="CL455" s="20"/>
      <c r="CM455" s="315"/>
      <c r="CN455" s="480"/>
      <c r="CO455" s="481">
        <v>0</v>
      </c>
      <c r="CP455" s="479"/>
      <c r="CQ455" s="20"/>
      <c r="CR455" s="315"/>
      <c r="CS455" s="480"/>
      <c r="CT455" s="481">
        <v>0</v>
      </c>
      <c r="CU455" s="479"/>
      <c r="CV455" s="20"/>
      <c r="CW455" s="315"/>
      <c r="CX455" s="480"/>
      <c r="CY455" s="481">
        <v>0</v>
      </c>
      <c r="CZ455" s="479"/>
      <c r="DA455" s="20"/>
      <c r="DB455" s="315"/>
      <c r="DC455" s="480"/>
      <c r="DD455" s="481">
        <v>0</v>
      </c>
      <c r="DE455" s="479"/>
      <c r="DF455" s="20"/>
      <c r="DG455" s="315"/>
      <c r="DH455" s="480"/>
      <c r="DI455" s="481">
        <v>210979</v>
      </c>
      <c r="DJ455" s="479"/>
      <c r="DK455" s="20"/>
      <c r="DL455" s="315"/>
      <c r="DM455" s="480"/>
      <c r="DN455" s="481">
        <v>116028</v>
      </c>
      <c r="DO455" s="479"/>
      <c r="DP455" s="20"/>
      <c r="DQ455" s="315"/>
      <c r="DR455" s="480"/>
      <c r="DS455" s="481">
        <v>0</v>
      </c>
      <c r="DT455" s="479"/>
      <c r="DU455" s="20"/>
      <c r="DV455" s="315"/>
      <c r="DW455" s="480"/>
      <c r="DX455" s="481">
        <v>963989</v>
      </c>
      <c r="DY455" s="479"/>
      <c r="DZ455" s="20"/>
      <c r="EA455" s="315"/>
      <c r="EB455" s="480"/>
      <c r="EC455" s="481">
        <v>2050225</v>
      </c>
      <c r="ED455" s="479"/>
      <c r="EE455" s="20"/>
      <c r="EF455" s="315"/>
      <c r="EG455" s="480"/>
      <c r="EH455" s="481">
        <v>0</v>
      </c>
      <c r="EI455" s="479"/>
      <c r="EJ455" s="20"/>
      <c r="EK455" s="315"/>
      <c r="EL455" s="480"/>
      <c r="EM455" s="481">
        <f>SUM(CE455:DX455)</f>
        <v>1689157</v>
      </c>
      <c r="EN455" s="479"/>
      <c r="EO455" s="20"/>
      <c r="EP455" s="151"/>
    </row>
    <row r="456" spans="4:146" ht="12.75" hidden="1" customHeight="1" x14ac:dyDescent="0.3">
      <c r="D456" s="151"/>
      <c r="H456" s="20"/>
      <c r="I456" s="20"/>
      <c r="J456" s="20"/>
      <c r="K456" s="315"/>
      <c r="L456" s="20"/>
      <c r="M456" s="20"/>
      <c r="N456" s="20"/>
      <c r="O456" s="20"/>
      <c r="P456" s="315"/>
      <c r="Q456" s="20"/>
      <c r="R456" s="20"/>
      <c r="S456" s="20"/>
      <c r="T456" s="20"/>
      <c r="U456" s="315"/>
      <c r="V456" s="20"/>
      <c r="W456" s="20"/>
      <c r="X456" s="20"/>
      <c r="Y456" s="20"/>
      <c r="Z456" s="315"/>
      <c r="AA456" s="20"/>
      <c r="AB456" s="20"/>
      <c r="AC456" s="20"/>
      <c r="AD456" s="20"/>
      <c r="AE456" s="315"/>
      <c r="AF456" s="20"/>
      <c r="AG456" s="20"/>
      <c r="AH456" s="20"/>
      <c r="AI456" s="20"/>
      <c r="AJ456" s="315"/>
      <c r="AK456" s="20"/>
      <c r="AL456" s="20"/>
      <c r="AM456" s="20"/>
      <c r="AN456" s="20"/>
      <c r="AO456" s="315"/>
      <c r="AP456" s="20"/>
      <c r="AQ456" s="20"/>
      <c r="AR456" s="20"/>
      <c r="AS456" s="20"/>
      <c r="AT456" s="315"/>
      <c r="AU456" s="20"/>
      <c r="AV456" s="20"/>
      <c r="AW456" s="20"/>
      <c r="AX456" s="20"/>
      <c r="AY456" s="315"/>
      <c r="AZ456" s="20"/>
      <c r="BA456" s="20"/>
      <c r="BB456" s="20"/>
      <c r="BC456" s="20"/>
      <c r="BD456" s="315"/>
      <c r="BE456" s="20"/>
      <c r="BF456" s="20"/>
      <c r="BG456" s="20"/>
      <c r="BH456" s="20"/>
      <c r="BI456" s="315"/>
      <c r="BJ456" s="20"/>
      <c r="BK456" s="20"/>
      <c r="BL456" s="20"/>
      <c r="BM456" s="20"/>
      <c r="BN456" s="315"/>
      <c r="BO456" s="20"/>
      <c r="BP456" s="20"/>
      <c r="BQ456" s="20"/>
      <c r="BR456" s="20"/>
      <c r="BS456" s="315"/>
      <c r="BT456" s="20"/>
      <c r="BU456" s="20"/>
      <c r="BV456" s="20"/>
      <c r="BW456" s="20"/>
      <c r="BX456" s="315"/>
      <c r="BY456" s="20"/>
      <c r="BZ456" s="20"/>
      <c r="CA456" s="20"/>
      <c r="CB456" s="20"/>
      <c r="CC456" s="315"/>
      <c r="CD456" s="20"/>
      <c r="CE456" s="20"/>
      <c r="CF456" s="20"/>
      <c r="CG456" s="20"/>
      <c r="CH456" s="315"/>
      <c r="CI456" s="20"/>
      <c r="CJ456" s="20"/>
      <c r="CK456" s="20"/>
      <c r="CL456" s="20"/>
      <c r="CM456" s="315"/>
      <c r="CN456" s="20"/>
      <c r="CO456" s="20"/>
      <c r="CP456" s="20"/>
      <c r="CQ456" s="20"/>
      <c r="CR456" s="315"/>
      <c r="CS456" s="20"/>
      <c r="CT456" s="20"/>
      <c r="CU456" s="20"/>
      <c r="CV456" s="20"/>
      <c r="CW456" s="315"/>
      <c r="CX456" s="20"/>
      <c r="CY456" s="20"/>
      <c r="CZ456" s="20"/>
      <c r="DA456" s="20"/>
      <c r="DB456" s="315"/>
      <c r="DC456" s="20"/>
      <c r="DD456" s="20"/>
      <c r="DE456" s="20"/>
      <c r="DF456" s="20"/>
      <c r="DG456" s="315"/>
      <c r="DH456" s="20"/>
      <c r="DI456" s="20"/>
      <c r="DJ456" s="20"/>
      <c r="DK456" s="20"/>
      <c r="DL456" s="315"/>
      <c r="DM456" s="20"/>
      <c r="DN456" s="20"/>
      <c r="DO456" s="20"/>
      <c r="DP456" s="20"/>
      <c r="DQ456" s="315"/>
      <c r="DR456" s="20"/>
      <c r="DS456" s="20"/>
      <c r="DT456" s="20"/>
      <c r="DU456" s="20"/>
      <c r="DV456" s="315"/>
      <c r="DW456" s="20"/>
      <c r="DX456" s="20"/>
      <c r="DY456" s="20"/>
      <c r="DZ456" s="20"/>
      <c r="EA456" s="315"/>
      <c r="EB456" s="20"/>
      <c r="EC456" s="20"/>
      <c r="ED456" s="20"/>
      <c r="EE456" s="20"/>
      <c r="EF456" s="315"/>
      <c r="EG456" s="20"/>
      <c r="EH456" s="20"/>
      <c r="EI456" s="20"/>
      <c r="EJ456" s="20"/>
      <c r="EK456" s="315"/>
      <c r="EL456" s="20"/>
      <c r="EM456" s="20"/>
      <c r="EN456" s="20"/>
      <c r="EO456" s="20"/>
      <c r="EP456" s="151"/>
    </row>
    <row r="457" spans="4:146" ht="12.75" hidden="1" customHeight="1" x14ac:dyDescent="0.3">
      <c r="D457" s="151" t="s">
        <v>490</v>
      </c>
      <c r="H457" s="20">
        <f>SUM(H458:H458)</f>
        <v>0</v>
      </c>
      <c r="I457" s="20"/>
      <c r="J457" s="20"/>
      <c r="K457" s="315"/>
      <c r="L457" s="20"/>
      <c r="M457" s="20">
        <f>SUM(M458:M458)</f>
        <v>0</v>
      </c>
      <c r="N457" s="20"/>
      <c r="O457" s="20"/>
      <c r="P457" s="315"/>
      <c r="Q457" s="20"/>
      <c r="R457" s="20">
        <f>SUM(R458:R458)</f>
        <v>0</v>
      </c>
      <c r="S457" s="20"/>
      <c r="T457" s="20"/>
      <c r="U457" s="315"/>
      <c r="V457" s="20"/>
      <c r="W457" s="20">
        <f>SUM(W458:W458)</f>
        <v>0</v>
      </c>
      <c r="X457" s="20"/>
      <c r="Y457" s="20"/>
      <c r="Z457" s="315"/>
      <c r="AA457" s="20">
        <f t="shared" ref="AA457:BR457" si="0">SUM(AA458:AA458)</f>
        <v>0</v>
      </c>
      <c r="AB457" s="20">
        <f>SUM(AB458:AB458)</f>
        <v>0</v>
      </c>
      <c r="AC457" s="20">
        <f t="shared" si="0"/>
        <v>0</v>
      </c>
      <c r="AD457" s="20">
        <f t="shared" si="0"/>
        <v>0</v>
      </c>
      <c r="AE457" s="315">
        <f t="shared" si="0"/>
        <v>0</v>
      </c>
      <c r="AF457" s="20">
        <f t="shared" si="0"/>
        <v>0</v>
      </c>
      <c r="AG457" s="20">
        <f>SUM(AG458:AG458)</f>
        <v>0</v>
      </c>
      <c r="AH457" s="20">
        <f t="shared" si="0"/>
        <v>0</v>
      </c>
      <c r="AI457" s="20">
        <f t="shared" si="0"/>
        <v>0</v>
      </c>
      <c r="AJ457" s="315">
        <f t="shared" si="0"/>
        <v>0</v>
      </c>
      <c r="AK457" s="20">
        <f t="shared" si="0"/>
        <v>0</v>
      </c>
      <c r="AL457" s="20">
        <f>SUM(AL458:AL458)</f>
        <v>0</v>
      </c>
      <c r="AM457" s="20">
        <f t="shared" si="0"/>
        <v>0</v>
      </c>
      <c r="AN457" s="20">
        <f t="shared" si="0"/>
        <v>0</v>
      </c>
      <c r="AO457" s="315">
        <f t="shared" si="0"/>
        <v>0</v>
      </c>
      <c r="AP457" s="20">
        <f t="shared" si="0"/>
        <v>0</v>
      </c>
      <c r="AQ457" s="20">
        <f>SUM(AQ458:AQ458)</f>
        <v>0</v>
      </c>
      <c r="AR457" s="20">
        <f t="shared" si="0"/>
        <v>0</v>
      </c>
      <c r="AS457" s="20">
        <f t="shared" si="0"/>
        <v>0</v>
      </c>
      <c r="AT457" s="315">
        <f t="shared" si="0"/>
        <v>0</v>
      </c>
      <c r="AU457" s="20">
        <f t="shared" si="0"/>
        <v>0</v>
      </c>
      <c r="AV457" s="20">
        <f>SUM(AV458:AV458)</f>
        <v>0</v>
      </c>
      <c r="AW457" s="20">
        <f t="shared" si="0"/>
        <v>0</v>
      </c>
      <c r="AX457" s="20">
        <f t="shared" si="0"/>
        <v>0</v>
      </c>
      <c r="AY457" s="315">
        <f t="shared" si="0"/>
        <v>0</v>
      </c>
      <c r="AZ457" s="20">
        <f t="shared" si="0"/>
        <v>0</v>
      </c>
      <c r="BA457" s="20">
        <f>SUM(BA458:BA458)</f>
        <v>0</v>
      </c>
      <c r="BB457" s="20">
        <f t="shared" si="0"/>
        <v>0</v>
      </c>
      <c r="BC457" s="20">
        <f t="shared" si="0"/>
        <v>0</v>
      </c>
      <c r="BD457" s="315">
        <f t="shared" si="0"/>
        <v>0</v>
      </c>
      <c r="BE457" s="20">
        <f t="shared" si="0"/>
        <v>0</v>
      </c>
      <c r="BF457" s="20">
        <f>SUM(BF458:BF458)</f>
        <v>0</v>
      </c>
      <c r="BG457" s="20">
        <f t="shared" si="0"/>
        <v>0</v>
      </c>
      <c r="BH457" s="20">
        <f t="shared" si="0"/>
        <v>0</v>
      </c>
      <c r="BI457" s="315">
        <f t="shared" si="0"/>
        <v>0</v>
      </c>
      <c r="BJ457" s="20">
        <f t="shared" si="0"/>
        <v>0</v>
      </c>
      <c r="BK457" s="20">
        <f>SUM(BK458:BK458)</f>
        <v>0</v>
      </c>
      <c r="BL457" s="20">
        <f t="shared" si="0"/>
        <v>0</v>
      </c>
      <c r="BM457" s="20">
        <f t="shared" si="0"/>
        <v>0</v>
      </c>
      <c r="BN457" s="315">
        <f t="shared" si="0"/>
        <v>0</v>
      </c>
      <c r="BO457" s="20">
        <f t="shared" si="0"/>
        <v>0</v>
      </c>
      <c r="BP457" s="20">
        <f>SUM(BP458:BP458)</f>
        <v>0</v>
      </c>
      <c r="BQ457" s="20">
        <f t="shared" si="0"/>
        <v>0</v>
      </c>
      <c r="BR457" s="20">
        <f t="shared" si="0"/>
        <v>0</v>
      </c>
      <c r="BS457" s="315"/>
      <c r="BT457" s="20"/>
      <c r="BU457" s="20">
        <f>SUM(BU458:BU458)</f>
        <v>0</v>
      </c>
      <c r="BV457" s="20"/>
      <c r="BW457" s="20"/>
      <c r="BX457" s="315"/>
      <c r="BY457" s="20"/>
      <c r="BZ457" s="20">
        <f>SUM(BZ458:BZ458)</f>
        <v>0</v>
      </c>
      <c r="CA457" s="20"/>
      <c r="CB457" s="20"/>
      <c r="CC457" s="315"/>
      <c r="CD457" s="20"/>
      <c r="CE457" s="143">
        <f>SUM(CE458:CE458)</f>
        <v>0</v>
      </c>
      <c r="CF457" s="20">
        <f>SUM(CF458:CF458)</f>
        <v>0</v>
      </c>
      <c r="CG457" s="20"/>
      <c r="CH457" s="315"/>
      <c r="CJ457" s="143">
        <f>SUM(CJ458:CJ458)</f>
        <v>0</v>
      </c>
      <c r="CK457" s="20"/>
      <c r="CL457" s="20"/>
      <c r="CM457" s="315"/>
      <c r="CO457" s="143">
        <f>SUM(CO458:CO458)</f>
        <v>0</v>
      </c>
      <c r="CP457" s="20"/>
      <c r="CQ457" s="20"/>
      <c r="CR457" s="315"/>
      <c r="CT457" s="143">
        <f>SUM(CT458:CT458)</f>
        <v>0</v>
      </c>
      <c r="CU457" s="20"/>
      <c r="CV457" s="20"/>
      <c r="CW457" s="315"/>
      <c r="CY457" s="143">
        <f>SUM(CY458:CY458)</f>
        <v>0</v>
      </c>
      <c r="CZ457" s="20"/>
      <c r="DA457" s="20"/>
      <c r="DB457" s="315"/>
      <c r="DD457" s="143">
        <f>SUM(DD458:DD458)</f>
        <v>0</v>
      </c>
      <c r="DE457" s="20"/>
      <c r="DF457" s="20"/>
      <c r="DG457" s="315"/>
      <c r="DI457" s="143">
        <f>SUM(DI458:DI458)</f>
        <v>0</v>
      </c>
      <c r="DJ457" s="20"/>
      <c r="DK457" s="20"/>
      <c r="DL457" s="315"/>
      <c r="DN457" s="143">
        <f>SUM(DN458:DN458)</f>
        <v>0</v>
      </c>
      <c r="DO457" s="20"/>
      <c r="DP457" s="20"/>
      <c r="DQ457" s="315"/>
      <c r="DS457" s="143">
        <f>SUM(DS458:DS458)</f>
        <v>0</v>
      </c>
      <c r="DT457" s="20"/>
      <c r="DU457" s="20"/>
      <c r="DV457" s="315"/>
      <c r="DX457" s="143">
        <f>SUM(DX458:DX458)</f>
        <v>0</v>
      </c>
      <c r="DY457" s="20"/>
      <c r="DZ457" s="20"/>
      <c r="EA457" s="315"/>
      <c r="EC457" s="143">
        <f>SUM(EC458:EC458)</f>
        <v>0</v>
      </c>
      <c r="ED457" s="20"/>
      <c r="EE457" s="20"/>
      <c r="EF457" s="315"/>
      <c r="EH457" s="20">
        <f>SUM(EH458:EH458)</f>
        <v>0</v>
      </c>
      <c r="EI457" s="20">
        <f>SUM(EI458:EI458)</f>
        <v>0</v>
      </c>
      <c r="EJ457" s="20">
        <f>SUM(EJ458:EJ458)</f>
        <v>0</v>
      </c>
      <c r="EK457" s="315"/>
      <c r="EL457" s="20"/>
      <c r="EM457" s="20">
        <f>SUM(EM458:EM458)</f>
        <v>0</v>
      </c>
      <c r="EN457" s="20"/>
      <c r="EO457" s="20"/>
      <c r="EP457" s="151"/>
    </row>
    <row r="458" spans="4:146" ht="12.75" hidden="1" customHeight="1" x14ac:dyDescent="0.3">
      <c r="D458" s="151" t="s">
        <v>416</v>
      </c>
      <c r="G458" s="477"/>
      <c r="H458" s="481">
        <v>0</v>
      </c>
      <c r="I458" s="479"/>
      <c r="J458" s="20"/>
      <c r="K458" s="315"/>
      <c r="L458" s="480"/>
      <c r="M458" s="481">
        <v>0</v>
      </c>
      <c r="N458" s="479"/>
      <c r="O458" s="20"/>
      <c r="P458" s="315"/>
      <c r="Q458" s="480"/>
      <c r="R458" s="481">
        <v>0</v>
      </c>
      <c r="S458" s="479"/>
      <c r="T458" s="20"/>
      <c r="U458" s="315"/>
      <c r="V458" s="480"/>
      <c r="W458" s="481">
        <v>0</v>
      </c>
      <c r="X458" s="479"/>
      <c r="Y458" s="20"/>
      <c r="Z458" s="315"/>
      <c r="AA458" s="480"/>
      <c r="AB458" s="481">
        <v>0</v>
      </c>
      <c r="AC458" s="479"/>
      <c r="AD458" s="20"/>
      <c r="AE458" s="315"/>
      <c r="AF458" s="480"/>
      <c r="AG458" s="481">
        <v>0</v>
      </c>
      <c r="AH458" s="479"/>
      <c r="AI458" s="20"/>
      <c r="AJ458" s="315"/>
      <c r="AK458" s="480"/>
      <c r="AL458" s="481">
        <v>0</v>
      </c>
      <c r="AM458" s="479"/>
      <c r="AN458" s="20"/>
      <c r="AO458" s="315"/>
      <c r="AP458" s="480"/>
      <c r="AQ458" s="481">
        <v>0</v>
      </c>
      <c r="AR458" s="479"/>
      <c r="AS458" s="20"/>
      <c r="AT458" s="315"/>
      <c r="AU458" s="480"/>
      <c r="AV458" s="481">
        <v>0</v>
      </c>
      <c r="AW458" s="479"/>
      <c r="AX458" s="20"/>
      <c r="AY458" s="315"/>
      <c r="AZ458" s="480"/>
      <c r="BA458" s="481">
        <v>0</v>
      </c>
      <c r="BB458" s="479"/>
      <c r="BC458" s="20"/>
      <c r="BD458" s="315"/>
      <c r="BE458" s="480"/>
      <c r="BF458" s="481">
        <v>0</v>
      </c>
      <c r="BG458" s="479"/>
      <c r="BH458" s="20"/>
      <c r="BI458" s="315"/>
      <c r="BJ458" s="480"/>
      <c r="BK458" s="481">
        <v>0</v>
      </c>
      <c r="BL458" s="479"/>
      <c r="BM458" s="20"/>
      <c r="BN458" s="315"/>
      <c r="BO458" s="480"/>
      <c r="BP458" s="481">
        <v>0</v>
      </c>
      <c r="BQ458" s="479"/>
      <c r="BR458" s="20"/>
      <c r="BS458" s="315"/>
      <c r="BT458" s="480"/>
      <c r="BU458" s="481">
        <f>SUM(M458:BP458)</f>
        <v>0</v>
      </c>
      <c r="BV458" s="479"/>
      <c r="BW458" s="20"/>
      <c r="BX458" s="315"/>
      <c r="BY458" s="480"/>
      <c r="BZ458" s="481">
        <v>0</v>
      </c>
      <c r="CA458" s="479"/>
      <c r="CB458" s="20"/>
      <c r="CC458" s="315"/>
      <c r="CD458" s="480"/>
      <c r="CE458" s="481">
        <v>0</v>
      </c>
      <c r="CF458" s="479"/>
      <c r="CG458" s="8"/>
      <c r="CH458" s="315"/>
      <c r="CI458" s="477"/>
      <c r="CJ458" s="481">
        <v>0</v>
      </c>
      <c r="CK458" s="479"/>
      <c r="CL458" s="20"/>
      <c r="CM458" s="315"/>
      <c r="CN458" s="477"/>
      <c r="CO458" s="481">
        <v>0</v>
      </c>
      <c r="CP458" s="479"/>
      <c r="CQ458" s="20"/>
      <c r="CR458" s="315"/>
      <c r="CS458" s="477"/>
      <c r="CT458" s="481">
        <v>0</v>
      </c>
      <c r="CU458" s="479"/>
      <c r="CV458" s="20"/>
      <c r="CW458" s="315"/>
      <c r="CX458" s="477"/>
      <c r="CY458" s="481">
        <v>0</v>
      </c>
      <c r="CZ458" s="479"/>
      <c r="DA458" s="20"/>
      <c r="DB458" s="315"/>
      <c r="DC458" s="477"/>
      <c r="DD458" s="481">
        <v>0</v>
      </c>
      <c r="DE458" s="479"/>
      <c r="DF458" s="20"/>
      <c r="DG458" s="315"/>
      <c r="DH458" s="477"/>
      <c r="DI458" s="481">
        <v>0</v>
      </c>
      <c r="DJ458" s="479"/>
      <c r="DK458" s="20"/>
      <c r="DL458" s="315"/>
      <c r="DM458" s="477"/>
      <c r="DN458" s="481">
        <v>0</v>
      </c>
      <c r="DO458" s="479"/>
      <c r="DP458" s="20"/>
      <c r="DQ458" s="315"/>
      <c r="DR458" s="477"/>
      <c r="DS458" s="481">
        <v>0</v>
      </c>
      <c r="DT458" s="479"/>
      <c r="DU458" s="20"/>
      <c r="DV458" s="315"/>
      <c r="DW458" s="477"/>
      <c r="DX458" s="481">
        <v>0</v>
      </c>
      <c r="DY458" s="479"/>
      <c r="DZ458" s="20"/>
      <c r="EA458" s="315"/>
      <c r="EB458" s="477"/>
      <c r="EC458" s="481">
        <v>0</v>
      </c>
      <c r="ED458" s="479"/>
      <c r="EE458" s="20"/>
      <c r="EF458" s="315"/>
      <c r="EG458" s="477"/>
      <c r="EH458" s="481">
        <v>0</v>
      </c>
      <c r="EI458" s="479"/>
      <c r="EJ458" s="20"/>
      <c r="EK458" s="315"/>
      <c r="EL458" s="480"/>
      <c r="EM458" s="481">
        <f>SUM(CE458:CO458)</f>
        <v>0</v>
      </c>
      <c r="EN458" s="479"/>
      <c r="EO458" s="20"/>
      <c r="EP458" s="151"/>
    </row>
    <row r="459" spans="4:146" ht="12.75" customHeight="1" x14ac:dyDescent="0.3">
      <c r="D459" s="151"/>
      <c r="H459" s="20"/>
      <c r="I459" s="20"/>
      <c r="J459" s="20"/>
      <c r="K459" s="315"/>
      <c r="L459" s="20"/>
      <c r="M459" s="20"/>
      <c r="N459" s="20"/>
      <c r="O459" s="20"/>
      <c r="P459" s="315"/>
      <c r="Q459" s="20"/>
      <c r="R459" s="20"/>
      <c r="S459" s="20"/>
      <c r="T459" s="20"/>
      <c r="U459" s="315"/>
      <c r="V459" s="20"/>
      <c r="W459" s="20"/>
      <c r="X459" s="20"/>
      <c r="Y459" s="20"/>
      <c r="Z459" s="315"/>
      <c r="AA459" s="20"/>
      <c r="AB459" s="20"/>
      <c r="AC459" s="20"/>
      <c r="AD459" s="20"/>
      <c r="AE459" s="315"/>
      <c r="AF459" s="20"/>
      <c r="AG459" s="20"/>
      <c r="AH459" s="20"/>
      <c r="AI459" s="20"/>
      <c r="AJ459" s="315"/>
      <c r="AK459" s="20"/>
      <c r="AL459" s="20"/>
      <c r="AM459" s="20"/>
      <c r="AN459" s="20"/>
      <c r="AO459" s="315"/>
      <c r="AP459" s="20"/>
      <c r="AQ459" s="20"/>
      <c r="AR459" s="20"/>
      <c r="AS459" s="20"/>
      <c r="AT459" s="315"/>
      <c r="AU459" s="20"/>
      <c r="AV459" s="20"/>
      <c r="AW459" s="20"/>
      <c r="AX459" s="20"/>
      <c r="AY459" s="315"/>
      <c r="AZ459" s="20"/>
      <c r="BA459" s="20"/>
      <c r="BB459" s="20"/>
      <c r="BC459" s="20"/>
      <c r="BD459" s="315"/>
      <c r="BE459" s="20"/>
      <c r="BF459" s="20"/>
      <c r="BG459" s="20"/>
      <c r="BH459" s="20"/>
      <c r="BI459" s="315"/>
      <c r="BJ459" s="20"/>
      <c r="BK459" s="20"/>
      <c r="BL459" s="20"/>
      <c r="BM459" s="20"/>
      <c r="BN459" s="315"/>
      <c r="BO459" s="20"/>
      <c r="BP459" s="20"/>
      <c r="BQ459" s="20"/>
      <c r="BR459" s="20"/>
      <c r="BS459" s="315"/>
      <c r="BT459" s="20"/>
      <c r="BU459" s="20"/>
      <c r="BV459" s="20"/>
      <c r="BW459" s="20"/>
      <c r="BX459" s="315"/>
      <c r="BY459" s="20"/>
      <c r="BZ459" s="20"/>
      <c r="CA459" s="20"/>
      <c r="CB459" s="20"/>
      <c r="CC459" s="315"/>
      <c r="CD459" s="20"/>
      <c r="CE459" s="20"/>
      <c r="CF459" s="20"/>
      <c r="CG459" s="20"/>
      <c r="CH459" s="315"/>
      <c r="CI459" s="20"/>
      <c r="CJ459" s="20"/>
      <c r="CK459" s="20"/>
      <c r="CL459" s="20"/>
      <c r="CM459" s="315"/>
      <c r="CN459" s="20"/>
      <c r="CO459" s="20"/>
      <c r="CP459" s="20"/>
      <c r="CQ459" s="20"/>
      <c r="CR459" s="315"/>
      <c r="CS459" s="20"/>
      <c r="CT459" s="20"/>
      <c r="CU459" s="20"/>
      <c r="CV459" s="20"/>
      <c r="CW459" s="315"/>
      <c r="CX459" s="20"/>
      <c r="CY459" s="20"/>
      <c r="CZ459" s="20"/>
      <c r="DA459" s="20"/>
      <c r="DB459" s="315"/>
      <c r="DC459" s="20"/>
      <c r="DD459" s="20"/>
      <c r="DE459" s="20"/>
      <c r="DF459" s="20"/>
      <c r="DG459" s="315"/>
      <c r="DH459" s="20"/>
      <c r="DI459" s="20"/>
      <c r="DJ459" s="20"/>
      <c r="DK459" s="20"/>
      <c r="DL459" s="315"/>
      <c r="DM459" s="20"/>
      <c r="DN459" s="20"/>
      <c r="DO459" s="20"/>
      <c r="DP459" s="20"/>
      <c r="DQ459" s="315"/>
      <c r="DR459" s="20"/>
      <c r="DS459" s="20"/>
      <c r="DT459" s="20"/>
      <c r="DU459" s="20"/>
      <c r="DV459" s="315"/>
      <c r="DW459" s="20"/>
      <c r="DX459" s="20"/>
      <c r="DY459" s="20"/>
      <c r="DZ459" s="20"/>
      <c r="EA459" s="315"/>
      <c r="EB459" s="20"/>
      <c r="EC459" s="20"/>
      <c r="ED459" s="20"/>
      <c r="EE459" s="20"/>
      <c r="EF459" s="315"/>
      <c r="EG459" s="20"/>
      <c r="EH459" s="20"/>
      <c r="EI459" s="20"/>
      <c r="EJ459" s="20"/>
      <c r="EK459" s="315"/>
      <c r="EL459" s="20"/>
      <c r="EM459" s="20"/>
      <c r="EN459" s="20"/>
      <c r="EO459" s="20"/>
      <c r="EP459" s="151"/>
    </row>
    <row r="460" spans="4:146" ht="12.75" customHeight="1" x14ac:dyDescent="0.3">
      <c r="D460" s="151" t="s">
        <v>484</v>
      </c>
      <c r="H460" s="20">
        <f>SUM(H461:H461)</f>
        <v>540659</v>
      </c>
      <c r="I460" s="20"/>
      <c r="J460" s="20"/>
      <c r="K460" s="315"/>
      <c r="L460" s="20"/>
      <c r="M460" s="20">
        <f>SUM(M461:M461)</f>
        <v>184491</v>
      </c>
      <c r="N460" s="20"/>
      <c r="O460" s="20"/>
      <c r="P460" s="315"/>
      <c r="Q460" s="20"/>
      <c r="R460" s="20">
        <f>SUM(R461:R461)</f>
        <v>270992</v>
      </c>
      <c r="S460" s="20"/>
      <c r="T460" s="20"/>
      <c r="U460" s="315"/>
      <c r="V460" s="20"/>
      <c r="W460" s="20">
        <f>SUM(W461:W461)</f>
        <v>0</v>
      </c>
      <c r="X460" s="20"/>
      <c r="Y460" s="20"/>
      <c r="Z460" s="315"/>
      <c r="AA460" s="20"/>
      <c r="AB460" s="20">
        <f>SUM(AB461:AB461)</f>
        <v>85176</v>
      </c>
      <c r="AC460" s="20"/>
      <c r="AD460" s="20"/>
      <c r="AE460" s="315"/>
      <c r="AF460" s="20"/>
      <c r="AG460" s="20">
        <f>SUM(AG461:AG461)</f>
        <v>0</v>
      </c>
      <c r="AH460" s="20"/>
      <c r="AI460" s="20"/>
      <c r="AJ460" s="315"/>
      <c r="AK460" s="20"/>
      <c r="AL460" s="20">
        <f>SUM(AL461:AL461)</f>
        <v>0</v>
      </c>
      <c r="AM460" s="20"/>
      <c r="AN460" s="20"/>
      <c r="AO460" s="315"/>
      <c r="AP460" s="20"/>
      <c r="AQ460" s="20">
        <f>SUM(AQ461:AQ461)</f>
        <v>0</v>
      </c>
      <c r="AR460" s="20"/>
      <c r="AS460" s="20"/>
      <c r="AT460" s="315"/>
      <c r="AU460" s="20"/>
      <c r="AV460" s="20">
        <f>SUM(AV461:AV461)</f>
        <v>0</v>
      </c>
      <c r="AW460" s="20"/>
      <c r="AX460" s="20"/>
      <c r="AY460" s="315"/>
      <c r="AZ460" s="20"/>
      <c r="BA460" s="20">
        <f>SUM(BA461:BA461)</f>
        <v>0</v>
      </c>
      <c r="BB460" s="20"/>
      <c r="BC460" s="20"/>
      <c r="BD460" s="315"/>
      <c r="BE460" s="20"/>
      <c r="BF460" s="20">
        <f>SUM(BF461:BF461)</f>
        <v>0</v>
      </c>
      <c r="BG460" s="20"/>
      <c r="BH460" s="20"/>
      <c r="BI460" s="315"/>
      <c r="BJ460" s="20"/>
      <c r="BK460" s="20">
        <f>SUM(BK461:BK461)</f>
        <v>0</v>
      </c>
      <c r="BL460" s="20"/>
      <c r="BM460" s="20"/>
      <c r="BN460" s="315"/>
      <c r="BO460" s="20"/>
      <c r="BP460" s="20">
        <f>SUM(BP461:BP461)</f>
        <v>0</v>
      </c>
      <c r="BQ460" s="20"/>
      <c r="BR460" s="20"/>
      <c r="BS460" s="315"/>
      <c r="BT460" s="20"/>
      <c r="BU460" s="20">
        <f>SUM(BU461:BU461)</f>
        <v>540659</v>
      </c>
      <c r="BV460" s="20"/>
      <c r="BW460" s="20"/>
      <c r="BX460" s="315"/>
      <c r="BY460" s="20"/>
      <c r="BZ460" s="20">
        <f>SUM(BZ461:BZ461)</f>
        <v>0</v>
      </c>
      <c r="CA460" s="20"/>
      <c r="CB460" s="20"/>
      <c r="CC460" s="315"/>
      <c r="CD460" s="20"/>
      <c r="CE460" s="20">
        <f>SUM(CE461:CE461)</f>
        <v>0</v>
      </c>
      <c r="CF460" s="20"/>
      <c r="CG460" s="20"/>
      <c r="CH460" s="315"/>
      <c r="CI460" s="20"/>
      <c r="CJ460" s="20">
        <f>SUM(CJ461:CJ461)</f>
        <v>0</v>
      </c>
      <c r="CK460" s="20"/>
      <c r="CL460" s="20"/>
      <c r="CM460" s="315"/>
      <c r="CN460" s="20"/>
      <c r="CO460" s="20">
        <f>SUM(CO461:CO461)</f>
        <v>0</v>
      </c>
      <c r="CP460" s="20"/>
      <c r="CQ460" s="20"/>
      <c r="CR460" s="315"/>
      <c r="CS460" s="20"/>
      <c r="CT460" s="20">
        <f>SUM(CT461:CT461)</f>
        <v>0</v>
      </c>
      <c r="CU460" s="20"/>
      <c r="CV460" s="20"/>
      <c r="CW460" s="315"/>
      <c r="CX460" s="20"/>
      <c r="CY460" s="20">
        <f>SUM(CY461:CY461)</f>
        <v>0</v>
      </c>
      <c r="CZ460" s="20"/>
      <c r="DA460" s="20"/>
      <c r="DB460" s="315"/>
      <c r="DC460" s="20"/>
      <c r="DD460" s="20">
        <f>SUM(DD461:DD461)</f>
        <v>0</v>
      </c>
      <c r="DE460" s="20"/>
      <c r="DF460" s="20"/>
      <c r="DG460" s="315"/>
      <c r="DH460" s="20"/>
      <c r="DI460" s="20">
        <f>SUM(DI461:DI461)</f>
        <v>0</v>
      </c>
      <c r="DJ460" s="20"/>
      <c r="DK460" s="20"/>
      <c r="DL460" s="315"/>
      <c r="DM460" s="20"/>
      <c r="DN460" s="20">
        <f>SUM(DN461:DN461)</f>
        <v>0</v>
      </c>
      <c r="DO460" s="20"/>
      <c r="DP460" s="20"/>
      <c r="DQ460" s="315"/>
      <c r="DR460" s="20"/>
      <c r="DS460" s="20">
        <f>SUM(DS461:DS461)</f>
        <v>0</v>
      </c>
      <c r="DT460" s="20"/>
      <c r="DU460" s="20"/>
      <c r="DV460" s="315"/>
      <c r="DW460" s="20"/>
      <c r="DX460" s="20">
        <f>SUM(DX461:DX461)</f>
        <v>0</v>
      </c>
      <c r="DY460" s="20"/>
      <c r="DZ460" s="20"/>
      <c r="EA460" s="315"/>
      <c r="EB460" s="20"/>
      <c r="EC460" s="20">
        <f>SUM(EC461:EC461)</f>
        <v>0</v>
      </c>
      <c r="ED460" s="20"/>
      <c r="EE460" s="20"/>
      <c r="EF460" s="315"/>
      <c r="EG460" s="20"/>
      <c r="EH460" s="20">
        <f>SUM(EH461:EH461)</f>
        <v>0</v>
      </c>
      <c r="EI460" s="20"/>
      <c r="EJ460" s="20"/>
      <c r="EK460" s="315"/>
      <c r="EL460" s="20"/>
      <c r="EM460" s="20">
        <f>SUM(EM461:EM461)</f>
        <v>0</v>
      </c>
      <c r="EO460" s="488"/>
      <c r="EP460" s="151"/>
    </row>
    <row r="461" spans="4:146" ht="12.75" customHeight="1" x14ac:dyDescent="0.3">
      <c r="D461" s="151" t="s">
        <v>416</v>
      </c>
      <c r="G461" s="477"/>
      <c r="H461" s="481">
        <v>540659</v>
      </c>
      <c r="I461" s="479"/>
      <c r="J461" s="20"/>
      <c r="K461" s="315"/>
      <c r="L461" s="480"/>
      <c r="M461" s="481">
        <v>184491</v>
      </c>
      <c r="N461" s="479"/>
      <c r="O461" s="20"/>
      <c r="P461" s="315"/>
      <c r="Q461" s="480"/>
      <c r="R461" s="481">
        <v>270992</v>
      </c>
      <c r="S461" s="479"/>
      <c r="T461" s="20"/>
      <c r="U461" s="315"/>
      <c r="V461" s="480"/>
      <c r="W461" s="481">
        <v>0</v>
      </c>
      <c r="X461" s="479"/>
      <c r="Y461" s="20"/>
      <c r="Z461" s="315"/>
      <c r="AA461" s="480"/>
      <c r="AB461" s="481">
        <v>85176</v>
      </c>
      <c r="AC461" s="479"/>
      <c r="AD461" s="20"/>
      <c r="AE461" s="315"/>
      <c r="AF461" s="480"/>
      <c r="AG461" s="481">
        <v>0</v>
      </c>
      <c r="AH461" s="479"/>
      <c r="AI461" s="20"/>
      <c r="AJ461" s="315"/>
      <c r="AK461" s="480"/>
      <c r="AL461" s="481">
        <v>0</v>
      </c>
      <c r="AM461" s="479"/>
      <c r="AN461" s="20"/>
      <c r="AO461" s="315"/>
      <c r="AP461" s="480"/>
      <c r="AQ461" s="481">
        <v>0</v>
      </c>
      <c r="AR461" s="479"/>
      <c r="AS461" s="20"/>
      <c r="AT461" s="315"/>
      <c r="AU461" s="480"/>
      <c r="AV461" s="481">
        <v>0</v>
      </c>
      <c r="AW461" s="479"/>
      <c r="AX461" s="20"/>
      <c r="AY461" s="315"/>
      <c r="AZ461" s="480"/>
      <c r="BA461" s="481">
        <v>0</v>
      </c>
      <c r="BB461" s="479"/>
      <c r="BC461" s="20"/>
      <c r="BD461" s="315"/>
      <c r="BE461" s="480"/>
      <c r="BF461" s="481">
        <v>0</v>
      </c>
      <c r="BG461" s="479"/>
      <c r="BH461" s="20"/>
      <c r="BI461" s="315"/>
      <c r="BJ461" s="480"/>
      <c r="BK461" s="481">
        <v>0</v>
      </c>
      <c r="BL461" s="479"/>
      <c r="BM461" s="20"/>
      <c r="BN461" s="315"/>
      <c r="BO461" s="480"/>
      <c r="BP461" s="481">
        <v>0</v>
      </c>
      <c r="BQ461" s="479"/>
      <c r="BR461" s="20"/>
      <c r="BS461" s="315"/>
      <c r="BT461" s="480"/>
      <c r="BU461" s="481">
        <f>SUM(M461:BP461)</f>
        <v>540659</v>
      </c>
      <c r="BV461" s="479"/>
      <c r="BW461" s="20"/>
      <c r="BX461" s="315"/>
      <c r="BY461" s="480"/>
      <c r="BZ461" s="481">
        <v>0</v>
      </c>
      <c r="CA461" s="479"/>
      <c r="CB461" s="20"/>
      <c r="CC461" s="315"/>
      <c r="CD461" s="480"/>
      <c r="CE461" s="481">
        <v>0</v>
      </c>
      <c r="CF461" s="479"/>
      <c r="CG461" s="20"/>
      <c r="CH461" s="315"/>
      <c r="CI461" s="480"/>
      <c r="CJ461" s="481">
        <v>0</v>
      </c>
      <c r="CK461" s="479"/>
      <c r="CL461" s="20"/>
      <c r="CM461" s="315"/>
      <c r="CN461" s="480"/>
      <c r="CO461" s="481">
        <v>0</v>
      </c>
      <c r="CP461" s="479"/>
      <c r="CQ461" s="20"/>
      <c r="CR461" s="315"/>
      <c r="CS461" s="480"/>
      <c r="CT461" s="481">
        <v>0</v>
      </c>
      <c r="CU461" s="479"/>
      <c r="CV461" s="20"/>
      <c r="CW461" s="315"/>
      <c r="CX461" s="480"/>
      <c r="CY461" s="481">
        <v>0</v>
      </c>
      <c r="CZ461" s="479"/>
      <c r="DA461" s="20"/>
      <c r="DB461" s="315"/>
      <c r="DC461" s="480"/>
      <c r="DD461" s="481">
        <v>0</v>
      </c>
      <c r="DE461" s="479"/>
      <c r="DF461" s="20"/>
      <c r="DG461" s="315"/>
      <c r="DH461" s="480"/>
      <c r="DI461" s="481">
        <v>0</v>
      </c>
      <c r="DJ461" s="479"/>
      <c r="DK461" s="20"/>
      <c r="DL461" s="315"/>
      <c r="DM461" s="480"/>
      <c r="DN461" s="481">
        <v>0</v>
      </c>
      <c r="DO461" s="479"/>
      <c r="DP461" s="20"/>
      <c r="DQ461" s="315"/>
      <c r="DR461" s="480"/>
      <c r="DS461" s="481">
        <v>0</v>
      </c>
      <c r="DT461" s="479"/>
      <c r="DU461" s="20"/>
      <c r="DV461" s="315"/>
      <c r="DW461" s="480"/>
      <c r="DX461" s="481">
        <v>0</v>
      </c>
      <c r="DY461" s="479"/>
      <c r="DZ461" s="20"/>
      <c r="EA461" s="315"/>
      <c r="EB461" s="480"/>
      <c r="EC461" s="481">
        <v>0</v>
      </c>
      <c r="ED461" s="479"/>
      <c r="EE461" s="20"/>
      <c r="EF461" s="315"/>
      <c r="EG461" s="480"/>
      <c r="EH461" s="481">
        <v>0</v>
      </c>
      <c r="EI461" s="479"/>
      <c r="EJ461" s="20"/>
      <c r="EK461" s="315"/>
      <c r="EL461" s="480"/>
      <c r="EM461" s="481">
        <f>SUM(CE461:DX461)</f>
        <v>0</v>
      </c>
      <c r="EN461" s="497"/>
      <c r="EP461" s="151"/>
    </row>
    <row r="462" spans="4:146" ht="12.75" customHeight="1" x14ac:dyDescent="0.3">
      <c r="D462" s="151"/>
      <c r="H462" s="20"/>
      <c r="I462" s="20"/>
      <c r="J462" s="20"/>
      <c r="K462" s="315"/>
      <c r="L462" s="20"/>
      <c r="M462" s="20"/>
      <c r="N462" s="20"/>
      <c r="O462" s="20"/>
      <c r="P462" s="315"/>
      <c r="Q462" s="20"/>
      <c r="R462" s="20"/>
      <c r="S462" s="20"/>
      <c r="T462" s="20"/>
      <c r="U462" s="315"/>
      <c r="V462" s="20"/>
      <c r="W462" s="20"/>
      <c r="X462" s="20"/>
      <c r="Y462" s="20"/>
      <c r="Z462" s="315"/>
      <c r="AA462" s="20"/>
      <c r="AB462" s="20"/>
      <c r="AC462" s="20"/>
      <c r="AD462" s="20"/>
      <c r="AE462" s="315"/>
      <c r="AF462" s="20"/>
      <c r="AG462" s="20"/>
      <c r="AH462" s="20"/>
      <c r="AI462" s="20"/>
      <c r="AJ462" s="315"/>
      <c r="AK462" s="20"/>
      <c r="AL462" s="20"/>
      <c r="AM462" s="20"/>
      <c r="AN462" s="20"/>
      <c r="AO462" s="315"/>
      <c r="AP462" s="20"/>
      <c r="AQ462" s="20"/>
      <c r="AR462" s="20"/>
      <c r="AS462" s="20"/>
      <c r="AT462" s="315"/>
      <c r="AU462" s="20"/>
      <c r="AV462" s="20"/>
      <c r="AW462" s="20"/>
      <c r="AX462" s="20"/>
      <c r="AY462" s="315"/>
      <c r="AZ462" s="20"/>
      <c r="BA462" s="20"/>
      <c r="BB462" s="20"/>
      <c r="BC462" s="20"/>
      <c r="BD462" s="315"/>
      <c r="BE462" s="20"/>
      <c r="BF462" s="20"/>
      <c r="BG462" s="20"/>
      <c r="BH462" s="20"/>
      <c r="BI462" s="315"/>
      <c r="BJ462" s="20"/>
      <c r="BK462" s="20"/>
      <c r="BL462" s="20"/>
      <c r="BM462" s="20"/>
      <c r="BN462" s="315"/>
      <c r="BO462" s="20"/>
      <c r="BP462" s="20"/>
      <c r="BQ462" s="20"/>
      <c r="BR462" s="20"/>
      <c r="BS462" s="315"/>
      <c r="BT462" s="20"/>
      <c r="BU462" s="20"/>
      <c r="BV462" s="20"/>
      <c r="BW462" s="20"/>
      <c r="BX462" s="315"/>
      <c r="BY462" s="20"/>
      <c r="BZ462" s="20"/>
      <c r="CA462" s="20"/>
      <c r="CB462" s="20"/>
      <c r="CC462" s="315"/>
      <c r="CD462" s="20"/>
      <c r="CE462" s="20"/>
      <c r="CF462" s="20"/>
      <c r="CG462" s="20"/>
      <c r="CH462" s="315"/>
      <c r="CI462" s="20"/>
      <c r="CJ462" s="20"/>
      <c r="CK462" s="20"/>
      <c r="CL462" s="20"/>
      <c r="CM462" s="315"/>
      <c r="CN462" s="20"/>
      <c r="CO462" s="20"/>
      <c r="CP462" s="20"/>
      <c r="CQ462" s="20"/>
      <c r="CR462" s="315"/>
      <c r="CS462" s="20"/>
      <c r="CT462" s="20"/>
      <c r="CU462" s="20"/>
      <c r="CV462" s="20"/>
      <c r="CW462" s="315"/>
      <c r="CX462" s="20"/>
      <c r="CY462" s="20"/>
      <c r="CZ462" s="20"/>
      <c r="DA462" s="20"/>
      <c r="DB462" s="315"/>
      <c r="DC462" s="20"/>
      <c r="DD462" s="20"/>
      <c r="DE462" s="20"/>
      <c r="DF462" s="20"/>
      <c r="DG462" s="315"/>
      <c r="DH462" s="20"/>
      <c r="DI462" s="20"/>
      <c r="DJ462" s="20"/>
      <c r="DK462" s="20"/>
      <c r="DL462" s="315"/>
      <c r="DM462" s="20"/>
      <c r="DN462" s="20"/>
      <c r="DO462" s="20"/>
      <c r="DP462" s="20"/>
      <c r="DQ462" s="315"/>
      <c r="DR462" s="20"/>
      <c r="DS462" s="20"/>
      <c r="DT462" s="20"/>
      <c r="DU462" s="20"/>
      <c r="DV462" s="315"/>
      <c r="DW462" s="20"/>
      <c r="DX462" s="20"/>
      <c r="DY462" s="20"/>
      <c r="DZ462" s="20"/>
      <c r="EA462" s="315"/>
      <c r="EB462" s="20"/>
      <c r="EC462" s="20"/>
      <c r="ED462" s="20"/>
      <c r="EE462" s="20"/>
      <c r="EF462" s="315"/>
      <c r="EG462" s="20"/>
      <c r="EH462" s="20"/>
      <c r="EI462" s="20"/>
      <c r="EJ462" s="20"/>
      <c r="EK462" s="315"/>
      <c r="EL462" s="20"/>
      <c r="EM462" s="20"/>
      <c r="EN462" s="20"/>
      <c r="EO462" s="20"/>
      <c r="EP462" s="151"/>
    </row>
    <row r="463" spans="4:146" ht="12.75" customHeight="1" x14ac:dyDescent="0.3">
      <c r="D463" s="151" t="s">
        <v>435</v>
      </c>
      <c r="H463" s="20">
        <f>SUM(H464:H464)</f>
        <v>0</v>
      </c>
      <c r="I463" s="20"/>
      <c r="J463" s="20"/>
      <c r="K463" s="315"/>
      <c r="L463" s="20"/>
      <c r="M463" s="20">
        <f>SUM(M464:M464)</f>
        <v>0</v>
      </c>
      <c r="N463" s="20"/>
      <c r="O463" s="20"/>
      <c r="P463" s="315"/>
      <c r="Q463" s="20"/>
      <c r="R463" s="20">
        <f>SUM(R464:R464)</f>
        <v>0</v>
      </c>
      <c r="S463" s="20"/>
      <c r="T463" s="20"/>
      <c r="U463" s="315"/>
      <c r="V463" s="20"/>
      <c r="W463" s="20">
        <f>SUM(W464:W464)</f>
        <v>0</v>
      </c>
      <c r="X463" s="20"/>
      <c r="Y463" s="20"/>
      <c r="Z463" s="315"/>
      <c r="AA463" s="20"/>
      <c r="AB463" s="20">
        <f>SUM(AB464:AB464)</f>
        <v>0</v>
      </c>
      <c r="AC463" s="20"/>
      <c r="AD463" s="20"/>
      <c r="AE463" s="315"/>
      <c r="AF463" s="20"/>
      <c r="AG463" s="20">
        <f>SUM(AG464:AG464)</f>
        <v>0</v>
      </c>
      <c r="AH463" s="20"/>
      <c r="AI463" s="20"/>
      <c r="AJ463" s="315"/>
      <c r="AK463" s="20"/>
      <c r="AL463" s="20">
        <f>SUM(AL464:AL464)</f>
        <v>0</v>
      </c>
      <c r="AM463" s="20"/>
      <c r="AN463" s="20"/>
      <c r="AO463" s="315"/>
      <c r="AP463" s="20"/>
      <c r="AQ463" s="20">
        <f>SUM(AQ464:AQ464)</f>
        <v>0</v>
      </c>
      <c r="AR463" s="20"/>
      <c r="AS463" s="20"/>
      <c r="AT463" s="315"/>
      <c r="AU463" s="20"/>
      <c r="AV463" s="20">
        <f>SUM(AV464:AV464)</f>
        <v>4411719</v>
      </c>
      <c r="AW463" s="20"/>
      <c r="AX463" s="20"/>
      <c r="AY463" s="315"/>
      <c r="AZ463" s="20"/>
      <c r="BA463" s="20">
        <f>SUM(BA464:BA464)</f>
        <v>726325</v>
      </c>
      <c r="BB463" s="20"/>
      <c r="BC463" s="20"/>
      <c r="BD463" s="315"/>
      <c r="BE463" s="20"/>
      <c r="BF463" s="20">
        <f>SUM(BF464:BF464)</f>
        <v>0</v>
      </c>
      <c r="BG463" s="20"/>
      <c r="BH463" s="20"/>
      <c r="BI463" s="315"/>
      <c r="BJ463" s="20"/>
      <c r="BK463" s="20">
        <f>SUM(BK464:BK464)</f>
        <v>0</v>
      </c>
      <c r="BL463" s="20"/>
      <c r="BM463" s="20"/>
      <c r="BN463" s="315"/>
      <c r="BO463" s="20"/>
      <c r="BP463" s="20">
        <f>SUM(BP464:BP464)</f>
        <v>0</v>
      </c>
      <c r="BQ463" s="20"/>
      <c r="BR463" s="20"/>
      <c r="BS463" s="315"/>
      <c r="BT463" s="20"/>
      <c r="BU463" s="20">
        <f>SUM(BU464:BU464)</f>
        <v>5138044</v>
      </c>
      <c r="BV463" s="20"/>
      <c r="BW463" s="20"/>
      <c r="BX463" s="315"/>
      <c r="BY463" s="20"/>
      <c r="BZ463" s="20">
        <f>SUM(BZ464:BZ464)</f>
        <v>1104027</v>
      </c>
      <c r="CA463" s="20"/>
      <c r="CB463" s="20"/>
      <c r="CC463" s="315"/>
      <c r="CD463" s="20"/>
      <c r="CE463" s="20">
        <f>SUM(CE464:CE464)</f>
        <v>0</v>
      </c>
      <c r="CF463" s="20"/>
      <c r="CG463" s="20"/>
      <c r="CH463" s="315"/>
      <c r="CI463" s="20"/>
      <c r="CJ463" s="20">
        <f>SUM(CJ464:CJ464)</f>
        <v>0</v>
      </c>
      <c r="CK463" s="20"/>
      <c r="CL463" s="20"/>
      <c r="CM463" s="315"/>
      <c r="CN463" s="20"/>
      <c r="CO463" s="20">
        <f>SUM(CO464:CO464)</f>
        <v>156198</v>
      </c>
      <c r="CP463" s="20"/>
      <c r="CQ463" s="20"/>
      <c r="CR463" s="315"/>
      <c r="CS463" s="20"/>
      <c r="CT463" s="20">
        <f>SUM(CT464:CT464)</f>
        <v>0</v>
      </c>
      <c r="CU463" s="20"/>
      <c r="CV463" s="20"/>
      <c r="CW463" s="315"/>
      <c r="CX463" s="20"/>
      <c r="CY463" s="20">
        <f>SUM(CY464:CY464)</f>
        <v>0</v>
      </c>
      <c r="CZ463" s="20"/>
      <c r="DA463" s="20"/>
      <c r="DB463" s="315"/>
      <c r="DC463" s="20"/>
      <c r="DD463" s="20">
        <f>SUM(DD464:DD464)</f>
        <v>0</v>
      </c>
      <c r="DE463" s="20"/>
      <c r="DF463" s="20"/>
      <c r="DG463" s="315"/>
      <c r="DH463" s="20"/>
      <c r="DI463" s="20">
        <f>SUM(DI464:DI464)</f>
        <v>700516</v>
      </c>
      <c r="DJ463" s="20"/>
      <c r="DK463" s="20"/>
      <c r="DL463" s="315"/>
      <c r="DM463" s="20"/>
      <c r="DN463" s="20">
        <f>SUM(DN464:DN464)</f>
        <v>0</v>
      </c>
      <c r="DO463" s="20"/>
      <c r="DP463" s="20"/>
      <c r="DQ463" s="315"/>
      <c r="DR463" s="20"/>
      <c r="DS463" s="20">
        <f>SUM(DS464:DS464)</f>
        <v>163674</v>
      </c>
      <c r="DT463" s="20"/>
      <c r="DU463" s="20"/>
      <c r="DV463" s="315"/>
      <c r="DW463" s="20"/>
      <c r="DX463" s="20">
        <f>SUM(DX464:DX464)</f>
        <v>83639</v>
      </c>
      <c r="DY463" s="20"/>
      <c r="DZ463" s="20"/>
      <c r="EA463" s="315"/>
      <c r="EB463" s="20"/>
      <c r="EC463" s="20">
        <f>SUM(EC464:EC464)</f>
        <v>0</v>
      </c>
      <c r="ED463" s="20"/>
      <c r="EE463" s="20"/>
      <c r="EF463" s="315"/>
      <c r="EG463" s="20"/>
      <c r="EH463" s="20">
        <f>SUM(EH464:EH464)</f>
        <v>0</v>
      </c>
      <c r="EI463" s="20"/>
      <c r="EJ463" s="20"/>
      <c r="EK463" s="315"/>
      <c r="EL463" s="20"/>
      <c r="EM463" s="20">
        <f>SUM(EM464:EM464)</f>
        <v>1104027</v>
      </c>
      <c r="EN463" s="20"/>
      <c r="EO463" s="20"/>
      <c r="EP463" s="151"/>
    </row>
    <row r="464" spans="4:146" ht="12.75" customHeight="1" x14ac:dyDescent="0.3">
      <c r="D464" s="151" t="s">
        <v>416</v>
      </c>
      <c r="G464" s="477"/>
      <c r="H464" s="481">
        <v>0</v>
      </c>
      <c r="I464" s="479"/>
      <c r="J464" s="20"/>
      <c r="K464" s="315"/>
      <c r="L464" s="480"/>
      <c r="M464" s="481">
        <v>0</v>
      </c>
      <c r="N464" s="479"/>
      <c r="O464" s="20"/>
      <c r="P464" s="315"/>
      <c r="Q464" s="480"/>
      <c r="R464" s="481">
        <v>0</v>
      </c>
      <c r="S464" s="479"/>
      <c r="T464" s="20"/>
      <c r="U464" s="315"/>
      <c r="V464" s="480"/>
      <c r="W464" s="481">
        <v>0</v>
      </c>
      <c r="X464" s="479"/>
      <c r="Y464" s="20"/>
      <c r="Z464" s="315"/>
      <c r="AA464" s="480"/>
      <c r="AB464" s="481">
        <v>0</v>
      </c>
      <c r="AC464" s="479"/>
      <c r="AD464" s="20"/>
      <c r="AE464" s="315"/>
      <c r="AF464" s="480"/>
      <c r="AG464" s="481">
        <v>0</v>
      </c>
      <c r="AH464" s="479"/>
      <c r="AI464" s="20"/>
      <c r="AJ464" s="315"/>
      <c r="AK464" s="480"/>
      <c r="AL464" s="481">
        <v>0</v>
      </c>
      <c r="AM464" s="479"/>
      <c r="AN464" s="20"/>
      <c r="AO464" s="315"/>
      <c r="AP464" s="480"/>
      <c r="AQ464" s="481">
        <v>0</v>
      </c>
      <c r="AR464" s="479"/>
      <c r="AS464" s="20"/>
      <c r="AT464" s="315"/>
      <c r="AU464" s="480"/>
      <c r="AV464" s="481">
        <v>4411719</v>
      </c>
      <c r="AW464" s="479"/>
      <c r="AX464" s="20"/>
      <c r="AY464" s="315"/>
      <c r="AZ464" s="480"/>
      <c r="BA464" s="481">
        <v>726325</v>
      </c>
      <c r="BB464" s="479"/>
      <c r="BC464" s="20"/>
      <c r="BD464" s="315"/>
      <c r="BE464" s="480"/>
      <c r="BF464" s="481">
        <v>0</v>
      </c>
      <c r="BG464" s="479"/>
      <c r="BH464" s="20"/>
      <c r="BI464" s="315"/>
      <c r="BJ464" s="480"/>
      <c r="BK464" s="481">
        <v>0</v>
      </c>
      <c r="BL464" s="479"/>
      <c r="BM464" s="20"/>
      <c r="BN464" s="315"/>
      <c r="BO464" s="480"/>
      <c r="BP464" s="481">
        <v>0</v>
      </c>
      <c r="BQ464" s="479"/>
      <c r="BR464" s="20"/>
      <c r="BS464" s="315"/>
      <c r="BT464" s="480"/>
      <c r="BU464" s="481">
        <f>SUM(M464:BP464)</f>
        <v>5138044</v>
      </c>
      <c r="BV464" s="479"/>
      <c r="BW464" s="20"/>
      <c r="BX464" s="315"/>
      <c r="BY464" s="480"/>
      <c r="BZ464" s="481">
        <v>1104027</v>
      </c>
      <c r="CA464" s="479"/>
      <c r="CB464" s="20"/>
      <c r="CC464" s="315"/>
      <c r="CD464" s="480"/>
      <c r="CE464" s="481">
        <v>0</v>
      </c>
      <c r="CF464" s="479"/>
      <c r="CG464" s="20"/>
      <c r="CH464" s="315"/>
      <c r="CI464" s="480"/>
      <c r="CJ464" s="481">
        <v>0</v>
      </c>
      <c r="CK464" s="479"/>
      <c r="CL464" s="20"/>
      <c r="CM464" s="315"/>
      <c r="CN464" s="480"/>
      <c r="CO464" s="481">
        <v>156198</v>
      </c>
      <c r="CP464" s="479"/>
      <c r="CQ464" s="20"/>
      <c r="CR464" s="315"/>
      <c r="CS464" s="480"/>
      <c r="CT464" s="481">
        <v>0</v>
      </c>
      <c r="CU464" s="479"/>
      <c r="CV464" s="20"/>
      <c r="CW464" s="315"/>
      <c r="CX464" s="480"/>
      <c r="CY464" s="481">
        <v>0</v>
      </c>
      <c r="CZ464" s="479"/>
      <c r="DA464" s="20"/>
      <c r="DB464" s="315"/>
      <c r="DC464" s="480"/>
      <c r="DD464" s="481">
        <v>0</v>
      </c>
      <c r="DE464" s="479"/>
      <c r="DF464" s="20"/>
      <c r="DG464" s="315"/>
      <c r="DH464" s="480"/>
      <c r="DI464" s="481">
        <v>700516</v>
      </c>
      <c r="DJ464" s="479"/>
      <c r="DK464" s="20"/>
      <c r="DL464" s="315"/>
      <c r="DM464" s="480"/>
      <c r="DN464" s="481">
        <v>0</v>
      </c>
      <c r="DO464" s="479"/>
      <c r="DP464" s="20"/>
      <c r="DQ464" s="315"/>
      <c r="DR464" s="480"/>
      <c r="DS464" s="481">
        <v>163674</v>
      </c>
      <c r="DT464" s="479"/>
      <c r="DU464" s="20"/>
      <c r="DV464" s="315"/>
      <c r="DW464" s="480"/>
      <c r="DX464" s="481">
        <v>83639</v>
      </c>
      <c r="DY464" s="479"/>
      <c r="DZ464" s="20"/>
      <c r="EA464" s="315"/>
      <c r="EB464" s="480"/>
      <c r="EC464" s="481">
        <v>0</v>
      </c>
      <c r="ED464" s="479"/>
      <c r="EE464" s="20"/>
      <c r="EF464" s="315"/>
      <c r="EG464" s="480"/>
      <c r="EH464" s="481">
        <v>0</v>
      </c>
      <c r="EI464" s="479"/>
      <c r="EJ464" s="20"/>
      <c r="EK464" s="315"/>
      <c r="EL464" s="480"/>
      <c r="EM464" s="481">
        <f>SUM(CE464:DX464)</f>
        <v>1104027</v>
      </c>
      <c r="EN464" s="479"/>
      <c r="EO464" s="20"/>
      <c r="EP464" s="151"/>
    </row>
    <row r="465" spans="4:146" ht="12.75" customHeight="1" x14ac:dyDescent="0.3">
      <c r="D465" s="151"/>
      <c r="H465" s="20"/>
      <c r="I465" s="20"/>
      <c r="J465" s="20"/>
      <c r="K465" s="315"/>
      <c r="L465" s="20"/>
      <c r="M465" s="20"/>
      <c r="N465" s="20"/>
      <c r="O465" s="20"/>
      <c r="P465" s="315"/>
      <c r="Q465" s="20"/>
      <c r="R465" s="20"/>
      <c r="S465" s="20"/>
      <c r="T465" s="20"/>
      <c r="U465" s="315"/>
      <c r="V465" s="20"/>
      <c r="W465" s="20"/>
      <c r="X465" s="20"/>
      <c r="Y465" s="20"/>
      <c r="Z465" s="315"/>
      <c r="AA465" s="20"/>
      <c r="AB465" s="20"/>
      <c r="AC465" s="20"/>
      <c r="AD465" s="20"/>
      <c r="AE465" s="315"/>
      <c r="AF465" s="20"/>
      <c r="AG465" s="20"/>
      <c r="AH465" s="20"/>
      <c r="AI465" s="20"/>
      <c r="AJ465" s="315"/>
      <c r="AK465" s="20"/>
      <c r="AL465" s="20"/>
      <c r="AM465" s="20"/>
      <c r="AN465" s="20"/>
      <c r="AO465" s="315"/>
      <c r="AP465" s="20"/>
      <c r="AQ465" s="20"/>
      <c r="AR465" s="20"/>
      <c r="AS465" s="20"/>
      <c r="AT465" s="315"/>
      <c r="AU465" s="20"/>
      <c r="AV465" s="20"/>
      <c r="AW465" s="20"/>
      <c r="AX465" s="20"/>
      <c r="AY465" s="315"/>
      <c r="AZ465" s="20"/>
      <c r="BA465" s="20"/>
      <c r="BB465" s="20"/>
      <c r="BC465" s="20"/>
      <c r="BD465" s="315"/>
      <c r="BE465" s="20"/>
      <c r="BF465" s="20"/>
      <c r="BG465" s="20"/>
      <c r="BH465" s="20"/>
      <c r="BI465" s="315"/>
      <c r="BJ465" s="20"/>
      <c r="BK465" s="20"/>
      <c r="BL465" s="20"/>
      <c r="BM465" s="20"/>
      <c r="BN465" s="315"/>
      <c r="BO465" s="20"/>
      <c r="BP465" s="20"/>
      <c r="BQ465" s="20"/>
      <c r="BR465" s="20"/>
      <c r="BS465" s="315"/>
      <c r="BT465" s="20"/>
      <c r="BU465" s="20"/>
      <c r="BV465" s="20"/>
      <c r="BW465" s="20"/>
      <c r="BX465" s="315"/>
      <c r="BY465" s="20"/>
      <c r="BZ465" s="20"/>
      <c r="CA465" s="20"/>
      <c r="CB465" s="20"/>
      <c r="CC465" s="315"/>
      <c r="CD465" s="20"/>
      <c r="CE465" s="20"/>
      <c r="CF465" s="20"/>
      <c r="CG465" s="20"/>
      <c r="CH465" s="315"/>
      <c r="CI465" s="20"/>
      <c r="CJ465" s="20"/>
      <c r="CK465" s="20"/>
      <c r="CL465" s="20"/>
      <c r="CM465" s="315"/>
      <c r="CN465" s="20"/>
      <c r="CO465" s="20"/>
      <c r="CP465" s="20"/>
      <c r="CQ465" s="20"/>
      <c r="CR465" s="315"/>
      <c r="CS465" s="20"/>
      <c r="CT465" s="20"/>
      <c r="CU465" s="20"/>
      <c r="CV465" s="20"/>
      <c r="CW465" s="315"/>
      <c r="CX465" s="20"/>
      <c r="CY465" s="20"/>
      <c r="CZ465" s="20"/>
      <c r="DA465" s="20"/>
      <c r="DB465" s="315"/>
      <c r="DC465" s="20"/>
      <c r="DD465" s="20"/>
      <c r="DE465" s="20"/>
      <c r="DF465" s="20"/>
      <c r="DG465" s="315"/>
      <c r="DH465" s="20"/>
      <c r="DI465" s="20"/>
      <c r="DJ465" s="20"/>
      <c r="DK465" s="20"/>
      <c r="DL465" s="315"/>
      <c r="DM465" s="20"/>
      <c r="DN465" s="20"/>
      <c r="DO465" s="20"/>
      <c r="DP465" s="20"/>
      <c r="DQ465" s="315"/>
      <c r="DR465" s="20"/>
      <c r="DS465" s="20"/>
      <c r="DT465" s="20"/>
      <c r="DU465" s="20"/>
      <c r="DV465" s="315"/>
      <c r="DW465" s="20"/>
      <c r="DX465" s="20"/>
      <c r="DY465" s="20"/>
      <c r="DZ465" s="20"/>
      <c r="EA465" s="315"/>
      <c r="EB465" s="20"/>
      <c r="EC465" s="20"/>
      <c r="ED465" s="20"/>
      <c r="EE465" s="20"/>
      <c r="EF465" s="315"/>
      <c r="EG465" s="20"/>
      <c r="EH465" s="20"/>
      <c r="EI465" s="20"/>
      <c r="EJ465" s="20"/>
      <c r="EK465" s="315"/>
      <c r="EL465" s="20"/>
      <c r="EM465" s="20"/>
      <c r="EN465" s="20"/>
      <c r="EO465" s="20"/>
      <c r="EP465" s="151"/>
    </row>
    <row r="466" spans="4:146" ht="12.75" customHeight="1" x14ac:dyDescent="0.3">
      <c r="D466" s="151" t="s">
        <v>437</v>
      </c>
      <c r="H466" s="20">
        <f>SUM(H467:H467)</f>
        <v>261459</v>
      </c>
      <c r="I466" s="20"/>
      <c r="J466" s="20"/>
      <c r="K466" s="315"/>
      <c r="L466" s="20"/>
      <c r="M466" s="20">
        <f>SUM(M467:M467)</f>
        <v>261459</v>
      </c>
      <c r="N466" s="20"/>
      <c r="O466" s="20"/>
      <c r="P466" s="315"/>
      <c r="Q466" s="20"/>
      <c r="R466" s="20">
        <f>SUM(R467:R467)</f>
        <v>0</v>
      </c>
      <c r="S466" s="20"/>
      <c r="T466" s="20"/>
      <c r="U466" s="315"/>
      <c r="V466" s="20"/>
      <c r="W466" s="20">
        <f>SUM(W467:W467)</f>
        <v>0</v>
      </c>
      <c r="X466" s="20"/>
      <c r="Y466" s="20"/>
      <c r="Z466" s="315"/>
      <c r="AA466" s="20"/>
      <c r="AB466" s="20">
        <f>SUM(AB467:AB467)</f>
        <v>0</v>
      </c>
      <c r="AC466" s="20"/>
      <c r="AD466" s="20"/>
      <c r="AE466" s="315"/>
      <c r="AF466" s="20"/>
      <c r="AG466" s="20">
        <f>SUM(AG467:AG467)</f>
        <v>0</v>
      </c>
      <c r="AH466" s="20"/>
      <c r="AI466" s="20"/>
      <c r="AJ466" s="315"/>
      <c r="AK466" s="20"/>
      <c r="AL466" s="20">
        <f>SUM(AL467:AL467)</f>
        <v>0</v>
      </c>
      <c r="AM466" s="20"/>
      <c r="AN466" s="20"/>
      <c r="AO466" s="315"/>
      <c r="AP466" s="20"/>
      <c r="AQ466" s="20">
        <f>SUM(AQ467:AQ467)</f>
        <v>0</v>
      </c>
      <c r="AR466" s="20"/>
      <c r="AS466" s="20"/>
      <c r="AT466" s="315"/>
      <c r="AU466" s="20"/>
      <c r="AV466" s="20">
        <f>SUM(AV467:AV467)</f>
        <v>0</v>
      </c>
      <c r="AW466" s="20"/>
      <c r="AX466" s="20"/>
      <c r="AY466" s="315"/>
      <c r="AZ466" s="20"/>
      <c r="BA466" s="20">
        <f>SUM(BA467:BA467)</f>
        <v>0</v>
      </c>
      <c r="BB466" s="20"/>
      <c r="BC466" s="20"/>
      <c r="BD466" s="315"/>
      <c r="BE466" s="20"/>
      <c r="BF466" s="20">
        <f>SUM(BF467:BF467)</f>
        <v>0</v>
      </c>
      <c r="BG466" s="20"/>
      <c r="BH466" s="20"/>
      <c r="BI466" s="315"/>
      <c r="BJ466" s="20"/>
      <c r="BK466" s="20">
        <f>SUM(BK467:BK467)</f>
        <v>0</v>
      </c>
      <c r="BL466" s="20"/>
      <c r="BM466" s="20"/>
      <c r="BN466" s="315"/>
      <c r="BO466" s="20"/>
      <c r="BP466" s="20">
        <f>SUM(BP467:BP467)</f>
        <v>0</v>
      </c>
      <c r="BQ466" s="20"/>
      <c r="BR466" s="20"/>
      <c r="BS466" s="315"/>
      <c r="BT466" s="20"/>
      <c r="BU466" s="20">
        <f>SUM(BU467:BU467)</f>
        <v>261459</v>
      </c>
      <c r="BV466" s="20"/>
      <c r="BW466" s="20"/>
      <c r="BX466" s="315"/>
      <c r="BY466" s="20"/>
      <c r="BZ466" s="20">
        <f>SUM(BZ467:BZ467)</f>
        <v>602466</v>
      </c>
      <c r="CA466" s="20"/>
      <c r="CB466" s="20"/>
      <c r="CC466" s="315"/>
      <c r="CD466" s="20"/>
      <c r="CE466" s="20">
        <f>SUM(CE467:CE467)</f>
        <v>135936</v>
      </c>
      <c r="CF466" s="20"/>
      <c r="CG466" s="20"/>
      <c r="CH466" s="315"/>
      <c r="CI466" s="20"/>
      <c r="CJ466" s="20">
        <f>SUM(CJ467:CJ467)</f>
        <v>182676</v>
      </c>
      <c r="CK466" s="20"/>
      <c r="CL466" s="20"/>
      <c r="CM466" s="315"/>
      <c r="CN466" s="20"/>
      <c r="CO466" s="20">
        <f>SUM(CO467:CO467)</f>
        <v>0</v>
      </c>
      <c r="CP466" s="20"/>
      <c r="CQ466" s="20"/>
      <c r="CR466" s="315"/>
      <c r="CS466" s="20"/>
      <c r="CT466" s="20">
        <f>SUM(CT467:CT467)</f>
        <v>0</v>
      </c>
      <c r="CU466" s="20"/>
      <c r="CV466" s="20"/>
      <c r="CW466" s="315"/>
      <c r="CX466" s="20"/>
      <c r="CY466" s="20">
        <f>SUM(CY467:CY467)</f>
        <v>283854</v>
      </c>
      <c r="CZ466" s="20"/>
      <c r="DA466" s="20"/>
      <c r="DB466" s="315"/>
      <c r="DC466" s="20"/>
      <c r="DD466" s="20">
        <f>SUM(DD467:DD467)</f>
        <v>0</v>
      </c>
      <c r="DE466" s="20"/>
      <c r="DF466" s="20"/>
      <c r="DG466" s="315"/>
      <c r="DH466" s="20"/>
      <c r="DI466" s="20">
        <f>SUM(DI467:DI467)</f>
        <v>0</v>
      </c>
      <c r="DJ466" s="20"/>
      <c r="DK466" s="20"/>
      <c r="DL466" s="315"/>
      <c r="DM466" s="20"/>
      <c r="DN466" s="20">
        <f>SUM(DN467:DN467)</f>
        <v>0</v>
      </c>
      <c r="DO466" s="20"/>
      <c r="DP466" s="20"/>
      <c r="DQ466" s="315"/>
      <c r="DR466" s="20"/>
      <c r="DS466" s="20">
        <f>SUM(DS467:DS467)</f>
        <v>0</v>
      </c>
      <c r="DT466" s="20"/>
      <c r="DU466" s="20"/>
      <c r="DV466" s="315"/>
      <c r="DW466" s="20"/>
      <c r="DX466" s="20">
        <f>SUM(DX467:DX467)</f>
        <v>0</v>
      </c>
      <c r="DY466" s="20"/>
      <c r="DZ466" s="20"/>
      <c r="EA466" s="315"/>
      <c r="EB466" s="20"/>
      <c r="EC466" s="20">
        <f>SUM(EC467:EC467)</f>
        <v>0</v>
      </c>
      <c r="ED466" s="20"/>
      <c r="EE466" s="20"/>
      <c r="EF466" s="315"/>
      <c r="EG466" s="20"/>
      <c r="EH466" s="20">
        <f>SUM(EH467:EH467)</f>
        <v>0</v>
      </c>
      <c r="EI466" s="20"/>
      <c r="EJ466" s="20"/>
      <c r="EK466" s="315"/>
      <c r="EL466" s="20"/>
      <c r="EM466" s="20">
        <f>SUM(EM467:EM467)</f>
        <v>602466</v>
      </c>
      <c r="EN466" s="20"/>
      <c r="EO466" s="20"/>
      <c r="EP466" s="151"/>
    </row>
    <row r="467" spans="4:146" ht="12.75" customHeight="1" x14ac:dyDescent="0.3">
      <c r="D467" s="151" t="s">
        <v>416</v>
      </c>
      <c r="G467" s="477"/>
      <c r="H467" s="481">
        <v>261459</v>
      </c>
      <c r="I467" s="479"/>
      <c r="J467" s="20"/>
      <c r="K467" s="315"/>
      <c r="L467" s="480"/>
      <c r="M467" s="481">
        <v>261459</v>
      </c>
      <c r="N467" s="479"/>
      <c r="O467" s="20"/>
      <c r="P467" s="315"/>
      <c r="Q467" s="480"/>
      <c r="R467" s="481">
        <v>0</v>
      </c>
      <c r="S467" s="479"/>
      <c r="T467" s="20"/>
      <c r="U467" s="315"/>
      <c r="V467" s="480"/>
      <c r="W467" s="481">
        <v>0</v>
      </c>
      <c r="X467" s="479"/>
      <c r="Y467" s="20"/>
      <c r="Z467" s="315"/>
      <c r="AA467" s="480"/>
      <c r="AB467" s="481">
        <v>0</v>
      </c>
      <c r="AC467" s="479"/>
      <c r="AD467" s="20"/>
      <c r="AE467" s="315"/>
      <c r="AF467" s="480"/>
      <c r="AG467" s="481">
        <v>0</v>
      </c>
      <c r="AH467" s="479"/>
      <c r="AI467" s="20"/>
      <c r="AJ467" s="315"/>
      <c r="AK467" s="480"/>
      <c r="AL467" s="481">
        <v>0</v>
      </c>
      <c r="AM467" s="479"/>
      <c r="AN467" s="20"/>
      <c r="AO467" s="315"/>
      <c r="AP467" s="480"/>
      <c r="AQ467" s="481">
        <v>0</v>
      </c>
      <c r="AR467" s="479"/>
      <c r="AS467" s="20"/>
      <c r="AT467" s="315"/>
      <c r="AU467" s="480"/>
      <c r="AV467" s="481">
        <v>0</v>
      </c>
      <c r="AW467" s="479"/>
      <c r="AX467" s="20"/>
      <c r="AY467" s="315"/>
      <c r="AZ467" s="480"/>
      <c r="BA467" s="481">
        <v>0</v>
      </c>
      <c r="BB467" s="479"/>
      <c r="BC467" s="20"/>
      <c r="BD467" s="315"/>
      <c r="BE467" s="480"/>
      <c r="BF467" s="481">
        <v>0</v>
      </c>
      <c r="BG467" s="479"/>
      <c r="BH467" s="20"/>
      <c r="BI467" s="315"/>
      <c r="BJ467" s="480"/>
      <c r="BK467" s="481">
        <v>0</v>
      </c>
      <c r="BL467" s="479"/>
      <c r="BM467" s="20"/>
      <c r="BN467" s="315"/>
      <c r="BO467" s="480"/>
      <c r="BP467" s="481">
        <v>0</v>
      </c>
      <c r="BQ467" s="479"/>
      <c r="BR467" s="20"/>
      <c r="BS467" s="315"/>
      <c r="BT467" s="480"/>
      <c r="BU467" s="481">
        <f>SUM(M467:BP467)</f>
        <v>261459</v>
      </c>
      <c r="BV467" s="479"/>
      <c r="BW467" s="20"/>
      <c r="BX467" s="315"/>
      <c r="BY467" s="480"/>
      <c r="BZ467" s="481">
        <v>602466</v>
      </c>
      <c r="CA467" s="479"/>
      <c r="CB467" s="20"/>
      <c r="CC467" s="315"/>
      <c r="CD467" s="480"/>
      <c r="CE467" s="481">
        <v>135936</v>
      </c>
      <c r="CF467" s="479"/>
      <c r="CG467" s="20"/>
      <c r="CH467" s="315"/>
      <c r="CI467" s="480"/>
      <c r="CJ467" s="481">
        <v>182676</v>
      </c>
      <c r="CK467" s="479"/>
      <c r="CL467" s="20"/>
      <c r="CM467" s="315"/>
      <c r="CN467" s="480"/>
      <c r="CO467" s="481">
        <v>0</v>
      </c>
      <c r="CP467" s="479"/>
      <c r="CQ467" s="20"/>
      <c r="CR467" s="315"/>
      <c r="CS467" s="480"/>
      <c r="CT467" s="481">
        <v>0</v>
      </c>
      <c r="CU467" s="479"/>
      <c r="CV467" s="20"/>
      <c r="CW467" s="315"/>
      <c r="CX467" s="480"/>
      <c r="CY467" s="481">
        <v>283854</v>
      </c>
      <c r="CZ467" s="479"/>
      <c r="DA467" s="20"/>
      <c r="DB467" s="315"/>
      <c r="DC467" s="480"/>
      <c r="DD467" s="481">
        <v>0</v>
      </c>
      <c r="DE467" s="479"/>
      <c r="DF467" s="20"/>
      <c r="DG467" s="315"/>
      <c r="DH467" s="480"/>
      <c r="DI467" s="481">
        <v>0</v>
      </c>
      <c r="DJ467" s="479"/>
      <c r="DK467" s="20"/>
      <c r="DL467" s="315"/>
      <c r="DM467" s="480"/>
      <c r="DN467" s="481">
        <v>0</v>
      </c>
      <c r="DO467" s="479"/>
      <c r="DP467" s="20"/>
      <c r="DQ467" s="315"/>
      <c r="DR467" s="480"/>
      <c r="DS467" s="481">
        <v>0</v>
      </c>
      <c r="DT467" s="479"/>
      <c r="DU467" s="20"/>
      <c r="DV467" s="315"/>
      <c r="DW467" s="480"/>
      <c r="DX467" s="481">
        <v>0</v>
      </c>
      <c r="DY467" s="479"/>
      <c r="DZ467" s="20"/>
      <c r="EA467" s="315"/>
      <c r="EB467" s="480"/>
      <c r="EC467" s="481">
        <v>0</v>
      </c>
      <c r="ED467" s="479"/>
      <c r="EE467" s="20"/>
      <c r="EF467" s="315"/>
      <c r="EG467" s="480"/>
      <c r="EH467" s="481">
        <v>0</v>
      </c>
      <c r="EI467" s="479"/>
      <c r="EJ467" s="20"/>
      <c r="EK467" s="315"/>
      <c r="EL467" s="480"/>
      <c r="EM467" s="481">
        <f>SUM(CE467:DX467)</f>
        <v>602466</v>
      </c>
      <c r="EN467" s="479"/>
      <c r="EO467" s="20"/>
      <c r="EP467" s="151"/>
    </row>
    <row r="468" spans="4:146" ht="12.75" customHeight="1" x14ac:dyDescent="0.3">
      <c r="D468" s="151"/>
      <c r="H468" s="20"/>
      <c r="I468" s="20"/>
      <c r="J468" s="20"/>
      <c r="K468" s="315"/>
      <c r="L468" s="20"/>
      <c r="M468" s="20"/>
      <c r="N468" s="20"/>
      <c r="O468" s="20"/>
      <c r="P468" s="315"/>
      <c r="Q468" s="20"/>
      <c r="R468" s="20"/>
      <c r="S468" s="20"/>
      <c r="T468" s="20"/>
      <c r="U468" s="315"/>
      <c r="V468" s="20"/>
      <c r="W468" s="20"/>
      <c r="X468" s="20"/>
      <c r="Y468" s="20"/>
      <c r="Z468" s="315"/>
      <c r="AA468" s="20"/>
      <c r="AB468" s="20"/>
      <c r="AC468" s="20"/>
      <c r="AD468" s="20"/>
      <c r="AE468" s="315"/>
      <c r="AF468" s="20"/>
      <c r="AG468" s="20"/>
      <c r="AH468" s="20"/>
      <c r="AI468" s="20"/>
      <c r="AJ468" s="315"/>
      <c r="AK468" s="20"/>
      <c r="AL468" s="20"/>
      <c r="AM468" s="20"/>
      <c r="AN468" s="20"/>
      <c r="AO468" s="315"/>
      <c r="AP468" s="20"/>
      <c r="AQ468" s="20"/>
      <c r="AR468" s="20"/>
      <c r="AS468" s="20"/>
      <c r="AT468" s="315"/>
      <c r="AU468" s="20"/>
      <c r="AV468" s="20"/>
      <c r="AW468" s="20"/>
      <c r="AX468" s="20"/>
      <c r="AY468" s="315"/>
      <c r="AZ468" s="20"/>
      <c r="BA468" s="20"/>
      <c r="BB468" s="20"/>
      <c r="BC468" s="20"/>
      <c r="BD468" s="315"/>
      <c r="BE468" s="20"/>
      <c r="BF468" s="20"/>
      <c r="BG468" s="20"/>
      <c r="BH468" s="20"/>
      <c r="BI468" s="315"/>
      <c r="BJ468" s="20"/>
      <c r="BK468" s="20"/>
      <c r="BL468" s="20"/>
      <c r="BM468" s="20"/>
      <c r="BN468" s="315"/>
      <c r="BO468" s="20"/>
      <c r="BP468" s="20"/>
      <c r="BQ468" s="20"/>
      <c r="BR468" s="20"/>
      <c r="BS468" s="315"/>
      <c r="BT468" s="20"/>
      <c r="BU468" s="20"/>
      <c r="BV468" s="20"/>
      <c r="BW468" s="20"/>
      <c r="BX468" s="315"/>
      <c r="BY468" s="20"/>
      <c r="BZ468" s="20"/>
      <c r="CA468" s="20"/>
      <c r="CB468" s="20"/>
      <c r="CC468" s="315"/>
      <c r="CD468" s="20"/>
      <c r="CE468" s="20"/>
      <c r="CF468" s="20"/>
      <c r="CG468" s="20"/>
      <c r="CH468" s="315"/>
      <c r="CI468" s="20"/>
      <c r="CJ468" s="20"/>
      <c r="CK468" s="20"/>
      <c r="CL468" s="20"/>
      <c r="CM468" s="315"/>
      <c r="CN468" s="20"/>
      <c r="CO468" s="20"/>
      <c r="CP468" s="20"/>
      <c r="CQ468" s="20"/>
      <c r="CR468" s="315"/>
      <c r="CS468" s="20"/>
      <c r="CT468" s="20"/>
      <c r="CU468" s="20"/>
      <c r="CV468" s="20"/>
      <c r="CW468" s="315"/>
      <c r="CX468" s="20"/>
      <c r="CY468" s="20"/>
      <c r="CZ468" s="20"/>
      <c r="DA468" s="20"/>
      <c r="DB468" s="315"/>
      <c r="DC468" s="20"/>
      <c r="DD468" s="20"/>
      <c r="DE468" s="20"/>
      <c r="DF468" s="20"/>
      <c r="DG468" s="315"/>
      <c r="DH468" s="20"/>
      <c r="DI468" s="20"/>
      <c r="DJ468" s="20"/>
      <c r="DK468" s="20"/>
      <c r="DL468" s="315"/>
      <c r="DM468" s="20"/>
      <c r="DN468" s="20"/>
      <c r="DO468" s="20"/>
      <c r="DP468" s="20"/>
      <c r="DQ468" s="315"/>
      <c r="DR468" s="20"/>
      <c r="DS468" s="20"/>
      <c r="DT468" s="20"/>
      <c r="DU468" s="20"/>
      <c r="DV468" s="315"/>
      <c r="DW468" s="20"/>
      <c r="DX468" s="20"/>
      <c r="DY468" s="20"/>
      <c r="DZ468" s="20"/>
      <c r="EA468" s="315"/>
      <c r="EB468" s="20"/>
      <c r="EC468" s="20"/>
      <c r="ED468" s="20"/>
      <c r="EE468" s="20"/>
      <c r="EF468" s="315"/>
      <c r="EG468" s="20"/>
      <c r="EH468" s="20"/>
      <c r="EI468" s="20"/>
      <c r="EJ468" s="20"/>
      <c r="EK468" s="315"/>
      <c r="EL468" s="20"/>
      <c r="EM468" s="20"/>
      <c r="EN468" s="20"/>
      <c r="EO468" s="20"/>
      <c r="EP468" s="151"/>
    </row>
    <row r="469" spans="4:146" ht="12.75" customHeight="1" x14ac:dyDescent="0.3">
      <c r="D469" s="151" t="s">
        <v>438</v>
      </c>
      <c r="H469" s="20">
        <f>SUM(H470:H470)</f>
        <v>9095</v>
      </c>
      <c r="I469" s="20"/>
      <c r="J469" s="20"/>
      <c r="K469" s="315"/>
      <c r="L469" s="20"/>
      <c r="M469" s="20">
        <f>SUM(M470:M470)</f>
        <v>0</v>
      </c>
      <c r="N469" s="20"/>
      <c r="O469" s="20"/>
      <c r="P469" s="315"/>
      <c r="Q469" s="20"/>
      <c r="R469" s="20">
        <f>SUM(R470:R470)</f>
        <v>9095</v>
      </c>
      <c r="S469" s="20"/>
      <c r="T469" s="20"/>
      <c r="U469" s="315"/>
      <c r="V469" s="20"/>
      <c r="W469" s="20">
        <f>SUM(W470:W470)</f>
        <v>0</v>
      </c>
      <c r="X469" s="20"/>
      <c r="Y469" s="20"/>
      <c r="Z469" s="315"/>
      <c r="AA469" s="20"/>
      <c r="AB469" s="20">
        <f>SUM(AB470:AB470)</f>
        <v>0</v>
      </c>
      <c r="AC469" s="20"/>
      <c r="AD469" s="20"/>
      <c r="AE469" s="315"/>
      <c r="AF469" s="20"/>
      <c r="AG469" s="20">
        <f>SUM(AG470:AG470)</f>
        <v>0</v>
      </c>
      <c r="AH469" s="20"/>
      <c r="AI469" s="20"/>
      <c r="AJ469" s="315"/>
      <c r="AK469" s="20"/>
      <c r="AL469" s="20">
        <f>SUM(AL470:AL470)</f>
        <v>0</v>
      </c>
      <c r="AM469" s="20"/>
      <c r="AN469" s="20"/>
      <c r="AO469" s="315"/>
      <c r="AP469" s="20"/>
      <c r="AQ469" s="20">
        <f>SUM(AQ470:AQ470)</f>
        <v>0</v>
      </c>
      <c r="AR469" s="20"/>
      <c r="AS469" s="20"/>
      <c r="AT469" s="315"/>
      <c r="AU469" s="20"/>
      <c r="AV469" s="20">
        <f>SUM(AV470:AV470)</f>
        <v>389157</v>
      </c>
      <c r="AW469" s="20"/>
      <c r="AX469" s="20"/>
      <c r="AY469" s="315"/>
      <c r="AZ469" s="20"/>
      <c r="BA469" s="20">
        <f>SUM(BA470:BA470)</f>
        <v>0</v>
      </c>
      <c r="BB469" s="20"/>
      <c r="BC469" s="20"/>
      <c r="BD469" s="315"/>
      <c r="BE469" s="20"/>
      <c r="BF469" s="20">
        <f>SUM(BF470:BF470)</f>
        <v>0</v>
      </c>
      <c r="BG469" s="20"/>
      <c r="BH469" s="20"/>
      <c r="BI469" s="315"/>
      <c r="BJ469" s="20"/>
      <c r="BK469" s="20">
        <f>SUM(BK470:BK470)</f>
        <v>0</v>
      </c>
      <c r="BL469" s="20"/>
      <c r="BM469" s="20"/>
      <c r="BN469" s="315"/>
      <c r="BO469" s="20"/>
      <c r="BP469" s="20">
        <f>SUM(BP470:BP470)</f>
        <v>0</v>
      </c>
      <c r="BQ469" s="20"/>
      <c r="BR469" s="20"/>
      <c r="BS469" s="315"/>
      <c r="BT469" s="20"/>
      <c r="BU469" s="20">
        <f>SUM(BU470:BU470)</f>
        <v>398252</v>
      </c>
      <c r="BV469" s="20"/>
      <c r="BW469" s="20"/>
      <c r="BX469" s="315"/>
      <c r="BY469" s="20"/>
      <c r="BZ469" s="20">
        <f>SUM(BZ470:BZ470)</f>
        <v>0</v>
      </c>
      <c r="CA469" s="20"/>
      <c r="CB469" s="20"/>
      <c r="CC469" s="315"/>
      <c r="CD469" s="20"/>
      <c r="CE469" s="20">
        <f>SUM(CE470:CE470)</f>
        <v>0</v>
      </c>
      <c r="CF469" s="20"/>
      <c r="CG469" s="20"/>
      <c r="CH469" s="315"/>
      <c r="CI469" s="20"/>
      <c r="CJ469" s="20">
        <f>SUM(CJ470:CJ470)</f>
        <v>0</v>
      </c>
      <c r="CK469" s="20"/>
      <c r="CL469" s="20"/>
      <c r="CM469" s="315"/>
      <c r="CN469" s="20"/>
      <c r="CO469" s="20">
        <f>SUM(CO470:CO470)</f>
        <v>0</v>
      </c>
      <c r="CP469" s="20"/>
      <c r="CQ469" s="20"/>
      <c r="CR469" s="315"/>
      <c r="CS469" s="20"/>
      <c r="CT469" s="20">
        <f>SUM(CT470:CT470)</f>
        <v>0</v>
      </c>
      <c r="CU469" s="20"/>
      <c r="CV469" s="20"/>
      <c r="CW469" s="315"/>
      <c r="CX469" s="20"/>
      <c r="CY469" s="20">
        <f>SUM(CY470:CY470)</f>
        <v>0</v>
      </c>
      <c r="CZ469" s="20"/>
      <c r="DA469" s="20"/>
      <c r="DB469" s="315"/>
      <c r="DC469" s="20"/>
      <c r="DD469" s="20">
        <f>SUM(DD470:DD470)</f>
        <v>0</v>
      </c>
      <c r="DE469" s="20"/>
      <c r="DF469" s="20"/>
      <c r="DG469" s="315"/>
      <c r="DH469" s="20"/>
      <c r="DI469" s="20">
        <f>SUM(DI470:DI470)</f>
        <v>0</v>
      </c>
      <c r="DJ469" s="20"/>
      <c r="DK469" s="20"/>
      <c r="DL469" s="315"/>
      <c r="DM469" s="20"/>
      <c r="DN469" s="20">
        <f>SUM(DN470:DN470)</f>
        <v>0</v>
      </c>
      <c r="DO469" s="20"/>
      <c r="DP469" s="20"/>
      <c r="DQ469" s="315"/>
      <c r="DR469" s="20"/>
      <c r="DS469" s="20">
        <f>SUM(DS470:DS470)</f>
        <v>0</v>
      </c>
      <c r="DT469" s="20"/>
      <c r="DU469" s="20"/>
      <c r="DV469" s="315"/>
      <c r="DW469" s="20"/>
      <c r="DX469" s="20">
        <f>SUM(DX470:DX470)</f>
        <v>0</v>
      </c>
      <c r="DY469" s="20"/>
      <c r="DZ469" s="20"/>
      <c r="EA469" s="315"/>
      <c r="EB469" s="20"/>
      <c r="EC469" s="20">
        <f>SUM(EC470:EC470)</f>
        <v>0</v>
      </c>
      <c r="ED469" s="20"/>
      <c r="EE469" s="20"/>
      <c r="EF469" s="315"/>
      <c r="EG469" s="20"/>
      <c r="EH469" s="20">
        <f>SUM(EH470:EH470)</f>
        <v>0</v>
      </c>
      <c r="EI469" s="20"/>
      <c r="EJ469" s="20"/>
      <c r="EK469" s="315"/>
      <c r="EL469" s="20"/>
      <c r="EM469" s="20">
        <f>SUM(EM470:EM470)</f>
        <v>0</v>
      </c>
      <c r="EN469" s="20"/>
      <c r="EO469" s="20"/>
      <c r="EP469" s="151"/>
    </row>
    <row r="470" spans="4:146" ht="12.75" customHeight="1" x14ac:dyDescent="0.3">
      <c r="D470" s="151" t="s">
        <v>416</v>
      </c>
      <c r="G470" s="477"/>
      <c r="H470" s="481">
        <v>9095</v>
      </c>
      <c r="I470" s="479"/>
      <c r="J470" s="20"/>
      <c r="K470" s="315"/>
      <c r="L470" s="480"/>
      <c r="M470" s="481">
        <v>0</v>
      </c>
      <c r="N470" s="479"/>
      <c r="O470" s="20"/>
      <c r="P470" s="315"/>
      <c r="Q470" s="480"/>
      <c r="R470" s="481">
        <v>9095</v>
      </c>
      <c r="S470" s="479"/>
      <c r="T470" s="20"/>
      <c r="U470" s="315"/>
      <c r="V470" s="480"/>
      <c r="W470" s="481">
        <v>0</v>
      </c>
      <c r="X470" s="479"/>
      <c r="Y470" s="20"/>
      <c r="Z470" s="315"/>
      <c r="AA470" s="480"/>
      <c r="AB470" s="481">
        <v>0</v>
      </c>
      <c r="AC470" s="479"/>
      <c r="AD470" s="20"/>
      <c r="AE470" s="315"/>
      <c r="AF470" s="480"/>
      <c r="AG470" s="481">
        <v>0</v>
      </c>
      <c r="AH470" s="479"/>
      <c r="AI470" s="20"/>
      <c r="AJ470" s="315"/>
      <c r="AK470" s="480"/>
      <c r="AL470" s="481">
        <v>0</v>
      </c>
      <c r="AM470" s="479"/>
      <c r="AN470" s="20"/>
      <c r="AO470" s="315"/>
      <c r="AP470" s="480"/>
      <c r="AQ470" s="481">
        <v>0</v>
      </c>
      <c r="AR470" s="479"/>
      <c r="AS470" s="20"/>
      <c r="AT470" s="315"/>
      <c r="AU470" s="480"/>
      <c r="AV470" s="481">
        <v>389157</v>
      </c>
      <c r="AW470" s="479"/>
      <c r="AX470" s="20"/>
      <c r="AY470" s="315"/>
      <c r="AZ470" s="480"/>
      <c r="BA470" s="481">
        <v>0</v>
      </c>
      <c r="BB470" s="479"/>
      <c r="BC470" s="20"/>
      <c r="BD470" s="315"/>
      <c r="BE470" s="480"/>
      <c r="BF470" s="481">
        <v>0</v>
      </c>
      <c r="BG470" s="479"/>
      <c r="BH470" s="20"/>
      <c r="BI470" s="315"/>
      <c r="BJ470" s="480"/>
      <c r="BK470" s="481">
        <v>0</v>
      </c>
      <c r="BL470" s="479"/>
      <c r="BM470" s="20"/>
      <c r="BN470" s="315"/>
      <c r="BO470" s="480"/>
      <c r="BP470" s="481">
        <v>0</v>
      </c>
      <c r="BQ470" s="479"/>
      <c r="BR470" s="20"/>
      <c r="BS470" s="315"/>
      <c r="BT470" s="480"/>
      <c r="BU470" s="481">
        <f>SUM(M470:BP470)</f>
        <v>398252</v>
      </c>
      <c r="BV470" s="479"/>
      <c r="BW470" s="20"/>
      <c r="BX470" s="315"/>
      <c r="BY470" s="480"/>
      <c r="BZ470" s="481">
        <v>0</v>
      </c>
      <c r="CA470" s="479"/>
      <c r="CB470" s="20"/>
      <c r="CC470" s="315"/>
      <c r="CD470" s="480"/>
      <c r="CE470" s="481">
        <v>0</v>
      </c>
      <c r="CF470" s="479"/>
      <c r="CG470" s="20"/>
      <c r="CH470" s="315"/>
      <c r="CI470" s="480"/>
      <c r="CJ470" s="481">
        <v>0</v>
      </c>
      <c r="CK470" s="479"/>
      <c r="CL470" s="20"/>
      <c r="CM470" s="315"/>
      <c r="CN470" s="480"/>
      <c r="CO470" s="481">
        <v>0</v>
      </c>
      <c r="CP470" s="479"/>
      <c r="CQ470" s="20"/>
      <c r="CR470" s="315"/>
      <c r="CS470" s="480"/>
      <c r="CT470" s="481">
        <v>0</v>
      </c>
      <c r="CU470" s="479"/>
      <c r="CV470" s="20"/>
      <c r="CW470" s="315"/>
      <c r="CX470" s="480"/>
      <c r="CY470" s="481">
        <v>0</v>
      </c>
      <c r="CZ470" s="479"/>
      <c r="DA470" s="20"/>
      <c r="DB470" s="315"/>
      <c r="DC470" s="480"/>
      <c r="DD470" s="481">
        <v>0</v>
      </c>
      <c r="DE470" s="479"/>
      <c r="DF470" s="20"/>
      <c r="DG470" s="315"/>
      <c r="DH470" s="480"/>
      <c r="DI470" s="481">
        <v>0</v>
      </c>
      <c r="DJ470" s="479"/>
      <c r="DK470" s="20"/>
      <c r="DL470" s="315"/>
      <c r="DM470" s="480"/>
      <c r="DN470" s="481">
        <v>0</v>
      </c>
      <c r="DO470" s="479"/>
      <c r="DP470" s="20"/>
      <c r="DQ470" s="315"/>
      <c r="DR470" s="480"/>
      <c r="DS470" s="481">
        <v>0</v>
      </c>
      <c r="DT470" s="479"/>
      <c r="DU470" s="20"/>
      <c r="DV470" s="315"/>
      <c r="DW470" s="480"/>
      <c r="DX470" s="481">
        <v>0</v>
      </c>
      <c r="DY470" s="479"/>
      <c r="DZ470" s="20"/>
      <c r="EA470" s="315"/>
      <c r="EB470" s="480"/>
      <c r="EC470" s="481">
        <v>0</v>
      </c>
      <c r="ED470" s="479"/>
      <c r="EE470" s="20"/>
      <c r="EF470" s="315"/>
      <c r="EG470" s="480"/>
      <c r="EH470" s="481">
        <v>0</v>
      </c>
      <c r="EI470" s="479"/>
      <c r="EJ470" s="20"/>
      <c r="EK470" s="315"/>
      <c r="EL470" s="480"/>
      <c r="EM470" s="481">
        <f>SUM(CE470:DX470)</f>
        <v>0</v>
      </c>
      <c r="EN470" s="479"/>
      <c r="EO470" s="20"/>
      <c r="EP470" s="151"/>
    </row>
    <row r="471" spans="4:146" ht="12.75" customHeight="1" x14ac:dyDescent="0.3">
      <c r="D471" s="151"/>
      <c r="H471" s="20"/>
      <c r="I471" s="20"/>
      <c r="J471" s="20"/>
      <c r="K471" s="315"/>
      <c r="L471" s="20"/>
      <c r="M471" s="20"/>
      <c r="N471" s="20"/>
      <c r="O471" s="20"/>
      <c r="P471" s="315"/>
      <c r="Q471" s="20"/>
      <c r="R471" s="20"/>
      <c r="S471" s="20"/>
      <c r="T471" s="20"/>
      <c r="U471" s="315"/>
      <c r="V471" s="20"/>
      <c r="W471" s="20"/>
      <c r="X471" s="20"/>
      <c r="Y471" s="20"/>
      <c r="Z471" s="315"/>
      <c r="AA471" s="20"/>
      <c r="AB471" s="20"/>
      <c r="AC471" s="20"/>
      <c r="AD471" s="20"/>
      <c r="AE471" s="315"/>
      <c r="AF471" s="20"/>
      <c r="AG471" s="20"/>
      <c r="AH471" s="20"/>
      <c r="AI471" s="20"/>
      <c r="AJ471" s="315"/>
      <c r="AK471" s="20"/>
      <c r="AL471" s="20"/>
      <c r="AM471" s="20"/>
      <c r="AN471" s="20"/>
      <c r="AO471" s="315"/>
      <c r="AP471" s="20"/>
      <c r="AQ471" s="20"/>
      <c r="AR471" s="20"/>
      <c r="AS471" s="20"/>
      <c r="AT471" s="315"/>
      <c r="AU471" s="20"/>
      <c r="AV471" s="20"/>
      <c r="AW471" s="20"/>
      <c r="AX471" s="20"/>
      <c r="AY471" s="315"/>
      <c r="AZ471" s="20"/>
      <c r="BA471" s="20"/>
      <c r="BB471" s="20"/>
      <c r="BC471" s="20"/>
      <c r="BD471" s="315"/>
      <c r="BE471" s="20"/>
      <c r="BF471" s="20"/>
      <c r="BG471" s="20"/>
      <c r="BH471" s="20"/>
      <c r="BI471" s="315"/>
      <c r="BJ471" s="20"/>
      <c r="BK471" s="20"/>
      <c r="BL471" s="20"/>
      <c r="BM471" s="20"/>
      <c r="BN471" s="315"/>
      <c r="BO471" s="20"/>
      <c r="BP471" s="20"/>
      <c r="BQ471" s="20"/>
      <c r="BR471" s="20"/>
      <c r="BS471" s="315"/>
      <c r="BT471" s="20"/>
      <c r="BU471" s="20"/>
      <c r="BV471" s="20"/>
      <c r="BW471" s="20"/>
      <c r="BX471" s="315"/>
      <c r="BY471" s="20"/>
      <c r="BZ471" s="20"/>
      <c r="CA471" s="20"/>
      <c r="CB471" s="20"/>
      <c r="CC471" s="315"/>
      <c r="CD471" s="20"/>
      <c r="CE471" s="20"/>
      <c r="CF471" s="20"/>
      <c r="CG471" s="20"/>
      <c r="CH471" s="315"/>
      <c r="CI471" s="20"/>
      <c r="CJ471" s="20"/>
      <c r="CK471" s="20"/>
      <c r="CL471" s="20"/>
      <c r="CM471" s="315"/>
      <c r="CN471" s="20"/>
      <c r="CO471" s="20"/>
      <c r="CP471" s="20"/>
      <c r="CQ471" s="20"/>
      <c r="CR471" s="315"/>
      <c r="CS471" s="20"/>
      <c r="CT471" s="20"/>
      <c r="CU471" s="20"/>
      <c r="CV471" s="20"/>
      <c r="CW471" s="315"/>
      <c r="CX471" s="20"/>
      <c r="CY471" s="20"/>
      <c r="CZ471" s="20"/>
      <c r="DA471" s="20"/>
      <c r="DB471" s="315"/>
      <c r="DC471" s="20"/>
      <c r="DD471" s="20"/>
      <c r="DE471" s="20"/>
      <c r="DF471" s="20"/>
      <c r="DG471" s="315"/>
      <c r="DH471" s="20"/>
      <c r="DI471" s="20"/>
      <c r="DJ471" s="20"/>
      <c r="DK471" s="20"/>
      <c r="DL471" s="315"/>
      <c r="DM471" s="20"/>
      <c r="DN471" s="20"/>
      <c r="DO471" s="20"/>
      <c r="DP471" s="20"/>
      <c r="DQ471" s="315"/>
      <c r="DR471" s="20"/>
      <c r="DS471" s="20"/>
      <c r="DT471" s="20"/>
      <c r="DU471" s="20"/>
      <c r="DV471" s="315"/>
      <c r="DW471" s="20"/>
      <c r="DX471" s="20"/>
      <c r="DY471" s="20"/>
      <c r="DZ471" s="20"/>
      <c r="EA471" s="315"/>
      <c r="EB471" s="20"/>
      <c r="EC471" s="20"/>
      <c r="ED471" s="20"/>
      <c r="EE471" s="20"/>
      <c r="EF471" s="315"/>
      <c r="EG471" s="20"/>
      <c r="EH471" s="20"/>
      <c r="EI471" s="20"/>
      <c r="EJ471" s="20"/>
      <c r="EK471" s="315"/>
      <c r="EL471" s="20"/>
      <c r="EM471" s="20"/>
      <c r="EN471" s="20"/>
      <c r="EO471" s="20"/>
      <c r="EP471" s="151"/>
    </row>
    <row r="472" spans="4:146" x14ac:dyDescent="0.3">
      <c r="D472" s="151" t="s">
        <v>439</v>
      </c>
      <c r="H472" s="20">
        <f>SUM(H473)</f>
        <v>1276235</v>
      </c>
      <c r="I472" s="20"/>
      <c r="J472" s="20"/>
      <c r="K472" s="315"/>
      <c r="M472" s="20">
        <f>SUM(M473)</f>
        <v>0</v>
      </c>
      <c r="N472" s="20"/>
      <c r="O472" s="20"/>
      <c r="P472" s="315"/>
      <c r="R472" s="20">
        <f>SUM(R473:R473)</f>
        <v>196553</v>
      </c>
      <c r="S472" s="20"/>
      <c r="T472" s="20"/>
      <c r="U472" s="315"/>
      <c r="W472" s="20">
        <f>SUM(W473)</f>
        <v>964</v>
      </c>
      <c r="X472" s="20"/>
      <c r="Y472" s="20"/>
      <c r="Z472" s="315"/>
      <c r="AB472" s="20">
        <f>SUM(AB473)</f>
        <v>80144</v>
      </c>
      <c r="AC472" s="20"/>
      <c r="AD472" s="20"/>
      <c r="AE472" s="315"/>
      <c r="AG472" s="20">
        <f>SUM(AG473)</f>
        <v>0</v>
      </c>
      <c r="AH472" s="20"/>
      <c r="AI472" s="20"/>
      <c r="AJ472" s="315"/>
      <c r="AL472" s="20">
        <f>SUM(AL473)</f>
        <v>998574</v>
      </c>
      <c r="AM472" s="20"/>
      <c r="AN472" s="20"/>
      <c r="AO472" s="315"/>
      <c r="AQ472" s="20">
        <f>SUM(AQ473)</f>
        <v>0</v>
      </c>
      <c r="AR472" s="20"/>
      <c r="AS472" s="20"/>
      <c r="AT472" s="315"/>
      <c r="AV472" s="20">
        <f>SUM(AV473)</f>
        <v>0</v>
      </c>
      <c r="AW472" s="20"/>
      <c r="AX472" s="20"/>
      <c r="AY472" s="315"/>
      <c r="BA472" s="20">
        <f>SUM(BA473)</f>
        <v>0</v>
      </c>
      <c r="BB472" s="20"/>
      <c r="BC472" s="20"/>
      <c r="BD472" s="315"/>
      <c r="BF472" s="20">
        <f>SUM(BF473)</f>
        <v>0</v>
      </c>
      <c r="BG472" s="20"/>
      <c r="BH472" s="20"/>
      <c r="BI472" s="315"/>
      <c r="BK472" s="20">
        <f>SUM(BK473)</f>
        <v>0</v>
      </c>
      <c r="BL472" s="20"/>
      <c r="BM472" s="20"/>
      <c r="BN472" s="315"/>
      <c r="BP472" s="20">
        <f>SUM(BP473)</f>
        <v>0</v>
      </c>
      <c r="BQ472" s="20"/>
      <c r="BR472" s="20"/>
      <c r="BS472" s="315"/>
      <c r="BU472" s="20">
        <f>SUM(BU473:BU473)</f>
        <v>1276235</v>
      </c>
      <c r="BV472" s="20"/>
      <c r="BW472" s="20"/>
      <c r="BX472" s="315"/>
      <c r="BZ472" s="20">
        <f>SUM(BZ473)</f>
        <v>882436</v>
      </c>
      <c r="CA472" s="20"/>
      <c r="CB472" s="20"/>
      <c r="CC472" s="315"/>
      <c r="CE472" s="20">
        <f>SUM(CE473:CE473)</f>
        <v>0</v>
      </c>
      <c r="CF472" s="20"/>
      <c r="CG472" s="20"/>
      <c r="CH472" s="315"/>
      <c r="CI472" s="20"/>
      <c r="CJ472" s="20">
        <f>SUM(CJ473:CJ473)</f>
        <v>218694</v>
      </c>
      <c r="CK472" s="20"/>
      <c r="CL472" s="20"/>
      <c r="CM472" s="315"/>
      <c r="CN472" s="20"/>
      <c r="CO472" s="20">
        <f>SUM(CO473:CO473)</f>
        <v>0</v>
      </c>
      <c r="CP472" s="20"/>
      <c r="CQ472" s="20"/>
      <c r="CR472" s="315"/>
      <c r="CS472" s="20"/>
      <c r="CT472" s="20">
        <f>SUM(CT473:CT473)</f>
        <v>0</v>
      </c>
      <c r="CU472" s="20"/>
      <c r="CV472" s="20"/>
      <c r="CW472" s="315"/>
      <c r="CX472" s="20"/>
      <c r="CY472" s="20">
        <f>SUM(CY473:CY473)</f>
        <v>0</v>
      </c>
      <c r="CZ472" s="20"/>
      <c r="DA472" s="20"/>
      <c r="DB472" s="315"/>
      <c r="DC472" s="20"/>
      <c r="DD472" s="20">
        <f>SUM(DD473:DD473)</f>
        <v>237446</v>
      </c>
      <c r="DE472" s="20"/>
      <c r="DF472" s="20"/>
      <c r="DG472" s="315"/>
      <c r="DH472" s="20"/>
      <c r="DI472" s="20">
        <f>SUM(DI473:DI473)</f>
        <v>230297</v>
      </c>
      <c r="DJ472" s="20"/>
      <c r="DK472" s="20"/>
      <c r="DL472" s="315"/>
      <c r="DM472" s="20"/>
      <c r="DN472" s="20">
        <f>SUM(DN473:DN473)</f>
        <v>0</v>
      </c>
      <c r="DO472" s="20"/>
      <c r="DP472" s="20"/>
      <c r="DQ472" s="315"/>
      <c r="DR472" s="20"/>
      <c r="DS472" s="20">
        <f>SUM(DS473:DS473)</f>
        <v>0</v>
      </c>
      <c r="DT472" s="20"/>
      <c r="DU472" s="20"/>
      <c r="DV472" s="315"/>
      <c r="DW472" s="20"/>
      <c r="DX472" s="20">
        <f>SUM(DX473:DX473)</f>
        <v>0</v>
      </c>
      <c r="DY472" s="20"/>
      <c r="DZ472" s="20"/>
      <c r="EA472" s="315"/>
      <c r="EB472" s="20"/>
      <c r="EC472" s="20">
        <f>SUM(EC473:EC473)</f>
        <v>71498</v>
      </c>
      <c r="ED472" s="20"/>
      <c r="EE472" s="20"/>
      <c r="EF472" s="315"/>
      <c r="EG472" s="20"/>
      <c r="EH472" s="20">
        <f>SUM(EH473:EH473)</f>
        <v>124501</v>
      </c>
      <c r="EI472" s="20"/>
      <c r="EJ472" s="20"/>
      <c r="EK472" s="315"/>
      <c r="EM472" s="20">
        <f>SUM(EM473:EM473)</f>
        <v>686437</v>
      </c>
      <c r="EN472" s="20"/>
      <c r="EO472" s="20"/>
      <c r="EP472" s="151"/>
    </row>
    <row r="473" spans="4:146" x14ac:dyDescent="0.3">
      <c r="D473" s="151" t="s">
        <v>416</v>
      </c>
      <c r="G473" s="477"/>
      <c r="H473" s="481">
        <v>1276235</v>
      </c>
      <c r="I473" s="479"/>
      <c r="J473" s="20"/>
      <c r="K473" s="315"/>
      <c r="L473" s="477"/>
      <c r="M473" s="481">
        <v>0</v>
      </c>
      <c r="N473" s="479"/>
      <c r="O473" s="20"/>
      <c r="P473" s="315"/>
      <c r="Q473" s="477"/>
      <c r="R473" s="481">
        <v>196553</v>
      </c>
      <c r="S473" s="479"/>
      <c r="T473" s="20"/>
      <c r="U473" s="315"/>
      <c r="V473" s="477"/>
      <c r="W473" s="481">
        <v>964</v>
      </c>
      <c r="X473" s="479"/>
      <c r="Y473" s="20"/>
      <c r="Z473" s="315"/>
      <c r="AA473" s="477"/>
      <c r="AB473" s="481">
        <v>80144</v>
      </c>
      <c r="AC473" s="479"/>
      <c r="AD473" s="20"/>
      <c r="AE473" s="315"/>
      <c r="AF473" s="477"/>
      <c r="AG473" s="481">
        <v>0</v>
      </c>
      <c r="AH473" s="479"/>
      <c r="AI473" s="20"/>
      <c r="AJ473" s="315"/>
      <c r="AK473" s="477"/>
      <c r="AL473" s="481">
        <v>998574</v>
      </c>
      <c r="AM473" s="479"/>
      <c r="AN473" s="20"/>
      <c r="AO473" s="315"/>
      <c r="AP473" s="477"/>
      <c r="AQ473" s="481">
        <v>0</v>
      </c>
      <c r="AR473" s="479"/>
      <c r="AS473" s="20"/>
      <c r="AT473" s="315"/>
      <c r="AU473" s="477"/>
      <c r="AV473" s="481">
        <v>0</v>
      </c>
      <c r="AW473" s="479"/>
      <c r="AX473" s="20"/>
      <c r="AY473" s="315"/>
      <c r="AZ473" s="477"/>
      <c r="BA473" s="481">
        <v>0</v>
      </c>
      <c r="BB473" s="479"/>
      <c r="BC473" s="20"/>
      <c r="BD473" s="315"/>
      <c r="BE473" s="477"/>
      <c r="BF473" s="481">
        <v>0</v>
      </c>
      <c r="BG473" s="479"/>
      <c r="BH473" s="20"/>
      <c r="BI473" s="315"/>
      <c r="BJ473" s="477"/>
      <c r="BK473" s="481">
        <v>0</v>
      </c>
      <c r="BL473" s="479"/>
      <c r="BM473" s="20"/>
      <c r="BN473" s="315"/>
      <c r="BO473" s="477"/>
      <c r="BP473" s="481">
        <v>0</v>
      </c>
      <c r="BQ473" s="479"/>
      <c r="BR473" s="20"/>
      <c r="BS473" s="315"/>
      <c r="BT473" s="477"/>
      <c r="BU473" s="481">
        <f>SUM(M473:BP473)</f>
        <v>1276235</v>
      </c>
      <c r="BV473" s="479"/>
      <c r="BW473" s="20"/>
      <c r="BX473" s="315"/>
      <c r="BY473" s="477"/>
      <c r="BZ473" s="481">
        <v>882436</v>
      </c>
      <c r="CA473" s="479"/>
      <c r="CB473" s="20"/>
      <c r="CC473" s="315"/>
      <c r="CD473" s="477"/>
      <c r="CE473" s="481">
        <v>0</v>
      </c>
      <c r="CF473" s="479"/>
      <c r="CG473" s="20"/>
      <c r="CH473" s="315"/>
      <c r="CI473" s="480"/>
      <c r="CJ473" s="481">
        <v>218694</v>
      </c>
      <c r="CK473" s="479"/>
      <c r="CL473" s="20"/>
      <c r="CM473" s="315"/>
      <c r="CN473" s="480"/>
      <c r="CO473" s="481">
        <v>0</v>
      </c>
      <c r="CP473" s="479"/>
      <c r="CQ473" s="20"/>
      <c r="CR473" s="315"/>
      <c r="CS473" s="480"/>
      <c r="CT473" s="481">
        <v>0</v>
      </c>
      <c r="CU473" s="479"/>
      <c r="CV473" s="20"/>
      <c r="CW473" s="315"/>
      <c r="CX473" s="480"/>
      <c r="CY473" s="481">
        <v>0</v>
      </c>
      <c r="CZ473" s="479"/>
      <c r="DA473" s="20"/>
      <c r="DB473" s="315"/>
      <c r="DC473" s="480"/>
      <c r="DD473" s="481">
        <v>237446</v>
      </c>
      <c r="DE473" s="479"/>
      <c r="DF473" s="20"/>
      <c r="DG473" s="315"/>
      <c r="DH473" s="480"/>
      <c r="DI473" s="481">
        <v>230297</v>
      </c>
      <c r="DJ473" s="479"/>
      <c r="DK473" s="20"/>
      <c r="DL473" s="315"/>
      <c r="DM473" s="480"/>
      <c r="DN473" s="481">
        <v>0</v>
      </c>
      <c r="DO473" s="479"/>
      <c r="DP473" s="20"/>
      <c r="DQ473" s="315"/>
      <c r="DR473" s="480"/>
      <c r="DS473" s="481">
        <v>0</v>
      </c>
      <c r="DT473" s="479"/>
      <c r="DU473" s="20"/>
      <c r="DV473" s="315"/>
      <c r="DW473" s="480"/>
      <c r="DX473" s="481">
        <v>0</v>
      </c>
      <c r="DY473" s="479"/>
      <c r="DZ473" s="20"/>
      <c r="EA473" s="315"/>
      <c r="EB473" s="480"/>
      <c r="EC473" s="481">
        <v>71498</v>
      </c>
      <c r="ED473" s="479"/>
      <c r="EE473" s="20"/>
      <c r="EF473" s="315"/>
      <c r="EG473" s="480"/>
      <c r="EH473" s="481">
        <v>124501</v>
      </c>
      <c r="EI473" s="479"/>
      <c r="EJ473" s="20"/>
      <c r="EK473" s="315"/>
      <c r="EL473" s="477"/>
      <c r="EM473" s="481">
        <f>SUM(CE473:DX473)</f>
        <v>686437</v>
      </c>
      <c r="EN473" s="479"/>
      <c r="EO473" s="20"/>
      <c r="EP473" s="151"/>
    </row>
    <row r="474" spans="4:146" x14ac:dyDescent="0.3">
      <c r="D474" s="151"/>
      <c r="H474" s="20"/>
      <c r="I474" s="20"/>
      <c r="J474" s="20"/>
      <c r="K474" s="315"/>
      <c r="L474" s="20"/>
      <c r="M474" s="20"/>
      <c r="N474" s="20"/>
      <c r="O474" s="20"/>
      <c r="P474" s="315"/>
      <c r="Q474" s="20"/>
      <c r="R474" s="20"/>
      <c r="S474" s="20"/>
      <c r="T474" s="20"/>
      <c r="U474" s="315"/>
      <c r="V474" s="20"/>
      <c r="W474" s="20"/>
      <c r="X474" s="20"/>
      <c r="Y474" s="20"/>
      <c r="Z474" s="315"/>
      <c r="AA474" s="20"/>
      <c r="AB474" s="20"/>
      <c r="AC474" s="20"/>
      <c r="AD474" s="20"/>
      <c r="AE474" s="315"/>
      <c r="AF474" s="20"/>
      <c r="AG474" s="20"/>
      <c r="AH474" s="20"/>
      <c r="AI474" s="20"/>
      <c r="AJ474" s="315"/>
      <c r="AK474" s="20"/>
      <c r="AL474" s="20"/>
      <c r="AM474" s="20"/>
      <c r="AN474" s="20"/>
      <c r="AO474" s="315"/>
      <c r="AP474" s="20"/>
      <c r="AQ474" s="20"/>
      <c r="AR474" s="20"/>
      <c r="AS474" s="20"/>
      <c r="AT474" s="315"/>
      <c r="AU474" s="20"/>
      <c r="AV474" s="20"/>
      <c r="AW474" s="20"/>
      <c r="AX474" s="20"/>
      <c r="AY474" s="315"/>
      <c r="AZ474" s="20"/>
      <c r="BA474" s="20"/>
      <c r="BB474" s="20"/>
      <c r="BC474" s="20"/>
      <c r="BD474" s="315"/>
      <c r="BE474" s="20"/>
      <c r="BF474" s="20"/>
      <c r="BG474" s="20"/>
      <c r="BH474" s="20"/>
      <c r="BI474" s="315"/>
      <c r="BJ474" s="20"/>
      <c r="BK474" s="20"/>
      <c r="BL474" s="20"/>
      <c r="BM474" s="20"/>
      <c r="BN474" s="315"/>
      <c r="BO474" s="20"/>
      <c r="BP474" s="20"/>
      <c r="BQ474" s="20"/>
      <c r="BR474" s="20"/>
      <c r="BS474" s="315"/>
      <c r="BT474" s="20"/>
      <c r="BU474" s="20"/>
      <c r="BV474" s="20"/>
      <c r="BW474" s="20"/>
      <c r="BX474" s="315"/>
      <c r="BY474" s="20"/>
      <c r="BZ474" s="20"/>
      <c r="CA474" s="20"/>
      <c r="CB474" s="20"/>
      <c r="CC474" s="315"/>
      <c r="CD474" s="20"/>
      <c r="CE474" s="20"/>
      <c r="CF474" s="20"/>
      <c r="CG474" s="20"/>
      <c r="CH474" s="315"/>
      <c r="CI474" s="20"/>
      <c r="CJ474" s="20"/>
      <c r="CK474" s="20"/>
      <c r="CL474" s="20"/>
      <c r="CM474" s="315"/>
      <c r="CN474" s="20"/>
      <c r="CO474" s="20"/>
      <c r="CP474" s="20"/>
      <c r="CQ474" s="20"/>
      <c r="CR474" s="315"/>
      <c r="CS474" s="20"/>
      <c r="CT474" s="20"/>
      <c r="CU474" s="20"/>
      <c r="CV474" s="20"/>
      <c r="CW474" s="315"/>
      <c r="CX474" s="20"/>
      <c r="CY474" s="20"/>
      <c r="CZ474" s="20"/>
      <c r="DA474" s="20"/>
      <c r="DB474" s="315"/>
      <c r="DC474" s="20"/>
      <c r="DD474" s="20"/>
      <c r="DE474" s="20"/>
      <c r="DF474" s="20"/>
      <c r="DG474" s="315"/>
      <c r="DH474" s="20"/>
      <c r="DI474" s="20"/>
      <c r="DJ474" s="20"/>
      <c r="DK474" s="20"/>
      <c r="DL474" s="315"/>
      <c r="DM474" s="20"/>
      <c r="DN474" s="20"/>
      <c r="DO474" s="20"/>
      <c r="DP474" s="20"/>
      <c r="DQ474" s="315"/>
      <c r="DR474" s="20"/>
      <c r="DS474" s="20"/>
      <c r="DT474" s="20"/>
      <c r="DU474" s="20"/>
      <c r="DV474" s="315"/>
      <c r="DW474" s="20"/>
      <c r="DX474" s="20"/>
      <c r="DY474" s="20"/>
      <c r="DZ474" s="20"/>
      <c r="EA474" s="315"/>
      <c r="EB474" s="20"/>
      <c r="EC474" s="20"/>
      <c r="ED474" s="20"/>
      <c r="EE474" s="20"/>
      <c r="EF474" s="315"/>
      <c r="EG474" s="20"/>
      <c r="EH474" s="20"/>
      <c r="EI474" s="20"/>
      <c r="EJ474" s="20"/>
      <c r="EK474" s="315"/>
      <c r="EL474" s="20"/>
      <c r="EM474" s="20"/>
      <c r="EN474" s="20"/>
      <c r="EO474" s="20"/>
      <c r="EP474" s="151"/>
    </row>
    <row r="475" spans="4:146" x14ac:dyDescent="0.3">
      <c r="D475" s="151" t="s">
        <v>441</v>
      </c>
      <c r="H475" s="20">
        <f>SUM(H476:H476)</f>
        <v>390297</v>
      </c>
      <c r="J475" s="20"/>
      <c r="K475" s="315"/>
      <c r="L475" s="20"/>
      <c r="M475" s="20">
        <f>SUM(M476:M476)</f>
        <v>98003</v>
      </c>
      <c r="N475" s="20"/>
      <c r="O475" s="20"/>
      <c r="P475" s="315"/>
      <c r="Q475" s="20"/>
      <c r="R475" s="20">
        <f>SUM(R476:R476)</f>
        <v>41259</v>
      </c>
      <c r="S475" s="20"/>
      <c r="T475" s="20"/>
      <c r="U475" s="315"/>
      <c r="V475" s="20"/>
      <c r="W475" s="20">
        <f>SUM(W476:W476)</f>
        <v>211421</v>
      </c>
      <c r="X475" s="20"/>
      <c r="Y475" s="20"/>
      <c r="Z475" s="315"/>
      <c r="AA475" s="20"/>
      <c r="AB475" s="20">
        <f>SUM(AB476:AB476)</f>
        <v>0</v>
      </c>
      <c r="AC475" s="20"/>
      <c r="AD475" s="20"/>
      <c r="AE475" s="315"/>
      <c r="AF475" s="20"/>
      <c r="AG475" s="20">
        <f>SUM(AG476:AG476)</f>
        <v>0</v>
      </c>
      <c r="AH475" s="20"/>
      <c r="AI475" s="20"/>
      <c r="AJ475" s="315"/>
      <c r="AK475" s="20"/>
      <c r="AL475" s="20">
        <f>SUM(AL476:AL476)</f>
        <v>39614</v>
      </c>
      <c r="AM475" s="20"/>
      <c r="AN475" s="20"/>
      <c r="AO475" s="315"/>
      <c r="AP475" s="20"/>
      <c r="AQ475" s="20">
        <f>SUM(AQ476:AQ476)</f>
        <v>206957</v>
      </c>
      <c r="AR475" s="20"/>
      <c r="AS475" s="20"/>
      <c r="AT475" s="315"/>
      <c r="AU475" s="20"/>
      <c r="AV475" s="20">
        <f>SUM(AV476:AV476)</f>
        <v>619820</v>
      </c>
      <c r="AW475" s="20"/>
      <c r="AX475" s="20"/>
      <c r="AY475" s="315"/>
      <c r="AZ475" s="20"/>
      <c r="BA475" s="20">
        <f>SUM(BA476:BA476)</f>
        <v>0</v>
      </c>
      <c r="BB475" s="20"/>
      <c r="BC475" s="20"/>
      <c r="BD475" s="315"/>
      <c r="BE475" s="20"/>
      <c r="BF475" s="20">
        <f>SUM(BF476:BF476)</f>
        <v>0</v>
      </c>
      <c r="BG475" s="20"/>
      <c r="BH475" s="20"/>
      <c r="BI475" s="315"/>
      <c r="BJ475" s="20"/>
      <c r="BK475" s="20">
        <f>SUM(BK476:BK476)</f>
        <v>0</v>
      </c>
      <c r="BL475" s="20"/>
      <c r="BM475" s="20"/>
      <c r="BN475" s="315"/>
      <c r="BO475" s="20"/>
      <c r="BP475" s="20">
        <f>SUM(BP476:BP476)</f>
        <v>0</v>
      </c>
      <c r="BQ475" s="20"/>
      <c r="BR475" s="20"/>
      <c r="BS475" s="315"/>
      <c r="BT475" s="20"/>
      <c r="BU475" s="20">
        <f>SUM(BU476:BU476)</f>
        <v>1217074</v>
      </c>
      <c r="BV475" s="20"/>
      <c r="BW475" s="20"/>
      <c r="BX475" s="315"/>
      <c r="BY475" s="20"/>
      <c r="BZ475" s="20">
        <f>SUM(BZ476:BZ476)</f>
        <v>511934</v>
      </c>
      <c r="CB475" s="20"/>
      <c r="CC475" s="315"/>
      <c r="CD475" s="20"/>
      <c r="CE475" s="20">
        <f>SUM(CE476:CE476)</f>
        <v>0</v>
      </c>
      <c r="CF475" s="20"/>
      <c r="CG475" s="20"/>
      <c r="CH475" s="315"/>
      <c r="CI475" s="20"/>
      <c r="CJ475" s="20">
        <f>SUM(CJ476:CJ476)</f>
        <v>0</v>
      </c>
      <c r="CK475" s="20"/>
      <c r="CL475" s="20"/>
      <c r="CM475" s="315"/>
      <c r="CN475" s="20"/>
      <c r="CO475" s="20">
        <f>SUM(CO476:CO476)</f>
        <v>0</v>
      </c>
      <c r="CP475" s="20"/>
      <c r="CQ475" s="20"/>
      <c r="CR475" s="315"/>
      <c r="CS475" s="20"/>
      <c r="CT475" s="20">
        <f>SUM(CT476:CT476)</f>
        <v>0</v>
      </c>
      <c r="CU475" s="20"/>
      <c r="CV475" s="20"/>
      <c r="CW475" s="315"/>
      <c r="CX475" s="20"/>
      <c r="CY475" s="20">
        <f>SUM(CY476:CY476)</f>
        <v>0</v>
      </c>
      <c r="CZ475" s="20"/>
      <c r="DA475" s="20"/>
      <c r="DB475" s="315"/>
      <c r="DC475" s="20"/>
      <c r="DD475" s="20">
        <f>SUM(DD476:DD476)</f>
        <v>0</v>
      </c>
      <c r="DE475" s="20"/>
      <c r="DF475" s="20"/>
      <c r="DG475" s="315"/>
      <c r="DH475" s="20"/>
      <c r="DI475" s="20">
        <f>SUM(DI476:DI476)</f>
        <v>0</v>
      </c>
      <c r="DJ475" s="20"/>
      <c r="DK475" s="20"/>
      <c r="DL475" s="315"/>
      <c r="DM475" s="20"/>
      <c r="DN475" s="20">
        <f>SUM(DN476:DN476)</f>
        <v>0</v>
      </c>
      <c r="DO475" s="20"/>
      <c r="DP475" s="20"/>
      <c r="DQ475" s="315"/>
      <c r="DR475" s="20"/>
      <c r="DS475" s="20">
        <f>SUM(DS476:DS476)</f>
        <v>9407</v>
      </c>
      <c r="DT475" s="20"/>
      <c r="DU475" s="20"/>
      <c r="DV475" s="315"/>
      <c r="DW475" s="20"/>
      <c r="DX475" s="20">
        <f>SUM(DX476:DX476)</f>
        <v>0</v>
      </c>
      <c r="DY475" s="20"/>
      <c r="DZ475" s="20"/>
      <c r="EA475" s="315"/>
      <c r="EB475" s="20"/>
      <c r="EC475" s="20">
        <f>SUM(EC476:EC476)</f>
        <v>141255</v>
      </c>
      <c r="ED475" s="20"/>
      <c r="EE475" s="20"/>
      <c r="EF475" s="315"/>
      <c r="EG475" s="20"/>
      <c r="EH475" s="20">
        <f>SUM(EH476:EH476)</f>
        <v>361272</v>
      </c>
      <c r="EI475" s="20"/>
      <c r="EJ475" s="20"/>
      <c r="EK475" s="315"/>
      <c r="EL475" s="20"/>
      <c r="EM475" s="20">
        <f>SUM(EM476:EM476)</f>
        <v>9407</v>
      </c>
      <c r="EN475" s="20"/>
      <c r="EO475" s="20"/>
      <c r="EP475" s="151"/>
    </row>
    <row r="476" spans="4:146" x14ac:dyDescent="0.3">
      <c r="D476" s="151" t="s">
        <v>416</v>
      </c>
      <c r="G476" s="477"/>
      <c r="H476" s="481">
        <v>390297</v>
      </c>
      <c r="I476" s="479"/>
      <c r="J476" s="20"/>
      <c r="K476" s="315"/>
      <c r="L476" s="477"/>
      <c r="M476" s="481">
        <v>98003</v>
      </c>
      <c r="N476" s="479"/>
      <c r="O476" s="20"/>
      <c r="P476" s="315"/>
      <c r="Q476" s="477"/>
      <c r="R476" s="481">
        <v>41259</v>
      </c>
      <c r="S476" s="479"/>
      <c r="T476" s="20"/>
      <c r="U476" s="315"/>
      <c r="V476" s="477"/>
      <c r="W476" s="481">
        <v>211421</v>
      </c>
      <c r="X476" s="479"/>
      <c r="Y476" s="20"/>
      <c r="Z476" s="315"/>
      <c r="AA476" s="477"/>
      <c r="AB476" s="481">
        <v>0</v>
      </c>
      <c r="AC476" s="479"/>
      <c r="AD476" s="20"/>
      <c r="AE476" s="315"/>
      <c r="AF476" s="477"/>
      <c r="AG476" s="481">
        <v>0</v>
      </c>
      <c r="AH476" s="479"/>
      <c r="AI476" s="20"/>
      <c r="AJ476" s="315"/>
      <c r="AK476" s="477"/>
      <c r="AL476" s="481">
        <v>39614</v>
      </c>
      <c r="AM476" s="479"/>
      <c r="AN476" s="20"/>
      <c r="AO476" s="315"/>
      <c r="AP476" s="477"/>
      <c r="AQ476" s="481">
        <v>206957</v>
      </c>
      <c r="AR476" s="479"/>
      <c r="AS476" s="20"/>
      <c r="AT476" s="315"/>
      <c r="AU476" s="477"/>
      <c r="AV476" s="481">
        <v>619820</v>
      </c>
      <c r="AW476" s="479"/>
      <c r="AX476" s="20"/>
      <c r="AY476" s="315"/>
      <c r="AZ476" s="477"/>
      <c r="BA476" s="481">
        <v>0</v>
      </c>
      <c r="BB476" s="479"/>
      <c r="BC476" s="20"/>
      <c r="BD476" s="315"/>
      <c r="BE476" s="477"/>
      <c r="BF476" s="481">
        <v>0</v>
      </c>
      <c r="BG476" s="479"/>
      <c r="BH476" s="20"/>
      <c r="BI476" s="315"/>
      <c r="BJ476" s="477"/>
      <c r="BK476" s="481">
        <v>0</v>
      </c>
      <c r="BL476" s="479"/>
      <c r="BM476" s="20"/>
      <c r="BN476" s="315"/>
      <c r="BO476" s="477"/>
      <c r="BP476" s="481">
        <v>0</v>
      </c>
      <c r="BQ476" s="479"/>
      <c r="BR476" s="20"/>
      <c r="BS476" s="315"/>
      <c r="BT476" s="477"/>
      <c r="BU476" s="481">
        <f>SUM(M476:BP476)</f>
        <v>1217074</v>
      </c>
      <c r="BV476" s="479"/>
      <c r="BW476" s="20"/>
      <c r="BX476" s="315"/>
      <c r="BY476" s="477"/>
      <c r="BZ476" s="481">
        <v>511934</v>
      </c>
      <c r="CA476" s="479"/>
      <c r="CB476" s="20"/>
      <c r="CC476" s="315"/>
      <c r="CD476" s="477"/>
      <c r="CE476" s="481">
        <v>0</v>
      </c>
      <c r="CF476" s="479"/>
      <c r="CG476" s="20"/>
      <c r="CH476" s="315"/>
      <c r="CI476" s="480"/>
      <c r="CJ476" s="481">
        <v>0</v>
      </c>
      <c r="CK476" s="479"/>
      <c r="CL476" s="20"/>
      <c r="CM476" s="315"/>
      <c r="CN476" s="480"/>
      <c r="CO476" s="481">
        <v>0</v>
      </c>
      <c r="CP476" s="479"/>
      <c r="CQ476" s="20"/>
      <c r="CR476" s="315"/>
      <c r="CS476" s="480"/>
      <c r="CT476" s="481">
        <v>0</v>
      </c>
      <c r="CU476" s="479"/>
      <c r="CV476" s="20"/>
      <c r="CW476" s="315"/>
      <c r="CX476" s="480"/>
      <c r="CY476" s="481">
        <v>0</v>
      </c>
      <c r="CZ476" s="479"/>
      <c r="DA476" s="20"/>
      <c r="DB476" s="315"/>
      <c r="DC476" s="480"/>
      <c r="DD476" s="481">
        <v>0</v>
      </c>
      <c r="DE476" s="479"/>
      <c r="DF476" s="20"/>
      <c r="DG476" s="315"/>
      <c r="DH476" s="480"/>
      <c r="DI476" s="481">
        <v>0</v>
      </c>
      <c r="DJ476" s="479"/>
      <c r="DK476" s="20"/>
      <c r="DL476" s="315"/>
      <c r="DM476" s="480"/>
      <c r="DN476" s="481">
        <v>0</v>
      </c>
      <c r="DO476" s="479"/>
      <c r="DP476" s="20"/>
      <c r="DQ476" s="315"/>
      <c r="DR476" s="480"/>
      <c r="DS476" s="481">
        <v>9407</v>
      </c>
      <c r="DT476" s="479"/>
      <c r="DU476" s="20"/>
      <c r="DV476" s="315"/>
      <c r="DW476" s="480"/>
      <c r="DX476" s="481">
        <v>0</v>
      </c>
      <c r="DY476" s="479"/>
      <c r="DZ476" s="20"/>
      <c r="EA476" s="315"/>
      <c r="EB476" s="480"/>
      <c r="EC476" s="481">
        <v>141255</v>
      </c>
      <c r="ED476" s="479"/>
      <c r="EE476" s="20"/>
      <c r="EF476" s="315"/>
      <c r="EG476" s="480"/>
      <c r="EH476" s="481">
        <v>361272</v>
      </c>
      <c r="EI476" s="479"/>
      <c r="EJ476" s="20"/>
      <c r="EK476" s="315"/>
      <c r="EL476" s="477"/>
      <c r="EM476" s="481">
        <f>SUM(CE476:DX476)</f>
        <v>9407</v>
      </c>
      <c r="EN476" s="479"/>
      <c r="EO476" s="20"/>
      <c r="EP476" s="151"/>
    </row>
    <row r="477" spans="4:146" x14ac:dyDescent="0.3">
      <c r="D477" s="151"/>
      <c r="H477" s="20"/>
      <c r="I477" s="20"/>
      <c r="J477" s="20"/>
      <c r="K477" s="315"/>
      <c r="M477" s="20"/>
      <c r="N477" s="20"/>
      <c r="O477" s="20"/>
      <c r="P477" s="315"/>
      <c r="R477" s="20"/>
      <c r="S477" s="20"/>
      <c r="T477" s="20"/>
      <c r="U477" s="315"/>
      <c r="W477" s="20"/>
      <c r="X477" s="20"/>
      <c r="Y477" s="20"/>
      <c r="Z477" s="315"/>
      <c r="AB477" s="20"/>
      <c r="AC477" s="20"/>
      <c r="AD477" s="20"/>
      <c r="AE477" s="315"/>
      <c r="AG477" s="20"/>
      <c r="AH477" s="20"/>
      <c r="AI477" s="20"/>
      <c r="AJ477" s="315"/>
      <c r="AL477" s="20"/>
      <c r="AM477" s="20"/>
      <c r="AN477" s="20"/>
      <c r="AO477" s="315"/>
      <c r="AQ477" s="20"/>
      <c r="AR477" s="20"/>
      <c r="AS477" s="20"/>
      <c r="AT477" s="315"/>
      <c r="AV477" s="20"/>
      <c r="AW477" s="20"/>
      <c r="AX477" s="20"/>
      <c r="AY477" s="315"/>
      <c r="BA477" s="20"/>
      <c r="BB477" s="20"/>
      <c r="BC477" s="20"/>
      <c r="BD477" s="315"/>
      <c r="BF477" s="20"/>
      <c r="BG477" s="20"/>
      <c r="BH477" s="20"/>
      <c r="BI477" s="315"/>
      <c r="BK477" s="20"/>
      <c r="BL477" s="20"/>
      <c r="BM477" s="20"/>
      <c r="BN477" s="315"/>
      <c r="BP477" s="20"/>
      <c r="BQ477" s="20"/>
      <c r="BR477" s="20"/>
      <c r="BS477" s="315"/>
      <c r="BU477" s="20"/>
      <c r="BV477" s="20"/>
      <c r="BW477" s="20"/>
      <c r="BX477" s="315"/>
      <c r="BZ477" s="20"/>
      <c r="CA477" s="20"/>
      <c r="CB477" s="20"/>
      <c r="CC477" s="315"/>
      <c r="CE477" s="20"/>
      <c r="CF477" s="20"/>
      <c r="CG477" s="20"/>
      <c r="CH477" s="315"/>
      <c r="CI477" s="20"/>
      <c r="CJ477" s="20"/>
      <c r="CK477" s="20"/>
      <c r="CL477" s="20"/>
      <c r="CM477" s="315"/>
      <c r="CN477" s="20"/>
      <c r="CO477" s="20"/>
      <c r="CP477" s="20"/>
      <c r="CQ477" s="20"/>
      <c r="CR477" s="315"/>
      <c r="CS477" s="20"/>
      <c r="CT477" s="20"/>
      <c r="CU477" s="20"/>
      <c r="CV477" s="20"/>
      <c r="CW477" s="315"/>
      <c r="CX477" s="20"/>
      <c r="CY477" s="20"/>
      <c r="CZ477" s="20"/>
      <c r="DA477" s="20"/>
      <c r="DB477" s="315"/>
      <c r="DC477" s="20"/>
      <c r="DD477" s="20"/>
      <c r="DE477" s="20"/>
      <c r="DF477" s="20"/>
      <c r="DG477" s="315"/>
      <c r="DH477" s="20"/>
      <c r="DI477" s="20"/>
      <c r="DJ477" s="20"/>
      <c r="DK477" s="20"/>
      <c r="DL477" s="315"/>
      <c r="DM477" s="20"/>
      <c r="DN477" s="20"/>
      <c r="DO477" s="20"/>
      <c r="DP477" s="20"/>
      <c r="DQ477" s="315"/>
      <c r="DR477" s="20"/>
      <c r="DS477" s="20"/>
      <c r="DT477" s="20"/>
      <c r="DU477" s="20"/>
      <c r="DV477" s="315"/>
      <c r="DW477" s="20"/>
      <c r="DX477" s="20"/>
      <c r="DY477" s="20"/>
      <c r="DZ477" s="20"/>
      <c r="EA477" s="315"/>
      <c r="EB477" s="20"/>
      <c r="EC477" s="20"/>
      <c r="ED477" s="20"/>
      <c r="EE477" s="20"/>
      <c r="EF477" s="315"/>
      <c r="EG477" s="20"/>
      <c r="EH477" s="20"/>
      <c r="EI477" s="20"/>
      <c r="EJ477" s="20"/>
      <c r="EK477" s="315"/>
      <c r="EM477" s="20"/>
      <c r="EN477" s="20"/>
      <c r="EO477" s="20"/>
      <c r="EP477" s="151"/>
    </row>
    <row r="478" spans="4:146" x14ac:dyDescent="0.3">
      <c r="D478" s="151" t="s">
        <v>442</v>
      </c>
      <c r="H478" s="20">
        <f>SUM(H479:H479)</f>
        <v>0</v>
      </c>
      <c r="J478" s="20"/>
      <c r="K478" s="315"/>
      <c r="L478" s="20"/>
      <c r="M478" s="20">
        <f>SUM(M479:M479)</f>
        <v>0</v>
      </c>
      <c r="N478" s="20"/>
      <c r="O478" s="20"/>
      <c r="P478" s="315"/>
      <c r="Q478" s="20"/>
      <c r="R478" s="20">
        <f>SUM(R479:R479)</f>
        <v>0</v>
      </c>
      <c r="S478" s="20"/>
      <c r="T478" s="20"/>
      <c r="U478" s="315"/>
      <c r="V478" s="20"/>
      <c r="W478" s="20">
        <f>SUM(W479:W479)</f>
        <v>0</v>
      </c>
      <c r="X478" s="20"/>
      <c r="Y478" s="20"/>
      <c r="Z478" s="315"/>
      <c r="AA478" s="20"/>
      <c r="AB478" s="20">
        <f>SUM(AB479:AB479)</f>
        <v>0</v>
      </c>
      <c r="AC478" s="20"/>
      <c r="AD478" s="20"/>
      <c r="AE478" s="315"/>
      <c r="AF478" s="20"/>
      <c r="AG478" s="20">
        <f>SUM(AG479:AG479)</f>
        <v>0</v>
      </c>
      <c r="AH478" s="20"/>
      <c r="AI478" s="20"/>
      <c r="AJ478" s="315"/>
      <c r="AK478" s="20"/>
      <c r="AL478" s="20">
        <f>SUM(AL479:AL479)</f>
        <v>0</v>
      </c>
      <c r="AM478" s="20"/>
      <c r="AN478" s="20"/>
      <c r="AO478" s="315"/>
      <c r="AP478" s="20"/>
      <c r="AQ478" s="20">
        <f>SUM(AQ479:AQ479)</f>
        <v>0</v>
      </c>
      <c r="AR478" s="20"/>
      <c r="AS478" s="20"/>
      <c r="AT478" s="315"/>
      <c r="AU478" s="20"/>
      <c r="AV478" s="20">
        <f>SUM(AV479:AV479)</f>
        <v>0</v>
      </c>
      <c r="AW478" s="20"/>
      <c r="AX478" s="20"/>
      <c r="AY478" s="315"/>
      <c r="AZ478" s="20"/>
      <c r="BA478" s="20">
        <f>SUM(BA479:BA479)</f>
        <v>0</v>
      </c>
      <c r="BB478" s="20"/>
      <c r="BC478" s="20"/>
      <c r="BD478" s="315"/>
      <c r="BE478" s="20"/>
      <c r="BF478" s="20">
        <f>SUM(BF479:BF479)</f>
        <v>20297</v>
      </c>
      <c r="BG478" s="20"/>
      <c r="BH478" s="20"/>
      <c r="BI478" s="315"/>
      <c r="BJ478" s="20"/>
      <c r="BK478" s="20">
        <f>SUM(BK479:BK479)</f>
        <v>0</v>
      </c>
      <c r="BL478" s="20"/>
      <c r="BM478" s="20"/>
      <c r="BN478" s="315"/>
      <c r="BO478" s="20"/>
      <c r="BP478" s="20">
        <f>SUM(BP479:BP479)</f>
        <v>0</v>
      </c>
      <c r="BQ478" s="20"/>
      <c r="BR478" s="20"/>
      <c r="BS478" s="315"/>
      <c r="BU478" s="20">
        <f>SUM(BU479:BU479)</f>
        <v>20297</v>
      </c>
      <c r="BV478" s="20"/>
      <c r="BW478" s="20"/>
      <c r="BX478" s="315"/>
      <c r="BZ478" s="20">
        <f>SUM(BZ479:BZ479)</f>
        <v>376007</v>
      </c>
      <c r="CB478" s="20"/>
      <c r="CC478" s="315"/>
      <c r="CD478" s="20"/>
      <c r="CE478" s="20">
        <f>SUM(CE479:CE479)</f>
        <v>0</v>
      </c>
      <c r="CF478" s="20"/>
      <c r="CG478" s="20"/>
      <c r="CH478" s="315"/>
      <c r="CI478" s="20"/>
      <c r="CJ478" s="20">
        <f>SUM(CJ479:CJ479)</f>
        <v>82818</v>
      </c>
      <c r="CK478" s="20"/>
      <c r="CL478" s="20"/>
      <c r="CM478" s="315"/>
      <c r="CN478" s="20"/>
      <c r="CO478" s="20">
        <f>SUM(CO479:CO479)</f>
        <v>293189</v>
      </c>
      <c r="CP478" s="20"/>
      <c r="CQ478" s="20"/>
      <c r="CR478" s="315"/>
      <c r="CS478" s="20"/>
      <c r="CT478" s="20">
        <f>SUM(CT479:CT479)</f>
        <v>0</v>
      </c>
      <c r="CU478" s="20"/>
      <c r="CV478" s="20"/>
      <c r="CW478" s="315"/>
      <c r="CX478" s="20"/>
      <c r="CY478" s="20">
        <f>SUM(CY479:CY479)</f>
        <v>0</v>
      </c>
      <c r="CZ478" s="20"/>
      <c r="DA478" s="20"/>
      <c r="DB478" s="315"/>
      <c r="DC478" s="20"/>
      <c r="DD478" s="20">
        <f>SUM(DD479:DD479)</f>
        <v>0</v>
      </c>
      <c r="DE478" s="20"/>
      <c r="DF478" s="20"/>
      <c r="DG478" s="315"/>
      <c r="DH478" s="20"/>
      <c r="DI478" s="20">
        <f>SUM(DI479:DI479)</f>
        <v>0</v>
      </c>
      <c r="DJ478" s="20"/>
      <c r="DK478" s="20"/>
      <c r="DL478" s="315"/>
      <c r="DM478" s="20"/>
      <c r="DN478" s="20">
        <f>SUM(DN479:DN479)</f>
        <v>0</v>
      </c>
      <c r="DO478" s="20"/>
      <c r="DP478" s="20"/>
      <c r="DQ478" s="315"/>
      <c r="DR478" s="20"/>
      <c r="DS478" s="20">
        <f>SUM(DS479:DS479)</f>
        <v>0</v>
      </c>
      <c r="DT478" s="20"/>
      <c r="DU478" s="20"/>
      <c r="DV478" s="315"/>
      <c r="DW478" s="20"/>
      <c r="DX478" s="20">
        <f>SUM(DX479:DX479)</f>
        <v>0</v>
      </c>
      <c r="DY478" s="20"/>
      <c r="DZ478" s="20"/>
      <c r="EA478" s="315"/>
      <c r="EB478" s="20"/>
      <c r="EC478" s="20">
        <f>SUM(EC479:EC479)</f>
        <v>0</v>
      </c>
      <c r="ED478" s="20"/>
      <c r="EE478" s="20"/>
      <c r="EF478" s="315"/>
      <c r="EG478" s="20"/>
      <c r="EH478" s="20">
        <f>SUM(EH479:EH479)</f>
        <v>0</v>
      </c>
      <c r="EI478" s="20"/>
      <c r="EJ478" s="20"/>
      <c r="EK478" s="315"/>
      <c r="EM478" s="20">
        <f>SUM(EM479:EM479)</f>
        <v>376007</v>
      </c>
      <c r="EN478" s="20"/>
      <c r="EO478" s="20"/>
      <c r="EP478" s="151"/>
    </row>
    <row r="479" spans="4:146" x14ac:dyDescent="0.3">
      <c r="D479" s="151" t="s">
        <v>416</v>
      </c>
      <c r="G479" s="477"/>
      <c r="H479" s="481">
        <v>0</v>
      </c>
      <c r="I479" s="479"/>
      <c r="J479" s="20"/>
      <c r="K479" s="315"/>
      <c r="L479" s="477"/>
      <c r="M479" s="481">
        <v>0</v>
      </c>
      <c r="N479" s="479"/>
      <c r="O479" s="20"/>
      <c r="P479" s="315"/>
      <c r="Q479" s="477"/>
      <c r="R479" s="481">
        <v>0</v>
      </c>
      <c r="S479" s="479"/>
      <c r="T479" s="20"/>
      <c r="U479" s="315"/>
      <c r="V479" s="477"/>
      <c r="W479" s="481">
        <v>0</v>
      </c>
      <c r="X479" s="479"/>
      <c r="Y479" s="20"/>
      <c r="Z479" s="315"/>
      <c r="AA479" s="477"/>
      <c r="AB479" s="481">
        <v>0</v>
      </c>
      <c r="AC479" s="479"/>
      <c r="AD479" s="20"/>
      <c r="AE479" s="315"/>
      <c r="AF479" s="477"/>
      <c r="AG479" s="481">
        <v>0</v>
      </c>
      <c r="AH479" s="479"/>
      <c r="AI479" s="20"/>
      <c r="AJ479" s="315"/>
      <c r="AK479" s="477"/>
      <c r="AL479" s="481">
        <v>0</v>
      </c>
      <c r="AM479" s="479"/>
      <c r="AN479" s="20"/>
      <c r="AO479" s="315"/>
      <c r="AP479" s="477"/>
      <c r="AQ479" s="481">
        <v>0</v>
      </c>
      <c r="AR479" s="479"/>
      <c r="AS479" s="20"/>
      <c r="AT479" s="315"/>
      <c r="AU479" s="477"/>
      <c r="AV479" s="481">
        <v>0</v>
      </c>
      <c r="AW479" s="479"/>
      <c r="AX479" s="20"/>
      <c r="AY479" s="315"/>
      <c r="AZ479" s="477"/>
      <c r="BA479" s="481">
        <v>0</v>
      </c>
      <c r="BB479" s="479"/>
      <c r="BC479" s="20"/>
      <c r="BD479" s="315"/>
      <c r="BE479" s="477"/>
      <c r="BF479" s="481">
        <v>20297</v>
      </c>
      <c r="BG479" s="479"/>
      <c r="BH479" s="20"/>
      <c r="BI479" s="315"/>
      <c r="BJ479" s="477"/>
      <c r="BK479" s="481">
        <v>0</v>
      </c>
      <c r="BL479" s="479"/>
      <c r="BM479" s="20"/>
      <c r="BN479" s="315"/>
      <c r="BO479" s="477"/>
      <c r="BP479" s="481">
        <v>0</v>
      </c>
      <c r="BQ479" s="479"/>
      <c r="BR479" s="20"/>
      <c r="BS479" s="315"/>
      <c r="BT479" s="477"/>
      <c r="BU479" s="481">
        <f>SUM(M479:BP479)</f>
        <v>20297</v>
      </c>
      <c r="BV479" s="479"/>
      <c r="BW479" s="20"/>
      <c r="BX479" s="315"/>
      <c r="BY479" s="477"/>
      <c r="BZ479" s="481">
        <v>376007</v>
      </c>
      <c r="CA479" s="479"/>
      <c r="CB479" s="20"/>
      <c r="CC479" s="315"/>
      <c r="CD479" s="477"/>
      <c r="CE479" s="481">
        <v>0</v>
      </c>
      <c r="CF479" s="479"/>
      <c r="CG479" s="20"/>
      <c r="CH479" s="315"/>
      <c r="CI479" s="480"/>
      <c r="CJ479" s="481">
        <v>82818</v>
      </c>
      <c r="CK479" s="479"/>
      <c r="CL479" s="20"/>
      <c r="CM479" s="315"/>
      <c r="CN479" s="480"/>
      <c r="CO479" s="481">
        <v>293189</v>
      </c>
      <c r="CP479" s="479"/>
      <c r="CQ479" s="20"/>
      <c r="CR479" s="315"/>
      <c r="CS479" s="480"/>
      <c r="CT479" s="481">
        <v>0</v>
      </c>
      <c r="CU479" s="479"/>
      <c r="CV479" s="20"/>
      <c r="CW479" s="315"/>
      <c r="CX479" s="480"/>
      <c r="CY479" s="481">
        <v>0</v>
      </c>
      <c r="CZ479" s="479"/>
      <c r="DA479" s="20"/>
      <c r="DB479" s="315"/>
      <c r="DC479" s="480"/>
      <c r="DD479" s="481">
        <v>0</v>
      </c>
      <c r="DE479" s="479"/>
      <c r="DF479" s="20"/>
      <c r="DG479" s="315"/>
      <c r="DH479" s="480"/>
      <c r="DI479" s="481">
        <v>0</v>
      </c>
      <c r="DJ479" s="479"/>
      <c r="DK479" s="20"/>
      <c r="DL479" s="315"/>
      <c r="DM479" s="480"/>
      <c r="DN479" s="481">
        <v>0</v>
      </c>
      <c r="DO479" s="479"/>
      <c r="DP479" s="20"/>
      <c r="DQ479" s="315"/>
      <c r="DR479" s="480"/>
      <c r="DS479" s="481">
        <v>0</v>
      </c>
      <c r="DT479" s="479"/>
      <c r="DU479" s="20"/>
      <c r="DV479" s="315"/>
      <c r="DW479" s="480"/>
      <c r="DX479" s="481">
        <v>0</v>
      </c>
      <c r="DY479" s="479"/>
      <c r="DZ479" s="20"/>
      <c r="EA479" s="315"/>
      <c r="EB479" s="480"/>
      <c r="EC479" s="481">
        <v>0</v>
      </c>
      <c r="ED479" s="479"/>
      <c r="EE479" s="20"/>
      <c r="EF479" s="315"/>
      <c r="EG479" s="480"/>
      <c r="EH479" s="481">
        <v>0</v>
      </c>
      <c r="EI479" s="479"/>
      <c r="EJ479" s="20"/>
      <c r="EK479" s="315"/>
      <c r="EL479" s="477"/>
      <c r="EM479" s="481">
        <f>SUM(CE479:DX479)</f>
        <v>376007</v>
      </c>
      <c r="EN479" s="479"/>
      <c r="EO479" s="20"/>
      <c r="EP479" s="151"/>
    </row>
    <row r="480" spans="4:146" x14ac:dyDescent="0.3">
      <c r="D480" s="151"/>
      <c r="H480" s="20"/>
      <c r="I480" s="20"/>
      <c r="J480" s="20"/>
      <c r="K480" s="315"/>
      <c r="M480" s="20"/>
      <c r="N480" s="20"/>
      <c r="O480" s="20"/>
      <c r="P480" s="315"/>
      <c r="R480" s="20"/>
      <c r="S480" s="20"/>
      <c r="T480" s="20"/>
      <c r="U480" s="315"/>
      <c r="W480" s="20"/>
      <c r="X480" s="20"/>
      <c r="Y480" s="20"/>
      <c r="Z480" s="315"/>
      <c r="AB480" s="20"/>
      <c r="AC480" s="20"/>
      <c r="AD480" s="20"/>
      <c r="AE480" s="315"/>
      <c r="AG480" s="20"/>
      <c r="AH480" s="20"/>
      <c r="AI480" s="20"/>
      <c r="AJ480" s="315"/>
      <c r="AL480" s="20"/>
      <c r="AM480" s="20"/>
      <c r="AN480" s="20"/>
      <c r="AO480" s="315"/>
      <c r="AQ480" s="20"/>
      <c r="AR480" s="20"/>
      <c r="AS480" s="20"/>
      <c r="AT480" s="315"/>
      <c r="AV480" s="20"/>
      <c r="AW480" s="20"/>
      <c r="AX480" s="20"/>
      <c r="AY480" s="315"/>
      <c r="BA480" s="20"/>
      <c r="BB480" s="20"/>
      <c r="BC480" s="20"/>
      <c r="BD480" s="315"/>
      <c r="BF480" s="20"/>
      <c r="BG480" s="20"/>
      <c r="BH480" s="20"/>
      <c r="BI480" s="315"/>
      <c r="BK480" s="20"/>
      <c r="BL480" s="20"/>
      <c r="BM480" s="20"/>
      <c r="BN480" s="315"/>
      <c r="BP480" s="20"/>
      <c r="BQ480" s="20"/>
      <c r="BR480" s="20"/>
      <c r="BS480" s="315"/>
      <c r="BU480" s="20"/>
      <c r="BV480" s="20"/>
      <c r="BW480" s="20"/>
      <c r="BX480" s="315"/>
      <c r="BZ480" s="20"/>
      <c r="CA480" s="20"/>
      <c r="CB480" s="20"/>
      <c r="CC480" s="315"/>
      <c r="CE480" s="20"/>
      <c r="CF480" s="20"/>
      <c r="CG480" s="20"/>
      <c r="CH480" s="315"/>
      <c r="CI480" s="20"/>
      <c r="CJ480" s="20"/>
      <c r="CK480" s="20"/>
      <c r="CL480" s="20"/>
      <c r="CM480" s="315"/>
      <c r="CN480" s="20"/>
      <c r="CO480" s="20"/>
      <c r="CP480" s="20"/>
      <c r="CQ480" s="20"/>
      <c r="CR480" s="315"/>
      <c r="CS480" s="20"/>
      <c r="CT480" s="20"/>
      <c r="CU480" s="20"/>
      <c r="CV480" s="20"/>
      <c r="CW480" s="315"/>
      <c r="CX480" s="20"/>
      <c r="CY480" s="20"/>
      <c r="CZ480" s="20"/>
      <c r="DA480" s="20"/>
      <c r="DB480" s="315"/>
      <c r="DC480" s="20"/>
      <c r="DD480" s="20"/>
      <c r="DE480" s="20"/>
      <c r="DF480" s="20"/>
      <c r="DG480" s="315"/>
      <c r="DH480" s="20"/>
      <c r="DI480" s="20"/>
      <c r="DJ480" s="20"/>
      <c r="DK480" s="20"/>
      <c r="DL480" s="315"/>
      <c r="DM480" s="20"/>
      <c r="DN480" s="20"/>
      <c r="DO480" s="20"/>
      <c r="DP480" s="20"/>
      <c r="DQ480" s="315"/>
      <c r="DR480" s="20"/>
      <c r="DS480" s="20"/>
      <c r="DT480" s="20"/>
      <c r="DU480" s="20"/>
      <c r="DV480" s="315"/>
      <c r="DW480" s="20"/>
      <c r="DX480" s="20"/>
      <c r="DY480" s="20"/>
      <c r="DZ480" s="20"/>
      <c r="EA480" s="315"/>
      <c r="EB480" s="20"/>
      <c r="EC480" s="20"/>
      <c r="ED480" s="20"/>
      <c r="EE480" s="20"/>
      <c r="EF480" s="315"/>
      <c r="EG480" s="20"/>
      <c r="EH480" s="20"/>
      <c r="EI480" s="20"/>
      <c r="EJ480" s="20"/>
      <c r="EK480" s="315"/>
      <c r="EM480" s="20"/>
      <c r="EN480" s="20"/>
      <c r="EO480" s="20"/>
      <c r="EP480" s="151"/>
    </row>
    <row r="481" spans="4:146" ht="12.75" customHeight="1" x14ac:dyDescent="0.3">
      <c r="D481" s="151" t="s">
        <v>443</v>
      </c>
      <c r="H481" s="20">
        <f>SUM(H482:H482)</f>
        <v>1440385</v>
      </c>
      <c r="J481" s="20"/>
      <c r="K481" s="315"/>
      <c r="L481" s="20"/>
      <c r="M481" s="20">
        <f>SUM(M482:M482)</f>
        <v>243596</v>
      </c>
      <c r="N481" s="20"/>
      <c r="O481" s="20"/>
      <c r="P481" s="315"/>
      <c r="Q481" s="20"/>
      <c r="R481" s="20">
        <f>SUM(R482:R482)</f>
        <v>0</v>
      </c>
      <c r="S481" s="20"/>
      <c r="T481" s="20"/>
      <c r="U481" s="315"/>
      <c r="V481" s="20"/>
      <c r="W481" s="20">
        <f>SUM(W482:W482)</f>
        <v>799388</v>
      </c>
      <c r="X481" s="20"/>
      <c r="Y481" s="20"/>
      <c r="Z481" s="315"/>
      <c r="AA481" s="20"/>
      <c r="AB481" s="20">
        <f>SUM(AB482:AB482)</f>
        <v>131115</v>
      </c>
      <c r="AC481" s="20"/>
      <c r="AD481" s="20"/>
      <c r="AE481" s="315"/>
      <c r="AF481" s="20"/>
      <c r="AG481" s="20">
        <f>SUM(AG482:AG482)</f>
        <v>266286</v>
      </c>
      <c r="AH481" s="20"/>
      <c r="AI481" s="20"/>
      <c r="AJ481" s="315"/>
      <c r="AK481" s="20"/>
      <c r="AL481" s="20">
        <f>SUM(AL482:AL482)</f>
        <v>0</v>
      </c>
      <c r="AM481" s="20"/>
      <c r="AN481" s="20"/>
      <c r="AO481" s="315"/>
      <c r="AP481" s="20"/>
      <c r="AQ481" s="20">
        <f>SUM(AQ482:AQ482)</f>
        <v>0</v>
      </c>
      <c r="AR481" s="20"/>
      <c r="AS481" s="20"/>
      <c r="AT481" s="315"/>
      <c r="AU481" s="20"/>
      <c r="AV481" s="20">
        <f>SUM(AV482:AV482)</f>
        <v>0</v>
      </c>
      <c r="AW481" s="20"/>
      <c r="AX481" s="20"/>
      <c r="AY481" s="315"/>
      <c r="AZ481" s="20"/>
      <c r="BA481" s="20">
        <f>SUM(BA482:BA482)</f>
        <v>0</v>
      </c>
      <c r="BB481" s="20"/>
      <c r="BC481" s="20"/>
      <c r="BD481" s="315"/>
      <c r="BE481" s="20"/>
      <c r="BF481" s="20">
        <f>SUM(BF482:BF482)</f>
        <v>0</v>
      </c>
      <c r="BG481" s="20"/>
      <c r="BH481" s="20"/>
      <c r="BI481" s="315"/>
      <c r="BJ481" s="20"/>
      <c r="BK481" s="20">
        <f>SUM(BK482:BK482)</f>
        <v>0</v>
      </c>
      <c r="BL481" s="20"/>
      <c r="BM481" s="20"/>
      <c r="BN481" s="315"/>
      <c r="BO481" s="20"/>
      <c r="BP481" s="20">
        <f>SUM(BP482:BP482)</f>
        <v>0</v>
      </c>
      <c r="BQ481" s="20"/>
      <c r="BR481" s="20"/>
      <c r="BS481" s="315"/>
      <c r="BU481" s="20">
        <f>SUM(BU482:BU482)</f>
        <v>1440385</v>
      </c>
      <c r="BV481" s="20"/>
      <c r="BW481" s="20"/>
      <c r="BX481" s="315"/>
      <c r="BZ481" s="20">
        <f>SUM(BZ482:BZ482)</f>
        <v>335506</v>
      </c>
      <c r="CB481" s="20"/>
      <c r="CC481" s="315"/>
      <c r="CD481" s="20"/>
      <c r="CE481" s="20">
        <f>SUM(CE482:CE482)</f>
        <v>0</v>
      </c>
      <c r="CF481" s="20"/>
      <c r="CG481" s="20"/>
      <c r="CH481" s="315"/>
      <c r="CI481" s="20"/>
      <c r="CJ481" s="20">
        <f>SUM(CJ482:CJ482)</f>
        <v>0</v>
      </c>
      <c r="CK481" s="20"/>
      <c r="CL481" s="20"/>
      <c r="CM481" s="315"/>
      <c r="CN481" s="20"/>
      <c r="CO481" s="20">
        <f>SUM(CO482:CO482)</f>
        <v>0</v>
      </c>
      <c r="CP481" s="20"/>
      <c r="CQ481" s="20"/>
      <c r="CR481" s="315"/>
      <c r="CS481" s="20"/>
      <c r="CT481" s="20">
        <f>SUM(CT482:CT482)</f>
        <v>0</v>
      </c>
      <c r="CU481" s="20"/>
      <c r="CV481" s="20"/>
      <c r="CW481" s="315"/>
      <c r="CX481" s="20"/>
      <c r="CY481" s="20">
        <f>SUM(CY482:CY482)</f>
        <v>0</v>
      </c>
      <c r="CZ481" s="20"/>
      <c r="DA481" s="20"/>
      <c r="DB481" s="315"/>
      <c r="DC481" s="20"/>
      <c r="DD481" s="20">
        <f>SUM(DD482:DD482)</f>
        <v>0</v>
      </c>
      <c r="DE481" s="20"/>
      <c r="DF481" s="20"/>
      <c r="DG481" s="315"/>
      <c r="DH481" s="20"/>
      <c r="DI481" s="20">
        <f>SUM(DI482:DI482)</f>
        <v>0</v>
      </c>
      <c r="DJ481" s="20"/>
      <c r="DK481" s="20"/>
      <c r="DL481" s="315"/>
      <c r="DM481" s="20"/>
      <c r="DN481" s="20">
        <f>SUM(DN482:DN482)</f>
        <v>0</v>
      </c>
      <c r="DO481" s="20"/>
      <c r="DP481" s="20"/>
      <c r="DQ481" s="315"/>
      <c r="DR481" s="20"/>
      <c r="DS481" s="20">
        <f>SUM(DS482:DS482)</f>
        <v>0</v>
      </c>
      <c r="DT481" s="20"/>
      <c r="DU481" s="20"/>
      <c r="DV481" s="315"/>
      <c r="DW481" s="20"/>
      <c r="DX481" s="20">
        <f>SUM(DX482:DX482)</f>
        <v>0</v>
      </c>
      <c r="DY481" s="20"/>
      <c r="DZ481" s="20"/>
      <c r="EA481" s="315"/>
      <c r="EB481" s="20"/>
      <c r="EC481" s="20">
        <f>SUM(EC482:EC482)</f>
        <v>0</v>
      </c>
      <c r="ED481" s="20"/>
      <c r="EE481" s="20"/>
      <c r="EF481" s="315"/>
      <c r="EG481" s="20"/>
      <c r="EH481" s="20">
        <f>SUM(EH482:EH482)</f>
        <v>335506</v>
      </c>
      <c r="EI481" s="20"/>
      <c r="EJ481" s="20"/>
      <c r="EK481" s="315"/>
      <c r="EM481" s="20">
        <f>SUM(EM482:EM482)</f>
        <v>0</v>
      </c>
      <c r="EN481" s="20"/>
      <c r="EO481" s="20"/>
      <c r="EP481" s="151"/>
    </row>
    <row r="482" spans="4:146" ht="12.75" customHeight="1" x14ac:dyDescent="0.3">
      <c r="D482" s="151" t="s">
        <v>416</v>
      </c>
      <c r="G482" s="477"/>
      <c r="H482" s="481">
        <v>1440385</v>
      </c>
      <c r="I482" s="479"/>
      <c r="J482" s="20"/>
      <c r="K482" s="315"/>
      <c r="L482" s="477"/>
      <c r="M482" s="481">
        <v>243596</v>
      </c>
      <c r="N482" s="479"/>
      <c r="O482" s="20"/>
      <c r="P482" s="315"/>
      <c r="Q482" s="477"/>
      <c r="R482" s="481">
        <v>0</v>
      </c>
      <c r="S482" s="479"/>
      <c r="T482" s="20"/>
      <c r="U482" s="315"/>
      <c r="V482" s="477"/>
      <c r="W482" s="481">
        <v>799388</v>
      </c>
      <c r="X482" s="479"/>
      <c r="Y482" s="20"/>
      <c r="Z482" s="315"/>
      <c r="AA482" s="477"/>
      <c r="AB482" s="481">
        <v>131115</v>
      </c>
      <c r="AC482" s="479"/>
      <c r="AD482" s="20"/>
      <c r="AE482" s="315"/>
      <c r="AF482" s="477"/>
      <c r="AG482" s="481">
        <v>266286</v>
      </c>
      <c r="AH482" s="479"/>
      <c r="AI482" s="20"/>
      <c r="AJ482" s="315"/>
      <c r="AK482" s="477"/>
      <c r="AL482" s="481">
        <v>0</v>
      </c>
      <c r="AM482" s="479"/>
      <c r="AN482" s="20"/>
      <c r="AO482" s="315"/>
      <c r="AP482" s="477"/>
      <c r="AQ482" s="481">
        <v>0</v>
      </c>
      <c r="AR482" s="479"/>
      <c r="AS482" s="20"/>
      <c r="AT482" s="315"/>
      <c r="AU482" s="477"/>
      <c r="AV482" s="481">
        <v>0</v>
      </c>
      <c r="AW482" s="479"/>
      <c r="AX482" s="20"/>
      <c r="AY482" s="315"/>
      <c r="AZ482" s="477"/>
      <c r="BA482" s="481">
        <v>0</v>
      </c>
      <c r="BB482" s="479"/>
      <c r="BC482" s="20"/>
      <c r="BD482" s="315"/>
      <c r="BE482" s="477"/>
      <c r="BF482" s="481">
        <v>0</v>
      </c>
      <c r="BG482" s="479"/>
      <c r="BH482" s="20"/>
      <c r="BI482" s="315"/>
      <c r="BJ482" s="477"/>
      <c r="BK482" s="481">
        <v>0</v>
      </c>
      <c r="BL482" s="479"/>
      <c r="BM482" s="20"/>
      <c r="BN482" s="315"/>
      <c r="BO482" s="477"/>
      <c r="BP482" s="481">
        <v>0</v>
      </c>
      <c r="BQ482" s="479"/>
      <c r="BR482" s="20"/>
      <c r="BS482" s="315"/>
      <c r="BT482" s="477"/>
      <c r="BU482" s="481">
        <f>SUM(M482:BP482)</f>
        <v>1440385</v>
      </c>
      <c r="BV482" s="479"/>
      <c r="BW482" s="20"/>
      <c r="BX482" s="315"/>
      <c r="BY482" s="477"/>
      <c r="BZ482" s="481">
        <v>335506</v>
      </c>
      <c r="CA482" s="479"/>
      <c r="CB482" s="20"/>
      <c r="CC482" s="315"/>
      <c r="CD482" s="477"/>
      <c r="CE482" s="481">
        <v>0</v>
      </c>
      <c r="CF482" s="479"/>
      <c r="CG482" s="20"/>
      <c r="CH482" s="315"/>
      <c r="CI482" s="480"/>
      <c r="CJ482" s="481">
        <v>0</v>
      </c>
      <c r="CK482" s="479"/>
      <c r="CL482" s="20"/>
      <c r="CM482" s="315"/>
      <c r="CN482" s="480"/>
      <c r="CO482" s="481">
        <v>0</v>
      </c>
      <c r="CP482" s="479"/>
      <c r="CQ482" s="20"/>
      <c r="CR482" s="315"/>
      <c r="CS482" s="480"/>
      <c r="CT482" s="481">
        <v>0</v>
      </c>
      <c r="CU482" s="479"/>
      <c r="CV482" s="20"/>
      <c r="CW482" s="315"/>
      <c r="CX482" s="480"/>
      <c r="CY482" s="481">
        <v>0</v>
      </c>
      <c r="CZ482" s="479"/>
      <c r="DA482" s="20"/>
      <c r="DB482" s="315"/>
      <c r="DC482" s="480"/>
      <c r="DD482" s="481">
        <v>0</v>
      </c>
      <c r="DE482" s="479"/>
      <c r="DF482" s="20"/>
      <c r="DG482" s="315"/>
      <c r="DH482" s="480"/>
      <c r="DI482" s="481">
        <v>0</v>
      </c>
      <c r="DJ482" s="479"/>
      <c r="DK482" s="20"/>
      <c r="DL482" s="315"/>
      <c r="DM482" s="480"/>
      <c r="DN482" s="481">
        <v>0</v>
      </c>
      <c r="DO482" s="479"/>
      <c r="DP482" s="20"/>
      <c r="DQ482" s="315"/>
      <c r="DR482" s="480"/>
      <c r="DS482" s="481">
        <v>0</v>
      </c>
      <c r="DT482" s="479"/>
      <c r="DU482" s="20"/>
      <c r="DV482" s="315"/>
      <c r="DW482" s="480"/>
      <c r="DX482" s="481">
        <v>0</v>
      </c>
      <c r="DY482" s="479"/>
      <c r="DZ482" s="20"/>
      <c r="EA482" s="315"/>
      <c r="EB482" s="480"/>
      <c r="EC482" s="481">
        <v>0</v>
      </c>
      <c r="ED482" s="479"/>
      <c r="EE482" s="20"/>
      <c r="EF482" s="315"/>
      <c r="EG482" s="480"/>
      <c r="EH482" s="481">
        <v>335506</v>
      </c>
      <c r="EI482" s="479"/>
      <c r="EJ482" s="20"/>
      <c r="EK482" s="315"/>
      <c r="EL482" s="477"/>
      <c r="EM482" s="481">
        <f>SUM(CE482:DX482)</f>
        <v>0</v>
      </c>
      <c r="EN482" s="479"/>
      <c r="EO482" s="20"/>
      <c r="EP482" s="151"/>
    </row>
    <row r="483" spans="4:146" ht="12.75" customHeight="1" x14ac:dyDescent="0.3">
      <c r="D483" s="151"/>
      <c r="H483" s="20"/>
      <c r="I483" s="20"/>
      <c r="J483" s="20"/>
      <c r="K483" s="315"/>
      <c r="M483" s="20"/>
      <c r="N483" s="20"/>
      <c r="O483" s="20"/>
      <c r="P483" s="315"/>
      <c r="R483" s="20"/>
      <c r="S483" s="20"/>
      <c r="T483" s="20"/>
      <c r="U483" s="315"/>
      <c r="W483" s="20"/>
      <c r="X483" s="20"/>
      <c r="Y483" s="20"/>
      <c r="Z483" s="315"/>
      <c r="AB483" s="20"/>
      <c r="AC483" s="20"/>
      <c r="AD483" s="20"/>
      <c r="AE483" s="315"/>
      <c r="AG483" s="20"/>
      <c r="AH483" s="20"/>
      <c r="AI483" s="20"/>
      <c r="AJ483" s="315"/>
      <c r="AL483" s="20"/>
      <c r="AM483" s="20"/>
      <c r="AN483" s="20"/>
      <c r="AO483" s="315"/>
      <c r="AQ483" s="20"/>
      <c r="AR483" s="20"/>
      <c r="AS483" s="20"/>
      <c r="AT483" s="315"/>
      <c r="AV483" s="20"/>
      <c r="AW483" s="20"/>
      <c r="AX483" s="20"/>
      <c r="AY483" s="315"/>
      <c r="BA483" s="20"/>
      <c r="BB483" s="20"/>
      <c r="BC483" s="20"/>
      <c r="BD483" s="315"/>
      <c r="BF483" s="20"/>
      <c r="BG483" s="20"/>
      <c r="BH483" s="20"/>
      <c r="BI483" s="315"/>
      <c r="BK483" s="20"/>
      <c r="BL483" s="20"/>
      <c r="BM483" s="20"/>
      <c r="BN483" s="315"/>
      <c r="BP483" s="20"/>
      <c r="BQ483" s="20"/>
      <c r="BR483" s="20"/>
      <c r="BS483" s="315"/>
      <c r="BU483" s="20"/>
      <c r="BV483" s="20"/>
      <c r="BW483" s="20"/>
      <c r="BX483" s="315"/>
      <c r="BZ483" s="20"/>
      <c r="CA483" s="20"/>
      <c r="CB483" s="20"/>
      <c r="CC483" s="315"/>
      <c r="CE483" s="20"/>
      <c r="CF483" s="20"/>
      <c r="CG483" s="20"/>
      <c r="CH483" s="315"/>
      <c r="CI483" s="20"/>
      <c r="CJ483" s="20"/>
      <c r="CK483" s="20"/>
      <c r="CL483" s="20"/>
      <c r="CM483" s="315"/>
      <c r="CN483" s="20"/>
      <c r="CO483" s="20"/>
      <c r="CP483" s="20"/>
      <c r="CQ483" s="20"/>
      <c r="CR483" s="315"/>
      <c r="CS483" s="20"/>
      <c r="CT483" s="20"/>
      <c r="CU483" s="20"/>
      <c r="CV483" s="20"/>
      <c r="CW483" s="315"/>
      <c r="CX483" s="20"/>
      <c r="CY483" s="20"/>
      <c r="CZ483" s="20"/>
      <c r="DA483" s="20"/>
      <c r="DB483" s="315"/>
      <c r="DC483" s="20"/>
      <c r="DD483" s="20"/>
      <c r="DE483" s="20"/>
      <c r="DF483" s="20"/>
      <c r="DG483" s="315"/>
      <c r="DH483" s="20"/>
      <c r="DI483" s="20"/>
      <c r="DJ483" s="20"/>
      <c r="DK483" s="20"/>
      <c r="DL483" s="315"/>
      <c r="DM483" s="20"/>
      <c r="DN483" s="20"/>
      <c r="DO483" s="20"/>
      <c r="DP483" s="20"/>
      <c r="DQ483" s="315"/>
      <c r="DR483" s="20"/>
      <c r="DS483" s="20"/>
      <c r="DT483" s="20"/>
      <c r="DU483" s="20"/>
      <c r="DV483" s="315"/>
      <c r="DW483" s="20"/>
      <c r="DX483" s="20"/>
      <c r="DY483" s="20"/>
      <c r="DZ483" s="20"/>
      <c r="EA483" s="315"/>
      <c r="EB483" s="20"/>
      <c r="EC483" s="20"/>
      <c r="ED483" s="20"/>
      <c r="EE483" s="20"/>
      <c r="EF483" s="315"/>
      <c r="EG483" s="20"/>
      <c r="EH483" s="20"/>
      <c r="EI483" s="20"/>
      <c r="EJ483" s="20"/>
      <c r="EK483" s="315"/>
      <c r="EM483" s="20"/>
      <c r="EN483" s="20"/>
      <c r="EO483" s="20"/>
      <c r="EP483" s="151"/>
    </row>
    <row r="484" spans="4:146" ht="12.75" customHeight="1" x14ac:dyDescent="0.3">
      <c r="D484" s="151" t="s">
        <v>444</v>
      </c>
      <c r="H484" s="20">
        <f>SUM(H485:H485)</f>
        <v>239899</v>
      </c>
      <c r="I484" s="20"/>
      <c r="J484" s="20"/>
      <c r="K484" s="315"/>
      <c r="L484" s="20"/>
      <c r="M484" s="20">
        <f>SUM(M485:M485)</f>
        <v>198563</v>
      </c>
      <c r="N484" s="20"/>
      <c r="O484" s="20"/>
      <c r="P484" s="315"/>
      <c r="Q484" s="20"/>
      <c r="R484" s="20">
        <f>SUM(R485:R485)</f>
        <v>0</v>
      </c>
      <c r="S484" s="20"/>
      <c r="T484" s="20"/>
      <c r="U484" s="315"/>
      <c r="V484" s="20"/>
      <c r="W484" s="20">
        <f>SUM(W485:W485)</f>
        <v>0</v>
      </c>
      <c r="X484" s="20"/>
      <c r="Y484" s="20"/>
      <c r="Z484" s="315"/>
      <c r="AA484" s="20"/>
      <c r="AB484" s="20">
        <f>SUM(AB485:AB485)</f>
        <v>0</v>
      </c>
      <c r="AC484" s="20"/>
      <c r="AD484" s="20"/>
      <c r="AE484" s="315"/>
      <c r="AF484" s="20"/>
      <c r="AG484" s="20">
        <f>SUM(AG485:AG485)</f>
        <v>41336</v>
      </c>
      <c r="AH484" s="20"/>
      <c r="AI484" s="20"/>
      <c r="AJ484" s="315"/>
      <c r="AK484" s="20"/>
      <c r="AL484" s="20">
        <f>SUM(AL485:AL485)</f>
        <v>0</v>
      </c>
      <c r="AM484" s="20"/>
      <c r="AN484" s="20"/>
      <c r="AO484" s="315"/>
      <c r="AP484" s="20"/>
      <c r="AQ484" s="20">
        <f>SUM(AQ485:AQ485)</f>
        <v>0</v>
      </c>
      <c r="AR484" s="20"/>
      <c r="AS484" s="20"/>
      <c r="AT484" s="315"/>
      <c r="AU484" s="20"/>
      <c r="AV484" s="20">
        <f>SUM(AV485:AV485)</f>
        <v>0</v>
      </c>
      <c r="AW484" s="20"/>
      <c r="AX484" s="20"/>
      <c r="AY484" s="315"/>
      <c r="AZ484" s="20"/>
      <c r="BA484" s="20">
        <f>SUM(BA485:BA485)</f>
        <v>0</v>
      </c>
      <c r="BB484" s="20"/>
      <c r="BC484" s="20"/>
      <c r="BD484" s="315"/>
      <c r="BE484" s="20"/>
      <c r="BF484" s="20">
        <f>SUM(BF485:BF485)</f>
        <v>0</v>
      </c>
      <c r="BG484" s="20"/>
      <c r="BH484" s="20"/>
      <c r="BI484" s="315"/>
      <c r="BJ484" s="20"/>
      <c r="BK484" s="20">
        <f>SUM(BK485:BK485)</f>
        <v>0</v>
      </c>
      <c r="BL484" s="20"/>
      <c r="BM484" s="20"/>
      <c r="BN484" s="315"/>
      <c r="BO484" s="20"/>
      <c r="BP484" s="20">
        <f>SUM(BP485:BP485)</f>
        <v>0</v>
      </c>
      <c r="BQ484" s="20"/>
      <c r="BR484" s="20"/>
      <c r="BS484" s="315"/>
      <c r="BT484" s="20"/>
      <c r="BU484" s="20">
        <f>SUM(BU485:BU485)</f>
        <v>239899</v>
      </c>
      <c r="BV484" s="20"/>
      <c r="BW484" s="20"/>
      <c r="BX484" s="315"/>
      <c r="BY484" s="20"/>
      <c r="BZ484" s="20">
        <f>SUM(BZ485:BZ485)</f>
        <v>1590727</v>
      </c>
      <c r="CA484" s="20"/>
      <c r="CB484" s="20"/>
      <c r="CC484" s="315"/>
      <c r="CD484" s="20"/>
      <c r="CE484" s="20">
        <f>SUM(CE485:CE485)</f>
        <v>0</v>
      </c>
      <c r="CF484" s="20"/>
      <c r="CG484" s="20"/>
      <c r="CH484" s="315"/>
      <c r="CI484" s="20"/>
      <c r="CJ484" s="20">
        <f>SUM(CJ485:CJ485)</f>
        <v>0</v>
      </c>
      <c r="CK484" s="20"/>
      <c r="CL484" s="20"/>
      <c r="CM484" s="315"/>
      <c r="CN484" s="20"/>
      <c r="CO484" s="20">
        <f>SUM(CO485:CO485)</f>
        <v>0</v>
      </c>
      <c r="CP484" s="20"/>
      <c r="CQ484" s="20"/>
      <c r="CR484" s="315"/>
      <c r="CS484" s="20"/>
      <c r="CT484" s="20">
        <f>SUM(CT485:CT485)</f>
        <v>0</v>
      </c>
      <c r="CU484" s="20"/>
      <c r="CV484" s="20"/>
      <c r="CW484" s="315"/>
      <c r="CX484" s="20"/>
      <c r="CY484" s="20">
        <f>SUM(CY485:CY485)</f>
        <v>0</v>
      </c>
      <c r="CZ484" s="20"/>
      <c r="DA484" s="20"/>
      <c r="DB484" s="315"/>
      <c r="DC484" s="20"/>
      <c r="DD484" s="20">
        <f>SUM(DD485:DD485)</f>
        <v>0</v>
      </c>
      <c r="DE484" s="20"/>
      <c r="DF484" s="20"/>
      <c r="DG484" s="315"/>
      <c r="DH484" s="20"/>
      <c r="DI484" s="20">
        <f>SUM(DI485:DI485)</f>
        <v>0</v>
      </c>
      <c r="DJ484" s="20"/>
      <c r="DK484" s="20"/>
      <c r="DL484" s="315"/>
      <c r="DM484" s="20"/>
      <c r="DN484" s="20">
        <f>SUM(DN485:DN485)</f>
        <v>0</v>
      </c>
      <c r="DO484" s="20"/>
      <c r="DP484" s="20"/>
      <c r="DQ484" s="315"/>
      <c r="DR484" s="20"/>
      <c r="DS484" s="20">
        <f>SUM(DS485:DS485)</f>
        <v>0</v>
      </c>
      <c r="DT484" s="20"/>
      <c r="DU484" s="20"/>
      <c r="DV484" s="315"/>
      <c r="DW484" s="20"/>
      <c r="DX484" s="20">
        <f>SUM(DX485:DX485)</f>
        <v>30466</v>
      </c>
      <c r="DY484" s="20"/>
      <c r="DZ484" s="20"/>
      <c r="EA484" s="315"/>
      <c r="EB484" s="20"/>
      <c r="EC484" s="20">
        <f>SUM(EC485:EC485)</f>
        <v>973572</v>
      </c>
      <c r="ED484" s="20"/>
      <c r="EE484" s="20"/>
      <c r="EF484" s="315"/>
      <c r="EG484" s="20"/>
      <c r="EH484" s="20">
        <f>SUM(EH485:EH485)</f>
        <v>586689</v>
      </c>
      <c r="EI484" s="20"/>
      <c r="EJ484" s="20"/>
      <c r="EK484" s="315"/>
      <c r="EL484" s="20"/>
      <c r="EM484" s="20">
        <f>SUM(EM485:EM485)</f>
        <v>30466</v>
      </c>
      <c r="EO484" s="488"/>
      <c r="EP484" s="151"/>
    </row>
    <row r="485" spans="4:146" ht="12.75" customHeight="1" x14ac:dyDescent="0.3">
      <c r="D485" s="151" t="s">
        <v>416</v>
      </c>
      <c r="G485" s="477"/>
      <c r="H485" s="481">
        <v>239899</v>
      </c>
      <c r="I485" s="479"/>
      <c r="J485" s="20"/>
      <c r="K485" s="315"/>
      <c r="L485" s="480"/>
      <c r="M485" s="481">
        <v>198563</v>
      </c>
      <c r="N485" s="479"/>
      <c r="O485" s="20"/>
      <c r="P485" s="315"/>
      <c r="Q485" s="480"/>
      <c r="R485" s="481">
        <v>0</v>
      </c>
      <c r="S485" s="479"/>
      <c r="T485" s="20"/>
      <c r="U485" s="315"/>
      <c r="V485" s="480"/>
      <c r="W485" s="481">
        <v>0</v>
      </c>
      <c r="X485" s="479"/>
      <c r="Y485" s="20"/>
      <c r="Z485" s="315"/>
      <c r="AA485" s="480"/>
      <c r="AB485" s="481">
        <v>0</v>
      </c>
      <c r="AC485" s="479"/>
      <c r="AD485" s="20"/>
      <c r="AE485" s="315"/>
      <c r="AF485" s="480"/>
      <c r="AG485" s="481">
        <v>41336</v>
      </c>
      <c r="AH485" s="479"/>
      <c r="AI485" s="20"/>
      <c r="AJ485" s="315"/>
      <c r="AK485" s="480"/>
      <c r="AL485" s="481">
        <v>0</v>
      </c>
      <c r="AM485" s="479"/>
      <c r="AN485" s="20"/>
      <c r="AO485" s="315"/>
      <c r="AP485" s="480"/>
      <c r="AQ485" s="481">
        <v>0</v>
      </c>
      <c r="AR485" s="479"/>
      <c r="AS485" s="20"/>
      <c r="AT485" s="315"/>
      <c r="AU485" s="480"/>
      <c r="AV485" s="481">
        <v>0</v>
      </c>
      <c r="AW485" s="479"/>
      <c r="AX485" s="20"/>
      <c r="AY485" s="315"/>
      <c r="AZ485" s="480"/>
      <c r="BA485" s="481">
        <v>0</v>
      </c>
      <c r="BB485" s="479"/>
      <c r="BC485" s="20"/>
      <c r="BD485" s="315"/>
      <c r="BE485" s="480"/>
      <c r="BF485" s="481">
        <v>0</v>
      </c>
      <c r="BG485" s="479"/>
      <c r="BH485" s="20"/>
      <c r="BI485" s="315"/>
      <c r="BJ485" s="480"/>
      <c r="BK485" s="481">
        <v>0</v>
      </c>
      <c r="BL485" s="479"/>
      <c r="BM485" s="20"/>
      <c r="BN485" s="315"/>
      <c r="BO485" s="480"/>
      <c r="BP485" s="481">
        <v>0</v>
      </c>
      <c r="BQ485" s="479"/>
      <c r="BR485" s="20"/>
      <c r="BS485" s="315"/>
      <c r="BT485" s="480"/>
      <c r="BU485" s="481">
        <f>SUM(M485:BP485)</f>
        <v>239899</v>
      </c>
      <c r="BV485" s="479"/>
      <c r="BW485" s="20"/>
      <c r="BX485" s="315"/>
      <c r="BY485" s="480"/>
      <c r="BZ485" s="481">
        <v>1590727</v>
      </c>
      <c r="CA485" s="479"/>
      <c r="CB485" s="20"/>
      <c r="CC485" s="315"/>
      <c r="CD485" s="480"/>
      <c r="CE485" s="481">
        <v>0</v>
      </c>
      <c r="CF485" s="479"/>
      <c r="CG485" s="20"/>
      <c r="CH485" s="315"/>
      <c r="CI485" s="480"/>
      <c r="CJ485" s="481">
        <v>0</v>
      </c>
      <c r="CK485" s="479"/>
      <c r="CL485" s="20"/>
      <c r="CM485" s="315"/>
      <c r="CN485" s="480"/>
      <c r="CO485" s="481">
        <v>0</v>
      </c>
      <c r="CP485" s="479"/>
      <c r="CQ485" s="20"/>
      <c r="CR485" s="315"/>
      <c r="CS485" s="480"/>
      <c r="CT485" s="481">
        <v>0</v>
      </c>
      <c r="CU485" s="479"/>
      <c r="CV485" s="20"/>
      <c r="CW485" s="315"/>
      <c r="CX485" s="480"/>
      <c r="CY485" s="481">
        <v>0</v>
      </c>
      <c r="CZ485" s="479"/>
      <c r="DA485" s="20"/>
      <c r="DB485" s="315"/>
      <c r="DC485" s="480"/>
      <c r="DD485" s="481">
        <v>0</v>
      </c>
      <c r="DE485" s="479"/>
      <c r="DF485" s="20"/>
      <c r="DG485" s="315"/>
      <c r="DH485" s="480"/>
      <c r="DI485" s="481">
        <v>0</v>
      </c>
      <c r="DJ485" s="479"/>
      <c r="DK485" s="20"/>
      <c r="DL485" s="315"/>
      <c r="DM485" s="480"/>
      <c r="DN485" s="481">
        <v>0</v>
      </c>
      <c r="DO485" s="479"/>
      <c r="DP485" s="20"/>
      <c r="DQ485" s="315"/>
      <c r="DR485" s="480"/>
      <c r="DS485" s="481">
        <v>0</v>
      </c>
      <c r="DT485" s="479"/>
      <c r="DU485" s="20"/>
      <c r="DV485" s="315"/>
      <c r="DW485" s="480"/>
      <c r="DX485" s="481">
        <v>30466</v>
      </c>
      <c r="DY485" s="479"/>
      <c r="DZ485" s="20"/>
      <c r="EA485" s="315"/>
      <c r="EB485" s="480"/>
      <c r="EC485" s="481">
        <v>973572</v>
      </c>
      <c r="ED485" s="479"/>
      <c r="EE485" s="20"/>
      <c r="EF485" s="315"/>
      <c r="EG485" s="480"/>
      <c r="EH485" s="481">
        <v>586689</v>
      </c>
      <c r="EI485" s="479"/>
      <c r="EJ485" s="20"/>
      <c r="EK485" s="315"/>
      <c r="EL485" s="480"/>
      <c r="EM485" s="481">
        <f>SUM(CE485:DX485)</f>
        <v>30466</v>
      </c>
      <c r="EN485" s="497"/>
      <c r="EP485" s="151"/>
    </row>
    <row r="486" spans="4:146" ht="12.75" customHeight="1" x14ac:dyDescent="0.3">
      <c r="D486" s="151"/>
      <c r="H486" s="20"/>
      <c r="I486" s="20"/>
      <c r="J486" s="20"/>
      <c r="K486" s="315"/>
      <c r="L486" s="20"/>
      <c r="M486" s="20"/>
      <c r="N486" s="20"/>
      <c r="O486" s="20"/>
      <c r="P486" s="315"/>
      <c r="Q486" s="20"/>
      <c r="R486" s="20"/>
      <c r="S486" s="20"/>
      <c r="T486" s="20"/>
      <c r="U486" s="315"/>
      <c r="V486" s="20"/>
      <c r="W486" s="20"/>
      <c r="X486" s="20"/>
      <c r="Y486" s="20"/>
      <c r="Z486" s="315"/>
      <c r="AA486" s="20"/>
      <c r="AB486" s="20"/>
      <c r="AC486" s="20"/>
      <c r="AD486" s="20"/>
      <c r="AE486" s="315"/>
      <c r="AF486" s="20"/>
      <c r="AG486" s="20"/>
      <c r="AH486" s="20"/>
      <c r="AI486" s="20"/>
      <c r="AJ486" s="315"/>
      <c r="AK486" s="20"/>
      <c r="AL486" s="20"/>
      <c r="AM486" s="20"/>
      <c r="AN486" s="20"/>
      <c r="AO486" s="315"/>
      <c r="AP486" s="20"/>
      <c r="AQ486" s="20"/>
      <c r="AR486" s="20"/>
      <c r="AS486" s="20"/>
      <c r="AT486" s="315"/>
      <c r="AU486" s="20"/>
      <c r="AV486" s="20"/>
      <c r="AW486" s="20"/>
      <c r="AX486" s="20"/>
      <c r="AY486" s="315"/>
      <c r="AZ486" s="20"/>
      <c r="BA486" s="20"/>
      <c r="BB486" s="20"/>
      <c r="BC486" s="20"/>
      <c r="BD486" s="315"/>
      <c r="BE486" s="20"/>
      <c r="BF486" s="20"/>
      <c r="BG486" s="20"/>
      <c r="BH486" s="20"/>
      <c r="BI486" s="315"/>
      <c r="BJ486" s="20"/>
      <c r="BK486" s="20"/>
      <c r="BL486" s="20"/>
      <c r="BM486" s="20"/>
      <c r="BN486" s="315"/>
      <c r="BO486" s="20"/>
      <c r="BP486" s="20"/>
      <c r="BQ486" s="20"/>
      <c r="BR486" s="20"/>
      <c r="BS486" s="315"/>
      <c r="BT486" s="20"/>
      <c r="BU486" s="20"/>
      <c r="BV486" s="20"/>
      <c r="BW486" s="20"/>
      <c r="BX486" s="315"/>
      <c r="BY486" s="20"/>
      <c r="BZ486" s="20"/>
      <c r="CA486" s="20"/>
      <c r="CB486" s="20"/>
      <c r="CC486" s="315"/>
      <c r="CD486" s="20"/>
      <c r="CE486" s="20"/>
      <c r="CF486" s="20"/>
      <c r="CG486" s="20"/>
      <c r="CH486" s="315"/>
      <c r="CI486" s="20"/>
      <c r="CJ486" s="20"/>
      <c r="CK486" s="20"/>
      <c r="CL486" s="20"/>
      <c r="CM486" s="315"/>
      <c r="CN486" s="20"/>
      <c r="CO486" s="20"/>
      <c r="CP486" s="20"/>
      <c r="CQ486" s="20"/>
      <c r="CR486" s="315"/>
      <c r="CS486" s="20"/>
      <c r="CT486" s="20"/>
      <c r="CU486" s="20"/>
      <c r="CV486" s="20"/>
      <c r="CW486" s="315"/>
      <c r="CX486" s="20"/>
      <c r="CY486" s="20"/>
      <c r="CZ486" s="20"/>
      <c r="DA486" s="20"/>
      <c r="DB486" s="315"/>
      <c r="DC486" s="20"/>
      <c r="DD486" s="20"/>
      <c r="DE486" s="20"/>
      <c r="DF486" s="20"/>
      <c r="DG486" s="315"/>
      <c r="DH486" s="20"/>
      <c r="DI486" s="20"/>
      <c r="DJ486" s="20"/>
      <c r="DK486" s="20"/>
      <c r="DL486" s="315"/>
      <c r="DM486" s="20"/>
      <c r="DN486" s="20"/>
      <c r="DO486" s="20"/>
      <c r="DP486" s="20"/>
      <c r="DQ486" s="315"/>
      <c r="DR486" s="20"/>
      <c r="DS486" s="20"/>
      <c r="DT486" s="20"/>
      <c r="DU486" s="20"/>
      <c r="DV486" s="315"/>
      <c r="DW486" s="20"/>
      <c r="DX486" s="20"/>
      <c r="DY486" s="20"/>
      <c r="DZ486" s="20"/>
      <c r="EA486" s="315"/>
      <c r="EB486" s="20"/>
      <c r="EC486" s="20"/>
      <c r="ED486" s="20"/>
      <c r="EE486" s="20"/>
      <c r="EF486" s="315"/>
      <c r="EG486" s="20"/>
      <c r="EH486" s="20"/>
      <c r="EI486" s="20"/>
      <c r="EJ486" s="20"/>
      <c r="EK486" s="315"/>
      <c r="EL486" s="20"/>
      <c r="EM486" s="20"/>
      <c r="EP486" s="151"/>
    </row>
    <row r="487" spans="4:146" ht="12.75" hidden="1" customHeight="1" x14ac:dyDescent="0.3">
      <c r="D487" s="151" t="s">
        <v>445</v>
      </c>
      <c r="H487" s="20">
        <f>SUM(H488:H488)</f>
        <v>0</v>
      </c>
      <c r="I487" s="20"/>
      <c r="J487" s="20"/>
      <c r="K487" s="315"/>
      <c r="L487" s="20"/>
      <c r="M487" s="20">
        <f>SUM(M488:M488)</f>
        <v>0</v>
      </c>
      <c r="N487" s="20"/>
      <c r="O487" s="20"/>
      <c r="P487" s="315"/>
      <c r="Q487" s="20"/>
      <c r="R487" s="20">
        <f>SUM(R488:R488)</f>
        <v>0</v>
      </c>
      <c r="S487" s="20"/>
      <c r="T487" s="20"/>
      <c r="U487" s="315"/>
      <c r="V487" s="20"/>
      <c r="W487" s="20">
        <f>SUM(W488:W488)</f>
        <v>0</v>
      </c>
      <c r="X487" s="20"/>
      <c r="Y487" s="20"/>
      <c r="Z487" s="315"/>
      <c r="AA487" s="20"/>
      <c r="AB487" s="20">
        <f>SUM(AB488:AB488)</f>
        <v>0</v>
      </c>
      <c r="AC487" s="20"/>
      <c r="AD487" s="20"/>
      <c r="AE487" s="315"/>
      <c r="AF487" s="20"/>
      <c r="AG487" s="20">
        <f>SUM(AG488:AG488)</f>
        <v>0</v>
      </c>
      <c r="AH487" s="20"/>
      <c r="AI487" s="20"/>
      <c r="AJ487" s="315"/>
      <c r="AK487" s="20"/>
      <c r="AL487" s="20">
        <f>SUM(AL488:AL488)</f>
        <v>0</v>
      </c>
      <c r="AM487" s="20"/>
      <c r="AN487" s="20"/>
      <c r="AO487" s="315"/>
      <c r="AP487" s="20"/>
      <c r="AQ487" s="20">
        <f>SUM(AQ488:AQ488)</f>
        <v>0</v>
      </c>
      <c r="AR487" s="20"/>
      <c r="AS487" s="20"/>
      <c r="AT487" s="315"/>
      <c r="AU487" s="20"/>
      <c r="AV487" s="20">
        <f>SUM(AV488:AV488)</f>
        <v>0</v>
      </c>
      <c r="AW487" s="20"/>
      <c r="AX487" s="20"/>
      <c r="AY487" s="315"/>
      <c r="AZ487" s="20"/>
      <c r="BA487" s="20">
        <f>SUM(BA488:BA488)</f>
        <v>0</v>
      </c>
      <c r="BB487" s="20"/>
      <c r="BC487" s="20"/>
      <c r="BD487" s="315"/>
      <c r="BE487" s="20"/>
      <c r="BF487" s="20">
        <f>SUM(BF488:BF488)</f>
        <v>0</v>
      </c>
      <c r="BG487" s="20"/>
      <c r="BH487" s="20"/>
      <c r="BI487" s="315"/>
      <c r="BJ487" s="20"/>
      <c r="BK487" s="20">
        <f>SUM(BK488:BK488)</f>
        <v>0</v>
      </c>
      <c r="BL487" s="20"/>
      <c r="BM487" s="20"/>
      <c r="BN487" s="315"/>
      <c r="BO487" s="20"/>
      <c r="BP487" s="20">
        <f>SUM(BP488:BP488)</f>
        <v>0</v>
      </c>
      <c r="BQ487" s="20"/>
      <c r="BR487" s="20"/>
      <c r="BS487" s="315"/>
      <c r="BT487" s="20"/>
      <c r="BU487" s="20">
        <f>SUM(BU488:BU488)</f>
        <v>0</v>
      </c>
      <c r="BV487" s="20"/>
      <c r="BW487" s="20"/>
      <c r="BX487" s="315"/>
      <c r="BY487" s="20"/>
      <c r="BZ487" s="20">
        <f>SUM(BZ488:BZ488)</f>
        <v>0</v>
      </c>
      <c r="CA487" s="20"/>
      <c r="CB487" s="20"/>
      <c r="CC487" s="315"/>
      <c r="CD487" s="20"/>
      <c r="CE487" s="20">
        <f>SUM(CE488:CE488)</f>
        <v>0</v>
      </c>
      <c r="CF487" s="20"/>
      <c r="CG487" s="20"/>
      <c r="CH487" s="315"/>
      <c r="CI487" s="20"/>
      <c r="CJ487" s="20">
        <f>SUM(CJ488:CJ488)</f>
        <v>0</v>
      </c>
      <c r="CK487" s="20"/>
      <c r="CL487" s="20"/>
      <c r="CM487" s="315"/>
      <c r="CN487" s="20"/>
      <c r="CO487" s="20">
        <f>SUM(CO488:CO488)</f>
        <v>0</v>
      </c>
      <c r="CP487" s="20"/>
      <c r="CQ487" s="20"/>
      <c r="CR487" s="315"/>
      <c r="CS487" s="20"/>
      <c r="CT487" s="20">
        <f>SUM(CT488:CT488)</f>
        <v>0</v>
      </c>
      <c r="CU487" s="20"/>
      <c r="CV487" s="20"/>
      <c r="CW487" s="315"/>
      <c r="CX487" s="20"/>
      <c r="CY487" s="20">
        <f>SUM(CY488:CY488)</f>
        <v>0</v>
      </c>
      <c r="CZ487" s="20"/>
      <c r="DA487" s="20"/>
      <c r="DB487" s="315"/>
      <c r="DC487" s="20"/>
      <c r="DD487" s="20">
        <f>SUM(DD488:DD488)</f>
        <v>0</v>
      </c>
      <c r="DE487" s="20"/>
      <c r="DF487" s="20"/>
      <c r="DG487" s="315"/>
      <c r="DH487" s="20"/>
      <c r="DI487" s="20">
        <f>SUM(DI488:DI488)</f>
        <v>0</v>
      </c>
      <c r="DJ487" s="20"/>
      <c r="DK487" s="20"/>
      <c r="DL487" s="315"/>
      <c r="DM487" s="20"/>
      <c r="DN487" s="20">
        <f>SUM(DN488:DN488)</f>
        <v>0</v>
      </c>
      <c r="DO487" s="20"/>
      <c r="DP487" s="20"/>
      <c r="DQ487" s="315"/>
      <c r="DR487" s="20"/>
      <c r="DS487" s="20">
        <f>SUM(DS488:DS488)</f>
        <v>0</v>
      </c>
      <c r="DT487" s="20"/>
      <c r="DU487" s="20"/>
      <c r="DV487" s="315"/>
      <c r="DW487" s="20"/>
      <c r="DX487" s="20">
        <f>SUM(DX488:DX488)</f>
        <v>0</v>
      </c>
      <c r="DY487" s="20"/>
      <c r="DZ487" s="20"/>
      <c r="EA487" s="315"/>
      <c r="EB487" s="20"/>
      <c r="EC487" s="20">
        <f>SUM(EC488:EC488)</f>
        <v>0</v>
      </c>
      <c r="ED487" s="20"/>
      <c r="EE487" s="20"/>
      <c r="EF487" s="315"/>
      <c r="EG487" s="20"/>
      <c r="EH487" s="20">
        <f>SUM(EH488:EH488)</f>
        <v>0</v>
      </c>
      <c r="EI487" s="20"/>
      <c r="EJ487" s="20"/>
      <c r="EK487" s="315"/>
      <c r="EL487" s="20"/>
      <c r="EM487" s="20">
        <f>SUM(EM488:EM488)</f>
        <v>0</v>
      </c>
      <c r="EN487" s="20"/>
      <c r="EO487" s="20"/>
      <c r="EP487" s="151"/>
    </row>
    <row r="488" spans="4:146" ht="12.75" hidden="1" customHeight="1" x14ac:dyDescent="0.3">
      <c r="D488" s="151" t="s">
        <v>416</v>
      </c>
      <c r="G488" s="477"/>
      <c r="H488" s="481">
        <v>0</v>
      </c>
      <c r="I488" s="479"/>
      <c r="J488" s="20"/>
      <c r="K488" s="315"/>
      <c r="L488" s="480"/>
      <c r="M488" s="481">
        <v>0</v>
      </c>
      <c r="N488" s="479"/>
      <c r="O488" s="20"/>
      <c r="P488" s="315"/>
      <c r="Q488" s="480"/>
      <c r="R488" s="481">
        <v>0</v>
      </c>
      <c r="S488" s="479"/>
      <c r="T488" s="20"/>
      <c r="U488" s="315"/>
      <c r="V488" s="480"/>
      <c r="W488" s="481">
        <v>0</v>
      </c>
      <c r="X488" s="479"/>
      <c r="Y488" s="20"/>
      <c r="Z488" s="315"/>
      <c r="AA488" s="480"/>
      <c r="AB488" s="481">
        <v>0</v>
      </c>
      <c r="AC488" s="479"/>
      <c r="AD488" s="20"/>
      <c r="AE488" s="315"/>
      <c r="AF488" s="480"/>
      <c r="AG488" s="481">
        <v>0</v>
      </c>
      <c r="AH488" s="479"/>
      <c r="AI488" s="20"/>
      <c r="AJ488" s="315"/>
      <c r="AK488" s="480"/>
      <c r="AL488" s="481">
        <v>0</v>
      </c>
      <c r="AM488" s="479"/>
      <c r="AN488" s="20"/>
      <c r="AO488" s="315"/>
      <c r="AP488" s="480"/>
      <c r="AQ488" s="481">
        <v>0</v>
      </c>
      <c r="AR488" s="479"/>
      <c r="AS488" s="20"/>
      <c r="AT488" s="315"/>
      <c r="AU488" s="480"/>
      <c r="AV488" s="481">
        <v>0</v>
      </c>
      <c r="AW488" s="479"/>
      <c r="AX488" s="20"/>
      <c r="AY488" s="315"/>
      <c r="AZ488" s="480"/>
      <c r="BA488" s="481">
        <v>0</v>
      </c>
      <c r="BB488" s="479"/>
      <c r="BC488" s="20"/>
      <c r="BD488" s="315"/>
      <c r="BE488" s="480"/>
      <c r="BF488" s="481">
        <v>0</v>
      </c>
      <c r="BG488" s="479"/>
      <c r="BH488" s="20"/>
      <c r="BI488" s="315"/>
      <c r="BJ488" s="480"/>
      <c r="BK488" s="481">
        <v>0</v>
      </c>
      <c r="BL488" s="479"/>
      <c r="BM488" s="20"/>
      <c r="BN488" s="315"/>
      <c r="BO488" s="480"/>
      <c r="BP488" s="481">
        <v>0</v>
      </c>
      <c r="BQ488" s="479"/>
      <c r="BR488" s="20"/>
      <c r="BS488" s="315"/>
      <c r="BT488" s="480"/>
      <c r="BU488" s="481">
        <f>SUM(M488:BP488)</f>
        <v>0</v>
      </c>
      <c r="BV488" s="479"/>
      <c r="BW488" s="20"/>
      <c r="BX488" s="315"/>
      <c r="BY488" s="480"/>
      <c r="BZ488" s="481">
        <v>0</v>
      </c>
      <c r="CA488" s="479"/>
      <c r="CB488" s="20"/>
      <c r="CC488" s="315"/>
      <c r="CD488" s="480"/>
      <c r="CE488" s="481">
        <v>0</v>
      </c>
      <c r="CF488" s="479"/>
      <c r="CG488" s="20"/>
      <c r="CH488" s="315"/>
      <c r="CI488" s="480"/>
      <c r="CJ488" s="481">
        <v>0</v>
      </c>
      <c r="CK488" s="479"/>
      <c r="CL488" s="20"/>
      <c r="CM488" s="315"/>
      <c r="CN488" s="480"/>
      <c r="CO488" s="481">
        <v>0</v>
      </c>
      <c r="CP488" s="479"/>
      <c r="CQ488" s="20"/>
      <c r="CR488" s="315"/>
      <c r="CS488" s="480"/>
      <c r="CT488" s="481">
        <v>0</v>
      </c>
      <c r="CU488" s="479"/>
      <c r="CV488" s="20"/>
      <c r="CW488" s="315"/>
      <c r="CX488" s="480"/>
      <c r="CY488" s="481">
        <v>0</v>
      </c>
      <c r="CZ488" s="479"/>
      <c r="DA488" s="20"/>
      <c r="DB488" s="315"/>
      <c r="DC488" s="480"/>
      <c r="DD488" s="481">
        <v>0</v>
      </c>
      <c r="DE488" s="479"/>
      <c r="DF488" s="20"/>
      <c r="DG488" s="315"/>
      <c r="DH488" s="480"/>
      <c r="DI488" s="481">
        <v>0</v>
      </c>
      <c r="DJ488" s="479"/>
      <c r="DK488" s="20"/>
      <c r="DL488" s="315"/>
      <c r="DM488" s="480"/>
      <c r="DN488" s="481">
        <v>0</v>
      </c>
      <c r="DO488" s="479"/>
      <c r="DP488" s="20"/>
      <c r="DQ488" s="315"/>
      <c r="DR488" s="480"/>
      <c r="DS488" s="481">
        <v>0</v>
      </c>
      <c r="DT488" s="479"/>
      <c r="DU488" s="20"/>
      <c r="DV488" s="315"/>
      <c r="DW488" s="480"/>
      <c r="DX488" s="481">
        <v>0</v>
      </c>
      <c r="DY488" s="479"/>
      <c r="DZ488" s="20"/>
      <c r="EA488" s="315"/>
      <c r="EB488" s="480"/>
      <c r="EC488" s="481">
        <v>0</v>
      </c>
      <c r="ED488" s="479"/>
      <c r="EE488" s="20"/>
      <c r="EF488" s="315"/>
      <c r="EG488" s="480"/>
      <c r="EH488" s="481">
        <v>0</v>
      </c>
      <c r="EI488" s="479"/>
      <c r="EJ488" s="20"/>
      <c r="EK488" s="315"/>
      <c r="EL488" s="480"/>
      <c r="EM488" s="481">
        <f>SUM(CE488:DI488)</f>
        <v>0</v>
      </c>
      <c r="EN488" s="479"/>
      <c r="EO488" s="20"/>
      <c r="EP488" s="151"/>
    </row>
    <row r="489" spans="4:146" ht="12.75" hidden="1" customHeight="1" x14ac:dyDescent="0.3">
      <c r="D489" s="151"/>
      <c r="H489" s="20"/>
      <c r="I489" s="20"/>
      <c r="J489" s="20"/>
      <c r="K489" s="315"/>
      <c r="M489" s="20"/>
      <c r="N489" s="20"/>
      <c r="O489" s="20"/>
      <c r="P489" s="315"/>
      <c r="R489" s="20"/>
      <c r="S489" s="20"/>
      <c r="T489" s="20"/>
      <c r="U489" s="315"/>
      <c r="W489" s="20"/>
      <c r="X489" s="20"/>
      <c r="Y489" s="20"/>
      <c r="Z489" s="315"/>
      <c r="AB489" s="20"/>
      <c r="AC489" s="20"/>
      <c r="AD489" s="20"/>
      <c r="AE489" s="315"/>
      <c r="AG489" s="20"/>
      <c r="AH489" s="20"/>
      <c r="AI489" s="20"/>
      <c r="AJ489" s="315"/>
      <c r="AL489" s="20"/>
      <c r="AM489" s="20"/>
      <c r="AN489" s="20"/>
      <c r="AO489" s="315"/>
      <c r="AQ489" s="20"/>
      <c r="AR489" s="20"/>
      <c r="AS489" s="20"/>
      <c r="AT489" s="315"/>
      <c r="AV489" s="20"/>
      <c r="AW489" s="20"/>
      <c r="AX489" s="20"/>
      <c r="AY489" s="315"/>
      <c r="BA489" s="20"/>
      <c r="BB489" s="20"/>
      <c r="BC489" s="20"/>
      <c r="BD489" s="315"/>
      <c r="BF489" s="20"/>
      <c r="BG489" s="20"/>
      <c r="BH489" s="20"/>
      <c r="BI489" s="315"/>
      <c r="BK489" s="20"/>
      <c r="BL489" s="20"/>
      <c r="BM489" s="20"/>
      <c r="BN489" s="315"/>
      <c r="BP489" s="20"/>
      <c r="BQ489" s="20"/>
      <c r="BR489" s="20"/>
      <c r="BS489" s="315"/>
      <c r="BU489" s="20"/>
      <c r="BV489" s="20"/>
      <c r="BW489" s="20"/>
      <c r="BX489" s="315"/>
      <c r="BZ489" s="20"/>
      <c r="CA489" s="20"/>
      <c r="CB489" s="20"/>
      <c r="CC489" s="315"/>
      <c r="CE489" s="20"/>
      <c r="CF489" s="20"/>
      <c r="CG489" s="20"/>
      <c r="CH489" s="315"/>
      <c r="CI489" s="20"/>
      <c r="CJ489" s="20"/>
      <c r="CK489" s="20"/>
      <c r="CL489" s="20"/>
      <c r="CM489" s="315"/>
      <c r="CN489" s="20"/>
      <c r="CO489" s="20"/>
      <c r="CP489" s="20"/>
      <c r="CQ489" s="20"/>
      <c r="CR489" s="315"/>
      <c r="CS489" s="20"/>
      <c r="CT489" s="20"/>
      <c r="CU489" s="20"/>
      <c r="CV489" s="20"/>
      <c r="CW489" s="315"/>
      <c r="CX489" s="20"/>
      <c r="CY489" s="20"/>
      <c r="CZ489" s="20"/>
      <c r="DA489" s="20"/>
      <c r="DB489" s="315"/>
      <c r="DC489" s="20"/>
      <c r="DD489" s="20"/>
      <c r="DE489" s="20"/>
      <c r="DF489" s="20"/>
      <c r="DG489" s="315"/>
      <c r="DH489" s="20"/>
      <c r="DI489" s="20"/>
      <c r="DJ489" s="20"/>
      <c r="DK489" s="20"/>
      <c r="DL489" s="315"/>
      <c r="DM489" s="20"/>
      <c r="DN489" s="20"/>
      <c r="DO489" s="20"/>
      <c r="DP489" s="20"/>
      <c r="DQ489" s="315"/>
      <c r="DR489" s="20"/>
      <c r="DS489" s="20"/>
      <c r="DT489" s="20"/>
      <c r="DU489" s="20"/>
      <c r="DV489" s="315"/>
      <c r="DW489" s="20"/>
      <c r="DX489" s="20"/>
      <c r="DY489" s="20"/>
      <c r="DZ489" s="20"/>
      <c r="EA489" s="315"/>
      <c r="EB489" s="20"/>
      <c r="EC489" s="20"/>
      <c r="ED489" s="20"/>
      <c r="EE489" s="20"/>
      <c r="EF489" s="315"/>
      <c r="EG489" s="20"/>
      <c r="EH489" s="20"/>
      <c r="EI489" s="20"/>
      <c r="EJ489" s="20"/>
      <c r="EK489" s="315"/>
      <c r="EM489" s="20"/>
      <c r="EN489" s="20"/>
      <c r="EO489" s="20"/>
      <c r="EP489" s="151"/>
    </row>
    <row r="490" spans="4:146" x14ac:dyDescent="0.3">
      <c r="D490" s="151" t="s">
        <v>446</v>
      </c>
      <c r="H490" s="20">
        <f>SUM(H491:H491)</f>
        <v>283862</v>
      </c>
      <c r="J490" s="20"/>
      <c r="K490" s="315"/>
      <c r="L490" s="20"/>
      <c r="M490" s="20">
        <f>SUM(M491:M491)</f>
        <v>0</v>
      </c>
      <c r="N490" s="20"/>
      <c r="O490" s="20"/>
      <c r="P490" s="315"/>
      <c r="Q490" s="20"/>
      <c r="R490" s="20">
        <f>SUM(R491:R491)</f>
        <v>0</v>
      </c>
      <c r="S490" s="20"/>
      <c r="T490" s="20"/>
      <c r="U490" s="315"/>
      <c r="V490" s="20"/>
      <c r="W490" s="20">
        <f>SUM(W491:W491)</f>
        <v>0</v>
      </c>
      <c r="X490" s="20"/>
      <c r="Y490" s="20"/>
      <c r="Z490" s="315"/>
      <c r="AA490" s="20"/>
      <c r="AB490" s="20">
        <f>SUM(AB491:AB491)</f>
        <v>0</v>
      </c>
      <c r="AC490" s="20"/>
      <c r="AD490" s="20"/>
      <c r="AE490" s="315"/>
      <c r="AF490" s="20"/>
      <c r="AG490" s="20">
        <f>SUM(AG491:AG491)</f>
        <v>283862</v>
      </c>
      <c r="AH490" s="20"/>
      <c r="AI490" s="20"/>
      <c r="AJ490" s="315"/>
      <c r="AK490" s="20"/>
      <c r="AL490" s="20">
        <f>SUM(AL491:AL491)</f>
        <v>0</v>
      </c>
      <c r="AM490" s="20"/>
      <c r="AN490" s="20"/>
      <c r="AO490" s="315"/>
      <c r="AP490" s="20"/>
      <c r="AQ490" s="20">
        <f>SUM(AQ491:AQ491)</f>
        <v>0</v>
      </c>
      <c r="AR490" s="20"/>
      <c r="AS490" s="20"/>
      <c r="AT490" s="315"/>
      <c r="AU490" s="20"/>
      <c r="AV490" s="20">
        <f>SUM(AV491:AV491)</f>
        <v>0</v>
      </c>
      <c r="AW490" s="20"/>
      <c r="AX490" s="20"/>
      <c r="AY490" s="315"/>
      <c r="AZ490" s="20"/>
      <c r="BA490" s="20">
        <f>SUM(BA491:BA491)</f>
        <v>0</v>
      </c>
      <c r="BB490" s="20"/>
      <c r="BC490" s="20"/>
      <c r="BD490" s="315"/>
      <c r="BE490" s="20"/>
      <c r="BF490" s="20">
        <f>SUM(BF491:BF491)</f>
        <v>10125</v>
      </c>
      <c r="BG490" s="20"/>
      <c r="BH490" s="20"/>
      <c r="BI490" s="315"/>
      <c r="BJ490" s="20"/>
      <c r="BK490" s="20">
        <f>SUM(BK491:BK491)</f>
        <v>0</v>
      </c>
      <c r="BL490" s="20"/>
      <c r="BM490" s="20"/>
      <c r="BN490" s="315"/>
      <c r="BO490" s="20"/>
      <c r="BP490" s="20">
        <f>SUM(BP491:BP491)</f>
        <v>0</v>
      </c>
      <c r="BQ490" s="20"/>
      <c r="BR490" s="20"/>
      <c r="BS490" s="315"/>
      <c r="BU490" s="20">
        <f>SUM(BU491:BU491)</f>
        <v>293987</v>
      </c>
      <c r="BV490" s="20"/>
      <c r="BW490" s="20"/>
      <c r="BX490" s="315"/>
      <c r="BZ490" s="20">
        <f>SUM(BZ491:BZ491)</f>
        <v>17284</v>
      </c>
      <c r="CB490" s="20"/>
      <c r="CC490" s="315"/>
      <c r="CD490" s="20"/>
      <c r="CE490" s="20">
        <f>SUM(CE491:CE491)</f>
        <v>0</v>
      </c>
      <c r="CF490" s="20"/>
      <c r="CG490" s="20"/>
      <c r="CH490" s="315"/>
      <c r="CI490" s="20"/>
      <c r="CJ490" s="20">
        <f>SUM(CJ491:CJ491)</f>
        <v>0</v>
      </c>
      <c r="CK490" s="20"/>
      <c r="CL490" s="20"/>
      <c r="CM490" s="315"/>
      <c r="CN490" s="20"/>
      <c r="CO490" s="20">
        <f>SUM(CO491:CO491)</f>
        <v>0</v>
      </c>
      <c r="CP490" s="20"/>
      <c r="CQ490" s="20"/>
      <c r="CR490" s="315"/>
      <c r="CS490" s="20"/>
      <c r="CT490" s="20">
        <f>SUM(CT491:CT491)</f>
        <v>0</v>
      </c>
      <c r="CU490" s="20"/>
      <c r="CV490" s="20"/>
      <c r="CW490" s="315"/>
      <c r="CX490" s="20"/>
      <c r="CY490" s="20">
        <f>SUM(CY491:CY491)</f>
        <v>0</v>
      </c>
      <c r="CZ490" s="20"/>
      <c r="DA490" s="20"/>
      <c r="DB490" s="315"/>
      <c r="DC490" s="20"/>
      <c r="DD490" s="20">
        <f>SUM(DD491:DD491)</f>
        <v>0</v>
      </c>
      <c r="DE490" s="20"/>
      <c r="DF490" s="20"/>
      <c r="DG490" s="315"/>
      <c r="DH490" s="20"/>
      <c r="DI490" s="20">
        <f>SUM(DI491:DI491)</f>
        <v>0</v>
      </c>
      <c r="DJ490" s="20"/>
      <c r="DK490" s="20"/>
      <c r="DL490" s="315"/>
      <c r="DM490" s="20"/>
      <c r="DN490" s="20">
        <f>SUM(DN491:DN491)</f>
        <v>17284</v>
      </c>
      <c r="DO490" s="20"/>
      <c r="DP490" s="20"/>
      <c r="DQ490" s="315"/>
      <c r="DR490" s="20"/>
      <c r="DS490" s="20">
        <f>SUM(DS491:DS491)</f>
        <v>0</v>
      </c>
      <c r="DT490" s="20"/>
      <c r="DU490" s="20"/>
      <c r="DV490" s="315"/>
      <c r="DW490" s="20"/>
      <c r="DX490" s="20">
        <f>SUM(DX491:DX491)</f>
        <v>0</v>
      </c>
      <c r="DY490" s="20"/>
      <c r="DZ490" s="20"/>
      <c r="EA490" s="315"/>
      <c r="EB490" s="20"/>
      <c r="EC490" s="20">
        <f>SUM(EC491:EC491)</f>
        <v>0</v>
      </c>
      <c r="ED490" s="20"/>
      <c r="EE490" s="20"/>
      <c r="EF490" s="315"/>
      <c r="EG490" s="20"/>
      <c r="EH490" s="20">
        <f>SUM(EH491:EH491)</f>
        <v>0</v>
      </c>
      <c r="EI490" s="20"/>
      <c r="EJ490" s="20"/>
      <c r="EK490" s="315"/>
      <c r="EM490" s="20">
        <f>SUM(EM491:EM491)</f>
        <v>17284</v>
      </c>
      <c r="EN490" s="20"/>
      <c r="EO490" s="20"/>
      <c r="EP490" s="151"/>
    </row>
    <row r="491" spans="4:146" x14ac:dyDescent="0.3">
      <c r="D491" s="151" t="s">
        <v>416</v>
      </c>
      <c r="G491" s="477"/>
      <c r="H491" s="481">
        <v>283862</v>
      </c>
      <c r="I491" s="479"/>
      <c r="J491" s="20"/>
      <c r="K491" s="315"/>
      <c r="L491" s="477"/>
      <c r="M491" s="481">
        <v>0</v>
      </c>
      <c r="N491" s="479"/>
      <c r="O491" s="20"/>
      <c r="P491" s="315"/>
      <c r="Q491" s="477"/>
      <c r="R491" s="481">
        <v>0</v>
      </c>
      <c r="S491" s="479"/>
      <c r="T491" s="20"/>
      <c r="U491" s="315"/>
      <c r="V491" s="477"/>
      <c r="W491" s="481">
        <v>0</v>
      </c>
      <c r="X491" s="479"/>
      <c r="Y491" s="20"/>
      <c r="Z491" s="315"/>
      <c r="AA491" s="477"/>
      <c r="AB491" s="481">
        <v>0</v>
      </c>
      <c r="AC491" s="479"/>
      <c r="AD491" s="20"/>
      <c r="AE491" s="315"/>
      <c r="AF491" s="477"/>
      <c r="AG491" s="481">
        <v>283862</v>
      </c>
      <c r="AH491" s="479"/>
      <c r="AI491" s="20"/>
      <c r="AJ491" s="315"/>
      <c r="AK491" s="477"/>
      <c r="AL491" s="481">
        <v>0</v>
      </c>
      <c r="AM491" s="479"/>
      <c r="AN491" s="20"/>
      <c r="AO491" s="315"/>
      <c r="AP491" s="477"/>
      <c r="AQ491" s="481">
        <v>0</v>
      </c>
      <c r="AR491" s="479"/>
      <c r="AS491" s="20"/>
      <c r="AT491" s="315"/>
      <c r="AU491" s="477"/>
      <c r="AV491" s="481">
        <v>0</v>
      </c>
      <c r="AW491" s="479"/>
      <c r="AX491" s="20"/>
      <c r="AY491" s="315"/>
      <c r="AZ491" s="477"/>
      <c r="BA491" s="481">
        <v>0</v>
      </c>
      <c r="BB491" s="479"/>
      <c r="BC491" s="20"/>
      <c r="BD491" s="315"/>
      <c r="BE491" s="477"/>
      <c r="BF491" s="481">
        <v>10125</v>
      </c>
      <c r="BG491" s="479"/>
      <c r="BH491" s="20"/>
      <c r="BI491" s="315"/>
      <c r="BJ491" s="477"/>
      <c r="BK491" s="481">
        <v>0</v>
      </c>
      <c r="BL491" s="479"/>
      <c r="BM491" s="20"/>
      <c r="BN491" s="315"/>
      <c r="BO491" s="477"/>
      <c r="BP491" s="481">
        <v>0</v>
      </c>
      <c r="BQ491" s="479"/>
      <c r="BR491" s="20"/>
      <c r="BS491" s="315"/>
      <c r="BT491" s="477"/>
      <c r="BU491" s="481">
        <f>SUM(M491:BP491)</f>
        <v>293987</v>
      </c>
      <c r="BV491" s="479"/>
      <c r="BW491" s="20"/>
      <c r="BX491" s="315"/>
      <c r="BY491" s="477"/>
      <c r="BZ491" s="481">
        <v>17284</v>
      </c>
      <c r="CA491" s="479"/>
      <c r="CB491" s="20"/>
      <c r="CC491" s="315"/>
      <c r="CD491" s="477"/>
      <c r="CE491" s="481">
        <v>0</v>
      </c>
      <c r="CF491" s="479"/>
      <c r="CG491" s="20"/>
      <c r="CH491" s="315"/>
      <c r="CI491" s="480"/>
      <c r="CJ491" s="481">
        <v>0</v>
      </c>
      <c r="CK491" s="479"/>
      <c r="CL491" s="20"/>
      <c r="CM491" s="315"/>
      <c r="CN491" s="480"/>
      <c r="CO491" s="481">
        <v>0</v>
      </c>
      <c r="CP491" s="479"/>
      <c r="CQ491" s="20"/>
      <c r="CR491" s="315"/>
      <c r="CS491" s="480"/>
      <c r="CT491" s="481">
        <v>0</v>
      </c>
      <c r="CU491" s="479"/>
      <c r="CV491" s="20"/>
      <c r="CW491" s="315"/>
      <c r="CX491" s="480"/>
      <c r="CY491" s="481">
        <v>0</v>
      </c>
      <c r="CZ491" s="479"/>
      <c r="DA491" s="20"/>
      <c r="DB491" s="315"/>
      <c r="DC491" s="480"/>
      <c r="DD491" s="481">
        <v>0</v>
      </c>
      <c r="DE491" s="479"/>
      <c r="DF491" s="20"/>
      <c r="DG491" s="315"/>
      <c r="DH491" s="480"/>
      <c r="DI491" s="481">
        <v>0</v>
      </c>
      <c r="DJ491" s="479"/>
      <c r="DK491" s="20"/>
      <c r="DL491" s="315"/>
      <c r="DM491" s="480"/>
      <c r="DN491" s="481">
        <v>17284</v>
      </c>
      <c r="DO491" s="479"/>
      <c r="DP491" s="20"/>
      <c r="DQ491" s="315"/>
      <c r="DR491" s="480"/>
      <c r="DS491" s="481">
        <v>0</v>
      </c>
      <c r="DT491" s="479"/>
      <c r="DU491" s="20"/>
      <c r="DV491" s="315"/>
      <c r="DW491" s="480"/>
      <c r="DX491" s="481">
        <v>0</v>
      </c>
      <c r="DY491" s="479"/>
      <c r="DZ491" s="20"/>
      <c r="EA491" s="315"/>
      <c r="EB491" s="480"/>
      <c r="EC491" s="481">
        <v>0</v>
      </c>
      <c r="ED491" s="479"/>
      <c r="EE491" s="20"/>
      <c r="EF491" s="315"/>
      <c r="EG491" s="480"/>
      <c r="EH491" s="481">
        <v>0</v>
      </c>
      <c r="EI491" s="479"/>
      <c r="EJ491" s="20"/>
      <c r="EK491" s="315"/>
      <c r="EL491" s="477"/>
      <c r="EM491" s="481">
        <f>SUM(CE491:DX491)</f>
        <v>17284</v>
      </c>
      <c r="EN491" s="479"/>
      <c r="EO491" s="20"/>
      <c r="EP491" s="151"/>
    </row>
    <row r="492" spans="4:146" x14ac:dyDescent="0.3">
      <c r="D492" s="151"/>
      <c r="H492" s="20"/>
      <c r="I492" s="20"/>
      <c r="J492" s="20"/>
      <c r="K492" s="315"/>
      <c r="M492" s="20"/>
      <c r="N492" s="20"/>
      <c r="O492" s="20"/>
      <c r="P492" s="315"/>
      <c r="R492" s="20"/>
      <c r="S492" s="20"/>
      <c r="T492" s="20"/>
      <c r="U492" s="315"/>
      <c r="W492" s="20"/>
      <c r="X492" s="20"/>
      <c r="Y492" s="20"/>
      <c r="Z492" s="315"/>
      <c r="AB492" s="20"/>
      <c r="AC492" s="20"/>
      <c r="AD492" s="20"/>
      <c r="AE492" s="315"/>
      <c r="AG492" s="20"/>
      <c r="AH492" s="20"/>
      <c r="AI492" s="20"/>
      <c r="AJ492" s="315"/>
      <c r="AL492" s="20"/>
      <c r="AM492" s="20"/>
      <c r="AN492" s="20"/>
      <c r="AO492" s="315"/>
      <c r="AQ492" s="20"/>
      <c r="AR492" s="20"/>
      <c r="AS492" s="20"/>
      <c r="AT492" s="315"/>
      <c r="AV492" s="20"/>
      <c r="AW492" s="20"/>
      <c r="AX492" s="20"/>
      <c r="AY492" s="315"/>
      <c r="BA492" s="20"/>
      <c r="BB492" s="20"/>
      <c r="BC492" s="20"/>
      <c r="BD492" s="315"/>
      <c r="BF492" s="20"/>
      <c r="BG492" s="20"/>
      <c r="BH492" s="20"/>
      <c r="BI492" s="315"/>
      <c r="BK492" s="20"/>
      <c r="BL492" s="20"/>
      <c r="BM492" s="20"/>
      <c r="BN492" s="315"/>
      <c r="BP492" s="20"/>
      <c r="BQ492" s="20"/>
      <c r="BR492" s="20"/>
      <c r="BS492" s="315"/>
      <c r="BU492" s="20"/>
      <c r="BV492" s="20"/>
      <c r="BW492" s="20"/>
      <c r="BX492" s="315"/>
      <c r="BZ492" s="20"/>
      <c r="CA492" s="20"/>
      <c r="CB492" s="20"/>
      <c r="CC492" s="315"/>
      <c r="CE492" s="20"/>
      <c r="CF492" s="20"/>
      <c r="CG492" s="20"/>
      <c r="CH492" s="315"/>
      <c r="CI492" s="20"/>
      <c r="CJ492" s="20"/>
      <c r="CK492" s="20"/>
      <c r="CL492" s="20"/>
      <c r="CM492" s="315"/>
      <c r="CN492" s="20"/>
      <c r="CO492" s="20"/>
      <c r="CP492" s="20"/>
      <c r="CQ492" s="20"/>
      <c r="CR492" s="315"/>
      <c r="CS492" s="20"/>
      <c r="CT492" s="20"/>
      <c r="CU492" s="20"/>
      <c r="CV492" s="20"/>
      <c r="CW492" s="315"/>
      <c r="CX492" s="20"/>
      <c r="CY492" s="20"/>
      <c r="CZ492" s="20"/>
      <c r="DA492" s="20"/>
      <c r="DB492" s="315"/>
      <c r="DC492" s="20"/>
      <c r="DD492" s="20"/>
      <c r="DE492" s="20"/>
      <c r="DF492" s="20"/>
      <c r="DG492" s="315"/>
      <c r="DH492" s="20"/>
      <c r="DI492" s="20"/>
      <c r="DJ492" s="20"/>
      <c r="DK492" s="20"/>
      <c r="DL492" s="315"/>
      <c r="DM492" s="20"/>
      <c r="DN492" s="20"/>
      <c r="DO492" s="20"/>
      <c r="DP492" s="20"/>
      <c r="DQ492" s="315"/>
      <c r="DR492" s="20"/>
      <c r="DS492" s="20"/>
      <c r="DT492" s="20"/>
      <c r="DU492" s="20"/>
      <c r="DV492" s="315"/>
      <c r="DW492" s="20"/>
      <c r="DX492" s="20"/>
      <c r="DY492" s="20"/>
      <c r="DZ492" s="20"/>
      <c r="EA492" s="315"/>
      <c r="EB492" s="20"/>
      <c r="EC492" s="20"/>
      <c r="ED492" s="20"/>
      <c r="EE492" s="20"/>
      <c r="EF492" s="315"/>
      <c r="EG492" s="20"/>
      <c r="EH492" s="20"/>
      <c r="EI492" s="20"/>
      <c r="EJ492" s="20"/>
      <c r="EK492" s="315"/>
      <c r="EM492" s="20"/>
      <c r="EN492" s="20"/>
      <c r="EO492" s="20"/>
      <c r="EP492" s="151"/>
    </row>
    <row r="493" spans="4:146" x14ac:dyDescent="0.3">
      <c r="D493" s="151" t="s">
        <v>447</v>
      </c>
      <c r="H493" s="20">
        <f>SUM(H494)</f>
        <v>44886</v>
      </c>
      <c r="I493" s="20"/>
      <c r="J493" s="20"/>
      <c r="K493" s="315"/>
      <c r="M493" s="20">
        <f>SUM(M494)</f>
        <v>44886</v>
      </c>
      <c r="N493" s="20"/>
      <c r="O493" s="20"/>
      <c r="P493" s="315"/>
      <c r="R493" s="20">
        <f>SUM(R494)</f>
        <v>0</v>
      </c>
      <c r="S493" s="20"/>
      <c r="T493" s="20"/>
      <c r="U493" s="315"/>
      <c r="W493" s="20">
        <f>SUM(W494)</f>
        <v>0</v>
      </c>
      <c r="X493" s="20"/>
      <c r="Y493" s="20"/>
      <c r="Z493" s="315"/>
      <c r="AB493" s="20">
        <f>SUM(AB494)</f>
        <v>0</v>
      </c>
      <c r="AC493" s="20"/>
      <c r="AD493" s="20"/>
      <c r="AE493" s="315"/>
      <c r="AG493" s="20">
        <f>SUM(AG494)</f>
        <v>0</v>
      </c>
      <c r="AH493" s="20"/>
      <c r="AI493" s="20"/>
      <c r="AJ493" s="315"/>
      <c r="AL493" s="20">
        <f>SUM(AL494)</f>
        <v>0</v>
      </c>
      <c r="AM493" s="20"/>
      <c r="AN493" s="20"/>
      <c r="AO493" s="315"/>
      <c r="AQ493" s="20">
        <f>SUM(AQ494)</f>
        <v>0</v>
      </c>
      <c r="AR493" s="20"/>
      <c r="AS493" s="20"/>
      <c r="AT493" s="315"/>
      <c r="AV493" s="20">
        <f>SUM(AV494)</f>
        <v>0</v>
      </c>
      <c r="AW493" s="20"/>
      <c r="AX493" s="20"/>
      <c r="AY493" s="315"/>
      <c r="BA493" s="20">
        <f>SUM(BA494)</f>
        <v>0</v>
      </c>
      <c r="BB493" s="20"/>
      <c r="BC493" s="20"/>
      <c r="BD493" s="315"/>
      <c r="BF493" s="20">
        <f>SUM(BF494)</f>
        <v>104367</v>
      </c>
      <c r="BG493" s="20"/>
      <c r="BH493" s="20"/>
      <c r="BI493" s="315"/>
      <c r="BK493" s="20">
        <f>SUM(BK494)</f>
        <v>0</v>
      </c>
      <c r="BL493" s="20"/>
      <c r="BM493" s="20"/>
      <c r="BN493" s="315"/>
      <c r="BP493" s="20">
        <f>SUM(BP494)</f>
        <v>0</v>
      </c>
      <c r="BQ493" s="20"/>
      <c r="BR493" s="20"/>
      <c r="BS493" s="315"/>
      <c r="BU493" s="20">
        <f>SUM(BU494:BU494)</f>
        <v>149253</v>
      </c>
      <c r="BV493" s="20"/>
      <c r="BW493" s="20"/>
      <c r="BX493" s="315"/>
      <c r="BZ493" s="20">
        <f>SUM(BZ494)</f>
        <v>1373855</v>
      </c>
      <c r="CA493" s="20"/>
      <c r="CB493" s="20"/>
      <c r="CC493" s="315"/>
      <c r="CE493" s="20">
        <f>SUM(CE494:CE494)</f>
        <v>102704</v>
      </c>
      <c r="CF493" s="20"/>
      <c r="CG493" s="20"/>
      <c r="CH493" s="315"/>
      <c r="CI493" s="20"/>
      <c r="CJ493" s="20">
        <f>SUM(CJ494:CJ494)</f>
        <v>0</v>
      </c>
      <c r="CK493" s="20"/>
      <c r="CL493" s="20"/>
      <c r="CM493" s="315"/>
      <c r="CN493" s="20"/>
      <c r="CO493" s="20">
        <f>SUM(CO494:CO494)</f>
        <v>0</v>
      </c>
      <c r="CP493" s="20"/>
      <c r="CQ493" s="20"/>
      <c r="CR493" s="315"/>
      <c r="CS493" s="20"/>
      <c r="CT493" s="20">
        <f>SUM(CT494:CT494)</f>
        <v>0</v>
      </c>
      <c r="CU493" s="20"/>
      <c r="CV493" s="20"/>
      <c r="CW493" s="315"/>
      <c r="CX493" s="20"/>
      <c r="CY493" s="20">
        <f>SUM(CY494:CY494)</f>
        <v>0</v>
      </c>
      <c r="CZ493" s="20"/>
      <c r="DA493" s="20"/>
      <c r="DB493" s="315"/>
      <c r="DC493" s="20"/>
      <c r="DD493" s="20">
        <f>SUM(DD494:DD494)</f>
        <v>0</v>
      </c>
      <c r="DE493" s="20"/>
      <c r="DF493" s="20"/>
      <c r="DG493" s="315"/>
      <c r="DH493" s="20"/>
      <c r="DI493" s="20">
        <f>SUM(DI494:DI494)</f>
        <v>1105268</v>
      </c>
      <c r="DJ493" s="20"/>
      <c r="DK493" s="20"/>
      <c r="DL493" s="315"/>
      <c r="DM493" s="20"/>
      <c r="DN493" s="20">
        <f>SUM(DN494:DN494)</f>
        <v>165883</v>
      </c>
      <c r="DO493" s="20"/>
      <c r="DP493" s="20"/>
      <c r="DQ493" s="315"/>
      <c r="DR493" s="20"/>
      <c r="DS493" s="20">
        <f>SUM(DS494:DS494)</f>
        <v>0</v>
      </c>
      <c r="DT493" s="20"/>
      <c r="DU493" s="20"/>
      <c r="DV493" s="315"/>
      <c r="DW493" s="20"/>
      <c r="DX493" s="20">
        <f>SUM(DX494:DX494)</f>
        <v>0</v>
      </c>
      <c r="DY493" s="20"/>
      <c r="DZ493" s="20"/>
      <c r="EA493" s="315"/>
      <c r="EB493" s="20"/>
      <c r="EC493" s="20">
        <f>SUM(EC494:EC494)</f>
        <v>0</v>
      </c>
      <c r="ED493" s="20"/>
      <c r="EE493" s="20"/>
      <c r="EF493" s="315"/>
      <c r="EG493" s="20"/>
      <c r="EH493" s="20">
        <f>SUM(EH494:EH494)</f>
        <v>0</v>
      </c>
      <c r="EI493" s="20"/>
      <c r="EJ493" s="20"/>
      <c r="EK493" s="315"/>
      <c r="EM493" s="20">
        <f>SUM(EM494:EM494)</f>
        <v>1373855</v>
      </c>
      <c r="EN493" s="20"/>
      <c r="EO493" s="20"/>
      <c r="EP493" s="151"/>
    </row>
    <row r="494" spans="4:146" x14ac:dyDescent="0.3">
      <c r="D494" s="151" t="s">
        <v>416</v>
      </c>
      <c r="G494" s="477"/>
      <c r="H494" s="481">
        <v>44886</v>
      </c>
      <c r="I494" s="479"/>
      <c r="J494" s="20"/>
      <c r="K494" s="315"/>
      <c r="L494" s="477"/>
      <c r="M494" s="481">
        <v>44886</v>
      </c>
      <c r="N494" s="479"/>
      <c r="O494" s="20"/>
      <c r="P494" s="315"/>
      <c r="Q494" s="477"/>
      <c r="R494" s="481">
        <v>0</v>
      </c>
      <c r="S494" s="479"/>
      <c r="T494" s="20"/>
      <c r="U494" s="315"/>
      <c r="V494" s="477"/>
      <c r="W494" s="481">
        <v>0</v>
      </c>
      <c r="X494" s="479"/>
      <c r="Y494" s="20"/>
      <c r="Z494" s="315"/>
      <c r="AA494" s="477"/>
      <c r="AB494" s="481">
        <v>0</v>
      </c>
      <c r="AC494" s="479"/>
      <c r="AD494" s="20"/>
      <c r="AE494" s="315"/>
      <c r="AF494" s="477"/>
      <c r="AG494" s="481">
        <v>0</v>
      </c>
      <c r="AH494" s="479"/>
      <c r="AI494" s="20"/>
      <c r="AJ494" s="315"/>
      <c r="AK494" s="477"/>
      <c r="AL494" s="481">
        <v>0</v>
      </c>
      <c r="AM494" s="479"/>
      <c r="AN494" s="20"/>
      <c r="AO494" s="315"/>
      <c r="AP494" s="477"/>
      <c r="AQ494" s="481">
        <v>0</v>
      </c>
      <c r="AR494" s="479"/>
      <c r="AS494" s="20"/>
      <c r="AT494" s="315"/>
      <c r="AU494" s="477"/>
      <c r="AV494" s="481">
        <v>0</v>
      </c>
      <c r="AW494" s="479"/>
      <c r="AX494" s="20"/>
      <c r="AY494" s="315"/>
      <c r="AZ494" s="477"/>
      <c r="BA494" s="481">
        <v>0</v>
      </c>
      <c r="BB494" s="479"/>
      <c r="BC494" s="20"/>
      <c r="BD494" s="315"/>
      <c r="BE494" s="477"/>
      <c r="BF494" s="481">
        <v>104367</v>
      </c>
      <c r="BG494" s="479"/>
      <c r="BH494" s="20"/>
      <c r="BI494" s="315"/>
      <c r="BJ494" s="477"/>
      <c r="BK494" s="481">
        <v>0</v>
      </c>
      <c r="BL494" s="479"/>
      <c r="BM494" s="20"/>
      <c r="BN494" s="315"/>
      <c r="BO494" s="477"/>
      <c r="BP494" s="481">
        <v>0</v>
      </c>
      <c r="BQ494" s="479"/>
      <c r="BR494" s="20"/>
      <c r="BS494" s="315"/>
      <c r="BT494" s="477"/>
      <c r="BU494" s="481">
        <f>SUM(M494:BP494)</f>
        <v>149253</v>
      </c>
      <c r="BV494" s="479"/>
      <c r="BW494" s="20"/>
      <c r="BX494" s="315"/>
      <c r="BY494" s="477"/>
      <c r="BZ494" s="481">
        <v>1373855</v>
      </c>
      <c r="CA494" s="479"/>
      <c r="CB494" s="20"/>
      <c r="CC494" s="315"/>
      <c r="CD494" s="477"/>
      <c r="CE494" s="481">
        <v>102704</v>
      </c>
      <c r="CF494" s="479"/>
      <c r="CG494" s="20"/>
      <c r="CH494" s="315"/>
      <c r="CI494" s="477"/>
      <c r="CJ494" s="481">
        <v>0</v>
      </c>
      <c r="CK494" s="479"/>
      <c r="CL494" s="20"/>
      <c r="CM494" s="315"/>
      <c r="CN494" s="477"/>
      <c r="CO494" s="481">
        <v>0</v>
      </c>
      <c r="CP494" s="479"/>
      <c r="CQ494" s="20"/>
      <c r="CR494" s="315"/>
      <c r="CS494" s="477"/>
      <c r="CT494" s="481">
        <v>0</v>
      </c>
      <c r="CU494" s="479"/>
      <c r="CV494" s="20"/>
      <c r="CW494" s="315"/>
      <c r="CX494" s="477"/>
      <c r="CY494" s="481">
        <v>0</v>
      </c>
      <c r="CZ494" s="479"/>
      <c r="DA494" s="20"/>
      <c r="DB494" s="315"/>
      <c r="DC494" s="477"/>
      <c r="DD494" s="481">
        <v>0</v>
      </c>
      <c r="DE494" s="479"/>
      <c r="DF494" s="19"/>
      <c r="DG494" s="8"/>
      <c r="DH494" s="477"/>
      <c r="DI494" s="481">
        <v>1105268</v>
      </c>
      <c r="DJ494" s="479"/>
      <c r="DK494" s="20"/>
      <c r="DL494" s="315"/>
      <c r="DM494" s="477"/>
      <c r="DN494" s="481">
        <v>165883</v>
      </c>
      <c r="DO494" s="479"/>
      <c r="DP494" s="20"/>
      <c r="DQ494" s="315"/>
      <c r="DR494" s="477"/>
      <c r="DS494" s="481">
        <v>0</v>
      </c>
      <c r="DT494" s="479"/>
      <c r="DU494" s="20"/>
      <c r="DV494" s="315"/>
      <c r="DW494" s="477"/>
      <c r="DX494" s="481">
        <v>0</v>
      </c>
      <c r="DY494" s="479"/>
      <c r="DZ494" s="20"/>
      <c r="EA494" s="315"/>
      <c r="EB494" s="477"/>
      <c r="EC494" s="481">
        <v>0</v>
      </c>
      <c r="ED494" s="479"/>
      <c r="EE494" s="20"/>
      <c r="EF494" s="315"/>
      <c r="EG494" s="477"/>
      <c r="EH494" s="481">
        <v>0</v>
      </c>
      <c r="EI494" s="479"/>
      <c r="EJ494" s="20"/>
      <c r="EK494" s="315"/>
      <c r="EL494" s="477"/>
      <c r="EM494" s="481">
        <f>SUM(CE494:DX494)</f>
        <v>1373855</v>
      </c>
      <c r="EN494" s="479"/>
      <c r="EO494" s="20"/>
      <c r="EP494" s="151"/>
    </row>
    <row r="495" spans="4:146" x14ac:dyDescent="0.3">
      <c r="D495" s="151"/>
      <c r="H495" s="20"/>
      <c r="I495" s="20"/>
      <c r="J495" s="20"/>
      <c r="K495" s="315"/>
      <c r="M495" s="20"/>
      <c r="N495" s="20"/>
      <c r="O495" s="20"/>
      <c r="P495" s="315"/>
      <c r="R495" s="20"/>
      <c r="S495" s="20"/>
      <c r="T495" s="20"/>
      <c r="U495" s="315"/>
      <c r="W495" s="20"/>
      <c r="X495" s="20"/>
      <c r="Y495" s="20"/>
      <c r="Z495" s="315"/>
      <c r="AB495" s="20"/>
      <c r="AC495" s="20"/>
      <c r="AD495" s="20"/>
      <c r="AE495" s="315"/>
      <c r="AG495" s="20"/>
      <c r="AH495" s="20"/>
      <c r="AI495" s="20"/>
      <c r="AJ495" s="315"/>
      <c r="AL495" s="20"/>
      <c r="AM495" s="20"/>
      <c r="AN495" s="20"/>
      <c r="AO495" s="315"/>
      <c r="AQ495" s="20"/>
      <c r="AR495" s="20"/>
      <c r="AS495" s="20"/>
      <c r="AT495" s="315"/>
      <c r="AV495" s="20"/>
      <c r="AW495" s="20"/>
      <c r="AX495" s="20"/>
      <c r="AY495" s="315"/>
      <c r="BA495" s="20"/>
      <c r="BB495" s="20"/>
      <c r="BC495" s="20"/>
      <c r="BD495" s="315"/>
      <c r="BF495" s="20"/>
      <c r="BG495" s="20"/>
      <c r="BH495" s="20"/>
      <c r="BI495" s="315"/>
      <c r="BK495" s="20"/>
      <c r="BL495" s="20"/>
      <c r="BM495" s="20"/>
      <c r="BN495" s="315"/>
      <c r="BP495" s="20"/>
      <c r="BQ495" s="20"/>
      <c r="BR495" s="20"/>
      <c r="BS495" s="315"/>
      <c r="BU495" s="20"/>
      <c r="BV495" s="20"/>
      <c r="BW495" s="20"/>
      <c r="BX495" s="315"/>
      <c r="BZ495" s="20"/>
      <c r="CA495" s="20"/>
      <c r="CB495" s="20"/>
      <c r="CC495" s="315"/>
      <c r="CE495" s="20"/>
      <c r="CF495" s="20"/>
      <c r="CG495" s="20"/>
      <c r="CH495" s="315"/>
      <c r="CJ495" s="20"/>
      <c r="CK495" s="20"/>
      <c r="CL495" s="20"/>
      <c r="CM495" s="315"/>
      <c r="CO495" s="20"/>
      <c r="CP495" s="20"/>
      <c r="CQ495" s="20"/>
      <c r="CR495" s="315"/>
      <c r="CT495" s="20"/>
      <c r="CU495" s="20"/>
      <c r="CV495" s="20"/>
      <c r="CW495" s="315"/>
      <c r="CY495" s="20"/>
      <c r="CZ495" s="20"/>
      <c r="DA495" s="20"/>
      <c r="DB495" s="315"/>
      <c r="DD495" s="20"/>
      <c r="DE495" s="20"/>
      <c r="DF495" s="20"/>
      <c r="DG495" s="315"/>
      <c r="DI495" s="20"/>
      <c r="DJ495" s="20"/>
      <c r="DK495" s="20"/>
      <c r="DL495" s="315"/>
      <c r="DN495" s="20"/>
      <c r="DO495" s="20"/>
      <c r="DP495" s="20"/>
      <c r="DQ495" s="315"/>
      <c r="DS495" s="20"/>
      <c r="DT495" s="20"/>
      <c r="DU495" s="20"/>
      <c r="DV495" s="315"/>
      <c r="DX495" s="20"/>
      <c r="DY495" s="20"/>
      <c r="DZ495" s="20"/>
      <c r="EA495" s="315"/>
      <c r="EC495" s="20"/>
      <c r="ED495" s="20"/>
      <c r="EE495" s="20"/>
      <c r="EF495" s="315"/>
      <c r="EH495" s="20"/>
      <c r="EI495" s="20"/>
      <c r="EJ495" s="20"/>
      <c r="EK495" s="315"/>
      <c r="EM495" s="20"/>
      <c r="EN495" s="20"/>
      <c r="EO495" s="20"/>
      <c r="EP495" s="151"/>
    </row>
    <row r="496" spans="4:146" ht="12.75" hidden="1" customHeight="1" x14ac:dyDescent="0.3">
      <c r="D496" s="151" t="s">
        <v>448</v>
      </c>
      <c r="H496" s="20">
        <f>SUM(H497:H497)</f>
        <v>0</v>
      </c>
      <c r="I496" s="20"/>
      <c r="J496" s="20"/>
      <c r="K496" s="315"/>
      <c r="L496" s="20"/>
      <c r="M496" s="20">
        <f>SUM(M497:M497)</f>
        <v>0</v>
      </c>
      <c r="N496" s="20"/>
      <c r="O496" s="20"/>
      <c r="P496" s="315"/>
      <c r="Q496" s="20"/>
      <c r="R496" s="20">
        <f>SUM(R497:R497)</f>
        <v>0</v>
      </c>
      <c r="S496" s="20"/>
      <c r="T496" s="20"/>
      <c r="U496" s="315"/>
      <c r="V496" s="20"/>
      <c r="W496" s="20">
        <f>SUM(W497:W497)</f>
        <v>0</v>
      </c>
      <c r="X496" s="20"/>
      <c r="Y496" s="20"/>
      <c r="Z496" s="315"/>
      <c r="AA496" s="20"/>
      <c r="AB496" s="20">
        <f>SUM(AB497:AB497)</f>
        <v>0</v>
      </c>
      <c r="AC496" s="20"/>
      <c r="AD496" s="20"/>
      <c r="AE496" s="315"/>
      <c r="AF496" s="20"/>
      <c r="AG496" s="20">
        <f>SUM(AG497:AG497)</f>
        <v>0</v>
      </c>
      <c r="AH496" s="20"/>
      <c r="AI496" s="20"/>
      <c r="AJ496" s="315"/>
      <c r="AK496" s="20"/>
      <c r="AL496" s="20">
        <f>SUM(AL497:AL497)</f>
        <v>0</v>
      </c>
      <c r="AM496" s="20"/>
      <c r="AN496" s="20"/>
      <c r="AO496" s="315"/>
      <c r="AP496" s="20"/>
      <c r="AQ496" s="20">
        <f>SUM(AQ497:AQ497)</f>
        <v>0</v>
      </c>
      <c r="AR496" s="20"/>
      <c r="AS496" s="20"/>
      <c r="AT496" s="315"/>
      <c r="AU496" s="20"/>
      <c r="AV496" s="20">
        <f>SUM(AV497:AV497)</f>
        <v>0</v>
      </c>
      <c r="AW496" s="20"/>
      <c r="AX496" s="20"/>
      <c r="AY496" s="315"/>
      <c r="AZ496" s="20"/>
      <c r="BA496" s="20">
        <f>SUM(BA497:BA497)</f>
        <v>0</v>
      </c>
      <c r="BB496" s="20"/>
      <c r="BC496" s="20"/>
      <c r="BD496" s="315"/>
      <c r="BE496" s="20"/>
      <c r="BF496" s="20">
        <f>SUM(BF497:BF497)</f>
        <v>0</v>
      </c>
      <c r="BG496" s="20"/>
      <c r="BH496" s="20"/>
      <c r="BI496" s="315"/>
      <c r="BJ496" s="20"/>
      <c r="BK496" s="20">
        <f>SUM(BK497:BK497)</f>
        <v>0</v>
      </c>
      <c r="BL496" s="20"/>
      <c r="BM496" s="20"/>
      <c r="BN496" s="315"/>
      <c r="BO496" s="20"/>
      <c r="BP496" s="20">
        <f>SUM(BP497:BP497)</f>
        <v>0</v>
      </c>
      <c r="BQ496" s="20"/>
      <c r="BR496" s="20"/>
      <c r="BS496" s="315"/>
      <c r="BT496" s="20"/>
      <c r="BU496" s="20">
        <f>SUM(BU497:BU497)</f>
        <v>0</v>
      </c>
      <c r="BV496" s="20"/>
      <c r="BW496" s="20"/>
      <c r="BX496" s="315"/>
      <c r="BY496" s="20"/>
      <c r="BZ496" s="20">
        <f>SUM(BZ497:BZ497)</f>
        <v>0</v>
      </c>
      <c r="CA496" s="20"/>
      <c r="CB496" s="20"/>
      <c r="CC496" s="315"/>
      <c r="CD496" s="20"/>
      <c r="CE496" s="20">
        <f>SUM(CE497:CE497)</f>
        <v>0</v>
      </c>
      <c r="CF496" s="20"/>
      <c r="CG496" s="20"/>
      <c r="CH496" s="315"/>
      <c r="CI496" s="20"/>
      <c r="CJ496" s="20">
        <f>SUM(CJ497:CJ497)</f>
        <v>0</v>
      </c>
      <c r="CK496" s="20"/>
      <c r="CL496" s="20"/>
      <c r="CM496" s="315"/>
      <c r="CN496" s="20"/>
      <c r="CO496" s="20">
        <f>SUM(CO497:CO497)</f>
        <v>0</v>
      </c>
      <c r="CP496" s="20"/>
      <c r="CQ496" s="20"/>
      <c r="CR496" s="315"/>
      <c r="CS496" s="20"/>
      <c r="CT496" s="20">
        <f>SUM(CT497:CT497)</f>
        <v>0</v>
      </c>
      <c r="CU496" s="20"/>
      <c r="CV496" s="20"/>
      <c r="CW496" s="315"/>
      <c r="CX496" s="20"/>
      <c r="CY496" s="20">
        <f>SUM(CY497:CY497)</f>
        <v>0</v>
      </c>
      <c r="CZ496" s="20"/>
      <c r="DA496" s="20"/>
      <c r="DB496" s="315"/>
      <c r="DC496" s="20"/>
      <c r="DD496" s="20">
        <f>SUM(DD497:DD497)</f>
        <v>0</v>
      </c>
      <c r="DE496" s="20"/>
      <c r="DF496" s="20"/>
      <c r="DG496" s="315"/>
      <c r="DH496" s="20"/>
      <c r="DI496" s="20">
        <f>SUM(DI497:DI497)</f>
        <v>0</v>
      </c>
      <c r="DJ496" s="20"/>
      <c r="DK496" s="20"/>
      <c r="DL496" s="315"/>
      <c r="DM496" s="20"/>
      <c r="DN496" s="20">
        <f>SUM(DN497:DN497)</f>
        <v>0</v>
      </c>
      <c r="DO496" s="20"/>
      <c r="DP496" s="20"/>
      <c r="DQ496" s="315"/>
      <c r="DR496" s="20"/>
      <c r="DS496" s="20">
        <f>SUM(DS497:DS497)</f>
        <v>0</v>
      </c>
      <c r="DT496" s="20"/>
      <c r="DU496" s="20"/>
      <c r="DV496" s="315"/>
      <c r="DW496" s="20"/>
      <c r="DX496" s="20">
        <f>SUM(DX497:DX497)</f>
        <v>0</v>
      </c>
      <c r="DY496" s="20"/>
      <c r="DZ496" s="20"/>
      <c r="EA496" s="315"/>
      <c r="EB496" s="20"/>
      <c r="EC496" s="20">
        <f>SUM(EC497:EC497)</f>
        <v>0</v>
      </c>
      <c r="ED496" s="20"/>
      <c r="EE496" s="20"/>
      <c r="EF496" s="315"/>
      <c r="EG496" s="20"/>
      <c r="EH496" s="20">
        <f>SUM(EH497:EH497)</f>
        <v>0</v>
      </c>
      <c r="EI496" s="20"/>
      <c r="EJ496" s="20"/>
      <c r="EK496" s="315"/>
      <c r="EL496" s="20"/>
      <c r="EM496" s="20">
        <f>SUM(EM497:EM497)</f>
        <v>0</v>
      </c>
      <c r="EN496" s="20"/>
      <c r="EO496" s="20"/>
      <c r="EP496" s="151"/>
    </row>
    <row r="497" spans="4:146" ht="12.75" hidden="1" customHeight="1" x14ac:dyDescent="0.3">
      <c r="D497" s="151" t="s">
        <v>416</v>
      </c>
      <c r="G497" s="477"/>
      <c r="H497" s="481">
        <v>0</v>
      </c>
      <c r="I497" s="479"/>
      <c r="J497" s="20"/>
      <c r="K497" s="315"/>
      <c r="L497" s="480"/>
      <c r="M497" s="481">
        <v>0</v>
      </c>
      <c r="N497" s="479"/>
      <c r="O497" s="20"/>
      <c r="P497" s="315"/>
      <c r="Q497" s="480"/>
      <c r="R497" s="481">
        <v>0</v>
      </c>
      <c r="S497" s="479"/>
      <c r="T497" s="20"/>
      <c r="U497" s="315"/>
      <c r="V497" s="480"/>
      <c r="W497" s="481">
        <v>0</v>
      </c>
      <c r="X497" s="479"/>
      <c r="Y497" s="20"/>
      <c r="Z497" s="315"/>
      <c r="AA497" s="480"/>
      <c r="AB497" s="481">
        <v>0</v>
      </c>
      <c r="AC497" s="479"/>
      <c r="AD497" s="20"/>
      <c r="AE497" s="315"/>
      <c r="AF497" s="480"/>
      <c r="AG497" s="481">
        <v>0</v>
      </c>
      <c r="AH497" s="479"/>
      <c r="AI497" s="20"/>
      <c r="AJ497" s="315"/>
      <c r="AK497" s="480"/>
      <c r="AL497" s="481">
        <v>0</v>
      </c>
      <c r="AM497" s="479"/>
      <c r="AN497" s="20"/>
      <c r="AO497" s="315"/>
      <c r="AP497" s="480"/>
      <c r="AQ497" s="481">
        <v>0</v>
      </c>
      <c r="AR497" s="479"/>
      <c r="AS497" s="20"/>
      <c r="AT497" s="315"/>
      <c r="AU497" s="480"/>
      <c r="AV497" s="481">
        <v>0</v>
      </c>
      <c r="AW497" s="479"/>
      <c r="AX497" s="20"/>
      <c r="AY497" s="315"/>
      <c r="AZ497" s="480"/>
      <c r="BA497" s="481">
        <v>0</v>
      </c>
      <c r="BB497" s="479"/>
      <c r="BC497" s="20"/>
      <c r="BD497" s="315"/>
      <c r="BE497" s="480"/>
      <c r="BF497" s="481">
        <v>0</v>
      </c>
      <c r="BG497" s="479"/>
      <c r="BH497" s="20"/>
      <c r="BI497" s="315"/>
      <c r="BJ497" s="480"/>
      <c r="BK497" s="481">
        <v>0</v>
      </c>
      <c r="BL497" s="479"/>
      <c r="BM497" s="20"/>
      <c r="BN497" s="315"/>
      <c r="BO497" s="480"/>
      <c r="BP497" s="481">
        <v>0</v>
      </c>
      <c r="BQ497" s="479"/>
      <c r="BR497" s="20"/>
      <c r="BS497" s="315"/>
      <c r="BT497" s="480"/>
      <c r="BU497" s="481">
        <f>SUM(M497:BP497)</f>
        <v>0</v>
      </c>
      <c r="BV497" s="479"/>
      <c r="BW497" s="20"/>
      <c r="BX497" s="315"/>
      <c r="BY497" s="480"/>
      <c r="BZ497" s="481">
        <v>0</v>
      </c>
      <c r="CA497" s="479"/>
      <c r="CB497" s="20"/>
      <c r="CC497" s="315"/>
      <c r="CD497" s="480"/>
      <c r="CE497" s="481">
        <v>0</v>
      </c>
      <c r="CF497" s="479"/>
      <c r="CG497" s="20"/>
      <c r="CH497" s="315"/>
      <c r="CI497" s="480"/>
      <c r="CJ497" s="481">
        <v>0</v>
      </c>
      <c r="CK497" s="479"/>
      <c r="CL497" s="20"/>
      <c r="CM497" s="315"/>
      <c r="CN497" s="480"/>
      <c r="CO497" s="481">
        <v>0</v>
      </c>
      <c r="CP497" s="479"/>
      <c r="CQ497" s="20"/>
      <c r="CR497" s="315"/>
      <c r="CS497" s="480"/>
      <c r="CT497" s="481">
        <v>0</v>
      </c>
      <c r="CU497" s="479"/>
      <c r="CV497" s="20"/>
      <c r="CW497" s="315"/>
      <c r="CX497" s="480"/>
      <c r="CY497" s="481">
        <v>0</v>
      </c>
      <c r="CZ497" s="479"/>
      <c r="DA497" s="20"/>
      <c r="DB497" s="315"/>
      <c r="DC497" s="480"/>
      <c r="DD497" s="481">
        <v>0</v>
      </c>
      <c r="DE497" s="479"/>
      <c r="DF497" s="20"/>
      <c r="DG497" s="315"/>
      <c r="DH497" s="480"/>
      <c r="DI497" s="481">
        <v>0</v>
      </c>
      <c r="DJ497" s="479"/>
      <c r="DK497" s="20"/>
      <c r="DL497" s="315"/>
      <c r="DM497" s="480"/>
      <c r="DN497" s="481">
        <v>0</v>
      </c>
      <c r="DO497" s="479"/>
      <c r="DP497" s="20"/>
      <c r="DQ497" s="315"/>
      <c r="DR497" s="480"/>
      <c r="DS497" s="481">
        <v>0</v>
      </c>
      <c r="DT497" s="479"/>
      <c r="DU497" s="20"/>
      <c r="DV497" s="315"/>
      <c r="DW497" s="480"/>
      <c r="DX497" s="481">
        <v>0</v>
      </c>
      <c r="DY497" s="479"/>
      <c r="DZ497" s="20"/>
      <c r="EA497" s="315"/>
      <c r="EB497" s="480"/>
      <c r="EC497" s="481">
        <v>0</v>
      </c>
      <c r="ED497" s="479"/>
      <c r="EE497" s="20"/>
      <c r="EF497" s="315"/>
      <c r="EG497" s="480"/>
      <c r="EH497" s="481">
        <v>0</v>
      </c>
      <c r="EI497" s="479"/>
      <c r="EJ497" s="20"/>
      <c r="EK497" s="315"/>
      <c r="EL497" s="480"/>
      <c r="EM497" s="481">
        <f>SUM(CE497:DI497)</f>
        <v>0</v>
      </c>
      <c r="EN497" s="479"/>
      <c r="EO497" s="20"/>
      <c r="EP497" s="151"/>
    </row>
    <row r="498" spans="4:146" hidden="1" x14ac:dyDescent="0.3">
      <c r="D498" s="151"/>
      <c r="H498" s="20"/>
      <c r="I498" s="20"/>
      <c r="J498" s="20"/>
      <c r="K498" s="315"/>
      <c r="L498" s="20"/>
      <c r="M498" s="20"/>
      <c r="N498" s="20"/>
      <c r="O498" s="20"/>
      <c r="P498" s="315"/>
      <c r="Q498" s="20"/>
      <c r="R498" s="20"/>
      <c r="S498" s="20"/>
      <c r="T498" s="20"/>
      <c r="U498" s="315"/>
      <c r="V498" s="20"/>
      <c r="W498" s="20"/>
      <c r="X498" s="20"/>
      <c r="Y498" s="20"/>
      <c r="Z498" s="315"/>
      <c r="AA498" s="20"/>
      <c r="AB498" s="20"/>
      <c r="AC498" s="20"/>
      <c r="AD498" s="20"/>
      <c r="AE498" s="315"/>
      <c r="AF498" s="20"/>
      <c r="AG498" s="20"/>
      <c r="AH498" s="20"/>
      <c r="AI498" s="20"/>
      <c r="AJ498" s="315"/>
      <c r="AK498" s="20"/>
      <c r="AL498" s="20"/>
      <c r="AM498" s="20"/>
      <c r="AN498" s="20"/>
      <c r="AO498" s="315"/>
      <c r="AP498" s="20"/>
      <c r="AQ498" s="20"/>
      <c r="AR498" s="20"/>
      <c r="AS498" s="20"/>
      <c r="AT498" s="315"/>
      <c r="AU498" s="20"/>
      <c r="AV498" s="20"/>
      <c r="AW498" s="20"/>
      <c r="AX498" s="20"/>
      <c r="AY498" s="315"/>
      <c r="AZ498" s="20"/>
      <c r="BA498" s="20"/>
      <c r="BB498" s="20"/>
      <c r="BC498" s="20"/>
      <c r="BD498" s="315"/>
      <c r="BE498" s="20"/>
      <c r="BF498" s="20"/>
      <c r="BG498" s="20"/>
      <c r="BH498" s="20"/>
      <c r="BI498" s="315"/>
      <c r="BJ498" s="20"/>
      <c r="BK498" s="20"/>
      <c r="BL498" s="20"/>
      <c r="BM498" s="20"/>
      <c r="BN498" s="315"/>
      <c r="BO498" s="20"/>
      <c r="BP498" s="20"/>
      <c r="BQ498" s="20"/>
      <c r="BR498" s="20"/>
      <c r="BS498" s="315"/>
      <c r="BT498" s="20"/>
      <c r="BU498" s="20"/>
      <c r="BV498" s="20"/>
      <c r="BW498" s="20"/>
      <c r="BX498" s="315"/>
      <c r="BY498" s="20"/>
      <c r="BZ498" s="20"/>
      <c r="CA498" s="20"/>
      <c r="CB498" s="20"/>
      <c r="CC498" s="315"/>
      <c r="CD498" s="20"/>
      <c r="CE498" s="20"/>
      <c r="CF498" s="20"/>
      <c r="CG498" s="20"/>
      <c r="CH498" s="315"/>
      <c r="CJ498" s="20"/>
      <c r="CK498" s="20"/>
      <c r="CL498" s="20"/>
      <c r="CM498" s="315"/>
      <c r="CO498" s="20"/>
      <c r="CP498" s="20"/>
      <c r="CQ498" s="20"/>
      <c r="CR498" s="315"/>
      <c r="CT498" s="20"/>
      <c r="CU498" s="20"/>
      <c r="CV498" s="20"/>
      <c r="CW498" s="315"/>
      <c r="CY498" s="20"/>
      <c r="CZ498" s="20"/>
      <c r="DA498" s="20"/>
      <c r="DB498" s="315"/>
      <c r="DD498" s="20"/>
      <c r="DE498" s="20"/>
      <c r="DF498" s="20"/>
      <c r="DG498" s="315"/>
      <c r="DI498" s="20"/>
      <c r="DJ498" s="20"/>
      <c r="DK498" s="20"/>
      <c r="DL498" s="315"/>
      <c r="DN498" s="20"/>
      <c r="DO498" s="20"/>
      <c r="DP498" s="20"/>
      <c r="DQ498" s="315"/>
      <c r="DS498" s="20"/>
      <c r="DT498" s="20"/>
      <c r="DU498" s="20"/>
      <c r="DV498" s="315"/>
      <c r="DX498" s="20"/>
      <c r="DY498" s="20"/>
      <c r="DZ498" s="20"/>
      <c r="EA498" s="315"/>
      <c r="EC498" s="20"/>
      <c r="ED498" s="20"/>
      <c r="EE498" s="20"/>
      <c r="EF498" s="315"/>
      <c r="EH498" s="20"/>
      <c r="EI498" s="20"/>
      <c r="EJ498" s="20"/>
      <c r="EK498" s="315"/>
      <c r="EL498" s="20"/>
      <c r="EM498" s="20"/>
      <c r="EN498" s="20"/>
      <c r="EO498" s="20"/>
      <c r="EP498" s="151"/>
    </row>
    <row r="499" spans="4:146" x14ac:dyDescent="0.3">
      <c r="D499" s="151" t="s">
        <v>449</v>
      </c>
      <c r="H499" s="20">
        <f>SUM(H500:H500)</f>
        <v>575698</v>
      </c>
      <c r="J499" s="20"/>
      <c r="K499" s="315"/>
      <c r="L499" s="20"/>
      <c r="M499" s="20">
        <f>SUM(M500:M500)</f>
        <v>566481</v>
      </c>
      <c r="N499" s="20"/>
      <c r="O499" s="20"/>
      <c r="P499" s="315"/>
      <c r="Q499" s="20"/>
      <c r="R499" s="20">
        <f>SUM(R500:R500)</f>
        <v>0</v>
      </c>
      <c r="S499" s="20"/>
      <c r="T499" s="20"/>
      <c r="U499" s="315"/>
      <c r="V499" s="20"/>
      <c r="W499" s="20">
        <f>SUM(W500:W500)</f>
        <v>9217</v>
      </c>
      <c r="X499" s="20"/>
      <c r="Y499" s="20"/>
      <c r="Z499" s="315"/>
      <c r="AA499" s="20"/>
      <c r="AB499" s="20">
        <f>SUM(AB500:AB500)</f>
        <v>0</v>
      </c>
      <c r="AC499" s="20"/>
      <c r="AD499" s="20"/>
      <c r="AE499" s="315"/>
      <c r="AF499" s="20"/>
      <c r="AG499" s="20">
        <f>SUM(AG500:AG500)</f>
        <v>0</v>
      </c>
      <c r="AH499" s="20"/>
      <c r="AI499" s="20"/>
      <c r="AJ499" s="315"/>
      <c r="AK499" s="20"/>
      <c r="AL499" s="20">
        <f>SUM(AL500:AL500)</f>
        <v>0</v>
      </c>
      <c r="AM499" s="20"/>
      <c r="AN499" s="20"/>
      <c r="AO499" s="315"/>
      <c r="AP499" s="20"/>
      <c r="AQ499" s="20">
        <f>SUM(AQ500:AQ500)</f>
        <v>0</v>
      </c>
      <c r="AR499" s="20"/>
      <c r="AS499" s="20"/>
      <c r="AT499" s="315"/>
      <c r="AU499" s="20"/>
      <c r="AV499" s="20">
        <f>SUM(AV500:AV500)</f>
        <v>0</v>
      </c>
      <c r="AW499" s="20"/>
      <c r="AX499" s="20"/>
      <c r="AY499" s="315"/>
      <c r="AZ499" s="20"/>
      <c r="BA499" s="20">
        <f>SUM(BA500:BA500)</f>
        <v>0</v>
      </c>
      <c r="BB499" s="20"/>
      <c r="BC499" s="20"/>
      <c r="BD499" s="315"/>
      <c r="BE499" s="20"/>
      <c r="BF499" s="20">
        <f>SUM(BF500:BF500)</f>
        <v>0</v>
      </c>
      <c r="BG499" s="20"/>
      <c r="BH499" s="20"/>
      <c r="BI499" s="315"/>
      <c r="BJ499" s="20"/>
      <c r="BK499" s="20">
        <f>SUM(BK500:BK500)</f>
        <v>0</v>
      </c>
      <c r="BL499" s="20"/>
      <c r="BM499" s="20"/>
      <c r="BN499" s="315"/>
      <c r="BO499" s="20"/>
      <c r="BP499" s="20">
        <f>SUM(BP500:BP500)</f>
        <v>0</v>
      </c>
      <c r="BQ499" s="20"/>
      <c r="BR499" s="20"/>
      <c r="BS499" s="315"/>
      <c r="BT499" s="20"/>
      <c r="BU499" s="20">
        <f>SUM(BU500:BU500)</f>
        <v>575698</v>
      </c>
      <c r="BV499" s="20"/>
      <c r="BW499" s="20"/>
      <c r="BX499" s="315"/>
      <c r="BY499" s="20"/>
      <c r="BZ499" s="20">
        <f>SUM(BZ500:BZ500)</f>
        <v>106107</v>
      </c>
      <c r="CB499" s="20"/>
      <c r="CC499" s="315"/>
      <c r="CD499" s="20"/>
      <c r="CE499" s="20">
        <f>SUM(CE500:CE500)</f>
        <v>0</v>
      </c>
      <c r="CF499" s="20"/>
      <c r="CG499" s="20"/>
      <c r="CH499" s="315"/>
      <c r="CI499" s="20"/>
      <c r="CJ499" s="20">
        <f>SUM(CJ500:CJ500)</f>
        <v>0</v>
      </c>
      <c r="CK499" s="20"/>
      <c r="CL499" s="20"/>
      <c r="CM499" s="315"/>
      <c r="CN499" s="20"/>
      <c r="CO499" s="20">
        <f>SUM(CO500:CO500)</f>
        <v>0</v>
      </c>
      <c r="CP499" s="20"/>
      <c r="CQ499" s="20"/>
      <c r="CR499" s="315"/>
      <c r="CS499" s="20"/>
      <c r="CT499" s="20">
        <f>SUM(CT500:CT500)</f>
        <v>0</v>
      </c>
      <c r="CU499" s="20"/>
      <c r="CV499" s="20"/>
      <c r="CW499" s="315"/>
      <c r="CX499" s="20"/>
      <c r="CY499" s="20">
        <f>SUM(CY500:CY500)</f>
        <v>62440</v>
      </c>
      <c r="CZ499" s="20"/>
      <c r="DA499" s="20"/>
      <c r="DB499" s="315"/>
      <c r="DC499" s="20"/>
      <c r="DD499" s="20">
        <f>SUM(DD500:DD500)</f>
        <v>0</v>
      </c>
      <c r="DE499" s="20"/>
      <c r="DF499" s="20"/>
      <c r="DG499" s="315"/>
      <c r="DH499" s="20"/>
      <c r="DI499" s="20">
        <f>SUM(DI500:DI500)</f>
        <v>0</v>
      </c>
      <c r="DJ499" s="20"/>
      <c r="DK499" s="20"/>
      <c r="DL499" s="315"/>
      <c r="DM499" s="20"/>
      <c r="DN499" s="20">
        <f>SUM(DN500:DN500)</f>
        <v>0</v>
      </c>
      <c r="DO499" s="20"/>
      <c r="DP499" s="20"/>
      <c r="DQ499" s="315"/>
      <c r="DR499" s="20"/>
      <c r="DS499" s="20">
        <f>SUM(DS500:DS500)</f>
        <v>0</v>
      </c>
      <c r="DT499" s="20"/>
      <c r="DU499" s="20"/>
      <c r="DV499" s="315"/>
      <c r="DW499" s="20"/>
      <c r="DX499" s="20">
        <f>SUM(DX500:DX500)</f>
        <v>0</v>
      </c>
      <c r="DY499" s="20"/>
      <c r="DZ499" s="20"/>
      <c r="EA499" s="315"/>
      <c r="EB499" s="20"/>
      <c r="EC499" s="20">
        <f>SUM(EC500:EC500)</f>
        <v>0</v>
      </c>
      <c r="ED499" s="20"/>
      <c r="EE499" s="20"/>
      <c r="EF499" s="315"/>
      <c r="EG499" s="20"/>
      <c r="EH499" s="20">
        <f>SUM(EH500:EH500)</f>
        <v>43667</v>
      </c>
      <c r="EI499" s="20"/>
      <c r="EJ499" s="20"/>
      <c r="EK499" s="315"/>
      <c r="EL499" s="20"/>
      <c r="EM499" s="20">
        <f>SUM(EM500:EM500)</f>
        <v>62440</v>
      </c>
      <c r="EN499" s="20"/>
      <c r="EO499" s="20"/>
      <c r="EP499" s="151"/>
    </row>
    <row r="500" spans="4:146" x14ac:dyDescent="0.3">
      <c r="D500" s="151" t="s">
        <v>416</v>
      </c>
      <c r="G500" s="477"/>
      <c r="H500" s="481">
        <v>575698</v>
      </c>
      <c r="I500" s="479"/>
      <c r="J500" s="20"/>
      <c r="K500" s="315"/>
      <c r="L500" s="477"/>
      <c r="M500" s="481">
        <v>566481</v>
      </c>
      <c r="N500" s="479"/>
      <c r="O500" s="20"/>
      <c r="P500" s="315"/>
      <c r="Q500" s="477"/>
      <c r="R500" s="481">
        <v>0</v>
      </c>
      <c r="S500" s="479"/>
      <c r="T500" s="20"/>
      <c r="U500" s="315"/>
      <c r="V500" s="477"/>
      <c r="W500" s="481">
        <v>9217</v>
      </c>
      <c r="X500" s="479"/>
      <c r="Y500" s="20"/>
      <c r="Z500" s="315"/>
      <c r="AA500" s="477"/>
      <c r="AB500" s="481">
        <v>0</v>
      </c>
      <c r="AC500" s="479"/>
      <c r="AD500" s="20"/>
      <c r="AE500" s="315"/>
      <c r="AF500" s="477"/>
      <c r="AG500" s="481">
        <v>0</v>
      </c>
      <c r="AH500" s="479"/>
      <c r="AI500" s="20"/>
      <c r="AJ500" s="315"/>
      <c r="AK500" s="477"/>
      <c r="AL500" s="481">
        <v>0</v>
      </c>
      <c r="AM500" s="479"/>
      <c r="AN500" s="20"/>
      <c r="AO500" s="315"/>
      <c r="AP500" s="477"/>
      <c r="AQ500" s="481">
        <v>0</v>
      </c>
      <c r="AR500" s="479"/>
      <c r="AS500" s="20"/>
      <c r="AT500" s="315"/>
      <c r="AU500" s="477"/>
      <c r="AV500" s="481">
        <v>0</v>
      </c>
      <c r="AW500" s="479"/>
      <c r="AX500" s="20"/>
      <c r="AY500" s="315"/>
      <c r="AZ500" s="477"/>
      <c r="BA500" s="481">
        <v>0</v>
      </c>
      <c r="BB500" s="479"/>
      <c r="BC500" s="20"/>
      <c r="BD500" s="315"/>
      <c r="BE500" s="477"/>
      <c r="BF500" s="481">
        <v>0</v>
      </c>
      <c r="BG500" s="479"/>
      <c r="BH500" s="20"/>
      <c r="BI500" s="315"/>
      <c r="BJ500" s="477"/>
      <c r="BK500" s="481">
        <v>0</v>
      </c>
      <c r="BL500" s="479"/>
      <c r="BM500" s="20"/>
      <c r="BN500" s="315"/>
      <c r="BO500" s="477"/>
      <c r="BP500" s="481">
        <v>0</v>
      </c>
      <c r="BQ500" s="479"/>
      <c r="BR500" s="20"/>
      <c r="BS500" s="315"/>
      <c r="BT500" s="477"/>
      <c r="BU500" s="481">
        <f>SUM(M500:BP500)</f>
        <v>575698</v>
      </c>
      <c r="BV500" s="479"/>
      <c r="BW500" s="20"/>
      <c r="BX500" s="315"/>
      <c r="BY500" s="477"/>
      <c r="BZ500" s="481">
        <v>106107</v>
      </c>
      <c r="CA500" s="479"/>
      <c r="CB500" s="20"/>
      <c r="CC500" s="315"/>
      <c r="CD500" s="477"/>
      <c r="CE500" s="481">
        <v>0</v>
      </c>
      <c r="CF500" s="479"/>
      <c r="CG500" s="20"/>
      <c r="CH500" s="315"/>
      <c r="CI500" s="480"/>
      <c r="CJ500" s="481">
        <v>0</v>
      </c>
      <c r="CK500" s="479"/>
      <c r="CL500" s="20"/>
      <c r="CM500" s="315"/>
      <c r="CN500" s="480"/>
      <c r="CO500" s="481">
        <v>0</v>
      </c>
      <c r="CP500" s="479"/>
      <c r="CQ500" s="20"/>
      <c r="CR500" s="315"/>
      <c r="CS500" s="480"/>
      <c r="CT500" s="481">
        <v>0</v>
      </c>
      <c r="CU500" s="479"/>
      <c r="CV500" s="20"/>
      <c r="CW500" s="315"/>
      <c r="CX500" s="480"/>
      <c r="CY500" s="481">
        <v>62440</v>
      </c>
      <c r="CZ500" s="479"/>
      <c r="DA500" s="20"/>
      <c r="DB500" s="315"/>
      <c r="DC500" s="480"/>
      <c r="DD500" s="481">
        <v>0</v>
      </c>
      <c r="DE500" s="479"/>
      <c r="DF500" s="20"/>
      <c r="DG500" s="315"/>
      <c r="DH500" s="480"/>
      <c r="DI500" s="481">
        <v>0</v>
      </c>
      <c r="DJ500" s="479"/>
      <c r="DK500" s="20"/>
      <c r="DL500" s="315"/>
      <c r="DM500" s="480"/>
      <c r="DN500" s="481">
        <v>0</v>
      </c>
      <c r="DO500" s="479"/>
      <c r="DP500" s="20"/>
      <c r="DQ500" s="315"/>
      <c r="DR500" s="480"/>
      <c r="DS500" s="481">
        <v>0</v>
      </c>
      <c r="DT500" s="479"/>
      <c r="DU500" s="20"/>
      <c r="DV500" s="315"/>
      <c r="DW500" s="480"/>
      <c r="DX500" s="481">
        <v>0</v>
      </c>
      <c r="DY500" s="479"/>
      <c r="DZ500" s="20"/>
      <c r="EA500" s="315"/>
      <c r="EB500" s="480"/>
      <c r="EC500" s="481">
        <v>0</v>
      </c>
      <c r="ED500" s="479"/>
      <c r="EE500" s="20"/>
      <c r="EF500" s="315"/>
      <c r="EG500" s="480"/>
      <c r="EH500" s="481">
        <v>43667</v>
      </c>
      <c r="EI500" s="479"/>
      <c r="EJ500" s="20"/>
      <c r="EK500" s="315"/>
      <c r="EL500" s="477"/>
      <c r="EM500" s="481">
        <f>SUM(CE500:DX500)</f>
        <v>62440</v>
      </c>
      <c r="EN500" s="479"/>
      <c r="EO500" s="20"/>
      <c r="EP500" s="151"/>
    </row>
    <row r="501" spans="4:146" x14ac:dyDescent="0.3">
      <c r="D501" s="151"/>
      <c r="H501" s="20"/>
      <c r="I501" s="20"/>
      <c r="J501" s="20"/>
      <c r="K501" s="315"/>
      <c r="M501" s="20"/>
      <c r="N501" s="20"/>
      <c r="O501" s="20"/>
      <c r="P501" s="315"/>
      <c r="R501" s="20"/>
      <c r="S501" s="20"/>
      <c r="T501" s="20"/>
      <c r="U501" s="315"/>
      <c r="W501" s="20"/>
      <c r="X501" s="20"/>
      <c r="Y501" s="20"/>
      <c r="Z501" s="315"/>
      <c r="AB501" s="20"/>
      <c r="AC501" s="20"/>
      <c r="AD501" s="20"/>
      <c r="AE501" s="315"/>
      <c r="AG501" s="20"/>
      <c r="AH501" s="20"/>
      <c r="AI501" s="20"/>
      <c r="AJ501" s="315"/>
      <c r="AL501" s="20"/>
      <c r="AM501" s="20"/>
      <c r="AN501" s="20"/>
      <c r="AO501" s="315"/>
      <c r="AQ501" s="20"/>
      <c r="AR501" s="20"/>
      <c r="AS501" s="20"/>
      <c r="AT501" s="315"/>
      <c r="AV501" s="20"/>
      <c r="AW501" s="20"/>
      <c r="AX501" s="20"/>
      <c r="AY501" s="315"/>
      <c r="BA501" s="20"/>
      <c r="BB501" s="20"/>
      <c r="BC501" s="20"/>
      <c r="BD501" s="315"/>
      <c r="BF501" s="20"/>
      <c r="BG501" s="20"/>
      <c r="BH501" s="20"/>
      <c r="BI501" s="315"/>
      <c r="BK501" s="20"/>
      <c r="BL501" s="20"/>
      <c r="BM501" s="20"/>
      <c r="BN501" s="315"/>
      <c r="BP501" s="20"/>
      <c r="BQ501" s="20"/>
      <c r="BR501" s="20"/>
      <c r="BS501" s="315"/>
      <c r="BU501" s="20"/>
      <c r="BV501" s="20"/>
      <c r="BW501" s="20"/>
      <c r="BX501" s="315"/>
      <c r="BZ501" s="20"/>
      <c r="CA501" s="20"/>
      <c r="CB501" s="20"/>
      <c r="CC501" s="315"/>
      <c r="CE501" s="20"/>
      <c r="CF501" s="20"/>
      <c r="CG501" s="20"/>
      <c r="CH501" s="315"/>
      <c r="CJ501" s="20"/>
      <c r="CK501" s="20"/>
      <c r="CL501" s="20"/>
      <c r="CM501" s="315"/>
      <c r="CO501" s="20"/>
      <c r="CP501" s="20"/>
      <c r="CQ501" s="20"/>
      <c r="CR501" s="315"/>
      <c r="CT501" s="20"/>
      <c r="CU501" s="20"/>
      <c r="CV501" s="20"/>
      <c r="CW501" s="315"/>
      <c r="CY501" s="20"/>
      <c r="CZ501" s="20"/>
      <c r="DA501" s="20"/>
      <c r="DB501" s="315"/>
      <c r="DD501" s="20"/>
      <c r="DE501" s="20"/>
      <c r="DF501" s="20"/>
      <c r="DG501" s="315"/>
      <c r="DI501" s="20"/>
      <c r="DJ501" s="20"/>
      <c r="DK501" s="20"/>
      <c r="DL501" s="315"/>
      <c r="DN501" s="20"/>
      <c r="DO501" s="20"/>
      <c r="DP501" s="20"/>
      <c r="DQ501" s="315"/>
      <c r="DS501" s="20"/>
      <c r="DT501" s="20"/>
      <c r="DU501" s="20"/>
      <c r="DV501" s="315"/>
      <c r="DX501" s="20"/>
      <c r="DY501" s="20"/>
      <c r="DZ501" s="20"/>
      <c r="EA501" s="315"/>
      <c r="EC501" s="20"/>
      <c r="ED501" s="20"/>
      <c r="EE501" s="20"/>
      <c r="EF501" s="315"/>
      <c r="EH501" s="20"/>
      <c r="EI501" s="20"/>
      <c r="EJ501" s="20"/>
      <c r="EK501" s="315"/>
      <c r="EM501" s="20"/>
      <c r="EN501" s="20"/>
      <c r="EO501" s="20"/>
      <c r="EP501" s="151"/>
    </row>
    <row r="502" spans="4:146" x14ac:dyDescent="0.3">
      <c r="D502" s="151" t="s">
        <v>450</v>
      </c>
      <c r="H502" s="20">
        <f>SUM(H503:H503)</f>
        <v>860915</v>
      </c>
      <c r="J502" s="20"/>
      <c r="K502" s="315"/>
      <c r="L502" s="20"/>
      <c r="M502" s="20">
        <f>SUM(M503:M503)</f>
        <v>0</v>
      </c>
      <c r="N502" s="20"/>
      <c r="O502" s="20"/>
      <c r="P502" s="315"/>
      <c r="Q502" s="20"/>
      <c r="R502" s="20">
        <f>SUM(R503:R503)</f>
        <v>860915</v>
      </c>
      <c r="S502" s="20"/>
      <c r="T502" s="20"/>
      <c r="U502" s="315"/>
      <c r="V502" s="20"/>
      <c r="W502" s="20">
        <f>SUM(W503:W503)</f>
        <v>0</v>
      </c>
      <c r="X502" s="20"/>
      <c r="Y502" s="20"/>
      <c r="Z502" s="315"/>
      <c r="AA502" s="20"/>
      <c r="AB502" s="20">
        <f>SUM(AB503:AB503)</f>
        <v>0</v>
      </c>
      <c r="AC502" s="20"/>
      <c r="AD502" s="20"/>
      <c r="AE502" s="315"/>
      <c r="AF502" s="20"/>
      <c r="AG502" s="20">
        <f>SUM(AG503:AG503)</f>
        <v>0</v>
      </c>
      <c r="AH502" s="20"/>
      <c r="AI502" s="20"/>
      <c r="AJ502" s="315"/>
      <c r="AK502" s="20"/>
      <c r="AL502" s="20">
        <f>SUM(AL503:AL503)</f>
        <v>0</v>
      </c>
      <c r="AM502" s="20"/>
      <c r="AN502" s="20"/>
      <c r="AO502" s="315"/>
      <c r="AP502" s="20"/>
      <c r="AQ502" s="20">
        <f>SUM(AQ503:AQ503)</f>
        <v>0</v>
      </c>
      <c r="AR502" s="20"/>
      <c r="AS502" s="20"/>
      <c r="AT502" s="315"/>
      <c r="AU502" s="20"/>
      <c r="AV502" s="20">
        <f>SUM(AV503:AV503)</f>
        <v>0</v>
      </c>
      <c r="AW502" s="20"/>
      <c r="AX502" s="20"/>
      <c r="AY502" s="315"/>
      <c r="AZ502" s="20"/>
      <c r="BA502" s="20">
        <f>SUM(BA503:BA503)</f>
        <v>0</v>
      </c>
      <c r="BB502" s="20"/>
      <c r="BC502" s="20"/>
      <c r="BD502" s="315"/>
      <c r="BE502" s="20"/>
      <c r="BF502" s="20">
        <f>SUM(BF503:BF503)</f>
        <v>0</v>
      </c>
      <c r="BG502" s="20"/>
      <c r="BH502" s="20"/>
      <c r="BI502" s="315"/>
      <c r="BJ502" s="20"/>
      <c r="BK502" s="20">
        <f>SUM(BK503:BK503)</f>
        <v>0</v>
      </c>
      <c r="BL502" s="20"/>
      <c r="BM502" s="20"/>
      <c r="BN502" s="315"/>
      <c r="BO502" s="20"/>
      <c r="BP502" s="20">
        <f>SUM(BP503:BP503)</f>
        <v>0</v>
      </c>
      <c r="BQ502" s="20"/>
      <c r="BR502" s="20"/>
      <c r="BS502" s="315"/>
      <c r="BU502" s="20">
        <f>SUM(BU503:BU503)</f>
        <v>860915</v>
      </c>
      <c r="BV502" s="20"/>
      <c r="BW502" s="20"/>
      <c r="BX502" s="315"/>
      <c r="BZ502" s="20">
        <f>SUM(BZ503:BZ503)</f>
        <v>0</v>
      </c>
      <c r="CB502" s="20"/>
      <c r="CC502" s="315"/>
      <c r="CD502" s="20"/>
      <c r="CE502" s="20">
        <f>SUM(CE503:CE503)</f>
        <v>0</v>
      </c>
      <c r="CF502" s="20"/>
      <c r="CG502" s="20"/>
      <c r="CH502" s="315"/>
      <c r="CI502" s="20"/>
      <c r="CJ502" s="20">
        <f>SUM(CJ503:CJ503)</f>
        <v>0</v>
      </c>
      <c r="CK502" s="20"/>
      <c r="CL502" s="20"/>
      <c r="CM502" s="315"/>
      <c r="CN502" s="20"/>
      <c r="CO502" s="20">
        <f>SUM(CO503:CO503)</f>
        <v>0</v>
      </c>
      <c r="CP502" s="20"/>
      <c r="CQ502" s="20"/>
      <c r="CR502" s="315"/>
      <c r="CS502" s="20"/>
      <c r="CT502" s="20">
        <f>SUM(CT503:CT503)</f>
        <v>0</v>
      </c>
      <c r="CU502" s="20"/>
      <c r="CV502" s="20"/>
      <c r="CW502" s="315"/>
      <c r="CX502" s="20"/>
      <c r="CY502" s="20">
        <f>SUM(CY503:CY503)</f>
        <v>0</v>
      </c>
      <c r="CZ502" s="20"/>
      <c r="DA502" s="20"/>
      <c r="DB502" s="315"/>
      <c r="DC502" s="20"/>
      <c r="DD502" s="20">
        <f>SUM(DD503:DD503)</f>
        <v>0</v>
      </c>
      <c r="DE502" s="20"/>
      <c r="DF502" s="20"/>
      <c r="DG502" s="315"/>
      <c r="DH502" s="20"/>
      <c r="DI502" s="20">
        <f>SUM(DI503:DI503)</f>
        <v>0</v>
      </c>
      <c r="DJ502" s="20"/>
      <c r="DK502" s="20"/>
      <c r="DL502" s="315"/>
      <c r="DM502" s="20"/>
      <c r="DN502" s="20">
        <f>SUM(DN503:DN503)</f>
        <v>0</v>
      </c>
      <c r="DO502" s="20"/>
      <c r="DP502" s="20"/>
      <c r="DQ502" s="315"/>
      <c r="DR502" s="20"/>
      <c r="DS502" s="20">
        <f>SUM(DS503:DS503)</f>
        <v>0</v>
      </c>
      <c r="DT502" s="20"/>
      <c r="DU502" s="20"/>
      <c r="DV502" s="315"/>
      <c r="DW502" s="20"/>
      <c r="DX502" s="20">
        <f>SUM(DX503:DX503)</f>
        <v>0</v>
      </c>
      <c r="DY502" s="20"/>
      <c r="DZ502" s="20"/>
      <c r="EA502" s="315"/>
      <c r="EB502" s="20"/>
      <c r="EC502" s="20">
        <f>SUM(EC503:EC503)</f>
        <v>0</v>
      </c>
      <c r="ED502" s="20"/>
      <c r="EE502" s="20"/>
      <c r="EF502" s="315"/>
      <c r="EG502" s="20"/>
      <c r="EH502" s="20">
        <f>SUM(EH503:EH503)</f>
        <v>0</v>
      </c>
      <c r="EI502" s="20"/>
      <c r="EJ502" s="20"/>
      <c r="EK502" s="315"/>
      <c r="EM502" s="20">
        <f>SUM(EM503:EM503)</f>
        <v>0</v>
      </c>
      <c r="EN502" s="20"/>
      <c r="EO502" s="20"/>
      <c r="EP502" s="151"/>
    </row>
    <row r="503" spans="4:146" x14ac:dyDescent="0.3">
      <c r="D503" s="151" t="s">
        <v>416</v>
      </c>
      <c r="G503" s="477"/>
      <c r="H503" s="481">
        <v>860915</v>
      </c>
      <c r="I503" s="479"/>
      <c r="J503" s="20"/>
      <c r="K503" s="315"/>
      <c r="L503" s="477"/>
      <c r="M503" s="481">
        <v>0</v>
      </c>
      <c r="N503" s="479"/>
      <c r="O503" s="20"/>
      <c r="P503" s="315"/>
      <c r="Q503" s="477"/>
      <c r="R503" s="481">
        <v>860915</v>
      </c>
      <c r="S503" s="479"/>
      <c r="T503" s="20"/>
      <c r="U503" s="315"/>
      <c r="V503" s="477"/>
      <c r="W503" s="481">
        <v>0</v>
      </c>
      <c r="X503" s="479"/>
      <c r="Y503" s="20"/>
      <c r="Z503" s="315"/>
      <c r="AA503" s="477"/>
      <c r="AB503" s="481">
        <v>0</v>
      </c>
      <c r="AC503" s="479"/>
      <c r="AD503" s="20"/>
      <c r="AE503" s="315"/>
      <c r="AF503" s="477"/>
      <c r="AG503" s="481">
        <v>0</v>
      </c>
      <c r="AH503" s="479"/>
      <c r="AI503" s="20"/>
      <c r="AJ503" s="315"/>
      <c r="AK503" s="477"/>
      <c r="AL503" s="481">
        <v>0</v>
      </c>
      <c r="AM503" s="479"/>
      <c r="AN503" s="20"/>
      <c r="AO503" s="315"/>
      <c r="AP503" s="477"/>
      <c r="AQ503" s="481">
        <v>0</v>
      </c>
      <c r="AR503" s="479"/>
      <c r="AS503" s="20"/>
      <c r="AT503" s="315"/>
      <c r="AU503" s="477"/>
      <c r="AV503" s="481">
        <v>0</v>
      </c>
      <c r="AW503" s="479"/>
      <c r="AX503" s="20"/>
      <c r="AY503" s="315"/>
      <c r="AZ503" s="477"/>
      <c r="BA503" s="481">
        <v>0</v>
      </c>
      <c r="BB503" s="479"/>
      <c r="BC503" s="20"/>
      <c r="BD503" s="315"/>
      <c r="BE503" s="477"/>
      <c r="BF503" s="481">
        <v>0</v>
      </c>
      <c r="BG503" s="479"/>
      <c r="BH503" s="20"/>
      <c r="BI503" s="315"/>
      <c r="BJ503" s="477"/>
      <c r="BK503" s="481">
        <v>0</v>
      </c>
      <c r="BL503" s="479"/>
      <c r="BM503" s="20"/>
      <c r="BN503" s="315"/>
      <c r="BO503" s="477"/>
      <c r="BP503" s="481">
        <v>0</v>
      </c>
      <c r="BQ503" s="479"/>
      <c r="BR503" s="20"/>
      <c r="BS503" s="315"/>
      <c r="BT503" s="477"/>
      <c r="BU503" s="481">
        <f>SUM(M503:BP503)</f>
        <v>860915</v>
      </c>
      <c r="BV503" s="479"/>
      <c r="BW503" s="20"/>
      <c r="BX503" s="315"/>
      <c r="BY503" s="477"/>
      <c r="BZ503" s="481">
        <v>0</v>
      </c>
      <c r="CA503" s="479"/>
      <c r="CB503" s="20"/>
      <c r="CC503" s="315"/>
      <c r="CD503" s="477"/>
      <c r="CE503" s="481">
        <v>0</v>
      </c>
      <c r="CF503" s="479"/>
      <c r="CG503" s="20"/>
      <c r="CH503" s="315"/>
      <c r="CI503" s="480"/>
      <c r="CJ503" s="481">
        <v>0</v>
      </c>
      <c r="CK503" s="479"/>
      <c r="CL503" s="20"/>
      <c r="CM503" s="315"/>
      <c r="CN503" s="480"/>
      <c r="CO503" s="481">
        <v>0</v>
      </c>
      <c r="CP503" s="479"/>
      <c r="CQ503" s="20"/>
      <c r="CR503" s="315"/>
      <c r="CS503" s="480"/>
      <c r="CT503" s="481">
        <v>0</v>
      </c>
      <c r="CU503" s="479"/>
      <c r="CV503" s="20"/>
      <c r="CW503" s="315"/>
      <c r="CX503" s="480"/>
      <c r="CY503" s="481">
        <v>0</v>
      </c>
      <c r="CZ503" s="479"/>
      <c r="DA503" s="20"/>
      <c r="DB503" s="315"/>
      <c r="DC503" s="480"/>
      <c r="DD503" s="481">
        <v>0</v>
      </c>
      <c r="DE503" s="479"/>
      <c r="DF503" s="20"/>
      <c r="DG503" s="315"/>
      <c r="DH503" s="480"/>
      <c r="DI503" s="481">
        <v>0</v>
      </c>
      <c r="DJ503" s="479"/>
      <c r="DK503" s="20"/>
      <c r="DL503" s="315"/>
      <c r="DM503" s="480"/>
      <c r="DN503" s="481">
        <v>0</v>
      </c>
      <c r="DO503" s="479"/>
      <c r="DP503" s="20"/>
      <c r="DQ503" s="315"/>
      <c r="DR503" s="480"/>
      <c r="DS503" s="481">
        <v>0</v>
      </c>
      <c r="DT503" s="479"/>
      <c r="DU503" s="20"/>
      <c r="DV503" s="315"/>
      <c r="DW503" s="480"/>
      <c r="DX503" s="481">
        <v>0</v>
      </c>
      <c r="DY503" s="479"/>
      <c r="DZ503" s="20"/>
      <c r="EA503" s="315"/>
      <c r="EB503" s="480"/>
      <c r="EC503" s="481">
        <v>0</v>
      </c>
      <c r="ED503" s="479"/>
      <c r="EE503" s="20"/>
      <c r="EF503" s="315"/>
      <c r="EG503" s="480"/>
      <c r="EH503" s="481">
        <v>0</v>
      </c>
      <c r="EI503" s="479"/>
      <c r="EJ503" s="20"/>
      <c r="EK503" s="315"/>
      <c r="EL503" s="477"/>
      <c r="EM503" s="481">
        <f>SUM(CE503:DX503)</f>
        <v>0</v>
      </c>
      <c r="EN503" s="479"/>
      <c r="EO503" s="20"/>
      <c r="EP503" s="151"/>
    </row>
    <row r="504" spans="4:146" x14ac:dyDescent="0.3">
      <c r="D504" s="151"/>
      <c r="H504" s="20"/>
      <c r="I504" s="20"/>
      <c r="J504" s="20"/>
      <c r="K504" s="315"/>
      <c r="M504" s="20"/>
      <c r="N504" s="20"/>
      <c r="O504" s="20"/>
      <c r="P504" s="315"/>
      <c r="R504" s="20"/>
      <c r="S504" s="20"/>
      <c r="T504" s="20"/>
      <c r="U504" s="315"/>
      <c r="W504" s="20"/>
      <c r="X504" s="20"/>
      <c r="Y504" s="20"/>
      <c r="Z504" s="315"/>
      <c r="AB504" s="20"/>
      <c r="AC504" s="20"/>
      <c r="AD504" s="20"/>
      <c r="AE504" s="315"/>
      <c r="AG504" s="20"/>
      <c r="AH504" s="20"/>
      <c r="AI504" s="20"/>
      <c r="AJ504" s="315"/>
      <c r="AL504" s="20"/>
      <c r="AM504" s="20"/>
      <c r="AN504" s="20"/>
      <c r="AO504" s="315"/>
      <c r="AQ504" s="20"/>
      <c r="AR504" s="20"/>
      <c r="AS504" s="20"/>
      <c r="AT504" s="315"/>
      <c r="AV504" s="20"/>
      <c r="AW504" s="20"/>
      <c r="AX504" s="20"/>
      <c r="AY504" s="315"/>
      <c r="BA504" s="20"/>
      <c r="BB504" s="20"/>
      <c r="BC504" s="20"/>
      <c r="BD504" s="315"/>
      <c r="BF504" s="20"/>
      <c r="BG504" s="20"/>
      <c r="BH504" s="20"/>
      <c r="BI504" s="315"/>
      <c r="BK504" s="20"/>
      <c r="BL504" s="20"/>
      <c r="BM504" s="20"/>
      <c r="BN504" s="315"/>
      <c r="BP504" s="20"/>
      <c r="BQ504" s="20"/>
      <c r="BR504" s="20"/>
      <c r="BS504" s="315"/>
      <c r="BU504" s="20"/>
      <c r="BV504" s="20"/>
      <c r="BW504" s="20"/>
      <c r="BX504" s="315"/>
      <c r="BZ504" s="20"/>
      <c r="CA504" s="20"/>
      <c r="CB504" s="20"/>
      <c r="CC504" s="315"/>
      <c r="CE504" s="20"/>
      <c r="CF504" s="20"/>
      <c r="CG504" s="20"/>
      <c r="CH504" s="315"/>
      <c r="CJ504" s="20"/>
      <c r="CK504" s="20"/>
      <c r="CL504" s="20"/>
      <c r="CM504" s="315"/>
      <c r="CO504" s="20"/>
      <c r="CP504" s="20"/>
      <c r="CQ504" s="20"/>
      <c r="CR504" s="315"/>
      <c r="CT504" s="20"/>
      <c r="CU504" s="20"/>
      <c r="CV504" s="20"/>
      <c r="CW504" s="315"/>
      <c r="CY504" s="20"/>
      <c r="CZ504" s="20"/>
      <c r="DA504" s="20"/>
      <c r="DB504" s="315"/>
      <c r="DD504" s="20"/>
      <c r="DE504" s="20"/>
      <c r="DF504" s="20"/>
      <c r="DG504" s="315"/>
      <c r="DI504" s="20"/>
      <c r="DJ504" s="20"/>
      <c r="DK504" s="20"/>
      <c r="DL504" s="315"/>
      <c r="DN504" s="20"/>
      <c r="DO504" s="20"/>
      <c r="DP504" s="20"/>
      <c r="DQ504" s="315"/>
      <c r="DS504" s="20"/>
      <c r="DT504" s="20"/>
      <c r="DU504" s="20"/>
      <c r="DV504" s="315"/>
      <c r="DX504" s="20"/>
      <c r="DY504" s="20"/>
      <c r="DZ504" s="20"/>
      <c r="EA504" s="315"/>
      <c r="EC504" s="20"/>
      <c r="ED504" s="20"/>
      <c r="EE504" s="20"/>
      <c r="EF504" s="315"/>
      <c r="EH504" s="20"/>
      <c r="EI504" s="20"/>
      <c r="EJ504" s="20"/>
      <c r="EK504" s="315"/>
      <c r="EM504" s="20"/>
      <c r="EN504" s="20"/>
      <c r="EO504" s="20"/>
      <c r="EP504" s="151"/>
    </row>
    <row r="505" spans="4:146" x14ac:dyDescent="0.3">
      <c r="D505" s="151" t="s">
        <v>451</v>
      </c>
      <c r="H505" s="20">
        <f>SUM(H506:H506)</f>
        <v>565067</v>
      </c>
      <c r="J505" s="20"/>
      <c r="K505" s="315"/>
      <c r="L505" s="20"/>
      <c r="M505" s="20">
        <f>SUM(M506:M506)</f>
        <v>0</v>
      </c>
      <c r="N505" s="20"/>
      <c r="O505" s="20"/>
      <c r="P505" s="315"/>
      <c r="Q505" s="20"/>
      <c r="R505" s="20">
        <f>SUM(R506:R506)</f>
        <v>0</v>
      </c>
      <c r="S505" s="20"/>
      <c r="T505" s="20"/>
      <c r="U505" s="315"/>
      <c r="V505" s="20"/>
      <c r="W505" s="20">
        <f>SUM(W506:W506)</f>
        <v>0</v>
      </c>
      <c r="X505" s="20"/>
      <c r="Y505" s="20"/>
      <c r="Z505" s="315"/>
      <c r="AA505" s="20"/>
      <c r="AB505" s="20">
        <f>SUM(AB506:AB506)</f>
        <v>0</v>
      </c>
      <c r="AC505" s="20"/>
      <c r="AD505" s="20"/>
      <c r="AE505" s="315"/>
      <c r="AF505" s="20"/>
      <c r="AG505" s="20">
        <f>SUM(AG506:AG506)</f>
        <v>0</v>
      </c>
      <c r="AH505" s="20"/>
      <c r="AI505" s="20"/>
      <c r="AJ505" s="315"/>
      <c r="AK505" s="20"/>
      <c r="AL505" s="20">
        <f>SUM(AL506:AL506)</f>
        <v>565067</v>
      </c>
      <c r="AM505" s="20"/>
      <c r="AN505" s="20"/>
      <c r="AO505" s="315"/>
      <c r="AP505" s="20"/>
      <c r="AQ505" s="20">
        <f>SUM(AQ506:AQ506)</f>
        <v>0</v>
      </c>
      <c r="AR505" s="20"/>
      <c r="AS505" s="20"/>
      <c r="AT505" s="315"/>
      <c r="AU505" s="20"/>
      <c r="AV505" s="20">
        <f>SUM(AV506:AV506)</f>
        <v>0</v>
      </c>
      <c r="AW505" s="20"/>
      <c r="AX505" s="20"/>
      <c r="AY505" s="315"/>
      <c r="AZ505" s="20"/>
      <c r="BA505" s="20">
        <f>SUM(BA506:BA506)</f>
        <v>0</v>
      </c>
      <c r="BB505" s="20"/>
      <c r="BC505" s="20"/>
      <c r="BD505" s="315"/>
      <c r="BE505" s="20"/>
      <c r="BF505" s="20">
        <f>SUM(BF506:BF506)</f>
        <v>129493</v>
      </c>
      <c r="BG505" s="20"/>
      <c r="BH505" s="20"/>
      <c r="BI505" s="315"/>
      <c r="BJ505" s="20"/>
      <c r="BK505" s="20">
        <f>SUM(BK506:BK506)</f>
        <v>0</v>
      </c>
      <c r="BL505" s="20"/>
      <c r="BM505" s="20"/>
      <c r="BN505" s="315"/>
      <c r="BO505" s="20"/>
      <c r="BP505" s="20">
        <f>SUM(BP506:BP506)</f>
        <v>0</v>
      </c>
      <c r="BQ505" s="20"/>
      <c r="BR505" s="20"/>
      <c r="BS505" s="315"/>
      <c r="BU505" s="20">
        <f>SUM(BU506:BU506)</f>
        <v>694560</v>
      </c>
      <c r="BV505" s="20"/>
      <c r="BW505" s="20"/>
      <c r="BX505" s="315"/>
      <c r="BZ505" s="20">
        <f>SUM(BZ506:BZ506)</f>
        <v>30640</v>
      </c>
      <c r="CB505" s="20"/>
      <c r="CC505" s="315"/>
      <c r="CD505" s="20"/>
      <c r="CE505" s="20">
        <f>SUM(CE506:CE506)</f>
        <v>0</v>
      </c>
      <c r="CF505" s="20"/>
      <c r="CG505" s="20"/>
      <c r="CH505" s="315"/>
      <c r="CI505" s="20"/>
      <c r="CJ505" s="20">
        <f>SUM(CJ506:CJ506)</f>
        <v>0</v>
      </c>
      <c r="CK505" s="20"/>
      <c r="CL505" s="20"/>
      <c r="CM505" s="315"/>
      <c r="CN505" s="20"/>
      <c r="CO505" s="20">
        <f>SUM(CO506:CO506)</f>
        <v>8983</v>
      </c>
      <c r="CP505" s="20"/>
      <c r="CQ505" s="20"/>
      <c r="CR505" s="315"/>
      <c r="CS505" s="20"/>
      <c r="CT505" s="20">
        <f>SUM(CT506:CT506)</f>
        <v>0</v>
      </c>
      <c r="CU505" s="20"/>
      <c r="CV505" s="20"/>
      <c r="CW505" s="315"/>
      <c r="CX505" s="20"/>
      <c r="CY505" s="20">
        <f>SUM(CY506:CY506)</f>
        <v>0</v>
      </c>
      <c r="CZ505" s="20"/>
      <c r="DA505" s="20"/>
      <c r="DB505" s="315"/>
      <c r="DC505" s="20"/>
      <c r="DD505" s="20">
        <f>SUM(DD506:DD506)</f>
        <v>0</v>
      </c>
      <c r="DE505" s="20"/>
      <c r="DF505" s="20"/>
      <c r="DG505" s="315"/>
      <c r="DH505" s="20"/>
      <c r="DI505" s="20">
        <f>SUM(DI506:DI506)</f>
        <v>0</v>
      </c>
      <c r="DJ505" s="20"/>
      <c r="DK505" s="20"/>
      <c r="DL505" s="315"/>
      <c r="DM505" s="20"/>
      <c r="DN505" s="20">
        <f>SUM(DN506:DN506)</f>
        <v>0</v>
      </c>
      <c r="DO505" s="20"/>
      <c r="DP505" s="20"/>
      <c r="DQ505" s="315"/>
      <c r="DR505" s="20"/>
      <c r="DS505" s="20">
        <f>SUM(DS506:DS506)</f>
        <v>0</v>
      </c>
      <c r="DT505" s="20"/>
      <c r="DU505" s="20"/>
      <c r="DV505" s="315"/>
      <c r="DW505" s="20"/>
      <c r="DX505" s="20">
        <f>SUM(DX506:DX506)</f>
        <v>0</v>
      </c>
      <c r="DY505" s="20"/>
      <c r="DZ505" s="20"/>
      <c r="EA505" s="315"/>
      <c r="EB505" s="20"/>
      <c r="EC505" s="20">
        <f>SUM(EC506:EC506)</f>
        <v>0</v>
      </c>
      <c r="ED505" s="20"/>
      <c r="EE505" s="20"/>
      <c r="EF505" s="315"/>
      <c r="EG505" s="20"/>
      <c r="EH505" s="20">
        <f>SUM(EH506:EH506)</f>
        <v>21657</v>
      </c>
      <c r="EI505" s="20"/>
      <c r="EJ505" s="20"/>
      <c r="EK505" s="315"/>
      <c r="EM505" s="20">
        <f>SUM(EM506:EM506)</f>
        <v>8983</v>
      </c>
      <c r="EN505" s="20"/>
      <c r="EO505" s="20"/>
      <c r="EP505" s="151"/>
    </row>
    <row r="506" spans="4:146" x14ac:dyDescent="0.3">
      <c r="D506" s="151" t="s">
        <v>416</v>
      </c>
      <c r="G506" s="477"/>
      <c r="H506" s="481">
        <v>565067</v>
      </c>
      <c r="I506" s="479"/>
      <c r="J506" s="20"/>
      <c r="K506" s="315"/>
      <c r="L506" s="477"/>
      <c r="M506" s="481">
        <v>0</v>
      </c>
      <c r="N506" s="479"/>
      <c r="O506" s="20"/>
      <c r="P506" s="315"/>
      <c r="Q506" s="477"/>
      <c r="R506" s="481">
        <v>0</v>
      </c>
      <c r="S506" s="479"/>
      <c r="T506" s="20"/>
      <c r="U506" s="315"/>
      <c r="V506" s="477"/>
      <c r="W506" s="481">
        <v>0</v>
      </c>
      <c r="X506" s="479"/>
      <c r="Y506" s="20"/>
      <c r="Z506" s="315"/>
      <c r="AA506" s="477"/>
      <c r="AB506" s="481">
        <v>0</v>
      </c>
      <c r="AC506" s="479"/>
      <c r="AD506" s="20"/>
      <c r="AE506" s="315"/>
      <c r="AF506" s="477"/>
      <c r="AG506" s="481">
        <v>0</v>
      </c>
      <c r="AH506" s="479"/>
      <c r="AI506" s="20"/>
      <c r="AJ506" s="315"/>
      <c r="AK506" s="477"/>
      <c r="AL506" s="481">
        <v>565067</v>
      </c>
      <c r="AM506" s="479"/>
      <c r="AN506" s="20"/>
      <c r="AO506" s="315"/>
      <c r="AP506" s="477"/>
      <c r="AQ506" s="481">
        <v>0</v>
      </c>
      <c r="AR506" s="479"/>
      <c r="AS506" s="20"/>
      <c r="AT506" s="315"/>
      <c r="AU506" s="477"/>
      <c r="AV506" s="481">
        <v>0</v>
      </c>
      <c r="AW506" s="479"/>
      <c r="AX506" s="20"/>
      <c r="AY506" s="315"/>
      <c r="AZ506" s="477"/>
      <c r="BA506" s="481">
        <v>0</v>
      </c>
      <c r="BB506" s="479"/>
      <c r="BC506" s="20"/>
      <c r="BD506" s="315"/>
      <c r="BE506" s="477"/>
      <c r="BF506" s="481">
        <v>129493</v>
      </c>
      <c r="BG506" s="479"/>
      <c r="BH506" s="20"/>
      <c r="BI506" s="315"/>
      <c r="BJ506" s="477"/>
      <c r="BK506" s="481">
        <v>0</v>
      </c>
      <c r="BL506" s="479"/>
      <c r="BM506" s="20"/>
      <c r="BN506" s="315"/>
      <c r="BO506" s="477"/>
      <c r="BP506" s="481">
        <v>0</v>
      </c>
      <c r="BQ506" s="479"/>
      <c r="BR506" s="20"/>
      <c r="BS506" s="315"/>
      <c r="BT506" s="477"/>
      <c r="BU506" s="481">
        <f>SUM(M506:BP506)</f>
        <v>694560</v>
      </c>
      <c r="BV506" s="479"/>
      <c r="BW506" s="20"/>
      <c r="BX506" s="315"/>
      <c r="BY506" s="477"/>
      <c r="BZ506" s="481">
        <v>30640</v>
      </c>
      <c r="CA506" s="479"/>
      <c r="CB506" s="20"/>
      <c r="CC506" s="315"/>
      <c r="CD506" s="477"/>
      <c r="CE506" s="481">
        <v>0</v>
      </c>
      <c r="CF506" s="479"/>
      <c r="CG506" s="20"/>
      <c r="CH506" s="315"/>
      <c r="CI506" s="477"/>
      <c r="CJ506" s="481">
        <v>0</v>
      </c>
      <c r="CK506" s="479"/>
      <c r="CL506" s="20"/>
      <c r="CM506" s="315"/>
      <c r="CN506" s="477"/>
      <c r="CO506" s="481">
        <v>8983</v>
      </c>
      <c r="CP506" s="479"/>
      <c r="CQ506" s="20"/>
      <c r="CR506" s="315"/>
      <c r="CS506" s="477"/>
      <c r="CT506" s="481">
        <v>0</v>
      </c>
      <c r="CU506" s="479"/>
      <c r="CV506" s="20"/>
      <c r="CW506" s="315"/>
      <c r="CX506" s="477"/>
      <c r="CY506" s="481">
        <v>0</v>
      </c>
      <c r="CZ506" s="479"/>
      <c r="DA506" s="20"/>
      <c r="DB506" s="315"/>
      <c r="DC506" s="477"/>
      <c r="DD506" s="481">
        <v>0</v>
      </c>
      <c r="DE506" s="479"/>
      <c r="DF506" s="20"/>
      <c r="DG506" s="315"/>
      <c r="DH506" s="477"/>
      <c r="DI506" s="481">
        <v>0</v>
      </c>
      <c r="DJ506" s="479"/>
      <c r="DK506" s="20"/>
      <c r="DL506" s="315"/>
      <c r="DM506" s="477"/>
      <c r="DN506" s="481">
        <v>0</v>
      </c>
      <c r="DO506" s="479"/>
      <c r="DP506" s="20"/>
      <c r="DQ506" s="315"/>
      <c r="DR506" s="477"/>
      <c r="DS506" s="481">
        <v>0</v>
      </c>
      <c r="DT506" s="479"/>
      <c r="DU506" s="20"/>
      <c r="DV506" s="315"/>
      <c r="DW506" s="477"/>
      <c r="DX506" s="481">
        <v>0</v>
      </c>
      <c r="DY506" s="479"/>
      <c r="DZ506" s="20"/>
      <c r="EA506" s="315"/>
      <c r="EB506" s="477"/>
      <c r="EC506" s="481">
        <v>0</v>
      </c>
      <c r="ED506" s="479"/>
      <c r="EE506" s="20"/>
      <c r="EF506" s="315"/>
      <c r="EG506" s="477"/>
      <c r="EH506" s="481">
        <v>21657</v>
      </c>
      <c r="EI506" s="479"/>
      <c r="EJ506" s="20"/>
      <c r="EK506" s="315"/>
      <c r="EL506" s="477"/>
      <c r="EM506" s="481">
        <f>SUM(CE506:DX506)</f>
        <v>8983</v>
      </c>
      <c r="EN506" s="479"/>
      <c r="EO506" s="20"/>
      <c r="EP506" s="151"/>
    </row>
    <row r="507" spans="4:146" x14ac:dyDescent="0.3">
      <c r="D507" s="151"/>
      <c r="H507" s="20"/>
      <c r="I507" s="20"/>
      <c r="J507" s="20"/>
      <c r="K507" s="315"/>
      <c r="M507" s="20"/>
      <c r="N507" s="20"/>
      <c r="O507" s="20"/>
      <c r="P507" s="315"/>
      <c r="R507" s="20"/>
      <c r="S507" s="20"/>
      <c r="T507" s="20"/>
      <c r="U507" s="315"/>
      <c r="W507" s="20"/>
      <c r="X507" s="20"/>
      <c r="Y507" s="20"/>
      <c r="Z507" s="315"/>
      <c r="AB507" s="20"/>
      <c r="AC507" s="20"/>
      <c r="AD507" s="20"/>
      <c r="AE507" s="315"/>
      <c r="AG507" s="20"/>
      <c r="AH507" s="20"/>
      <c r="AI507" s="20"/>
      <c r="AJ507" s="315"/>
      <c r="AL507" s="20"/>
      <c r="AM507" s="20"/>
      <c r="AN507" s="20"/>
      <c r="AO507" s="315"/>
      <c r="AQ507" s="20"/>
      <c r="AR507" s="20"/>
      <c r="AS507" s="20"/>
      <c r="AT507" s="315"/>
      <c r="AV507" s="20"/>
      <c r="AW507" s="20"/>
      <c r="AX507" s="20"/>
      <c r="AY507" s="315"/>
      <c r="BA507" s="20"/>
      <c r="BB507" s="20"/>
      <c r="BC507" s="20"/>
      <c r="BD507" s="315"/>
      <c r="BF507" s="20"/>
      <c r="BG507" s="20"/>
      <c r="BH507" s="20"/>
      <c r="BI507" s="315"/>
      <c r="BK507" s="20"/>
      <c r="BL507" s="20"/>
      <c r="BM507" s="20"/>
      <c r="BN507" s="315"/>
      <c r="BP507" s="20"/>
      <c r="BQ507" s="20"/>
      <c r="BR507" s="20"/>
      <c r="BS507" s="315"/>
      <c r="BU507" s="20"/>
      <c r="BV507" s="20"/>
      <c r="BW507" s="20"/>
      <c r="BX507" s="315"/>
      <c r="BZ507" s="20"/>
      <c r="CA507" s="20"/>
      <c r="CB507" s="20"/>
      <c r="CC507" s="315"/>
      <c r="CE507" s="20"/>
      <c r="CF507" s="20"/>
      <c r="CG507" s="20"/>
      <c r="CH507" s="315"/>
      <c r="CJ507" s="20"/>
      <c r="CK507" s="20"/>
      <c r="CL507" s="20"/>
      <c r="CM507" s="315"/>
      <c r="CO507" s="20"/>
      <c r="CP507" s="20"/>
      <c r="CQ507" s="20"/>
      <c r="CR507" s="315"/>
      <c r="CT507" s="20"/>
      <c r="CU507" s="20"/>
      <c r="CV507" s="20"/>
      <c r="CW507" s="315"/>
      <c r="CY507" s="20"/>
      <c r="CZ507" s="20"/>
      <c r="DA507" s="20"/>
      <c r="DB507" s="315"/>
      <c r="DD507" s="20"/>
      <c r="DE507" s="20"/>
      <c r="DF507" s="20"/>
      <c r="DG507" s="315"/>
      <c r="DI507" s="20"/>
      <c r="DJ507" s="20"/>
      <c r="DK507" s="20"/>
      <c r="DL507" s="315"/>
      <c r="DN507" s="20"/>
      <c r="DO507" s="20"/>
      <c r="DP507" s="20"/>
      <c r="DQ507" s="315"/>
      <c r="DS507" s="20"/>
      <c r="DT507" s="20"/>
      <c r="DU507" s="20"/>
      <c r="DV507" s="315"/>
      <c r="DX507" s="20"/>
      <c r="DY507" s="20"/>
      <c r="DZ507" s="20"/>
      <c r="EA507" s="315"/>
      <c r="EC507" s="20"/>
      <c r="ED507" s="20"/>
      <c r="EE507" s="20"/>
      <c r="EF507" s="315"/>
      <c r="EH507" s="20"/>
      <c r="EI507" s="20"/>
      <c r="EJ507" s="20"/>
      <c r="EK507" s="315"/>
      <c r="EM507" s="20"/>
      <c r="EN507" s="20"/>
      <c r="EO507" s="20"/>
      <c r="EP507" s="151"/>
    </row>
    <row r="508" spans="4:146" x14ac:dyDescent="0.3">
      <c r="D508" s="151" t="s">
        <v>440</v>
      </c>
      <c r="H508" s="20">
        <f>SUM(H509:H509)</f>
        <v>704266</v>
      </c>
      <c r="J508" s="20"/>
      <c r="K508" s="315"/>
      <c r="L508" s="20"/>
      <c r="M508" s="20">
        <f>SUM(M509:M509)</f>
        <v>0</v>
      </c>
      <c r="N508" s="20"/>
      <c r="O508" s="20"/>
      <c r="P508" s="315"/>
      <c r="Q508" s="20"/>
      <c r="R508" s="20">
        <f>SUM(R509:R509)</f>
        <v>0</v>
      </c>
      <c r="S508" s="20"/>
      <c r="T508" s="20"/>
      <c r="U508" s="315"/>
      <c r="V508" s="20"/>
      <c r="W508" s="20">
        <f>SUM(W509:W509)</f>
        <v>170099</v>
      </c>
      <c r="X508" s="20"/>
      <c r="Y508" s="20"/>
      <c r="Z508" s="315"/>
      <c r="AA508" s="20"/>
      <c r="AB508" s="20">
        <f>SUM(AB509:AB509)</f>
        <v>534167</v>
      </c>
      <c r="AC508" s="20"/>
      <c r="AD508" s="20"/>
      <c r="AE508" s="315"/>
      <c r="AF508" s="20"/>
      <c r="AG508" s="20">
        <f>SUM(AG509:AG509)</f>
        <v>0</v>
      </c>
      <c r="AH508" s="20"/>
      <c r="AI508" s="20"/>
      <c r="AJ508" s="315"/>
      <c r="AK508" s="20"/>
      <c r="AL508" s="20">
        <f>SUM(AL509:AL509)</f>
        <v>0</v>
      </c>
      <c r="AM508" s="20"/>
      <c r="AN508" s="20"/>
      <c r="AO508" s="315"/>
      <c r="AP508" s="20"/>
      <c r="AQ508" s="20">
        <f>SUM(AQ509:AQ509)</f>
        <v>0</v>
      </c>
      <c r="AR508" s="20"/>
      <c r="AS508" s="20"/>
      <c r="AT508" s="315"/>
      <c r="AU508" s="20"/>
      <c r="AV508" s="20">
        <f>SUM(AV509:AV509)</f>
        <v>0</v>
      </c>
      <c r="AW508" s="20"/>
      <c r="AX508" s="20"/>
      <c r="AY508" s="315"/>
      <c r="AZ508" s="20"/>
      <c r="BA508" s="20">
        <f>SUM(BA509:BA509)</f>
        <v>55940</v>
      </c>
      <c r="BB508" s="20"/>
      <c r="BC508" s="20"/>
      <c r="BD508" s="315"/>
      <c r="BE508" s="20"/>
      <c r="BF508" s="20">
        <f>SUM(BF509:BF509)</f>
        <v>51262</v>
      </c>
      <c r="BG508" s="20"/>
      <c r="BH508" s="20"/>
      <c r="BI508" s="315"/>
      <c r="BJ508" s="20"/>
      <c r="BK508" s="20">
        <f>SUM(BK509:BK509)</f>
        <v>0</v>
      </c>
      <c r="BL508" s="20"/>
      <c r="BM508" s="20"/>
      <c r="BN508" s="315"/>
      <c r="BO508" s="20"/>
      <c r="BP508" s="20">
        <f>SUM(BP509:BP509)</f>
        <v>0</v>
      </c>
      <c r="BQ508" s="20"/>
      <c r="BR508" s="20"/>
      <c r="BS508" s="315"/>
      <c r="BU508" s="20">
        <f>SUM(BU509:BU509)</f>
        <v>811468</v>
      </c>
      <c r="BV508" s="20"/>
      <c r="BW508" s="20"/>
      <c r="BX508" s="315"/>
      <c r="BZ508" s="20">
        <f>SUM(BZ509:BZ509)</f>
        <v>4004090</v>
      </c>
      <c r="CB508" s="20"/>
      <c r="CC508" s="315"/>
      <c r="CD508" s="20"/>
      <c r="CE508" s="20">
        <f>SUM(CE509:CE509)</f>
        <v>0</v>
      </c>
      <c r="CF508" s="20"/>
      <c r="CG508" s="20"/>
      <c r="CH508" s="315"/>
      <c r="CI508" s="20"/>
      <c r="CJ508" s="20">
        <f>SUM(CJ509:CJ509)</f>
        <v>0</v>
      </c>
      <c r="CK508" s="20"/>
      <c r="CL508" s="20"/>
      <c r="CM508" s="315"/>
      <c r="CN508" s="20"/>
      <c r="CO508" s="20">
        <f>SUM(CO509:CO509)</f>
        <v>0</v>
      </c>
      <c r="CP508" s="20"/>
      <c r="CQ508" s="20"/>
      <c r="CR508" s="315"/>
      <c r="CS508" s="20"/>
      <c r="CT508" s="20">
        <f>SUM(CT509:CT509)</f>
        <v>0</v>
      </c>
      <c r="CU508" s="20"/>
      <c r="CV508" s="20"/>
      <c r="CW508" s="315"/>
      <c r="CX508" s="20"/>
      <c r="CY508" s="20">
        <f>SUM(CY509:CY509)</f>
        <v>0</v>
      </c>
      <c r="CZ508" s="20"/>
      <c r="DA508" s="20"/>
      <c r="DB508" s="315"/>
      <c r="DC508" s="20"/>
      <c r="DD508" s="20">
        <f>SUM(DD509:DD509)</f>
        <v>109727</v>
      </c>
      <c r="DE508" s="20"/>
      <c r="DF508" s="20"/>
      <c r="DG508" s="315"/>
      <c r="DH508" s="20"/>
      <c r="DI508" s="20">
        <f>SUM(DI509:DI509)</f>
        <v>0</v>
      </c>
      <c r="DJ508" s="20"/>
      <c r="DK508" s="20"/>
      <c r="DL508" s="315"/>
      <c r="DM508" s="20"/>
      <c r="DN508" s="20">
        <f>SUM(DN509:DN509)</f>
        <v>0</v>
      </c>
      <c r="DO508" s="20"/>
      <c r="DP508" s="20"/>
      <c r="DQ508" s="315"/>
      <c r="DR508" s="20"/>
      <c r="DS508" s="20">
        <f>SUM(DS509:DS509)</f>
        <v>0</v>
      </c>
      <c r="DT508" s="20"/>
      <c r="DU508" s="20"/>
      <c r="DV508" s="315"/>
      <c r="DW508" s="20"/>
      <c r="DX508" s="20">
        <f>SUM(DX509:DX509)</f>
        <v>0</v>
      </c>
      <c r="DY508" s="20"/>
      <c r="DZ508" s="20"/>
      <c r="EA508" s="315"/>
      <c r="EB508" s="20"/>
      <c r="EC508" s="20">
        <f>SUM(EC509:EC509)</f>
        <v>1910417</v>
      </c>
      <c r="ED508" s="20"/>
      <c r="EE508" s="20"/>
      <c r="EF508" s="315"/>
      <c r="EG508" s="20"/>
      <c r="EH508" s="20">
        <f>SUM(EH509:EH509)</f>
        <v>1983946</v>
      </c>
      <c r="EI508" s="20"/>
      <c r="EJ508" s="20"/>
      <c r="EK508" s="315"/>
      <c r="EM508" s="20">
        <f>SUM(EM509:EM509)</f>
        <v>109727</v>
      </c>
      <c r="EN508" s="20"/>
      <c r="EO508" s="20"/>
      <c r="EP508" s="151"/>
    </row>
    <row r="509" spans="4:146" x14ac:dyDescent="0.3">
      <c r="D509" s="151" t="s">
        <v>416</v>
      </c>
      <c r="G509" s="477"/>
      <c r="H509" s="481">
        <v>704266</v>
      </c>
      <c r="I509" s="479"/>
      <c r="J509" s="20"/>
      <c r="K509" s="315"/>
      <c r="L509" s="477"/>
      <c r="M509" s="481">
        <v>0</v>
      </c>
      <c r="N509" s="479"/>
      <c r="O509" s="20"/>
      <c r="P509" s="315"/>
      <c r="Q509" s="477"/>
      <c r="R509" s="481">
        <v>0</v>
      </c>
      <c r="S509" s="479"/>
      <c r="T509" s="20"/>
      <c r="U509" s="315"/>
      <c r="V509" s="477"/>
      <c r="W509" s="481">
        <v>170099</v>
      </c>
      <c r="X509" s="479"/>
      <c r="Y509" s="20"/>
      <c r="Z509" s="315"/>
      <c r="AA509" s="477"/>
      <c r="AB509" s="481">
        <v>534167</v>
      </c>
      <c r="AC509" s="479"/>
      <c r="AD509" s="20"/>
      <c r="AE509" s="315"/>
      <c r="AF509" s="477"/>
      <c r="AG509" s="481">
        <v>0</v>
      </c>
      <c r="AH509" s="479"/>
      <c r="AI509" s="20"/>
      <c r="AJ509" s="315"/>
      <c r="AK509" s="477"/>
      <c r="AL509" s="481">
        <v>0</v>
      </c>
      <c r="AM509" s="479"/>
      <c r="AN509" s="20"/>
      <c r="AO509" s="315"/>
      <c r="AP509" s="477"/>
      <c r="AQ509" s="481">
        <v>0</v>
      </c>
      <c r="AR509" s="479"/>
      <c r="AS509" s="20"/>
      <c r="AT509" s="315"/>
      <c r="AU509" s="477"/>
      <c r="AV509" s="481">
        <v>0</v>
      </c>
      <c r="AW509" s="479"/>
      <c r="AX509" s="20"/>
      <c r="AY509" s="315"/>
      <c r="AZ509" s="477"/>
      <c r="BA509" s="481">
        <v>55940</v>
      </c>
      <c r="BB509" s="479"/>
      <c r="BC509" s="20"/>
      <c r="BD509" s="315"/>
      <c r="BE509" s="477"/>
      <c r="BF509" s="481">
        <v>51262</v>
      </c>
      <c r="BG509" s="479"/>
      <c r="BH509" s="20"/>
      <c r="BI509" s="315"/>
      <c r="BJ509" s="477"/>
      <c r="BK509" s="481">
        <v>0</v>
      </c>
      <c r="BL509" s="479"/>
      <c r="BM509" s="20"/>
      <c r="BN509" s="315"/>
      <c r="BO509" s="477"/>
      <c r="BP509" s="481">
        <v>0</v>
      </c>
      <c r="BQ509" s="479"/>
      <c r="BR509" s="20"/>
      <c r="BS509" s="315"/>
      <c r="BT509" s="477"/>
      <c r="BU509" s="481">
        <f>SUM(M509:BP509)</f>
        <v>811468</v>
      </c>
      <c r="BV509" s="479"/>
      <c r="BW509" s="20"/>
      <c r="BX509" s="315"/>
      <c r="BY509" s="477"/>
      <c r="BZ509" s="481">
        <v>4004090</v>
      </c>
      <c r="CA509" s="479"/>
      <c r="CB509" s="20"/>
      <c r="CC509" s="315"/>
      <c r="CD509" s="477"/>
      <c r="CE509" s="481">
        <v>0</v>
      </c>
      <c r="CF509" s="479"/>
      <c r="CG509" s="20"/>
      <c r="CH509" s="315"/>
      <c r="CI509" s="477"/>
      <c r="CJ509" s="481">
        <v>0</v>
      </c>
      <c r="CK509" s="479"/>
      <c r="CL509" s="20"/>
      <c r="CM509" s="315"/>
      <c r="CN509" s="477"/>
      <c r="CO509" s="481">
        <v>0</v>
      </c>
      <c r="CP509" s="479"/>
      <c r="CQ509" s="20"/>
      <c r="CR509" s="315"/>
      <c r="CS509" s="477"/>
      <c r="CT509" s="481">
        <v>0</v>
      </c>
      <c r="CU509" s="479"/>
      <c r="CV509" s="20"/>
      <c r="CW509" s="315"/>
      <c r="CX509" s="477"/>
      <c r="CY509" s="481">
        <v>0</v>
      </c>
      <c r="CZ509" s="479"/>
      <c r="DA509" s="20"/>
      <c r="DB509" s="315"/>
      <c r="DC509" s="477"/>
      <c r="DD509" s="481">
        <v>109727</v>
      </c>
      <c r="DE509" s="479"/>
      <c r="DF509" s="20"/>
      <c r="DG509" s="315"/>
      <c r="DH509" s="477"/>
      <c r="DI509" s="481">
        <v>0</v>
      </c>
      <c r="DJ509" s="479"/>
      <c r="DK509" s="20"/>
      <c r="DL509" s="315"/>
      <c r="DM509" s="477"/>
      <c r="DN509" s="481">
        <v>0</v>
      </c>
      <c r="DO509" s="479"/>
      <c r="DP509" s="20"/>
      <c r="DQ509" s="315"/>
      <c r="DR509" s="477"/>
      <c r="DS509" s="481">
        <v>0</v>
      </c>
      <c r="DT509" s="479"/>
      <c r="DU509" s="20"/>
      <c r="DV509" s="315"/>
      <c r="DW509" s="477"/>
      <c r="DX509" s="481">
        <v>0</v>
      </c>
      <c r="DY509" s="479"/>
      <c r="DZ509" s="20"/>
      <c r="EA509" s="315"/>
      <c r="EB509" s="477"/>
      <c r="EC509" s="481">
        <v>1910417</v>
      </c>
      <c r="ED509" s="479"/>
      <c r="EE509" s="20"/>
      <c r="EF509" s="315"/>
      <c r="EG509" s="477"/>
      <c r="EH509" s="481">
        <v>1983946</v>
      </c>
      <c r="EI509" s="479"/>
      <c r="EJ509" s="20"/>
      <c r="EK509" s="315"/>
      <c r="EL509" s="477"/>
      <c r="EM509" s="481">
        <f>SUM(CE509:DX509)</f>
        <v>109727</v>
      </c>
      <c r="EN509" s="479"/>
      <c r="EO509" s="20"/>
      <c r="EP509" s="151"/>
    </row>
    <row r="510" spans="4:146" x14ac:dyDescent="0.3">
      <c r="D510" s="151"/>
      <c r="H510" s="20"/>
      <c r="I510" s="20"/>
      <c r="J510" s="20"/>
      <c r="K510" s="315"/>
      <c r="M510" s="20"/>
      <c r="N510" s="20"/>
      <c r="O510" s="20"/>
      <c r="P510" s="315"/>
      <c r="R510" s="20"/>
      <c r="S510" s="20"/>
      <c r="T510" s="20"/>
      <c r="U510" s="315"/>
      <c r="W510" s="20"/>
      <c r="X510" s="20"/>
      <c r="Y510" s="20"/>
      <c r="Z510" s="315"/>
      <c r="AB510" s="20"/>
      <c r="AC510" s="20"/>
      <c r="AD510" s="20"/>
      <c r="AE510" s="315"/>
      <c r="AG510" s="20"/>
      <c r="AH510" s="20"/>
      <c r="AI510" s="20"/>
      <c r="AJ510" s="315"/>
      <c r="AL510" s="20"/>
      <c r="AM510" s="20"/>
      <c r="AN510" s="20"/>
      <c r="AO510" s="315"/>
      <c r="AQ510" s="20"/>
      <c r="AR510" s="20"/>
      <c r="AS510" s="20"/>
      <c r="AT510" s="315"/>
      <c r="AV510" s="20"/>
      <c r="AW510" s="20"/>
      <c r="AX510" s="20"/>
      <c r="AY510" s="315"/>
      <c r="BA510" s="20"/>
      <c r="BB510" s="20"/>
      <c r="BC510" s="20"/>
      <c r="BD510" s="315"/>
      <c r="BF510" s="20"/>
      <c r="BG510" s="20"/>
      <c r="BH510" s="20"/>
      <c r="BI510" s="315"/>
      <c r="BK510" s="20"/>
      <c r="BL510" s="20"/>
      <c r="BM510" s="20"/>
      <c r="BN510" s="315"/>
      <c r="BP510" s="20"/>
      <c r="BQ510" s="20"/>
      <c r="BR510" s="20"/>
      <c r="BS510" s="315"/>
      <c r="BU510" s="20"/>
      <c r="BV510" s="20"/>
      <c r="BW510" s="20"/>
      <c r="BX510" s="315"/>
      <c r="BZ510" s="20"/>
      <c r="CA510" s="20"/>
      <c r="CB510" s="20"/>
      <c r="CC510" s="315"/>
      <c r="CE510" s="20"/>
      <c r="CF510" s="20"/>
      <c r="CG510" s="20"/>
      <c r="CH510" s="315"/>
      <c r="CJ510" s="20"/>
      <c r="CK510" s="20"/>
      <c r="CL510" s="20"/>
      <c r="CM510" s="315"/>
      <c r="CO510" s="20"/>
      <c r="CP510" s="20"/>
      <c r="CQ510" s="20"/>
      <c r="CR510" s="315"/>
      <c r="CT510" s="20"/>
      <c r="CU510" s="20"/>
      <c r="CV510" s="20"/>
      <c r="CW510" s="315"/>
      <c r="CY510" s="20"/>
      <c r="CZ510" s="20"/>
      <c r="DA510" s="20"/>
      <c r="DB510" s="315"/>
      <c r="DD510" s="20"/>
      <c r="DE510" s="20"/>
      <c r="DF510" s="20"/>
      <c r="DG510" s="315"/>
      <c r="DI510" s="20"/>
      <c r="DJ510" s="20"/>
      <c r="DK510" s="20"/>
      <c r="DL510" s="315"/>
      <c r="DN510" s="20"/>
      <c r="DO510" s="20"/>
      <c r="DP510" s="20"/>
      <c r="DQ510" s="315"/>
      <c r="DS510" s="20"/>
      <c r="DT510" s="20"/>
      <c r="DU510" s="20"/>
      <c r="DV510" s="315"/>
      <c r="DX510" s="20"/>
      <c r="DY510" s="20"/>
      <c r="DZ510" s="20"/>
      <c r="EA510" s="315"/>
      <c r="EC510" s="20"/>
      <c r="ED510" s="20"/>
      <c r="EE510" s="20"/>
      <c r="EF510" s="315"/>
      <c r="EH510" s="20"/>
      <c r="EI510" s="20"/>
      <c r="EJ510" s="20"/>
      <c r="EK510" s="315"/>
      <c r="EM510" s="20"/>
      <c r="EN510" s="20"/>
      <c r="EO510" s="20"/>
      <c r="EP510" s="151"/>
    </row>
    <row r="511" spans="4:146" x14ac:dyDescent="0.3">
      <c r="D511" s="151" t="s">
        <v>444</v>
      </c>
      <c r="H511" s="20">
        <f>SUM(H512:H512)</f>
        <v>0</v>
      </c>
      <c r="J511" s="20"/>
      <c r="K511" s="315"/>
      <c r="L511" s="20"/>
      <c r="M511" s="20">
        <f>SUM(M512:M512)</f>
        <v>0</v>
      </c>
      <c r="N511" s="20"/>
      <c r="O511" s="20"/>
      <c r="P511" s="315"/>
      <c r="Q511" s="20"/>
      <c r="R511" s="20">
        <f>SUM(R512:R512)</f>
        <v>0</v>
      </c>
      <c r="S511" s="20"/>
      <c r="T511" s="20"/>
      <c r="U511" s="315"/>
      <c r="V511" s="20"/>
      <c r="W511" s="20">
        <f>SUM(W512:W512)</f>
        <v>0</v>
      </c>
      <c r="X511" s="20"/>
      <c r="Y511" s="20"/>
      <c r="Z511" s="315"/>
      <c r="AA511" s="20"/>
      <c r="AB511" s="20">
        <f>SUM(AB512:AB512)</f>
        <v>0</v>
      </c>
      <c r="AC511" s="20"/>
      <c r="AD511" s="20"/>
      <c r="AE511" s="315"/>
      <c r="AF511" s="20"/>
      <c r="AG511" s="20">
        <f>SUM(AG512:AG512)</f>
        <v>0</v>
      </c>
      <c r="AH511" s="20"/>
      <c r="AI511" s="20"/>
      <c r="AJ511" s="315"/>
      <c r="AK511" s="20"/>
      <c r="AL511" s="20">
        <f>SUM(AL512:AL512)</f>
        <v>0</v>
      </c>
      <c r="AM511" s="20"/>
      <c r="AN511" s="20"/>
      <c r="AO511" s="315"/>
      <c r="AP511" s="20"/>
      <c r="AQ511" s="20">
        <f>SUM(AQ512:AQ512)</f>
        <v>0</v>
      </c>
      <c r="AR511" s="20"/>
      <c r="AS511" s="20"/>
      <c r="AT511" s="315"/>
      <c r="AU511" s="20"/>
      <c r="AV511" s="20">
        <f>SUM(AV512:AV512)</f>
        <v>0</v>
      </c>
      <c r="AW511" s="20"/>
      <c r="AX511" s="20"/>
      <c r="AY511" s="315"/>
      <c r="AZ511" s="20"/>
      <c r="BA511" s="20">
        <f>SUM(BA512:BA512)</f>
        <v>0</v>
      </c>
      <c r="BB511" s="20"/>
      <c r="BC511" s="20"/>
      <c r="BD511" s="315"/>
      <c r="BE511" s="20"/>
      <c r="BF511" s="20">
        <f>SUM(BF512:BF512)</f>
        <v>0</v>
      </c>
      <c r="BG511" s="20"/>
      <c r="BH511" s="20"/>
      <c r="BI511" s="315"/>
      <c r="BJ511" s="20"/>
      <c r="BK511" s="20">
        <f>SUM(BK512:BK512)</f>
        <v>0</v>
      </c>
      <c r="BL511" s="20"/>
      <c r="BM511" s="20"/>
      <c r="BN511" s="315"/>
      <c r="BO511" s="20"/>
      <c r="BP511" s="20">
        <f>SUM(BP512:BP512)</f>
        <v>0</v>
      </c>
      <c r="BQ511" s="20"/>
      <c r="BR511" s="20"/>
      <c r="BS511" s="315"/>
      <c r="BU511" s="20">
        <f>SUM(BU512:BU512)</f>
        <v>0</v>
      </c>
      <c r="BV511" s="20"/>
      <c r="BW511" s="20"/>
      <c r="BX511" s="315"/>
      <c r="BZ511" s="20">
        <f>SUM(BZ512:BZ512)</f>
        <v>367640</v>
      </c>
      <c r="CB511" s="20"/>
      <c r="CC511" s="315"/>
      <c r="CD511" s="20"/>
      <c r="CE511" s="20">
        <f>SUM(CE512:CE512)</f>
        <v>0</v>
      </c>
      <c r="CF511" s="20"/>
      <c r="CG511" s="20"/>
      <c r="CH511" s="315"/>
      <c r="CI511" s="20"/>
      <c r="CJ511" s="20">
        <f>SUM(CJ512:CJ512)</f>
        <v>0</v>
      </c>
      <c r="CK511" s="20"/>
      <c r="CL511" s="20"/>
      <c r="CM511" s="315"/>
      <c r="CN511" s="20"/>
      <c r="CO511" s="20">
        <f>SUM(CO512:CO512)</f>
        <v>0</v>
      </c>
      <c r="CP511" s="20"/>
      <c r="CQ511" s="20"/>
      <c r="CR511" s="315"/>
      <c r="CS511" s="20"/>
      <c r="CT511" s="20">
        <f>SUM(CT512:CT512)</f>
        <v>0</v>
      </c>
      <c r="CU511" s="20"/>
      <c r="CV511" s="20"/>
      <c r="CW511" s="315"/>
      <c r="CX511" s="20"/>
      <c r="CY511" s="20">
        <f>SUM(CY512:CY512)</f>
        <v>0</v>
      </c>
      <c r="CZ511" s="20"/>
      <c r="DA511" s="20"/>
      <c r="DB511" s="315"/>
      <c r="DC511" s="20"/>
      <c r="DD511" s="20">
        <f>SUM(DD512:DD512)</f>
        <v>124720</v>
      </c>
      <c r="DE511" s="20"/>
      <c r="DF511" s="20"/>
      <c r="DG511" s="315"/>
      <c r="DH511" s="20"/>
      <c r="DI511" s="20">
        <f>SUM(DI512:DI512)</f>
        <v>0</v>
      </c>
      <c r="DJ511" s="20"/>
      <c r="DK511" s="20"/>
      <c r="DL511" s="315"/>
      <c r="DM511" s="20"/>
      <c r="DN511" s="20">
        <f>SUM(DN512:DN512)</f>
        <v>0</v>
      </c>
      <c r="DO511" s="20"/>
      <c r="DP511" s="20"/>
      <c r="DQ511" s="315"/>
      <c r="DR511" s="20"/>
      <c r="DS511" s="20">
        <f>SUM(DS512:DS512)</f>
        <v>242920</v>
      </c>
      <c r="DT511" s="20"/>
      <c r="DU511" s="20"/>
      <c r="DV511" s="315"/>
      <c r="DW511" s="20"/>
      <c r="DX511" s="20">
        <f>SUM(DX512:DX512)</f>
        <v>0</v>
      </c>
      <c r="DY511" s="20"/>
      <c r="DZ511" s="20"/>
      <c r="EA511" s="315"/>
      <c r="EB511" s="20"/>
      <c r="EC511" s="20">
        <f>SUM(EC512:EC512)</f>
        <v>0</v>
      </c>
      <c r="ED511" s="20"/>
      <c r="EE511" s="20"/>
      <c r="EF511" s="315"/>
      <c r="EG511" s="20"/>
      <c r="EH511" s="20">
        <f>SUM(EH512:EH512)</f>
        <v>0</v>
      </c>
      <c r="EI511" s="20"/>
      <c r="EJ511" s="20"/>
      <c r="EK511" s="315"/>
      <c r="EM511" s="20">
        <f>SUM(EM512:EM512)</f>
        <v>367640</v>
      </c>
      <c r="EN511" s="20"/>
      <c r="EO511" s="20"/>
      <c r="EP511" s="151"/>
    </row>
    <row r="512" spans="4:146" x14ac:dyDescent="0.3">
      <c r="D512" s="151" t="s">
        <v>416</v>
      </c>
      <c r="G512" s="477"/>
      <c r="H512" s="481">
        <v>0</v>
      </c>
      <c r="I512" s="479"/>
      <c r="J512" s="20"/>
      <c r="K512" s="315"/>
      <c r="L512" s="477"/>
      <c r="M512" s="481">
        <v>0</v>
      </c>
      <c r="N512" s="479"/>
      <c r="O512" s="20"/>
      <c r="P512" s="315"/>
      <c r="Q512" s="477"/>
      <c r="R512" s="481">
        <v>0</v>
      </c>
      <c r="S512" s="479"/>
      <c r="T512" s="20"/>
      <c r="U512" s="315"/>
      <c r="V512" s="477"/>
      <c r="W512" s="481">
        <v>0</v>
      </c>
      <c r="X512" s="479"/>
      <c r="Y512" s="20"/>
      <c r="Z512" s="315"/>
      <c r="AA512" s="477"/>
      <c r="AB512" s="481">
        <v>0</v>
      </c>
      <c r="AC512" s="479"/>
      <c r="AD512" s="20"/>
      <c r="AE512" s="315"/>
      <c r="AF512" s="477"/>
      <c r="AG512" s="481">
        <v>0</v>
      </c>
      <c r="AH512" s="479"/>
      <c r="AI512" s="20"/>
      <c r="AJ512" s="315"/>
      <c r="AK512" s="477"/>
      <c r="AL512" s="481">
        <v>0</v>
      </c>
      <c r="AM512" s="479"/>
      <c r="AN512" s="20"/>
      <c r="AO512" s="315"/>
      <c r="AP512" s="477"/>
      <c r="AQ512" s="481">
        <v>0</v>
      </c>
      <c r="AR512" s="479"/>
      <c r="AS512" s="20"/>
      <c r="AT512" s="315"/>
      <c r="AU512" s="477"/>
      <c r="AV512" s="481">
        <v>0</v>
      </c>
      <c r="AW512" s="479"/>
      <c r="AX512" s="20"/>
      <c r="AY512" s="315"/>
      <c r="AZ512" s="477"/>
      <c r="BA512" s="481">
        <v>0</v>
      </c>
      <c r="BB512" s="479"/>
      <c r="BC512" s="20"/>
      <c r="BD512" s="315"/>
      <c r="BE512" s="477"/>
      <c r="BF512" s="481">
        <v>0</v>
      </c>
      <c r="BG512" s="479"/>
      <c r="BH512" s="20"/>
      <c r="BI512" s="315"/>
      <c r="BJ512" s="477"/>
      <c r="BK512" s="481">
        <v>0</v>
      </c>
      <c r="BL512" s="479"/>
      <c r="BM512" s="20"/>
      <c r="BN512" s="315"/>
      <c r="BO512" s="477"/>
      <c r="BP512" s="481">
        <v>0</v>
      </c>
      <c r="BQ512" s="479"/>
      <c r="BR512" s="20"/>
      <c r="BS512" s="315"/>
      <c r="BT512" s="477"/>
      <c r="BU512" s="481">
        <f>SUM(M512:BP512)</f>
        <v>0</v>
      </c>
      <c r="BV512" s="479"/>
      <c r="BW512" s="20"/>
      <c r="BX512" s="315"/>
      <c r="BY512" s="477"/>
      <c r="BZ512" s="481">
        <v>367640</v>
      </c>
      <c r="CA512" s="479"/>
      <c r="CB512" s="20"/>
      <c r="CC512" s="315"/>
      <c r="CD512" s="477"/>
      <c r="CE512" s="481">
        <v>0</v>
      </c>
      <c r="CF512" s="479"/>
      <c r="CG512" s="20"/>
      <c r="CH512" s="315"/>
      <c r="CI512" s="477"/>
      <c r="CJ512" s="481">
        <v>0</v>
      </c>
      <c r="CK512" s="479"/>
      <c r="CL512" s="20"/>
      <c r="CM512" s="315"/>
      <c r="CN512" s="477"/>
      <c r="CO512" s="481">
        <v>0</v>
      </c>
      <c r="CP512" s="479"/>
      <c r="CQ512" s="20"/>
      <c r="CR512" s="315"/>
      <c r="CS512" s="477"/>
      <c r="CT512" s="481">
        <v>0</v>
      </c>
      <c r="CU512" s="479"/>
      <c r="CV512" s="20"/>
      <c r="CW512" s="315"/>
      <c r="CX512" s="477"/>
      <c r="CY512" s="481">
        <v>0</v>
      </c>
      <c r="CZ512" s="479"/>
      <c r="DA512" s="20"/>
      <c r="DB512" s="315"/>
      <c r="DC512" s="477"/>
      <c r="DD512" s="481">
        <v>124720</v>
      </c>
      <c r="DE512" s="479"/>
      <c r="DF512" s="20"/>
      <c r="DG512" s="315"/>
      <c r="DH512" s="477"/>
      <c r="DI512" s="481">
        <v>0</v>
      </c>
      <c r="DJ512" s="479"/>
      <c r="DK512" s="20"/>
      <c r="DL512" s="315"/>
      <c r="DM512" s="477"/>
      <c r="DN512" s="481">
        <v>0</v>
      </c>
      <c r="DO512" s="479"/>
      <c r="DP512" s="20"/>
      <c r="DQ512" s="315"/>
      <c r="DR512" s="477"/>
      <c r="DS512" s="481">
        <v>242920</v>
      </c>
      <c r="DT512" s="479"/>
      <c r="DU512" s="20"/>
      <c r="DV512" s="315"/>
      <c r="DW512" s="477"/>
      <c r="DX512" s="481">
        <v>0</v>
      </c>
      <c r="DY512" s="479"/>
      <c r="DZ512" s="20"/>
      <c r="EA512" s="315"/>
      <c r="EB512" s="477"/>
      <c r="EC512" s="481">
        <v>0</v>
      </c>
      <c r="ED512" s="479"/>
      <c r="EE512" s="20"/>
      <c r="EF512" s="315"/>
      <c r="EG512" s="477"/>
      <c r="EH512" s="481">
        <v>0</v>
      </c>
      <c r="EI512" s="479"/>
      <c r="EJ512" s="20"/>
      <c r="EK512" s="315"/>
      <c r="EL512" s="477"/>
      <c r="EM512" s="481">
        <f>SUM(CE512:DX512)</f>
        <v>367640</v>
      </c>
      <c r="EN512" s="479"/>
      <c r="EO512" s="20"/>
      <c r="EP512" s="151"/>
    </row>
    <row r="513" spans="4:146" hidden="1" x14ac:dyDescent="0.3">
      <c r="D513" s="151"/>
      <c r="H513" s="20"/>
      <c r="I513" s="20"/>
      <c r="J513" s="20"/>
      <c r="K513" s="315"/>
      <c r="M513" s="20"/>
      <c r="N513" s="20"/>
      <c r="O513" s="20"/>
      <c r="P513" s="315"/>
      <c r="R513" s="20"/>
      <c r="S513" s="20"/>
      <c r="T513" s="20"/>
      <c r="U513" s="315"/>
      <c r="W513" s="20"/>
      <c r="X513" s="20"/>
      <c r="Y513" s="20"/>
      <c r="Z513" s="315"/>
      <c r="AB513" s="20"/>
      <c r="AC513" s="20"/>
      <c r="AD513" s="20"/>
      <c r="AE513" s="315"/>
      <c r="AG513" s="20"/>
      <c r="AH513" s="20"/>
      <c r="AI513" s="20"/>
      <c r="AJ513" s="315"/>
      <c r="AL513" s="20"/>
      <c r="AM513" s="20"/>
      <c r="AN513" s="20"/>
      <c r="AO513" s="315"/>
      <c r="AQ513" s="20"/>
      <c r="AR513" s="20"/>
      <c r="AS513" s="20"/>
      <c r="AT513" s="315"/>
      <c r="AV513" s="20"/>
      <c r="AW513" s="20"/>
      <c r="AX513" s="20"/>
      <c r="AY513" s="315"/>
      <c r="BA513" s="20"/>
      <c r="BB513" s="20"/>
      <c r="BC513" s="20"/>
      <c r="BD513" s="315"/>
      <c r="BF513" s="20"/>
      <c r="BG513" s="20"/>
      <c r="BH513" s="20"/>
      <c r="BI513" s="315"/>
      <c r="BK513" s="20"/>
      <c r="BL513" s="20"/>
      <c r="BM513" s="20"/>
      <c r="BN513" s="315"/>
      <c r="BP513" s="20"/>
      <c r="BQ513" s="20"/>
      <c r="BR513" s="20"/>
      <c r="BS513" s="315"/>
      <c r="BU513" s="20"/>
      <c r="BV513" s="20"/>
      <c r="BW513" s="20"/>
      <c r="BX513" s="315"/>
      <c r="BZ513" s="20"/>
      <c r="CA513" s="20"/>
      <c r="CB513" s="20"/>
      <c r="CC513" s="315"/>
      <c r="CE513" s="20"/>
      <c r="CF513" s="20"/>
      <c r="CG513" s="20"/>
      <c r="CH513" s="315"/>
      <c r="CJ513" s="20"/>
      <c r="CK513" s="20"/>
      <c r="CL513" s="20"/>
      <c r="CM513" s="315"/>
      <c r="CO513" s="20"/>
      <c r="CP513" s="20"/>
      <c r="CQ513" s="20"/>
      <c r="CR513" s="315"/>
      <c r="CT513" s="20"/>
      <c r="CU513" s="20"/>
      <c r="CV513" s="20"/>
      <c r="CW513" s="315"/>
      <c r="CY513" s="20"/>
      <c r="CZ513" s="20"/>
      <c r="DA513" s="20"/>
      <c r="DB513" s="315"/>
      <c r="DD513" s="20"/>
      <c r="DE513" s="20"/>
      <c r="DF513" s="20"/>
      <c r="DG513" s="315"/>
      <c r="DI513" s="20"/>
      <c r="DJ513" s="20"/>
      <c r="DK513" s="20"/>
      <c r="DL513" s="315"/>
      <c r="DN513" s="20"/>
      <c r="DO513" s="20"/>
      <c r="DP513" s="20"/>
      <c r="DQ513" s="315"/>
      <c r="DS513" s="20"/>
      <c r="DT513" s="20"/>
      <c r="DU513" s="20"/>
      <c r="DV513" s="315"/>
      <c r="DX513" s="20"/>
      <c r="DY513" s="20"/>
      <c r="DZ513" s="20"/>
      <c r="EA513" s="315"/>
      <c r="EC513" s="20"/>
      <c r="ED513" s="20"/>
      <c r="EE513" s="20"/>
      <c r="EF513" s="315"/>
      <c r="EH513" s="20"/>
      <c r="EI513" s="20"/>
      <c r="EJ513" s="20"/>
      <c r="EK513" s="315"/>
      <c r="EM513" s="20"/>
      <c r="EN513" s="20"/>
      <c r="EO513" s="20"/>
      <c r="EP513" s="151"/>
    </row>
    <row r="514" spans="4:146" hidden="1" x14ac:dyDescent="0.3">
      <c r="D514" s="151" t="s">
        <v>485</v>
      </c>
      <c r="H514" s="20">
        <f>SUM(H515:H515)</f>
        <v>0</v>
      </c>
      <c r="J514" s="20"/>
      <c r="K514" s="315"/>
      <c r="L514" s="20"/>
      <c r="M514" s="20">
        <f>SUM(M515:M515)</f>
        <v>0</v>
      </c>
      <c r="N514" s="20"/>
      <c r="O514" s="20"/>
      <c r="P514" s="315"/>
      <c r="Q514" s="20"/>
      <c r="R514" s="20">
        <f>SUM(R515:R515)</f>
        <v>0</v>
      </c>
      <c r="S514" s="20"/>
      <c r="T514" s="20"/>
      <c r="U514" s="315"/>
      <c r="V514" s="20"/>
      <c r="W514" s="20">
        <f>SUM(W515:W515)</f>
        <v>0</v>
      </c>
      <c r="X514" s="20"/>
      <c r="Y514" s="20"/>
      <c r="Z514" s="315"/>
      <c r="AA514" s="20"/>
      <c r="AB514" s="20">
        <f>SUM(AB515:AB515)</f>
        <v>0</v>
      </c>
      <c r="AC514" s="20"/>
      <c r="AD514" s="20"/>
      <c r="AE514" s="315"/>
      <c r="AF514" s="20"/>
      <c r="AG514" s="20">
        <f>SUM(AG515:AG515)</f>
        <v>0</v>
      </c>
      <c r="AH514" s="20"/>
      <c r="AI514" s="20"/>
      <c r="AJ514" s="315"/>
      <c r="AK514" s="20"/>
      <c r="AL514" s="20">
        <f>SUM(AL515:AL515)</f>
        <v>0</v>
      </c>
      <c r="AM514" s="20"/>
      <c r="AN514" s="20"/>
      <c r="AO514" s="315"/>
      <c r="AP514" s="20"/>
      <c r="AQ514" s="20">
        <f>SUM(AQ515:AQ515)</f>
        <v>0</v>
      </c>
      <c r="AR514" s="20"/>
      <c r="AS514" s="20"/>
      <c r="AT514" s="315"/>
      <c r="AU514" s="20"/>
      <c r="AV514" s="20">
        <f>SUM(AV515:AV515)</f>
        <v>0</v>
      </c>
      <c r="AW514" s="20"/>
      <c r="AX514" s="20"/>
      <c r="AY514" s="315"/>
      <c r="AZ514" s="20"/>
      <c r="BA514" s="20">
        <f>SUM(BA515:BA515)</f>
        <v>0</v>
      </c>
      <c r="BB514" s="20"/>
      <c r="BC514" s="20"/>
      <c r="BD514" s="315"/>
      <c r="BE514" s="20"/>
      <c r="BF514" s="20">
        <f>SUM(BF515:BF515)</f>
        <v>0</v>
      </c>
      <c r="BG514" s="20"/>
      <c r="BH514" s="20"/>
      <c r="BI514" s="315"/>
      <c r="BJ514" s="20"/>
      <c r="BK514" s="20">
        <f>SUM(BK515:BK515)</f>
        <v>0</v>
      </c>
      <c r="BL514" s="20"/>
      <c r="BM514" s="20"/>
      <c r="BN514" s="315"/>
      <c r="BO514" s="20"/>
      <c r="BP514" s="20">
        <f>SUM(BP515:BP515)</f>
        <v>0</v>
      </c>
      <c r="BQ514" s="20"/>
      <c r="BR514" s="20"/>
      <c r="BS514" s="315"/>
      <c r="BU514" s="20">
        <f>SUM(BU515:BU515)</f>
        <v>0</v>
      </c>
      <c r="BV514" s="20"/>
      <c r="BW514" s="20"/>
      <c r="BX514" s="315"/>
      <c r="BZ514" s="20">
        <f>SUM(BZ515:BZ515)</f>
        <v>0</v>
      </c>
      <c r="CB514" s="20"/>
      <c r="CC514" s="315"/>
      <c r="CD514" s="20"/>
      <c r="CE514" s="20">
        <f>SUM(CE515:CE515)</f>
        <v>0</v>
      </c>
      <c r="CF514" s="20"/>
      <c r="CG514" s="20"/>
      <c r="CH514" s="315"/>
      <c r="CI514" s="20"/>
      <c r="CJ514" s="20">
        <f>SUM(CJ515:CJ515)</f>
        <v>0</v>
      </c>
      <c r="CK514" s="20"/>
      <c r="CL514" s="20"/>
      <c r="CM514" s="315"/>
      <c r="CN514" s="20"/>
      <c r="CO514" s="20">
        <f>SUM(CO515:CO515)</f>
        <v>0</v>
      </c>
      <c r="CP514" s="20"/>
      <c r="CQ514" s="20"/>
      <c r="CR514" s="315"/>
      <c r="CS514" s="20"/>
      <c r="CT514" s="20">
        <f>SUM(CT515:CT515)</f>
        <v>0</v>
      </c>
      <c r="CU514" s="20"/>
      <c r="CV514" s="20"/>
      <c r="CW514" s="315"/>
      <c r="CX514" s="20"/>
      <c r="CY514" s="20">
        <f>SUM(CY515:CY515)</f>
        <v>0</v>
      </c>
      <c r="CZ514" s="20"/>
      <c r="DA514" s="20"/>
      <c r="DB514" s="315"/>
      <c r="DC514" s="20"/>
      <c r="DD514" s="20">
        <f>SUM(DD515:DD515)</f>
        <v>0</v>
      </c>
      <c r="DE514" s="20"/>
      <c r="DF514" s="20"/>
      <c r="DG514" s="315"/>
      <c r="DH514" s="20"/>
      <c r="DI514" s="20">
        <f>SUM(DI515:DI515)</f>
        <v>0</v>
      </c>
      <c r="DJ514" s="20"/>
      <c r="DK514" s="20"/>
      <c r="DL514" s="315"/>
      <c r="DM514" s="20"/>
      <c r="DN514" s="20">
        <f>SUM(DN515:DN515)</f>
        <v>0</v>
      </c>
      <c r="DO514" s="20"/>
      <c r="DP514" s="20"/>
      <c r="DQ514" s="315"/>
      <c r="DR514" s="20"/>
      <c r="DS514" s="20">
        <f>SUM(DS515:DS515)</f>
        <v>0</v>
      </c>
      <c r="DT514" s="20"/>
      <c r="DU514" s="20"/>
      <c r="DV514" s="315"/>
      <c r="DW514" s="20"/>
      <c r="DX514" s="20">
        <f>SUM(DX515:DX515)</f>
        <v>0</v>
      </c>
      <c r="DY514" s="20"/>
      <c r="DZ514" s="20"/>
      <c r="EA514" s="315"/>
      <c r="EB514" s="20"/>
      <c r="EC514" s="20">
        <f>SUM(EC515:EC515)</f>
        <v>0</v>
      </c>
      <c r="ED514" s="20"/>
      <c r="EE514" s="20"/>
      <c r="EF514" s="315"/>
      <c r="EG514" s="20"/>
      <c r="EH514" s="20">
        <f>SUM(EH515:EH515)</f>
        <v>0</v>
      </c>
      <c r="EI514" s="20"/>
      <c r="EJ514" s="20"/>
      <c r="EK514" s="315"/>
      <c r="EM514" s="20">
        <f>SUM(EM515:EM515)</f>
        <v>0</v>
      </c>
      <c r="EN514" s="20"/>
      <c r="EO514" s="20"/>
      <c r="EP514" s="151"/>
    </row>
    <row r="515" spans="4:146" hidden="1" x14ac:dyDescent="0.3">
      <c r="D515" s="151" t="s">
        <v>416</v>
      </c>
      <c r="G515" s="477"/>
      <c r="H515" s="481">
        <v>0</v>
      </c>
      <c r="I515" s="479"/>
      <c r="J515" s="20"/>
      <c r="K515" s="315"/>
      <c r="L515" s="477"/>
      <c r="M515" s="481">
        <v>0</v>
      </c>
      <c r="N515" s="479"/>
      <c r="O515" s="20"/>
      <c r="P515" s="315"/>
      <c r="Q515" s="477"/>
      <c r="R515" s="481">
        <v>0</v>
      </c>
      <c r="S515" s="479"/>
      <c r="T515" s="20"/>
      <c r="U515" s="315"/>
      <c r="V515" s="477"/>
      <c r="W515" s="481">
        <v>0</v>
      </c>
      <c r="X515" s="479"/>
      <c r="Y515" s="20"/>
      <c r="Z515" s="315"/>
      <c r="AA515" s="477"/>
      <c r="AB515" s="481">
        <v>0</v>
      </c>
      <c r="AC515" s="479"/>
      <c r="AD515" s="20"/>
      <c r="AE515" s="315"/>
      <c r="AF515" s="477"/>
      <c r="AG515" s="481">
        <v>0</v>
      </c>
      <c r="AH515" s="479"/>
      <c r="AI515" s="20"/>
      <c r="AJ515" s="315"/>
      <c r="AK515" s="477"/>
      <c r="AL515" s="481">
        <v>0</v>
      </c>
      <c r="AM515" s="479"/>
      <c r="AN515" s="20"/>
      <c r="AO515" s="315"/>
      <c r="AP515" s="477"/>
      <c r="AQ515" s="481">
        <v>0</v>
      </c>
      <c r="AR515" s="479"/>
      <c r="AS515" s="20"/>
      <c r="AT515" s="315"/>
      <c r="AU515" s="477"/>
      <c r="AV515" s="481">
        <v>0</v>
      </c>
      <c r="AW515" s="479"/>
      <c r="AX515" s="20"/>
      <c r="AY515" s="315"/>
      <c r="AZ515" s="477"/>
      <c r="BA515" s="481">
        <v>0</v>
      </c>
      <c r="BB515" s="479"/>
      <c r="BC515" s="20"/>
      <c r="BD515" s="315"/>
      <c r="BE515" s="477"/>
      <c r="BF515" s="481">
        <v>0</v>
      </c>
      <c r="BG515" s="479"/>
      <c r="BH515" s="20"/>
      <c r="BI515" s="315"/>
      <c r="BJ515" s="477"/>
      <c r="BK515" s="481">
        <v>0</v>
      </c>
      <c r="BL515" s="479"/>
      <c r="BM515" s="20"/>
      <c r="BN515" s="315"/>
      <c r="BO515" s="477"/>
      <c r="BP515" s="481">
        <v>0</v>
      </c>
      <c r="BQ515" s="479"/>
      <c r="BR515" s="20"/>
      <c r="BS515" s="315"/>
      <c r="BT515" s="477"/>
      <c r="BU515" s="481">
        <f>SUM(M515:BP515)</f>
        <v>0</v>
      </c>
      <c r="BV515" s="479"/>
      <c r="BW515" s="20"/>
      <c r="BX515" s="315"/>
      <c r="BY515" s="477"/>
      <c r="BZ515" s="481">
        <v>0</v>
      </c>
      <c r="CA515" s="479"/>
      <c r="CB515" s="20"/>
      <c r="CC515" s="315"/>
      <c r="CD515" s="477"/>
      <c r="CE515" s="481">
        <v>0</v>
      </c>
      <c r="CF515" s="479"/>
      <c r="CG515" s="20"/>
      <c r="CH515" s="315"/>
      <c r="CI515" s="477"/>
      <c r="CJ515" s="481">
        <v>0</v>
      </c>
      <c r="CK515" s="479"/>
      <c r="CL515" s="20"/>
      <c r="CM515" s="315"/>
      <c r="CN515" s="477"/>
      <c r="CO515" s="481">
        <v>0</v>
      </c>
      <c r="CP515" s="479"/>
      <c r="CQ515" s="20"/>
      <c r="CR515" s="315"/>
      <c r="CS515" s="477"/>
      <c r="CT515" s="481">
        <v>0</v>
      </c>
      <c r="CU515" s="479"/>
      <c r="CV515" s="20"/>
      <c r="CW515" s="315"/>
      <c r="CX515" s="477"/>
      <c r="CY515" s="481">
        <v>0</v>
      </c>
      <c r="CZ515" s="479"/>
      <c r="DA515" s="20"/>
      <c r="DB515" s="315"/>
      <c r="DC515" s="477"/>
      <c r="DD515" s="481">
        <v>0</v>
      </c>
      <c r="DE515" s="479"/>
      <c r="DF515" s="20"/>
      <c r="DG515" s="315"/>
      <c r="DH515" s="477"/>
      <c r="DI515" s="481">
        <v>0</v>
      </c>
      <c r="DJ515" s="479"/>
      <c r="DK515" s="20"/>
      <c r="DL515" s="315"/>
      <c r="DM515" s="477"/>
      <c r="DN515" s="481">
        <v>0</v>
      </c>
      <c r="DO515" s="479"/>
      <c r="DP515" s="20"/>
      <c r="DQ515" s="315"/>
      <c r="DR515" s="477"/>
      <c r="DS515" s="481">
        <v>0</v>
      </c>
      <c r="DT515" s="479"/>
      <c r="DU515" s="20"/>
      <c r="DV515" s="315"/>
      <c r="DW515" s="477"/>
      <c r="DX515" s="481">
        <v>0</v>
      </c>
      <c r="DY515" s="479"/>
      <c r="DZ515" s="20"/>
      <c r="EA515" s="315"/>
      <c r="EB515" s="477"/>
      <c r="EC515" s="481">
        <v>0</v>
      </c>
      <c r="ED515" s="479"/>
      <c r="EE515" s="20"/>
      <c r="EF515" s="315"/>
      <c r="EG515" s="477"/>
      <c r="EH515" s="481">
        <v>0</v>
      </c>
      <c r="EI515" s="479"/>
      <c r="EJ515" s="20"/>
      <c r="EK515" s="315"/>
      <c r="EL515" s="477"/>
      <c r="EM515" s="481">
        <f>SUM(CE515:EH515)</f>
        <v>0</v>
      </c>
      <c r="EN515" s="479"/>
      <c r="EO515" s="20"/>
      <c r="EP515" s="151"/>
    </row>
    <row r="516" spans="4:146" hidden="1" x14ac:dyDescent="0.3">
      <c r="D516" s="151"/>
      <c r="H516" s="20"/>
      <c r="I516" s="20"/>
      <c r="J516" s="20"/>
      <c r="K516" s="315"/>
      <c r="M516" s="20"/>
      <c r="N516" s="20"/>
      <c r="O516" s="20"/>
      <c r="P516" s="315"/>
      <c r="R516" s="20"/>
      <c r="S516" s="20"/>
      <c r="T516" s="20"/>
      <c r="U516" s="315"/>
      <c r="W516" s="20"/>
      <c r="X516" s="20"/>
      <c r="Y516" s="20"/>
      <c r="Z516" s="315"/>
      <c r="AB516" s="20"/>
      <c r="AC516" s="20"/>
      <c r="AD516" s="20"/>
      <c r="AE516" s="315"/>
      <c r="AG516" s="20"/>
      <c r="AH516" s="20"/>
      <c r="AI516" s="20"/>
      <c r="AJ516" s="315"/>
      <c r="AL516" s="20"/>
      <c r="AM516" s="20"/>
      <c r="AN516" s="20"/>
      <c r="AO516" s="315"/>
      <c r="AQ516" s="20"/>
      <c r="AR516" s="20"/>
      <c r="AS516" s="20"/>
      <c r="AT516" s="315"/>
      <c r="AV516" s="20"/>
      <c r="AW516" s="20"/>
      <c r="AX516" s="20"/>
      <c r="AY516" s="315"/>
      <c r="BA516" s="20"/>
      <c r="BB516" s="20"/>
      <c r="BC516" s="20"/>
      <c r="BD516" s="315"/>
      <c r="BF516" s="20"/>
      <c r="BG516" s="20"/>
      <c r="BH516" s="20"/>
      <c r="BI516" s="315"/>
      <c r="BK516" s="20"/>
      <c r="BL516" s="20"/>
      <c r="BM516" s="20"/>
      <c r="BN516" s="315"/>
      <c r="BP516" s="20"/>
      <c r="BQ516" s="20"/>
      <c r="BR516" s="20"/>
      <c r="BS516" s="315"/>
      <c r="BU516" s="20"/>
      <c r="BV516" s="20"/>
      <c r="BW516" s="20"/>
      <c r="BX516" s="315"/>
      <c r="BZ516" s="20"/>
      <c r="CA516" s="20"/>
      <c r="CB516" s="20"/>
      <c r="CC516" s="315"/>
      <c r="CE516" s="20"/>
      <c r="CF516" s="20"/>
      <c r="CG516" s="20"/>
      <c r="CH516" s="315"/>
      <c r="CJ516" s="20"/>
      <c r="CK516" s="20"/>
      <c r="CL516" s="20"/>
      <c r="CM516" s="315"/>
      <c r="CO516" s="20"/>
      <c r="CP516" s="20"/>
      <c r="CQ516" s="20"/>
      <c r="CR516" s="315"/>
      <c r="CT516" s="20"/>
      <c r="CU516" s="20"/>
      <c r="CV516" s="20"/>
      <c r="CW516" s="315"/>
      <c r="CY516" s="20"/>
      <c r="CZ516" s="20"/>
      <c r="DA516" s="20"/>
      <c r="DB516" s="315"/>
      <c r="DD516" s="20"/>
      <c r="DE516" s="20"/>
      <c r="DF516" s="20"/>
      <c r="DG516" s="315"/>
      <c r="DI516" s="20"/>
      <c r="DJ516" s="20"/>
      <c r="DK516" s="20"/>
      <c r="DL516" s="315"/>
      <c r="DN516" s="20"/>
      <c r="DO516" s="20"/>
      <c r="DP516" s="20"/>
      <c r="DQ516" s="315"/>
      <c r="DS516" s="20"/>
      <c r="DT516" s="20"/>
      <c r="DU516" s="20"/>
      <c r="DV516" s="315"/>
      <c r="DX516" s="20"/>
      <c r="DY516" s="20"/>
      <c r="DZ516" s="20"/>
      <c r="EA516" s="315"/>
      <c r="EC516" s="20"/>
      <c r="ED516" s="20"/>
      <c r="EE516" s="20"/>
      <c r="EF516" s="315"/>
      <c r="EH516" s="20"/>
      <c r="EI516" s="20"/>
      <c r="EJ516" s="20"/>
      <c r="EK516" s="315"/>
      <c r="EM516" s="20"/>
      <c r="EN516" s="20"/>
      <c r="EO516" s="20"/>
      <c r="EP516" s="151"/>
    </row>
    <row r="517" spans="4:146" hidden="1" x14ac:dyDescent="0.3">
      <c r="D517" s="151" t="s">
        <v>485</v>
      </c>
      <c r="H517" s="20">
        <f>SUM(H518:H518)</f>
        <v>0</v>
      </c>
      <c r="J517" s="20"/>
      <c r="K517" s="315"/>
      <c r="L517" s="20"/>
      <c r="M517" s="20">
        <f>SUM(M518:M518)</f>
        <v>0</v>
      </c>
      <c r="N517" s="20"/>
      <c r="O517" s="20"/>
      <c r="P517" s="315"/>
      <c r="Q517" s="20"/>
      <c r="R517" s="20">
        <f>SUM(R518:R518)</f>
        <v>0</v>
      </c>
      <c r="S517" s="20"/>
      <c r="T517" s="20"/>
      <c r="U517" s="315"/>
      <c r="V517" s="20"/>
      <c r="W517" s="20">
        <f>SUM(W518:W518)</f>
        <v>0</v>
      </c>
      <c r="X517" s="20"/>
      <c r="Y517" s="20"/>
      <c r="Z517" s="315"/>
      <c r="AA517" s="20"/>
      <c r="AB517" s="20">
        <f>SUM(AB518:AB518)</f>
        <v>0</v>
      </c>
      <c r="AC517" s="20"/>
      <c r="AD517" s="20"/>
      <c r="AE517" s="315"/>
      <c r="AF517" s="20"/>
      <c r="AG517" s="20">
        <f>SUM(AG518:AG518)</f>
        <v>0</v>
      </c>
      <c r="AH517" s="20"/>
      <c r="AI517" s="20"/>
      <c r="AJ517" s="315"/>
      <c r="AK517" s="20"/>
      <c r="AL517" s="20">
        <f>SUM(AL518:AL518)</f>
        <v>0</v>
      </c>
      <c r="AM517" s="20"/>
      <c r="AN517" s="20"/>
      <c r="AO517" s="315"/>
      <c r="AP517" s="20"/>
      <c r="AQ517" s="20">
        <f>SUM(AQ518:AQ518)</f>
        <v>0</v>
      </c>
      <c r="AR517" s="20"/>
      <c r="AS517" s="20"/>
      <c r="AT517" s="315"/>
      <c r="AU517" s="20"/>
      <c r="AV517" s="20">
        <f>SUM(AV518:AV518)</f>
        <v>0</v>
      </c>
      <c r="AW517" s="20"/>
      <c r="AX517" s="20"/>
      <c r="AY517" s="315"/>
      <c r="AZ517" s="20"/>
      <c r="BA517" s="20">
        <f>SUM(BA518:BA518)</f>
        <v>0</v>
      </c>
      <c r="BB517" s="20"/>
      <c r="BC517" s="20"/>
      <c r="BD517" s="315"/>
      <c r="BE517" s="20"/>
      <c r="BF517" s="20">
        <f>SUM(BF518:BF518)</f>
        <v>0</v>
      </c>
      <c r="BG517" s="20"/>
      <c r="BH517" s="20"/>
      <c r="BI517" s="315"/>
      <c r="BJ517" s="20"/>
      <c r="BK517" s="20">
        <f>SUM(BK518:BK518)</f>
        <v>0</v>
      </c>
      <c r="BL517" s="20"/>
      <c r="BM517" s="20"/>
      <c r="BN517" s="315"/>
      <c r="BO517" s="20"/>
      <c r="BP517" s="20">
        <f>SUM(BP518:BP518)</f>
        <v>0</v>
      </c>
      <c r="BQ517" s="20"/>
      <c r="BR517" s="20"/>
      <c r="BS517" s="315"/>
      <c r="BU517" s="20">
        <f>SUM(BU518:BU518)</f>
        <v>0</v>
      </c>
      <c r="BV517" s="20"/>
      <c r="BW517" s="20"/>
      <c r="BX517" s="315"/>
      <c r="BZ517" s="20">
        <f>SUM(BZ518:BZ518)</f>
        <v>0</v>
      </c>
      <c r="CB517" s="20"/>
      <c r="CC517" s="315"/>
      <c r="CD517" s="20"/>
      <c r="CE517" s="20">
        <f>SUM(CE518:CE518)</f>
        <v>0</v>
      </c>
      <c r="CF517" s="20"/>
      <c r="CG517" s="20"/>
      <c r="CH517" s="315"/>
      <c r="CI517" s="20"/>
      <c r="CJ517" s="20">
        <f>SUM(CJ518:CJ518)</f>
        <v>0</v>
      </c>
      <c r="CK517" s="20"/>
      <c r="CL517" s="20"/>
      <c r="CM517" s="315"/>
      <c r="CN517" s="20"/>
      <c r="CO517" s="20">
        <f>SUM(CO518:CO518)</f>
        <v>0</v>
      </c>
      <c r="CP517" s="20"/>
      <c r="CQ517" s="20"/>
      <c r="CR517" s="315"/>
      <c r="CS517" s="20"/>
      <c r="CT517" s="20">
        <f>SUM(CT518:CT518)</f>
        <v>0</v>
      </c>
      <c r="CU517" s="20"/>
      <c r="CV517" s="20"/>
      <c r="CW517" s="315"/>
      <c r="CX517" s="20"/>
      <c r="CY517" s="20">
        <f>SUM(CY518:CY518)</f>
        <v>0</v>
      </c>
      <c r="CZ517" s="20"/>
      <c r="DA517" s="20"/>
      <c r="DB517" s="315"/>
      <c r="DC517" s="20"/>
      <c r="DD517" s="20">
        <f>SUM(DD518:DD518)</f>
        <v>0</v>
      </c>
      <c r="DE517" s="20"/>
      <c r="DF517" s="20"/>
      <c r="DG517" s="315"/>
      <c r="DH517" s="20"/>
      <c r="DI517" s="20">
        <f>SUM(DI518:DI518)</f>
        <v>0</v>
      </c>
      <c r="DJ517" s="20"/>
      <c r="DK517" s="20"/>
      <c r="DL517" s="315"/>
      <c r="DM517" s="20"/>
      <c r="DN517" s="20">
        <f>SUM(DN518:DN518)</f>
        <v>0</v>
      </c>
      <c r="DO517" s="20"/>
      <c r="DP517" s="20"/>
      <c r="DQ517" s="315"/>
      <c r="DR517" s="20"/>
      <c r="DS517" s="20">
        <f>SUM(DS518:DS518)</f>
        <v>0</v>
      </c>
      <c r="DT517" s="20"/>
      <c r="DU517" s="20"/>
      <c r="DV517" s="315"/>
      <c r="DW517" s="20"/>
      <c r="DX517" s="20">
        <f>SUM(DX518:DX518)</f>
        <v>0</v>
      </c>
      <c r="DY517" s="20"/>
      <c r="DZ517" s="20"/>
      <c r="EA517" s="315"/>
      <c r="EB517" s="20"/>
      <c r="EC517" s="20">
        <f>SUM(EC518:EC518)</f>
        <v>0</v>
      </c>
      <c r="ED517" s="20"/>
      <c r="EE517" s="20"/>
      <c r="EF517" s="315"/>
      <c r="EG517" s="20"/>
      <c r="EH517" s="20">
        <f>SUM(EH518:EH518)</f>
        <v>0</v>
      </c>
      <c r="EI517" s="20"/>
      <c r="EJ517" s="20"/>
      <c r="EK517" s="315"/>
      <c r="EM517" s="20">
        <f>SUM(EM518:EM518)</f>
        <v>0</v>
      </c>
      <c r="EN517" s="20"/>
      <c r="EO517" s="20"/>
      <c r="EP517" s="151"/>
    </row>
    <row r="518" spans="4:146" hidden="1" x14ac:dyDescent="0.3">
      <c r="D518" s="151" t="s">
        <v>416</v>
      </c>
      <c r="G518" s="477"/>
      <c r="H518" s="481">
        <v>0</v>
      </c>
      <c r="I518" s="479"/>
      <c r="J518" s="20"/>
      <c r="K518" s="315"/>
      <c r="L518" s="477"/>
      <c r="M518" s="481">
        <v>0</v>
      </c>
      <c r="N518" s="479"/>
      <c r="O518" s="20"/>
      <c r="P518" s="315"/>
      <c r="Q518" s="477"/>
      <c r="R518" s="481">
        <v>0</v>
      </c>
      <c r="S518" s="479"/>
      <c r="T518" s="20"/>
      <c r="U518" s="315"/>
      <c r="V518" s="477"/>
      <c r="W518" s="481">
        <v>0</v>
      </c>
      <c r="X518" s="479"/>
      <c r="Y518" s="20"/>
      <c r="Z518" s="315"/>
      <c r="AA518" s="477"/>
      <c r="AB518" s="481">
        <v>0</v>
      </c>
      <c r="AC518" s="479"/>
      <c r="AD518" s="20"/>
      <c r="AE518" s="315"/>
      <c r="AF518" s="477"/>
      <c r="AG518" s="481">
        <v>0</v>
      </c>
      <c r="AH518" s="479"/>
      <c r="AI518" s="20"/>
      <c r="AJ518" s="315"/>
      <c r="AK518" s="477"/>
      <c r="AL518" s="481">
        <v>0</v>
      </c>
      <c r="AM518" s="479"/>
      <c r="AN518" s="20"/>
      <c r="AO518" s="315"/>
      <c r="AP518" s="477"/>
      <c r="AQ518" s="481">
        <v>0</v>
      </c>
      <c r="AR518" s="479"/>
      <c r="AS518" s="20"/>
      <c r="AT518" s="315"/>
      <c r="AU518" s="477"/>
      <c r="AV518" s="481">
        <v>0</v>
      </c>
      <c r="AW518" s="479"/>
      <c r="AX518" s="20"/>
      <c r="AY518" s="315"/>
      <c r="AZ518" s="477"/>
      <c r="BA518" s="481">
        <v>0</v>
      </c>
      <c r="BB518" s="479"/>
      <c r="BC518" s="20"/>
      <c r="BD518" s="315"/>
      <c r="BE518" s="477"/>
      <c r="BF518" s="481">
        <v>0</v>
      </c>
      <c r="BG518" s="479"/>
      <c r="BH518" s="20"/>
      <c r="BI518" s="315"/>
      <c r="BJ518" s="477"/>
      <c r="BK518" s="481">
        <v>0</v>
      </c>
      <c r="BL518" s="479"/>
      <c r="BM518" s="20"/>
      <c r="BN518" s="315"/>
      <c r="BO518" s="477"/>
      <c r="BP518" s="481">
        <v>0</v>
      </c>
      <c r="BQ518" s="479"/>
      <c r="BR518" s="20"/>
      <c r="BS518" s="315"/>
      <c r="BT518" s="477"/>
      <c r="BU518" s="481">
        <f>SUM(M518:BP518)</f>
        <v>0</v>
      </c>
      <c r="BV518" s="479"/>
      <c r="BW518" s="20"/>
      <c r="BX518" s="315"/>
      <c r="BY518" s="477"/>
      <c r="BZ518" s="481">
        <v>0</v>
      </c>
      <c r="CA518" s="479"/>
      <c r="CB518" s="20"/>
      <c r="CC518" s="315"/>
      <c r="CD518" s="477"/>
      <c r="CE518" s="481">
        <v>0</v>
      </c>
      <c r="CF518" s="479"/>
      <c r="CG518" s="20"/>
      <c r="CH518" s="315"/>
      <c r="CI518" s="477"/>
      <c r="CJ518" s="481">
        <v>0</v>
      </c>
      <c r="CK518" s="479"/>
      <c r="CL518" s="20"/>
      <c r="CM518" s="315"/>
      <c r="CN518" s="477"/>
      <c r="CO518" s="481">
        <v>0</v>
      </c>
      <c r="CP518" s="479"/>
      <c r="CQ518" s="20"/>
      <c r="CR518" s="315"/>
      <c r="CS518" s="477"/>
      <c r="CT518" s="481">
        <v>0</v>
      </c>
      <c r="CU518" s="479"/>
      <c r="CV518" s="20"/>
      <c r="CW518" s="315"/>
      <c r="CX518" s="477"/>
      <c r="CY518" s="481">
        <v>0</v>
      </c>
      <c r="CZ518" s="479"/>
      <c r="DA518" s="20"/>
      <c r="DB518" s="315"/>
      <c r="DC518" s="477"/>
      <c r="DD518" s="481">
        <v>0</v>
      </c>
      <c r="DE518" s="479"/>
      <c r="DF518" s="20"/>
      <c r="DG518" s="315"/>
      <c r="DH518" s="477"/>
      <c r="DI518" s="481">
        <v>0</v>
      </c>
      <c r="DJ518" s="479"/>
      <c r="DK518" s="20"/>
      <c r="DL518" s="315"/>
      <c r="DM518" s="477"/>
      <c r="DN518" s="481">
        <v>0</v>
      </c>
      <c r="DO518" s="479"/>
      <c r="DP518" s="20"/>
      <c r="DQ518" s="315"/>
      <c r="DR518" s="477"/>
      <c r="DS518" s="481">
        <v>0</v>
      </c>
      <c r="DT518" s="479"/>
      <c r="DU518" s="20"/>
      <c r="DV518" s="315"/>
      <c r="DW518" s="477"/>
      <c r="DX518" s="481">
        <v>0</v>
      </c>
      <c r="DY518" s="479"/>
      <c r="DZ518" s="20"/>
      <c r="EA518" s="315"/>
      <c r="EB518" s="477"/>
      <c r="EC518" s="481">
        <v>0</v>
      </c>
      <c r="ED518" s="479"/>
      <c r="EE518" s="20"/>
      <c r="EF518" s="315"/>
      <c r="EG518" s="477"/>
      <c r="EH518" s="481">
        <v>0</v>
      </c>
      <c r="EI518" s="479"/>
      <c r="EJ518" s="20"/>
      <c r="EK518" s="315"/>
      <c r="EL518" s="477"/>
      <c r="EM518" s="481">
        <f>SUM(CE518:EH518)</f>
        <v>0</v>
      </c>
      <c r="EN518" s="479"/>
      <c r="EO518" s="20"/>
      <c r="EP518" s="151"/>
    </row>
    <row r="519" spans="4:146" x14ac:dyDescent="0.3">
      <c r="D519" s="223"/>
      <c r="E519" s="489"/>
      <c r="F519" s="490"/>
      <c r="G519" s="145"/>
      <c r="H519" s="27"/>
      <c r="I519" s="27"/>
      <c r="J519" s="27"/>
      <c r="K519" s="491"/>
      <c r="L519" s="27"/>
      <c r="M519" s="27"/>
      <c r="N519" s="27"/>
      <c r="O519" s="27"/>
      <c r="P519" s="491"/>
      <c r="Q519" s="27"/>
      <c r="R519" s="27"/>
      <c r="S519" s="27"/>
      <c r="T519" s="27"/>
      <c r="U519" s="491"/>
      <c r="V519" s="27"/>
      <c r="W519" s="27"/>
      <c r="X519" s="27"/>
      <c r="Y519" s="27"/>
      <c r="Z519" s="491"/>
      <c r="AA519" s="27"/>
      <c r="AB519" s="27"/>
      <c r="AC519" s="27"/>
      <c r="AD519" s="27"/>
      <c r="AE519" s="491"/>
      <c r="AF519" s="27"/>
      <c r="AG519" s="27"/>
      <c r="AH519" s="27"/>
      <c r="AI519" s="27"/>
      <c r="AJ519" s="491"/>
      <c r="AK519" s="27"/>
      <c r="AL519" s="27"/>
      <c r="AM519" s="27"/>
      <c r="AN519" s="27"/>
      <c r="AO519" s="491"/>
      <c r="AP519" s="27"/>
      <c r="AQ519" s="27"/>
      <c r="AR519" s="27"/>
      <c r="AS519" s="27"/>
      <c r="AT519" s="491"/>
      <c r="AU519" s="27"/>
      <c r="AV519" s="27"/>
      <c r="AW519" s="27"/>
      <c r="AX519" s="27"/>
      <c r="AY519" s="491"/>
      <c r="AZ519" s="27"/>
      <c r="BA519" s="27"/>
      <c r="BB519" s="27"/>
      <c r="BC519" s="27"/>
      <c r="BD519" s="491"/>
      <c r="BE519" s="27"/>
      <c r="BF519" s="27"/>
      <c r="BG519" s="27"/>
      <c r="BH519" s="27"/>
      <c r="BI519" s="491"/>
      <c r="BJ519" s="27"/>
      <c r="BK519" s="27"/>
      <c r="BL519" s="27"/>
      <c r="BM519" s="27"/>
      <c r="BN519" s="491"/>
      <c r="BO519" s="27"/>
      <c r="BP519" s="27"/>
      <c r="BQ519" s="27"/>
      <c r="BR519" s="27"/>
      <c r="BS519" s="491"/>
      <c r="BT519" s="27"/>
      <c r="BU519" s="27"/>
      <c r="BV519" s="27"/>
      <c r="BW519" s="27"/>
      <c r="BX519" s="491"/>
      <c r="BY519" s="27"/>
      <c r="BZ519" s="27"/>
      <c r="CA519" s="27"/>
      <c r="CB519" s="27"/>
      <c r="CC519" s="491"/>
      <c r="CD519" s="27"/>
      <c r="CE519" s="27"/>
      <c r="CF519" s="27"/>
      <c r="CG519" s="27"/>
      <c r="CH519" s="491"/>
      <c r="CI519" s="27"/>
      <c r="CJ519" s="27"/>
      <c r="CK519" s="27"/>
      <c r="CL519" s="27"/>
      <c r="CM519" s="491"/>
      <c r="CN519" s="27"/>
      <c r="CO519" s="27"/>
      <c r="CP519" s="27"/>
      <c r="CQ519" s="27"/>
      <c r="CR519" s="491"/>
      <c r="CS519" s="27"/>
      <c r="CT519" s="27"/>
      <c r="CU519" s="27"/>
      <c r="CV519" s="27"/>
      <c r="CW519" s="491"/>
      <c r="CX519" s="27"/>
      <c r="CY519" s="27"/>
      <c r="CZ519" s="27"/>
      <c r="DA519" s="27"/>
      <c r="DB519" s="491"/>
      <c r="DC519" s="27"/>
      <c r="DD519" s="27"/>
      <c r="DE519" s="27"/>
      <c r="DF519" s="27"/>
      <c r="DG519" s="491"/>
      <c r="DH519" s="27"/>
      <c r="DI519" s="27"/>
      <c r="DJ519" s="27"/>
      <c r="DK519" s="27"/>
      <c r="DL519" s="491"/>
      <c r="DM519" s="27"/>
      <c r="DN519" s="27"/>
      <c r="DO519" s="27"/>
      <c r="DP519" s="27"/>
      <c r="DQ519" s="491"/>
      <c r="DR519" s="27"/>
      <c r="DS519" s="27"/>
      <c r="DT519" s="27"/>
      <c r="DU519" s="27"/>
      <c r="DV519" s="491"/>
      <c r="DW519" s="27"/>
      <c r="DX519" s="27"/>
      <c r="DY519" s="27"/>
      <c r="DZ519" s="27"/>
      <c r="EA519" s="491"/>
      <c r="EB519" s="27"/>
      <c r="EC519" s="27"/>
      <c r="ED519" s="27"/>
      <c r="EE519" s="27"/>
      <c r="EF519" s="491"/>
      <c r="EG519" s="27"/>
      <c r="EH519" s="27"/>
      <c r="EI519" s="27"/>
      <c r="EJ519" s="27"/>
      <c r="EK519" s="491"/>
      <c r="EL519" s="27"/>
      <c r="EM519" s="27"/>
      <c r="EN519" s="27"/>
      <c r="EO519" s="492"/>
      <c r="EP519" s="151"/>
    </row>
    <row r="520" spans="4:146" x14ac:dyDescent="0.3">
      <c r="D520" s="167" t="s">
        <v>404</v>
      </c>
      <c r="F520" s="143"/>
    </row>
    <row r="521" spans="4:146" hidden="1" x14ac:dyDescent="0.3">
      <c r="D521" s="143" t="s">
        <v>406</v>
      </c>
      <c r="F521" s="143"/>
      <c r="EM521" s="20"/>
    </row>
    <row r="522" spans="4:146" x14ac:dyDescent="0.3">
      <c r="D522" s="167" t="s">
        <v>405</v>
      </c>
      <c r="F522" s="143"/>
    </row>
    <row r="523" spans="4:146" x14ac:dyDescent="0.3">
      <c r="D523" s="167" t="s">
        <v>491</v>
      </c>
      <c r="F523" s="143"/>
    </row>
    <row r="524" spans="4:146" hidden="1" x14ac:dyDescent="0.3">
      <c r="F524" s="143"/>
    </row>
    <row r="525" spans="4:146" hidden="1" x14ac:dyDescent="0.3">
      <c r="F525" s="143"/>
    </row>
    <row r="526" spans="4:146" hidden="1" x14ac:dyDescent="0.3">
      <c r="F526" s="143"/>
      <c r="H526" s="143">
        <f t="shared" ref="H526:BS529" si="1">H12-BZ12</f>
        <v>-88811041</v>
      </c>
      <c r="I526" s="143">
        <f t="shared" si="1"/>
        <v>0</v>
      </c>
      <c r="J526" s="143">
        <f t="shared" si="1"/>
        <v>0</v>
      </c>
      <c r="K526" s="143">
        <f t="shared" si="1"/>
        <v>0</v>
      </c>
      <c r="L526" s="143">
        <f t="shared" si="1"/>
        <v>0</v>
      </c>
      <c r="M526" s="143">
        <f t="shared" si="1"/>
        <v>-7584590</v>
      </c>
      <c r="N526" s="143">
        <f t="shared" si="1"/>
        <v>0</v>
      </c>
      <c r="O526" s="143">
        <f t="shared" si="1"/>
        <v>0</v>
      </c>
      <c r="P526" s="143">
        <f t="shared" si="1"/>
        <v>0</v>
      </c>
      <c r="Q526" s="143">
        <f t="shared" si="1"/>
        <v>0</v>
      </c>
      <c r="R526" s="143">
        <f t="shared" si="1"/>
        <v>1777984</v>
      </c>
      <c r="S526" s="143">
        <f t="shared" si="1"/>
        <v>0</v>
      </c>
      <c r="T526" s="143">
        <f t="shared" si="1"/>
        <v>0</v>
      </c>
      <c r="U526" s="143">
        <f t="shared" si="1"/>
        <v>0</v>
      </c>
      <c r="V526" s="143">
        <f t="shared" si="1"/>
        <v>0</v>
      </c>
      <c r="W526" s="143">
        <f t="shared" si="1"/>
        <v>4671393</v>
      </c>
      <c r="X526" s="143">
        <f t="shared" si="1"/>
        <v>0</v>
      </c>
      <c r="Y526" s="143">
        <f t="shared" si="1"/>
        <v>0</v>
      </c>
      <c r="Z526" s="143">
        <f t="shared" si="1"/>
        <v>0</v>
      </c>
      <c r="AA526" s="143">
        <f t="shared" si="1"/>
        <v>0</v>
      </c>
      <c r="AB526" s="143">
        <f t="shared" si="1"/>
        <v>6238224</v>
      </c>
      <c r="AC526" s="143">
        <f t="shared" si="1"/>
        <v>0</v>
      </c>
      <c r="AD526" s="143">
        <f t="shared" si="1"/>
        <v>0</v>
      </c>
      <c r="AE526" s="143">
        <f t="shared" si="1"/>
        <v>0</v>
      </c>
      <c r="AF526" s="143">
        <f t="shared" si="1"/>
        <v>0</v>
      </c>
      <c r="AG526" s="143">
        <f t="shared" si="1"/>
        <v>6133537</v>
      </c>
      <c r="AH526" s="143">
        <f t="shared" si="1"/>
        <v>0</v>
      </c>
      <c r="AI526" s="143">
        <f t="shared" si="1"/>
        <v>0</v>
      </c>
      <c r="AJ526" s="143">
        <f t="shared" si="1"/>
        <v>0</v>
      </c>
      <c r="AK526" s="143">
        <f t="shared" si="1"/>
        <v>0</v>
      </c>
      <c r="AL526" s="143">
        <f t="shared" si="1"/>
        <v>8855732</v>
      </c>
      <c r="AM526" s="143">
        <f t="shared" si="1"/>
        <v>0</v>
      </c>
      <c r="AN526" s="143">
        <f t="shared" si="1"/>
        <v>0</v>
      </c>
      <c r="AO526" s="143">
        <f t="shared" si="1"/>
        <v>0</v>
      </c>
      <c r="AP526" s="143">
        <f t="shared" si="1"/>
        <v>0</v>
      </c>
      <c r="AQ526" s="143">
        <f t="shared" si="1"/>
        <v>-14130161</v>
      </c>
      <c r="AR526" s="143">
        <f t="shared" si="1"/>
        <v>0</v>
      </c>
      <c r="AS526" s="143">
        <f t="shared" si="1"/>
        <v>0</v>
      </c>
      <c r="AT526" s="143">
        <f t="shared" si="1"/>
        <v>0</v>
      </c>
      <c r="AU526" s="143">
        <f t="shared" si="1"/>
        <v>0</v>
      </c>
      <c r="AV526" s="143">
        <f t="shared" si="1"/>
        <v>-2454846</v>
      </c>
      <c r="AW526" s="143">
        <f t="shared" si="1"/>
        <v>0</v>
      </c>
      <c r="AX526" s="143">
        <f t="shared" si="1"/>
        <v>0</v>
      </c>
      <c r="AY526" s="143">
        <f t="shared" si="1"/>
        <v>0</v>
      </c>
      <c r="AZ526" s="143">
        <f t="shared" si="1"/>
        <v>0</v>
      </c>
      <c r="BA526" s="143">
        <f t="shared" si="1"/>
        <v>12182278</v>
      </c>
      <c r="BB526" s="143">
        <f t="shared" si="1"/>
        <v>0</v>
      </c>
      <c r="BC526" s="143">
        <f t="shared" si="1"/>
        <v>0</v>
      </c>
      <c r="BD526" s="143">
        <f t="shared" si="1"/>
        <v>0</v>
      </c>
      <c r="BE526" s="143">
        <f t="shared" si="1"/>
        <v>0</v>
      </c>
      <c r="BF526" s="143">
        <f t="shared" si="1"/>
        <v>-218935</v>
      </c>
      <c r="BG526" s="143">
        <f t="shared" si="1"/>
        <v>0</v>
      </c>
      <c r="BH526" s="143">
        <f t="shared" si="1"/>
        <v>0</v>
      </c>
      <c r="BI526" s="143">
        <f t="shared" si="1"/>
        <v>0</v>
      </c>
      <c r="BJ526" s="143">
        <f t="shared" si="1"/>
        <v>0</v>
      </c>
      <c r="BK526" s="143">
        <f t="shared" si="1"/>
        <v>-36073632</v>
      </c>
      <c r="BL526" s="143">
        <f t="shared" si="1"/>
        <v>0</v>
      </c>
      <c r="BM526" s="143">
        <f t="shared" si="1"/>
        <v>0</v>
      </c>
      <c r="BN526" s="143">
        <f t="shared" si="1"/>
        <v>0</v>
      </c>
      <c r="BO526" s="143">
        <f t="shared" si="1"/>
        <v>0</v>
      </c>
      <c r="BP526" s="143">
        <f t="shared" si="1"/>
        <v>-34660030</v>
      </c>
      <c r="BQ526" s="143">
        <f t="shared" si="1"/>
        <v>0</v>
      </c>
      <c r="BR526" s="143">
        <f t="shared" si="1"/>
        <v>0</v>
      </c>
      <c r="BS526" s="143">
        <f t="shared" si="1"/>
        <v>0</v>
      </c>
      <c r="BT526" s="143">
        <f t="shared" ref="BP526:BX529" si="2">BT12-EL12</f>
        <v>0</v>
      </c>
      <c r="BU526" s="143">
        <f t="shared" si="2"/>
        <v>15470616</v>
      </c>
      <c r="BV526" s="143">
        <f t="shared" si="2"/>
        <v>0</v>
      </c>
      <c r="BW526" s="143">
        <f t="shared" si="2"/>
        <v>0</v>
      </c>
      <c r="BX526" s="143">
        <f t="shared" si="2"/>
        <v>0</v>
      </c>
      <c r="BY526" s="143" t="e">
        <f>BY12-#REF!</f>
        <v>#REF!</v>
      </c>
      <c r="CA526" s="143" t="e">
        <f>CA12-#REF!</f>
        <v>#REF!</v>
      </c>
      <c r="CB526" s="143" t="e">
        <f>CB12-#REF!</f>
        <v>#REF!</v>
      </c>
    </row>
    <row r="527" spans="4:146" hidden="1" x14ac:dyDescent="0.3">
      <c r="F527" s="143"/>
      <c r="H527" s="143">
        <f t="shared" si="1"/>
        <v>-8788008</v>
      </c>
      <c r="I527" s="143">
        <f t="shared" si="1"/>
        <v>0</v>
      </c>
      <c r="J527" s="143">
        <f t="shared" si="1"/>
        <v>0</v>
      </c>
      <c r="K527" s="143">
        <f t="shared" si="1"/>
        <v>0</v>
      </c>
      <c r="L527" s="143">
        <f t="shared" si="1"/>
        <v>0</v>
      </c>
      <c r="M527" s="143">
        <f t="shared" si="1"/>
        <v>7088461</v>
      </c>
      <c r="N527" s="143">
        <f t="shared" si="1"/>
        <v>0</v>
      </c>
      <c r="O527" s="143">
        <f t="shared" si="1"/>
        <v>0</v>
      </c>
      <c r="P527" s="143">
        <f t="shared" si="1"/>
        <v>0</v>
      </c>
      <c r="Q527" s="143">
        <f t="shared" si="1"/>
        <v>0</v>
      </c>
      <c r="R527" s="143">
        <f t="shared" si="1"/>
        <v>9248187</v>
      </c>
      <c r="S527" s="143">
        <f t="shared" si="1"/>
        <v>0</v>
      </c>
      <c r="T527" s="143">
        <f t="shared" si="1"/>
        <v>0</v>
      </c>
      <c r="U527" s="143">
        <f t="shared" si="1"/>
        <v>0</v>
      </c>
      <c r="V527" s="143">
        <f t="shared" si="1"/>
        <v>0</v>
      </c>
      <c r="W527" s="143">
        <f t="shared" si="1"/>
        <v>6817008</v>
      </c>
      <c r="X527" s="143">
        <f t="shared" si="1"/>
        <v>0</v>
      </c>
      <c r="Y527" s="143">
        <f t="shared" si="1"/>
        <v>0</v>
      </c>
      <c r="Z527" s="143">
        <f t="shared" si="1"/>
        <v>0</v>
      </c>
      <c r="AA527" s="143">
        <f t="shared" si="1"/>
        <v>0</v>
      </c>
      <c r="AB527" s="143">
        <f t="shared" si="1"/>
        <v>9460703</v>
      </c>
      <c r="AC527" s="143">
        <f t="shared" si="1"/>
        <v>0</v>
      </c>
      <c r="AD527" s="143">
        <f t="shared" si="1"/>
        <v>0</v>
      </c>
      <c r="AE527" s="143">
        <f t="shared" si="1"/>
        <v>0</v>
      </c>
      <c r="AF527" s="143">
        <f t="shared" si="1"/>
        <v>0</v>
      </c>
      <c r="AG527" s="143">
        <f t="shared" si="1"/>
        <v>7426754</v>
      </c>
      <c r="AH527" s="143">
        <f t="shared" si="1"/>
        <v>0</v>
      </c>
      <c r="AI527" s="143">
        <f t="shared" si="1"/>
        <v>0</v>
      </c>
      <c r="AJ527" s="143">
        <f t="shared" si="1"/>
        <v>0</v>
      </c>
      <c r="AK527" s="143">
        <f t="shared" si="1"/>
        <v>0</v>
      </c>
      <c r="AL527" s="143">
        <f t="shared" si="1"/>
        <v>-504730</v>
      </c>
      <c r="AM527" s="143">
        <f t="shared" si="1"/>
        <v>0</v>
      </c>
      <c r="AN527" s="143">
        <f t="shared" si="1"/>
        <v>0</v>
      </c>
      <c r="AO527" s="143">
        <f t="shared" si="1"/>
        <v>0</v>
      </c>
      <c r="AP527" s="143">
        <f t="shared" si="1"/>
        <v>0</v>
      </c>
      <c r="AQ527" s="143">
        <f t="shared" si="1"/>
        <v>4690329</v>
      </c>
      <c r="AR527" s="143">
        <f t="shared" si="1"/>
        <v>0</v>
      </c>
      <c r="AS527" s="143">
        <f t="shared" si="1"/>
        <v>0</v>
      </c>
      <c r="AT527" s="143">
        <f t="shared" si="1"/>
        <v>0</v>
      </c>
      <c r="AU527" s="143">
        <f t="shared" si="1"/>
        <v>0</v>
      </c>
      <c r="AV527" s="143">
        <f t="shared" si="1"/>
        <v>-8971274</v>
      </c>
      <c r="AW527" s="143">
        <f t="shared" si="1"/>
        <v>0</v>
      </c>
      <c r="AX527" s="143">
        <f t="shared" si="1"/>
        <v>0</v>
      </c>
      <c r="AY527" s="143">
        <f t="shared" si="1"/>
        <v>0</v>
      </c>
      <c r="AZ527" s="143">
        <f t="shared" si="1"/>
        <v>0</v>
      </c>
      <c r="BA527" s="143">
        <f t="shared" si="1"/>
        <v>14142665</v>
      </c>
      <c r="BB527" s="143">
        <f t="shared" si="1"/>
        <v>0</v>
      </c>
      <c r="BC527" s="143">
        <f t="shared" si="1"/>
        <v>0</v>
      </c>
      <c r="BD527" s="143">
        <f t="shared" si="1"/>
        <v>0</v>
      </c>
      <c r="BE527" s="143">
        <f t="shared" si="1"/>
        <v>0</v>
      </c>
      <c r="BF527" s="143">
        <f t="shared" si="1"/>
        <v>-4220858</v>
      </c>
      <c r="BG527" s="143">
        <f t="shared" si="1"/>
        <v>0</v>
      </c>
      <c r="BH527" s="143">
        <f t="shared" si="1"/>
        <v>0</v>
      </c>
      <c r="BI527" s="143">
        <f t="shared" si="1"/>
        <v>0</v>
      </c>
      <c r="BJ527" s="143">
        <f t="shared" si="1"/>
        <v>0</v>
      </c>
      <c r="BK527" s="143">
        <f t="shared" si="1"/>
        <v>-28884733</v>
      </c>
      <c r="BL527" s="143">
        <f t="shared" si="1"/>
        <v>0</v>
      </c>
      <c r="BM527" s="143">
        <f t="shared" si="1"/>
        <v>0</v>
      </c>
      <c r="BN527" s="143">
        <f t="shared" si="1"/>
        <v>0</v>
      </c>
      <c r="BO527" s="143">
        <f t="shared" si="1"/>
        <v>0</v>
      </c>
      <c r="BP527" s="143">
        <f t="shared" si="2"/>
        <v>-27843640</v>
      </c>
      <c r="BQ527" s="143">
        <f t="shared" si="2"/>
        <v>0</v>
      </c>
      <c r="BR527" s="143">
        <f t="shared" si="2"/>
        <v>0</v>
      </c>
      <c r="BS527" s="143">
        <f t="shared" si="2"/>
        <v>0</v>
      </c>
      <c r="BT527" s="143">
        <f t="shared" si="2"/>
        <v>0</v>
      </c>
      <c r="BU527" s="143">
        <f t="shared" si="2"/>
        <v>45177245</v>
      </c>
      <c r="BV527" s="143">
        <f t="shared" si="2"/>
        <v>0</v>
      </c>
      <c r="BW527" s="143">
        <f t="shared" si="2"/>
        <v>0</v>
      </c>
      <c r="BX527" s="143">
        <f t="shared" si="2"/>
        <v>0</v>
      </c>
      <c r="BY527" s="143" t="e">
        <f>BY13-#REF!</f>
        <v>#REF!</v>
      </c>
      <c r="CA527" s="143" t="e">
        <f>CA13-#REF!</f>
        <v>#REF!</v>
      </c>
      <c r="CB527" s="143" t="e">
        <f>CB13-#REF!</f>
        <v>#REF!</v>
      </c>
    </row>
    <row r="528" spans="4:146" hidden="1" x14ac:dyDescent="0.3">
      <c r="F528" s="143"/>
      <c r="H528" s="143">
        <f t="shared" si="1"/>
        <v>-74936458</v>
      </c>
      <c r="I528" s="143">
        <f t="shared" si="1"/>
        <v>0</v>
      </c>
      <c r="J528" s="143">
        <f t="shared" si="1"/>
        <v>0</v>
      </c>
      <c r="K528" s="143">
        <f t="shared" si="1"/>
        <v>0</v>
      </c>
      <c r="L528" s="143">
        <f t="shared" si="1"/>
        <v>0</v>
      </c>
      <c r="M528" s="143">
        <f t="shared" si="1"/>
        <v>-15803365</v>
      </c>
      <c r="N528" s="143">
        <f t="shared" si="1"/>
        <v>0</v>
      </c>
      <c r="O528" s="143">
        <f t="shared" si="1"/>
        <v>0</v>
      </c>
      <c r="P528" s="143">
        <f t="shared" si="1"/>
        <v>0</v>
      </c>
      <c r="Q528" s="143">
        <f t="shared" si="1"/>
        <v>0</v>
      </c>
      <c r="R528" s="143">
        <f t="shared" si="1"/>
        <v>-8560896</v>
      </c>
      <c r="S528" s="143">
        <f t="shared" si="1"/>
        <v>0</v>
      </c>
      <c r="T528" s="143">
        <f t="shared" si="1"/>
        <v>0</v>
      </c>
      <c r="U528" s="143">
        <f t="shared" si="1"/>
        <v>0</v>
      </c>
      <c r="V528" s="143">
        <f t="shared" si="1"/>
        <v>0</v>
      </c>
      <c r="W528" s="143">
        <f t="shared" si="1"/>
        <v>-4148274</v>
      </c>
      <c r="X528" s="143">
        <f t="shared" si="1"/>
        <v>0</v>
      </c>
      <c r="Y528" s="143">
        <f t="shared" si="1"/>
        <v>0</v>
      </c>
      <c r="Z528" s="143">
        <f t="shared" si="1"/>
        <v>0</v>
      </c>
      <c r="AA528" s="143">
        <f t="shared" si="1"/>
        <v>0</v>
      </c>
      <c r="AB528" s="143">
        <f t="shared" si="1"/>
        <v>-4500350</v>
      </c>
      <c r="AC528" s="143">
        <f t="shared" si="1"/>
        <v>0</v>
      </c>
      <c r="AD528" s="143">
        <f t="shared" si="1"/>
        <v>0</v>
      </c>
      <c r="AE528" s="143">
        <f t="shared" si="1"/>
        <v>0</v>
      </c>
      <c r="AF528" s="143">
        <f t="shared" si="1"/>
        <v>0</v>
      </c>
      <c r="AG528" s="143">
        <f t="shared" si="1"/>
        <v>-1851686</v>
      </c>
      <c r="AH528" s="143">
        <f t="shared" si="1"/>
        <v>0</v>
      </c>
      <c r="AI528" s="143">
        <f t="shared" si="1"/>
        <v>0</v>
      </c>
      <c r="AJ528" s="143">
        <f t="shared" si="1"/>
        <v>0</v>
      </c>
      <c r="AK528" s="143">
        <f t="shared" si="1"/>
        <v>0</v>
      </c>
      <c r="AL528" s="143">
        <f t="shared" si="1"/>
        <v>7862488</v>
      </c>
      <c r="AM528" s="143">
        <f t="shared" si="1"/>
        <v>0</v>
      </c>
      <c r="AN528" s="143">
        <f t="shared" si="1"/>
        <v>0</v>
      </c>
      <c r="AO528" s="143">
        <f t="shared" si="1"/>
        <v>0</v>
      </c>
      <c r="AP528" s="143">
        <f t="shared" si="1"/>
        <v>0</v>
      </c>
      <c r="AQ528" s="143">
        <f t="shared" si="1"/>
        <v>-16780387</v>
      </c>
      <c r="AR528" s="143">
        <f t="shared" si="1"/>
        <v>0</v>
      </c>
      <c r="AS528" s="143">
        <f t="shared" si="1"/>
        <v>0</v>
      </c>
      <c r="AT528" s="143">
        <f t="shared" si="1"/>
        <v>0</v>
      </c>
      <c r="AU528" s="143">
        <f t="shared" si="1"/>
        <v>0</v>
      </c>
      <c r="AV528" s="143">
        <f t="shared" si="1"/>
        <v>1394927</v>
      </c>
      <c r="AW528" s="143">
        <f t="shared" si="1"/>
        <v>0</v>
      </c>
      <c r="AX528" s="143">
        <f t="shared" si="1"/>
        <v>0</v>
      </c>
      <c r="AY528" s="143">
        <f t="shared" si="1"/>
        <v>0</v>
      </c>
      <c r="AZ528" s="143">
        <f t="shared" si="1"/>
        <v>0</v>
      </c>
      <c r="BA528" s="143">
        <f t="shared" si="1"/>
        <v>-2326651</v>
      </c>
      <c r="BB528" s="143">
        <f t="shared" si="1"/>
        <v>0</v>
      </c>
      <c r="BC528" s="143">
        <f t="shared" si="1"/>
        <v>0</v>
      </c>
      <c r="BD528" s="143">
        <f t="shared" si="1"/>
        <v>0</v>
      </c>
      <c r="BE528" s="143">
        <f t="shared" si="1"/>
        <v>0</v>
      </c>
      <c r="BF528" s="143">
        <f t="shared" si="1"/>
        <v>3137945</v>
      </c>
      <c r="BG528" s="143">
        <f t="shared" si="1"/>
        <v>0</v>
      </c>
      <c r="BH528" s="143" t="e">
        <f>#REF!-DZ14</f>
        <v>#REF!</v>
      </c>
      <c r="BI528" s="143">
        <f t="shared" si="1"/>
        <v>0</v>
      </c>
      <c r="BJ528" s="143">
        <f t="shared" si="1"/>
        <v>0</v>
      </c>
      <c r="BK528" s="143">
        <f t="shared" si="1"/>
        <v>-3015504</v>
      </c>
      <c r="BL528" s="143">
        <f t="shared" si="1"/>
        <v>0</v>
      </c>
      <c r="BM528" s="143">
        <f t="shared" si="1"/>
        <v>0</v>
      </c>
      <c r="BN528" s="143">
        <f t="shared" si="1"/>
        <v>0</v>
      </c>
      <c r="BO528" s="143">
        <f t="shared" si="1"/>
        <v>0</v>
      </c>
      <c r="BP528" s="143">
        <f t="shared" si="1"/>
        <v>-3359152</v>
      </c>
      <c r="BQ528" s="143">
        <f t="shared" si="1"/>
        <v>0</v>
      </c>
      <c r="BR528" s="143">
        <f t="shared" si="1"/>
        <v>0</v>
      </c>
      <c r="BS528" s="143">
        <f t="shared" si="2"/>
        <v>0</v>
      </c>
      <c r="BT528" s="143">
        <f t="shared" si="2"/>
        <v>0</v>
      </c>
      <c r="BU528" s="143">
        <f t="shared" si="2"/>
        <v>-41576249</v>
      </c>
      <c r="BV528" s="143">
        <f t="shared" si="2"/>
        <v>0</v>
      </c>
      <c r="BW528" s="143">
        <f t="shared" si="2"/>
        <v>0</v>
      </c>
      <c r="BX528" s="143">
        <f t="shared" si="2"/>
        <v>0</v>
      </c>
      <c r="BY528" s="143" t="e">
        <f>BY14-#REF!</f>
        <v>#REF!</v>
      </c>
      <c r="CA528" s="143" t="e">
        <f>CA14-#REF!</f>
        <v>#REF!</v>
      </c>
      <c r="CB528" s="143" t="e">
        <f>CB14-#REF!</f>
        <v>#REF!</v>
      </c>
    </row>
    <row r="529" spans="8:80" hidden="1" x14ac:dyDescent="0.3">
      <c r="H529" s="143">
        <f t="shared" si="1"/>
        <v>-5086575</v>
      </c>
      <c r="I529" s="143">
        <f t="shared" si="1"/>
        <v>0</v>
      </c>
      <c r="J529" s="143">
        <f t="shared" si="1"/>
        <v>0</v>
      </c>
      <c r="K529" s="143">
        <f t="shared" si="1"/>
        <v>0</v>
      </c>
      <c r="L529" s="143">
        <f t="shared" si="1"/>
        <v>0</v>
      </c>
      <c r="M529" s="143">
        <f t="shared" si="1"/>
        <v>1130314</v>
      </c>
      <c r="N529" s="143">
        <f t="shared" si="1"/>
        <v>0</v>
      </c>
      <c r="O529" s="143">
        <f t="shared" si="1"/>
        <v>0</v>
      </c>
      <c r="P529" s="143">
        <f t="shared" si="1"/>
        <v>0</v>
      </c>
      <c r="Q529" s="143">
        <f t="shared" si="1"/>
        <v>0</v>
      </c>
      <c r="R529" s="143">
        <f t="shared" si="1"/>
        <v>1090693</v>
      </c>
      <c r="S529" s="143">
        <f t="shared" si="1"/>
        <v>0</v>
      </c>
      <c r="T529" s="143">
        <f t="shared" si="1"/>
        <v>0</v>
      </c>
      <c r="U529" s="143">
        <f t="shared" si="1"/>
        <v>0</v>
      </c>
      <c r="V529" s="143">
        <f t="shared" si="1"/>
        <v>0</v>
      </c>
      <c r="W529" s="143">
        <f t="shared" si="1"/>
        <v>2002659</v>
      </c>
      <c r="X529" s="143">
        <f t="shared" si="1"/>
        <v>0</v>
      </c>
      <c r="Y529" s="143">
        <f t="shared" si="1"/>
        <v>0</v>
      </c>
      <c r="Z529" s="143">
        <f t="shared" si="1"/>
        <v>0</v>
      </c>
      <c r="AA529" s="143">
        <f t="shared" si="1"/>
        <v>0</v>
      </c>
      <c r="AB529" s="143">
        <f t="shared" si="1"/>
        <v>1277871</v>
      </c>
      <c r="AC529" s="143">
        <f t="shared" si="1"/>
        <v>0</v>
      </c>
      <c r="AD529" s="143">
        <f t="shared" si="1"/>
        <v>0</v>
      </c>
      <c r="AE529" s="143">
        <f t="shared" si="1"/>
        <v>0</v>
      </c>
      <c r="AF529" s="143">
        <f t="shared" si="1"/>
        <v>0</v>
      </c>
      <c r="AG529" s="143">
        <f t="shared" si="1"/>
        <v>558469</v>
      </c>
      <c r="AH529" s="143">
        <f t="shared" si="1"/>
        <v>0</v>
      </c>
      <c r="AI529" s="143">
        <f t="shared" si="1"/>
        <v>0</v>
      </c>
      <c r="AJ529" s="143">
        <f t="shared" si="1"/>
        <v>0</v>
      </c>
      <c r="AK529" s="143">
        <f t="shared" si="1"/>
        <v>0</v>
      </c>
      <c r="AL529" s="143">
        <f t="shared" si="1"/>
        <v>1497974</v>
      </c>
      <c r="AM529" s="143">
        <f t="shared" si="1"/>
        <v>0</v>
      </c>
      <c r="AN529" s="143">
        <f t="shared" si="1"/>
        <v>0</v>
      </c>
      <c r="AO529" s="143">
        <f t="shared" si="1"/>
        <v>0</v>
      </c>
      <c r="AP529" s="143">
        <f t="shared" si="1"/>
        <v>0</v>
      </c>
      <c r="AQ529" s="143">
        <f t="shared" si="1"/>
        <v>-2040103</v>
      </c>
      <c r="AR529" s="143">
        <f t="shared" si="1"/>
        <v>0</v>
      </c>
      <c r="AS529" s="143">
        <f t="shared" si="1"/>
        <v>0</v>
      </c>
      <c r="AT529" s="143">
        <f t="shared" si="1"/>
        <v>0</v>
      </c>
      <c r="AU529" s="143">
        <f t="shared" si="1"/>
        <v>0</v>
      </c>
      <c r="AV529" s="143">
        <f t="shared" si="1"/>
        <v>5121501</v>
      </c>
      <c r="AW529" s="143">
        <f t="shared" si="1"/>
        <v>0</v>
      </c>
      <c r="AX529" s="143">
        <f t="shared" si="1"/>
        <v>0</v>
      </c>
      <c r="AY529" s="143">
        <f t="shared" si="1"/>
        <v>0</v>
      </c>
      <c r="AZ529" s="143">
        <f t="shared" si="1"/>
        <v>0</v>
      </c>
      <c r="BA529" s="143">
        <f t="shared" si="1"/>
        <v>366264</v>
      </c>
      <c r="BB529" s="143">
        <f t="shared" si="1"/>
        <v>0</v>
      </c>
      <c r="BC529" s="143">
        <f t="shared" si="1"/>
        <v>0</v>
      </c>
      <c r="BD529" s="143">
        <f t="shared" si="1"/>
        <v>0</v>
      </c>
      <c r="BE529" s="143">
        <f t="shared" si="1"/>
        <v>0</v>
      </c>
      <c r="BF529" s="143">
        <f t="shared" si="1"/>
        <v>863978</v>
      </c>
      <c r="BG529" s="143">
        <f t="shared" si="1"/>
        <v>0</v>
      </c>
      <c r="BH529" s="143">
        <f>BH15-DZ15</f>
        <v>0</v>
      </c>
      <c r="BI529" s="143">
        <f t="shared" si="1"/>
        <v>0</v>
      </c>
      <c r="BJ529" s="143">
        <f t="shared" si="1"/>
        <v>0</v>
      </c>
      <c r="BK529" s="143">
        <f t="shared" si="1"/>
        <v>-4173395</v>
      </c>
      <c r="BL529" s="143">
        <f t="shared" si="1"/>
        <v>0</v>
      </c>
      <c r="BM529" s="143">
        <f t="shared" si="1"/>
        <v>0</v>
      </c>
      <c r="BN529" s="143">
        <f t="shared" si="1"/>
        <v>0</v>
      </c>
      <c r="BO529" s="143">
        <f t="shared" si="1"/>
        <v>0</v>
      </c>
      <c r="BP529" s="143">
        <f t="shared" si="1"/>
        <v>-3457238</v>
      </c>
      <c r="BQ529" s="143">
        <f t="shared" si="1"/>
        <v>0</v>
      </c>
      <c r="BR529" s="143">
        <f t="shared" si="1"/>
        <v>0</v>
      </c>
      <c r="BS529" s="143">
        <f t="shared" si="2"/>
        <v>0</v>
      </c>
      <c r="BT529" s="143">
        <f t="shared" si="2"/>
        <v>0</v>
      </c>
      <c r="BU529" s="143">
        <f t="shared" si="2"/>
        <v>11869620</v>
      </c>
      <c r="BV529" s="143">
        <f t="shared" si="2"/>
        <v>0</v>
      </c>
      <c r="BW529" s="143">
        <f t="shared" si="2"/>
        <v>0</v>
      </c>
      <c r="BX529" s="143">
        <f t="shared" si="2"/>
        <v>0</v>
      </c>
      <c r="BY529" s="143" t="e">
        <f>BY15-#REF!</f>
        <v>#REF!</v>
      </c>
      <c r="CA529" s="143" t="e">
        <f>CA15-#REF!</f>
        <v>#REF!</v>
      </c>
      <c r="CB529" s="143" t="e">
        <f>CB15-#REF!</f>
        <v>#REF!</v>
      </c>
    </row>
    <row r="530" spans="8:80" hidden="1" x14ac:dyDescent="0.3">
      <c r="H530" s="143" t="e">
        <f>#REF!-#REF!</f>
        <v>#REF!</v>
      </c>
      <c r="I530" s="143" t="e">
        <f>#REF!-#REF!</f>
        <v>#REF!</v>
      </c>
      <c r="J530" s="143" t="e">
        <f>#REF!-#REF!</f>
        <v>#REF!</v>
      </c>
      <c r="K530" s="143" t="e">
        <f>#REF!-#REF!</f>
        <v>#REF!</v>
      </c>
      <c r="L530" s="143" t="e">
        <f>#REF!-#REF!</f>
        <v>#REF!</v>
      </c>
      <c r="M530" s="143" t="e">
        <f>#REF!-#REF!</f>
        <v>#REF!</v>
      </c>
      <c r="N530" s="143" t="e">
        <f>#REF!-#REF!</f>
        <v>#REF!</v>
      </c>
      <c r="O530" s="143" t="e">
        <f>#REF!-#REF!</f>
        <v>#REF!</v>
      </c>
      <c r="P530" s="143" t="e">
        <f>#REF!-#REF!</f>
        <v>#REF!</v>
      </c>
      <c r="Q530" s="143" t="e">
        <f>#REF!-#REF!</f>
        <v>#REF!</v>
      </c>
      <c r="R530" s="143" t="e">
        <f>#REF!-#REF!</f>
        <v>#REF!</v>
      </c>
      <c r="S530" s="143" t="e">
        <f>#REF!-#REF!</f>
        <v>#REF!</v>
      </c>
      <c r="T530" s="143" t="e">
        <f>#REF!-#REF!</f>
        <v>#REF!</v>
      </c>
      <c r="U530" s="143" t="e">
        <f>#REF!-#REF!</f>
        <v>#REF!</v>
      </c>
      <c r="V530" s="143" t="e">
        <f>#REF!-#REF!</f>
        <v>#REF!</v>
      </c>
      <c r="W530" s="143" t="e">
        <f>#REF!-#REF!</f>
        <v>#REF!</v>
      </c>
      <c r="X530" s="143" t="e">
        <f>#REF!-#REF!</f>
        <v>#REF!</v>
      </c>
      <c r="Y530" s="143" t="e">
        <f>#REF!-#REF!</f>
        <v>#REF!</v>
      </c>
      <c r="Z530" s="143" t="e">
        <f>#REF!-#REF!</f>
        <v>#REF!</v>
      </c>
      <c r="AA530" s="143" t="e">
        <f>#REF!-#REF!</f>
        <v>#REF!</v>
      </c>
      <c r="AB530" s="143" t="e">
        <f>#REF!-#REF!</f>
        <v>#REF!</v>
      </c>
      <c r="AC530" s="143" t="e">
        <f>#REF!-#REF!</f>
        <v>#REF!</v>
      </c>
      <c r="AD530" s="143" t="e">
        <f>#REF!-#REF!</f>
        <v>#REF!</v>
      </c>
      <c r="AE530" s="143" t="e">
        <f>#REF!-#REF!</f>
        <v>#REF!</v>
      </c>
      <c r="AF530" s="143" t="e">
        <f>#REF!-#REF!</f>
        <v>#REF!</v>
      </c>
      <c r="AG530" s="143" t="e">
        <f>#REF!-#REF!</f>
        <v>#REF!</v>
      </c>
      <c r="AH530" s="143" t="e">
        <f>#REF!-#REF!</f>
        <v>#REF!</v>
      </c>
      <c r="AI530" s="143" t="e">
        <f>#REF!-#REF!</f>
        <v>#REF!</v>
      </c>
      <c r="AJ530" s="143" t="e">
        <f>#REF!-#REF!</f>
        <v>#REF!</v>
      </c>
      <c r="AK530" s="143" t="e">
        <f>#REF!-#REF!</f>
        <v>#REF!</v>
      </c>
      <c r="AL530" s="143" t="e">
        <f>#REF!-#REF!</f>
        <v>#REF!</v>
      </c>
      <c r="AM530" s="143" t="e">
        <f>#REF!-#REF!</f>
        <v>#REF!</v>
      </c>
      <c r="AN530" s="143" t="e">
        <f>#REF!-#REF!</f>
        <v>#REF!</v>
      </c>
      <c r="AO530" s="143" t="e">
        <f>#REF!-#REF!</f>
        <v>#REF!</v>
      </c>
      <c r="AP530" s="143" t="e">
        <f>#REF!-#REF!</f>
        <v>#REF!</v>
      </c>
      <c r="AQ530" s="143" t="e">
        <f>#REF!-#REF!</f>
        <v>#REF!</v>
      </c>
      <c r="AR530" s="143" t="e">
        <f>#REF!-#REF!</f>
        <v>#REF!</v>
      </c>
      <c r="AS530" s="143" t="e">
        <f>#REF!-#REF!</f>
        <v>#REF!</v>
      </c>
      <c r="AT530" s="143" t="e">
        <f>#REF!-#REF!</f>
        <v>#REF!</v>
      </c>
      <c r="AU530" s="143" t="e">
        <f>#REF!-#REF!</f>
        <v>#REF!</v>
      </c>
      <c r="AV530" s="143" t="e">
        <f>#REF!-#REF!</f>
        <v>#REF!</v>
      </c>
      <c r="AW530" s="143" t="e">
        <f>#REF!-#REF!</f>
        <v>#REF!</v>
      </c>
      <c r="AX530" s="143" t="e">
        <f>#REF!-#REF!</f>
        <v>#REF!</v>
      </c>
      <c r="AY530" s="143" t="e">
        <f>#REF!-#REF!</f>
        <v>#REF!</v>
      </c>
      <c r="AZ530" s="143" t="e">
        <f>#REF!-#REF!</f>
        <v>#REF!</v>
      </c>
      <c r="BA530" s="143" t="e">
        <f>#REF!-#REF!</f>
        <v>#REF!</v>
      </c>
      <c r="BB530" s="143" t="e">
        <f>#REF!-#REF!</f>
        <v>#REF!</v>
      </c>
      <c r="BC530" s="143" t="e">
        <f>#REF!-#REF!</f>
        <v>#REF!</v>
      </c>
      <c r="BD530" s="143" t="e">
        <f>#REF!-#REF!</f>
        <v>#REF!</v>
      </c>
      <c r="BE530" s="143" t="e">
        <f>#REF!-#REF!</f>
        <v>#REF!</v>
      </c>
      <c r="BF530" s="143" t="e">
        <f>#REF!-#REF!</f>
        <v>#REF!</v>
      </c>
      <c r="BG530" s="143" t="e">
        <f>#REF!-#REF!</f>
        <v>#REF!</v>
      </c>
      <c r="BH530" s="143" t="e">
        <f>#REF!-#REF!</f>
        <v>#REF!</v>
      </c>
      <c r="BI530" s="143" t="e">
        <f>#REF!-#REF!</f>
        <v>#REF!</v>
      </c>
      <c r="BJ530" s="143" t="e">
        <f>#REF!-#REF!</f>
        <v>#REF!</v>
      </c>
      <c r="BK530" s="143" t="e">
        <f>#REF!-#REF!</f>
        <v>#REF!</v>
      </c>
      <c r="BL530" s="143" t="e">
        <f>#REF!-#REF!</f>
        <v>#REF!</v>
      </c>
      <c r="BM530" s="143" t="e">
        <f>#REF!-#REF!</f>
        <v>#REF!</v>
      </c>
      <c r="BN530" s="143" t="e">
        <f>#REF!-#REF!</f>
        <v>#REF!</v>
      </c>
      <c r="BO530" s="143" t="e">
        <f>#REF!-#REF!</f>
        <v>#REF!</v>
      </c>
      <c r="BP530" s="143" t="e">
        <f>#REF!-#REF!</f>
        <v>#REF!</v>
      </c>
      <c r="BQ530" s="143" t="e">
        <f>#REF!-#REF!</f>
        <v>#REF!</v>
      </c>
      <c r="BR530" s="143" t="e">
        <f>#REF!-#REF!</f>
        <v>#REF!</v>
      </c>
      <c r="BS530" s="143" t="e">
        <f>#REF!-#REF!</f>
        <v>#REF!</v>
      </c>
      <c r="BT530" s="143" t="e">
        <f>#REF!-#REF!</f>
        <v>#REF!</v>
      </c>
      <c r="BU530" s="143" t="e">
        <f>#REF!-#REF!</f>
        <v>#REF!</v>
      </c>
      <c r="BV530" s="143" t="e">
        <f>#REF!-#REF!</f>
        <v>#REF!</v>
      </c>
      <c r="BW530" s="143" t="e">
        <f>#REF!-#REF!</f>
        <v>#REF!</v>
      </c>
      <c r="BX530" s="143" t="e">
        <f>#REF!-#REF!</f>
        <v>#REF!</v>
      </c>
      <c r="BY530" s="143" t="e">
        <f>#REF!-#REF!</f>
        <v>#REF!</v>
      </c>
      <c r="CA530" s="143" t="e">
        <f>#REF!-#REF!</f>
        <v>#REF!</v>
      </c>
      <c r="CB530" s="143" t="e">
        <f>#REF!-#REF!</f>
        <v>#REF!</v>
      </c>
    </row>
    <row r="531" spans="8:80" hidden="1" x14ac:dyDescent="0.3">
      <c r="H531" s="143">
        <f t="shared" ref="H531:BS534" si="3">H16-BZ16</f>
        <v>0</v>
      </c>
      <c r="I531" s="143">
        <f t="shared" si="3"/>
        <v>0</v>
      </c>
      <c r="J531" s="143">
        <f t="shared" si="3"/>
        <v>0</v>
      </c>
      <c r="K531" s="143">
        <f t="shared" si="3"/>
        <v>0</v>
      </c>
      <c r="L531" s="143">
        <f t="shared" si="3"/>
        <v>0</v>
      </c>
      <c r="M531" s="143">
        <f t="shared" si="3"/>
        <v>0</v>
      </c>
      <c r="N531" s="143">
        <f t="shared" si="3"/>
        <v>0</v>
      </c>
      <c r="O531" s="143">
        <f t="shared" si="3"/>
        <v>0</v>
      </c>
      <c r="P531" s="143">
        <f t="shared" si="3"/>
        <v>0</v>
      </c>
      <c r="Q531" s="143">
        <f t="shared" si="3"/>
        <v>0</v>
      </c>
      <c r="R531" s="143">
        <f t="shared" si="3"/>
        <v>0</v>
      </c>
      <c r="S531" s="143">
        <f t="shared" si="3"/>
        <v>0</v>
      </c>
      <c r="T531" s="143">
        <f t="shared" si="3"/>
        <v>0</v>
      </c>
      <c r="U531" s="143">
        <f t="shared" si="3"/>
        <v>0</v>
      </c>
      <c r="V531" s="143">
        <f t="shared" si="3"/>
        <v>0</v>
      </c>
      <c r="W531" s="143">
        <f t="shared" si="3"/>
        <v>0</v>
      </c>
      <c r="X531" s="143">
        <f t="shared" si="3"/>
        <v>0</v>
      </c>
      <c r="Y531" s="143">
        <f t="shared" si="3"/>
        <v>0</v>
      </c>
      <c r="Z531" s="143">
        <f t="shared" si="3"/>
        <v>0</v>
      </c>
      <c r="AA531" s="143">
        <f t="shared" si="3"/>
        <v>0</v>
      </c>
      <c r="AB531" s="143">
        <f t="shared" si="3"/>
        <v>0</v>
      </c>
      <c r="AC531" s="143">
        <f t="shared" si="3"/>
        <v>0</v>
      </c>
      <c r="AD531" s="143">
        <f t="shared" si="3"/>
        <v>0</v>
      </c>
      <c r="AE531" s="143">
        <f t="shared" si="3"/>
        <v>0</v>
      </c>
      <c r="AF531" s="143">
        <f t="shared" si="3"/>
        <v>0</v>
      </c>
      <c r="AG531" s="143">
        <f t="shared" si="3"/>
        <v>0</v>
      </c>
      <c r="AH531" s="143">
        <f t="shared" si="3"/>
        <v>0</v>
      </c>
      <c r="AI531" s="143">
        <f t="shared" si="3"/>
        <v>0</v>
      </c>
      <c r="AJ531" s="143">
        <f t="shared" si="3"/>
        <v>0</v>
      </c>
      <c r="AK531" s="143">
        <f t="shared" si="3"/>
        <v>0</v>
      </c>
      <c r="AL531" s="143">
        <f t="shared" si="3"/>
        <v>0</v>
      </c>
      <c r="AM531" s="143">
        <f t="shared" si="3"/>
        <v>0</v>
      </c>
      <c r="AN531" s="143">
        <f t="shared" si="3"/>
        <v>0</v>
      </c>
      <c r="AO531" s="143">
        <f t="shared" si="3"/>
        <v>0</v>
      </c>
      <c r="AP531" s="143">
        <f t="shared" si="3"/>
        <v>0</v>
      </c>
      <c r="AQ531" s="143">
        <f t="shared" si="3"/>
        <v>0</v>
      </c>
      <c r="AR531" s="143">
        <f t="shared" si="3"/>
        <v>0</v>
      </c>
      <c r="AS531" s="143">
        <f t="shared" si="3"/>
        <v>0</v>
      </c>
      <c r="AT531" s="143">
        <f t="shared" si="3"/>
        <v>0</v>
      </c>
      <c r="AU531" s="143">
        <f t="shared" si="3"/>
        <v>0</v>
      </c>
      <c r="AV531" s="143">
        <f t="shared" si="3"/>
        <v>0</v>
      </c>
      <c r="AW531" s="143">
        <f t="shared" si="3"/>
        <v>0</v>
      </c>
      <c r="AX531" s="143">
        <f t="shared" si="3"/>
        <v>0</v>
      </c>
      <c r="AY531" s="143">
        <f t="shared" si="3"/>
        <v>0</v>
      </c>
      <c r="AZ531" s="143">
        <f t="shared" si="3"/>
        <v>0</v>
      </c>
      <c r="BA531" s="143">
        <f t="shared" si="3"/>
        <v>0</v>
      </c>
      <c r="BB531" s="143">
        <f t="shared" si="3"/>
        <v>0</v>
      </c>
      <c r="BC531" s="143">
        <f t="shared" si="3"/>
        <v>0</v>
      </c>
      <c r="BD531" s="143">
        <f t="shared" si="3"/>
        <v>0</v>
      </c>
      <c r="BE531" s="143">
        <f t="shared" si="3"/>
        <v>0</v>
      </c>
      <c r="BF531" s="143">
        <f t="shared" si="3"/>
        <v>0</v>
      </c>
      <c r="BG531" s="143">
        <f t="shared" si="3"/>
        <v>0</v>
      </c>
      <c r="BH531" s="143">
        <f t="shared" si="3"/>
        <v>0</v>
      </c>
      <c r="BI531" s="143">
        <f t="shared" si="3"/>
        <v>0</v>
      </c>
      <c r="BJ531" s="143">
        <f t="shared" si="3"/>
        <v>0</v>
      </c>
      <c r="BK531" s="143">
        <f t="shared" si="3"/>
        <v>0</v>
      </c>
      <c r="BL531" s="143">
        <f t="shared" si="3"/>
        <v>0</v>
      </c>
      <c r="BM531" s="143">
        <f t="shared" si="3"/>
        <v>0</v>
      </c>
      <c r="BN531" s="143">
        <f t="shared" si="3"/>
        <v>0</v>
      </c>
      <c r="BO531" s="143">
        <f t="shared" si="3"/>
        <v>0</v>
      </c>
      <c r="BP531" s="143">
        <f t="shared" si="3"/>
        <v>0</v>
      </c>
      <c r="BQ531" s="143">
        <f t="shared" si="3"/>
        <v>0</v>
      </c>
      <c r="BR531" s="143">
        <f t="shared" si="3"/>
        <v>0</v>
      </c>
      <c r="BS531" s="143">
        <f t="shared" si="3"/>
        <v>0</v>
      </c>
      <c r="BT531" s="143">
        <f t="shared" ref="BT531:BX539" si="4">BT16-EL16</f>
        <v>0</v>
      </c>
      <c r="BU531" s="143">
        <f t="shared" si="4"/>
        <v>0</v>
      </c>
      <c r="BV531" s="143">
        <f t="shared" si="4"/>
        <v>0</v>
      </c>
      <c r="BW531" s="143">
        <f t="shared" si="4"/>
        <v>0</v>
      </c>
      <c r="BX531" s="143">
        <f t="shared" si="4"/>
        <v>0</v>
      </c>
      <c r="BY531" s="143" t="e">
        <f>BY16-#REF!</f>
        <v>#REF!</v>
      </c>
      <c r="CA531" s="143" t="e">
        <f>CA16-#REF!</f>
        <v>#REF!</v>
      </c>
      <c r="CB531" s="143" t="e">
        <f>CB16-#REF!</f>
        <v>#REF!</v>
      </c>
    </row>
    <row r="532" spans="8:80" hidden="1" x14ac:dyDescent="0.3">
      <c r="H532" s="143">
        <f t="shared" si="3"/>
        <v>-14788008</v>
      </c>
      <c r="I532" s="143">
        <f t="shared" si="3"/>
        <v>0</v>
      </c>
      <c r="J532" s="143">
        <f t="shared" si="3"/>
        <v>0</v>
      </c>
      <c r="K532" s="143">
        <f t="shared" si="3"/>
        <v>0</v>
      </c>
      <c r="L532" s="143">
        <f t="shared" si="3"/>
        <v>0</v>
      </c>
      <c r="M532" s="143">
        <f t="shared" si="3"/>
        <v>7088461</v>
      </c>
      <c r="N532" s="143">
        <f t="shared" si="3"/>
        <v>0</v>
      </c>
      <c r="O532" s="143">
        <f t="shared" si="3"/>
        <v>0</v>
      </c>
      <c r="P532" s="143">
        <f t="shared" si="3"/>
        <v>0</v>
      </c>
      <c r="Q532" s="143">
        <f t="shared" si="3"/>
        <v>0</v>
      </c>
      <c r="R532" s="143">
        <f t="shared" si="3"/>
        <v>9248187</v>
      </c>
      <c r="S532" s="143">
        <f t="shared" si="3"/>
        <v>0</v>
      </c>
      <c r="T532" s="143">
        <f t="shared" si="3"/>
        <v>0</v>
      </c>
      <c r="U532" s="143">
        <f t="shared" si="3"/>
        <v>0</v>
      </c>
      <c r="V532" s="143">
        <f t="shared" si="3"/>
        <v>0</v>
      </c>
      <c r="W532" s="143">
        <f t="shared" si="3"/>
        <v>6817008</v>
      </c>
      <c r="X532" s="143">
        <f t="shared" si="3"/>
        <v>0</v>
      </c>
      <c r="Y532" s="143">
        <f t="shared" si="3"/>
        <v>0</v>
      </c>
      <c r="Z532" s="143">
        <f t="shared" si="3"/>
        <v>0</v>
      </c>
      <c r="AA532" s="143">
        <f t="shared" si="3"/>
        <v>0</v>
      </c>
      <c r="AB532" s="143">
        <f t="shared" si="3"/>
        <v>9460703</v>
      </c>
      <c r="AC532" s="143">
        <f t="shared" si="3"/>
        <v>0</v>
      </c>
      <c r="AD532" s="143">
        <f t="shared" si="3"/>
        <v>0</v>
      </c>
      <c r="AE532" s="143">
        <f t="shared" si="3"/>
        <v>0</v>
      </c>
      <c r="AF532" s="143">
        <f t="shared" si="3"/>
        <v>0</v>
      </c>
      <c r="AG532" s="143">
        <f t="shared" si="3"/>
        <v>7426754</v>
      </c>
      <c r="AH532" s="143">
        <f t="shared" si="3"/>
        <v>0</v>
      </c>
      <c r="AI532" s="143">
        <f t="shared" si="3"/>
        <v>0</v>
      </c>
      <c r="AJ532" s="143">
        <f t="shared" si="3"/>
        <v>0</v>
      </c>
      <c r="AK532" s="143">
        <f t="shared" si="3"/>
        <v>0</v>
      </c>
      <c r="AL532" s="143">
        <f t="shared" si="3"/>
        <v>-504730</v>
      </c>
      <c r="AM532" s="143">
        <f t="shared" si="3"/>
        <v>0</v>
      </c>
      <c r="AN532" s="143">
        <f t="shared" si="3"/>
        <v>0</v>
      </c>
      <c r="AO532" s="143">
        <f t="shared" si="3"/>
        <v>0</v>
      </c>
      <c r="AP532" s="143">
        <f t="shared" si="3"/>
        <v>0</v>
      </c>
      <c r="AQ532" s="143">
        <f t="shared" si="3"/>
        <v>4690329</v>
      </c>
      <c r="AR532" s="143">
        <f t="shared" si="3"/>
        <v>0</v>
      </c>
      <c r="AS532" s="143">
        <f t="shared" si="3"/>
        <v>0</v>
      </c>
      <c r="AT532" s="143">
        <f t="shared" si="3"/>
        <v>0</v>
      </c>
      <c r="AU532" s="143">
        <f t="shared" si="3"/>
        <v>0</v>
      </c>
      <c r="AV532" s="143">
        <f t="shared" si="3"/>
        <v>-8971274</v>
      </c>
      <c r="AW532" s="143">
        <f t="shared" si="3"/>
        <v>0</v>
      </c>
      <c r="AX532" s="143">
        <f t="shared" si="3"/>
        <v>0</v>
      </c>
      <c r="AY532" s="143">
        <f t="shared" si="3"/>
        <v>0</v>
      </c>
      <c r="AZ532" s="143">
        <f t="shared" si="3"/>
        <v>0</v>
      </c>
      <c r="BA532" s="143">
        <f t="shared" si="3"/>
        <v>14142665</v>
      </c>
      <c r="BB532" s="143">
        <f t="shared" si="3"/>
        <v>0</v>
      </c>
      <c r="BC532" s="143">
        <f t="shared" si="3"/>
        <v>0</v>
      </c>
      <c r="BD532" s="143">
        <f t="shared" si="3"/>
        <v>0</v>
      </c>
      <c r="BE532" s="143">
        <f t="shared" si="3"/>
        <v>0</v>
      </c>
      <c r="BF532" s="143">
        <f t="shared" si="3"/>
        <v>-4220858</v>
      </c>
      <c r="BG532" s="143">
        <f t="shared" si="3"/>
        <v>0</v>
      </c>
      <c r="BH532" s="143">
        <f t="shared" si="3"/>
        <v>0</v>
      </c>
      <c r="BI532" s="143">
        <f t="shared" si="3"/>
        <v>0</v>
      </c>
      <c r="BJ532" s="143">
        <f t="shared" si="3"/>
        <v>0</v>
      </c>
      <c r="BK532" s="143">
        <f t="shared" si="3"/>
        <v>-28884733</v>
      </c>
      <c r="BL532" s="143">
        <f t="shared" si="3"/>
        <v>0</v>
      </c>
      <c r="BM532" s="143">
        <f t="shared" si="3"/>
        <v>0</v>
      </c>
      <c r="BN532" s="143">
        <f t="shared" si="3"/>
        <v>0</v>
      </c>
      <c r="BO532" s="143">
        <f t="shared" si="3"/>
        <v>0</v>
      </c>
      <c r="BP532" s="143">
        <f t="shared" si="3"/>
        <v>-27843640</v>
      </c>
      <c r="BQ532" s="143">
        <f t="shared" si="3"/>
        <v>0</v>
      </c>
      <c r="BR532" s="143">
        <f t="shared" si="3"/>
        <v>0</v>
      </c>
      <c r="BS532" s="143">
        <f t="shared" si="3"/>
        <v>0</v>
      </c>
      <c r="BT532" s="143">
        <f t="shared" si="4"/>
        <v>0</v>
      </c>
      <c r="BU532" s="143">
        <f t="shared" si="4"/>
        <v>45177245</v>
      </c>
      <c r="BV532" s="143">
        <f t="shared" si="4"/>
        <v>0</v>
      </c>
      <c r="BW532" s="143">
        <f t="shared" si="4"/>
        <v>0</v>
      </c>
      <c r="BX532" s="143">
        <f t="shared" si="4"/>
        <v>0</v>
      </c>
      <c r="BY532" s="143" t="e">
        <f>BY17-#REF!</f>
        <v>#REF!</v>
      </c>
      <c r="CA532" s="143" t="e">
        <f>CA17-#REF!</f>
        <v>#REF!</v>
      </c>
      <c r="CB532" s="143" t="e">
        <f>CB17-#REF!</f>
        <v>#REF!</v>
      </c>
    </row>
    <row r="533" spans="8:80" hidden="1" x14ac:dyDescent="0.3">
      <c r="H533" s="143">
        <f t="shared" si="3"/>
        <v>15378291</v>
      </c>
      <c r="I533" s="143">
        <f t="shared" si="3"/>
        <v>0</v>
      </c>
      <c r="J533" s="143">
        <f t="shared" si="3"/>
        <v>0</v>
      </c>
      <c r="K533" s="143">
        <f t="shared" si="3"/>
        <v>0</v>
      </c>
      <c r="L533" s="143">
        <f t="shared" si="3"/>
        <v>0</v>
      </c>
      <c r="M533" s="143">
        <f t="shared" si="3"/>
        <v>11502828</v>
      </c>
      <c r="N533" s="143">
        <f t="shared" si="3"/>
        <v>0</v>
      </c>
      <c r="O533" s="143">
        <f t="shared" si="3"/>
        <v>0</v>
      </c>
      <c r="P533" s="143">
        <f t="shared" si="3"/>
        <v>0</v>
      </c>
      <c r="Q533" s="143">
        <f t="shared" si="3"/>
        <v>0</v>
      </c>
      <c r="R533" s="143">
        <f t="shared" si="3"/>
        <v>13116955</v>
      </c>
      <c r="S533" s="143">
        <f t="shared" si="3"/>
        <v>0</v>
      </c>
      <c r="T533" s="143">
        <f t="shared" si="3"/>
        <v>0</v>
      </c>
      <c r="U533" s="143">
        <f t="shared" si="3"/>
        <v>0</v>
      </c>
      <c r="V533" s="143">
        <f t="shared" si="3"/>
        <v>0</v>
      </c>
      <c r="W533" s="143">
        <f t="shared" si="3"/>
        <v>9158713</v>
      </c>
      <c r="X533" s="143">
        <f t="shared" si="3"/>
        <v>0</v>
      </c>
      <c r="Y533" s="143">
        <f t="shared" si="3"/>
        <v>0</v>
      </c>
      <c r="Z533" s="143">
        <f t="shared" si="3"/>
        <v>0</v>
      </c>
      <c r="AA533" s="143">
        <f t="shared" si="3"/>
        <v>0</v>
      </c>
      <c r="AB533" s="143">
        <f t="shared" si="3"/>
        <v>10710648</v>
      </c>
      <c r="AC533" s="143">
        <f t="shared" si="3"/>
        <v>0</v>
      </c>
      <c r="AD533" s="143">
        <f t="shared" si="3"/>
        <v>0</v>
      </c>
      <c r="AE533" s="143">
        <f t="shared" si="3"/>
        <v>0</v>
      </c>
      <c r="AF533" s="143">
        <f t="shared" si="3"/>
        <v>0</v>
      </c>
      <c r="AG533" s="143">
        <f t="shared" si="3"/>
        <v>6156789</v>
      </c>
      <c r="AH533" s="143">
        <f t="shared" si="3"/>
        <v>0</v>
      </c>
      <c r="AI533" s="143">
        <f t="shared" si="3"/>
        <v>0</v>
      </c>
      <c r="AJ533" s="143">
        <f t="shared" si="3"/>
        <v>0</v>
      </c>
      <c r="AK533" s="143">
        <f t="shared" si="3"/>
        <v>0</v>
      </c>
      <c r="AL533" s="143">
        <f t="shared" si="3"/>
        <v>-1748719</v>
      </c>
      <c r="AM533" s="143">
        <f t="shared" si="3"/>
        <v>0</v>
      </c>
      <c r="AN533" s="143">
        <f t="shared" si="3"/>
        <v>0</v>
      </c>
      <c r="AO533" s="143">
        <f t="shared" si="3"/>
        <v>0</v>
      </c>
      <c r="AP533" s="143">
        <f t="shared" si="3"/>
        <v>0</v>
      </c>
      <c r="AQ533" s="143">
        <f t="shared" si="3"/>
        <v>5132412</v>
      </c>
      <c r="AR533" s="143">
        <f t="shared" si="3"/>
        <v>0</v>
      </c>
      <c r="AS533" s="143">
        <f t="shared" si="3"/>
        <v>0</v>
      </c>
      <c r="AT533" s="143">
        <f t="shared" si="3"/>
        <v>0</v>
      </c>
      <c r="AU533" s="143">
        <f t="shared" si="3"/>
        <v>0</v>
      </c>
      <c r="AV533" s="143">
        <f t="shared" si="3"/>
        <v>-9025322</v>
      </c>
      <c r="AW533" s="143">
        <f t="shared" si="3"/>
        <v>0</v>
      </c>
      <c r="AX533" s="143">
        <f t="shared" si="3"/>
        <v>0</v>
      </c>
      <c r="AY533" s="143">
        <f t="shared" si="3"/>
        <v>0</v>
      </c>
      <c r="AZ533" s="143">
        <f t="shared" si="3"/>
        <v>0</v>
      </c>
      <c r="BA533" s="143">
        <f t="shared" si="3"/>
        <v>11621098</v>
      </c>
      <c r="BB533" s="143">
        <f t="shared" si="3"/>
        <v>0</v>
      </c>
      <c r="BC533" s="143">
        <f t="shared" si="3"/>
        <v>0</v>
      </c>
      <c r="BD533" s="143">
        <f t="shared" si="3"/>
        <v>0</v>
      </c>
      <c r="BE533" s="143">
        <f t="shared" si="3"/>
        <v>0</v>
      </c>
      <c r="BF533" s="143">
        <f t="shared" si="3"/>
        <v>-3463534</v>
      </c>
      <c r="BG533" s="143">
        <f t="shared" si="3"/>
        <v>0</v>
      </c>
      <c r="BH533" s="143">
        <f t="shared" si="3"/>
        <v>0</v>
      </c>
      <c r="BI533" s="143">
        <f t="shared" si="3"/>
        <v>0</v>
      </c>
      <c r="BJ533" s="143">
        <f t="shared" si="3"/>
        <v>0</v>
      </c>
      <c r="BK533" s="143">
        <f t="shared" si="3"/>
        <v>-24856083</v>
      </c>
      <c r="BL533" s="143">
        <f t="shared" si="3"/>
        <v>0</v>
      </c>
      <c r="BM533" s="143">
        <f t="shared" si="3"/>
        <v>0</v>
      </c>
      <c r="BN533" s="143">
        <f t="shared" si="3"/>
        <v>0</v>
      </c>
      <c r="BO533" s="143">
        <f t="shared" si="3"/>
        <v>0</v>
      </c>
      <c r="BP533" s="143">
        <f t="shared" si="3"/>
        <v>-24723401</v>
      </c>
      <c r="BQ533" s="143">
        <f t="shared" si="3"/>
        <v>0</v>
      </c>
      <c r="BR533" s="143">
        <f t="shared" si="3"/>
        <v>0</v>
      </c>
      <c r="BS533" s="143">
        <f t="shared" si="3"/>
        <v>0</v>
      </c>
      <c r="BT533" s="143">
        <f t="shared" si="4"/>
        <v>0</v>
      </c>
      <c r="BU533" s="143">
        <f t="shared" si="4"/>
        <v>53161868</v>
      </c>
      <c r="BV533" s="143">
        <f t="shared" si="4"/>
        <v>0</v>
      </c>
      <c r="BW533" s="143">
        <f t="shared" si="4"/>
        <v>0</v>
      </c>
      <c r="BX533" s="143">
        <f t="shared" si="4"/>
        <v>0</v>
      </c>
      <c r="BY533" s="143" t="e">
        <f>BY18-#REF!</f>
        <v>#REF!</v>
      </c>
      <c r="CA533" s="143" t="e">
        <f>CA18-#REF!</f>
        <v>#REF!</v>
      </c>
      <c r="CB533" s="143" t="e">
        <f>CB18-#REF!</f>
        <v>#REF!</v>
      </c>
    </row>
    <row r="534" spans="8:80" hidden="1" x14ac:dyDescent="0.3">
      <c r="H534" s="143">
        <f t="shared" si="3"/>
        <v>-13796006</v>
      </c>
      <c r="I534" s="143">
        <f t="shared" si="3"/>
        <v>0</v>
      </c>
      <c r="J534" s="143">
        <f t="shared" si="3"/>
        <v>0</v>
      </c>
      <c r="K534" s="143">
        <f t="shared" si="3"/>
        <v>0</v>
      </c>
      <c r="L534" s="143">
        <f t="shared" si="3"/>
        <v>0</v>
      </c>
      <c r="M534" s="143">
        <f t="shared" si="3"/>
        <v>-3830150</v>
      </c>
      <c r="N534" s="143">
        <f t="shared" si="3"/>
        <v>0</v>
      </c>
      <c r="O534" s="143">
        <f t="shared" si="3"/>
        <v>0</v>
      </c>
      <c r="P534" s="143">
        <f t="shared" si="3"/>
        <v>0</v>
      </c>
      <c r="Q534" s="143">
        <f t="shared" si="3"/>
        <v>0</v>
      </c>
      <c r="R534" s="143">
        <f t="shared" si="3"/>
        <v>-2303752</v>
      </c>
      <c r="S534" s="143">
        <f t="shared" si="3"/>
        <v>0</v>
      </c>
      <c r="T534" s="143">
        <f t="shared" si="3"/>
        <v>0</v>
      </c>
      <c r="U534" s="143">
        <f t="shared" si="3"/>
        <v>0</v>
      </c>
      <c r="V534" s="143">
        <f t="shared" si="3"/>
        <v>0</v>
      </c>
      <c r="W534" s="143">
        <f t="shared" si="3"/>
        <v>-2200317</v>
      </c>
      <c r="X534" s="143">
        <f t="shared" si="3"/>
        <v>0</v>
      </c>
      <c r="Y534" s="143">
        <f t="shared" si="3"/>
        <v>0</v>
      </c>
      <c r="Z534" s="143">
        <f t="shared" si="3"/>
        <v>0</v>
      </c>
      <c r="AA534" s="143">
        <f t="shared" si="3"/>
        <v>0</v>
      </c>
      <c r="AB534" s="143">
        <f t="shared" si="3"/>
        <v>-1679135</v>
      </c>
      <c r="AC534" s="143">
        <f t="shared" si="3"/>
        <v>0</v>
      </c>
      <c r="AD534" s="143">
        <f t="shared" si="3"/>
        <v>0</v>
      </c>
      <c r="AE534" s="143">
        <f t="shared" si="3"/>
        <v>0</v>
      </c>
      <c r="AF534" s="143">
        <f t="shared" si="3"/>
        <v>0</v>
      </c>
      <c r="AG534" s="143">
        <f t="shared" si="3"/>
        <v>167217</v>
      </c>
      <c r="AH534" s="143">
        <f t="shared" si="3"/>
        <v>0</v>
      </c>
      <c r="AI534" s="143">
        <f t="shared" si="3"/>
        <v>0</v>
      </c>
      <c r="AJ534" s="143">
        <f t="shared" si="3"/>
        <v>0</v>
      </c>
      <c r="AK534" s="143">
        <f t="shared" si="3"/>
        <v>0</v>
      </c>
      <c r="AL534" s="143">
        <f t="shared" si="3"/>
        <v>635551</v>
      </c>
      <c r="AM534" s="143">
        <f t="shared" si="3"/>
        <v>0</v>
      </c>
      <c r="AN534" s="143">
        <f t="shared" si="3"/>
        <v>0</v>
      </c>
      <c r="AO534" s="143">
        <f t="shared" si="3"/>
        <v>0</v>
      </c>
      <c r="AP534" s="143">
        <f t="shared" si="3"/>
        <v>0</v>
      </c>
      <c r="AQ534" s="143">
        <f t="shared" si="3"/>
        <v>-441240</v>
      </c>
      <c r="AR534" s="143">
        <f t="shared" si="3"/>
        <v>0</v>
      </c>
      <c r="AS534" s="143">
        <f t="shared" si="3"/>
        <v>0</v>
      </c>
      <c r="AT534" s="143">
        <f t="shared" si="3"/>
        <v>0</v>
      </c>
      <c r="AU534" s="143">
        <f t="shared" si="3"/>
        <v>0</v>
      </c>
      <c r="AV534" s="143">
        <f t="shared" si="3"/>
        <v>-109051</v>
      </c>
      <c r="AW534" s="143">
        <f t="shared" si="3"/>
        <v>0</v>
      </c>
      <c r="AX534" s="143">
        <f t="shared" si="3"/>
        <v>0</v>
      </c>
      <c r="AY534" s="143">
        <f t="shared" si="3"/>
        <v>0</v>
      </c>
      <c r="AZ534" s="143">
        <f t="shared" si="3"/>
        <v>0</v>
      </c>
      <c r="BA534" s="143">
        <f t="shared" si="3"/>
        <v>1046752</v>
      </c>
      <c r="BB534" s="143">
        <f t="shared" si="3"/>
        <v>0</v>
      </c>
      <c r="BC534" s="143">
        <f t="shared" si="3"/>
        <v>0</v>
      </c>
      <c r="BD534" s="143">
        <f t="shared" si="3"/>
        <v>0</v>
      </c>
      <c r="BE534" s="143">
        <f t="shared" si="3"/>
        <v>0</v>
      </c>
      <c r="BF534" s="143">
        <f t="shared" si="3"/>
        <v>-713612</v>
      </c>
      <c r="BG534" s="143">
        <f t="shared" si="3"/>
        <v>0</v>
      </c>
      <c r="BH534" s="143">
        <f t="shared" si="3"/>
        <v>0</v>
      </c>
      <c r="BI534" s="143">
        <f t="shared" si="3"/>
        <v>0</v>
      </c>
      <c r="BJ534" s="143">
        <f t="shared" si="3"/>
        <v>0</v>
      </c>
      <c r="BK534" s="143">
        <f t="shared" si="3"/>
        <v>-2932674</v>
      </c>
      <c r="BL534" s="143">
        <f t="shared" si="3"/>
        <v>0</v>
      </c>
      <c r="BM534" s="143">
        <f t="shared" si="3"/>
        <v>0</v>
      </c>
      <c r="BN534" s="143">
        <f t="shared" si="3"/>
        <v>0</v>
      </c>
      <c r="BO534" s="143">
        <f t="shared" si="3"/>
        <v>0</v>
      </c>
      <c r="BP534" s="143">
        <f t="shared" si="3"/>
        <v>-2691254</v>
      </c>
      <c r="BQ534" s="143">
        <f t="shared" si="3"/>
        <v>0</v>
      </c>
      <c r="BR534" s="143">
        <f t="shared" si="3"/>
        <v>0</v>
      </c>
      <c r="BS534" s="143">
        <f t="shared" ref="BS534:BS539" si="5">BS19-EK19</f>
        <v>0</v>
      </c>
      <c r="BT534" s="143">
        <f t="shared" si="4"/>
        <v>0</v>
      </c>
      <c r="BU534" s="143">
        <f t="shared" si="4"/>
        <v>-9427737</v>
      </c>
      <c r="BV534" s="143">
        <f t="shared" si="4"/>
        <v>0</v>
      </c>
      <c r="BW534" s="143">
        <f t="shared" si="4"/>
        <v>0</v>
      </c>
      <c r="BX534" s="143">
        <f t="shared" si="4"/>
        <v>0</v>
      </c>
      <c r="BY534" s="143" t="e">
        <f>BY19-#REF!</f>
        <v>#REF!</v>
      </c>
      <c r="CA534" s="143" t="e">
        <f>CA19-#REF!</f>
        <v>#REF!</v>
      </c>
      <c r="CB534" s="143" t="e">
        <f>CB19-#REF!</f>
        <v>#REF!</v>
      </c>
    </row>
    <row r="535" spans="8:80" hidden="1" x14ac:dyDescent="0.3">
      <c r="H535" s="143">
        <f t="shared" ref="H535:BR539" si="6">H20-BZ20</f>
        <v>1194226</v>
      </c>
      <c r="I535" s="143">
        <f t="shared" si="6"/>
        <v>0</v>
      </c>
      <c r="J535" s="143">
        <f t="shared" si="6"/>
        <v>0</v>
      </c>
      <c r="K535" s="143">
        <f t="shared" si="6"/>
        <v>0</v>
      </c>
      <c r="L535" s="143">
        <f t="shared" si="6"/>
        <v>0</v>
      </c>
      <c r="M535" s="143">
        <f t="shared" si="6"/>
        <v>-15546</v>
      </c>
      <c r="N535" s="143">
        <f t="shared" si="6"/>
        <v>0</v>
      </c>
      <c r="O535" s="143">
        <f t="shared" si="6"/>
        <v>0</v>
      </c>
      <c r="P535" s="143">
        <f t="shared" si="6"/>
        <v>0</v>
      </c>
      <c r="Q535" s="143">
        <f t="shared" si="6"/>
        <v>0</v>
      </c>
      <c r="R535" s="143">
        <f t="shared" si="6"/>
        <v>-77826</v>
      </c>
      <c r="S535" s="143">
        <f t="shared" si="6"/>
        <v>0</v>
      </c>
      <c r="T535" s="143">
        <f t="shared" si="6"/>
        <v>0</v>
      </c>
      <c r="U535" s="143">
        <f t="shared" si="6"/>
        <v>0</v>
      </c>
      <c r="V535" s="143">
        <f t="shared" si="6"/>
        <v>0</v>
      </c>
      <c r="W535" s="143">
        <f t="shared" si="6"/>
        <v>-243080</v>
      </c>
      <c r="X535" s="143">
        <f t="shared" si="6"/>
        <v>0</v>
      </c>
      <c r="Y535" s="143">
        <f t="shared" si="6"/>
        <v>0</v>
      </c>
      <c r="Z535" s="143">
        <f t="shared" si="6"/>
        <v>0</v>
      </c>
      <c r="AA535" s="143">
        <f t="shared" si="6"/>
        <v>0</v>
      </c>
      <c r="AB535" s="143">
        <f t="shared" si="6"/>
        <v>-474743</v>
      </c>
      <c r="AC535" s="143">
        <f t="shared" si="6"/>
        <v>0</v>
      </c>
      <c r="AD535" s="143">
        <f t="shared" si="6"/>
        <v>0</v>
      </c>
      <c r="AE535" s="143">
        <f t="shared" si="6"/>
        <v>0</v>
      </c>
      <c r="AF535" s="143">
        <f t="shared" si="6"/>
        <v>0</v>
      </c>
      <c r="AG535" s="143">
        <f t="shared" si="6"/>
        <v>-173981</v>
      </c>
      <c r="AH535" s="143">
        <f t="shared" si="6"/>
        <v>0</v>
      </c>
      <c r="AI535" s="143">
        <f t="shared" si="6"/>
        <v>0</v>
      </c>
      <c r="AJ535" s="143">
        <f t="shared" si="6"/>
        <v>0</v>
      </c>
      <c r="AK535" s="143">
        <f t="shared" si="6"/>
        <v>0</v>
      </c>
      <c r="AL535" s="143">
        <f t="shared" si="6"/>
        <v>178221</v>
      </c>
      <c r="AM535" s="143">
        <f t="shared" si="6"/>
        <v>0</v>
      </c>
      <c r="AN535" s="143">
        <f t="shared" si="6"/>
        <v>0</v>
      </c>
      <c r="AO535" s="143">
        <f t="shared" si="6"/>
        <v>0</v>
      </c>
      <c r="AP535" s="143">
        <f t="shared" si="6"/>
        <v>0</v>
      </c>
      <c r="AQ535" s="143">
        <f t="shared" si="6"/>
        <v>-496450</v>
      </c>
      <c r="AR535" s="143">
        <f t="shared" si="6"/>
        <v>0</v>
      </c>
      <c r="AS535" s="143">
        <f t="shared" si="6"/>
        <v>0</v>
      </c>
      <c r="AT535" s="143">
        <f t="shared" si="6"/>
        <v>0</v>
      </c>
      <c r="AU535" s="143">
        <f t="shared" si="6"/>
        <v>0</v>
      </c>
      <c r="AV535" s="143">
        <f t="shared" si="6"/>
        <v>-502746</v>
      </c>
      <c r="AW535" s="143">
        <f t="shared" si="6"/>
        <v>0</v>
      </c>
      <c r="AX535" s="143">
        <f t="shared" si="6"/>
        <v>0</v>
      </c>
      <c r="AY535" s="143">
        <f t="shared" si="6"/>
        <v>0</v>
      </c>
      <c r="AZ535" s="143">
        <f t="shared" si="6"/>
        <v>0</v>
      </c>
      <c r="BA535" s="143">
        <f t="shared" si="6"/>
        <v>-318749</v>
      </c>
      <c r="BB535" s="143">
        <f t="shared" si="6"/>
        <v>0</v>
      </c>
      <c r="BC535" s="143">
        <f t="shared" si="6"/>
        <v>0</v>
      </c>
      <c r="BD535" s="143">
        <f t="shared" si="6"/>
        <v>0</v>
      </c>
      <c r="BE535" s="143">
        <f t="shared" si="6"/>
        <v>0</v>
      </c>
      <c r="BF535" s="143">
        <f t="shared" si="6"/>
        <v>-941154</v>
      </c>
      <c r="BG535" s="143">
        <f t="shared" si="6"/>
        <v>0</v>
      </c>
      <c r="BH535" s="143">
        <f t="shared" si="6"/>
        <v>0</v>
      </c>
      <c r="BI535" s="143">
        <f t="shared" si="6"/>
        <v>0</v>
      </c>
      <c r="BJ535" s="143">
        <f t="shared" si="6"/>
        <v>0</v>
      </c>
      <c r="BK535" s="143">
        <f t="shared" si="6"/>
        <v>97080</v>
      </c>
      <c r="BL535" s="143">
        <f t="shared" si="6"/>
        <v>0</v>
      </c>
      <c r="BM535" s="143">
        <f t="shared" si="6"/>
        <v>0</v>
      </c>
      <c r="BN535" s="143">
        <f t="shared" si="6"/>
        <v>0</v>
      </c>
      <c r="BO535" s="143">
        <f t="shared" si="6"/>
        <v>0</v>
      </c>
      <c r="BP535" s="143">
        <f t="shared" si="6"/>
        <v>100776</v>
      </c>
      <c r="BQ535" s="143">
        <f t="shared" si="6"/>
        <v>0</v>
      </c>
      <c r="BR535" s="143">
        <f t="shared" si="6"/>
        <v>0</v>
      </c>
      <c r="BS535" s="143">
        <f t="shared" si="5"/>
        <v>0</v>
      </c>
      <c r="BT535" s="143">
        <f t="shared" si="4"/>
        <v>0</v>
      </c>
      <c r="BU535" s="143">
        <f t="shared" si="4"/>
        <v>-3066054</v>
      </c>
      <c r="BV535" s="143">
        <f t="shared" si="4"/>
        <v>0</v>
      </c>
      <c r="BW535" s="143">
        <f t="shared" si="4"/>
        <v>0</v>
      </c>
      <c r="BX535" s="143">
        <f t="shared" si="4"/>
        <v>0</v>
      </c>
      <c r="BY535" s="143" t="e">
        <f>BY20-#REF!</f>
        <v>#REF!</v>
      </c>
      <c r="CA535" s="143" t="e">
        <f>CA20-#REF!</f>
        <v>#REF!</v>
      </c>
      <c r="CB535" s="143" t="e">
        <f>CB20-#REF!</f>
        <v>#REF!</v>
      </c>
    </row>
    <row r="536" spans="8:80" hidden="1" x14ac:dyDescent="0.3">
      <c r="H536" s="143">
        <f t="shared" si="6"/>
        <v>-17564519</v>
      </c>
      <c r="I536" s="143">
        <f t="shared" si="6"/>
        <v>0</v>
      </c>
      <c r="J536" s="143">
        <f t="shared" si="6"/>
        <v>0</v>
      </c>
      <c r="K536" s="143">
        <f t="shared" si="6"/>
        <v>0</v>
      </c>
      <c r="L536" s="143">
        <f t="shared" si="6"/>
        <v>0</v>
      </c>
      <c r="M536" s="143">
        <f t="shared" si="6"/>
        <v>-568671</v>
      </c>
      <c r="N536" s="143">
        <f t="shared" si="6"/>
        <v>0</v>
      </c>
      <c r="O536" s="143">
        <f t="shared" si="6"/>
        <v>0</v>
      </c>
      <c r="P536" s="143">
        <f t="shared" si="6"/>
        <v>0</v>
      </c>
      <c r="Q536" s="143">
        <f t="shared" si="6"/>
        <v>0</v>
      </c>
      <c r="R536" s="143">
        <f t="shared" si="6"/>
        <v>-1487190</v>
      </c>
      <c r="S536" s="143">
        <f t="shared" si="6"/>
        <v>0</v>
      </c>
      <c r="T536" s="143">
        <f t="shared" si="6"/>
        <v>0</v>
      </c>
      <c r="U536" s="143">
        <f t="shared" si="6"/>
        <v>0</v>
      </c>
      <c r="V536" s="143">
        <f t="shared" si="6"/>
        <v>0</v>
      </c>
      <c r="W536" s="143">
        <f t="shared" si="6"/>
        <v>101692</v>
      </c>
      <c r="X536" s="143">
        <f t="shared" si="6"/>
        <v>0</v>
      </c>
      <c r="Y536" s="143">
        <f t="shared" si="6"/>
        <v>0</v>
      </c>
      <c r="Z536" s="143">
        <f t="shared" si="6"/>
        <v>0</v>
      </c>
      <c r="AA536" s="143">
        <f t="shared" si="6"/>
        <v>0</v>
      </c>
      <c r="AB536" s="143">
        <f t="shared" si="6"/>
        <v>903933</v>
      </c>
      <c r="AC536" s="143">
        <f t="shared" si="6"/>
        <v>0</v>
      </c>
      <c r="AD536" s="143">
        <f t="shared" si="6"/>
        <v>0</v>
      </c>
      <c r="AE536" s="143">
        <f t="shared" si="6"/>
        <v>0</v>
      </c>
      <c r="AF536" s="143">
        <f t="shared" si="6"/>
        <v>0</v>
      </c>
      <c r="AG536" s="143">
        <f t="shared" si="6"/>
        <v>1276729</v>
      </c>
      <c r="AH536" s="143">
        <f t="shared" si="6"/>
        <v>0</v>
      </c>
      <c r="AI536" s="143">
        <f t="shared" si="6"/>
        <v>0</v>
      </c>
      <c r="AJ536" s="143">
        <f t="shared" si="6"/>
        <v>0</v>
      </c>
      <c r="AK536" s="143">
        <f t="shared" si="6"/>
        <v>0</v>
      </c>
      <c r="AL536" s="143">
        <f t="shared" si="6"/>
        <v>430217</v>
      </c>
      <c r="AM536" s="143">
        <f t="shared" si="6"/>
        <v>0</v>
      </c>
      <c r="AN536" s="143">
        <f t="shared" si="6"/>
        <v>0</v>
      </c>
      <c r="AO536" s="143">
        <f t="shared" si="6"/>
        <v>0</v>
      </c>
      <c r="AP536" s="143">
        <f t="shared" si="6"/>
        <v>0</v>
      </c>
      <c r="AQ536" s="143">
        <f t="shared" si="6"/>
        <v>495607</v>
      </c>
      <c r="AR536" s="143">
        <f t="shared" si="6"/>
        <v>0</v>
      </c>
      <c r="AS536" s="143">
        <f t="shared" si="6"/>
        <v>0</v>
      </c>
      <c r="AT536" s="143">
        <f t="shared" si="6"/>
        <v>0</v>
      </c>
      <c r="AU536" s="143">
        <f t="shared" si="6"/>
        <v>0</v>
      </c>
      <c r="AV536" s="143">
        <f t="shared" si="6"/>
        <v>665845</v>
      </c>
      <c r="AW536" s="143">
        <f t="shared" si="6"/>
        <v>0</v>
      </c>
      <c r="AX536" s="143">
        <f t="shared" si="6"/>
        <v>0</v>
      </c>
      <c r="AY536" s="143">
        <f t="shared" si="6"/>
        <v>0</v>
      </c>
      <c r="AZ536" s="143">
        <f t="shared" si="6"/>
        <v>0</v>
      </c>
      <c r="BA536" s="143">
        <f t="shared" si="6"/>
        <v>1793564</v>
      </c>
      <c r="BB536" s="143">
        <f t="shared" si="6"/>
        <v>0</v>
      </c>
      <c r="BC536" s="143">
        <f t="shared" si="6"/>
        <v>0</v>
      </c>
      <c r="BD536" s="143">
        <f t="shared" si="6"/>
        <v>0</v>
      </c>
      <c r="BE536" s="143">
        <f t="shared" si="6"/>
        <v>0</v>
      </c>
      <c r="BF536" s="143">
        <f t="shared" si="6"/>
        <v>897442</v>
      </c>
      <c r="BG536" s="143">
        <f t="shared" si="6"/>
        <v>0</v>
      </c>
      <c r="BH536" s="143">
        <f t="shared" si="6"/>
        <v>0</v>
      </c>
      <c r="BI536" s="143">
        <f t="shared" si="6"/>
        <v>0</v>
      </c>
      <c r="BJ536" s="143">
        <f t="shared" si="6"/>
        <v>0</v>
      </c>
      <c r="BK536" s="143">
        <f t="shared" si="6"/>
        <v>-1193056</v>
      </c>
      <c r="BL536" s="143">
        <f t="shared" si="6"/>
        <v>0</v>
      </c>
      <c r="BM536" s="143">
        <f t="shared" si="6"/>
        <v>0</v>
      </c>
      <c r="BN536" s="143">
        <f t="shared" si="6"/>
        <v>0</v>
      </c>
      <c r="BO536" s="143">
        <f t="shared" si="6"/>
        <v>0</v>
      </c>
      <c r="BP536" s="143">
        <f t="shared" si="6"/>
        <v>-529761</v>
      </c>
      <c r="BQ536" s="143">
        <f t="shared" si="6"/>
        <v>0</v>
      </c>
      <c r="BR536" s="143">
        <f t="shared" si="6"/>
        <v>0</v>
      </c>
      <c r="BS536" s="143">
        <f t="shared" si="5"/>
        <v>0</v>
      </c>
      <c r="BT536" s="143">
        <f t="shared" si="4"/>
        <v>0</v>
      </c>
      <c r="BU536" s="143">
        <f t="shared" si="4"/>
        <v>4509168</v>
      </c>
      <c r="BV536" s="143">
        <f t="shared" si="4"/>
        <v>0</v>
      </c>
      <c r="BW536" s="143">
        <f t="shared" si="4"/>
        <v>0</v>
      </c>
      <c r="BX536" s="143">
        <f t="shared" si="4"/>
        <v>0</v>
      </c>
      <c r="BY536" s="143" t="e">
        <f>BY21-#REF!</f>
        <v>#REF!</v>
      </c>
      <c r="CA536" s="143" t="e">
        <f>CA21-#REF!</f>
        <v>#REF!</v>
      </c>
      <c r="CB536" s="143" t="e">
        <f>CB21-#REF!</f>
        <v>#REF!</v>
      </c>
    </row>
    <row r="537" spans="8:80" hidden="1" x14ac:dyDescent="0.3">
      <c r="H537" s="143">
        <f t="shared" si="6"/>
        <v>0</v>
      </c>
      <c r="I537" s="143">
        <f t="shared" si="6"/>
        <v>0</v>
      </c>
      <c r="J537" s="143">
        <f t="shared" si="6"/>
        <v>0</v>
      </c>
      <c r="K537" s="143">
        <f t="shared" si="6"/>
        <v>0</v>
      </c>
      <c r="L537" s="143">
        <f t="shared" si="6"/>
        <v>0</v>
      </c>
      <c r="M537" s="143">
        <f t="shared" si="6"/>
        <v>0</v>
      </c>
      <c r="N537" s="143">
        <f t="shared" si="6"/>
        <v>0</v>
      </c>
      <c r="O537" s="143">
        <f t="shared" si="6"/>
        <v>0</v>
      </c>
      <c r="P537" s="143">
        <f t="shared" si="6"/>
        <v>0</v>
      </c>
      <c r="Q537" s="143">
        <f t="shared" si="6"/>
        <v>0</v>
      </c>
      <c r="R537" s="143">
        <f t="shared" si="6"/>
        <v>0</v>
      </c>
      <c r="S537" s="143">
        <f t="shared" si="6"/>
        <v>0</v>
      </c>
      <c r="T537" s="143">
        <f t="shared" si="6"/>
        <v>0</v>
      </c>
      <c r="U537" s="143">
        <f t="shared" si="6"/>
        <v>0</v>
      </c>
      <c r="V537" s="143">
        <f t="shared" si="6"/>
        <v>0</v>
      </c>
      <c r="W537" s="143">
        <f t="shared" si="6"/>
        <v>0</v>
      </c>
      <c r="X537" s="143">
        <f t="shared" si="6"/>
        <v>0</v>
      </c>
      <c r="Y537" s="143">
        <f t="shared" si="6"/>
        <v>0</v>
      </c>
      <c r="Z537" s="143">
        <f t="shared" si="6"/>
        <v>0</v>
      </c>
      <c r="AA537" s="143">
        <f t="shared" si="6"/>
        <v>0</v>
      </c>
      <c r="AB537" s="143">
        <f t="shared" si="6"/>
        <v>0</v>
      </c>
      <c r="AC537" s="143">
        <f t="shared" si="6"/>
        <v>0</v>
      </c>
      <c r="AD537" s="143">
        <f t="shared" si="6"/>
        <v>0</v>
      </c>
      <c r="AE537" s="143">
        <f t="shared" si="6"/>
        <v>0</v>
      </c>
      <c r="AF537" s="143">
        <f t="shared" si="6"/>
        <v>0</v>
      </c>
      <c r="AG537" s="143">
        <f t="shared" si="6"/>
        <v>0</v>
      </c>
      <c r="AH537" s="143">
        <f t="shared" si="6"/>
        <v>0</v>
      </c>
      <c r="AI537" s="143">
        <f t="shared" si="6"/>
        <v>0</v>
      </c>
      <c r="AJ537" s="143">
        <f t="shared" si="6"/>
        <v>0</v>
      </c>
      <c r="AK537" s="143">
        <f t="shared" si="6"/>
        <v>0</v>
      </c>
      <c r="AL537" s="143">
        <f t="shared" si="6"/>
        <v>0</v>
      </c>
      <c r="AM537" s="143">
        <f t="shared" si="6"/>
        <v>0</v>
      </c>
      <c r="AN537" s="143">
        <f t="shared" si="6"/>
        <v>0</v>
      </c>
      <c r="AO537" s="143">
        <f t="shared" si="6"/>
        <v>0</v>
      </c>
      <c r="AP537" s="143">
        <f t="shared" si="6"/>
        <v>0</v>
      </c>
      <c r="AQ537" s="143">
        <f t="shared" si="6"/>
        <v>0</v>
      </c>
      <c r="AR537" s="143">
        <f t="shared" si="6"/>
        <v>0</v>
      </c>
      <c r="AS537" s="143">
        <f t="shared" si="6"/>
        <v>0</v>
      </c>
      <c r="AT537" s="143">
        <f t="shared" si="6"/>
        <v>0</v>
      </c>
      <c r="AU537" s="143">
        <f t="shared" si="6"/>
        <v>0</v>
      </c>
      <c r="AV537" s="143">
        <f t="shared" si="6"/>
        <v>0</v>
      </c>
      <c r="AW537" s="143">
        <f t="shared" si="6"/>
        <v>0</v>
      </c>
      <c r="AX537" s="143">
        <f t="shared" si="6"/>
        <v>0</v>
      </c>
      <c r="AY537" s="143">
        <f t="shared" si="6"/>
        <v>0</v>
      </c>
      <c r="AZ537" s="143">
        <f t="shared" si="6"/>
        <v>0</v>
      </c>
      <c r="BA537" s="143">
        <f t="shared" si="6"/>
        <v>0</v>
      </c>
      <c r="BB537" s="143">
        <f t="shared" si="6"/>
        <v>0</v>
      </c>
      <c r="BC537" s="143">
        <f t="shared" si="6"/>
        <v>0</v>
      </c>
      <c r="BD537" s="143">
        <f t="shared" si="6"/>
        <v>0</v>
      </c>
      <c r="BE537" s="143">
        <f t="shared" si="6"/>
        <v>0</v>
      </c>
      <c r="BF537" s="143">
        <f t="shared" si="6"/>
        <v>0</v>
      </c>
      <c r="BG537" s="143">
        <f t="shared" si="6"/>
        <v>0</v>
      </c>
      <c r="BH537" s="143">
        <f t="shared" si="6"/>
        <v>0</v>
      </c>
      <c r="BI537" s="143">
        <f t="shared" si="6"/>
        <v>0</v>
      </c>
      <c r="BJ537" s="143">
        <f t="shared" si="6"/>
        <v>0</v>
      </c>
      <c r="BK537" s="143">
        <f t="shared" si="6"/>
        <v>0</v>
      </c>
      <c r="BL537" s="143">
        <f t="shared" si="6"/>
        <v>0</v>
      </c>
      <c r="BM537" s="143">
        <f t="shared" si="6"/>
        <v>0</v>
      </c>
      <c r="BN537" s="143">
        <f t="shared" si="6"/>
        <v>0</v>
      </c>
      <c r="BO537" s="143">
        <f t="shared" si="6"/>
        <v>0</v>
      </c>
      <c r="BP537" s="143">
        <f t="shared" si="6"/>
        <v>0</v>
      </c>
      <c r="BQ537" s="143">
        <f t="shared" si="6"/>
        <v>0</v>
      </c>
      <c r="BR537" s="143">
        <f t="shared" si="6"/>
        <v>0</v>
      </c>
      <c r="BS537" s="143">
        <f t="shared" si="5"/>
        <v>0</v>
      </c>
      <c r="BT537" s="143">
        <f t="shared" si="4"/>
        <v>0</v>
      </c>
      <c r="BU537" s="143">
        <f t="shared" si="4"/>
        <v>0</v>
      </c>
      <c r="BV537" s="143">
        <f t="shared" si="4"/>
        <v>0</v>
      </c>
      <c r="BW537" s="143">
        <f t="shared" si="4"/>
        <v>0</v>
      </c>
      <c r="BX537" s="143">
        <f t="shared" si="4"/>
        <v>0</v>
      </c>
      <c r="BY537" s="143" t="e">
        <f>BY22-#REF!</f>
        <v>#REF!</v>
      </c>
      <c r="CA537" s="143" t="e">
        <f>CA22-#REF!</f>
        <v>#REF!</v>
      </c>
      <c r="CB537" s="143" t="e">
        <f>CB22-#REF!</f>
        <v>#REF!</v>
      </c>
    </row>
    <row r="538" spans="8:80" hidden="1" x14ac:dyDescent="0.3">
      <c r="H538" s="143">
        <f t="shared" si="6"/>
        <v>-2846810</v>
      </c>
      <c r="I538" s="143">
        <f t="shared" si="6"/>
        <v>0</v>
      </c>
      <c r="J538" s="143">
        <f t="shared" si="6"/>
        <v>0</v>
      </c>
      <c r="K538" s="143">
        <f t="shared" si="6"/>
        <v>0</v>
      </c>
      <c r="L538" s="143">
        <f t="shared" si="6"/>
        <v>0</v>
      </c>
      <c r="M538" s="143">
        <f t="shared" si="6"/>
        <v>-226868</v>
      </c>
      <c r="N538" s="143">
        <f t="shared" si="6"/>
        <v>0</v>
      </c>
      <c r="O538" s="143">
        <f t="shared" si="6"/>
        <v>0</v>
      </c>
      <c r="P538" s="143">
        <f t="shared" si="6"/>
        <v>0</v>
      </c>
      <c r="Q538" s="143">
        <f t="shared" si="6"/>
        <v>0</v>
      </c>
      <c r="R538" s="143">
        <f t="shared" si="6"/>
        <v>-690173</v>
      </c>
      <c r="S538" s="143">
        <f t="shared" si="6"/>
        <v>0</v>
      </c>
      <c r="T538" s="143">
        <f t="shared" si="6"/>
        <v>0</v>
      </c>
      <c r="U538" s="143">
        <f t="shared" si="6"/>
        <v>0</v>
      </c>
      <c r="V538" s="143">
        <f t="shared" si="6"/>
        <v>0</v>
      </c>
      <c r="W538" s="143">
        <f t="shared" si="6"/>
        <v>-577493</v>
      </c>
      <c r="X538" s="143">
        <f t="shared" si="6"/>
        <v>0</v>
      </c>
      <c r="Y538" s="143">
        <f t="shared" si="6"/>
        <v>0</v>
      </c>
      <c r="Z538" s="143">
        <f t="shared" si="6"/>
        <v>0</v>
      </c>
      <c r="AA538" s="143">
        <f t="shared" si="6"/>
        <v>0</v>
      </c>
      <c r="AB538" s="143">
        <f t="shared" si="6"/>
        <v>42540</v>
      </c>
      <c r="AC538" s="143">
        <f t="shared" si="6"/>
        <v>0</v>
      </c>
      <c r="AD538" s="143">
        <f t="shared" si="6"/>
        <v>0</v>
      </c>
      <c r="AE538" s="143">
        <f t="shared" si="6"/>
        <v>0</v>
      </c>
      <c r="AF538" s="143">
        <f t="shared" si="6"/>
        <v>0</v>
      </c>
      <c r="AG538" s="143">
        <f t="shared" si="6"/>
        <v>-74432</v>
      </c>
      <c r="AH538" s="143">
        <f t="shared" si="6"/>
        <v>0</v>
      </c>
      <c r="AI538" s="143">
        <f t="shared" si="6"/>
        <v>0</v>
      </c>
      <c r="AJ538" s="143">
        <f t="shared" si="6"/>
        <v>0</v>
      </c>
      <c r="AK538" s="143">
        <f t="shared" si="6"/>
        <v>0</v>
      </c>
      <c r="AL538" s="143">
        <f t="shared" si="6"/>
        <v>-117459</v>
      </c>
      <c r="AM538" s="143">
        <f t="shared" si="6"/>
        <v>0</v>
      </c>
      <c r="AN538" s="143">
        <f t="shared" si="6"/>
        <v>0</v>
      </c>
      <c r="AO538" s="143">
        <f t="shared" si="6"/>
        <v>0</v>
      </c>
      <c r="AP538" s="143">
        <f t="shared" si="6"/>
        <v>0</v>
      </c>
      <c r="AQ538" s="143">
        <f t="shared" si="6"/>
        <v>-12803</v>
      </c>
      <c r="AR538" s="143">
        <f t="shared" si="6"/>
        <v>0</v>
      </c>
      <c r="AS538" s="143">
        <f t="shared" si="6"/>
        <v>0</v>
      </c>
      <c r="AT538" s="143">
        <f t="shared" si="6"/>
        <v>0</v>
      </c>
      <c r="AU538" s="143">
        <f t="shared" si="6"/>
        <v>0</v>
      </c>
      <c r="AV538" s="143">
        <f t="shared" si="6"/>
        <v>-165261</v>
      </c>
      <c r="AW538" s="143">
        <f t="shared" si="6"/>
        <v>0</v>
      </c>
      <c r="AX538" s="143">
        <f t="shared" si="6"/>
        <v>0</v>
      </c>
      <c r="AY538" s="143">
        <f t="shared" si="6"/>
        <v>0</v>
      </c>
      <c r="AZ538" s="143">
        <f t="shared" si="6"/>
        <v>0</v>
      </c>
      <c r="BA538" s="143">
        <f t="shared" si="6"/>
        <v>-108727</v>
      </c>
      <c r="BB538" s="143">
        <f t="shared" si="6"/>
        <v>0</v>
      </c>
      <c r="BC538" s="143">
        <f t="shared" si="6"/>
        <v>0</v>
      </c>
      <c r="BD538" s="143">
        <f t="shared" si="6"/>
        <v>0</v>
      </c>
      <c r="BE538" s="143">
        <f t="shared" si="6"/>
        <v>0</v>
      </c>
      <c r="BF538" s="143">
        <f t="shared" si="6"/>
        <v>-117047</v>
      </c>
      <c r="BG538" s="143">
        <f t="shared" si="6"/>
        <v>0</v>
      </c>
      <c r="BH538" s="143">
        <f t="shared" si="6"/>
        <v>0</v>
      </c>
      <c r="BI538" s="143">
        <f t="shared" si="6"/>
        <v>0</v>
      </c>
      <c r="BJ538" s="143">
        <f t="shared" si="6"/>
        <v>0</v>
      </c>
      <c r="BK538" s="143">
        <f t="shared" si="6"/>
        <v>-328408</v>
      </c>
      <c r="BL538" s="143">
        <f t="shared" si="6"/>
        <v>0</v>
      </c>
      <c r="BM538" s="143">
        <f t="shared" si="6"/>
        <v>0</v>
      </c>
      <c r="BN538" s="143">
        <f t="shared" si="6"/>
        <v>0</v>
      </c>
      <c r="BO538" s="143">
        <f t="shared" si="6"/>
        <v>0</v>
      </c>
      <c r="BP538" s="143">
        <f t="shared" si="6"/>
        <v>-908120</v>
      </c>
      <c r="BQ538" s="143">
        <f t="shared" si="6"/>
        <v>0</v>
      </c>
      <c r="BR538" s="143">
        <f t="shared" si="6"/>
        <v>0</v>
      </c>
      <c r="BS538" s="143">
        <f t="shared" si="5"/>
        <v>0</v>
      </c>
      <c r="BT538" s="143">
        <f t="shared" si="4"/>
        <v>0</v>
      </c>
      <c r="BU538" s="143">
        <f t="shared" si="4"/>
        <v>-2047723</v>
      </c>
      <c r="BV538" s="143">
        <f t="shared" si="4"/>
        <v>0</v>
      </c>
      <c r="BW538" s="143">
        <f t="shared" si="4"/>
        <v>0</v>
      </c>
      <c r="BX538" s="143">
        <f t="shared" si="4"/>
        <v>0</v>
      </c>
      <c r="BY538" s="143" t="e">
        <f>BY23-#REF!</f>
        <v>#REF!</v>
      </c>
      <c r="CA538" s="143" t="e">
        <f>CA23-#REF!</f>
        <v>#REF!</v>
      </c>
      <c r="CB538" s="143" t="e">
        <f>CB23-#REF!</f>
        <v>#REF!</v>
      </c>
    </row>
    <row r="539" spans="8:80" hidden="1" x14ac:dyDescent="0.3">
      <c r="H539" s="143">
        <f t="shared" si="6"/>
        <v>-2846810</v>
      </c>
      <c r="I539" s="143">
        <f t="shared" si="6"/>
        <v>0</v>
      </c>
      <c r="J539" s="143">
        <f t="shared" si="6"/>
        <v>0</v>
      </c>
      <c r="K539" s="143">
        <f t="shared" ref="K539:BR539" si="7">K24-CC24</f>
        <v>0</v>
      </c>
      <c r="L539" s="143">
        <f t="shared" si="7"/>
        <v>0</v>
      </c>
      <c r="M539" s="143">
        <f t="shared" si="7"/>
        <v>-226868</v>
      </c>
      <c r="N539" s="143">
        <f t="shared" si="7"/>
        <v>0</v>
      </c>
      <c r="O539" s="143">
        <f t="shared" si="7"/>
        <v>0</v>
      </c>
      <c r="P539" s="143">
        <f t="shared" si="7"/>
        <v>0</v>
      </c>
      <c r="Q539" s="143">
        <f t="shared" si="7"/>
        <v>0</v>
      </c>
      <c r="R539" s="143">
        <f t="shared" si="7"/>
        <v>-690173</v>
      </c>
      <c r="S539" s="143">
        <f t="shared" si="7"/>
        <v>0</v>
      </c>
      <c r="T539" s="143">
        <f t="shared" si="7"/>
        <v>0</v>
      </c>
      <c r="U539" s="143">
        <f t="shared" si="7"/>
        <v>0</v>
      </c>
      <c r="V539" s="143">
        <f t="shared" si="7"/>
        <v>0</v>
      </c>
      <c r="W539" s="143">
        <f t="shared" si="7"/>
        <v>-577493</v>
      </c>
      <c r="X539" s="143">
        <f t="shared" si="7"/>
        <v>0</v>
      </c>
      <c r="Y539" s="143">
        <f t="shared" si="7"/>
        <v>0</v>
      </c>
      <c r="Z539" s="143">
        <f t="shared" si="7"/>
        <v>0</v>
      </c>
      <c r="AA539" s="143">
        <f t="shared" si="7"/>
        <v>0</v>
      </c>
      <c r="AB539" s="143">
        <f t="shared" si="7"/>
        <v>42540</v>
      </c>
      <c r="AC539" s="143">
        <f t="shared" si="7"/>
        <v>0</v>
      </c>
      <c r="AD539" s="143">
        <f t="shared" si="7"/>
        <v>0</v>
      </c>
      <c r="AE539" s="143">
        <f t="shared" si="7"/>
        <v>0</v>
      </c>
      <c r="AF539" s="143">
        <f t="shared" si="7"/>
        <v>0</v>
      </c>
      <c r="AG539" s="143">
        <f t="shared" si="7"/>
        <v>-74432</v>
      </c>
      <c r="AH539" s="143">
        <f t="shared" si="7"/>
        <v>0</v>
      </c>
      <c r="AI539" s="143">
        <f t="shared" si="7"/>
        <v>0</v>
      </c>
      <c r="AJ539" s="143">
        <f t="shared" si="7"/>
        <v>0</v>
      </c>
      <c r="AK539" s="143">
        <f t="shared" si="7"/>
        <v>0</v>
      </c>
      <c r="AL539" s="143">
        <f t="shared" si="7"/>
        <v>-117459</v>
      </c>
      <c r="AM539" s="143">
        <f t="shared" si="7"/>
        <v>0</v>
      </c>
      <c r="AN539" s="143">
        <f t="shared" si="7"/>
        <v>0</v>
      </c>
      <c r="AO539" s="143">
        <f t="shared" si="7"/>
        <v>0</v>
      </c>
      <c r="AP539" s="143">
        <f t="shared" si="7"/>
        <v>0</v>
      </c>
      <c r="AQ539" s="143">
        <f t="shared" si="7"/>
        <v>-12803</v>
      </c>
      <c r="AR539" s="143">
        <f t="shared" si="7"/>
        <v>0</v>
      </c>
      <c r="AS539" s="143">
        <f t="shared" si="7"/>
        <v>0</v>
      </c>
      <c r="AT539" s="143">
        <f t="shared" si="7"/>
        <v>0</v>
      </c>
      <c r="AU539" s="143">
        <f t="shared" si="7"/>
        <v>0</v>
      </c>
      <c r="AV539" s="143">
        <f t="shared" si="7"/>
        <v>-165261</v>
      </c>
      <c r="AW539" s="143">
        <f t="shared" si="7"/>
        <v>0</v>
      </c>
      <c r="AX539" s="143">
        <f t="shared" si="7"/>
        <v>0</v>
      </c>
      <c r="AY539" s="143">
        <f t="shared" si="7"/>
        <v>0</v>
      </c>
      <c r="AZ539" s="143">
        <f t="shared" si="7"/>
        <v>0</v>
      </c>
      <c r="BA539" s="143">
        <f t="shared" si="7"/>
        <v>-108727</v>
      </c>
      <c r="BB539" s="143">
        <f t="shared" si="7"/>
        <v>0</v>
      </c>
      <c r="BC539" s="143">
        <f t="shared" si="7"/>
        <v>0</v>
      </c>
      <c r="BD539" s="143">
        <f t="shared" si="7"/>
        <v>0</v>
      </c>
      <c r="BE539" s="143">
        <f t="shared" si="7"/>
        <v>0</v>
      </c>
      <c r="BF539" s="143">
        <f t="shared" si="7"/>
        <v>-117047</v>
      </c>
      <c r="BG539" s="143">
        <f t="shared" si="7"/>
        <v>0</v>
      </c>
      <c r="BH539" s="143">
        <f t="shared" si="7"/>
        <v>0</v>
      </c>
      <c r="BI539" s="143">
        <f t="shared" si="7"/>
        <v>0</v>
      </c>
      <c r="BJ539" s="143">
        <f t="shared" si="7"/>
        <v>0</v>
      </c>
      <c r="BK539" s="143">
        <f t="shared" si="7"/>
        <v>-328408</v>
      </c>
      <c r="BL539" s="143">
        <f t="shared" si="7"/>
        <v>0</v>
      </c>
      <c r="BM539" s="143">
        <f t="shared" si="7"/>
        <v>0</v>
      </c>
      <c r="BN539" s="143">
        <f t="shared" si="7"/>
        <v>0</v>
      </c>
      <c r="BO539" s="143">
        <f t="shared" si="7"/>
        <v>0</v>
      </c>
      <c r="BP539" s="143">
        <f t="shared" si="7"/>
        <v>-908120</v>
      </c>
      <c r="BQ539" s="143">
        <f t="shared" si="7"/>
        <v>0</v>
      </c>
      <c r="BR539" s="143">
        <f t="shared" si="7"/>
        <v>0</v>
      </c>
      <c r="BS539" s="143">
        <f t="shared" si="5"/>
        <v>0</v>
      </c>
      <c r="BT539" s="143">
        <f t="shared" si="4"/>
        <v>0</v>
      </c>
      <c r="BU539" s="143">
        <f t="shared" si="4"/>
        <v>-2047723</v>
      </c>
      <c r="BV539" s="143">
        <f t="shared" si="4"/>
        <v>0</v>
      </c>
      <c r="BW539" s="143">
        <f t="shared" si="4"/>
        <v>0</v>
      </c>
      <c r="BX539" s="143">
        <f t="shared" si="4"/>
        <v>0</v>
      </c>
      <c r="BY539" s="143" t="e">
        <f>BY24-#REF!</f>
        <v>#REF!</v>
      </c>
      <c r="CA539" s="143" t="e">
        <f>CA24-#REF!</f>
        <v>#REF!</v>
      </c>
      <c r="CB539" s="143" t="e">
        <f>CB24-#REF!</f>
        <v>#REF!</v>
      </c>
    </row>
    <row r="540" spans="8:80" hidden="1" x14ac:dyDescent="0.3">
      <c r="H540" s="143">
        <f t="shared" ref="H540:BS543" si="8">H26-BZ26</f>
        <v>0</v>
      </c>
      <c r="I540" s="143">
        <f t="shared" si="8"/>
        <v>0</v>
      </c>
      <c r="J540" s="143">
        <f t="shared" si="8"/>
        <v>0</v>
      </c>
      <c r="K540" s="143">
        <f t="shared" si="8"/>
        <v>0</v>
      </c>
      <c r="L540" s="143">
        <f t="shared" si="8"/>
        <v>0</v>
      </c>
      <c r="M540" s="143">
        <f t="shared" si="8"/>
        <v>0</v>
      </c>
      <c r="N540" s="143">
        <f t="shared" si="8"/>
        <v>0</v>
      </c>
      <c r="O540" s="143">
        <f t="shared" si="8"/>
        <v>0</v>
      </c>
      <c r="P540" s="143">
        <f t="shared" si="8"/>
        <v>0</v>
      </c>
      <c r="Q540" s="143">
        <f t="shared" si="8"/>
        <v>0</v>
      </c>
      <c r="R540" s="143">
        <f t="shared" si="8"/>
        <v>0</v>
      </c>
      <c r="S540" s="143">
        <f t="shared" si="8"/>
        <v>0</v>
      </c>
      <c r="T540" s="143">
        <f t="shared" si="8"/>
        <v>0</v>
      </c>
      <c r="U540" s="143">
        <f t="shared" si="8"/>
        <v>0</v>
      </c>
      <c r="V540" s="143">
        <f t="shared" si="8"/>
        <v>0</v>
      </c>
      <c r="W540" s="143">
        <f t="shared" si="8"/>
        <v>0</v>
      </c>
      <c r="X540" s="143">
        <f t="shared" si="8"/>
        <v>0</v>
      </c>
      <c r="Y540" s="143">
        <f t="shared" si="8"/>
        <v>0</v>
      </c>
      <c r="Z540" s="143">
        <f t="shared" si="8"/>
        <v>0</v>
      </c>
      <c r="AA540" s="143">
        <f t="shared" si="8"/>
        <v>0</v>
      </c>
      <c r="AB540" s="143">
        <f t="shared" si="8"/>
        <v>0</v>
      </c>
      <c r="AC540" s="143">
        <f t="shared" si="8"/>
        <v>0</v>
      </c>
      <c r="AD540" s="143">
        <f t="shared" si="8"/>
        <v>0</v>
      </c>
      <c r="AE540" s="143">
        <f t="shared" si="8"/>
        <v>0</v>
      </c>
      <c r="AF540" s="143">
        <f t="shared" si="8"/>
        <v>0</v>
      </c>
      <c r="AG540" s="143">
        <f t="shared" si="8"/>
        <v>0</v>
      </c>
      <c r="AH540" s="143">
        <f t="shared" si="8"/>
        <v>0</v>
      </c>
      <c r="AI540" s="143">
        <f t="shared" si="8"/>
        <v>0</v>
      </c>
      <c r="AJ540" s="143">
        <f t="shared" si="8"/>
        <v>0</v>
      </c>
      <c r="AK540" s="143">
        <f t="shared" si="8"/>
        <v>0</v>
      </c>
      <c r="AL540" s="143">
        <f t="shared" si="8"/>
        <v>0</v>
      </c>
      <c r="AM540" s="143">
        <f t="shared" si="8"/>
        <v>0</v>
      </c>
      <c r="AN540" s="143">
        <f t="shared" si="8"/>
        <v>0</v>
      </c>
      <c r="AO540" s="143">
        <f t="shared" si="8"/>
        <v>0</v>
      </c>
      <c r="AP540" s="143">
        <f t="shared" si="8"/>
        <v>0</v>
      </c>
      <c r="AQ540" s="143">
        <f t="shared" si="8"/>
        <v>0</v>
      </c>
      <c r="AR540" s="143">
        <f t="shared" si="8"/>
        <v>0</v>
      </c>
      <c r="AS540" s="143">
        <f t="shared" si="8"/>
        <v>0</v>
      </c>
      <c r="AT540" s="143">
        <f t="shared" si="8"/>
        <v>0</v>
      </c>
      <c r="AU540" s="143">
        <f t="shared" si="8"/>
        <v>0</v>
      </c>
      <c r="AV540" s="143">
        <f t="shared" si="8"/>
        <v>0</v>
      </c>
      <c r="AW540" s="143">
        <f t="shared" si="8"/>
        <v>0</v>
      </c>
      <c r="AX540" s="143">
        <f t="shared" si="8"/>
        <v>0</v>
      </c>
      <c r="AY540" s="143">
        <f t="shared" si="8"/>
        <v>0</v>
      </c>
      <c r="AZ540" s="143">
        <f t="shared" si="8"/>
        <v>0</v>
      </c>
      <c r="BA540" s="143">
        <f t="shared" si="8"/>
        <v>0</v>
      </c>
      <c r="BB540" s="143">
        <f t="shared" si="8"/>
        <v>0</v>
      </c>
      <c r="BC540" s="143">
        <f t="shared" si="8"/>
        <v>0</v>
      </c>
      <c r="BD540" s="143">
        <f t="shared" si="8"/>
        <v>0</v>
      </c>
      <c r="BE540" s="143">
        <f t="shared" si="8"/>
        <v>0</v>
      </c>
      <c r="BF540" s="143">
        <f t="shared" si="8"/>
        <v>0</v>
      </c>
      <c r="BG540" s="143">
        <f t="shared" si="8"/>
        <v>0</v>
      </c>
      <c r="BH540" s="143">
        <f t="shared" si="8"/>
        <v>0</v>
      </c>
      <c r="BI540" s="143">
        <f t="shared" si="8"/>
        <v>0</v>
      </c>
      <c r="BJ540" s="143">
        <f t="shared" si="8"/>
        <v>0</v>
      </c>
      <c r="BK540" s="143">
        <f t="shared" si="8"/>
        <v>0</v>
      </c>
      <c r="BL540" s="143">
        <f t="shared" si="8"/>
        <v>0</v>
      </c>
      <c r="BM540" s="143">
        <f t="shared" si="8"/>
        <v>0</v>
      </c>
      <c r="BN540" s="143">
        <f t="shared" si="8"/>
        <v>0</v>
      </c>
      <c r="BO540" s="143">
        <f t="shared" si="8"/>
        <v>0</v>
      </c>
      <c r="BP540" s="143">
        <f t="shared" si="8"/>
        <v>0</v>
      </c>
      <c r="BQ540" s="143">
        <f t="shared" si="8"/>
        <v>0</v>
      </c>
      <c r="BR540" s="143">
        <f t="shared" si="8"/>
        <v>0</v>
      </c>
      <c r="BS540" s="143">
        <f t="shared" si="8"/>
        <v>0</v>
      </c>
      <c r="BT540" s="143">
        <f t="shared" ref="BT540:BX555" si="9">BT26-EL26</f>
        <v>0</v>
      </c>
      <c r="BU540" s="143">
        <f t="shared" si="9"/>
        <v>0</v>
      </c>
      <c r="BV540" s="143">
        <f t="shared" si="9"/>
        <v>0</v>
      </c>
      <c r="BW540" s="143">
        <f t="shared" si="9"/>
        <v>0</v>
      </c>
      <c r="BX540" s="143">
        <f t="shared" si="9"/>
        <v>0</v>
      </c>
      <c r="BY540" s="143" t="e">
        <f>BY26-#REF!</f>
        <v>#REF!</v>
      </c>
      <c r="CA540" s="143" t="e">
        <f>CA26-#REF!</f>
        <v>#REF!</v>
      </c>
      <c r="CB540" s="143" t="e">
        <f>CB26-#REF!</f>
        <v>#REF!</v>
      </c>
    </row>
    <row r="541" spans="8:80" hidden="1" x14ac:dyDescent="0.3">
      <c r="H541" s="143">
        <f t="shared" si="8"/>
        <v>0</v>
      </c>
      <c r="I541" s="143">
        <f t="shared" si="8"/>
        <v>0</v>
      </c>
      <c r="J541" s="143">
        <f t="shared" si="8"/>
        <v>0</v>
      </c>
      <c r="K541" s="143">
        <f t="shared" si="8"/>
        <v>0</v>
      </c>
      <c r="L541" s="143">
        <f t="shared" si="8"/>
        <v>0</v>
      </c>
      <c r="M541" s="143">
        <f t="shared" si="8"/>
        <v>0</v>
      </c>
      <c r="N541" s="143">
        <f t="shared" si="8"/>
        <v>0</v>
      </c>
      <c r="O541" s="143">
        <f t="shared" si="8"/>
        <v>0</v>
      </c>
      <c r="P541" s="143">
        <f t="shared" si="8"/>
        <v>0</v>
      </c>
      <c r="Q541" s="143">
        <f t="shared" si="8"/>
        <v>0</v>
      </c>
      <c r="R541" s="143">
        <f t="shared" si="8"/>
        <v>0</v>
      </c>
      <c r="S541" s="143">
        <f t="shared" si="8"/>
        <v>0</v>
      </c>
      <c r="T541" s="143">
        <f t="shared" si="8"/>
        <v>0</v>
      </c>
      <c r="U541" s="143">
        <f t="shared" si="8"/>
        <v>0</v>
      </c>
      <c r="V541" s="143">
        <f t="shared" si="8"/>
        <v>0</v>
      </c>
      <c r="W541" s="143">
        <f t="shared" si="8"/>
        <v>0</v>
      </c>
      <c r="X541" s="143">
        <f t="shared" si="8"/>
        <v>0</v>
      </c>
      <c r="Y541" s="143">
        <f t="shared" si="8"/>
        <v>0</v>
      </c>
      <c r="Z541" s="143">
        <f t="shared" si="8"/>
        <v>0</v>
      </c>
      <c r="AA541" s="143">
        <f t="shared" si="8"/>
        <v>0</v>
      </c>
      <c r="AB541" s="143">
        <f t="shared" si="8"/>
        <v>0</v>
      </c>
      <c r="AC541" s="143">
        <f t="shared" si="8"/>
        <v>0</v>
      </c>
      <c r="AD541" s="143">
        <f t="shared" si="8"/>
        <v>0</v>
      </c>
      <c r="AE541" s="143">
        <f t="shared" si="8"/>
        <v>0</v>
      </c>
      <c r="AF541" s="143">
        <f t="shared" si="8"/>
        <v>0</v>
      </c>
      <c r="AG541" s="143">
        <f t="shared" si="8"/>
        <v>0</v>
      </c>
      <c r="AH541" s="143">
        <f t="shared" si="8"/>
        <v>0</v>
      </c>
      <c r="AI541" s="143">
        <f t="shared" si="8"/>
        <v>0</v>
      </c>
      <c r="AJ541" s="143">
        <f t="shared" si="8"/>
        <v>0</v>
      </c>
      <c r="AK541" s="143">
        <f t="shared" si="8"/>
        <v>0</v>
      </c>
      <c r="AL541" s="143">
        <f t="shared" si="8"/>
        <v>0</v>
      </c>
      <c r="AM541" s="143">
        <f t="shared" si="8"/>
        <v>0</v>
      </c>
      <c r="AN541" s="143">
        <f t="shared" si="8"/>
        <v>0</v>
      </c>
      <c r="AO541" s="143">
        <f t="shared" si="8"/>
        <v>0</v>
      </c>
      <c r="AP541" s="143">
        <f t="shared" si="8"/>
        <v>0</v>
      </c>
      <c r="AQ541" s="143">
        <f t="shared" si="8"/>
        <v>0</v>
      </c>
      <c r="AR541" s="143">
        <f t="shared" si="8"/>
        <v>0</v>
      </c>
      <c r="AS541" s="143">
        <f t="shared" si="8"/>
        <v>0</v>
      </c>
      <c r="AT541" s="143">
        <f t="shared" si="8"/>
        <v>0</v>
      </c>
      <c r="AU541" s="143">
        <f t="shared" si="8"/>
        <v>0</v>
      </c>
      <c r="AV541" s="143">
        <f t="shared" si="8"/>
        <v>0</v>
      </c>
      <c r="AW541" s="143">
        <f t="shared" si="8"/>
        <v>0</v>
      </c>
      <c r="AX541" s="143">
        <f t="shared" si="8"/>
        <v>0</v>
      </c>
      <c r="AY541" s="143">
        <f t="shared" si="8"/>
        <v>0</v>
      </c>
      <c r="AZ541" s="143">
        <f t="shared" si="8"/>
        <v>0</v>
      </c>
      <c r="BA541" s="143">
        <f t="shared" si="8"/>
        <v>0</v>
      </c>
      <c r="BB541" s="143">
        <f t="shared" si="8"/>
        <v>0</v>
      </c>
      <c r="BC541" s="143">
        <f t="shared" si="8"/>
        <v>0</v>
      </c>
      <c r="BD541" s="143">
        <f t="shared" si="8"/>
        <v>0</v>
      </c>
      <c r="BE541" s="143">
        <f t="shared" si="8"/>
        <v>0</v>
      </c>
      <c r="BF541" s="143">
        <f t="shared" si="8"/>
        <v>0</v>
      </c>
      <c r="BG541" s="143">
        <f t="shared" si="8"/>
        <v>0</v>
      </c>
      <c r="BH541" s="143">
        <f t="shared" si="8"/>
        <v>0</v>
      </c>
      <c r="BI541" s="143">
        <f t="shared" si="8"/>
        <v>0</v>
      </c>
      <c r="BJ541" s="143">
        <f t="shared" si="8"/>
        <v>0</v>
      </c>
      <c r="BK541" s="143">
        <f t="shared" si="8"/>
        <v>0</v>
      </c>
      <c r="BL541" s="143">
        <f t="shared" si="8"/>
        <v>0</v>
      </c>
      <c r="BM541" s="143">
        <f t="shared" si="8"/>
        <v>0</v>
      </c>
      <c r="BN541" s="143">
        <f t="shared" si="8"/>
        <v>0</v>
      </c>
      <c r="BO541" s="143">
        <f t="shared" si="8"/>
        <v>0</v>
      </c>
      <c r="BP541" s="143">
        <f t="shared" si="8"/>
        <v>0</v>
      </c>
      <c r="BQ541" s="143">
        <f t="shared" si="8"/>
        <v>0</v>
      </c>
      <c r="BR541" s="143">
        <f t="shared" si="8"/>
        <v>0</v>
      </c>
      <c r="BS541" s="143">
        <f t="shared" si="8"/>
        <v>0</v>
      </c>
      <c r="BT541" s="143">
        <f t="shared" si="9"/>
        <v>0</v>
      </c>
      <c r="BU541" s="143">
        <f t="shared" si="9"/>
        <v>0</v>
      </c>
      <c r="BV541" s="143">
        <f t="shared" si="9"/>
        <v>0</v>
      </c>
      <c r="BW541" s="143">
        <f t="shared" si="9"/>
        <v>0</v>
      </c>
      <c r="BX541" s="143">
        <f t="shared" si="9"/>
        <v>0</v>
      </c>
      <c r="BY541" s="143" t="e">
        <f>BY27-#REF!</f>
        <v>#REF!</v>
      </c>
      <c r="CA541" s="143" t="e">
        <f>CA27-#REF!</f>
        <v>#REF!</v>
      </c>
      <c r="CB541" s="143" t="e">
        <f>CB27-#REF!</f>
        <v>#REF!</v>
      </c>
    </row>
    <row r="542" spans="8:80" hidden="1" x14ac:dyDescent="0.3">
      <c r="H542" s="143">
        <f t="shared" si="8"/>
        <v>0</v>
      </c>
      <c r="I542" s="143">
        <f t="shared" si="8"/>
        <v>0</v>
      </c>
      <c r="J542" s="143">
        <f t="shared" si="8"/>
        <v>0</v>
      </c>
      <c r="K542" s="143">
        <f t="shared" si="8"/>
        <v>0</v>
      </c>
      <c r="L542" s="143">
        <f t="shared" si="8"/>
        <v>0</v>
      </c>
      <c r="M542" s="143">
        <f t="shared" si="8"/>
        <v>0</v>
      </c>
      <c r="N542" s="143">
        <f t="shared" si="8"/>
        <v>0</v>
      </c>
      <c r="O542" s="143">
        <f t="shared" si="8"/>
        <v>0</v>
      </c>
      <c r="P542" s="143">
        <f t="shared" si="8"/>
        <v>0</v>
      </c>
      <c r="Q542" s="143">
        <f t="shared" si="8"/>
        <v>0</v>
      </c>
      <c r="R542" s="143">
        <f t="shared" si="8"/>
        <v>0</v>
      </c>
      <c r="S542" s="143">
        <f t="shared" si="8"/>
        <v>0</v>
      </c>
      <c r="T542" s="143">
        <f t="shared" si="8"/>
        <v>0</v>
      </c>
      <c r="U542" s="143">
        <f t="shared" si="8"/>
        <v>0</v>
      </c>
      <c r="V542" s="143">
        <f t="shared" si="8"/>
        <v>0</v>
      </c>
      <c r="W542" s="143">
        <f t="shared" si="8"/>
        <v>0</v>
      </c>
      <c r="X542" s="143">
        <f t="shared" si="8"/>
        <v>0</v>
      </c>
      <c r="Y542" s="143">
        <f t="shared" si="8"/>
        <v>0</v>
      </c>
      <c r="Z542" s="143">
        <f t="shared" si="8"/>
        <v>0</v>
      </c>
      <c r="AA542" s="143">
        <f t="shared" si="8"/>
        <v>0</v>
      </c>
      <c r="AB542" s="143">
        <f t="shared" si="8"/>
        <v>0</v>
      </c>
      <c r="AC542" s="143">
        <f t="shared" si="8"/>
        <v>0</v>
      </c>
      <c r="AD542" s="143">
        <f t="shared" si="8"/>
        <v>0</v>
      </c>
      <c r="AE542" s="143">
        <f t="shared" si="8"/>
        <v>0</v>
      </c>
      <c r="AF542" s="143">
        <f t="shared" si="8"/>
        <v>0</v>
      </c>
      <c r="AG542" s="143">
        <f t="shared" si="8"/>
        <v>0</v>
      </c>
      <c r="AH542" s="143">
        <f t="shared" si="8"/>
        <v>0</v>
      </c>
      <c r="AI542" s="143">
        <f t="shared" si="8"/>
        <v>0</v>
      </c>
      <c r="AJ542" s="143">
        <f t="shared" si="8"/>
        <v>0</v>
      </c>
      <c r="AK542" s="143">
        <f t="shared" si="8"/>
        <v>0</v>
      </c>
      <c r="AL542" s="143">
        <f t="shared" si="8"/>
        <v>0</v>
      </c>
      <c r="AM542" s="143">
        <f t="shared" si="8"/>
        <v>0</v>
      </c>
      <c r="AN542" s="143">
        <f t="shared" si="8"/>
        <v>0</v>
      </c>
      <c r="AO542" s="143">
        <f t="shared" si="8"/>
        <v>0</v>
      </c>
      <c r="AP542" s="143">
        <f t="shared" si="8"/>
        <v>0</v>
      </c>
      <c r="AQ542" s="143">
        <f t="shared" si="8"/>
        <v>0</v>
      </c>
      <c r="AR542" s="143">
        <f t="shared" si="8"/>
        <v>0</v>
      </c>
      <c r="AS542" s="143">
        <f t="shared" si="8"/>
        <v>0</v>
      </c>
      <c r="AT542" s="143">
        <f t="shared" si="8"/>
        <v>0</v>
      </c>
      <c r="AU542" s="143">
        <f t="shared" si="8"/>
        <v>0</v>
      </c>
      <c r="AV542" s="143">
        <f t="shared" si="8"/>
        <v>0</v>
      </c>
      <c r="AW542" s="143">
        <f t="shared" si="8"/>
        <v>0</v>
      </c>
      <c r="AX542" s="143">
        <f t="shared" si="8"/>
        <v>0</v>
      </c>
      <c r="AY542" s="143">
        <f t="shared" si="8"/>
        <v>0</v>
      </c>
      <c r="AZ542" s="143">
        <f t="shared" si="8"/>
        <v>0</v>
      </c>
      <c r="BA542" s="143">
        <f t="shared" si="8"/>
        <v>0</v>
      </c>
      <c r="BB542" s="143">
        <f t="shared" si="8"/>
        <v>0</v>
      </c>
      <c r="BC542" s="143">
        <f t="shared" si="8"/>
        <v>0</v>
      </c>
      <c r="BD542" s="143">
        <f t="shared" si="8"/>
        <v>0</v>
      </c>
      <c r="BE542" s="143">
        <f t="shared" si="8"/>
        <v>0</v>
      </c>
      <c r="BF542" s="143">
        <f t="shared" si="8"/>
        <v>0</v>
      </c>
      <c r="BG542" s="143">
        <f t="shared" si="8"/>
        <v>0</v>
      </c>
      <c r="BH542" s="143">
        <f t="shared" si="8"/>
        <v>0</v>
      </c>
      <c r="BI542" s="143">
        <f t="shared" si="8"/>
        <v>0</v>
      </c>
      <c r="BJ542" s="143">
        <f t="shared" si="8"/>
        <v>0</v>
      </c>
      <c r="BK542" s="143">
        <f t="shared" si="8"/>
        <v>0</v>
      </c>
      <c r="BL542" s="143">
        <f t="shared" si="8"/>
        <v>0</v>
      </c>
      <c r="BM542" s="143">
        <f t="shared" si="8"/>
        <v>0</v>
      </c>
      <c r="BN542" s="143">
        <f t="shared" si="8"/>
        <v>0</v>
      </c>
      <c r="BO542" s="143">
        <f t="shared" si="8"/>
        <v>0</v>
      </c>
      <c r="BP542" s="143">
        <f t="shared" si="8"/>
        <v>0</v>
      </c>
      <c r="BQ542" s="143">
        <f t="shared" si="8"/>
        <v>0</v>
      </c>
      <c r="BR542" s="143">
        <f t="shared" si="8"/>
        <v>0</v>
      </c>
      <c r="BS542" s="143">
        <f t="shared" si="8"/>
        <v>0</v>
      </c>
      <c r="BT542" s="143">
        <f t="shared" si="9"/>
        <v>0</v>
      </c>
      <c r="BU542" s="143">
        <f t="shared" si="9"/>
        <v>0</v>
      </c>
      <c r="BV542" s="143">
        <f t="shared" si="9"/>
        <v>0</v>
      </c>
      <c r="BW542" s="143">
        <f t="shared" si="9"/>
        <v>0</v>
      </c>
      <c r="BX542" s="143">
        <f t="shared" si="9"/>
        <v>0</v>
      </c>
      <c r="BY542" s="143" t="e">
        <f>BY28-#REF!</f>
        <v>#REF!</v>
      </c>
      <c r="CA542" s="143" t="e">
        <f>CA28-#REF!</f>
        <v>#REF!</v>
      </c>
      <c r="CB542" s="143" t="e">
        <f>CB28-#REF!</f>
        <v>#REF!</v>
      </c>
    </row>
    <row r="543" spans="8:80" hidden="1" x14ac:dyDescent="0.3">
      <c r="H543" s="143">
        <f t="shared" si="8"/>
        <v>0</v>
      </c>
      <c r="I543" s="143">
        <f t="shared" si="8"/>
        <v>0</v>
      </c>
      <c r="J543" s="143">
        <f t="shared" si="8"/>
        <v>0</v>
      </c>
      <c r="K543" s="143">
        <f t="shared" si="8"/>
        <v>0</v>
      </c>
      <c r="L543" s="143">
        <f t="shared" si="8"/>
        <v>0</v>
      </c>
      <c r="M543" s="143">
        <f t="shared" si="8"/>
        <v>0</v>
      </c>
      <c r="N543" s="143">
        <f t="shared" si="8"/>
        <v>0</v>
      </c>
      <c r="O543" s="143">
        <f t="shared" si="8"/>
        <v>0</v>
      </c>
      <c r="P543" s="143">
        <f t="shared" si="8"/>
        <v>0</v>
      </c>
      <c r="Q543" s="143">
        <f t="shared" si="8"/>
        <v>0</v>
      </c>
      <c r="R543" s="143">
        <f t="shared" si="8"/>
        <v>0</v>
      </c>
      <c r="S543" s="143">
        <f t="shared" si="8"/>
        <v>0</v>
      </c>
      <c r="T543" s="143">
        <f t="shared" si="8"/>
        <v>0</v>
      </c>
      <c r="U543" s="143">
        <f t="shared" si="8"/>
        <v>0</v>
      </c>
      <c r="V543" s="143">
        <f t="shared" si="8"/>
        <v>0</v>
      </c>
      <c r="W543" s="143">
        <f t="shared" si="8"/>
        <v>0</v>
      </c>
      <c r="X543" s="143">
        <f t="shared" si="8"/>
        <v>0</v>
      </c>
      <c r="Y543" s="143">
        <f t="shared" si="8"/>
        <v>0</v>
      </c>
      <c r="Z543" s="143">
        <f t="shared" si="8"/>
        <v>0</v>
      </c>
      <c r="AA543" s="143">
        <f t="shared" si="8"/>
        <v>0</v>
      </c>
      <c r="AB543" s="143">
        <f t="shared" si="8"/>
        <v>0</v>
      </c>
      <c r="AC543" s="143">
        <f t="shared" si="8"/>
        <v>0</v>
      </c>
      <c r="AD543" s="143">
        <f t="shared" si="8"/>
        <v>0</v>
      </c>
      <c r="AE543" s="143">
        <f t="shared" si="8"/>
        <v>0</v>
      </c>
      <c r="AF543" s="143">
        <f t="shared" si="8"/>
        <v>0</v>
      </c>
      <c r="AG543" s="143">
        <f t="shared" si="8"/>
        <v>0</v>
      </c>
      <c r="AH543" s="143">
        <f t="shared" si="8"/>
        <v>0</v>
      </c>
      <c r="AI543" s="143">
        <f t="shared" si="8"/>
        <v>0</v>
      </c>
      <c r="AJ543" s="143">
        <f t="shared" si="8"/>
        <v>0</v>
      </c>
      <c r="AK543" s="143">
        <f t="shared" si="8"/>
        <v>0</v>
      </c>
      <c r="AL543" s="143">
        <f t="shared" si="8"/>
        <v>0</v>
      </c>
      <c r="AM543" s="143">
        <f t="shared" si="8"/>
        <v>0</v>
      </c>
      <c r="AN543" s="143">
        <f t="shared" si="8"/>
        <v>0</v>
      </c>
      <c r="AO543" s="143">
        <f t="shared" si="8"/>
        <v>0</v>
      </c>
      <c r="AP543" s="143">
        <f t="shared" si="8"/>
        <v>0</v>
      </c>
      <c r="AQ543" s="143">
        <f t="shared" si="8"/>
        <v>0</v>
      </c>
      <c r="AR543" s="143">
        <f t="shared" si="8"/>
        <v>0</v>
      </c>
      <c r="AS543" s="143">
        <f t="shared" si="8"/>
        <v>0</v>
      </c>
      <c r="AT543" s="143">
        <f t="shared" si="8"/>
        <v>0</v>
      </c>
      <c r="AU543" s="143">
        <f t="shared" si="8"/>
        <v>0</v>
      </c>
      <c r="AV543" s="143">
        <f t="shared" si="8"/>
        <v>0</v>
      </c>
      <c r="AW543" s="143">
        <f t="shared" si="8"/>
        <v>0</v>
      </c>
      <c r="AX543" s="143">
        <f t="shared" si="8"/>
        <v>0</v>
      </c>
      <c r="AY543" s="143">
        <f t="shared" si="8"/>
        <v>0</v>
      </c>
      <c r="AZ543" s="143">
        <f t="shared" si="8"/>
        <v>0</v>
      </c>
      <c r="BA543" s="143">
        <f t="shared" si="8"/>
        <v>0</v>
      </c>
      <c r="BB543" s="143">
        <f t="shared" si="8"/>
        <v>0</v>
      </c>
      <c r="BC543" s="143">
        <f t="shared" si="8"/>
        <v>0</v>
      </c>
      <c r="BD543" s="143">
        <f t="shared" si="8"/>
        <v>0</v>
      </c>
      <c r="BE543" s="143">
        <f t="shared" si="8"/>
        <v>0</v>
      </c>
      <c r="BF543" s="143">
        <f t="shared" si="8"/>
        <v>0</v>
      </c>
      <c r="BG543" s="143">
        <f t="shared" si="8"/>
        <v>0</v>
      </c>
      <c r="BH543" s="143">
        <f t="shared" si="8"/>
        <v>0</v>
      </c>
      <c r="BI543" s="143">
        <f t="shared" si="8"/>
        <v>0</v>
      </c>
      <c r="BJ543" s="143">
        <f t="shared" si="8"/>
        <v>0</v>
      </c>
      <c r="BK543" s="143">
        <f t="shared" si="8"/>
        <v>0</v>
      </c>
      <c r="BL543" s="143">
        <f t="shared" si="8"/>
        <v>0</v>
      </c>
      <c r="BM543" s="143">
        <f t="shared" si="8"/>
        <v>0</v>
      </c>
      <c r="BN543" s="143">
        <f t="shared" si="8"/>
        <v>0</v>
      </c>
      <c r="BO543" s="143">
        <f t="shared" si="8"/>
        <v>0</v>
      </c>
      <c r="BP543" s="143">
        <f t="shared" si="8"/>
        <v>0</v>
      </c>
      <c r="BQ543" s="143">
        <f t="shared" si="8"/>
        <v>0</v>
      </c>
      <c r="BR543" s="143">
        <f t="shared" si="8"/>
        <v>0</v>
      </c>
      <c r="BS543" s="143">
        <f t="shared" ref="BS543:BS558" si="10">BS29-EK29</f>
        <v>0</v>
      </c>
      <c r="BT543" s="143">
        <f t="shared" si="9"/>
        <v>0</v>
      </c>
      <c r="BU543" s="143">
        <f t="shared" si="9"/>
        <v>0</v>
      </c>
      <c r="BV543" s="143">
        <f t="shared" si="9"/>
        <v>0</v>
      </c>
      <c r="BW543" s="143">
        <f t="shared" si="9"/>
        <v>0</v>
      </c>
      <c r="BX543" s="143">
        <f t="shared" si="9"/>
        <v>0</v>
      </c>
      <c r="BY543" s="143" t="e">
        <f>BY29-#REF!</f>
        <v>#REF!</v>
      </c>
      <c r="CA543" s="143" t="e">
        <f>CA29-#REF!</f>
        <v>#REF!</v>
      </c>
      <c r="CB543" s="143" t="e">
        <f>CB29-#REF!</f>
        <v>#REF!</v>
      </c>
    </row>
    <row r="544" spans="8:80" hidden="1" x14ac:dyDescent="0.3">
      <c r="H544" s="143">
        <f t="shared" ref="H544:BR548" si="11">H30-BZ30</f>
        <v>0</v>
      </c>
      <c r="I544" s="143">
        <f t="shared" si="11"/>
        <v>0</v>
      </c>
      <c r="J544" s="143">
        <f t="shared" si="11"/>
        <v>0</v>
      </c>
      <c r="K544" s="143">
        <f t="shared" si="11"/>
        <v>0</v>
      </c>
      <c r="L544" s="143">
        <f t="shared" si="11"/>
        <v>0</v>
      </c>
      <c r="M544" s="143">
        <f t="shared" si="11"/>
        <v>0</v>
      </c>
      <c r="N544" s="143">
        <f t="shared" si="11"/>
        <v>0</v>
      </c>
      <c r="O544" s="143">
        <f t="shared" si="11"/>
        <v>0</v>
      </c>
      <c r="P544" s="143">
        <f t="shared" si="11"/>
        <v>0</v>
      </c>
      <c r="Q544" s="143">
        <f t="shared" si="11"/>
        <v>0</v>
      </c>
      <c r="R544" s="143">
        <f t="shared" si="11"/>
        <v>0</v>
      </c>
      <c r="S544" s="143">
        <f t="shared" si="11"/>
        <v>0</v>
      </c>
      <c r="T544" s="143">
        <f t="shared" si="11"/>
        <v>0</v>
      </c>
      <c r="U544" s="143">
        <f t="shared" si="11"/>
        <v>0</v>
      </c>
      <c r="V544" s="143">
        <f t="shared" si="11"/>
        <v>0</v>
      </c>
      <c r="W544" s="143">
        <f t="shared" si="11"/>
        <v>0</v>
      </c>
      <c r="X544" s="143">
        <f t="shared" si="11"/>
        <v>0</v>
      </c>
      <c r="Y544" s="143">
        <f t="shared" si="11"/>
        <v>0</v>
      </c>
      <c r="Z544" s="143">
        <f t="shared" si="11"/>
        <v>0</v>
      </c>
      <c r="AA544" s="143">
        <f t="shared" si="11"/>
        <v>0</v>
      </c>
      <c r="AB544" s="143">
        <f t="shared" si="11"/>
        <v>0</v>
      </c>
      <c r="AC544" s="143">
        <f t="shared" si="11"/>
        <v>0</v>
      </c>
      <c r="AD544" s="143">
        <f t="shared" si="11"/>
        <v>0</v>
      </c>
      <c r="AE544" s="143">
        <f t="shared" si="11"/>
        <v>0</v>
      </c>
      <c r="AF544" s="143">
        <f t="shared" si="11"/>
        <v>0</v>
      </c>
      <c r="AG544" s="143">
        <f t="shared" si="11"/>
        <v>0</v>
      </c>
      <c r="AH544" s="143">
        <f t="shared" si="11"/>
        <v>0</v>
      </c>
      <c r="AI544" s="143">
        <f t="shared" si="11"/>
        <v>0</v>
      </c>
      <c r="AJ544" s="143">
        <f t="shared" si="11"/>
        <v>0</v>
      </c>
      <c r="AK544" s="143">
        <f t="shared" si="11"/>
        <v>0</v>
      </c>
      <c r="AL544" s="143">
        <f t="shared" si="11"/>
        <v>0</v>
      </c>
      <c r="AM544" s="143">
        <f t="shared" si="11"/>
        <v>0</v>
      </c>
      <c r="AN544" s="143">
        <f t="shared" si="11"/>
        <v>0</v>
      </c>
      <c r="AO544" s="143">
        <f t="shared" si="11"/>
        <v>0</v>
      </c>
      <c r="AP544" s="143">
        <f t="shared" si="11"/>
        <v>0</v>
      </c>
      <c r="AQ544" s="143">
        <f t="shared" si="11"/>
        <v>0</v>
      </c>
      <c r="AR544" s="143">
        <f t="shared" si="11"/>
        <v>0</v>
      </c>
      <c r="AS544" s="143">
        <f t="shared" si="11"/>
        <v>0</v>
      </c>
      <c r="AT544" s="143">
        <f t="shared" si="11"/>
        <v>0</v>
      </c>
      <c r="AU544" s="143">
        <f t="shared" si="11"/>
        <v>0</v>
      </c>
      <c r="AV544" s="143">
        <f t="shared" si="11"/>
        <v>0</v>
      </c>
      <c r="AW544" s="143">
        <f t="shared" si="11"/>
        <v>0</v>
      </c>
      <c r="AX544" s="143">
        <f t="shared" si="11"/>
        <v>0</v>
      </c>
      <c r="AY544" s="143">
        <f t="shared" si="11"/>
        <v>0</v>
      </c>
      <c r="AZ544" s="143">
        <f t="shared" si="11"/>
        <v>0</v>
      </c>
      <c r="BA544" s="143">
        <f t="shared" si="11"/>
        <v>0</v>
      </c>
      <c r="BB544" s="143">
        <f t="shared" si="11"/>
        <v>0</v>
      </c>
      <c r="BC544" s="143">
        <f t="shared" si="11"/>
        <v>0</v>
      </c>
      <c r="BD544" s="143">
        <f t="shared" si="11"/>
        <v>0</v>
      </c>
      <c r="BE544" s="143">
        <f t="shared" si="11"/>
        <v>0</v>
      </c>
      <c r="BF544" s="143">
        <f t="shared" si="11"/>
        <v>0</v>
      </c>
      <c r="BG544" s="143">
        <f t="shared" si="11"/>
        <v>0</v>
      </c>
      <c r="BH544" s="143">
        <f t="shared" si="11"/>
        <v>0</v>
      </c>
      <c r="BI544" s="143">
        <f t="shared" si="11"/>
        <v>0</v>
      </c>
      <c r="BJ544" s="143">
        <f t="shared" si="11"/>
        <v>0</v>
      </c>
      <c r="BK544" s="143">
        <f t="shared" si="11"/>
        <v>0</v>
      </c>
      <c r="BL544" s="143">
        <f t="shared" si="11"/>
        <v>0</v>
      </c>
      <c r="BM544" s="143">
        <f t="shared" si="11"/>
        <v>0</v>
      </c>
      <c r="BN544" s="143">
        <f t="shared" si="11"/>
        <v>0</v>
      </c>
      <c r="BO544" s="143">
        <f t="shared" si="11"/>
        <v>0</v>
      </c>
      <c r="BP544" s="143">
        <f t="shared" si="11"/>
        <v>0</v>
      </c>
      <c r="BQ544" s="143">
        <f t="shared" si="11"/>
        <v>0</v>
      </c>
      <c r="BR544" s="143">
        <f t="shared" si="11"/>
        <v>0</v>
      </c>
      <c r="BS544" s="143">
        <f t="shared" si="10"/>
        <v>0</v>
      </c>
      <c r="BT544" s="143">
        <f t="shared" si="9"/>
        <v>0</v>
      </c>
      <c r="BU544" s="143">
        <f t="shared" si="9"/>
        <v>0</v>
      </c>
      <c r="BV544" s="143">
        <f t="shared" si="9"/>
        <v>0</v>
      </c>
      <c r="BW544" s="143">
        <f t="shared" si="9"/>
        <v>0</v>
      </c>
      <c r="BX544" s="143">
        <f t="shared" si="9"/>
        <v>0</v>
      </c>
      <c r="BY544" s="143" t="e">
        <f>BY30-#REF!</f>
        <v>#REF!</v>
      </c>
      <c r="CA544" s="143" t="e">
        <f>CA30-#REF!</f>
        <v>#REF!</v>
      </c>
      <c r="CB544" s="143" t="e">
        <f>CB30-#REF!</f>
        <v>#REF!</v>
      </c>
    </row>
    <row r="545" spans="8:80" hidden="1" x14ac:dyDescent="0.3">
      <c r="H545" s="143">
        <f t="shared" si="11"/>
        <v>0</v>
      </c>
      <c r="I545" s="143">
        <f t="shared" si="11"/>
        <v>0</v>
      </c>
      <c r="J545" s="143">
        <f t="shared" si="11"/>
        <v>0</v>
      </c>
      <c r="K545" s="143">
        <f t="shared" si="11"/>
        <v>0</v>
      </c>
      <c r="L545" s="143">
        <f t="shared" si="11"/>
        <v>0</v>
      </c>
      <c r="M545" s="143">
        <f t="shared" si="11"/>
        <v>0</v>
      </c>
      <c r="N545" s="143">
        <f t="shared" si="11"/>
        <v>0</v>
      </c>
      <c r="O545" s="143">
        <f t="shared" si="11"/>
        <v>0</v>
      </c>
      <c r="P545" s="143">
        <f t="shared" si="11"/>
        <v>0</v>
      </c>
      <c r="Q545" s="143">
        <f t="shared" si="11"/>
        <v>0</v>
      </c>
      <c r="R545" s="143">
        <f t="shared" si="11"/>
        <v>0</v>
      </c>
      <c r="S545" s="143">
        <f t="shared" si="11"/>
        <v>0</v>
      </c>
      <c r="T545" s="143">
        <f t="shared" si="11"/>
        <v>0</v>
      </c>
      <c r="U545" s="143">
        <f t="shared" si="11"/>
        <v>0</v>
      </c>
      <c r="V545" s="143">
        <f t="shared" si="11"/>
        <v>0</v>
      </c>
      <c r="W545" s="143">
        <f t="shared" si="11"/>
        <v>0</v>
      </c>
      <c r="X545" s="143">
        <f t="shared" si="11"/>
        <v>0</v>
      </c>
      <c r="Y545" s="143">
        <f t="shared" si="11"/>
        <v>0</v>
      </c>
      <c r="Z545" s="143">
        <f t="shared" si="11"/>
        <v>0</v>
      </c>
      <c r="AA545" s="143">
        <f t="shared" si="11"/>
        <v>0</v>
      </c>
      <c r="AB545" s="143">
        <f t="shared" si="11"/>
        <v>0</v>
      </c>
      <c r="AC545" s="143">
        <f t="shared" si="11"/>
        <v>0</v>
      </c>
      <c r="AD545" s="143">
        <f t="shared" si="11"/>
        <v>0</v>
      </c>
      <c r="AE545" s="143">
        <f t="shared" si="11"/>
        <v>0</v>
      </c>
      <c r="AF545" s="143">
        <f t="shared" si="11"/>
        <v>0</v>
      </c>
      <c r="AG545" s="143">
        <f t="shared" si="11"/>
        <v>0</v>
      </c>
      <c r="AH545" s="143">
        <f t="shared" si="11"/>
        <v>0</v>
      </c>
      <c r="AI545" s="143">
        <f t="shared" si="11"/>
        <v>0</v>
      </c>
      <c r="AJ545" s="143">
        <f t="shared" si="11"/>
        <v>0</v>
      </c>
      <c r="AK545" s="143">
        <f t="shared" si="11"/>
        <v>0</v>
      </c>
      <c r="AL545" s="143">
        <f t="shared" si="11"/>
        <v>0</v>
      </c>
      <c r="AM545" s="143">
        <f t="shared" si="11"/>
        <v>0</v>
      </c>
      <c r="AN545" s="143">
        <f t="shared" si="11"/>
        <v>0</v>
      </c>
      <c r="AO545" s="143">
        <f t="shared" si="11"/>
        <v>0</v>
      </c>
      <c r="AP545" s="143">
        <f t="shared" si="11"/>
        <v>0</v>
      </c>
      <c r="AQ545" s="143">
        <f t="shared" si="11"/>
        <v>0</v>
      </c>
      <c r="AR545" s="143">
        <f t="shared" si="11"/>
        <v>0</v>
      </c>
      <c r="AS545" s="143">
        <f t="shared" si="11"/>
        <v>0</v>
      </c>
      <c r="AT545" s="143">
        <f t="shared" si="11"/>
        <v>0</v>
      </c>
      <c r="AU545" s="143">
        <f t="shared" si="11"/>
        <v>0</v>
      </c>
      <c r="AV545" s="143">
        <f t="shared" si="11"/>
        <v>0</v>
      </c>
      <c r="AW545" s="143">
        <f t="shared" si="11"/>
        <v>0</v>
      </c>
      <c r="AX545" s="143">
        <f t="shared" si="11"/>
        <v>0</v>
      </c>
      <c r="AY545" s="143">
        <f t="shared" si="11"/>
        <v>0</v>
      </c>
      <c r="AZ545" s="143">
        <f t="shared" si="11"/>
        <v>0</v>
      </c>
      <c r="BA545" s="143">
        <f t="shared" si="11"/>
        <v>0</v>
      </c>
      <c r="BB545" s="143">
        <f t="shared" si="11"/>
        <v>0</v>
      </c>
      <c r="BC545" s="143">
        <f t="shared" si="11"/>
        <v>0</v>
      </c>
      <c r="BD545" s="143">
        <f t="shared" si="11"/>
        <v>0</v>
      </c>
      <c r="BE545" s="143">
        <f t="shared" si="11"/>
        <v>0</v>
      </c>
      <c r="BF545" s="143">
        <f t="shared" si="11"/>
        <v>0</v>
      </c>
      <c r="BG545" s="143">
        <f t="shared" si="11"/>
        <v>0</v>
      </c>
      <c r="BH545" s="143">
        <f t="shared" si="11"/>
        <v>0</v>
      </c>
      <c r="BI545" s="143">
        <f t="shared" si="11"/>
        <v>0</v>
      </c>
      <c r="BJ545" s="143">
        <f t="shared" si="11"/>
        <v>0</v>
      </c>
      <c r="BK545" s="143">
        <f t="shared" si="11"/>
        <v>0</v>
      </c>
      <c r="BL545" s="143">
        <f t="shared" si="11"/>
        <v>0</v>
      </c>
      <c r="BM545" s="143">
        <f t="shared" si="11"/>
        <v>0</v>
      </c>
      <c r="BN545" s="143">
        <f t="shared" si="11"/>
        <v>0</v>
      </c>
      <c r="BO545" s="143">
        <f t="shared" si="11"/>
        <v>0</v>
      </c>
      <c r="BP545" s="143">
        <f t="shared" si="11"/>
        <v>0</v>
      </c>
      <c r="BQ545" s="143">
        <f t="shared" si="11"/>
        <v>0</v>
      </c>
      <c r="BR545" s="143">
        <f t="shared" si="11"/>
        <v>0</v>
      </c>
      <c r="BS545" s="143">
        <f t="shared" si="10"/>
        <v>0</v>
      </c>
      <c r="BT545" s="143">
        <f t="shared" si="9"/>
        <v>0</v>
      </c>
      <c r="BU545" s="143">
        <f t="shared" si="9"/>
        <v>0</v>
      </c>
      <c r="BV545" s="143">
        <f t="shared" si="9"/>
        <v>0</v>
      </c>
      <c r="BW545" s="143">
        <f t="shared" si="9"/>
        <v>0</v>
      </c>
      <c r="BX545" s="143">
        <f t="shared" si="9"/>
        <v>0</v>
      </c>
      <c r="BY545" s="143" t="e">
        <f>BY31-#REF!</f>
        <v>#REF!</v>
      </c>
      <c r="CA545" s="143" t="e">
        <f>CA31-#REF!</f>
        <v>#REF!</v>
      </c>
      <c r="CB545" s="143" t="e">
        <f>CB31-#REF!</f>
        <v>#REF!</v>
      </c>
    </row>
    <row r="546" spans="8:80" hidden="1" x14ac:dyDescent="0.3">
      <c r="H546" s="143">
        <f t="shared" si="11"/>
        <v>0</v>
      </c>
      <c r="I546" s="143">
        <f t="shared" si="11"/>
        <v>0</v>
      </c>
      <c r="J546" s="143">
        <f t="shared" si="11"/>
        <v>0</v>
      </c>
      <c r="K546" s="143">
        <f t="shared" si="11"/>
        <v>0</v>
      </c>
      <c r="L546" s="143">
        <f t="shared" si="11"/>
        <v>0</v>
      </c>
      <c r="M546" s="143">
        <f t="shared" si="11"/>
        <v>0</v>
      </c>
      <c r="N546" s="143">
        <f t="shared" si="11"/>
        <v>0</v>
      </c>
      <c r="O546" s="143">
        <f t="shared" si="11"/>
        <v>0</v>
      </c>
      <c r="P546" s="143">
        <f t="shared" si="11"/>
        <v>0</v>
      </c>
      <c r="Q546" s="143">
        <f t="shared" si="11"/>
        <v>0</v>
      </c>
      <c r="R546" s="143">
        <f t="shared" si="11"/>
        <v>0</v>
      </c>
      <c r="S546" s="143">
        <f t="shared" si="11"/>
        <v>0</v>
      </c>
      <c r="T546" s="143">
        <f t="shared" si="11"/>
        <v>0</v>
      </c>
      <c r="U546" s="143">
        <f t="shared" si="11"/>
        <v>0</v>
      </c>
      <c r="V546" s="143">
        <f t="shared" si="11"/>
        <v>0</v>
      </c>
      <c r="W546" s="143">
        <f t="shared" si="11"/>
        <v>0</v>
      </c>
      <c r="X546" s="143">
        <f t="shared" si="11"/>
        <v>0</v>
      </c>
      <c r="Y546" s="143">
        <f t="shared" si="11"/>
        <v>0</v>
      </c>
      <c r="Z546" s="143">
        <f t="shared" si="11"/>
        <v>0</v>
      </c>
      <c r="AA546" s="143">
        <f t="shared" si="11"/>
        <v>0</v>
      </c>
      <c r="AB546" s="143">
        <f t="shared" si="11"/>
        <v>0</v>
      </c>
      <c r="AC546" s="143">
        <f t="shared" si="11"/>
        <v>0</v>
      </c>
      <c r="AD546" s="143">
        <f t="shared" si="11"/>
        <v>0</v>
      </c>
      <c r="AE546" s="143">
        <f t="shared" si="11"/>
        <v>0</v>
      </c>
      <c r="AF546" s="143">
        <f t="shared" si="11"/>
        <v>0</v>
      </c>
      <c r="AG546" s="143">
        <f t="shared" si="11"/>
        <v>0</v>
      </c>
      <c r="AH546" s="143">
        <f t="shared" si="11"/>
        <v>0</v>
      </c>
      <c r="AI546" s="143">
        <f t="shared" si="11"/>
        <v>0</v>
      </c>
      <c r="AJ546" s="143">
        <f t="shared" si="11"/>
        <v>0</v>
      </c>
      <c r="AK546" s="143">
        <f t="shared" si="11"/>
        <v>0</v>
      </c>
      <c r="AL546" s="143">
        <f t="shared" si="11"/>
        <v>0</v>
      </c>
      <c r="AM546" s="143">
        <f t="shared" si="11"/>
        <v>0</v>
      </c>
      <c r="AN546" s="143">
        <f t="shared" si="11"/>
        <v>0</v>
      </c>
      <c r="AO546" s="143">
        <f t="shared" si="11"/>
        <v>0</v>
      </c>
      <c r="AP546" s="143">
        <f t="shared" si="11"/>
        <v>0</v>
      </c>
      <c r="AQ546" s="143">
        <f t="shared" si="11"/>
        <v>0</v>
      </c>
      <c r="AR546" s="143">
        <f t="shared" si="11"/>
        <v>0</v>
      </c>
      <c r="AS546" s="143">
        <f t="shared" si="11"/>
        <v>0</v>
      </c>
      <c r="AT546" s="143">
        <f t="shared" si="11"/>
        <v>0</v>
      </c>
      <c r="AU546" s="143">
        <f t="shared" si="11"/>
        <v>0</v>
      </c>
      <c r="AV546" s="143">
        <f t="shared" si="11"/>
        <v>0</v>
      </c>
      <c r="AW546" s="143">
        <f t="shared" si="11"/>
        <v>0</v>
      </c>
      <c r="AX546" s="143">
        <f t="shared" si="11"/>
        <v>0</v>
      </c>
      <c r="AY546" s="143">
        <f t="shared" si="11"/>
        <v>0</v>
      </c>
      <c r="AZ546" s="143">
        <f t="shared" si="11"/>
        <v>0</v>
      </c>
      <c r="BA546" s="143">
        <f t="shared" si="11"/>
        <v>0</v>
      </c>
      <c r="BB546" s="143">
        <f t="shared" si="11"/>
        <v>0</v>
      </c>
      <c r="BC546" s="143">
        <f t="shared" si="11"/>
        <v>0</v>
      </c>
      <c r="BD546" s="143">
        <f t="shared" si="11"/>
        <v>0</v>
      </c>
      <c r="BE546" s="143">
        <f t="shared" si="11"/>
        <v>0</v>
      </c>
      <c r="BF546" s="143">
        <f t="shared" si="11"/>
        <v>0</v>
      </c>
      <c r="BG546" s="143">
        <f t="shared" si="11"/>
        <v>0</v>
      </c>
      <c r="BH546" s="143">
        <f t="shared" si="11"/>
        <v>0</v>
      </c>
      <c r="BI546" s="143">
        <f t="shared" si="11"/>
        <v>0</v>
      </c>
      <c r="BJ546" s="143">
        <f t="shared" si="11"/>
        <v>0</v>
      </c>
      <c r="BK546" s="143">
        <f t="shared" si="11"/>
        <v>0</v>
      </c>
      <c r="BL546" s="143">
        <f t="shared" si="11"/>
        <v>0</v>
      </c>
      <c r="BM546" s="143">
        <f t="shared" si="11"/>
        <v>0</v>
      </c>
      <c r="BN546" s="143">
        <f t="shared" si="11"/>
        <v>0</v>
      </c>
      <c r="BO546" s="143">
        <f t="shared" si="11"/>
        <v>0</v>
      </c>
      <c r="BP546" s="143">
        <f t="shared" si="11"/>
        <v>0</v>
      </c>
      <c r="BQ546" s="143">
        <f t="shared" si="11"/>
        <v>0</v>
      </c>
      <c r="BR546" s="143">
        <f t="shared" si="11"/>
        <v>0</v>
      </c>
      <c r="BS546" s="143">
        <f t="shared" si="10"/>
        <v>0</v>
      </c>
      <c r="BT546" s="143">
        <f t="shared" si="9"/>
        <v>0</v>
      </c>
      <c r="BU546" s="143">
        <f t="shared" si="9"/>
        <v>0</v>
      </c>
      <c r="BV546" s="143">
        <f t="shared" si="9"/>
        <v>0</v>
      </c>
      <c r="BW546" s="143">
        <f t="shared" si="9"/>
        <v>0</v>
      </c>
      <c r="BX546" s="143">
        <f t="shared" si="9"/>
        <v>0</v>
      </c>
      <c r="BY546" s="143" t="e">
        <f>BY32-#REF!</f>
        <v>#REF!</v>
      </c>
      <c r="CA546" s="143" t="e">
        <f>CA32-#REF!</f>
        <v>#REF!</v>
      </c>
      <c r="CB546" s="143" t="e">
        <f>CB32-#REF!</f>
        <v>#REF!</v>
      </c>
    </row>
    <row r="547" spans="8:80" hidden="1" x14ac:dyDescent="0.3">
      <c r="H547" s="143">
        <f t="shared" si="11"/>
        <v>0</v>
      </c>
      <c r="I547" s="143">
        <f t="shared" si="11"/>
        <v>0</v>
      </c>
      <c r="J547" s="143">
        <f t="shared" si="11"/>
        <v>0</v>
      </c>
      <c r="K547" s="143">
        <f t="shared" si="11"/>
        <v>0</v>
      </c>
      <c r="L547" s="143">
        <f t="shared" si="11"/>
        <v>0</v>
      </c>
      <c r="M547" s="143">
        <f t="shared" si="11"/>
        <v>0</v>
      </c>
      <c r="N547" s="143">
        <f t="shared" si="11"/>
        <v>0</v>
      </c>
      <c r="O547" s="143">
        <f t="shared" si="11"/>
        <v>0</v>
      </c>
      <c r="P547" s="143">
        <f t="shared" si="11"/>
        <v>0</v>
      </c>
      <c r="Q547" s="143">
        <f t="shared" si="11"/>
        <v>0</v>
      </c>
      <c r="R547" s="143">
        <f t="shared" si="11"/>
        <v>0</v>
      </c>
      <c r="S547" s="143">
        <f t="shared" si="11"/>
        <v>0</v>
      </c>
      <c r="T547" s="143">
        <f t="shared" si="11"/>
        <v>0</v>
      </c>
      <c r="U547" s="143">
        <f t="shared" si="11"/>
        <v>0</v>
      </c>
      <c r="V547" s="143">
        <f t="shared" si="11"/>
        <v>0</v>
      </c>
      <c r="W547" s="143">
        <f t="shared" si="11"/>
        <v>0</v>
      </c>
      <c r="X547" s="143">
        <f t="shared" si="11"/>
        <v>0</v>
      </c>
      <c r="Y547" s="143">
        <f t="shared" si="11"/>
        <v>0</v>
      </c>
      <c r="Z547" s="143">
        <f t="shared" si="11"/>
        <v>0</v>
      </c>
      <c r="AA547" s="143">
        <f t="shared" si="11"/>
        <v>0</v>
      </c>
      <c r="AB547" s="143">
        <f t="shared" si="11"/>
        <v>0</v>
      </c>
      <c r="AC547" s="143">
        <f t="shared" si="11"/>
        <v>0</v>
      </c>
      <c r="AD547" s="143">
        <f t="shared" si="11"/>
        <v>0</v>
      </c>
      <c r="AE547" s="143">
        <f t="shared" si="11"/>
        <v>0</v>
      </c>
      <c r="AF547" s="143">
        <f t="shared" si="11"/>
        <v>0</v>
      </c>
      <c r="AG547" s="143">
        <f t="shared" si="11"/>
        <v>0</v>
      </c>
      <c r="AH547" s="143">
        <f t="shared" si="11"/>
        <v>0</v>
      </c>
      <c r="AI547" s="143">
        <f t="shared" si="11"/>
        <v>0</v>
      </c>
      <c r="AJ547" s="143">
        <f t="shared" si="11"/>
        <v>0</v>
      </c>
      <c r="AK547" s="143">
        <f t="shared" si="11"/>
        <v>0</v>
      </c>
      <c r="AL547" s="143">
        <f t="shared" si="11"/>
        <v>0</v>
      </c>
      <c r="AM547" s="143">
        <f t="shared" si="11"/>
        <v>0</v>
      </c>
      <c r="AN547" s="143">
        <f t="shared" si="11"/>
        <v>0</v>
      </c>
      <c r="AO547" s="143">
        <f t="shared" si="11"/>
        <v>0</v>
      </c>
      <c r="AP547" s="143">
        <f t="shared" si="11"/>
        <v>0</v>
      </c>
      <c r="AQ547" s="143">
        <f t="shared" si="11"/>
        <v>0</v>
      </c>
      <c r="AR547" s="143">
        <f t="shared" si="11"/>
        <v>0</v>
      </c>
      <c r="AS547" s="143">
        <f t="shared" si="11"/>
        <v>0</v>
      </c>
      <c r="AT547" s="143">
        <f t="shared" si="11"/>
        <v>0</v>
      </c>
      <c r="AU547" s="143">
        <f t="shared" si="11"/>
        <v>0</v>
      </c>
      <c r="AV547" s="143">
        <f t="shared" si="11"/>
        <v>0</v>
      </c>
      <c r="AW547" s="143">
        <f t="shared" si="11"/>
        <v>0</v>
      </c>
      <c r="AX547" s="143">
        <f t="shared" si="11"/>
        <v>0</v>
      </c>
      <c r="AY547" s="143">
        <f t="shared" si="11"/>
        <v>0</v>
      </c>
      <c r="AZ547" s="143">
        <f t="shared" si="11"/>
        <v>0</v>
      </c>
      <c r="BA547" s="143">
        <f t="shared" si="11"/>
        <v>0</v>
      </c>
      <c r="BB547" s="143">
        <f t="shared" si="11"/>
        <v>0</v>
      </c>
      <c r="BC547" s="143">
        <f t="shared" si="11"/>
        <v>0</v>
      </c>
      <c r="BD547" s="143">
        <f t="shared" si="11"/>
        <v>0</v>
      </c>
      <c r="BE547" s="143">
        <f t="shared" si="11"/>
        <v>0</v>
      </c>
      <c r="BF547" s="143">
        <f t="shared" si="11"/>
        <v>0</v>
      </c>
      <c r="BG547" s="143">
        <f t="shared" si="11"/>
        <v>0</v>
      </c>
      <c r="BH547" s="143">
        <f t="shared" si="11"/>
        <v>0</v>
      </c>
      <c r="BI547" s="143">
        <f t="shared" si="11"/>
        <v>0</v>
      </c>
      <c r="BJ547" s="143">
        <f t="shared" si="11"/>
        <v>0</v>
      </c>
      <c r="BK547" s="143">
        <f t="shared" si="11"/>
        <v>0</v>
      </c>
      <c r="BL547" s="143">
        <f t="shared" si="11"/>
        <v>0</v>
      </c>
      <c r="BM547" s="143">
        <f t="shared" si="11"/>
        <v>0</v>
      </c>
      <c r="BN547" s="143">
        <f t="shared" si="11"/>
        <v>0</v>
      </c>
      <c r="BO547" s="143">
        <f t="shared" si="11"/>
        <v>0</v>
      </c>
      <c r="BP547" s="143">
        <f t="shared" si="11"/>
        <v>0</v>
      </c>
      <c r="BQ547" s="143">
        <f t="shared" si="11"/>
        <v>0</v>
      </c>
      <c r="BR547" s="143">
        <f t="shared" si="11"/>
        <v>0</v>
      </c>
      <c r="BS547" s="143">
        <f t="shared" si="10"/>
        <v>0</v>
      </c>
      <c r="BT547" s="143">
        <f t="shared" si="9"/>
        <v>0</v>
      </c>
      <c r="BU547" s="143">
        <f t="shared" si="9"/>
        <v>0</v>
      </c>
      <c r="BV547" s="143">
        <f t="shared" si="9"/>
        <v>0</v>
      </c>
      <c r="BW547" s="143">
        <f t="shared" si="9"/>
        <v>0</v>
      </c>
      <c r="BX547" s="143">
        <f t="shared" si="9"/>
        <v>0</v>
      </c>
      <c r="BY547" s="143" t="e">
        <f>BY33-#REF!</f>
        <v>#REF!</v>
      </c>
      <c r="CA547" s="143" t="e">
        <f>CA33-#REF!</f>
        <v>#REF!</v>
      </c>
      <c r="CB547" s="143" t="e">
        <f>CB33-#REF!</f>
        <v>#REF!</v>
      </c>
    </row>
    <row r="548" spans="8:80" hidden="1" x14ac:dyDescent="0.3">
      <c r="H548" s="143">
        <f t="shared" si="11"/>
        <v>0</v>
      </c>
      <c r="I548" s="143">
        <f t="shared" si="11"/>
        <v>0</v>
      </c>
      <c r="J548" s="143">
        <f t="shared" si="11"/>
        <v>0</v>
      </c>
      <c r="K548" s="143">
        <f t="shared" ref="K548:BR552" si="12">K34-CC34</f>
        <v>0</v>
      </c>
      <c r="L548" s="143">
        <f t="shared" si="12"/>
        <v>0</v>
      </c>
      <c r="M548" s="143">
        <f t="shared" si="12"/>
        <v>0</v>
      </c>
      <c r="N548" s="143">
        <f t="shared" si="12"/>
        <v>0</v>
      </c>
      <c r="O548" s="143">
        <f t="shared" si="12"/>
        <v>0</v>
      </c>
      <c r="P548" s="143">
        <f t="shared" si="12"/>
        <v>0</v>
      </c>
      <c r="Q548" s="143">
        <f t="shared" si="12"/>
        <v>0</v>
      </c>
      <c r="R548" s="143">
        <f t="shared" si="12"/>
        <v>0</v>
      </c>
      <c r="S548" s="143">
        <f t="shared" si="12"/>
        <v>0</v>
      </c>
      <c r="T548" s="143">
        <f t="shared" si="12"/>
        <v>0</v>
      </c>
      <c r="U548" s="143">
        <f t="shared" si="12"/>
        <v>0</v>
      </c>
      <c r="V548" s="143">
        <f t="shared" si="12"/>
        <v>0</v>
      </c>
      <c r="W548" s="143">
        <f t="shared" si="12"/>
        <v>0</v>
      </c>
      <c r="X548" s="143">
        <f t="shared" si="12"/>
        <v>0</v>
      </c>
      <c r="Y548" s="143">
        <f t="shared" si="12"/>
        <v>0</v>
      </c>
      <c r="Z548" s="143">
        <f t="shared" si="12"/>
        <v>0</v>
      </c>
      <c r="AA548" s="143">
        <f t="shared" si="12"/>
        <v>0</v>
      </c>
      <c r="AB548" s="143">
        <f t="shared" si="12"/>
        <v>0</v>
      </c>
      <c r="AC548" s="143">
        <f t="shared" si="12"/>
        <v>0</v>
      </c>
      <c r="AD548" s="143">
        <f t="shared" si="12"/>
        <v>0</v>
      </c>
      <c r="AE548" s="143">
        <f t="shared" si="12"/>
        <v>0</v>
      </c>
      <c r="AF548" s="143">
        <f t="shared" si="12"/>
        <v>0</v>
      </c>
      <c r="AG548" s="143">
        <f t="shared" si="12"/>
        <v>0</v>
      </c>
      <c r="AH548" s="143">
        <f t="shared" si="12"/>
        <v>0</v>
      </c>
      <c r="AI548" s="143">
        <f t="shared" si="12"/>
        <v>0</v>
      </c>
      <c r="AJ548" s="143">
        <f t="shared" si="12"/>
        <v>0</v>
      </c>
      <c r="AK548" s="143">
        <f t="shared" si="12"/>
        <v>0</v>
      </c>
      <c r="AL548" s="143">
        <f t="shared" si="12"/>
        <v>0</v>
      </c>
      <c r="AM548" s="143">
        <f t="shared" si="12"/>
        <v>0</v>
      </c>
      <c r="AN548" s="143">
        <f t="shared" si="12"/>
        <v>0</v>
      </c>
      <c r="AO548" s="143">
        <f t="shared" si="12"/>
        <v>0</v>
      </c>
      <c r="AP548" s="143">
        <f t="shared" si="12"/>
        <v>0</v>
      </c>
      <c r="AQ548" s="143">
        <f t="shared" si="12"/>
        <v>0</v>
      </c>
      <c r="AR548" s="143">
        <f t="shared" si="12"/>
        <v>0</v>
      </c>
      <c r="AS548" s="143">
        <f t="shared" si="12"/>
        <v>0</v>
      </c>
      <c r="AT548" s="143">
        <f t="shared" si="12"/>
        <v>0</v>
      </c>
      <c r="AU548" s="143">
        <f t="shared" si="12"/>
        <v>0</v>
      </c>
      <c r="AV548" s="143">
        <f t="shared" si="12"/>
        <v>0</v>
      </c>
      <c r="AW548" s="143">
        <f t="shared" si="12"/>
        <v>0</v>
      </c>
      <c r="AX548" s="143">
        <f t="shared" si="12"/>
        <v>0</v>
      </c>
      <c r="AY548" s="143">
        <f t="shared" si="12"/>
        <v>0</v>
      </c>
      <c r="AZ548" s="143">
        <f t="shared" si="12"/>
        <v>0</v>
      </c>
      <c r="BA548" s="143">
        <f t="shared" si="12"/>
        <v>0</v>
      </c>
      <c r="BB548" s="143">
        <f t="shared" si="12"/>
        <v>0</v>
      </c>
      <c r="BC548" s="143">
        <f t="shared" si="12"/>
        <v>0</v>
      </c>
      <c r="BD548" s="143">
        <f t="shared" si="12"/>
        <v>0</v>
      </c>
      <c r="BE548" s="143">
        <f t="shared" si="12"/>
        <v>0</v>
      </c>
      <c r="BF548" s="143">
        <f t="shared" si="12"/>
        <v>0</v>
      </c>
      <c r="BG548" s="143">
        <f t="shared" si="12"/>
        <v>0</v>
      </c>
      <c r="BH548" s="143">
        <f t="shared" si="12"/>
        <v>0</v>
      </c>
      <c r="BI548" s="143">
        <f t="shared" si="12"/>
        <v>0</v>
      </c>
      <c r="BJ548" s="143">
        <f t="shared" si="12"/>
        <v>0</v>
      </c>
      <c r="BK548" s="143">
        <f t="shared" si="12"/>
        <v>0</v>
      </c>
      <c r="BL548" s="143">
        <f t="shared" si="12"/>
        <v>0</v>
      </c>
      <c r="BM548" s="143">
        <f t="shared" si="12"/>
        <v>0</v>
      </c>
      <c r="BN548" s="143">
        <f t="shared" si="12"/>
        <v>0</v>
      </c>
      <c r="BO548" s="143">
        <f t="shared" si="12"/>
        <v>0</v>
      </c>
      <c r="BP548" s="143">
        <f t="shared" si="12"/>
        <v>0</v>
      </c>
      <c r="BQ548" s="143">
        <f t="shared" si="12"/>
        <v>0</v>
      </c>
      <c r="BR548" s="143">
        <f t="shared" si="12"/>
        <v>0</v>
      </c>
      <c r="BS548" s="143">
        <f t="shared" si="10"/>
        <v>0</v>
      </c>
      <c r="BT548" s="143">
        <f t="shared" si="9"/>
        <v>0</v>
      </c>
      <c r="BU548" s="143">
        <f t="shared" si="9"/>
        <v>0</v>
      </c>
      <c r="BV548" s="143">
        <f t="shared" si="9"/>
        <v>0</v>
      </c>
      <c r="BW548" s="143">
        <f t="shared" si="9"/>
        <v>0</v>
      </c>
      <c r="BX548" s="143">
        <f t="shared" si="9"/>
        <v>0</v>
      </c>
      <c r="BY548" s="143" t="e">
        <f>BY34-#REF!</f>
        <v>#REF!</v>
      </c>
      <c r="CA548" s="143" t="e">
        <f>CA34-#REF!</f>
        <v>#REF!</v>
      </c>
      <c r="CB548" s="143" t="e">
        <f>CB34-#REF!</f>
        <v>#REF!</v>
      </c>
    </row>
    <row r="549" spans="8:80" hidden="1" x14ac:dyDescent="0.3">
      <c r="H549" s="143">
        <f t="shared" ref="H549:W563" si="13">H35-BZ35</f>
        <v>0</v>
      </c>
      <c r="I549" s="143">
        <f t="shared" si="13"/>
        <v>0</v>
      </c>
      <c r="J549" s="143">
        <f t="shared" si="13"/>
        <v>0</v>
      </c>
      <c r="K549" s="143">
        <f t="shared" si="12"/>
        <v>0</v>
      </c>
      <c r="L549" s="143">
        <f t="shared" si="12"/>
        <v>0</v>
      </c>
      <c r="M549" s="143">
        <f t="shared" si="12"/>
        <v>0</v>
      </c>
      <c r="N549" s="143">
        <f t="shared" si="12"/>
        <v>0</v>
      </c>
      <c r="O549" s="143">
        <f t="shared" si="12"/>
        <v>0</v>
      </c>
      <c r="P549" s="143">
        <f t="shared" si="12"/>
        <v>0</v>
      </c>
      <c r="Q549" s="143">
        <f t="shared" si="12"/>
        <v>0</v>
      </c>
      <c r="R549" s="143">
        <f t="shared" si="12"/>
        <v>0</v>
      </c>
      <c r="S549" s="143">
        <f t="shared" si="12"/>
        <v>0</v>
      </c>
      <c r="T549" s="143">
        <f t="shared" si="12"/>
        <v>0</v>
      </c>
      <c r="U549" s="143">
        <f t="shared" si="12"/>
        <v>0</v>
      </c>
      <c r="V549" s="143">
        <f t="shared" si="12"/>
        <v>0</v>
      </c>
      <c r="W549" s="143">
        <f t="shared" si="12"/>
        <v>0</v>
      </c>
      <c r="X549" s="143">
        <f t="shared" si="12"/>
        <v>0</v>
      </c>
      <c r="Y549" s="143">
        <f t="shared" si="12"/>
        <v>0</v>
      </c>
      <c r="Z549" s="143">
        <f t="shared" si="12"/>
        <v>0</v>
      </c>
      <c r="AA549" s="143">
        <f t="shared" si="12"/>
        <v>0</v>
      </c>
      <c r="AB549" s="143">
        <f t="shared" si="12"/>
        <v>0</v>
      </c>
      <c r="AC549" s="143">
        <f t="shared" si="12"/>
        <v>0</v>
      </c>
      <c r="AD549" s="143">
        <f t="shared" si="12"/>
        <v>0</v>
      </c>
      <c r="AE549" s="143">
        <f t="shared" si="12"/>
        <v>0</v>
      </c>
      <c r="AF549" s="143">
        <f t="shared" si="12"/>
        <v>0</v>
      </c>
      <c r="AG549" s="143">
        <f t="shared" si="12"/>
        <v>0</v>
      </c>
      <c r="AH549" s="143">
        <f t="shared" si="12"/>
        <v>0</v>
      </c>
      <c r="AI549" s="143">
        <f t="shared" si="12"/>
        <v>0</v>
      </c>
      <c r="AJ549" s="143">
        <f t="shared" si="12"/>
        <v>0</v>
      </c>
      <c r="AK549" s="143">
        <f t="shared" si="12"/>
        <v>0</v>
      </c>
      <c r="AL549" s="143">
        <f t="shared" si="12"/>
        <v>0</v>
      </c>
      <c r="AM549" s="143">
        <f t="shared" si="12"/>
        <v>0</v>
      </c>
      <c r="AN549" s="143">
        <f t="shared" si="12"/>
        <v>0</v>
      </c>
      <c r="AO549" s="143">
        <f t="shared" si="12"/>
        <v>0</v>
      </c>
      <c r="AP549" s="143">
        <f t="shared" si="12"/>
        <v>0</v>
      </c>
      <c r="AQ549" s="143">
        <f t="shared" si="12"/>
        <v>0</v>
      </c>
      <c r="AR549" s="143">
        <f t="shared" si="12"/>
        <v>0</v>
      </c>
      <c r="AS549" s="143">
        <f t="shared" si="12"/>
        <v>0</v>
      </c>
      <c r="AT549" s="143">
        <f t="shared" si="12"/>
        <v>0</v>
      </c>
      <c r="AU549" s="143">
        <f t="shared" si="12"/>
        <v>0</v>
      </c>
      <c r="AV549" s="143">
        <f t="shared" si="12"/>
        <v>0</v>
      </c>
      <c r="AW549" s="143">
        <f t="shared" si="12"/>
        <v>0</v>
      </c>
      <c r="AX549" s="143">
        <f t="shared" si="12"/>
        <v>0</v>
      </c>
      <c r="AY549" s="143">
        <f t="shared" si="12"/>
        <v>0</v>
      </c>
      <c r="AZ549" s="143">
        <f t="shared" si="12"/>
        <v>0</v>
      </c>
      <c r="BA549" s="143">
        <f t="shared" si="12"/>
        <v>0</v>
      </c>
      <c r="BB549" s="143">
        <f t="shared" si="12"/>
        <v>0</v>
      </c>
      <c r="BC549" s="143">
        <f t="shared" si="12"/>
        <v>0</v>
      </c>
      <c r="BD549" s="143">
        <f t="shared" si="12"/>
        <v>0</v>
      </c>
      <c r="BE549" s="143">
        <f t="shared" si="12"/>
        <v>0</v>
      </c>
      <c r="BF549" s="143">
        <f t="shared" si="12"/>
        <v>0</v>
      </c>
      <c r="BG549" s="143">
        <f t="shared" si="12"/>
        <v>0</v>
      </c>
      <c r="BH549" s="143">
        <f t="shared" si="12"/>
        <v>0</v>
      </c>
      <c r="BI549" s="143">
        <f t="shared" si="12"/>
        <v>0</v>
      </c>
      <c r="BJ549" s="143">
        <f t="shared" si="12"/>
        <v>0</v>
      </c>
      <c r="BK549" s="143">
        <f t="shared" si="12"/>
        <v>0</v>
      </c>
      <c r="BL549" s="143">
        <f t="shared" si="12"/>
        <v>0</v>
      </c>
      <c r="BM549" s="143">
        <f t="shared" si="12"/>
        <v>0</v>
      </c>
      <c r="BN549" s="143">
        <f t="shared" si="12"/>
        <v>0</v>
      </c>
      <c r="BO549" s="143">
        <f t="shared" si="12"/>
        <v>0</v>
      </c>
      <c r="BP549" s="143">
        <f t="shared" si="12"/>
        <v>0</v>
      </c>
      <c r="BQ549" s="143">
        <f t="shared" si="12"/>
        <v>0</v>
      </c>
      <c r="BR549" s="143">
        <f t="shared" si="12"/>
        <v>0</v>
      </c>
      <c r="BS549" s="143">
        <f t="shared" si="10"/>
        <v>0</v>
      </c>
      <c r="BT549" s="143">
        <f t="shared" si="9"/>
        <v>0</v>
      </c>
      <c r="BU549" s="143">
        <f t="shared" si="9"/>
        <v>0</v>
      </c>
      <c r="BV549" s="143">
        <f t="shared" si="9"/>
        <v>0</v>
      </c>
      <c r="BW549" s="143">
        <f t="shared" si="9"/>
        <v>0</v>
      </c>
      <c r="BX549" s="143">
        <f t="shared" si="9"/>
        <v>0</v>
      </c>
      <c r="BY549" s="143" t="e">
        <f>BY35-#REF!</f>
        <v>#REF!</v>
      </c>
      <c r="CA549" s="143" t="e">
        <f>CA35-#REF!</f>
        <v>#REF!</v>
      </c>
      <c r="CB549" s="143" t="e">
        <f>CB35-#REF!</f>
        <v>#REF!</v>
      </c>
    </row>
    <row r="550" spans="8:80" hidden="1" x14ac:dyDescent="0.3">
      <c r="H550" s="143">
        <f t="shared" si="13"/>
        <v>0</v>
      </c>
      <c r="I550" s="143">
        <f t="shared" si="13"/>
        <v>0</v>
      </c>
      <c r="J550" s="143">
        <f t="shared" si="13"/>
        <v>0</v>
      </c>
      <c r="K550" s="143">
        <f t="shared" si="12"/>
        <v>0</v>
      </c>
      <c r="L550" s="143">
        <f t="shared" si="12"/>
        <v>0</v>
      </c>
      <c r="M550" s="143">
        <f t="shared" si="12"/>
        <v>0</v>
      </c>
      <c r="N550" s="143">
        <f t="shared" si="12"/>
        <v>0</v>
      </c>
      <c r="O550" s="143">
        <f t="shared" si="12"/>
        <v>0</v>
      </c>
      <c r="P550" s="143">
        <f t="shared" si="12"/>
        <v>0</v>
      </c>
      <c r="Q550" s="143">
        <f t="shared" si="12"/>
        <v>0</v>
      </c>
      <c r="R550" s="143">
        <f t="shared" si="12"/>
        <v>0</v>
      </c>
      <c r="S550" s="143">
        <f t="shared" si="12"/>
        <v>0</v>
      </c>
      <c r="T550" s="143">
        <f t="shared" si="12"/>
        <v>0</v>
      </c>
      <c r="U550" s="143">
        <f t="shared" si="12"/>
        <v>0</v>
      </c>
      <c r="V550" s="143">
        <f t="shared" si="12"/>
        <v>0</v>
      </c>
      <c r="W550" s="143">
        <f t="shared" si="12"/>
        <v>0</v>
      </c>
      <c r="X550" s="143">
        <f t="shared" si="12"/>
        <v>0</v>
      </c>
      <c r="Y550" s="143">
        <f t="shared" si="12"/>
        <v>0</v>
      </c>
      <c r="Z550" s="143">
        <f t="shared" si="12"/>
        <v>0</v>
      </c>
      <c r="AA550" s="143">
        <f t="shared" si="12"/>
        <v>0</v>
      </c>
      <c r="AB550" s="143">
        <f t="shared" si="12"/>
        <v>0</v>
      </c>
      <c r="AC550" s="143">
        <f t="shared" si="12"/>
        <v>0</v>
      </c>
      <c r="AD550" s="143">
        <f t="shared" si="12"/>
        <v>0</v>
      </c>
      <c r="AE550" s="143">
        <f t="shared" si="12"/>
        <v>0</v>
      </c>
      <c r="AF550" s="143">
        <f t="shared" si="12"/>
        <v>0</v>
      </c>
      <c r="AG550" s="143">
        <f t="shared" si="12"/>
        <v>0</v>
      </c>
      <c r="AH550" s="143">
        <f t="shared" si="12"/>
        <v>0</v>
      </c>
      <c r="AI550" s="143">
        <f t="shared" si="12"/>
        <v>0</v>
      </c>
      <c r="AJ550" s="143">
        <f t="shared" si="12"/>
        <v>0</v>
      </c>
      <c r="AK550" s="143">
        <f t="shared" si="12"/>
        <v>0</v>
      </c>
      <c r="AL550" s="143">
        <f t="shared" si="12"/>
        <v>0</v>
      </c>
      <c r="AM550" s="143">
        <f t="shared" si="12"/>
        <v>0</v>
      </c>
      <c r="AN550" s="143">
        <f t="shared" si="12"/>
        <v>0</v>
      </c>
      <c r="AO550" s="143">
        <f t="shared" si="12"/>
        <v>0</v>
      </c>
      <c r="AP550" s="143">
        <f t="shared" si="12"/>
        <v>0</v>
      </c>
      <c r="AQ550" s="143">
        <f t="shared" si="12"/>
        <v>0</v>
      </c>
      <c r="AR550" s="143">
        <f t="shared" si="12"/>
        <v>0</v>
      </c>
      <c r="AS550" s="143">
        <f t="shared" si="12"/>
        <v>0</v>
      </c>
      <c r="AT550" s="143">
        <f t="shared" si="12"/>
        <v>0</v>
      </c>
      <c r="AU550" s="143">
        <f t="shared" si="12"/>
        <v>0</v>
      </c>
      <c r="AV550" s="143">
        <f t="shared" si="12"/>
        <v>0</v>
      </c>
      <c r="AW550" s="143">
        <f t="shared" si="12"/>
        <v>0</v>
      </c>
      <c r="AX550" s="143">
        <f t="shared" si="12"/>
        <v>0</v>
      </c>
      <c r="AY550" s="143">
        <f t="shared" si="12"/>
        <v>0</v>
      </c>
      <c r="AZ550" s="143">
        <f t="shared" si="12"/>
        <v>0</v>
      </c>
      <c r="BA550" s="143">
        <f t="shared" si="12"/>
        <v>0</v>
      </c>
      <c r="BB550" s="143">
        <f t="shared" si="12"/>
        <v>0</v>
      </c>
      <c r="BC550" s="143">
        <f t="shared" si="12"/>
        <v>0</v>
      </c>
      <c r="BD550" s="143">
        <f t="shared" si="12"/>
        <v>0</v>
      </c>
      <c r="BE550" s="143">
        <f t="shared" si="12"/>
        <v>0</v>
      </c>
      <c r="BF550" s="143">
        <f t="shared" si="12"/>
        <v>0</v>
      </c>
      <c r="BG550" s="143">
        <f t="shared" si="12"/>
        <v>0</v>
      </c>
      <c r="BH550" s="143">
        <f t="shared" si="12"/>
        <v>0</v>
      </c>
      <c r="BI550" s="143">
        <f t="shared" si="12"/>
        <v>0</v>
      </c>
      <c r="BJ550" s="143">
        <f t="shared" si="12"/>
        <v>0</v>
      </c>
      <c r="BK550" s="143">
        <f t="shared" si="12"/>
        <v>0</v>
      </c>
      <c r="BL550" s="143">
        <f t="shared" si="12"/>
        <v>0</v>
      </c>
      <c r="BM550" s="143">
        <f t="shared" si="12"/>
        <v>0</v>
      </c>
      <c r="BN550" s="143">
        <f t="shared" si="12"/>
        <v>0</v>
      </c>
      <c r="BO550" s="143">
        <f t="shared" si="12"/>
        <v>0</v>
      </c>
      <c r="BP550" s="143">
        <f t="shared" si="12"/>
        <v>0</v>
      </c>
      <c r="BQ550" s="143">
        <f t="shared" si="12"/>
        <v>0</v>
      </c>
      <c r="BR550" s="143">
        <f t="shared" si="12"/>
        <v>0</v>
      </c>
      <c r="BS550" s="143">
        <f t="shared" si="10"/>
        <v>0</v>
      </c>
      <c r="BT550" s="143">
        <f t="shared" si="9"/>
        <v>0</v>
      </c>
      <c r="BU550" s="143">
        <f t="shared" si="9"/>
        <v>0</v>
      </c>
      <c r="BV550" s="143">
        <f t="shared" si="9"/>
        <v>0</v>
      </c>
      <c r="BW550" s="143">
        <f t="shared" si="9"/>
        <v>0</v>
      </c>
      <c r="BX550" s="143">
        <f t="shared" si="9"/>
        <v>0</v>
      </c>
      <c r="BY550" s="143" t="e">
        <f>BY36-#REF!</f>
        <v>#REF!</v>
      </c>
      <c r="CA550" s="143" t="e">
        <f>CA36-#REF!</f>
        <v>#REF!</v>
      </c>
      <c r="CB550" s="143" t="e">
        <f>CB36-#REF!</f>
        <v>#REF!</v>
      </c>
    </row>
    <row r="551" spans="8:80" hidden="1" x14ac:dyDescent="0.3">
      <c r="H551" s="143">
        <f t="shared" si="13"/>
        <v>0</v>
      </c>
      <c r="I551" s="143">
        <f t="shared" si="13"/>
        <v>0</v>
      </c>
      <c r="J551" s="143">
        <f t="shared" si="13"/>
        <v>0</v>
      </c>
      <c r="K551" s="143">
        <f t="shared" si="12"/>
        <v>0</v>
      </c>
      <c r="L551" s="143">
        <f t="shared" si="12"/>
        <v>0</v>
      </c>
      <c r="M551" s="143">
        <f t="shared" si="12"/>
        <v>0</v>
      </c>
      <c r="N551" s="143">
        <f t="shared" si="12"/>
        <v>0</v>
      </c>
      <c r="O551" s="143">
        <f t="shared" si="12"/>
        <v>0</v>
      </c>
      <c r="P551" s="143">
        <f t="shared" si="12"/>
        <v>0</v>
      </c>
      <c r="Q551" s="143">
        <f t="shared" si="12"/>
        <v>0</v>
      </c>
      <c r="R551" s="143">
        <f t="shared" si="12"/>
        <v>0</v>
      </c>
      <c r="S551" s="143">
        <f t="shared" si="12"/>
        <v>0</v>
      </c>
      <c r="T551" s="143">
        <f t="shared" si="12"/>
        <v>0</v>
      </c>
      <c r="U551" s="143">
        <f t="shared" si="12"/>
        <v>0</v>
      </c>
      <c r="V551" s="143">
        <f t="shared" si="12"/>
        <v>0</v>
      </c>
      <c r="W551" s="143">
        <f t="shared" si="12"/>
        <v>0</v>
      </c>
      <c r="X551" s="143">
        <f t="shared" si="12"/>
        <v>0</v>
      </c>
      <c r="Y551" s="143">
        <f t="shared" si="12"/>
        <v>0</v>
      </c>
      <c r="Z551" s="143">
        <f t="shared" si="12"/>
        <v>0</v>
      </c>
      <c r="AA551" s="143">
        <f t="shared" si="12"/>
        <v>0</v>
      </c>
      <c r="AB551" s="143">
        <f t="shared" si="12"/>
        <v>0</v>
      </c>
      <c r="AC551" s="143">
        <f t="shared" si="12"/>
        <v>0</v>
      </c>
      <c r="AD551" s="143">
        <f t="shared" si="12"/>
        <v>0</v>
      </c>
      <c r="AE551" s="143">
        <f t="shared" si="12"/>
        <v>0</v>
      </c>
      <c r="AF551" s="143">
        <f t="shared" si="12"/>
        <v>0</v>
      </c>
      <c r="AG551" s="143">
        <f t="shared" si="12"/>
        <v>0</v>
      </c>
      <c r="AH551" s="143">
        <f t="shared" si="12"/>
        <v>0</v>
      </c>
      <c r="AI551" s="143">
        <f t="shared" si="12"/>
        <v>0</v>
      </c>
      <c r="AJ551" s="143">
        <f t="shared" si="12"/>
        <v>0</v>
      </c>
      <c r="AK551" s="143">
        <f t="shared" si="12"/>
        <v>0</v>
      </c>
      <c r="AL551" s="143">
        <f t="shared" si="12"/>
        <v>0</v>
      </c>
      <c r="AM551" s="143">
        <f t="shared" si="12"/>
        <v>0</v>
      </c>
      <c r="AN551" s="143">
        <f t="shared" si="12"/>
        <v>0</v>
      </c>
      <c r="AO551" s="143">
        <f t="shared" si="12"/>
        <v>0</v>
      </c>
      <c r="AP551" s="143">
        <f t="shared" si="12"/>
        <v>0</v>
      </c>
      <c r="AQ551" s="143">
        <f t="shared" si="12"/>
        <v>0</v>
      </c>
      <c r="AR551" s="143">
        <f t="shared" si="12"/>
        <v>0</v>
      </c>
      <c r="AS551" s="143">
        <f t="shared" si="12"/>
        <v>0</v>
      </c>
      <c r="AT551" s="143">
        <f t="shared" si="12"/>
        <v>0</v>
      </c>
      <c r="AU551" s="143">
        <f t="shared" si="12"/>
        <v>0</v>
      </c>
      <c r="AV551" s="143">
        <f t="shared" si="12"/>
        <v>0</v>
      </c>
      <c r="AW551" s="143">
        <f t="shared" si="12"/>
        <v>0</v>
      </c>
      <c r="AX551" s="143">
        <f t="shared" si="12"/>
        <v>0</v>
      </c>
      <c r="AY551" s="143">
        <f t="shared" si="12"/>
        <v>0</v>
      </c>
      <c r="AZ551" s="143">
        <f t="shared" si="12"/>
        <v>0</v>
      </c>
      <c r="BA551" s="143">
        <f t="shared" si="12"/>
        <v>0</v>
      </c>
      <c r="BB551" s="143">
        <f t="shared" si="12"/>
        <v>0</v>
      </c>
      <c r="BC551" s="143">
        <f t="shared" si="12"/>
        <v>0</v>
      </c>
      <c r="BD551" s="143">
        <f t="shared" si="12"/>
        <v>0</v>
      </c>
      <c r="BE551" s="143">
        <f t="shared" si="12"/>
        <v>0</v>
      </c>
      <c r="BF551" s="143">
        <f t="shared" si="12"/>
        <v>0</v>
      </c>
      <c r="BG551" s="143">
        <f t="shared" si="12"/>
        <v>0</v>
      </c>
      <c r="BH551" s="143">
        <f t="shared" si="12"/>
        <v>0</v>
      </c>
      <c r="BI551" s="143">
        <f t="shared" si="12"/>
        <v>0</v>
      </c>
      <c r="BJ551" s="143">
        <f t="shared" si="12"/>
        <v>0</v>
      </c>
      <c r="BK551" s="143">
        <f t="shared" si="12"/>
        <v>0</v>
      </c>
      <c r="BL551" s="143">
        <f t="shared" si="12"/>
        <v>0</v>
      </c>
      <c r="BM551" s="143">
        <f t="shared" si="12"/>
        <v>0</v>
      </c>
      <c r="BN551" s="143">
        <f t="shared" si="12"/>
        <v>0</v>
      </c>
      <c r="BO551" s="143">
        <f t="shared" si="12"/>
        <v>0</v>
      </c>
      <c r="BP551" s="143">
        <f t="shared" si="12"/>
        <v>0</v>
      </c>
      <c r="BQ551" s="143">
        <f t="shared" si="12"/>
        <v>0</v>
      </c>
      <c r="BR551" s="143">
        <f t="shared" si="12"/>
        <v>0</v>
      </c>
      <c r="BS551" s="143">
        <f t="shared" si="10"/>
        <v>0</v>
      </c>
      <c r="BT551" s="143">
        <f t="shared" si="9"/>
        <v>0</v>
      </c>
      <c r="BU551" s="143">
        <f t="shared" si="9"/>
        <v>0</v>
      </c>
      <c r="BV551" s="143">
        <f t="shared" si="9"/>
        <v>0</v>
      </c>
      <c r="BW551" s="143">
        <f t="shared" si="9"/>
        <v>0</v>
      </c>
      <c r="BX551" s="143">
        <f t="shared" si="9"/>
        <v>0</v>
      </c>
      <c r="BY551" s="143" t="e">
        <f>BY37-#REF!</f>
        <v>#REF!</v>
      </c>
      <c r="CA551" s="143" t="e">
        <f>CA37-#REF!</f>
        <v>#REF!</v>
      </c>
      <c r="CB551" s="143" t="e">
        <f>CB37-#REF!</f>
        <v>#REF!</v>
      </c>
    </row>
    <row r="552" spans="8:80" hidden="1" x14ac:dyDescent="0.3">
      <c r="H552" s="143">
        <f t="shared" si="13"/>
        <v>0</v>
      </c>
      <c r="I552" s="143">
        <f t="shared" si="13"/>
        <v>0</v>
      </c>
      <c r="J552" s="143">
        <f t="shared" si="13"/>
        <v>0</v>
      </c>
      <c r="K552" s="143">
        <f t="shared" si="12"/>
        <v>0</v>
      </c>
      <c r="L552" s="143">
        <f t="shared" si="12"/>
        <v>0</v>
      </c>
      <c r="M552" s="143">
        <f t="shared" si="12"/>
        <v>0</v>
      </c>
      <c r="N552" s="143">
        <f t="shared" si="12"/>
        <v>0</v>
      </c>
      <c r="O552" s="143">
        <f t="shared" si="12"/>
        <v>0</v>
      </c>
      <c r="P552" s="143">
        <f t="shared" si="12"/>
        <v>0</v>
      </c>
      <c r="Q552" s="143">
        <f t="shared" si="12"/>
        <v>0</v>
      </c>
      <c r="R552" s="143">
        <f t="shared" si="12"/>
        <v>0</v>
      </c>
      <c r="S552" s="143">
        <f t="shared" si="12"/>
        <v>0</v>
      </c>
      <c r="T552" s="143">
        <f t="shared" si="12"/>
        <v>0</v>
      </c>
      <c r="U552" s="143">
        <f t="shared" si="12"/>
        <v>0</v>
      </c>
      <c r="V552" s="143">
        <f t="shared" si="12"/>
        <v>0</v>
      </c>
      <c r="W552" s="143">
        <f t="shared" si="12"/>
        <v>0</v>
      </c>
      <c r="X552" s="143">
        <f t="shared" si="12"/>
        <v>0</v>
      </c>
      <c r="Y552" s="143">
        <f t="shared" si="12"/>
        <v>0</v>
      </c>
      <c r="Z552" s="143">
        <f t="shared" ref="Z552:BR557" si="14">Z38-CR38</f>
        <v>0</v>
      </c>
      <c r="AA552" s="143">
        <f t="shared" si="14"/>
        <v>0</v>
      </c>
      <c r="AB552" s="143">
        <f t="shared" si="14"/>
        <v>0</v>
      </c>
      <c r="AC552" s="143">
        <f t="shared" si="14"/>
        <v>0</v>
      </c>
      <c r="AD552" s="143">
        <f t="shared" si="14"/>
        <v>0</v>
      </c>
      <c r="AE552" s="143">
        <f t="shared" si="14"/>
        <v>0</v>
      </c>
      <c r="AF552" s="143">
        <f t="shared" si="14"/>
        <v>0</v>
      </c>
      <c r="AG552" s="143">
        <f t="shared" si="14"/>
        <v>0</v>
      </c>
      <c r="AH552" s="143">
        <f t="shared" si="14"/>
        <v>0</v>
      </c>
      <c r="AI552" s="143">
        <f t="shared" si="14"/>
        <v>0</v>
      </c>
      <c r="AJ552" s="143">
        <f t="shared" si="14"/>
        <v>0</v>
      </c>
      <c r="AK552" s="143">
        <f t="shared" si="14"/>
        <v>0</v>
      </c>
      <c r="AL552" s="143">
        <f t="shared" si="14"/>
        <v>0</v>
      </c>
      <c r="AM552" s="143">
        <f t="shared" si="14"/>
        <v>0</v>
      </c>
      <c r="AN552" s="143">
        <f t="shared" si="14"/>
        <v>0</v>
      </c>
      <c r="AO552" s="143">
        <f t="shared" si="14"/>
        <v>0</v>
      </c>
      <c r="AP552" s="143">
        <f t="shared" si="14"/>
        <v>0</v>
      </c>
      <c r="AQ552" s="143">
        <f t="shared" si="14"/>
        <v>0</v>
      </c>
      <c r="AR552" s="143">
        <f t="shared" si="14"/>
        <v>0</v>
      </c>
      <c r="AS552" s="143">
        <f t="shared" si="14"/>
        <v>0</v>
      </c>
      <c r="AT552" s="143">
        <f t="shared" si="14"/>
        <v>0</v>
      </c>
      <c r="AU552" s="143">
        <f t="shared" si="14"/>
        <v>0</v>
      </c>
      <c r="AV552" s="143">
        <f t="shared" si="14"/>
        <v>0</v>
      </c>
      <c r="AW552" s="143">
        <f t="shared" si="14"/>
        <v>0</v>
      </c>
      <c r="AX552" s="143">
        <f t="shared" si="14"/>
        <v>0</v>
      </c>
      <c r="AY552" s="143">
        <f t="shared" si="14"/>
        <v>0</v>
      </c>
      <c r="AZ552" s="143">
        <f t="shared" si="14"/>
        <v>0</v>
      </c>
      <c r="BA552" s="143">
        <f t="shared" si="14"/>
        <v>0</v>
      </c>
      <c r="BB552" s="143">
        <f t="shared" si="14"/>
        <v>0</v>
      </c>
      <c r="BC552" s="143">
        <f t="shared" si="14"/>
        <v>0</v>
      </c>
      <c r="BD552" s="143">
        <f t="shared" si="14"/>
        <v>0</v>
      </c>
      <c r="BE552" s="143">
        <f t="shared" si="14"/>
        <v>0</v>
      </c>
      <c r="BF552" s="143">
        <f t="shared" si="14"/>
        <v>0</v>
      </c>
      <c r="BG552" s="143">
        <f t="shared" si="14"/>
        <v>0</v>
      </c>
      <c r="BH552" s="143">
        <f t="shared" si="14"/>
        <v>0</v>
      </c>
      <c r="BI552" s="143">
        <f t="shared" si="14"/>
        <v>0</v>
      </c>
      <c r="BJ552" s="143">
        <f t="shared" si="14"/>
        <v>0</v>
      </c>
      <c r="BK552" s="143">
        <f t="shared" si="14"/>
        <v>0</v>
      </c>
      <c r="BL552" s="143">
        <f t="shared" si="14"/>
        <v>0</v>
      </c>
      <c r="BM552" s="143">
        <f t="shared" si="14"/>
        <v>0</v>
      </c>
      <c r="BN552" s="143">
        <f t="shared" si="14"/>
        <v>0</v>
      </c>
      <c r="BO552" s="143">
        <f t="shared" si="14"/>
        <v>0</v>
      </c>
      <c r="BP552" s="143">
        <f t="shared" si="14"/>
        <v>0</v>
      </c>
      <c r="BQ552" s="143">
        <f t="shared" si="14"/>
        <v>0</v>
      </c>
      <c r="BR552" s="143">
        <f t="shared" si="14"/>
        <v>0</v>
      </c>
      <c r="BS552" s="143">
        <f t="shared" si="10"/>
        <v>0</v>
      </c>
      <c r="BT552" s="143">
        <f t="shared" si="9"/>
        <v>0</v>
      </c>
      <c r="BU552" s="143">
        <f t="shared" si="9"/>
        <v>0</v>
      </c>
      <c r="BV552" s="143">
        <f t="shared" si="9"/>
        <v>0</v>
      </c>
      <c r="BW552" s="143">
        <f t="shared" si="9"/>
        <v>0</v>
      </c>
      <c r="BX552" s="143">
        <f t="shared" si="9"/>
        <v>0</v>
      </c>
      <c r="BY552" s="143" t="e">
        <f>BY38-#REF!</f>
        <v>#REF!</v>
      </c>
      <c r="CA552" s="143" t="e">
        <f>CA38-#REF!</f>
        <v>#REF!</v>
      </c>
      <c r="CB552" s="143" t="e">
        <f>CB38-#REF!</f>
        <v>#REF!</v>
      </c>
    </row>
    <row r="553" spans="8:80" hidden="1" x14ac:dyDescent="0.3">
      <c r="H553" s="143">
        <f t="shared" si="13"/>
        <v>0</v>
      </c>
      <c r="I553" s="143">
        <f t="shared" si="13"/>
        <v>0</v>
      </c>
      <c r="J553" s="143">
        <f t="shared" si="13"/>
        <v>0</v>
      </c>
      <c r="K553" s="143">
        <f t="shared" si="13"/>
        <v>0</v>
      </c>
      <c r="L553" s="143">
        <f t="shared" si="13"/>
        <v>0</v>
      </c>
      <c r="M553" s="143">
        <f t="shared" si="13"/>
        <v>0</v>
      </c>
      <c r="N553" s="143">
        <f t="shared" si="13"/>
        <v>0</v>
      </c>
      <c r="O553" s="143">
        <f t="shared" si="13"/>
        <v>0</v>
      </c>
      <c r="P553" s="143">
        <f t="shared" si="13"/>
        <v>0</v>
      </c>
      <c r="Q553" s="143">
        <f t="shared" si="13"/>
        <v>0</v>
      </c>
      <c r="R553" s="143">
        <f t="shared" si="13"/>
        <v>0</v>
      </c>
      <c r="S553" s="143">
        <f t="shared" si="13"/>
        <v>0</v>
      </c>
      <c r="T553" s="143">
        <f t="shared" si="13"/>
        <v>0</v>
      </c>
      <c r="U553" s="143">
        <f t="shared" si="13"/>
        <v>0</v>
      </c>
      <c r="V553" s="143">
        <f t="shared" si="13"/>
        <v>0</v>
      </c>
      <c r="W553" s="143">
        <f t="shared" si="13"/>
        <v>0</v>
      </c>
      <c r="X553" s="143">
        <f t="shared" ref="X553:AM563" si="15">X39-CP39</f>
        <v>0</v>
      </c>
      <c r="Y553" s="143">
        <f t="shared" si="15"/>
        <v>0</v>
      </c>
      <c r="Z553" s="143">
        <f t="shared" si="14"/>
        <v>0</v>
      </c>
      <c r="AA553" s="143">
        <f t="shared" si="14"/>
        <v>0</v>
      </c>
      <c r="AB553" s="143">
        <f t="shared" si="14"/>
        <v>0</v>
      </c>
      <c r="AC553" s="143">
        <f t="shared" si="14"/>
        <v>0</v>
      </c>
      <c r="AD553" s="143">
        <f t="shared" si="14"/>
        <v>0</v>
      </c>
      <c r="AE553" s="143">
        <f t="shared" si="14"/>
        <v>0</v>
      </c>
      <c r="AF553" s="143">
        <f t="shared" si="14"/>
        <v>0</v>
      </c>
      <c r="AG553" s="143">
        <f t="shared" si="14"/>
        <v>0</v>
      </c>
      <c r="AH553" s="143">
        <f t="shared" si="14"/>
        <v>0</v>
      </c>
      <c r="AI553" s="143">
        <f t="shared" si="14"/>
        <v>0</v>
      </c>
      <c r="AJ553" s="143">
        <f t="shared" si="14"/>
        <v>0</v>
      </c>
      <c r="AK553" s="143">
        <f t="shared" si="14"/>
        <v>0</v>
      </c>
      <c r="AL553" s="143">
        <f t="shared" si="14"/>
        <v>0</v>
      </c>
      <c r="AM553" s="143">
        <f t="shared" si="14"/>
        <v>0</v>
      </c>
      <c r="AN553" s="143">
        <f t="shared" si="14"/>
        <v>0</v>
      </c>
      <c r="AO553" s="143">
        <f t="shared" si="14"/>
        <v>0</v>
      </c>
      <c r="AP553" s="143">
        <f t="shared" si="14"/>
        <v>0</v>
      </c>
      <c r="AQ553" s="143">
        <f t="shared" si="14"/>
        <v>0</v>
      </c>
      <c r="AR553" s="143">
        <f t="shared" si="14"/>
        <v>0</v>
      </c>
      <c r="AS553" s="143">
        <f t="shared" si="14"/>
        <v>0</v>
      </c>
      <c r="AT553" s="143">
        <f t="shared" si="14"/>
        <v>0</v>
      </c>
      <c r="AU553" s="143">
        <f t="shared" si="14"/>
        <v>0</v>
      </c>
      <c r="AV553" s="143">
        <f t="shared" si="14"/>
        <v>0</v>
      </c>
      <c r="AW553" s="143">
        <f t="shared" si="14"/>
        <v>0</v>
      </c>
      <c r="AX553" s="143">
        <f t="shared" si="14"/>
        <v>0</v>
      </c>
      <c r="AY553" s="143">
        <f t="shared" si="14"/>
        <v>0</v>
      </c>
      <c r="AZ553" s="143">
        <f t="shared" si="14"/>
        <v>0</v>
      </c>
      <c r="BA553" s="143">
        <f t="shared" si="14"/>
        <v>0</v>
      </c>
      <c r="BB553" s="143">
        <f t="shared" si="14"/>
        <v>0</v>
      </c>
      <c r="BC553" s="143">
        <f t="shared" si="14"/>
        <v>0</v>
      </c>
      <c r="BD553" s="143">
        <f t="shared" si="14"/>
        <v>0</v>
      </c>
      <c r="BE553" s="143">
        <f t="shared" si="14"/>
        <v>0</v>
      </c>
      <c r="BF553" s="143">
        <f t="shared" si="14"/>
        <v>0</v>
      </c>
      <c r="BG553" s="143">
        <f t="shared" si="14"/>
        <v>0</v>
      </c>
      <c r="BH553" s="143">
        <f t="shared" si="14"/>
        <v>0</v>
      </c>
      <c r="BI553" s="143">
        <f t="shared" si="14"/>
        <v>0</v>
      </c>
      <c r="BJ553" s="143">
        <f t="shared" si="14"/>
        <v>0</v>
      </c>
      <c r="BK553" s="143">
        <f t="shared" si="14"/>
        <v>0</v>
      </c>
      <c r="BL553" s="143">
        <f t="shared" si="14"/>
        <v>0</v>
      </c>
      <c r="BM553" s="143">
        <f t="shared" si="14"/>
        <v>0</v>
      </c>
      <c r="BN553" s="143">
        <f t="shared" si="14"/>
        <v>0</v>
      </c>
      <c r="BO553" s="143">
        <f t="shared" si="14"/>
        <v>0</v>
      </c>
      <c r="BP553" s="143">
        <f t="shared" si="14"/>
        <v>0</v>
      </c>
      <c r="BQ553" s="143">
        <f t="shared" si="14"/>
        <v>0</v>
      </c>
      <c r="BR553" s="143">
        <f t="shared" si="14"/>
        <v>0</v>
      </c>
      <c r="BS553" s="143">
        <f t="shared" si="10"/>
        <v>0</v>
      </c>
      <c r="BT553" s="143">
        <f t="shared" si="9"/>
        <v>0</v>
      </c>
      <c r="BU553" s="143">
        <f t="shared" si="9"/>
        <v>0</v>
      </c>
      <c r="BV553" s="143">
        <f t="shared" si="9"/>
        <v>0</v>
      </c>
      <c r="BW553" s="143">
        <f t="shared" si="9"/>
        <v>0</v>
      </c>
      <c r="BX553" s="143">
        <f t="shared" si="9"/>
        <v>0</v>
      </c>
      <c r="BY553" s="143" t="e">
        <f>BY39-#REF!</f>
        <v>#REF!</v>
      </c>
      <c r="CA553" s="143" t="e">
        <f>CA39-#REF!</f>
        <v>#REF!</v>
      </c>
      <c r="CB553" s="143" t="e">
        <f>CB39-#REF!</f>
        <v>#REF!</v>
      </c>
    </row>
    <row r="554" spans="8:80" hidden="1" x14ac:dyDescent="0.3">
      <c r="H554" s="143">
        <f t="shared" si="13"/>
        <v>0</v>
      </c>
      <c r="I554" s="143">
        <f t="shared" si="13"/>
        <v>0</v>
      </c>
      <c r="J554" s="143">
        <f t="shared" si="13"/>
        <v>0</v>
      </c>
      <c r="K554" s="143">
        <f t="shared" si="13"/>
        <v>0</v>
      </c>
      <c r="L554" s="143">
        <f t="shared" si="13"/>
        <v>0</v>
      </c>
      <c r="M554" s="143">
        <f t="shared" si="13"/>
        <v>0</v>
      </c>
      <c r="N554" s="143">
        <f t="shared" si="13"/>
        <v>0</v>
      </c>
      <c r="O554" s="143">
        <f t="shared" si="13"/>
        <v>0</v>
      </c>
      <c r="P554" s="143">
        <f t="shared" si="13"/>
        <v>0</v>
      </c>
      <c r="Q554" s="143">
        <f t="shared" si="13"/>
        <v>0</v>
      </c>
      <c r="R554" s="143">
        <f t="shared" si="13"/>
        <v>0</v>
      </c>
      <c r="S554" s="143">
        <f t="shared" si="13"/>
        <v>0</v>
      </c>
      <c r="T554" s="143">
        <f t="shared" si="13"/>
        <v>0</v>
      </c>
      <c r="U554" s="143">
        <f t="shared" si="13"/>
        <v>0</v>
      </c>
      <c r="V554" s="143">
        <f t="shared" si="13"/>
        <v>0</v>
      </c>
      <c r="W554" s="143">
        <f t="shared" si="13"/>
        <v>0</v>
      </c>
      <c r="X554" s="143">
        <f t="shared" si="15"/>
        <v>0</v>
      </c>
      <c r="Y554" s="143">
        <f t="shared" si="15"/>
        <v>0</v>
      </c>
      <c r="Z554" s="143">
        <f t="shared" si="14"/>
        <v>0</v>
      </c>
      <c r="AA554" s="143">
        <f t="shared" si="14"/>
        <v>0</v>
      </c>
      <c r="AB554" s="143">
        <f t="shared" si="14"/>
        <v>0</v>
      </c>
      <c r="AC554" s="143">
        <f t="shared" si="14"/>
        <v>0</v>
      </c>
      <c r="AD554" s="143">
        <f t="shared" si="14"/>
        <v>0</v>
      </c>
      <c r="AE554" s="143">
        <f t="shared" si="14"/>
        <v>0</v>
      </c>
      <c r="AF554" s="143">
        <f t="shared" si="14"/>
        <v>0</v>
      </c>
      <c r="AG554" s="143">
        <f t="shared" si="14"/>
        <v>0</v>
      </c>
      <c r="AH554" s="143">
        <f t="shared" si="14"/>
        <v>0</v>
      </c>
      <c r="AI554" s="143">
        <f t="shared" si="14"/>
        <v>0</v>
      </c>
      <c r="AJ554" s="143">
        <f t="shared" si="14"/>
        <v>0</v>
      </c>
      <c r="AK554" s="143">
        <f t="shared" si="14"/>
        <v>0</v>
      </c>
      <c r="AL554" s="143">
        <f t="shared" si="14"/>
        <v>0</v>
      </c>
      <c r="AM554" s="143">
        <f t="shared" si="14"/>
        <v>0</v>
      </c>
      <c r="AN554" s="143">
        <f t="shared" si="14"/>
        <v>0</v>
      </c>
      <c r="AO554" s="143">
        <f t="shared" si="14"/>
        <v>0</v>
      </c>
      <c r="AP554" s="143">
        <f t="shared" si="14"/>
        <v>0</v>
      </c>
      <c r="AQ554" s="143">
        <f t="shared" si="14"/>
        <v>0</v>
      </c>
      <c r="AR554" s="143">
        <f t="shared" si="14"/>
        <v>0</v>
      </c>
      <c r="AS554" s="143">
        <f t="shared" si="14"/>
        <v>0</v>
      </c>
      <c r="AT554" s="143">
        <f t="shared" si="14"/>
        <v>0</v>
      </c>
      <c r="AU554" s="143">
        <f t="shared" si="14"/>
        <v>0</v>
      </c>
      <c r="AV554" s="143">
        <f t="shared" si="14"/>
        <v>0</v>
      </c>
      <c r="AW554" s="143">
        <f t="shared" si="14"/>
        <v>0</v>
      </c>
      <c r="AX554" s="143">
        <f t="shared" si="14"/>
        <v>0</v>
      </c>
      <c r="AY554" s="143">
        <f t="shared" si="14"/>
        <v>0</v>
      </c>
      <c r="AZ554" s="143">
        <f t="shared" si="14"/>
        <v>0</v>
      </c>
      <c r="BA554" s="143">
        <f t="shared" si="14"/>
        <v>0</v>
      </c>
      <c r="BB554" s="143">
        <f t="shared" si="14"/>
        <v>0</v>
      </c>
      <c r="BC554" s="143">
        <f t="shared" si="14"/>
        <v>0</v>
      </c>
      <c r="BD554" s="143">
        <f t="shared" si="14"/>
        <v>0</v>
      </c>
      <c r="BE554" s="143">
        <f t="shared" si="14"/>
        <v>0</v>
      </c>
      <c r="BF554" s="143">
        <f t="shared" si="14"/>
        <v>0</v>
      </c>
      <c r="BG554" s="143">
        <f t="shared" si="14"/>
        <v>0</v>
      </c>
      <c r="BH554" s="143">
        <f t="shared" si="14"/>
        <v>0</v>
      </c>
      <c r="BI554" s="143">
        <f t="shared" si="14"/>
        <v>0</v>
      </c>
      <c r="BJ554" s="143">
        <f t="shared" si="14"/>
        <v>0</v>
      </c>
      <c r="BK554" s="143">
        <f t="shared" si="14"/>
        <v>0</v>
      </c>
      <c r="BL554" s="143">
        <f t="shared" si="14"/>
        <v>0</v>
      </c>
      <c r="BM554" s="143">
        <f t="shared" si="14"/>
        <v>0</v>
      </c>
      <c r="BN554" s="143">
        <f t="shared" si="14"/>
        <v>0</v>
      </c>
      <c r="BO554" s="143">
        <f t="shared" si="14"/>
        <v>0</v>
      </c>
      <c r="BP554" s="143">
        <f t="shared" si="14"/>
        <v>0</v>
      </c>
      <c r="BQ554" s="143">
        <f t="shared" si="14"/>
        <v>0</v>
      </c>
      <c r="BR554" s="143">
        <f t="shared" si="14"/>
        <v>0</v>
      </c>
      <c r="BS554" s="143">
        <f t="shared" si="10"/>
        <v>0</v>
      </c>
      <c r="BT554" s="143">
        <f t="shared" si="9"/>
        <v>0</v>
      </c>
      <c r="BU554" s="143">
        <f t="shared" si="9"/>
        <v>0</v>
      </c>
      <c r="BV554" s="143">
        <f t="shared" si="9"/>
        <v>0</v>
      </c>
      <c r="BW554" s="143">
        <f t="shared" si="9"/>
        <v>0</v>
      </c>
      <c r="BX554" s="143">
        <f t="shared" si="9"/>
        <v>0</v>
      </c>
      <c r="BY554" s="143" t="e">
        <f>BY40-#REF!</f>
        <v>#REF!</v>
      </c>
      <c r="CA554" s="143" t="e">
        <f>CA40-#REF!</f>
        <v>#REF!</v>
      </c>
      <c r="CB554" s="143" t="e">
        <f>CB40-#REF!</f>
        <v>#REF!</v>
      </c>
    </row>
    <row r="555" spans="8:80" hidden="1" x14ac:dyDescent="0.3">
      <c r="H555" s="143">
        <f t="shared" si="13"/>
        <v>0</v>
      </c>
      <c r="I555" s="143">
        <f t="shared" si="13"/>
        <v>0</v>
      </c>
      <c r="J555" s="143">
        <f t="shared" si="13"/>
        <v>0</v>
      </c>
      <c r="K555" s="143">
        <f t="shared" si="13"/>
        <v>0</v>
      </c>
      <c r="L555" s="143">
        <f t="shared" si="13"/>
        <v>0</v>
      </c>
      <c r="M555" s="143">
        <f t="shared" si="13"/>
        <v>0</v>
      </c>
      <c r="N555" s="143">
        <f t="shared" si="13"/>
        <v>0</v>
      </c>
      <c r="O555" s="143">
        <f t="shared" si="13"/>
        <v>0</v>
      </c>
      <c r="P555" s="143">
        <f t="shared" si="13"/>
        <v>0</v>
      </c>
      <c r="Q555" s="143">
        <f t="shared" si="13"/>
        <v>0</v>
      </c>
      <c r="R555" s="143">
        <f t="shared" si="13"/>
        <v>0</v>
      </c>
      <c r="S555" s="143">
        <f t="shared" si="13"/>
        <v>0</v>
      </c>
      <c r="T555" s="143">
        <f t="shared" si="13"/>
        <v>0</v>
      </c>
      <c r="U555" s="143">
        <f t="shared" si="13"/>
        <v>0</v>
      </c>
      <c r="V555" s="143">
        <f t="shared" si="13"/>
        <v>0</v>
      </c>
      <c r="W555" s="143">
        <f t="shared" si="13"/>
        <v>0</v>
      </c>
      <c r="X555" s="143">
        <f t="shared" si="15"/>
        <v>0</v>
      </c>
      <c r="Y555" s="143">
        <f t="shared" si="15"/>
        <v>0</v>
      </c>
      <c r="Z555" s="143">
        <f t="shared" si="14"/>
        <v>0</v>
      </c>
      <c r="AA555" s="143">
        <f t="shared" si="14"/>
        <v>0</v>
      </c>
      <c r="AB555" s="143">
        <f t="shared" si="14"/>
        <v>0</v>
      </c>
      <c r="AC555" s="143">
        <f t="shared" si="14"/>
        <v>0</v>
      </c>
      <c r="AD555" s="143">
        <f t="shared" si="14"/>
        <v>0</v>
      </c>
      <c r="AE555" s="143">
        <f t="shared" si="14"/>
        <v>0</v>
      </c>
      <c r="AF555" s="143">
        <f t="shared" si="14"/>
        <v>0</v>
      </c>
      <c r="AG555" s="143">
        <f t="shared" si="14"/>
        <v>0</v>
      </c>
      <c r="AH555" s="143">
        <f t="shared" si="14"/>
        <v>0</v>
      </c>
      <c r="AI555" s="143">
        <f t="shared" si="14"/>
        <v>0</v>
      </c>
      <c r="AJ555" s="143">
        <f t="shared" si="14"/>
        <v>0</v>
      </c>
      <c r="AK555" s="143">
        <f t="shared" si="14"/>
        <v>0</v>
      </c>
      <c r="AL555" s="143">
        <f t="shared" si="14"/>
        <v>0</v>
      </c>
      <c r="AM555" s="143">
        <f t="shared" si="14"/>
        <v>0</v>
      </c>
      <c r="AN555" s="143">
        <f t="shared" si="14"/>
        <v>0</v>
      </c>
      <c r="AO555" s="143">
        <f t="shared" si="14"/>
        <v>0</v>
      </c>
      <c r="AP555" s="143">
        <f t="shared" si="14"/>
        <v>0</v>
      </c>
      <c r="AQ555" s="143">
        <f t="shared" si="14"/>
        <v>0</v>
      </c>
      <c r="AR555" s="143">
        <f t="shared" si="14"/>
        <v>0</v>
      </c>
      <c r="AS555" s="143">
        <f t="shared" si="14"/>
        <v>0</v>
      </c>
      <c r="AT555" s="143">
        <f t="shared" si="14"/>
        <v>0</v>
      </c>
      <c r="AU555" s="143">
        <f t="shared" si="14"/>
        <v>0</v>
      </c>
      <c r="AV555" s="143">
        <f t="shared" si="14"/>
        <v>0</v>
      </c>
      <c r="AW555" s="143">
        <f t="shared" si="14"/>
        <v>0</v>
      </c>
      <c r="AX555" s="143">
        <f t="shared" si="14"/>
        <v>0</v>
      </c>
      <c r="AY555" s="143">
        <f t="shared" si="14"/>
        <v>0</v>
      </c>
      <c r="AZ555" s="143">
        <f t="shared" si="14"/>
        <v>0</v>
      </c>
      <c r="BA555" s="143">
        <f t="shared" si="14"/>
        <v>0</v>
      </c>
      <c r="BB555" s="143">
        <f t="shared" si="14"/>
        <v>0</v>
      </c>
      <c r="BC555" s="143">
        <f t="shared" si="14"/>
        <v>0</v>
      </c>
      <c r="BD555" s="143">
        <f t="shared" si="14"/>
        <v>0</v>
      </c>
      <c r="BE555" s="143">
        <f t="shared" si="14"/>
        <v>0</v>
      </c>
      <c r="BF555" s="143">
        <f t="shared" si="14"/>
        <v>0</v>
      </c>
      <c r="BG555" s="143">
        <f t="shared" si="14"/>
        <v>0</v>
      </c>
      <c r="BH555" s="143">
        <f t="shared" si="14"/>
        <v>0</v>
      </c>
      <c r="BI555" s="143">
        <f t="shared" si="14"/>
        <v>0</v>
      </c>
      <c r="BJ555" s="143">
        <f t="shared" si="14"/>
        <v>0</v>
      </c>
      <c r="BK555" s="143">
        <f t="shared" si="14"/>
        <v>0</v>
      </c>
      <c r="BL555" s="143">
        <f t="shared" si="14"/>
        <v>0</v>
      </c>
      <c r="BM555" s="143">
        <f t="shared" si="14"/>
        <v>0</v>
      </c>
      <c r="BN555" s="143">
        <f t="shared" si="14"/>
        <v>0</v>
      </c>
      <c r="BO555" s="143">
        <f t="shared" si="14"/>
        <v>0</v>
      </c>
      <c r="BP555" s="143">
        <f t="shared" si="14"/>
        <v>0</v>
      </c>
      <c r="BQ555" s="143">
        <f t="shared" si="14"/>
        <v>0</v>
      </c>
      <c r="BR555" s="143">
        <f t="shared" si="14"/>
        <v>0</v>
      </c>
      <c r="BS555" s="143">
        <f t="shared" si="10"/>
        <v>0</v>
      </c>
      <c r="BT555" s="143">
        <f t="shared" si="9"/>
        <v>0</v>
      </c>
      <c r="BU555" s="143">
        <f t="shared" si="9"/>
        <v>0</v>
      </c>
      <c r="BV555" s="143">
        <f t="shared" si="9"/>
        <v>0</v>
      </c>
      <c r="BW555" s="143">
        <f t="shared" si="9"/>
        <v>0</v>
      </c>
      <c r="BX555" s="143">
        <f t="shared" si="9"/>
        <v>0</v>
      </c>
      <c r="BY555" s="143" t="e">
        <f>BY41-#REF!</f>
        <v>#REF!</v>
      </c>
      <c r="CA555" s="143" t="e">
        <f>CA41-#REF!</f>
        <v>#REF!</v>
      </c>
      <c r="CB555" s="143" t="e">
        <f>CB41-#REF!</f>
        <v>#REF!</v>
      </c>
    </row>
    <row r="556" spans="8:80" hidden="1" x14ac:dyDescent="0.3">
      <c r="H556" s="143">
        <f t="shared" si="13"/>
        <v>0</v>
      </c>
      <c r="I556" s="143">
        <f t="shared" si="13"/>
        <v>0</v>
      </c>
      <c r="J556" s="143">
        <f t="shared" si="13"/>
        <v>0</v>
      </c>
      <c r="K556" s="143">
        <f t="shared" si="13"/>
        <v>0</v>
      </c>
      <c r="L556" s="143">
        <f t="shared" si="13"/>
        <v>0</v>
      </c>
      <c r="M556" s="143">
        <f t="shared" si="13"/>
        <v>0</v>
      </c>
      <c r="N556" s="143">
        <f t="shared" si="13"/>
        <v>0</v>
      </c>
      <c r="O556" s="143">
        <f t="shared" si="13"/>
        <v>0</v>
      </c>
      <c r="P556" s="143">
        <f t="shared" si="13"/>
        <v>0</v>
      </c>
      <c r="Q556" s="143">
        <f t="shared" si="13"/>
        <v>0</v>
      </c>
      <c r="R556" s="143">
        <f t="shared" si="13"/>
        <v>0</v>
      </c>
      <c r="S556" s="143">
        <f t="shared" si="13"/>
        <v>0</v>
      </c>
      <c r="T556" s="143">
        <f t="shared" si="13"/>
        <v>0</v>
      </c>
      <c r="U556" s="143">
        <f t="shared" si="13"/>
        <v>0</v>
      </c>
      <c r="V556" s="143">
        <f t="shared" si="13"/>
        <v>0</v>
      </c>
      <c r="W556" s="143">
        <f t="shared" si="13"/>
        <v>0</v>
      </c>
      <c r="X556" s="143">
        <f t="shared" si="15"/>
        <v>0</v>
      </c>
      <c r="Y556" s="143">
        <f t="shared" si="15"/>
        <v>0</v>
      </c>
      <c r="Z556" s="143">
        <f t="shared" si="14"/>
        <v>0</v>
      </c>
      <c r="AA556" s="143">
        <f t="shared" si="14"/>
        <v>0</v>
      </c>
      <c r="AB556" s="143">
        <f t="shared" si="14"/>
        <v>0</v>
      </c>
      <c r="AC556" s="143">
        <f t="shared" si="14"/>
        <v>0</v>
      </c>
      <c r="AD556" s="143">
        <f t="shared" si="14"/>
        <v>0</v>
      </c>
      <c r="AE556" s="143">
        <f t="shared" si="14"/>
        <v>0</v>
      </c>
      <c r="AF556" s="143">
        <f t="shared" si="14"/>
        <v>0</v>
      </c>
      <c r="AG556" s="143">
        <f t="shared" si="14"/>
        <v>0</v>
      </c>
      <c r="AH556" s="143">
        <f t="shared" si="14"/>
        <v>0</v>
      </c>
      <c r="AI556" s="143">
        <f t="shared" si="14"/>
        <v>0</v>
      </c>
      <c r="AJ556" s="143">
        <f t="shared" si="14"/>
        <v>0</v>
      </c>
      <c r="AK556" s="143">
        <f t="shared" si="14"/>
        <v>0</v>
      </c>
      <c r="AL556" s="143">
        <f t="shared" si="14"/>
        <v>0</v>
      </c>
      <c r="AM556" s="143">
        <f t="shared" si="14"/>
        <v>0</v>
      </c>
      <c r="AN556" s="143">
        <f t="shared" si="14"/>
        <v>0</v>
      </c>
      <c r="AO556" s="143">
        <f t="shared" si="14"/>
        <v>0</v>
      </c>
      <c r="AP556" s="143">
        <f t="shared" si="14"/>
        <v>0</v>
      </c>
      <c r="AQ556" s="143">
        <f t="shared" si="14"/>
        <v>0</v>
      </c>
      <c r="AR556" s="143">
        <f t="shared" si="14"/>
        <v>0</v>
      </c>
      <c r="AS556" s="143">
        <f t="shared" si="14"/>
        <v>0</v>
      </c>
      <c r="AT556" s="143">
        <f t="shared" si="14"/>
        <v>0</v>
      </c>
      <c r="AU556" s="143">
        <f t="shared" si="14"/>
        <v>0</v>
      </c>
      <c r="AV556" s="143">
        <f t="shared" si="14"/>
        <v>0</v>
      </c>
      <c r="AW556" s="143">
        <f t="shared" si="14"/>
        <v>0</v>
      </c>
      <c r="AX556" s="143">
        <f t="shared" si="14"/>
        <v>0</v>
      </c>
      <c r="AY556" s="143">
        <f t="shared" si="14"/>
        <v>0</v>
      </c>
      <c r="AZ556" s="143">
        <f t="shared" si="14"/>
        <v>0</v>
      </c>
      <c r="BA556" s="143">
        <f t="shared" si="14"/>
        <v>0</v>
      </c>
      <c r="BB556" s="143">
        <f t="shared" si="14"/>
        <v>0</v>
      </c>
      <c r="BC556" s="143">
        <f t="shared" si="14"/>
        <v>0</v>
      </c>
      <c r="BD556" s="143">
        <f t="shared" si="14"/>
        <v>0</v>
      </c>
      <c r="BE556" s="143">
        <f t="shared" si="14"/>
        <v>0</v>
      </c>
      <c r="BF556" s="143">
        <f t="shared" si="14"/>
        <v>0</v>
      </c>
      <c r="BG556" s="143">
        <f t="shared" si="14"/>
        <v>0</v>
      </c>
      <c r="BH556" s="143">
        <f t="shared" si="14"/>
        <v>0</v>
      </c>
      <c r="BI556" s="143">
        <f t="shared" si="14"/>
        <v>0</v>
      </c>
      <c r="BJ556" s="143">
        <f t="shared" si="14"/>
        <v>0</v>
      </c>
      <c r="BK556" s="143">
        <f t="shared" si="14"/>
        <v>0</v>
      </c>
      <c r="BL556" s="143">
        <f t="shared" si="14"/>
        <v>0</v>
      </c>
      <c r="BM556" s="143">
        <f t="shared" si="14"/>
        <v>0</v>
      </c>
      <c r="BN556" s="143">
        <f t="shared" si="14"/>
        <v>0</v>
      </c>
      <c r="BO556" s="143">
        <f t="shared" si="14"/>
        <v>0</v>
      </c>
      <c r="BP556" s="143">
        <f t="shared" si="14"/>
        <v>0</v>
      </c>
      <c r="BQ556" s="143">
        <f t="shared" si="14"/>
        <v>0</v>
      </c>
      <c r="BR556" s="143">
        <f t="shared" si="14"/>
        <v>0</v>
      </c>
      <c r="BS556" s="143">
        <f t="shared" si="10"/>
        <v>0</v>
      </c>
      <c r="BT556" s="143">
        <f t="shared" ref="BT556:BX558" si="16">BT42-EL42</f>
        <v>0</v>
      </c>
      <c r="BU556" s="143">
        <f t="shared" si="16"/>
        <v>0</v>
      </c>
      <c r="BV556" s="143">
        <f t="shared" si="16"/>
        <v>0</v>
      </c>
      <c r="BW556" s="143">
        <f t="shared" si="16"/>
        <v>0</v>
      </c>
      <c r="BX556" s="143">
        <f t="shared" si="16"/>
        <v>0</v>
      </c>
      <c r="BY556" s="143" t="e">
        <f>BY42-#REF!</f>
        <v>#REF!</v>
      </c>
      <c r="CA556" s="143" t="e">
        <f>CA42-#REF!</f>
        <v>#REF!</v>
      </c>
      <c r="CB556" s="143" t="e">
        <f>CB42-#REF!</f>
        <v>#REF!</v>
      </c>
    </row>
    <row r="557" spans="8:80" hidden="1" x14ac:dyDescent="0.3">
      <c r="H557" s="143">
        <f t="shared" si="13"/>
        <v>0</v>
      </c>
      <c r="I557" s="143">
        <f t="shared" si="13"/>
        <v>0</v>
      </c>
      <c r="J557" s="143">
        <f t="shared" si="13"/>
        <v>0</v>
      </c>
      <c r="K557" s="143">
        <f t="shared" si="13"/>
        <v>0</v>
      </c>
      <c r="L557" s="143">
        <f t="shared" si="13"/>
        <v>0</v>
      </c>
      <c r="M557" s="143">
        <f t="shared" si="13"/>
        <v>0</v>
      </c>
      <c r="N557" s="143">
        <f t="shared" si="13"/>
        <v>0</v>
      </c>
      <c r="O557" s="143">
        <f t="shared" si="13"/>
        <v>0</v>
      </c>
      <c r="P557" s="143">
        <f t="shared" si="13"/>
        <v>0</v>
      </c>
      <c r="Q557" s="143">
        <f t="shared" si="13"/>
        <v>0</v>
      </c>
      <c r="R557" s="143">
        <f t="shared" si="13"/>
        <v>0</v>
      </c>
      <c r="S557" s="143">
        <f t="shared" si="13"/>
        <v>0</v>
      </c>
      <c r="T557" s="143">
        <f t="shared" si="13"/>
        <v>0</v>
      </c>
      <c r="U557" s="143">
        <f t="shared" si="13"/>
        <v>0</v>
      </c>
      <c r="V557" s="143">
        <f t="shared" si="13"/>
        <v>0</v>
      </c>
      <c r="W557" s="143">
        <f t="shared" si="13"/>
        <v>0</v>
      </c>
      <c r="X557" s="143">
        <f t="shared" si="15"/>
        <v>0</v>
      </c>
      <c r="Y557" s="143">
        <f t="shared" si="15"/>
        <v>0</v>
      </c>
      <c r="Z557" s="143">
        <f t="shared" si="14"/>
        <v>0</v>
      </c>
      <c r="AA557" s="143">
        <f t="shared" si="14"/>
        <v>0</v>
      </c>
      <c r="AB557" s="143">
        <f t="shared" si="14"/>
        <v>0</v>
      </c>
      <c r="AC557" s="143">
        <f t="shared" si="14"/>
        <v>0</v>
      </c>
      <c r="AD557" s="143">
        <f t="shared" si="14"/>
        <v>0</v>
      </c>
      <c r="AE557" s="143">
        <f t="shared" si="14"/>
        <v>0</v>
      </c>
      <c r="AF557" s="143">
        <f t="shared" si="14"/>
        <v>0</v>
      </c>
      <c r="AG557" s="143">
        <f t="shared" si="14"/>
        <v>0</v>
      </c>
      <c r="AH557" s="143">
        <f t="shared" si="14"/>
        <v>0</v>
      </c>
      <c r="AI557" s="143">
        <f t="shared" si="14"/>
        <v>0</v>
      </c>
      <c r="AJ557" s="143">
        <f t="shared" si="14"/>
        <v>0</v>
      </c>
      <c r="AK557" s="143">
        <f t="shared" si="14"/>
        <v>0</v>
      </c>
      <c r="AL557" s="143">
        <f t="shared" si="14"/>
        <v>0</v>
      </c>
      <c r="AM557" s="143">
        <f t="shared" si="14"/>
        <v>0</v>
      </c>
      <c r="AN557" s="143">
        <f t="shared" si="14"/>
        <v>0</v>
      </c>
      <c r="AO557" s="143">
        <f t="shared" si="14"/>
        <v>0</v>
      </c>
      <c r="AP557" s="143">
        <f t="shared" si="14"/>
        <v>0</v>
      </c>
      <c r="AQ557" s="143">
        <f t="shared" si="14"/>
        <v>0</v>
      </c>
      <c r="AR557" s="143">
        <f t="shared" si="14"/>
        <v>0</v>
      </c>
      <c r="AS557" s="143">
        <f t="shared" si="14"/>
        <v>0</v>
      </c>
      <c r="AT557" s="143">
        <f t="shared" si="14"/>
        <v>0</v>
      </c>
      <c r="AU557" s="143">
        <f t="shared" si="14"/>
        <v>0</v>
      </c>
      <c r="AV557" s="143">
        <f t="shared" si="14"/>
        <v>0</v>
      </c>
      <c r="AW557" s="143">
        <f t="shared" si="14"/>
        <v>0</v>
      </c>
      <c r="AX557" s="143">
        <f t="shared" si="14"/>
        <v>0</v>
      </c>
      <c r="AY557" s="143">
        <f t="shared" si="14"/>
        <v>0</v>
      </c>
      <c r="AZ557" s="143">
        <f t="shared" si="14"/>
        <v>0</v>
      </c>
      <c r="BA557" s="143">
        <f t="shared" si="14"/>
        <v>0</v>
      </c>
      <c r="BB557" s="143">
        <f t="shared" si="14"/>
        <v>0</v>
      </c>
      <c r="BC557" s="143">
        <f t="shared" si="14"/>
        <v>0</v>
      </c>
      <c r="BD557" s="143">
        <f t="shared" ref="BD557:BS563" si="17">BD43-DV43</f>
        <v>0</v>
      </c>
      <c r="BE557" s="143">
        <f t="shared" si="17"/>
        <v>0</v>
      </c>
      <c r="BF557" s="143">
        <f t="shared" si="17"/>
        <v>0</v>
      </c>
      <c r="BG557" s="143">
        <f t="shared" si="17"/>
        <v>0</v>
      </c>
      <c r="BH557" s="143">
        <f t="shared" si="17"/>
        <v>0</v>
      </c>
      <c r="BI557" s="143">
        <f t="shared" si="17"/>
        <v>0</v>
      </c>
      <c r="BJ557" s="143">
        <f t="shared" si="17"/>
        <v>0</v>
      </c>
      <c r="BK557" s="143">
        <f t="shared" si="17"/>
        <v>0</v>
      </c>
      <c r="BL557" s="143">
        <f t="shared" si="17"/>
        <v>0</v>
      </c>
      <c r="BM557" s="143">
        <f t="shared" si="17"/>
        <v>0</v>
      </c>
      <c r="BN557" s="143">
        <f t="shared" si="17"/>
        <v>0</v>
      </c>
      <c r="BO557" s="143">
        <f t="shared" si="17"/>
        <v>0</v>
      </c>
      <c r="BP557" s="143">
        <f t="shared" si="17"/>
        <v>0</v>
      </c>
      <c r="BQ557" s="143">
        <f t="shared" si="17"/>
        <v>0</v>
      </c>
      <c r="BR557" s="143">
        <f t="shared" si="17"/>
        <v>0</v>
      </c>
      <c r="BS557" s="143">
        <f t="shared" si="10"/>
        <v>0</v>
      </c>
      <c r="BT557" s="143">
        <f t="shared" si="16"/>
        <v>0</v>
      </c>
      <c r="BU557" s="143">
        <f t="shared" si="16"/>
        <v>0</v>
      </c>
      <c r="BV557" s="143">
        <f t="shared" si="16"/>
        <v>0</v>
      </c>
      <c r="BW557" s="143">
        <f t="shared" si="16"/>
        <v>0</v>
      </c>
      <c r="BX557" s="143">
        <f t="shared" si="16"/>
        <v>0</v>
      </c>
      <c r="BY557" s="143" t="e">
        <f>BY43-#REF!</f>
        <v>#REF!</v>
      </c>
      <c r="CA557" s="143" t="e">
        <f>CA43-#REF!</f>
        <v>#REF!</v>
      </c>
      <c r="CB557" s="143" t="e">
        <f>CB43-#REF!</f>
        <v>#REF!</v>
      </c>
    </row>
    <row r="558" spans="8:80" hidden="1" x14ac:dyDescent="0.3">
      <c r="H558" s="143">
        <f t="shared" si="13"/>
        <v>0</v>
      </c>
      <c r="I558" s="143">
        <f t="shared" si="13"/>
        <v>0</v>
      </c>
      <c r="J558" s="143">
        <f t="shared" si="13"/>
        <v>0</v>
      </c>
      <c r="K558" s="143">
        <f t="shared" si="13"/>
        <v>0</v>
      </c>
      <c r="L558" s="143">
        <f t="shared" si="13"/>
        <v>0</v>
      </c>
      <c r="M558" s="143">
        <f t="shared" si="13"/>
        <v>0</v>
      </c>
      <c r="N558" s="143">
        <f t="shared" si="13"/>
        <v>0</v>
      </c>
      <c r="O558" s="143">
        <f t="shared" si="13"/>
        <v>0</v>
      </c>
      <c r="P558" s="143">
        <f t="shared" si="13"/>
        <v>0</v>
      </c>
      <c r="Q558" s="143">
        <f t="shared" si="13"/>
        <v>0</v>
      </c>
      <c r="R558" s="143">
        <f t="shared" si="13"/>
        <v>0</v>
      </c>
      <c r="S558" s="143">
        <f t="shared" si="13"/>
        <v>0</v>
      </c>
      <c r="T558" s="143">
        <f t="shared" si="13"/>
        <v>0</v>
      </c>
      <c r="U558" s="143">
        <f t="shared" si="13"/>
        <v>0</v>
      </c>
      <c r="V558" s="143">
        <f t="shared" si="13"/>
        <v>0</v>
      </c>
      <c r="W558" s="143">
        <f t="shared" si="13"/>
        <v>0</v>
      </c>
      <c r="X558" s="143">
        <f t="shared" si="15"/>
        <v>0</v>
      </c>
      <c r="Y558" s="143">
        <f t="shared" si="15"/>
        <v>0</v>
      </c>
      <c r="Z558" s="143">
        <f t="shared" si="15"/>
        <v>0</v>
      </c>
      <c r="AA558" s="143">
        <f t="shared" si="15"/>
        <v>0</v>
      </c>
      <c r="AB558" s="143">
        <f t="shared" si="15"/>
        <v>0</v>
      </c>
      <c r="AC558" s="143">
        <f t="shared" si="15"/>
        <v>0</v>
      </c>
      <c r="AD558" s="143">
        <f t="shared" si="15"/>
        <v>0</v>
      </c>
      <c r="AE558" s="143">
        <f t="shared" si="15"/>
        <v>0</v>
      </c>
      <c r="AF558" s="143">
        <f t="shared" si="15"/>
        <v>0</v>
      </c>
      <c r="AG558" s="143">
        <f t="shared" si="15"/>
        <v>0</v>
      </c>
      <c r="AH558" s="143">
        <f t="shared" si="15"/>
        <v>0</v>
      </c>
      <c r="AI558" s="143">
        <f t="shared" si="15"/>
        <v>0</v>
      </c>
      <c r="AJ558" s="143">
        <f t="shared" si="15"/>
        <v>0</v>
      </c>
      <c r="AK558" s="143">
        <f t="shared" si="15"/>
        <v>0</v>
      </c>
      <c r="AL558" s="143">
        <f t="shared" si="15"/>
        <v>0</v>
      </c>
      <c r="AM558" s="143">
        <f t="shared" si="15"/>
        <v>0</v>
      </c>
      <c r="AN558" s="143">
        <f t="shared" ref="AN558:BC563" si="18">AN44-DF44</f>
        <v>0</v>
      </c>
      <c r="AO558" s="143">
        <f t="shared" si="18"/>
        <v>0</v>
      </c>
      <c r="AP558" s="143">
        <f t="shared" si="18"/>
        <v>0</v>
      </c>
      <c r="AQ558" s="143">
        <f t="shared" si="18"/>
        <v>0</v>
      </c>
      <c r="AR558" s="143">
        <f t="shared" si="18"/>
        <v>0</v>
      </c>
      <c r="AS558" s="143">
        <f t="shared" si="18"/>
        <v>0</v>
      </c>
      <c r="AT558" s="143">
        <f t="shared" si="18"/>
        <v>0</v>
      </c>
      <c r="AU558" s="143">
        <f t="shared" si="18"/>
        <v>0</v>
      </c>
      <c r="AV558" s="143">
        <f t="shared" si="18"/>
        <v>0</v>
      </c>
      <c r="AW558" s="143">
        <f t="shared" si="18"/>
        <v>0</v>
      </c>
      <c r="AX558" s="143">
        <f t="shared" si="18"/>
        <v>0</v>
      </c>
      <c r="AY558" s="143">
        <f t="shared" si="18"/>
        <v>0</v>
      </c>
      <c r="AZ558" s="143">
        <f t="shared" si="18"/>
        <v>0</v>
      </c>
      <c r="BA558" s="143">
        <f t="shared" si="18"/>
        <v>0</v>
      </c>
      <c r="BB558" s="143">
        <f t="shared" si="18"/>
        <v>0</v>
      </c>
      <c r="BC558" s="143">
        <f t="shared" si="18"/>
        <v>0</v>
      </c>
      <c r="BD558" s="143">
        <f t="shared" si="17"/>
        <v>0</v>
      </c>
      <c r="BE558" s="143">
        <f t="shared" si="17"/>
        <v>0</v>
      </c>
      <c r="BF558" s="143">
        <f t="shared" si="17"/>
        <v>0</v>
      </c>
      <c r="BG558" s="143">
        <f t="shared" si="17"/>
        <v>0</v>
      </c>
      <c r="BH558" s="143">
        <f t="shared" si="17"/>
        <v>0</v>
      </c>
      <c r="BI558" s="143">
        <f t="shared" si="17"/>
        <v>0</v>
      </c>
      <c r="BJ558" s="143">
        <f t="shared" si="17"/>
        <v>0</v>
      </c>
      <c r="BK558" s="143">
        <f t="shared" si="17"/>
        <v>0</v>
      </c>
      <c r="BL558" s="143">
        <f t="shared" si="17"/>
        <v>0</v>
      </c>
      <c r="BM558" s="143">
        <f t="shared" si="17"/>
        <v>0</v>
      </c>
      <c r="BN558" s="143">
        <f t="shared" si="17"/>
        <v>0</v>
      </c>
      <c r="BO558" s="143">
        <f t="shared" si="17"/>
        <v>0</v>
      </c>
      <c r="BP558" s="143">
        <f t="shared" si="17"/>
        <v>0</v>
      </c>
      <c r="BQ558" s="143">
        <f t="shared" si="17"/>
        <v>0</v>
      </c>
      <c r="BR558" s="143">
        <f t="shared" si="17"/>
        <v>0</v>
      </c>
      <c r="BS558" s="143">
        <f t="shared" si="10"/>
        <v>0</v>
      </c>
      <c r="BT558" s="143">
        <f t="shared" si="16"/>
        <v>0</v>
      </c>
      <c r="BU558" s="143">
        <f t="shared" si="16"/>
        <v>0</v>
      </c>
      <c r="BV558" s="143">
        <f t="shared" si="16"/>
        <v>0</v>
      </c>
      <c r="BW558" s="143">
        <f t="shared" si="16"/>
        <v>0</v>
      </c>
      <c r="BX558" s="143">
        <f t="shared" si="16"/>
        <v>0</v>
      </c>
      <c r="BY558" s="143" t="e">
        <f>BY44-#REF!</f>
        <v>#REF!</v>
      </c>
      <c r="CA558" s="143" t="e">
        <f>CA44-#REF!</f>
        <v>#REF!</v>
      </c>
      <c r="CB558" s="143" t="e">
        <f>CB44-#REF!</f>
        <v>#REF!</v>
      </c>
    </row>
    <row r="559" spans="8:80" hidden="1" x14ac:dyDescent="0.3">
      <c r="H559" s="143">
        <f t="shared" si="13"/>
        <v>-27346</v>
      </c>
      <c r="I559" s="143">
        <f t="shared" si="13"/>
        <v>0</v>
      </c>
      <c r="J559" s="143">
        <f t="shared" si="13"/>
        <v>0</v>
      </c>
      <c r="K559" s="143">
        <f t="shared" si="13"/>
        <v>0</v>
      </c>
      <c r="L559" s="143">
        <f t="shared" si="13"/>
        <v>0</v>
      </c>
      <c r="M559" s="143">
        <f t="shared" si="13"/>
        <v>0</v>
      </c>
      <c r="N559" s="143">
        <f t="shared" si="13"/>
        <v>0</v>
      </c>
      <c r="O559" s="143">
        <f t="shared" si="13"/>
        <v>0</v>
      </c>
      <c r="P559" s="143">
        <f t="shared" si="13"/>
        <v>0</v>
      </c>
      <c r="Q559" s="143">
        <f t="shared" si="13"/>
        <v>0</v>
      </c>
      <c r="R559" s="143">
        <f t="shared" si="13"/>
        <v>-4276</v>
      </c>
      <c r="S559" s="143">
        <f t="shared" si="13"/>
        <v>0</v>
      </c>
      <c r="T559" s="143">
        <f t="shared" si="13"/>
        <v>0</v>
      </c>
      <c r="U559" s="143">
        <f t="shared" si="13"/>
        <v>0</v>
      </c>
      <c r="V559" s="143">
        <f t="shared" si="13"/>
        <v>0</v>
      </c>
      <c r="W559" s="143">
        <f t="shared" si="13"/>
        <v>-783</v>
      </c>
      <c r="X559" s="143">
        <f t="shared" si="15"/>
        <v>0</v>
      </c>
      <c r="Y559" s="143">
        <f t="shared" si="15"/>
        <v>0</v>
      </c>
      <c r="Z559" s="143">
        <f t="shared" si="15"/>
        <v>0</v>
      </c>
      <c r="AA559" s="143">
        <f t="shared" si="15"/>
        <v>0</v>
      </c>
      <c r="AB559" s="143">
        <f t="shared" si="15"/>
        <v>-6665</v>
      </c>
      <c r="AC559" s="143">
        <f t="shared" si="15"/>
        <v>0</v>
      </c>
      <c r="AD559" s="143">
        <f t="shared" si="15"/>
        <v>0</v>
      </c>
      <c r="AE559" s="143">
        <f t="shared" si="15"/>
        <v>0</v>
      </c>
      <c r="AF559" s="143">
        <f t="shared" si="15"/>
        <v>0</v>
      </c>
      <c r="AG559" s="143">
        <f t="shared" si="15"/>
        <v>-5842</v>
      </c>
      <c r="AH559" s="143">
        <f t="shared" si="15"/>
        <v>0</v>
      </c>
      <c r="AI559" s="143">
        <f t="shared" si="15"/>
        <v>0</v>
      </c>
      <c r="AJ559" s="143">
        <f t="shared" si="15"/>
        <v>0</v>
      </c>
      <c r="AK559" s="143">
        <f t="shared" si="15"/>
        <v>0</v>
      </c>
      <c r="AL559" s="143">
        <f t="shared" si="15"/>
        <v>0</v>
      </c>
      <c r="AM559" s="143">
        <f t="shared" si="15"/>
        <v>0</v>
      </c>
      <c r="AN559" s="143">
        <f t="shared" si="18"/>
        <v>0</v>
      </c>
      <c r="AO559" s="143">
        <f t="shared" si="18"/>
        <v>0</v>
      </c>
      <c r="AP559" s="143">
        <f t="shared" si="18"/>
        <v>0</v>
      </c>
      <c r="AQ559" s="143">
        <f t="shared" si="18"/>
        <v>-3740</v>
      </c>
      <c r="AR559" s="143">
        <f t="shared" si="18"/>
        <v>0</v>
      </c>
      <c r="AS559" s="143">
        <f t="shared" si="18"/>
        <v>0</v>
      </c>
      <c r="AT559" s="143">
        <f t="shared" si="18"/>
        <v>0</v>
      </c>
      <c r="AU559" s="143">
        <f t="shared" si="18"/>
        <v>0</v>
      </c>
      <c r="AV559" s="143">
        <f t="shared" si="18"/>
        <v>-900</v>
      </c>
      <c r="AW559" s="143">
        <f t="shared" si="18"/>
        <v>0</v>
      </c>
      <c r="AX559" s="143">
        <f t="shared" si="18"/>
        <v>0</v>
      </c>
      <c r="AY559" s="143">
        <f t="shared" si="18"/>
        <v>0</v>
      </c>
      <c r="AZ559" s="143">
        <f t="shared" si="18"/>
        <v>0</v>
      </c>
      <c r="BA559" s="143">
        <f t="shared" si="18"/>
        <v>-5140</v>
      </c>
      <c r="BB559" s="143">
        <f t="shared" si="18"/>
        <v>0</v>
      </c>
      <c r="BC559" s="143">
        <f t="shared" si="18"/>
        <v>0</v>
      </c>
      <c r="BD559" s="143">
        <f t="shared" si="17"/>
        <v>0</v>
      </c>
      <c r="BE559" s="143">
        <f t="shared" si="17"/>
        <v>0</v>
      </c>
      <c r="BF559" s="143">
        <f t="shared" si="17"/>
        <v>0</v>
      </c>
      <c r="BG559" s="143">
        <f t="shared" si="17"/>
        <v>0</v>
      </c>
      <c r="BH559" s="143">
        <f t="shared" si="17"/>
        <v>0</v>
      </c>
      <c r="BI559" s="143">
        <f t="shared" si="17"/>
        <v>0</v>
      </c>
      <c r="BJ559" s="143">
        <f t="shared" si="17"/>
        <v>0</v>
      </c>
      <c r="BK559" s="143">
        <f t="shared" si="17"/>
        <v>0</v>
      </c>
      <c r="BL559" s="143">
        <f t="shared" si="17"/>
        <v>0</v>
      </c>
      <c r="BM559" s="143">
        <f t="shared" si="17"/>
        <v>0</v>
      </c>
      <c r="BN559" s="143">
        <f t="shared" si="17"/>
        <v>0</v>
      </c>
      <c r="BO559" s="143">
        <f t="shared" si="17"/>
        <v>0</v>
      </c>
      <c r="BP559" s="143">
        <f t="shared" si="17"/>
        <v>0</v>
      </c>
      <c r="BQ559" s="143">
        <f t="shared" si="17"/>
        <v>0</v>
      </c>
      <c r="BR559" s="143">
        <f t="shared" si="17"/>
        <v>0</v>
      </c>
      <c r="BS559" s="143">
        <f t="shared" si="17"/>
        <v>0</v>
      </c>
      <c r="BT559" s="143">
        <f t="shared" ref="BT559:BX563" si="19">BT45-EL45</f>
        <v>0</v>
      </c>
      <c r="BU559" s="143">
        <f t="shared" si="19"/>
        <v>-27346</v>
      </c>
      <c r="BV559" s="143">
        <f t="shared" si="19"/>
        <v>0</v>
      </c>
      <c r="BW559" s="143">
        <f t="shared" si="19"/>
        <v>0</v>
      </c>
      <c r="BX559" s="143">
        <f t="shared" si="19"/>
        <v>0</v>
      </c>
      <c r="BY559" s="143" t="e">
        <f>BY45-#REF!</f>
        <v>#REF!</v>
      </c>
      <c r="CA559" s="143" t="e">
        <f>CA45-#REF!</f>
        <v>#REF!</v>
      </c>
      <c r="CB559" s="143" t="e">
        <f>CB45-#REF!</f>
        <v>#REF!</v>
      </c>
    </row>
    <row r="560" spans="8:80" hidden="1" x14ac:dyDescent="0.3">
      <c r="H560" s="143">
        <f t="shared" si="13"/>
        <v>-15525</v>
      </c>
      <c r="I560" s="143">
        <f t="shared" si="13"/>
        <v>0</v>
      </c>
      <c r="J560" s="143">
        <f t="shared" si="13"/>
        <v>0</v>
      </c>
      <c r="K560" s="143">
        <f t="shared" si="13"/>
        <v>0</v>
      </c>
      <c r="L560" s="143">
        <f t="shared" si="13"/>
        <v>0</v>
      </c>
      <c r="M560" s="143">
        <f t="shared" si="13"/>
        <v>0</v>
      </c>
      <c r="N560" s="143">
        <f t="shared" si="13"/>
        <v>0</v>
      </c>
      <c r="O560" s="143">
        <f t="shared" si="13"/>
        <v>0</v>
      </c>
      <c r="P560" s="143">
        <f t="shared" si="13"/>
        <v>0</v>
      </c>
      <c r="Q560" s="143">
        <f t="shared" si="13"/>
        <v>0</v>
      </c>
      <c r="R560" s="143">
        <f t="shared" si="13"/>
        <v>-2447</v>
      </c>
      <c r="S560" s="143">
        <f t="shared" si="13"/>
        <v>0</v>
      </c>
      <c r="T560" s="143">
        <f t="shared" si="13"/>
        <v>0</v>
      </c>
      <c r="U560" s="143">
        <f t="shared" si="13"/>
        <v>0</v>
      </c>
      <c r="V560" s="143">
        <f t="shared" si="13"/>
        <v>0</v>
      </c>
      <c r="W560" s="143">
        <f t="shared" si="13"/>
        <v>-448</v>
      </c>
      <c r="X560" s="143">
        <f t="shared" si="15"/>
        <v>0</v>
      </c>
      <c r="Y560" s="143">
        <f t="shared" si="15"/>
        <v>0</v>
      </c>
      <c r="Z560" s="143">
        <f t="shared" si="15"/>
        <v>0</v>
      </c>
      <c r="AA560" s="143">
        <f t="shared" si="15"/>
        <v>0</v>
      </c>
      <c r="AB560" s="143">
        <f t="shared" si="15"/>
        <v>-3737</v>
      </c>
      <c r="AC560" s="143">
        <f t="shared" si="15"/>
        <v>0</v>
      </c>
      <c r="AD560" s="143">
        <f t="shared" si="15"/>
        <v>0</v>
      </c>
      <c r="AE560" s="143">
        <f t="shared" si="15"/>
        <v>0</v>
      </c>
      <c r="AF560" s="143">
        <f t="shared" si="15"/>
        <v>0</v>
      </c>
      <c r="AG560" s="143">
        <f t="shared" si="15"/>
        <v>-3327</v>
      </c>
      <c r="AH560" s="143">
        <f t="shared" si="15"/>
        <v>0</v>
      </c>
      <c r="AI560" s="143">
        <f t="shared" si="15"/>
        <v>0</v>
      </c>
      <c r="AJ560" s="143">
        <f t="shared" si="15"/>
        <v>0</v>
      </c>
      <c r="AK560" s="143">
        <f t="shared" si="15"/>
        <v>0</v>
      </c>
      <c r="AL560" s="143">
        <f t="shared" si="15"/>
        <v>0</v>
      </c>
      <c r="AM560" s="143">
        <f t="shared" si="15"/>
        <v>0</v>
      </c>
      <c r="AN560" s="143">
        <f t="shared" si="18"/>
        <v>0</v>
      </c>
      <c r="AO560" s="143">
        <f t="shared" si="18"/>
        <v>0</v>
      </c>
      <c r="AP560" s="143">
        <f t="shared" si="18"/>
        <v>0</v>
      </c>
      <c r="AQ560" s="143">
        <f t="shared" si="18"/>
        <v>-2148</v>
      </c>
      <c r="AR560" s="143">
        <f t="shared" si="18"/>
        <v>0</v>
      </c>
      <c r="AS560" s="143">
        <f t="shared" si="18"/>
        <v>0</v>
      </c>
      <c r="AT560" s="143">
        <f t="shared" si="18"/>
        <v>0</v>
      </c>
      <c r="AU560" s="143">
        <f t="shared" si="18"/>
        <v>0</v>
      </c>
      <c r="AV560" s="143">
        <f t="shared" si="18"/>
        <v>-507</v>
      </c>
      <c r="AW560" s="143">
        <f t="shared" si="18"/>
        <v>0</v>
      </c>
      <c r="AX560" s="143">
        <f t="shared" si="18"/>
        <v>0</v>
      </c>
      <c r="AY560" s="143">
        <f t="shared" si="18"/>
        <v>0</v>
      </c>
      <c r="AZ560" s="143">
        <f t="shared" si="18"/>
        <v>0</v>
      </c>
      <c r="BA560" s="143">
        <f t="shared" si="18"/>
        <v>-2911</v>
      </c>
      <c r="BB560" s="143">
        <f t="shared" si="18"/>
        <v>0</v>
      </c>
      <c r="BC560" s="143">
        <f t="shared" si="18"/>
        <v>0</v>
      </c>
      <c r="BD560" s="143">
        <f t="shared" si="17"/>
        <v>0</v>
      </c>
      <c r="BE560" s="143">
        <f t="shared" si="17"/>
        <v>0</v>
      </c>
      <c r="BF560" s="143">
        <f t="shared" si="17"/>
        <v>0</v>
      </c>
      <c r="BG560" s="143">
        <f t="shared" si="17"/>
        <v>0</v>
      </c>
      <c r="BH560" s="143">
        <f t="shared" si="17"/>
        <v>0</v>
      </c>
      <c r="BI560" s="143">
        <f t="shared" si="17"/>
        <v>0</v>
      </c>
      <c r="BJ560" s="143">
        <f t="shared" si="17"/>
        <v>0</v>
      </c>
      <c r="BK560" s="143">
        <f t="shared" si="17"/>
        <v>0</v>
      </c>
      <c r="BL560" s="143">
        <f t="shared" si="17"/>
        <v>0</v>
      </c>
      <c r="BM560" s="143">
        <f t="shared" si="17"/>
        <v>0</v>
      </c>
      <c r="BN560" s="143">
        <f t="shared" si="17"/>
        <v>0</v>
      </c>
      <c r="BO560" s="143">
        <f t="shared" si="17"/>
        <v>0</v>
      </c>
      <c r="BP560" s="143">
        <f t="shared" si="17"/>
        <v>0</v>
      </c>
      <c r="BQ560" s="143">
        <f t="shared" si="17"/>
        <v>0</v>
      </c>
      <c r="BR560" s="143">
        <f t="shared" si="17"/>
        <v>0</v>
      </c>
      <c r="BS560" s="143">
        <f t="shared" si="17"/>
        <v>0</v>
      </c>
      <c r="BT560" s="143">
        <f t="shared" si="19"/>
        <v>0</v>
      </c>
      <c r="BU560" s="143">
        <f t="shared" si="19"/>
        <v>-15525</v>
      </c>
      <c r="BV560" s="143">
        <f t="shared" si="19"/>
        <v>0</v>
      </c>
      <c r="BW560" s="143">
        <f t="shared" si="19"/>
        <v>0</v>
      </c>
      <c r="BX560" s="143">
        <f t="shared" si="19"/>
        <v>0</v>
      </c>
      <c r="BY560" s="143" t="e">
        <f>BY46-#REF!</f>
        <v>#REF!</v>
      </c>
      <c r="CA560" s="143" t="e">
        <f>CA46-#REF!</f>
        <v>#REF!</v>
      </c>
      <c r="CB560" s="143" t="e">
        <f>CB46-#REF!</f>
        <v>#REF!</v>
      </c>
    </row>
    <row r="561" spans="8:80" hidden="1" x14ac:dyDescent="0.3">
      <c r="H561" s="143">
        <f t="shared" si="13"/>
        <v>-3040</v>
      </c>
      <c r="I561" s="143">
        <f t="shared" si="13"/>
        <v>0</v>
      </c>
      <c r="J561" s="143">
        <f t="shared" si="13"/>
        <v>0</v>
      </c>
      <c r="K561" s="143">
        <f t="shared" si="13"/>
        <v>0</v>
      </c>
      <c r="L561" s="143">
        <f t="shared" si="13"/>
        <v>0</v>
      </c>
      <c r="M561" s="143">
        <f t="shared" si="13"/>
        <v>0</v>
      </c>
      <c r="N561" s="143">
        <f t="shared" si="13"/>
        <v>0</v>
      </c>
      <c r="O561" s="143">
        <f t="shared" si="13"/>
        <v>0</v>
      </c>
      <c r="P561" s="143">
        <f t="shared" si="13"/>
        <v>0</v>
      </c>
      <c r="Q561" s="143">
        <f t="shared" si="13"/>
        <v>0</v>
      </c>
      <c r="R561" s="143">
        <f t="shared" si="13"/>
        <v>-497</v>
      </c>
      <c r="S561" s="143">
        <f t="shared" si="13"/>
        <v>0</v>
      </c>
      <c r="T561" s="143">
        <f t="shared" si="13"/>
        <v>0</v>
      </c>
      <c r="U561" s="143">
        <f t="shared" si="13"/>
        <v>0</v>
      </c>
      <c r="V561" s="143">
        <f t="shared" si="13"/>
        <v>0</v>
      </c>
      <c r="W561" s="143">
        <f t="shared" si="13"/>
        <v>-86</v>
      </c>
      <c r="X561" s="143">
        <f t="shared" si="15"/>
        <v>0</v>
      </c>
      <c r="Y561" s="143">
        <f t="shared" si="15"/>
        <v>0</v>
      </c>
      <c r="Z561" s="143">
        <f t="shared" si="15"/>
        <v>0</v>
      </c>
      <c r="AA561" s="143">
        <f t="shared" si="15"/>
        <v>0</v>
      </c>
      <c r="AB561" s="143">
        <f t="shared" si="15"/>
        <v>-789</v>
      </c>
      <c r="AC561" s="143">
        <f t="shared" si="15"/>
        <v>0</v>
      </c>
      <c r="AD561" s="143">
        <f t="shared" si="15"/>
        <v>0</v>
      </c>
      <c r="AE561" s="143">
        <f t="shared" si="15"/>
        <v>0</v>
      </c>
      <c r="AF561" s="143">
        <f t="shared" si="15"/>
        <v>0</v>
      </c>
      <c r="AG561" s="143">
        <f t="shared" si="15"/>
        <v>-635</v>
      </c>
      <c r="AH561" s="143">
        <f t="shared" si="15"/>
        <v>0</v>
      </c>
      <c r="AI561" s="143">
        <f t="shared" si="15"/>
        <v>0</v>
      </c>
      <c r="AJ561" s="143">
        <f t="shared" si="15"/>
        <v>0</v>
      </c>
      <c r="AK561" s="143">
        <f t="shared" si="15"/>
        <v>0</v>
      </c>
      <c r="AL561" s="143">
        <f t="shared" si="15"/>
        <v>0</v>
      </c>
      <c r="AM561" s="143">
        <f t="shared" si="15"/>
        <v>0</v>
      </c>
      <c r="AN561" s="143">
        <f t="shared" si="18"/>
        <v>0</v>
      </c>
      <c r="AO561" s="143">
        <f t="shared" si="18"/>
        <v>0</v>
      </c>
      <c r="AP561" s="143">
        <f t="shared" si="18"/>
        <v>0</v>
      </c>
      <c r="AQ561" s="143">
        <f t="shared" si="18"/>
        <v>-382</v>
      </c>
      <c r="AR561" s="143">
        <f t="shared" si="18"/>
        <v>0</v>
      </c>
      <c r="AS561" s="143">
        <f t="shared" si="18"/>
        <v>0</v>
      </c>
      <c r="AT561" s="143">
        <f t="shared" si="18"/>
        <v>0</v>
      </c>
      <c r="AU561" s="143">
        <f t="shared" si="18"/>
        <v>0</v>
      </c>
      <c r="AV561" s="143">
        <f t="shared" si="18"/>
        <v>-100</v>
      </c>
      <c r="AW561" s="143">
        <f t="shared" si="18"/>
        <v>0</v>
      </c>
      <c r="AX561" s="143">
        <f t="shared" si="18"/>
        <v>0</v>
      </c>
      <c r="AY561" s="143">
        <f t="shared" si="18"/>
        <v>0</v>
      </c>
      <c r="AZ561" s="143">
        <f t="shared" si="18"/>
        <v>0</v>
      </c>
      <c r="BA561" s="143">
        <f t="shared" si="18"/>
        <v>-551</v>
      </c>
      <c r="BB561" s="143">
        <f t="shared" si="18"/>
        <v>0</v>
      </c>
      <c r="BC561" s="143">
        <f t="shared" si="18"/>
        <v>0</v>
      </c>
      <c r="BD561" s="143">
        <f t="shared" si="17"/>
        <v>0</v>
      </c>
      <c r="BE561" s="143">
        <f t="shared" si="17"/>
        <v>0</v>
      </c>
      <c r="BF561" s="143">
        <f t="shared" si="17"/>
        <v>0</v>
      </c>
      <c r="BG561" s="143">
        <f t="shared" si="17"/>
        <v>0</v>
      </c>
      <c r="BH561" s="143">
        <f t="shared" si="17"/>
        <v>0</v>
      </c>
      <c r="BI561" s="143">
        <f t="shared" si="17"/>
        <v>0</v>
      </c>
      <c r="BJ561" s="143">
        <f t="shared" si="17"/>
        <v>0</v>
      </c>
      <c r="BK561" s="143">
        <f t="shared" si="17"/>
        <v>0</v>
      </c>
      <c r="BL561" s="143">
        <f t="shared" si="17"/>
        <v>0</v>
      </c>
      <c r="BM561" s="143">
        <f t="shared" si="17"/>
        <v>0</v>
      </c>
      <c r="BN561" s="143">
        <f t="shared" si="17"/>
        <v>0</v>
      </c>
      <c r="BO561" s="143">
        <f t="shared" si="17"/>
        <v>0</v>
      </c>
      <c r="BP561" s="143">
        <f t="shared" si="17"/>
        <v>0</v>
      </c>
      <c r="BQ561" s="143">
        <f t="shared" si="17"/>
        <v>0</v>
      </c>
      <c r="BR561" s="143">
        <f t="shared" si="17"/>
        <v>0</v>
      </c>
      <c r="BS561" s="143">
        <f t="shared" si="17"/>
        <v>0</v>
      </c>
      <c r="BT561" s="143">
        <f t="shared" si="19"/>
        <v>0</v>
      </c>
      <c r="BU561" s="143">
        <f t="shared" si="19"/>
        <v>-3040</v>
      </c>
      <c r="BV561" s="143">
        <f t="shared" si="19"/>
        <v>0</v>
      </c>
      <c r="BW561" s="143">
        <f t="shared" si="19"/>
        <v>0</v>
      </c>
      <c r="BX561" s="143">
        <f t="shared" si="19"/>
        <v>0</v>
      </c>
      <c r="BY561" s="143" t="e">
        <f>BY47-#REF!</f>
        <v>#REF!</v>
      </c>
      <c r="CA561" s="143" t="e">
        <f>CA47-#REF!</f>
        <v>#REF!</v>
      </c>
      <c r="CB561" s="143" t="e">
        <f>CB47-#REF!</f>
        <v>#REF!</v>
      </c>
    </row>
    <row r="562" spans="8:80" hidden="1" x14ac:dyDescent="0.3">
      <c r="H562" s="143">
        <f t="shared" si="13"/>
        <v>0</v>
      </c>
      <c r="I562" s="143">
        <f t="shared" si="13"/>
        <v>0</v>
      </c>
      <c r="J562" s="143">
        <f t="shared" si="13"/>
        <v>0</v>
      </c>
      <c r="K562" s="143">
        <f t="shared" si="13"/>
        <v>0</v>
      </c>
      <c r="L562" s="143">
        <f t="shared" si="13"/>
        <v>0</v>
      </c>
      <c r="M562" s="143">
        <f t="shared" si="13"/>
        <v>0</v>
      </c>
      <c r="N562" s="143">
        <f t="shared" si="13"/>
        <v>0</v>
      </c>
      <c r="O562" s="143">
        <f t="shared" si="13"/>
        <v>0</v>
      </c>
      <c r="P562" s="143">
        <f t="shared" si="13"/>
        <v>0</v>
      </c>
      <c r="Q562" s="143">
        <f t="shared" si="13"/>
        <v>0</v>
      </c>
      <c r="R562" s="143">
        <f t="shared" si="13"/>
        <v>0</v>
      </c>
      <c r="S562" s="143">
        <f t="shared" si="13"/>
        <v>0</v>
      </c>
      <c r="T562" s="143">
        <f t="shared" si="13"/>
        <v>0</v>
      </c>
      <c r="U562" s="143">
        <f t="shared" si="13"/>
        <v>0</v>
      </c>
      <c r="V562" s="143">
        <f t="shared" si="13"/>
        <v>0</v>
      </c>
      <c r="W562" s="143">
        <f t="shared" si="13"/>
        <v>0</v>
      </c>
      <c r="X562" s="143">
        <f t="shared" si="15"/>
        <v>0</v>
      </c>
      <c r="Y562" s="143">
        <f t="shared" si="15"/>
        <v>0</v>
      </c>
      <c r="Z562" s="143">
        <f t="shared" si="15"/>
        <v>0</v>
      </c>
      <c r="AA562" s="143">
        <f t="shared" si="15"/>
        <v>0</v>
      </c>
      <c r="AB562" s="143">
        <f t="shared" si="15"/>
        <v>0</v>
      </c>
      <c r="AC562" s="143">
        <f t="shared" si="15"/>
        <v>0</v>
      </c>
      <c r="AD562" s="143">
        <f t="shared" si="15"/>
        <v>0</v>
      </c>
      <c r="AE562" s="143">
        <f t="shared" si="15"/>
        <v>0</v>
      </c>
      <c r="AF562" s="143">
        <f t="shared" si="15"/>
        <v>0</v>
      </c>
      <c r="AG562" s="143">
        <f t="shared" si="15"/>
        <v>0</v>
      </c>
      <c r="AH562" s="143">
        <f t="shared" si="15"/>
        <v>0</v>
      </c>
      <c r="AI562" s="143">
        <f t="shared" si="15"/>
        <v>0</v>
      </c>
      <c r="AJ562" s="143">
        <f t="shared" si="15"/>
        <v>0</v>
      </c>
      <c r="AK562" s="143">
        <f t="shared" si="15"/>
        <v>0</v>
      </c>
      <c r="AL562" s="143">
        <f t="shared" si="15"/>
        <v>0</v>
      </c>
      <c r="AM562" s="143">
        <f t="shared" si="15"/>
        <v>0</v>
      </c>
      <c r="AN562" s="143">
        <f t="shared" si="18"/>
        <v>0</v>
      </c>
      <c r="AO562" s="143">
        <f t="shared" si="18"/>
        <v>0</v>
      </c>
      <c r="AP562" s="143">
        <f t="shared" si="18"/>
        <v>0</v>
      </c>
      <c r="AQ562" s="143">
        <f t="shared" si="18"/>
        <v>0</v>
      </c>
      <c r="AR562" s="143">
        <f t="shared" si="18"/>
        <v>0</v>
      </c>
      <c r="AS562" s="143">
        <f t="shared" si="18"/>
        <v>0</v>
      </c>
      <c r="AT562" s="143">
        <f t="shared" si="18"/>
        <v>0</v>
      </c>
      <c r="AU562" s="143">
        <f t="shared" si="18"/>
        <v>0</v>
      </c>
      <c r="AV562" s="143">
        <f t="shared" si="18"/>
        <v>0</v>
      </c>
      <c r="AW562" s="143">
        <f t="shared" si="18"/>
        <v>0</v>
      </c>
      <c r="AX562" s="143">
        <f t="shared" si="18"/>
        <v>0</v>
      </c>
      <c r="AY562" s="143">
        <f t="shared" si="18"/>
        <v>0</v>
      </c>
      <c r="AZ562" s="143">
        <f t="shared" si="18"/>
        <v>0</v>
      </c>
      <c r="BA562" s="143">
        <f t="shared" si="18"/>
        <v>0</v>
      </c>
      <c r="BB562" s="143">
        <f t="shared" si="18"/>
        <v>0</v>
      </c>
      <c r="BC562" s="143">
        <f t="shared" si="18"/>
        <v>0</v>
      </c>
      <c r="BD562" s="143">
        <f t="shared" si="17"/>
        <v>0</v>
      </c>
      <c r="BE562" s="143">
        <f t="shared" si="17"/>
        <v>0</v>
      </c>
      <c r="BF562" s="143">
        <f t="shared" si="17"/>
        <v>0</v>
      </c>
      <c r="BG562" s="143">
        <f t="shared" si="17"/>
        <v>0</v>
      </c>
      <c r="BH562" s="143">
        <f t="shared" si="17"/>
        <v>0</v>
      </c>
      <c r="BI562" s="143">
        <f t="shared" si="17"/>
        <v>0</v>
      </c>
      <c r="BJ562" s="143">
        <f t="shared" si="17"/>
        <v>0</v>
      </c>
      <c r="BK562" s="143">
        <f t="shared" si="17"/>
        <v>0</v>
      </c>
      <c r="BL562" s="143">
        <f t="shared" si="17"/>
        <v>0</v>
      </c>
      <c r="BM562" s="143">
        <f t="shared" si="17"/>
        <v>0</v>
      </c>
      <c r="BN562" s="143">
        <f t="shared" si="17"/>
        <v>0</v>
      </c>
      <c r="BO562" s="143">
        <f t="shared" si="17"/>
        <v>0</v>
      </c>
      <c r="BP562" s="143">
        <f t="shared" si="17"/>
        <v>0</v>
      </c>
      <c r="BQ562" s="143">
        <f t="shared" si="17"/>
        <v>0</v>
      </c>
      <c r="BR562" s="143">
        <f t="shared" si="17"/>
        <v>0</v>
      </c>
      <c r="BS562" s="143">
        <f t="shared" si="17"/>
        <v>0</v>
      </c>
      <c r="BT562" s="143">
        <f t="shared" si="19"/>
        <v>0</v>
      </c>
      <c r="BU562" s="143">
        <f t="shared" si="19"/>
        <v>0</v>
      </c>
      <c r="BV562" s="143">
        <f t="shared" si="19"/>
        <v>0</v>
      </c>
      <c r="BW562" s="143">
        <f t="shared" si="19"/>
        <v>0</v>
      </c>
      <c r="BX562" s="143">
        <f t="shared" si="19"/>
        <v>0</v>
      </c>
      <c r="BY562" s="143" t="e">
        <f>BY48-#REF!</f>
        <v>#REF!</v>
      </c>
      <c r="CA562" s="143" t="e">
        <f>CA48-#REF!</f>
        <v>#REF!</v>
      </c>
      <c r="CB562" s="143" t="e">
        <f>CB48-#REF!</f>
        <v>#REF!</v>
      </c>
    </row>
    <row r="563" spans="8:80" hidden="1" x14ac:dyDescent="0.3">
      <c r="H563" s="143">
        <f t="shared" si="13"/>
        <v>-8781</v>
      </c>
      <c r="I563" s="143">
        <f t="shared" si="13"/>
        <v>0</v>
      </c>
      <c r="J563" s="143">
        <f t="shared" si="13"/>
        <v>0</v>
      </c>
      <c r="K563" s="143">
        <f t="shared" si="13"/>
        <v>0</v>
      </c>
      <c r="L563" s="143">
        <f t="shared" si="13"/>
        <v>0</v>
      </c>
      <c r="M563" s="143">
        <f t="shared" si="13"/>
        <v>0</v>
      </c>
      <c r="N563" s="143">
        <f t="shared" si="13"/>
        <v>0</v>
      </c>
      <c r="O563" s="143">
        <f t="shared" si="13"/>
        <v>0</v>
      </c>
      <c r="P563" s="143">
        <f t="shared" si="13"/>
        <v>0</v>
      </c>
      <c r="Q563" s="143">
        <f t="shared" si="13"/>
        <v>0</v>
      </c>
      <c r="R563" s="143">
        <f t="shared" si="13"/>
        <v>-1332</v>
      </c>
      <c r="S563" s="143">
        <f t="shared" si="13"/>
        <v>0</v>
      </c>
      <c r="T563" s="143">
        <f t="shared" si="13"/>
        <v>0</v>
      </c>
      <c r="U563" s="143">
        <f t="shared" si="13"/>
        <v>0</v>
      </c>
      <c r="V563" s="143">
        <f t="shared" si="13"/>
        <v>0</v>
      </c>
      <c r="W563" s="143">
        <f t="shared" si="13"/>
        <v>-249</v>
      </c>
      <c r="X563" s="143">
        <f t="shared" si="15"/>
        <v>0</v>
      </c>
      <c r="Y563" s="143">
        <f t="shared" si="15"/>
        <v>0</v>
      </c>
      <c r="Z563" s="143">
        <f t="shared" si="15"/>
        <v>0</v>
      </c>
      <c r="AA563" s="143">
        <f t="shared" si="15"/>
        <v>0</v>
      </c>
      <c r="AB563" s="143">
        <f t="shared" si="15"/>
        <v>-2139</v>
      </c>
      <c r="AC563" s="143">
        <f t="shared" si="15"/>
        <v>0</v>
      </c>
      <c r="AD563" s="143">
        <f t="shared" si="15"/>
        <v>0</v>
      </c>
      <c r="AE563" s="143">
        <f t="shared" si="15"/>
        <v>0</v>
      </c>
      <c r="AF563" s="143">
        <f t="shared" si="15"/>
        <v>0</v>
      </c>
      <c r="AG563" s="143">
        <f t="shared" si="15"/>
        <v>-1880</v>
      </c>
      <c r="AH563" s="143">
        <f t="shared" si="15"/>
        <v>0</v>
      </c>
      <c r="AI563" s="143">
        <f t="shared" si="15"/>
        <v>0</v>
      </c>
      <c r="AJ563" s="143">
        <f t="shared" si="15"/>
        <v>0</v>
      </c>
      <c r="AK563" s="143">
        <f t="shared" si="15"/>
        <v>0</v>
      </c>
      <c r="AL563" s="143">
        <f t="shared" si="15"/>
        <v>0</v>
      </c>
      <c r="AM563" s="143">
        <f t="shared" si="15"/>
        <v>0</v>
      </c>
      <c r="AN563" s="143">
        <f t="shared" si="18"/>
        <v>0</v>
      </c>
      <c r="AO563" s="143">
        <f t="shared" si="18"/>
        <v>0</v>
      </c>
      <c r="AP563" s="143">
        <f t="shared" si="18"/>
        <v>0</v>
      </c>
      <c r="AQ563" s="143">
        <f t="shared" si="18"/>
        <v>-1210</v>
      </c>
      <c r="AR563" s="143">
        <f t="shared" si="18"/>
        <v>0</v>
      </c>
      <c r="AS563" s="143">
        <f t="shared" si="18"/>
        <v>0</v>
      </c>
      <c r="AT563" s="143">
        <f t="shared" si="18"/>
        <v>0</v>
      </c>
      <c r="AU563" s="143">
        <f t="shared" si="18"/>
        <v>0</v>
      </c>
      <c r="AV563" s="143">
        <f t="shared" si="18"/>
        <v>-293</v>
      </c>
      <c r="AW563" s="143">
        <f t="shared" si="18"/>
        <v>0</v>
      </c>
      <c r="AX563" s="143">
        <f t="shared" si="18"/>
        <v>0</v>
      </c>
      <c r="AY563" s="143">
        <f t="shared" si="18"/>
        <v>0</v>
      </c>
      <c r="AZ563" s="143">
        <f t="shared" si="18"/>
        <v>0</v>
      </c>
      <c r="BA563" s="143">
        <f t="shared" si="18"/>
        <v>-1678</v>
      </c>
      <c r="BB563" s="143">
        <f t="shared" si="18"/>
        <v>0</v>
      </c>
      <c r="BC563" s="143">
        <f t="shared" si="18"/>
        <v>0</v>
      </c>
      <c r="BD563" s="143">
        <f t="shared" si="17"/>
        <v>0</v>
      </c>
      <c r="BE563" s="143">
        <f t="shared" si="17"/>
        <v>0</v>
      </c>
      <c r="BF563" s="143">
        <f t="shared" si="17"/>
        <v>0</v>
      </c>
      <c r="BG563" s="143">
        <f t="shared" si="17"/>
        <v>0</v>
      </c>
      <c r="BH563" s="143">
        <f t="shared" si="17"/>
        <v>0</v>
      </c>
      <c r="BI563" s="143">
        <f t="shared" si="17"/>
        <v>0</v>
      </c>
      <c r="BJ563" s="143">
        <f t="shared" si="17"/>
        <v>0</v>
      </c>
      <c r="BK563" s="143">
        <f t="shared" si="17"/>
        <v>0</v>
      </c>
      <c r="BL563" s="143">
        <f t="shared" si="17"/>
        <v>0</v>
      </c>
      <c r="BM563" s="143">
        <f t="shared" si="17"/>
        <v>0</v>
      </c>
      <c r="BN563" s="143">
        <f t="shared" si="17"/>
        <v>0</v>
      </c>
      <c r="BO563" s="143">
        <f t="shared" si="17"/>
        <v>0</v>
      </c>
      <c r="BP563" s="143">
        <f t="shared" si="17"/>
        <v>0</v>
      </c>
      <c r="BQ563" s="143">
        <f t="shared" si="17"/>
        <v>0</v>
      </c>
      <c r="BR563" s="143">
        <f t="shared" si="17"/>
        <v>0</v>
      </c>
      <c r="BS563" s="143">
        <f t="shared" si="17"/>
        <v>0</v>
      </c>
      <c r="BT563" s="143">
        <f t="shared" si="19"/>
        <v>0</v>
      </c>
      <c r="BU563" s="143">
        <f t="shared" si="19"/>
        <v>-8781</v>
      </c>
      <c r="BV563" s="143">
        <f t="shared" si="19"/>
        <v>0</v>
      </c>
      <c r="BW563" s="143">
        <f t="shared" si="19"/>
        <v>0</v>
      </c>
      <c r="BX563" s="143">
        <f t="shared" si="19"/>
        <v>0</v>
      </c>
      <c r="BY563" s="143" t="e">
        <f>BY49-#REF!</f>
        <v>#REF!</v>
      </c>
      <c r="CA563" s="143" t="e">
        <f>CA49-#REF!</f>
        <v>#REF!</v>
      </c>
      <c r="CB563" s="143" t="e">
        <f>CB49-#REF!</f>
        <v>#REF!</v>
      </c>
    </row>
    <row r="564" spans="8:80" hidden="1" x14ac:dyDescent="0.3">
      <c r="H564" s="143">
        <f t="shared" ref="H564:BS567" si="20">H56-BZ56</f>
        <v>0</v>
      </c>
      <c r="I564" s="143">
        <f t="shared" si="20"/>
        <v>0</v>
      </c>
      <c r="J564" s="143">
        <f t="shared" si="20"/>
        <v>0</v>
      </c>
      <c r="K564" s="143">
        <f t="shared" si="20"/>
        <v>0</v>
      </c>
      <c r="L564" s="143">
        <f t="shared" si="20"/>
        <v>0</v>
      </c>
      <c r="M564" s="143">
        <f t="shared" si="20"/>
        <v>0</v>
      </c>
      <c r="N564" s="143">
        <f t="shared" si="20"/>
        <v>0</v>
      </c>
      <c r="O564" s="143">
        <f t="shared" si="20"/>
        <v>0</v>
      </c>
      <c r="P564" s="143">
        <f t="shared" si="20"/>
        <v>0</v>
      </c>
      <c r="Q564" s="143">
        <f t="shared" si="20"/>
        <v>0</v>
      </c>
      <c r="R564" s="143">
        <f t="shared" si="20"/>
        <v>0</v>
      </c>
      <c r="S564" s="143">
        <f t="shared" si="20"/>
        <v>0</v>
      </c>
      <c r="T564" s="143">
        <f t="shared" si="20"/>
        <v>0</v>
      </c>
      <c r="U564" s="143">
        <f t="shared" si="20"/>
        <v>0</v>
      </c>
      <c r="V564" s="143">
        <f t="shared" si="20"/>
        <v>0</v>
      </c>
      <c r="W564" s="143">
        <f t="shared" si="20"/>
        <v>0</v>
      </c>
      <c r="X564" s="143">
        <f t="shared" si="20"/>
        <v>0</v>
      </c>
      <c r="Y564" s="143">
        <f t="shared" si="20"/>
        <v>0</v>
      </c>
      <c r="Z564" s="143">
        <f t="shared" si="20"/>
        <v>0</v>
      </c>
      <c r="AA564" s="143">
        <f t="shared" si="20"/>
        <v>0</v>
      </c>
      <c r="AB564" s="143">
        <f t="shared" si="20"/>
        <v>0</v>
      </c>
      <c r="AC564" s="143">
        <f t="shared" si="20"/>
        <v>0</v>
      </c>
      <c r="AD564" s="143">
        <f t="shared" si="20"/>
        <v>0</v>
      </c>
      <c r="AE564" s="143">
        <f t="shared" si="20"/>
        <v>0</v>
      </c>
      <c r="AF564" s="143">
        <f t="shared" si="20"/>
        <v>0</v>
      </c>
      <c r="AG564" s="143">
        <f t="shared" si="20"/>
        <v>0</v>
      </c>
      <c r="AH564" s="143">
        <f t="shared" si="20"/>
        <v>0</v>
      </c>
      <c r="AI564" s="143">
        <f t="shared" si="20"/>
        <v>0</v>
      </c>
      <c r="AJ564" s="143">
        <f t="shared" si="20"/>
        <v>0</v>
      </c>
      <c r="AK564" s="143">
        <f t="shared" si="20"/>
        <v>0</v>
      </c>
      <c r="AL564" s="143">
        <f t="shared" si="20"/>
        <v>0</v>
      </c>
      <c r="AM564" s="143">
        <f t="shared" si="20"/>
        <v>0</v>
      </c>
      <c r="AN564" s="143">
        <f t="shared" si="20"/>
        <v>0</v>
      </c>
      <c r="AO564" s="143">
        <f t="shared" si="20"/>
        <v>0</v>
      </c>
      <c r="AP564" s="143">
        <f t="shared" si="20"/>
        <v>0</v>
      </c>
      <c r="AQ564" s="143">
        <f t="shared" si="20"/>
        <v>0</v>
      </c>
      <c r="AR564" s="143">
        <f t="shared" si="20"/>
        <v>0</v>
      </c>
      <c r="AS564" s="143">
        <f t="shared" si="20"/>
        <v>0</v>
      </c>
      <c r="AT564" s="143">
        <f t="shared" si="20"/>
        <v>0</v>
      </c>
      <c r="AU564" s="143">
        <f t="shared" si="20"/>
        <v>0</v>
      </c>
      <c r="AV564" s="143">
        <f t="shared" si="20"/>
        <v>0</v>
      </c>
      <c r="AW564" s="143">
        <f t="shared" si="20"/>
        <v>0</v>
      </c>
      <c r="AX564" s="143">
        <f t="shared" si="20"/>
        <v>0</v>
      </c>
      <c r="AY564" s="143">
        <f t="shared" si="20"/>
        <v>0</v>
      </c>
      <c r="AZ564" s="143">
        <f t="shared" si="20"/>
        <v>0</v>
      </c>
      <c r="BA564" s="143">
        <f t="shared" si="20"/>
        <v>0</v>
      </c>
      <c r="BB564" s="143">
        <f t="shared" si="20"/>
        <v>0</v>
      </c>
      <c r="BC564" s="143">
        <f t="shared" si="20"/>
        <v>0</v>
      </c>
      <c r="BD564" s="143">
        <f t="shared" si="20"/>
        <v>0</v>
      </c>
      <c r="BE564" s="143">
        <f t="shared" si="20"/>
        <v>0</v>
      </c>
      <c r="BF564" s="143">
        <f t="shared" si="20"/>
        <v>0</v>
      </c>
      <c r="BG564" s="143">
        <f t="shared" si="20"/>
        <v>0</v>
      </c>
      <c r="BH564" s="143">
        <f t="shared" si="20"/>
        <v>0</v>
      </c>
      <c r="BI564" s="143">
        <f t="shared" si="20"/>
        <v>0</v>
      </c>
      <c r="BJ564" s="143">
        <f t="shared" si="20"/>
        <v>0</v>
      </c>
      <c r="BK564" s="143">
        <f t="shared" si="20"/>
        <v>0</v>
      </c>
      <c r="BL564" s="143">
        <f t="shared" si="20"/>
        <v>0</v>
      </c>
      <c r="BM564" s="143">
        <f t="shared" si="20"/>
        <v>0</v>
      </c>
      <c r="BN564" s="143">
        <f t="shared" si="20"/>
        <v>0</v>
      </c>
      <c r="BO564" s="143">
        <f t="shared" si="20"/>
        <v>0</v>
      </c>
      <c r="BP564" s="143">
        <f t="shared" si="20"/>
        <v>0</v>
      </c>
      <c r="BQ564" s="143">
        <f t="shared" si="20"/>
        <v>0</v>
      </c>
      <c r="BR564" s="143">
        <f t="shared" si="20"/>
        <v>0</v>
      </c>
      <c r="BS564" s="143">
        <f t="shared" si="20"/>
        <v>0</v>
      </c>
      <c r="BT564" s="143">
        <f t="shared" ref="BT564:BX573" si="21">BT56-EL56</f>
        <v>0</v>
      </c>
      <c r="BU564" s="143">
        <f t="shared" si="21"/>
        <v>0</v>
      </c>
      <c r="BV564" s="143">
        <f t="shared" si="21"/>
        <v>0</v>
      </c>
      <c r="BW564" s="143">
        <f t="shared" si="21"/>
        <v>0</v>
      </c>
      <c r="BX564" s="143">
        <f t="shared" si="21"/>
        <v>0</v>
      </c>
      <c r="BY564" s="143" t="e">
        <f>BY56-#REF!</f>
        <v>#REF!</v>
      </c>
      <c r="CA564" s="143" t="e">
        <f>CA56-#REF!</f>
        <v>#REF!</v>
      </c>
      <c r="CB564" s="143" t="e">
        <f>CB56-#REF!</f>
        <v>#REF!</v>
      </c>
    </row>
    <row r="565" spans="8:80" hidden="1" x14ac:dyDescent="0.3">
      <c r="H565" s="143">
        <f t="shared" si="20"/>
        <v>-12575669</v>
      </c>
      <c r="I565" s="143">
        <f t="shared" si="20"/>
        <v>0</v>
      </c>
      <c r="J565" s="143">
        <f t="shared" si="20"/>
        <v>0</v>
      </c>
      <c r="K565" s="143">
        <f t="shared" si="20"/>
        <v>0</v>
      </c>
      <c r="L565" s="143">
        <f t="shared" si="20"/>
        <v>0</v>
      </c>
      <c r="M565" s="143">
        <f t="shared" si="20"/>
        <v>-566727</v>
      </c>
      <c r="N565" s="143">
        <f t="shared" si="20"/>
        <v>0</v>
      </c>
      <c r="O565" s="143">
        <f t="shared" si="20"/>
        <v>0</v>
      </c>
      <c r="P565" s="143">
        <f t="shared" si="20"/>
        <v>0</v>
      </c>
      <c r="Q565" s="143">
        <f t="shared" si="20"/>
        <v>0</v>
      </c>
      <c r="R565" s="143">
        <f t="shared" si="20"/>
        <v>1329372</v>
      </c>
      <c r="S565" s="143">
        <f t="shared" si="20"/>
        <v>0</v>
      </c>
      <c r="T565" s="143">
        <f t="shared" si="20"/>
        <v>0</v>
      </c>
      <c r="U565" s="143">
        <f t="shared" si="20"/>
        <v>0</v>
      </c>
      <c r="V565" s="143">
        <f t="shared" si="20"/>
        <v>0</v>
      </c>
      <c r="W565" s="143">
        <f t="shared" si="20"/>
        <v>1024741</v>
      </c>
      <c r="X565" s="143">
        <f t="shared" si="20"/>
        <v>0</v>
      </c>
      <c r="Y565" s="143">
        <f t="shared" si="20"/>
        <v>0</v>
      </c>
      <c r="Z565" s="143">
        <f t="shared" si="20"/>
        <v>0</v>
      </c>
      <c r="AA565" s="143">
        <f t="shared" si="20"/>
        <v>0</v>
      </c>
      <c r="AB565" s="143">
        <f t="shared" si="20"/>
        <v>-884331</v>
      </c>
      <c r="AC565" s="143">
        <f t="shared" si="20"/>
        <v>0</v>
      </c>
      <c r="AD565" s="143">
        <f t="shared" si="20"/>
        <v>0</v>
      </c>
      <c r="AE565" s="143">
        <f t="shared" si="20"/>
        <v>0</v>
      </c>
      <c r="AF565" s="143">
        <f t="shared" si="20"/>
        <v>0</v>
      </c>
      <c r="AG565" s="143">
        <f t="shared" si="20"/>
        <v>1573394</v>
      </c>
      <c r="AH565" s="143">
        <f t="shared" si="20"/>
        <v>0</v>
      </c>
      <c r="AI565" s="143">
        <f t="shared" si="20"/>
        <v>0</v>
      </c>
      <c r="AJ565" s="143">
        <f t="shared" si="20"/>
        <v>0</v>
      </c>
      <c r="AK565" s="143">
        <f t="shared" si="20"/>
        <v>0</v>
      </c>
      <c r="AL565" s="143">
        <f t="shared" si="20"/>
        <v>-1027227</v>
      </c>
      <c r="AM565" s="143">
        <f t="shared" si="20"/>
        <v>0</v>
      </c>
      <c r="AN565" s="143">
        <f t="shared" si="20"/>
        <v>0</v>
      </c>
      <c r="AO565" s="143">
        <f t="shared" si="20"/>
        <v>0</v>
      </c>
      <c r="AP565" s="143">
        <f t="shared" si="20"/>
        <v>0</v>
      </c>
      <c r="AQ565" s="143">
        <f t="shared" si="20"/>
        <v>1535081</v>
      </c>
      <c r="AR565" s="143">
        <f t="shared" si="20"/>
        <v>0</v>
      </c>
      <c r="AS565" s="143">
        <f t="shared" si="20"/>
        <v>0</v>
      </c>
      <c r="AT565" s="143">
        <f t="shared" si="20"/>
        <v>0</v>
      </c>
      <c r="AU565" s="143">
        <f t="shared" si="20"/>
        <v>0</v>
      </c>
      <c r="AV565" s="143">
        <f t="shared" si="20"/>
        <v>350686</v>
      </c>
      <c r="AW565" s="143">
        <f t="shared" si="20"/>
        <v>0</v>
      </c>
      <c r="AX565" s="143">
        <f t="shared" si="20"/>
        <v>0</v>
      </c>
      <c r="AY565" s="143">
        <f t="shared" si="20"/>
        <v>0</v>
      </c>
      <c r="AZ565" s="143">
        <f t="shared" si="20"/>
        <v>0</v>
      </c>
      <c r="BA565" s="143">
        <f t="shared" si="20"/>
        <v>220742</v>
      </c>
      <c r="BB565" s="143">
        <f t="shared" si="20"/>
        <v>0</v>
      </c>
      <c r="BC565" s="143">
        <f t="shared" si="20"/>
        <v>0</v>
      </c>
      <c r="BD565" s="143">
        <f t="shared" si="20"/>
        <v>0</v>
      </c>
      <c r="BE565" s="143">
        <f t="shared" si="20"/>
        <v>0</v>
      </c>
      <c r="BF565" s="143">
        <f t="shared" si="20"/>
        <v>122879</v>
      </c>
      <c r="BG565" s="143">
        <f t="shared" si="20"/>
        <v>0</v>
      </c>
      <c r="BH565" s="143">
        <f t="shared" si="20"/>
        <v>0</v>
      </c>
      <c r="BI565" s="143">
        <f t="shared" si="20"/>
        <v>0</v>
      </c>
      <c r="BJ565" s="143">
        <f t="shared" si="20"/>
        <v>0</v>
      </c>
      <c r="BK565" s="143">
        <f t="shared" si="20"/>
        <v>-1052142</v>
      </c>
      <c r="BL565" s="143">
        <f t="shared" si="20"/>
        <v>0</v>
      </c>
      <c r="BM565" s="143">
        <f t="shared" si="20"/>
        <v>0</v>
      </c>
      <c r="BN565" s="143">
        <f t="shared" si="20"/>
        <v>0</v>
      </c>
      <c r="BO565" s="143">
        <f t="shared" si="20"/>
        <v>0</v>
      </c>
      <c r="BP565" s="143">
        <f t="shared" si="20"/>
        <v>-1099930</v>
      </c>
      <c r="BQ565" s="143">
        <f t="shared" si="20"/>
        <v>0</v>
      </c>
      <c r="BR565" s="143">
        <f t="shared" si="20"/>
        <v>0</v>
      </c>
      <c r="BS565" s="143">
        <f t="shared" si="20"/>
        <v>0</v>
      </c>
      <c r="BT565" s="143">
        <f t="shared" si="21"/>
        <v>0</v>
      </c>
      <c r="BU565" s="143">
        <f t="shared" si="21"/>
        <v>3678610</v>
      </c>
      <c r="BV565" s="143">
        <f t="shared" si="21"/>
        <v>0</v>
      </c>
      <c r="BW565" s="143">
        <f t="shared" si="21"/>
        <v>0</v>
      </c>
      <c r="BX565" s="143">
        <f t="shared" si="21"/>
        <v>0</v>
      </c>
      <c r="BY565" s="143" t="e">
        <f>BY57-#REF!</f>
        <v>#REF!</v>
      </c>
      <c r="CA565" s="143" t="e">
        <f>CA57-#REF!</f>
        <v>#REF!</v>
      </c>
      <c r="CB565" s="143" t="e">
        <f>CB57-#REF!</f>
        <v>#REF!</v>
      </c>
    </row>
    <row r="566" spans="8:80" hidden="1" x14ac:dyDescent="0.3">
      <c r="H566" s="143">
        <f t="shared" si="20"/>
        <v>-5377902</v>
      </c>
      <c r="I566" s="143">
        <f t="shared" si="20"/>
        <v>0</v>
      </c>
      <c r="J566" s="143">
        <f t="shared" si="20"/>
        <v>0</v>
      </c>
      <c r="K566" s="143">
        <f t="shared" si="20"/>
        <v>0</v>
      </c>
      <c r="L566" s="143">
        <f t="shared" si="20"/>
        <v>0</v>
      </c>
      <c r="M566" s="143">
        <f t="shared" si="20"/>
        <v>-244150</v>
      </c>
      <c r="N566" s="143">
        <f t="shared" si="20"/>
        <v>0</v>
      </c>
      <c r="O566" s="143">
        <f t="shared" si="20"/>
        <v>0</v>
      </c>
      <c r="P566" s="143">
        <f t="shared" si="20"/>
        <v>0</v>
      </c>
      <c r="Q566" s="143">
        <f t="shared" si="20"/>
        <v>0</v>
      </c>
      <c r="R566" s="143">
        <f t="shared" si="20"/>
        <v>560189</v>
      </c>
      <c r="S566" s="143">
        <f t="shared" si="20"/>
        <v>0</v>
      </c>
      <c r="T566" s="143">
        <f t="shared" si="20"/>
        <v>0</v>
      </c>
      <c r="U566" s="143">
        <f t="shared" si="20"/>
        <v>0</v>
      </c>
      <c r="V566" s="143">
        <f t="shared" si="20"/>
        <v>0</v>
      </c>
      <c r="W566" s="143">
        <f t="shared" si="20"/>
        <v>432296</v>
      </c>
      <c r="X566" s="143">
        <f t="shared" si="20"/>
        <v>0</v>
      </c>
      <c r="Y566" s="143">
        <f t="shared" si="20"/>
        <v>0</v>
      </c>
      <c r="Z566" s="143">
        <f t="shared" si="20"/>
        <v>0</v>
      </c>
      <c r="AA566" s="143">
        <f t="shared" si="20"/>
        <v>0</v>
      </c>
      <c r="AB566" s="143">
        <f t="shared" si="20"/>
        <v>-375485</v>
      </c>
      <c r="AC566" s="143">
        <f t="shared" si="20"/>
        <v>0</v>
      </c>
      <c r="AD566" s="143">
        <f t="shared" si="20"/>
        <v>0</v>
      </c>
      <c r="AE566" s="143">
        <f t="shared" si="20"/>
        <v>0</v>
      </c>
      <c r="AF566" s="143">
        <f t="shared" si="20"/>
        <v>0</v>
      </c>
      <c r="AG566" s="143">
        <f t="shared" si="20"/>
        <v>669147</v>
      </c>
      <c r="AH566" s="143">
        <f t="shared" si="20"/>
        <v>0</v>
      </c>
      <c r="AI566" s="143">
        <f t="shared" si="20"/>
        <v>0</v>
      </c>
      <c r="AJ566" s="143">
        <f t="shared" si="20"/>
        <v>0</v>
      </c>
      <c r="AK566" s="143">
        <f t="shared" si="20"/>
        <v>0</v>
      </c>
      <c r="AL566" s="143">
        <f t="shared" si="20"/>
        <v>-455912</v>
      </c>
      <c r="AM566" s="143">
        <f t="shared" si="20"/>
        <v>0</v>
      </c>
      <c r="AN566" s="143">
        <f t="shared" si="20"/>
        <v>0</v>
      </c>
      <c r="AO566" s="143">
        <f t="shared" si="20"/>
        <v>0</v>
      </c>
      <c r="AP566" s="143">
        <f t="shared" si="20"/>
        <v>0</v>
      </c>
      <c r="AQ566" s="143">
        <f t="shared" si="20"/>
        <v>676286</v>
      </c>
      <c r="AR566" s="143">
        <f t="shared" si="20"/>
        <v>0</v>
      </c>
      <c r="AS566" s="143">
        <f t="shared" si="20"/>
        <v>0</v>
      </c>
      <c r="AT566" s="143">
        <f t="shared" si="20"/>
        <v>0</v>
      </c>
      <c r="AU566" s="143">
        <f t="shared" si="20"/>
        <v>0</v>
      </c>
      <c r="AV566" s="143">
        <f t="shared" si="20"/>
        <v>177143</v>
      </c>
      <c r="AW566" s="143">
        <f t="shared" si="20"/>
        <v>0</v>
      </c>
      <c r="AX566" s="143">
        <f t="shared" si="20"/>
        <v>0</v>
      </c>
      <c r="AY566" s="143">
        <f t="shared" si="20"/>
        <v>0</v>
      </c>
      <c r="AZ566" s="143">
        <f t="shared" si="20"/>
        <v>0</v>
      </c>
      <c r="BA566" s="143">
        <f t="shared" si="20"/>
        <v>103570</v>
      </c>
      <c r="BB566" s="143">
        <f t="shared" si="20"/>
        <v>0</v>
      </c>
      <c r="BC566" s="143">
        <f t="shared" si="20"/>
        <v>0</v>
      </c>
      <c r="BD566" s="143">
        <f t="shared" si="20"/>
        <v>0</v>
      </c>
      <c r="BE566" s="143">
        <f t="shared" si="20"/>
        <v>0</v>
      </c>
      <c r="BF566" s="143">
        <f t="shared" si="20"/>
        <v>57338</v>
      </c>
      <c r="BG566" s="143">
        <f t="shared" si="20"/>
        <v>0</v>
      </c>
      <c r="BH566" s="143">
        <f t="shared" si="20"/>
        <v>0</v>
      </c>
      <c r="BI566" s="143">
        <f t="shared" si="20"/>
        <v>0</v>
      </c>
      <c r="BJ566" s="143">
        <f t="shared" si="20"/>
        <v>0</v>
      </c>
      <c r="BK566" s="143">
        <f t="shared" si="20"/>
        <v>-456738</v>
      </c>
      <c r="BL566" s="143">
        <f t="shared" si="20"/>
        <v>0</v>
      </c>
      <c r="BM566" s="143">
        <f t="shared" si="20"/>
        <v>0</v>
      </c>
      <c r="BN566" s="143">
        <f t="shared" si="20"/>
        <v>0</v>
      </c>
      <c r="BO566" s="143">
        <f t="shared" si="20"/>
        <v>0</v>
      </c>
      <c r="BP566" s="143">
        <f t="shared" si="20"/>
        <v>-479896</v>
      </c>
      <c r="BQ566" s="143">
        <f t="shared" si="20"/>
        <v>0</v>
      </c>
      <c r="BR566" s="143">
        <f t="shared" si="20"/>
        <v>0</v>
      </c>
      <c r="BS566" s="143">
        <f t="shared" si="20"/>
        <v>0</v>
      </c>
      <c r="BT566" s="143">
        <f t="shared" si="21"/>
        <v>0</v>
      </c>
      <c r="BU566" s="143">
        <f t="shared" si="21"/>
        <v>1600422</v>
      </c>
      <c r="BV566" s="143">
        <f t="shared" si="21"/>
        <v>0</v>
      </c>
      <c r="BW566" s="143">
        <f t="shared" si="21"/>
        <v>0</v>
      </c>
      <c r="BX566" s="143">
        <f t="shared" si="21"/>
        <v>0</v>
      </c>
      <c r="BY566" s="143" t="e">
        <f>BY58-#REF!</f>
        <v>#REF!</v>
      </c>
      <c r="CA566" s="143" t="e">
        <f>CA58-#REF!</f>
        <v>#REF!</v>
      </c>
      <c r="CB566" s="143" t="e">
        <f>CB58-#REF!</f>
        <v>#REF!</v>
      </c>
    </row>
    <row r="567" spans="8:80" hidden="1" x14ac:dyDescent="0.3">
      <c r="H567" s="143">
        <f t="shared" si="20"/>
        <v>-2645266</v>
      </c>
      <c r="I567" s="143">
        <f t="shared" si="20"/>
        <v>0</v>
      </c>
      <c r="J567" s="143">
        <f t="shared" si="20"/>
        <v>0</v>
      </c>
      <c r="K567" s="143">
        <f t="shared" si="20"/>
        <v>0</v>
      </c>
      <c r="L567" s="143">
        <f t="shared" si="20"/>
        <v>0</v>
      </c>
      <c r="M567" s="143">
        <f t="shared" si="20"/>
        <v>-145850</v>
      </c>
      <c r="N567" s="143">
        <f t="shared" si="20"/>
        <v>0</v>
      </c>
      <c r="O567" s="143">
        <f t="shared" si="20"/>
        <v>0</v>
      </c>
      <c r="P567" s="143">
        <f t="shared" si="20"/>
        <v>0</v>
      </c>
      <c r="Q567" s="143">
        <f t="shared" si="20"/>
        <v>0</v>
      </c>
      <c r="R567" s="143">
        <f t="shared" si="20"/>
        <v>259557</v>
      </c>
      <c r="S567" s="143">
        <f t="shared" si="20"/>
        <v>0</v>
      </c>
      <c r="T567" s="143">
        <f t="shared" si="20"/>
        <v>0</v>
      </c>
      <c r="U567" s="143">
        <f t="shared" si="20"/>
        <v>0</v>
      </c>
      <c r="V567" s="143">
        <f t="shared" si="20"/>
        <v>0</v>
      </c>
      <c r="W567" s="143">
        <f t="shared" si="20"/>
        <v>192704</v>
      </c>
      <c r="X567" s="143">
        <f t="shared" si="20"/>
        <v>0</v>
      </c>
      <c r="Y567" s="143">
        <f t="shared" si="20"/>
        <v>0</v>
      </c>
      <c r="Z567" s="143">
        <f t="shared" si="20"/>
        <v>0</v>
      </c>
      <c r="AA567" s="143">
        <f t="shared" si="20"/>
        <v>0</v>
      </c>
      <c r="AB567" s="143">
        <f t="shared" si="20"/>
        <v>-211020</v>
      </c>
      <c r="AC567" s="143">
        <f t="shared" si="20"/>
        <v>0</v>
      </c>
      <c r="AD567" s="143">
        <f t="shared" si="20"/>
        <v>0</v>
      </c>
      <c r="AE567" s="143">
        <f t="shared" si="20"/>
        <v>0</v>
      </c>
      <c r="AF567" s="143">
        <f t="shared" si="20"/>
        <v>0</v>
      </c>
      <c r="AG567" s="143">
        <f t="shared" si="20"/>
        <v>289444</v>
      </c>
      <c r="AH567" s="143">
        <f t="shared" si="20"/>
        <v>0</v>
      </c>
      <c r="AI567" s="143">
        <f t="shared" si="20"/>
        <v>0</v>
      </c>
      <c r="AJ567" s="143">
        <f t="shared" si="20"/>
        <v>0</v>
      </c>
      <c r="AK567" s="143">
        <f t="shared" si="20"/>
        <v>0</v>
      </c>
      <c r="AL567" s="143">
        <f t="shared" si="20"/>
        <v>-219088</v>
      </c>
      <c r="AM567" s="143">
        <f t="shared" si="20"/>
        <v>0</v>
      </c>
      <c r="AN567" s="143">
        <f t="shared" si="20"/>
        <v>0</v>
      </c>
      <c r="AO567" s="143">
        <f t="shared" si="20"/>
        <v>0</v>
      </c>
      <c r="AP567" s="143">
        <f t="shared" si="20"/>
        <v>0</v>
      </c>
      <c r="AQ567" s="143">
        <f t="shared" si="20"/>
        <v>248714</v>
      </c>
      <c r="AR567" s="143">
        <f t="shared" si="20"/>
        <v>0</v>
      </c>
      <c r="AS567" s="143">
        <f t="shared" si="20"/>
        <v>0</v>
      </c>
      <c r="AT567" s="143">
        <f t="shared" si="20"/>
        <v>0</v>
      </c>
      <c r="AU567" s="143">
        <f t="shared" si="20"/>
        <v>0</v>
      </c>
      <c r="AV567" s="143">
        <f t="shared" si="20"/>
        <v>12857</v>
      </c>
      <c r="AW567" s="143">
        <f t="shared" si="20"/>
        <v>0</v>
      </c>
      <c r="AX567" s="143">
        <f t="shared" si="20"/>
        <v>0</v>
      </c>
      <c r="AY567" s="143">
        <f t="shared" si="20"/>
        <v>0</v>
      </c>
      <c r="AZ567" s="143">
        <f t="shared" si="20"/>
        <v>0</v>
      </c>
      <c r="BA567" s="143">
        <f t="shared" si="20"/>
        <v>31430</v>
      </c>
      <c r="BB567" s="143">
        <f t="shared" si="20"/>
        <v>0</v>
      </c>
      <c r="BC567" s="143">
        <f t="shared" si="20"/>
        <v>0</v>
      </c>
      <c r="BD567" s="143">
        <f t="shared" si="20"/>
        <v>0</v>
      </c>
      <c r="BE567" s="143">
        <f t="shared" si="20"/>
        <v>0</v>
      </c>
      <c r="BF567" s="143">
        <f t="shared" si="20"/>
        <v>17662</v>
      </c>
      <c r="BG567" s="143">
        <f t="shared" si="20"/>
        <v>0</v>
      </c>
      <c r="BH567" s="143">
        <f t="shared" si="20"/>
        <v>0</v>
      </c>
      <c r="BI567" s="143">
        <f t="shared" si="20"/>
        <v>0</v>
      </c>
      <c r="BJ567" s="143">
        <f t="shared" si="20"/>
        <v>0</v>
      </c>
      <c r="BK567" s="143">
        <f t="shared" si="20"/>
        <v>-208262</v>
      </c>
      <c r="BL567" s="143">
        <f t="shared" si="20"/>
        <v>0</v>
      </c>
      <c r="BM567" s="143">
        <f t="shared" si="20"/>
        <v>0</v>
      </c>
      <c r="BN567" s="143">
        <f t="shared" si="20"/>
        <v>0</v>
      </c>
      <c r="BO567" s="143">
        <f t="shared" si="20"/>
        <v>0</v>
      </c>
      <c r="BP567" s="143">
        <f t="shared" si="20"/>
        <v>-215104</v>
      </c>
      <c r="BQ567" s="143">
        <f t="shared" si="20"/>
        <v>0</v>
      </c>
      <c r="BR567" s="143">
        <f t="shared" si="20"/>
        <v>0</v>
      </c>
      <c r="BS567" s="143">
        <f t="shared" ref="BS567:BS573" si="22">BS59-EK59</f>
        <v>0</v>
      </c>
      <c r="BT567" s="143">
        <f t="shared" si="21"/>
        <v>0</v>
      </c>
      <c r="BU567" s="143">
        <f t="shared" si="21"/>
        <v>476410</v>
      </c>
      <c r="BV567" s="143">
        <f t="shared" si="21"/>
        <v>0</v>
      </c>
      <c r="BW567" s="143">
        <f t="shared" si="21"/>
        <v>0</v>
      </c>
      <c r="BX567" s="143">
        <f t="shared" si="21"/>
        <v>0</v>
      </c>
      <c r="BY567" s="143" t="e">
        <f>BY59-#REF!</f>
        <v>#REF!</v>
      </c>
      <c r="CA567" s="143" t="e">
        <f>CA59-#REF!</f>
        <v>#REF!</v>
      </c>
      <c r="CB567" s="143" t="e">
        <f>CB59-#REF!</f>
        <v>#REF!</v>
      </c>
    </row>
    <row r="568" spans="8:80" hidden="1" x14ac:dyDescent="0.3">
      <c r="H568" s="143">
        <f t="shared" ref="H568:BR572" si="23">H60-BZ60</f>
        <v>0</v>
      </c>
      <c r="I568" s="143">
        <f t="shared" si="23"/>
        <v>0</v>
      </c>
      <c r="J568" s="143">
        <f t="shared" si="23"/>
        <v>0</v>
      </c>
      <c r="K568" s="143">
        <f t="shared" si="23"/>
        <v>0</v>
      </c>
      <c r="L568" s="143">
        <f t="shared" si="23"/>
        <v>0</v>
      </c>
      <c r="M568" s="143">
        <f t="shared" si="23"/>
        <v>0</v>
      </c>
      <c r="N568" s="143">
        <f t="shared" si="23"/>
        <v>0</v>
      </c>
      <c r="O568" s="143">
        <f t="shared" si="23"/>
        <v>0</v>
      </c>
      <c r="P568" s="143">
        <f t="shared" si="23"/>
        <v>0</v>
      </c>
      <c r="Q568" s="143">
        <f t="shared" si="23"/>
        <v>0</v>
      </c>
      <c r="R568" s="143">
        <f t="shared" si="23"/>
        <v>0</v>
      </c>
      <c r="S568" s="143">
        <f t="shared" si="23"/>
        <v>0</v>
      </c>
      <c r="T568" s="143">
        <f t="shared" si="23"/>
        <v>0</v>
      </c>
      <c r="U568" s="143">
        <f t="shared" si="23"/>
        <v>0</v>
      </c>
      <c r="V568" s="143">
        <f t="shared" si="23"/>
        <v>0</v>
      </c>
      <c r="W568" s="143">
        <f t="shared" si="23"/>
        <v>0</v>
      </c>
      <c r="X568" s="143">
        <f t="shared" si="23"/>
        <v>0</v>
      </c>
      <c r="Y568" s="143">
        <f t="shared" si="23"/>
        <v>0</v>
      </c>
      <c r="Z568" s="143">
        <f t="shared" si="23"/>
        <v>0</v>
      </c>
      <c r="AA568" s="143">
        <f t="shared" si="23"/>
        <v>0</v>
      </c>
      <c r="AB568" s="143">
        <f t="shared" si="23"/>
        <v>0</v>
      </c>
      <c r="AC568" s="143">
        <f t="shared" si="23"/>
        <v>0</v>
      </c>
      <c r="AD568" s="143">
        <f t="shared" si="23"/>
        <v>0</v>
      </c>
      <c r="AE568" s="143">
        <f t="shared" si="23"/>
        <v>0</v>
      </c>
      <c r="AF568" s="143">
        <f t="shared" si="23"/>
        <v>0</v>
      </c>
      <c r="AG568" s="143">
        <f t="shared" si="23"/>
        <v>0</v>
      </c>
      <c r="AH568" s="143">
        <f t="shared" si="23"/>
        <v>0</v>
      </c>
      <c r="AI568" s="143">
        <f t="shared" si="23"/>
        <v>0</v>
      </c>
      <c r="AJ568" s="143">
        <f t="shared" si="23"/>
        <v>0</v>
      </c>
      <c r="AK568" s="143">
        <f t="shared" si="23"/>
        <v>0</v>
      </c>
      <c r="AL568" s="143">
        <f t="shared" si="23"/>
        <v>0</v>
      </c>
      <c r="AM568" s="143">
        <f t="shared" si="23"/>
        <v>0</v>
      </c>
      <c r="AN568" s="143">
        <f t="shared" si="23"/>
        <v>0</v>
      </c>
      <c r="AO568" s="143">
        <f t="shared" si="23"/>
        <v>0</v>
      </c>
      <c r="AP568" s="143">
        <f t="shared" si="23"/>
        <v>0</v>
      </c>
      <c r="AQ568" s="143">
        <f t="shared" si="23"/>
        <v>0</v>
      </c>
      <c r="AR568" s="143">
        <f t="shared" si="23"/>
        <v>0</v>
      </c>
      <c r="AS568" s="143">
        <f t="shared" si="23"/>
        <v>0</v>
      </c>
      <c r="AT568" s="143">
        <f t="shared" si="23"/>
        <v>0</v>
      </c>
      <c r="AU568" s="143">
        <f t="shared" si="23"/>
        <v>0</v>
      </c>
      <c r="AV568" s="143">
        <f t="shared" si="23"/>
        <v>0</v>
      </c>
      <c r="AW568" s="143">
        <f t="shared" si="23"/>
        <v>0</v>
      </c>
      <c r="AX568" s="143">
        <f t="shared" si="23"/>
        <v>0</v>
      </c>
      <c r="AY568" s="143">
        <f t="shared" si="23"/>
        <v>0</v>
      </c>
      <c r="AZ568" s="143">
        <f t="shared" si="23"/>
        <v>0</v>
      </c>
      <c r="BA568" s="143">
        <f t="shared" si="23"/>
        <v>0</v>
      </c>
      <c r="BB568" s="143">
        <f t="shared" si="23"/>
        <v>0</v>
      </c>
      <c r="BC568" s="143">
        <f t="shared" si="23"/>
        <v>0</v>
      </c>
      <c r="BD568" s="143">
        <f t="shared" si="23"/>
        <v>0</v>
      </c>
      <c r="BE568" s="143">
        <f t="shared" si="23"/>
        <v>0</v>
      </c>
      <c r="BF568" s="143">
        <f t="shared" si="23"/>
        <v>0</v>
      </c>
      <c r="BG568" s="143">
        <f t="shared" si="23"/>
        <v>0</v>
      </c>
      <c r="BH568" s="143">
        <f t="shared" si="23"/>
        <v>0</v>
      </c>
      <c r="BI568" s="143">
        <f t="shared" si="23"/>
        <v>0</v>
      </c>
      <c r="BJ568" s="143">
        <f t="shared" si="23"/>
        <v>0</v>
      </c>
      <c r="BK568" s="143">
        <f t="shared" si="23"/>
        <v>0</v>
      </c>
      <c r="BL568" s="143">
        <f t="shared" si="23"/>
        <v>0</v>
      </c>
      <c r="BM568" s="143">
        <f t="shared" si="23"/>
        <v>0</v>
      </c>
      <c r="BN568" s="143">
        <f t="shared" si="23"/>
        <v>0</v>
      </c>
      <c r="BO568" s="143">
        <f t="shared" si="23"/>
        <v>0</v>
      </c>
      <c r="BP568" s="143">
        <f t="shared" si="23"/>
        <v>0</v>
      </c>
      <c r="BQ568" s="143">
        <f t="shared" si="23"/>
        <v>0</v>
      </c>
      <c r="BR568" s="143">
        <f t="shared" si="23"/>
        <v>0</v>
      </c>
      <c r="BS568" s="143">
        <f t="shared" si="22"/>
        <v>0</v>
      </c>
      <c r="BT568" s="143">
        <f t="shared" si="21"/>
        <v>0</v>
      </c>
      <c r="BU568" s="143">
        <f t="shared" si="21"/>
        <v>0</v>
      </c>
      <c r="BV568" s="143">
        <f t="shared" si="21"/>
        <v>0</v>
      </c>
      <c r="BW568" s="143">
        <f t="shared" si="21"/>
        <v>0</v>
      </c>
      <c r="BX568" s="143">
        <f t="shared" si="21"/>
        <v>0</v>
      </c>
      <c r="BY568" s="143" t="e">
        <f>BY60-#REF!</f>
        <v>#REF!</v>
      </c>
      <c r="CA568" s="143" t="e">
        <f>CA60-#REF!</f>
        <v>#REF!</v>
      </c>
      <c r="CB568" s="143" t="e">
        <f>CB60-#REF!</f>
        <v>#REF!</v>
      </c>
    </row>
    <row r="569" spans="8:80" hidden="1" x14ac:dyDescent="0.3">
      <c r="H569" s="143">
        <f t="shared" si="23"/>
        <v>-4552501</v>
      </c>
      <c r="I569" s="143">
        <f t="shared" si="23"/>
        <v>0</v>
      </c>
      <c r="J569" s="143">
        <f t="shared" si="23"/>
        <v>0</v>
      </c>
      <c r="K569" s="143">
        <f t="shared" si="23"/>
        <v>0</v>
      </c>
      <c r="L569" s="143">
        <f t="shared" si="23"/>
        <v>0</v>
      </c>
      <c r="M569" s="143">
        <f t="shared" si="23"/>
        <v>-176727</v>
      </c>
      <c r="N569" s="143">
        <f t="shared" si="23"/>
        <v>0</v>
      </c>
      <c r="O569" s="143">
        <f t="shared" si="23"/>
        <v>0</v>
      </c>
      <c r="P569" s="143">
        <f t="shared" si="23"/>
        <v>0</v>
      </c>
      <c r="Q569" s="143">
        <f t="shared" si="23"/>
        <v>0</v>
      </c>
      <c r="R569" s="143">
        <f t="shared" si="23"/>
        <v>509626</v>
      </c>
      <c r="S569" s="143">
        <f t="shared" si="23"/>
        <v>0</v>
      </c>
      <c r="T569" s="143">
        <f t="shared" si="23"/>
        <v>0</v>
      </c>
      <c r="U569" s="143">
        <f t="shared" si="23"/>
        <v>0</v>
      </c>
      <c r="V569" s="143">
        <f t="shared" si="23"/>
        <v>0</v>
      </c>
      <c r="W569" s="143">
        <f t="shared" si="23"/>
        <v>399741</v>
      </c>
      <c r="X569" s="143">
        <f t="shared" si="23"/>
        <v>0</v>
      </c>
      <c r="Y569" s="143">
        <f t="shared" si="23"/>
        <v>0</v>
      </c>
      <c r="Z569" s="143">
        <f t="shared" si="23"/>
        <v>0</v>
      </c>
      <c r="AA569" s="143">
        <f t="shared" si="23"/>
        <v>0</v>
      </c>
      <c r="AB569" s="143">
        <f t="shared" si="23"/>
        <v>-297826</v>
      </c>
      <c r="AC569" s="143">
        <f t="shared" si="23"/>
        <v>0</v>
      </c>
      <c r="AD569" s="143">
        <f t="shared" si="23"/>
        <v>0</v>
      </c>
      <c r="AE569" s="143">
        <f t="shared" si="23"/>
        <v>0</v>
      </c>
      <c r="AF569" s="143">
        <f t="shared" si="23"/>
        <v>0</v>
      </c>
      <c r="AG569" s="143">
        <f t="shared" si="23"/>
        <v>614803</v>
      </c>
      <c r="AH569" s="143">
        <f t="shared" si="23"/>
        <v>0</v>
      </c>
      <c r="AI569" s="143">
        <f t="shared" si="23"/>
        <v>0</v>
      </c>
      <c r="AJ569" s="143">
        <f t="shared" si="23"/>
        <v>0</v>
      </c>
      <c r="AK569" s="143">
        <f t="shared" si="23"/>
        <v>0</v>
      </c>
      <c r="AL569" s="143">
        <f t="shared" si="23"/>
        <v>-352227</v>
      </c>
      <c r="AM569" s="143">
        <f t="shared" si="23"/>
        <v>0</v>
      </c>
      <c r="AN569" s="143">
        <f t="shared" si="23"/>
        <v>0</v>
      </c>
      <c r="AO569" s="143">
        <f t="shared" si="23"/>
        <v>0</v>
      </c>
      <c r="AP569" s="143">
        <f t="shared" si="23"/>
        <v>0</v>
      </c>
      <c r="AQ569" s="143">
        <f t="shared" si="23"/>
        <v>610081</v>
      </c>
      <c r="AR569" s="143">
        <f t="shared" si="23"/>
        <v>0</v>
      </c>
      <c r="AS569" s="143">
        <f t="shared" si="23"/>
        <v>0</v>
      </c>
      <c r="AT569" s="143">
        <f t="shared" si="23"/>
        <v>0</v>
      </c>
      <c r="AU569" s="143">
        <f t="shared" si="23"/>
        <v>0</v>
      </c>
      <c r="AV569" s="143">
        <f t="shared" si="23"/>
        <v>160686</v>
      </c>
      <c r="AW569" s="143">
        <f t="shared" si="23"/>
        <v>0</v>
      </c>
      <c r="AX569" s="143">
        <f t="shared" si="23"/>
        <v>0</v>
      </c>
      <c r="AY569" s="143">
        <f t="shared" si="23"/>
        <v>0</v>
      </c>
      <c r="AZ569" s="143">
        <f t="shared" si="23"/>
        <v>0</v>
      </c>
      <c r="BA569" s="143">
        <f t="shared" si="23"/>
        <v>85742</v>
      </c>
      <c r="BB569" s="143">
        <f t="shared" si="23"/>
        <v>0</v>
      </c>
      <c r="BC569" s="143">
        <f t="shared" si="23"/>
        <v>0</v>
      </c>
      <c r="BD569" s="143">
        <f t="shared" si="23"/>
        <v>0</v>
      </c>
      <c r="BE569" s="143">
        <f t="shared" si="23"/>
        <v>0</v>
      </c>
      <c r="BF569" s="143">
        <f t="shared" si="23"/>
        <v>47879</v>
      </c>
      <c r="BG569" s="143">
        <f t="shared" si="23"/>
        <v>0</v>
      </c>
      <c r="BH569" s="143">
        <f t="shared" si="23"/>
        <v>0</v>
      </c>
      <c r="BI569" s="143">
        <f t="shared" si="23"/>
        <v>0</v>
      </c>
      <c r="BJ569" s="143">
        <f t="shared" si="23"/>
        <v>0</v>
      </c>
      <c r="BK569" s="143">
        <f t="shared" si="23"/>
        <v>-387142</v>
      </c>
      <c r="BL569" s="143">
        <f t="shared" si="23"/>
        <v>0</v>
      </c>
      <c r="BM569" s="143">
        <f t="shared" si="23"/>
        <v>0</v>
      </c>
      <c r="BN569" s="143">
        <f t="shared" si="23"/>
        <v>0</v>
      </c>
      <c r="BO569" s="143">
        <f t="shared" si="23"/>
        <v>0</v>
      </c>
      <c r="BP569" s="143">
        <f t="shared" si="23"/>
        <v>-404930</v>
      </c>
      <c r="BQ569" s="143">
        <f t="shared" si="23"/>
        <v>0</v>
      </c>
      <c r="BR569" s="143">
        <f t="shared" si="23"/>
        <v>0</v>
      </c>
      <c r="BS569" s="143">
        <f t="shared" si="22"/>
        <v>0</v>
      </c>
      <c r="BT569" s="143">
        <f t="shared" si="21"/>
        <v>0</v>
      </c>
      <c r="BU569" s="143">
        <f t="shared" si="21"/>
        <v>1601778</v>
      </c>
      <c r="BV569" s="143">
        <f t="shared" si="21"/>
        <v>0</v>
      </c>
      <c r="BW569" s="143">
        <f t="shared" si="21"/>
        <v>0</v>
      </c>
      <c r="BX569" s="143">
        <f t="shared" si="21"/>
        <v>0</v>
      </c>
      <c r="BY569" s="143" t="e">
        <f>BY61-#REF!</f>
        <v>#REF!</v>
      </c>
      <c r="CA569" s="143" t="e">
        <f>CA61-#REF!</f>
        <v>#REF!</v>
      </c>
      <c r="CB569" s="143" t="e">
        <f>CB61-#REF!</f>
        <v>#REF!</v>
      </c>
    </row>
    <row r="570" spans="8:80" hidden="1" x14ac:dyDescent="0.3">
      <c r="H570" s="143">
        <f t="shared" si="23"/>
        <v>0</v>
      </c>
      <c r="I570" s="143">
        <f t="shared" si="23"/>
        <v>0</v>
      </c>
      <c r="J570" s="143">
        <f t="shared" si="23"/>
        <v>0</v>
      </c>
      <c r="K570" s="143">
        <f t="shared" si="23"/>
        <v>0</v>
      </c>
      <c r="L570" s="143">
        <f t="shared" si="23"/>
        <v>0</v>
      </c>
      <c r="M570" s="143">
        <f t="shared" si="23"/>
        <v>0</v>
      </c>
      <c r="N570" s="143">
        <f t="shared" si="23"/>
        <v>0</v>
      </c>
      <c r="O570" s="143">
        <f t="shared" si="23"/>
        <v>0</v>
      </c>
      <c r="P570" s="143">
        <f t="shared" si="23"/>
        <v>0</v>
      </c>
      <c r="Q570" s="143">
        <f t="shared" si="23"/>
        <v>0</v>
      </c>
      <c r="R570" s="143">
        <f t="shared" si="23"/>
        <v>0</v>
      </c>
      <c r="S570" s="143">
        <f t="shared" si="23"/>
        <v>0</v>
      </c>
      <c r="T570" s="143">
        <f t="shared" si="23"/>
        <v>0</v>
      </c>
      <c r="U570" s="143">
        <f t="shared" si="23"/>
        <v>0</v>
      </c>
      <c r="V570" s="143">
        <f t="shared" si="23"/>
        <v>0</v>
      </c>
      <c r="W570" s="143">
        <f t="shared" si="23"/>
        <v>0</v>
      </c>
      <c r="X570" s="143">
        <f t="shared" si="23"/>
        <v>0</v>
      </c>
      <c r="Y570" s="143">
        <f t="shared" si="23"/>
        <v>0</v>
      </c>
      <c r="Z570" s="143">
        <f t="shared" si="23"/>
        <v>0</v>
      </c>
      <c r="AA570" s="143">
        <f t="shared" si="23"/>
        <v>0</v>
      </c>
      <c r="AB570" s="143">
        <f t="shared" si="23"/>
        <v>0</v>
      </c>
      <c r="AC570" s="143">
        <f t="shared" si="23"/>
        <v>0</v>
      </c>
      <c r="AD570" s="143">
        <f t="shared" si="23"/>
        <v>0</v>
      </c>
      <c r="AE570" s="143">
        <f t="shared" si="23"/>
        <v>0</v>
      </c>
      <c r="AF570" s="143">
        <f t="shared" si="23"/>
        <v>0</v>
      </c>
      <c r="AG570" s="143">
        <f t="shared" si="23"/>
        <v>0</v>
      </c>
      <c r="AH570" s="143">
        <f t="shared" si="23"/>
        <v>0</v>
      </c>
      <c r="AI570" s="143">
        <f t="shared" si="23"/>
        <v>0</v>
      </c>
      <c r="AJ570" s="143">
        <f t="shared" si="23"/>
        <v>0</v>
      </c>
      <c r="AK570" s="143">
        <f t="shared" si="23"/>
        <v>0</v>
      </c>
      <c r="AL570" s="143">
        <f t="shared" si="23"/>
        <v>0</v>
      </c>
      <c r="AM570" s="143">
        <f t="shared" si="23"/>
        <v>0</v>
      </c>
      <c r="AN570" s="143">
        <f t="shared" si="23"/>
        <v>0</v>
      </c>
      <c r="AO570" s="143">
        <f t="shared" si="23"/>
        <v>0</v>
      </c>
      <c r="AP570" s="143">
        <f t="shared" si="23"/>
        <v>0</v>
      </c>
      <c r="AQ570" s="143">
        <f t="shared" si="23"/>
        <v>0</v>
      </c>
      <c r="AR570" s="143">
        <f t="shared" si="23"/>
        <v>0</v>
      </c>
      <c r="AS570" s="143">
        <f t="shared" si="23"/>
        <v>0</v>
      </c>
      <c r="AT570" s="143">
        <f t="shared" si="23"/>
        <v>0</v>
      </c>
      <c r="AU570" s="143">
        <f t="shared" si="23"/>
        <v>0</v>
      </c>
      <c r="AV570" s="143">
        <f t="shared" si="23"/>
        <v>0</v>
      </c>
      <c r="AW570" s="143">
        <f t="shared" si="23"/>
        <v>0</v>
      </c>
      <c r="AX570" s="143">
        <f t="shared" si="23"/>
        <v>0</v>
      </c>
      <c r="AY570" s="143">
        <f t="shared" si="23"/>
        <v>0</v>
      </c>
      <c r="AZ570" s="143">
        <f t="shared" si="23"/>
        <v>0</v>
      </c>
      <c r="BA570" s="143">
        <f t="shared" si="23"/>
        <v>0</v>
      </c>
      <c r="BB570" s="143">
        <f t="shared" si="23"/>
        <v>0</v>
      </c>
      <c r="BC570" s="143">
        <f t="shared" si="23"/>
        <v>0</v>
      </c>
      <c r="BD570" s="143">
        <f t="shared" si="23"/>
        <v>0</v>
      </c>
      <c r="BE570" s="143">
        <f t="shared" si="23"/>
        <v>0</v>
      </c>
      <c r="BF570" s="143">
        <f t="shared" si="23"/>
        <v>0</v>
      </c>
      <c r="BG570" s="143">
        <f t="shared" si="23"/>
        <v>0</v>
      </c>
      <c r="BH570" s="143">
        <f t="shared" si="23"/>
        <v>0</v>
      </c>
      <c r="BI570" s="143">
        <f t="shared" si="23"/>
        <v>0</v>
      </c>
      <c r="BJ570" s="143">
        <f t="shared" si="23"/>
        <v>0</v>
      </c>
      <c r="BK570" s="143">
        <f t="shared" si="23"/>
        <v>0</v>
      </c>
      <c r="BL570" s="143">
        <f t="shared" si="23"/>
        <v>0</v>
      </c>
      <c r="BM570" s="143">
        <f t="shared" si="23"/>
        <v>0</v>
      </c>
      <c r="BN570" s="143">
        <f t="shared" si="23"/>
        <v>0</v>
      </c>
      <c r="BO570" s="143">
        <f t="shared" si="23"/>
        <v>0</v>
      </c>
      <c r="BP570" s="143">
        <f t="shared" si="23"/>
        <v>0</v>
      </c>
      <c r="BQ570" s="143">
        <f t="shared" si="23"/>
        <v>0</v>
      </c>
      <c r="BR570" s="143">
        <f t="shared" si="23"/>
        <v>0</v>
      </c>
      <c r="BS570" s="143">
        <f t="shared" si="22"/>
        <v>0</v>
      </c>
      <c r="BT570" s="143">
        <f t="shared" si="21"/>
        <v>0</v>
      </c>
      <c r="BU570" s="143">
        <f t="shared" si="21"/>
        <v>0</v>
      </c>
      <c r="BV570" s="143">
        <f t="shared" si="21"/>
        <v>0</v>
      </c>
      <c r="BW570" s="143">
        <f t="shared" si="21"/>
        <v>0</v>
      </c>
      <c r="BX570" s="143">
        <f t="shared" si="21"/>
        <v>0</v>
      </c>
      <c r="BY570" s="143" t="e">
        <f>BY62-#REF!</f>
        <v>#REF!</v>
      </c>
      <c r="CA570" s="143" t="e">
        <f>CA62-#REF!</f>
        <v>#REF!</v>
      </c>
      <c r="CB570" s="143" t="e">
        <f>CB62-#REF!</f>
        <v>#REF!</v>
      </c>
    </row>
    <row r="571" spans="8:80" hidden="1" x14ac:dyDescent="0.3">
      <c r="H571" s="143">
        <f t="shared" si="23"/>
        <v>0</v>
      </c>
      <c r="I571" s="143">
        <f t="shared" si="23"/>
        <v>0</v>
      </c>
      <c r="J571" s="143">
        <f t="shared" si="23"/>
        <v>0</v>
      </c>
      <c r="K571" s="143">
        <f t="shared" si="23"/>
        <v>0</v>
      </c>
      <c r="L571" s="143">
        <f t="shared" si="23"/>
        <v>0</v>
      </c>
      <c r="M571" s="143">
        <f t="shared" si="23"/>
        <v>0</v>
      </c>
      <c r="N571" s="143">
        <f t="shared" si="23"/>
        <v>0</v>
      </c>
      <c r="O571" s="143">
        <f t="shared" si="23"/>
        <v>0</v>
      </c>
      <c r="P571" s="143">
        <f t="shared" si="23"/>
        <v>0</v>
      </c>
      <c r="Q571" s="143">
        <f t="shared" si="23"/>
        <v>0</v>
      </c>
      <c r="R571" s="143">
        <f t="shared" si="23"/>
        <v>0</v>
      </c>
      <c r="S571" s="143">
        <f t="shared" si="23"/>
        <v>0</v>
      </c>
      <c r="T571" s="143">
        <f t="shared" si="23"/>
        <v>0</v>
      </c>
      <c r="U571" s="143">
        <f t="shared" si="23"/>
        <v>0</v>
      </c>
      <c r="V571" s="143">
        <f t="shared" si="23"/>
        <v>0</v>
      </c>
      <c r="W571" s="143">
        <f t="shared" si="23"/>
        <v>0</v>
      </c>
      <c r="X571" s="143">
        <f t="shared" si="23"/>
        <v>0</v>
      </c>
      <c r="Y571" s="143">
        <f t="shared" si="23"/>
        <v>0</v>
      </c>
      <c r="Z571" s="143">
        <f t="shared" si="23"/>
        <v>0</v>
      </c>
      <c r="AA571" s="143">
        <f t="shared" si="23"/>
        <v>0</v>
      </c>
      <c r="AB571" s="143">
        <f t="shared" si="23"/>
        <v>0</v>
      </c>
      <c r="AC571" s="143">
        <f t="shared" si="23"/>
        <v>0</v>
      </c>
      <c r="AD571" s="143">
        <f t="shared" si="23"/>
        <v>0</v>
      </c>
      <c r="AE571" s="143">
        <f t="shared" si="23"/>
        <v>0</v>
      </c>
      <c r="AF571" s="143">
        <f t="shared" si="23"/>
        <v>0</v>
      </c>
      <c r="AG571" s="143">
        <f t="shared" si="23"/>
        <v>0</v>
      </c>
      <c r="AH571" s="143">
        <f t="shared" si="23"/>
        <v>0</v>
      </c>
      <c r="AI571" s="143">
        <f t="shared" si="23"/>
        <v>0</v>
      </c>
      <c r="AJ571" s="143">
        <f t="shared" si="23"/>
        <v>0</v>
      </c>
      <c r="AK571" s="143">
        <f t="shared" si="23"/>
        <v>0</v>
      </c>
      <c r="AL571" s="143">
        <f t="shared" si="23"/>
        <v>0</v>
      </c>
      <c r="AM571" s="143">
        <f t="shared" si="23"/>
        <v>0</v>
      </c>
      <c r="AN571" s="143">
        <f t="shared" si="23"/>
        <v>0</v>
      </c>
      <c r="AO571" s="143">
        <f t="shared" si="23"/>
        <v>0</v>
      </c>
      <c r="AP571" s="143">
        <f t="shared" si="23"/>
        <v>0</v>
      </c>
      <c r="AQ571" s="143">
        <f t="shared" si="23"/>
        <v>0</v>
      </c>
      <c r="AR571" s="143">
        <f t="shared" si="23"/>
        <v>0</v>
      </c>
      <c r="AS571" s="143">
        <f t="shared" si="23"/>
        <v>0</v>
      </c>
      <c r="AT571" s="143">
        <f t="shared" si="23"/>
        <v>0</v>
      </c>
      <c r="AU571" s="143">
        <f t="shared" si="23"/>
        <v>0</v>
      </c>
      <c r="AV571" s="143">
        <f t="shared" si="23"/>
        <v>0</v>
      </c>
      <c r="AW571" s="143">
        <f t="shared" si="23"/>
        <v>0</v>
      </c>
      <c r="AX571" s="143">
        <f t="shared" si="23"/>
        <v>0</v>
      </c>
      <c r="AY571" s="143">
        <f t="shared" si="23"/>
        <v>0</v>
      </c>
      <c r="AZ571" s="143">
        <f t="shared" si="23"/>
        <v>0</v>
      </c>
      <c r="BA571" s="143">
        <f t="shared" si="23"/>
        <v>0</v>
      </c>
      <c r="BB571" s="143">
        <f t="shared" si="23"/>
        <v>0</v>
      </c>
      <c r="BC571" s="143">
        <f t="shared" si="23"/>
        <v>0</v>
      </c>
      <c r="BD571" s="143">
        <f t="shared" si="23"/>
        <v>0</v>
      </c>
      <c r="BE571" s="143">
        <f t="shared" si="23"/>
        <v>0</v>
      </c>
      <c r="BF571" s="143">
        <f t="shared" si="23"/>
        <v>0</v>
      </c>
      <c r="BG571" s="143">
        <f t="shared" si="23"/>
        <v>0</v>
      </c>
      <c r="BH571" s="143">
        <f t="shared" si="23"/>
        <v>0</v>
      </c>
      <c r="BI571" s="143">
        <f t="shared" si="23"/>
        <v>0</v>
      </c>
      <c r="BJ571" s="143">
        <f t="shared" si="23"/>
        <v>0</v>
      </c>
      <c r="BK571" s="143">
        <f t="shared" si="23"/>
        <v>0</v>
      </c>
      <c r="BL571" s="143">
        <f t="shared" si="23"/>
        <v>0</v>
      </c>
      <c r="BM571" s="143">
        <f t="shared" si="23"/>
        <v>0</v>
      </c>
      <c r="BN571" s="143">
        <f t="shared" si="23"/>
        <v>0</v>
      </c>
      <c r="BO571" s="143">
        <f t="shared" si="23"/>
        <v>0</v>
      </c>
      <c r="BP571" s="143">
        <f t="shared" si="23"/>
        <v>0</v>
      </c>
      <c r="BQ571" s="143">
        <f t="shared" si="23"/>
        <v>0</v>
      </c>
      <c r="BR571" s="143">
        <f t="shared" si="23"/>
        <v>0</v>
      </c>
      <c r="BS571" s="143">
        <f t="shared" si="22"/>
        <v>0</v>
      </c>
      <c r="BT571" s="143">
        <f t="shared" si="21"/>
        <v>0</v>
      </c>
      <c r="BU571" s="143">
        <f t="shared" si="21"/>
        <v>0</v>
      </c>
      <c r="BV571" s="143">
        <f t="shared" si="21"/>
        <v>0</v>
      </c>
      <c r="BW571" s="143">
        <f t="shared" si="21"/>
        <v>0</v>
      </c>
      <c r="BX571" s="143">
        <f t="shared" si="21"/>
        <v>0</v>
      </c>
      <c r="BY571" s="143" t="e">
        <f>BY63-#REF!</f>
        <v>#REF!</v>
      </c>
      <c r="CA571" s="143" t="e">
        <f>CA63-#REF!</f>
        <v>#REF!</v>
      </c>
      <c r="CB571" s="143" t="e">
        <f>CB63-#REF!</f>
        <v>#REF!</v>
      </c>
    </row>
    <row r="572" spans="8:80" hidden="1" x14ac:dyDescent="0.3">
      <c r="H572" s="143">
        <f t="shared" si="23"/>
        <v>0</v>
      </c>
      <c r="I572" s="143">
        <f t="shared" si="23"/>
        <v>0</v>
      </c>
      <c r="J572" s="143">
        <f t="shared" si="23"/>
        <v>0</v>
      </c>
      <c r="K572" s="143">
        <f t="shared" ref="K572:BR573" si="24">K64-CC64</f>
        <v>0</v>
      </c>
      <c r="L572" s="143">
        <f t="shared" si="24"/>
        <v>0</v>
      </c>
      <c r="M572" s="143">
        <f t="shared" si="24"/>
        <v>0</v>
      </c>
      <c r="N572" s="143">
        <f t="shared" si="24"/>
        <v>0</v>
      </c>
      <c r="O572" s="143">
        <f t="shared" si="24"/>
        <v>0</v>
      </c>
      <c r="P572" s="143">
        <f t="shared" si="24"/>
        <v>0</v>
      </c>
      <c r="Q572" s="143">
        <f t="shared" si="24"/>
        <v>0</v>
      </c>
      <c r="R572" s="143">
        <f t="shared" si="24"/>
        <v>0</v>
      </c>
      <c r="S572" s="143">
        <f t="shared" si="24"/>
        <v>0</v>
      </c>
      <c r="T572" s="143">
        <f t="shared" si="24"/>
        <v>0</v>
      </c>
      <c r="U572" s="143">
        <f t="shared" si="24"/>
        <v>0</v>
      </c>
      <c r="V572" s="143">
        <f t="shared" si="24"/>
        <v>0</v>
      </c>
      <c r="W572" s="143">
        <f t="shared" si="24"/>
        <v>0</v>
      </c>
      <c r="X572" s="143">
        <f t="shared" si="24"/>
        <v>0</v>
      </c>
      <c r="Y572" s="143">
        <f t="shared" si="24"/>
        <v>0</v>
      </c>
      <c r="Z572" s="143">
        <f t="shared" si="24"/>
        <v>0</v>
      </c>
      <c r="AA572" s="143">
        <f t="shared" si="24"/>
        <v>0</v>
      </c>
      <c r="AB572" s="143">
        <f t="shared" si="24"/>
        <v>0</v>
      </c>
      <c r="AC572" s="143">
        <f t="shared" si="24"/>
        <v>0</v>
      </c>
      <c r="AD572" s="143">
        <f t="shared" si="24"/>
        <v>0</v>
      </c>
      <c r="AE572" s="143">
        <f t="shared" si="24"/>
        <v>0</v>
      </c>
      <c r="AF572" s="143">
        <f t="shared" si="24"/>
        <v>0</v>
      </c>
      <c r="AG572" s="143">
        <f t="shared" si="24"/>
        <v>0</v>
      </c>
      <c r="AH572" s="143">
        <f t="shared" si="24"/>
        <v>0</v>
      </c>
      <c r="AI572" s="143">
        <f t="shared" si="24"/>
        <v>0</v>
      </c>
      <c r="AJ572" s="143">
        <f t="shared" si="24"/>
        <v>0</v>
      </c>
      <c r="AK572" s="143">
        <f t="shared" si="24"/>
        <v>0</v>
      </c>
      <c r="AL572" s="143">
        <f t="shared" si="24"/>
        <v>0</v>
      </c>
      <c r="AM572" s="143">
        <f t="shared" si="24"/>
        <v>0</v>
      </c>
      <c r="AN572" s="143">
        <f t="shared" si="24"/>
        <v>0</v>
      </c>
      <c r="AO572" s="143">
        <f t="shared" si="24"/>
        <v>0</v>
      </c>
      <c r="AP572" s="143">
        <f t="shared" si="24"/>
        <v>0</v>
      </c>
      <c r="AQ572" s="143">
        <f t="shared" si="24"/>
        <v>0</v>
      </c>
      <c r="AR572" s="143">
        <f t="shared" si="24"/>
        <v>0</v>
      </c>
      <c r="AS572" s="143">
        <f t="shared" si="24"/>
        <v>0</v>
      </c>
      <c r="AT572" s="143">
        <f t="shared" si="24"/>
        <v>0</v>
      </c>
      <c r="AU572" s="143">
        <f t="shared" si="24"/>
        <v>0</v>
      </c>
      <c r="AV572" s="143">
        <f t="shared" si="24"/>
        <v>0</v>
      </c>
      <c r="AW572" s="143">
        <f t="shared" si="24"/>
        <v>0</v>
      </c>
      <c r="AX572" s="143">
        <f t="shared" si="24"/>
        <v>0</v>
      </c>
      <c r="AY572" s="143">
        <f t="shared" si="24"/>
        <v>0</v>
      </c>
      <c r="AZ572" s="143">
        <f t="shared" si="24"/>
        <v>0</v>
      </c>
      <c r="BA572" s="143">
        <f t="shared" si="24"/>
        <v>0</v>
      </c>
      <c r="BB572" s="143">
        <f t="shared" si="24"/>
        <v>0</v>
      </c>
      <c r="BC572" s="143">
        <f t="shared" si="24"/>
        <v>0</v>
      </c>
      <c r="BD572" s="143">
        <f t="shared" si="24"/>
        <v>0</v>
      </c>
      <c r="BE572" s="143">
        <f t="shared" si="24"/>
        <v>0</v>
      </c>
      <c r="BF572" s="143">
        <f t="shared" si="24"/>
        <v>0</v>
      </c>
      <c r="BG572" s="143">
        <f t="shared" si="24"/>
        <v>0</v>
      </c>
      <c r="BH572" s="143">
        <f t="shared" si="24"/>
        <v>0</v>
      </c>
      <c r="BI572" s="143">
        <f t="shared" si="24"/>
        <v>0</v>
      </c>
      <c r="BJ572" s="143">
        <f t="shared" si="24"/>
        <v>0</v>
      </c>
      <c r="BK572" s="143">
        <f t="shared" si="24"/>
        <v>0</v>
      </c>
      <c r="BL572" s="143">
        <f t="shared" si="24"/>
        <v>0</v>
      </c>
      <c r="BM572" s="143">
        <f t="shared" si="24"/>
        <v>0</v>
      </c>
      <c r="BN572" s="143">
        <f t="shared" si="24"/>
        <v>0</v>
      </c>
      <c r="BO572" s="143">
        <f t="shared" si="24"/>
        <v>0</v>
      </c>
      <c r="BP572" s="143">
        <f t="shared" si="24"/>
        <v>0</v>
      </c>
      <c r="BQ572" s="143">
        <f t="shared" si="24"/>
        <v>0</v>
      </c>
      <c r="BR572" s="143">
        <f t="shared" si="24"/>
        <v>0</v>
      </c>
      <c r="BS572" s="143">
        <f t="shared" si="22"/>
        <v>0</v>
      </c>
      <c r="BT572" s="143">
        <f t="shared" si="21"/>
        <v>0</v>
      </c>
      <c r="BU572" s="143">
        <f t="shared" si="21"/>
        <v>0</v>
      </c>
      <c r="BV572" s="143">
        <f t="shared" si="21"/>
        <v>0</v>
      </c>
      <c r="BW572" s="143">
        <f t="shared" si="21"/>
        <v>0</v>
      </c>
      <c r="BX572" s="143">
        <f t="shared" si="21"/>
        <v>0</v>
      </c>
      <c r="BY572" s="143" t="e">
        <f>BY64-#REF!</f>
        <v>#REF!</v>
      </c>
      <c r="CA572" s="143" t="e">
        <f>CA64-#REF!</f>
        <v>#REF!</v>
      </c>
      <c r="CB572" s="143" t="e">
        <f>CB64-#REF!</f>
        <v>#REF!</v>
      </c>
    </row>
    <row r="573" spans="8:80" hidden="1" x14ac:dyDescent="0.3">
      <c r="H573" s="143">
        <f>H65-BZ65</f>
        <v>0</v>
      </c>
      <c r="I573" s="143">
        <f>I65-CA65</f>
        <v>0</v>
      </c>
      <c r="J573" s="143">
        <f>J65-CB65</f>
        <v>0</v>
      </c>
      <c r="K573" s="143">
        <f t="shared" si="24"/>
        <v>0</v>
      </c>
      <c r="L573" s="143">
        <f t="shared" si="24"/>
        <v>0</v>
      </c>
      <c r="M573" s="143">
        <f t="shared" si="24"/>
        <v>0</v>
      </c>
      <c r="N573" s="143">
        <f t="shared" si="24"/>
        <v>0</v>
      </c>
      <c r="O573" s="143">
        <f t="shared" si="24"/>
        <v>0</v>
      </c>
      <c r="P573" s="143">
        <f t="shared" si="24"/>
        <v>0</v>
      </c>
      <c r="Q573" s="143">
        <f t="shared" si="24"/>
        <v>0</v>
      </c>
      <c r="R573" s="143">
        <f t="shared" si="24"/>
        <v>0</v>
      </c>
      <c r="S573" s="143">
        <f t="shared" si="24"/>
        <v>0</v>
      </c>
      <c r="T573" s="143">
        <f t="shared" si="24"/>
        <v>0</v>
      </c>
      <c r="U573" s="143">
        <f t="shared" si="24"/>
        <v>0</v>
      </c>
      <c r="V573" s="143">
        <f t="shared" si="24"/>
        <v>0</v>
      </c>
      <c r="W573" s="143">
        <f t="shared" si="24"/>
        <v>0</v>
      </c>
      <c r="X573" s="143">
        <f t="shared" si="24"/>
        <v>0</v>
      </c>
      <c r="Y573" s="143">
        <f t="shared" si="24"/>
        <v>0</v>
      </c>
      <c r="Z573" s="143">
        <f t="shared" si="24"/>
        <v>0</v>
      </c>
      <c r="AA573" s="143">
        <f t="shared" si="24"/>
        <v>0</v>
      </c>
      <c r="AB573" s="143">
        <f t="shared" si="24"/>
        <v>0</v>
      </c>
      <c r="AC573" s="143">
        <f t="shared" si="24"/>
        <v>0</v>
      </c>
      <c r="AD573" s="143">
        <f t="shared" si="24"/>
        <v>0</v>
      </c>
      <c r="AE573" s="143">
        <f t="shared" si="24"/>
        <v>0</v>
      </c>
      <c r="AF573" s="143">
        <f t="shared" si="24"/>
        <v>0</v>
      </c>
      <c r="AG573" s="143">
        <f t="shared" si="24"/>
        <v>0</v>
      </c>
      <c r="AH573" s="143">
        <f t="shared" si="24"/>
        <v>0</v>
      </c>
      <c r="AI573" s="143">
        <f t="shared" si="24"/>
        <v>0</v>
      </c>
      <c r="AJ573" s="143">
        <f t="shared" si="24"/>
        <v>0</v>
      </c>
      <c r="AK573" s="143">
        <f t="shared" si="24"/>
        <v>0</v>
      </c>
      <c r="AL573" s="143">
        <f t="shared" si="24"/>
        <v>0</v>
      </c>
      <c r="AM573" s="143">
        <f t="shared" si="24"/>
        <v>0</v>
      </c>
      <c r="AN573" s="143">
        <f t="shared" si="24"/>
        <v>0</v>
      </c>
      <c r="AO573" s="143">
        <f t="shared" si="24"/>
        <v>0</v>
      </c>
      <c r="AP573" s="143">
        <f t="shared" si="24"/>
        <v>0</v>
      </c>
      <c r="AQ573" s="143">
        <f t="shared" si="24"/>
        <v>0</v>
      </c>
      <c r="AR573" s="143">
        <f t="shared" si="24"/>
        <v>0</v>
      </c>
      <c r="AS573" s="143">
        <f t="shared" si="24"/>
        <v>0</v>
      </c>
      <c r="AT573" s="143">
        <f t="shared" si="24"/>
        <v>0</v>
      </c>
      <c r="AU573" s="143">
        <f t="shared" si="24"/>
        <v>0</v>
      </c>
      <c r="AV573" s="143">
        <f t="shared" si="24"/>
        <v>0</v>
      </c>
      <c r="AW573" s="143">
        <f t="shared" si="24"/>
        <v>0</v>
      </c>
      <c r="AX573" s="143">
        <f t="shared" si="24"/>
        <v>0</v>
      </c>
      <c r="AY573" s="143">
        <f t="shared" si="24"/>
        <v>0</v>
      </c>
      <c r="AZ573" s="143">
        <f t="shared" si="24"/>
        <v>0</v>
      </c>
      <c r="BA573" s="143">
        <f t="shared" si="24"/>
        <v>0</v>
      </c>
      <c r="BB573" s="143">
        <f t="shared" si="24"/>
        <v>0</v>
      </c>
      <c r="BC573" s="143">
        <f t="shared" si="24"/>
        <v>0</v>
      </c>
      <c r="BD573" s="143">
        <f t="shared" si="24"/>
        <v>0</v>
      </c>
      <c r="BE573" s="143">
        <f t="shared" si="24"/>
        <v>0</v>
      </c>
      <c r="BF573" s="143">
        <f t="shared" si="24"/>
        <v>0</v>
      </c>
      <c r="BG573" s="143">
        <f t="shared" si="24"/>
        <v>0</v>
      </c>
      <c r="BH573" s="143">
        <f t="shared" si="24"/>
        <v>0</v>
      </c>
      <c r="BI573" s="143">
        <f t="shared" si="24"/>
        <v>0</v>
      </c>
      <c r="BJ573" s="143">
        <f t="shared" si="24"/>
        <v>0</v>
      </c>
      <c r="BK573" s="143">
        <f t="shared" si="24"/>
        <v>0</v>
      </c>
      <c r="BL573" s="143">
        <f t="shared" si="24"/>
        <v>0</v>
      </c>
      <c r="BM573" s="143">
        <f t="shared" si="24"/>
        <v>0</v>
      </c>
      <c r="BN573" s="143">
        <f t="shared" si="24"/>
        <v>0</v>
      </c>
      <c r="BO573" s="143">
        <f t="shared" si="24"/>
        <v>0</v>
      </c>
      <c r="BP573" s="143">
        <f t="shared" si="24"/>
        <v>0</v>
      </c>
      <c r="BQ573" s="143">
        <f t="shared" si="24"/>
        <v>0</v>
      </c>
      <c r="BR573" s="143">
        <f t="shared" si="24"/>
        <v>0</v>
      </c>
      <c r="BS573" s="143">
        <f t="shared" si="22"/>
        <v>0</v>
      </c>
      <c r="BT573" s="143">
        <f t="shared" si="21"/>
        <v>0</v>
      </c>
      <c r="BU573" s="143">
        <f t="shared" si="21"/>
        <v>0</v>
      </c>
      <c r="BV573" s="143">
        <f t="shared" si="21"/>
        <v>0</v>
      </c>
      <c r="BW573" s="143">
        <f t="shared" si="21"/>
        <v>0</v>
      </c>
      <c r="BX573" s="143">
        <f t="shared" si="21"/>
        <v>0</v>
      </c>
      <c r="BY573" s="143" t="e">
        <f>BY65-#REF!</f>
        <v>#REF!</v>
      </c>
      <c r="CA573" s="143" t="e">
        <f>CA65-#REF!</f>
        <v>#REF!</v>
      </c>
      <c r="CB573" s="143" t="e">
        <f>CB65-#REF!</f>
        <v>#REF!</v>
      </c>
    </row>
    <row r="574" spans="8:80" hidden="1" x14ac:dyDescent="0.3">
      <c r="H574" s="143">
        <f t="shared" ref="H574:BS578" si="25">H67-BZ67</f>
        <v>0</v>
      </c>
      <c r="I574" s="143">
        <f t="shared" si="25"/>
        <v>0</v>
      </c>
      <c r="J574" s="143">
        <f t="shared" si="25"/>
        <v>0</v>
      </c>
      <c r="K574" s="143">
        <f t="shared" si="25"/>
        <v>0</v>
      </c>
      <c r="L574" s="143">
        <f t="shared" si="25"/>
        <v>0</v>
      </c>
      <c r="M574" s="143">
        <f t="shared" si="25"/>
        <v>0</v>
      </c>
      <c r="N574" s="143">
        <f t="shared" si="25"/>
        <v>0</v>
      </c>
      <c r="O574" s="143">
        <f t="shared" si="25"/>
        <v>0</v>
      </c>
      <c r="P574" s="143">
        <f t="shared" si="25"/>
        <v>0</v>
      </c>
      <c r="Q574" s="143">
        <f t="shared" si="25"/>
        <v>0</v>
      </c>
      <c r="R574" s="143">
        <f t="shared" si="25"/>
        <v>0</v>
      </c>
      <c r="S574" s="143">
        <f t="shared" si="25"/>
        <v>0</v>
      </c>
      <c r="T574" s="143">
        <f t="shared" si="25"/>
        <v>0</v>
      </c>
      <c r="U574" s="143">
        <f t="shared" si="25"/>
        <v>0</v>
      </c>
      <c r="V574" s="143">
        <f t="shared" si="25"/>
        <v>0</v>
      </c>
      <c r="W574" s="143">
        <f t="shared" si="25"/>
        <v>0</v>
      </c>
      <c r="X574" s="143">
        <f t="shared" si="25"/>
        <v>0</v>
      </c>
      <c r="Y574" s="143">
        <f t="shared" si="25"/>
        <v>0</v>
      </c>
      <c r="Z574" s="143">
        <f t="shared" si="25"/>
        <v>0</v>
      </c>
      <c r="AA574" s="143">
        <f t="shared" si="25"/>
        <v>0</v>
      </c>
      <c r="AB574" s="143">
        <f t="shared" si="25"/>
        <v>0</v>
      </c>
      <c r="AC574" s="143">
        <f t="shared" si="25"/>
        <v>0</v>
      </c>
      <c r="AD574" s="143">
        <f t="shared" si="25"/>
        <v>0</v>
      </c>
      <c r="AE574" s="143">
        <f t="shared" si="25"/>
        <v>0</v>
      </c>
      <c r="AF574" s="143">
        <f t="shared" si="25"/>
        <v>0</v>
      </c>
      <c r="AG574" s="143">
        <f t="shared" si="25"/>
        <v>0</v>
      </c>
      <c r="AH574" s="143">
        <f t="shared" si="25"/>
        <v>0</v>
      </c>
      <c r="AI574" s="143">
        <f t="shared" si="25"/>
        <v>0</v>
      </c>
      <c r="AJ574" s="143">
        <f t="shared" si="25"/>
        <v>0</v>
      </c>
      <c r="AK574" s="143">
        <f t="shared" si="25"/>
        <v>0</v>
      </c>
      <c r="AL574" s="143">
        <f t="shared" si="25"/>
        <v>0</v>
      </c>
      <c r="AM574" s="143">
        <f t="shared" si="25"/>
        <v>0</v>
      </c>
      <c r="AN574" s="143">
        <f t="shared" si="25"/>
        <v>0</v>
      </c>
      <c r="AO574" s="143">
        <f t="shared" si="25"/>
        <v>0</v>
      </c>
      <c r="AP574" s="143">
        <f t="shared" si="25"/>
        <v>0</v>
      </c>
      <c r="AQ574" s="143">
        <f t="shared" si="25"/>
        <v>0</v>
      </c>
      <c r="AR574" s="143">
        <f t="shared" si="25"/>
        <v>0</v>
      </c>
      <c r="AS574" s="143">
        <f t="shared" si="25"/>
        <v>0</v>
      </c>
      <c r="AT574" s="143">
        <f t="shared" si="25"/>
        <v>0</v>
      </c>
      <c r="AU574" s="143">
        <f t="shared" si="25"/>
        <v>0</v>
      </c>
      <c r="AV574" s="143">
        <f t="shared" si="25"/>
        <v>0</v>
      </c>
      <c r="AW574" s="143">
        <f t="shared" si="25"/>
        <v>0</v>
      </c>
      <c r="AX574" s="143">
        <f t="shared" si="25"/>
        <v>0</v>
      </c>
      <c r="AY574" s="143">
        <f t="shared" si="25"/>
        <v>0</v>
      </c>
      <c r="AZ574" s="143">
        <f t="shared" si="25"/>
        <v>0</v>
      </c>
      <c r="BA574" s="143">
        <f t="shared" si="25"/>
        <v>0</v>
      </c>
      <c r="BB574" s="143">
        <f t="shared" si="25"/>
        <v>0</v>
      </c>
      <c r="BC574" s="143">
        <f t="shared" si="25"/>
        <v>0</v>
      </c>
      <c r="BD574" s="143">
        <f t="shared" si="25"/>
        <v>0</v>
      </c>
      <c r="BE574" s="143">
        <f t="shared" si="25"/>
        <v>0</v>
      </c>
      <c r="BF574" s="143">
        <f t="shared" si="25"/>
        <v>0</v>
      </c>
      <c r="BG574" s="143">
        <f t="shared" si="25"/>
        <v>0</v>
      </c>
      <c r="BH574" s="143">
        <f t="shared" si="25"/>
        <v>0</v>
      </c>
      <c r="BI574" s="143">
        <f t="shared" si="25"/>
        <v>0</v>
      </c>
      <c r="BJ574" s="143">
        <f t="shared" si="25"/>
        <v>0</v>
      </c>
      <c r="BK574" s="143">
        <f t="shared" si="25"/>
        <v>0</v>
      </c>
      <c r="BL574" s="143">
        <f t="shared" si="25"/>
        <v>0</v>
      </c>
      <c r="BM574" s="143">
        <f t="shared" si="25"/>
        <v>0</v>
      </c>
      <c r="BN574" s="143">
        <f t="shared" si="25"/>
        <v>0</v>
      </c>
      <c r="BO574" s="143">
        <f t="shared" si="25"/>
        <v>0</v>
      </c>
      <c r="BP574" s="143">
        <f t="shared" si="25"/>
        <v>0</v>
      </c>
      <c r="BQ574" s="143">
        <f t="shared" si="25"/>
        <v>0</v>
      </c>
      <c r="BR574" s="143">
        <f t="shared" si="25"/>
        <v>0</v>
      </c>
      <c r="BS574" s="143">
        <f t="shared" si="25"/>
        <v>0</v>
      </c>
      <c r="BT574" s="143">
        <f t="shared" ref="BP574:BX578" si="26">BT67-EL67</f>
        <v>0</v>
      </c>
      <c r="BU574" s="143">
        <f t="shared" si="26"/>
        <v>0</v>
      </c>
      <c r="BV574" s="143">
        <f t="shared" si="26"/>
        <v>0</v>
      </c>
      <c r="BW574" s="143">
        <f t="shared" si="26"/>
        <v>0</v>
      </c>
      <c r="BX574" s="143">
        <f t="shared" si="26"/>
        <v>0</v>
      </c>
      <c r="BY574" s="143" t="e">
        <f>BY67-#REF!</f>
        <v>#REF!</v>
      </c>
      <c r="CA574" s="143" t="e">
        <f>CA67-#REF!</f>
        <v>#REF!</v>
      </c>
      <c r="CB574" s="143" t="e">
        <f>CB67-#REF!</f>
        <v>#REF!</v>
      </c>
    </row>
    <row r="575" spans="8:80" hidden="1" x14ac:dyDescent="0.3">
      <c r="H575" s="143">
        <f t="shared" si="25"/>
        <v>0</v>
      </c>
      <c r="I575" s="143">
        <f t="shared" si="25"/>
        <v>0</v>
      </c>
      <c r="J575" s="143">
        <f t="shared" si="25"/>
        <v>0</v>
      </c>
      <c r="K575" s="143">
        <f t="shared" si="25"/>
        <v>0</v>
      </c>
      <c r="L575" s="143">
        <f t="shared" si="25"/>
        <v>0</v>
      </c>
      <c r="M575" s="143">
        <f t="shared" si="25"/>
        <v>0</v>
      </c>
      <c r="N575" s="143">
        <f t="shared" si="25"/>
        <v>0</v>
      </c>
      <c r="O575" s="143">
        <f t="shared" si="25"/>
        <v>0</v>
      </c>
      <c r="P575" s="143">
        <f t="shared" si="25"/>
        <v>0</v>
      </c>
      <c r="Q575" s="143">
        <f t="shared" si="25"/>
        <v>0</v>
      </c>
      <c r="R575" s="143">
        <f t="shared" si="25"/>
        <v>0</v>
      </c>
      <c r="S575" s="143">
        <f t="shared" si="25"/>
        <v>0</v>
      </c>
      <c r="T575" s="143">
        <f t="shared" si="25"/>
        <v>0</v>
      </c>
      <c r="U575" s="143">
        <f t="shared" si="25"/>
        <v>0</v>
      </c>
      <c r="V575" s="143">
        <f t="shared" si="25"/>
        <v>0</v>
      </c>
      <c r="W575" s="143">
        <f t="shared" si="25"/>
        <v>0</v>
      </c>
      <c r="X575" s="143">
        <f t="shared" si="25"/>
        <v>0</v>
      </c>
      <c r="Y575" s="143">
        <f t="shared" si="25"/>
        <v>0</v>
      </c>
      <c r="Z575" s="143">
        <f t="shared" si="25"/>
        <v>0</v>
      </c>
      <c r="AA575" s="143">
        <f t="shared" si="25"/>
        <v>0</v>
      </c>
      <c r="AB575" s="143">
        <f t="shared" si="25"/>
        <v>0</v>
      </c>
      <c r="AC575" s="143">
        <f t="shared" si="25"/>
        <v>0</v>
      </c>
      <c r="AD575" s="143">
        <f t="shared" si="25"/>
        <v>0</v>
      </c>
      <c r="AE575" s="143">
        <f t="shared" si="25"/>
        <v>0</v>
      </c>
      <c r="AF575" s="143">
        <f t="shared" si="25"/>
        <v>0</v>
      </c>
      <c r="AG575" s="143">
        <f t="shared" si="25"/>
        <v>0</v>
      </c>
      <c r="AH575" s="143">
        <f t="shared" si="25"/>
        <v>0</v>
      </c>
      <c r="AI575" s="143">
        <f t="shared" si="25"/>
        <v>0</v>
      </c>
      <c r="AJ575" s="143">
        <f t="shared" si="25"/>
        <v>0</v>
      </c>
      <c r="AK575" s="143">
        <f t="shared" si="25"/>
        <v>0</v>
      </c>
      <c r="AL575" s="143">
        <f t="shared" si="25"/>
        <v>0</v>
      </c>
      <c r="AM575" s="143">
        <f t="shared" si="25"/>
        <v>0</v>
      </c>
      <c r="AN575" s="143">
        <f t="shared" si="25"/>
        <v>0</v>
      </c>
      <c r="AO575" s="143">
        <f t="shared" si="25"/>
        <v>0</v>
      </c>
      <c r="AP575" s="143">
        <f t="shared" si="25"/>
        <v>0</v>
      </c>
      <c r="AQ575" s="143">
        <f t="shared" si="25"/>
        <v>0</v>
      </c>
      <c r="AR575" s="143">
        <f t="shared" si="25"/>
        <v>0</v>
      </c>
      <c r="AS575" s="143">
        <f t="shared" si="25"/>
        <v>0</v>
      </c>
      <c r="AT575" s="143">
        <f t="shared" si="25"/>
        <v>0</v>
      </c>
      <c r="AU575" s="143">
        <f t="shared" si="25"/>
        <v>0</v>
      </c>
      <c r="AV575" s="143">
        <f t="shared" si="25"/>
        <v>0</v>
      </c>
      <c r="AW575" s="143">
        <f t="shared" si="25"/>
        <v>0</v>
      </c>
      <c r="AX575" s="143">
        <f t="shared" si="25"/>
        <v>0</v>
      </c>
      <c r="AY575" s="143">
        <f t="shared" si="25"/>
        <v>0</v>
      </c>
      <c r="AZ575" s="143">
        <f t="shared" si="25"/>
        <v>0</v>
      </c>
      <c r="BA575" s="143">
        <f t="shared" si="25"/>
        <v>0</v>
      </c>
      <c r="BB575" s="143">
        <f t="shared" si="25"/>
        <v>0</v>
      </c>
      <c r="BC575" s="143">
        <f t="shared" si="25"/>
        <v>0</v>
      </c>
      <c r="BD575" s="143">
        <f t="shared" si="25"/>
        <v>0</v>
      </c>
      <c r="BE575" s="143">
        <f t="shared" si="25"/>
        <v>0</v>
      </c>
      <c r="BF575" s="143">
        <f t="shared" si="25"/>
        <v>0</v>
      </c>
      <c r="BG575" s="143">
        <f t="shared" si="25"/>
        <v>0</v>
      </c>
      <c r="BH575" s="143">
        <f t="shared" si="25"/>
        <v>0</v>
      </c>
      <c r="BI575" s="143">
        <f t="shared" si="25"/>
        <v>0</v>
      </c>
      <c r="BJ575" s="143">
        <f t="shared" si="25"/>
        <v>0</v>
      </c>
      <c r="BK575" s="143">
        <f t="shared" si="25"/>
        <v>0</v>
      </c>
      <c r="BL575" s="143">
        <f t="shared" si="25"/>
        <v>0</v>
      </c>
      <c r="BM575" s="143">
        <f t="shared" si="25"/>
        <v>0</v>
      </c>
      <c r="BN575" s="143">
        <f t="shared" si="25"/>
        <v>0</v>
      </c>
      <c r="BO575" s="143">
        <f t="shared" si="25"/>
        <v>0</v>
      </c>
      <c r="BP575" s="143">
        <f t="shared" si="26"/>
        <v>0</v>
      </c>
      <c r="BQ575" s="143">
        <f t="shared" si="26"/>
        <v>0</v>
      </c>
      <c r="BR575" s="143">
        <f t="shared" si="26"/>
        <v>0</v>
      </c>
      <c r="BS575" s="143">
        <f t="shared" si="26"/>
        <v>0</v>
      </c>
      <c r="BT575" s="143">
        <f t="shared" si="26"/>
        <v>0</v>
      </c>
      <c r="BU575" s="143">
        <f t="shared" si="26"/>
        <v>0</v>
      </c>
      <c r="BV575" s="143">
        <f t="shared" si="26"/>
        <v>0</v>
      </c>
      <c r="BW575" s="143">
        <f t="shared" si="26"/>
        <v>0</v>
      </c>
      <c r="BX575" s="143">
        <f t="shared" si="26"/>
        <v>0</v>
      </c>
      <c r="BY575" s="143" t="e">
        <f>BY68-#REF!</f>
        <v>#REF!</v>
      </c>
      <c r="CA575" s="143" t="e">
        <f>CA68-#REF!</f>
        <v>#REF!</v>
      </c>
      <c r="CB575" s="143" t="e">
        <f>CB68-#REF!</f>
        <v>#REF!</v>
      </c>
    </row>
    <row r="576" spans="8:80" hidden="1" x14ac:dyDescent="0.3">
      <c r="H576" s="143">
        <f t="shared" si="25"/>
        <v>-6981067</v>
      </c>
      <c r="I576" s="143">
        <f t="shared" si="25"/>
        <v>0</v>
      </c>
      <c r="J576" s="143">
        <f t="shared" si="25"/>
        <v>0</v>
      </c>
      <c r="K576" s="143">
        <f t="shared" si="25"/>
        <v>0</v>
      </c>
      <c r="L576" s="143">
        <f t="shared" si="25"/>
        <v>0</v>
      </c>
      <c r="M576" s="143">
        <f t="shared" si="25"/>
        <v>539114</v>
      </c>
      <c r="N576" s="143">
        <f t="shared" si="25"/>
        <v>0</v>
      </c>
      <c r="O576" s="143">
        <f t="shared" si="25"/>
        <v>0</v>
      </c>
      <c r="P576" s="143">
        <f t="shared" si="25"/>
        <v>0</v>
      </c>
      <c r="Q576" s="143">
        <f t="shared" si="25"/>
        <v>0</v>
      </c>
      <c r="R576" s="143">
        <f t="shared" si="25"/>
        <v>-684688</v>
      </c>
      <c r="S576" s="143">
        <f t="shared" si="25"/>
        <v>0</v>
      </c>
      <c r="T576" s="143">
        <f t="shared" si="25"/>
        <v>0</v>
      </c>
      <c r="U576" s="143">
        <f t="shared" si="25"/>
        <v>0</v>
      </c>
      <c r="V576" s="143">
        <f t="shared" si="25"/>
        <v>0</v>
      </c>
      <c r="W576" s="143">
        <f t="shared" si="25"/>
        <v>-545025</v>
      </c>
      <c r="X576" s="143">
        <f t="shared" si="25"/>
        <v>0</v>
      </c>
      <c r="Y576" s="143">
        <f t="shared" si="25"/>
        <v>0</v>
      </c>
      <c r="Z576" s="143">
        <f t="shared" si="25"/>
        <v>0</v>
      </c>
      <c r="AA576" s="143">
        <f t="shared" si="25"/>
        <v>0</v>
      </c>
      <c r="AB576" s="143">
        <f t="shared" si="25"/>
        <v>1412434</v>
      </c>
      <c r="AC576" s="143">
        <f t="shared" si="25"/>
        <v>0</v>
      </c>
      <c r="AD576" s="143">
        <f t="shared" si="25"/>
        <v>0</v>
      </c>
      <c r="AE576" s="143">
        <f t="shared" si="25"/>
        <v>0</v>
      </c>
      <c r="AF576" s="143">
        <f t="shared" si="25"/>
        <v>0</v>
      </c>
      <c r="AG576" s="143">
        <f t="shared" si="25"/>
        <v>598406</v>
      </c>
      <c r="AH576" s="143">
        <f t="shared" si="25"/>
        <v>0</v>
      </c>
      <c r="AI576" s="143">
        <f t="shared" si="25"/>
        <v>0</v>
      </c>
      <c r="AJ576" s="143">
        <f t="shared" si="25"/>
        <v>0</v>
      </c>
      <c r="AK576" s="143">
        <f t="shared" si="25"/>
        <v>0</v>
      </c>
      <c r="AL576" s="143">
        <f t="shared" si="25"/>
        <v>639983</v>
      </c>
      <c r="AM576" s="143">
        <f t="shared" si="25"/>
        <v>0</v>
      </c>
      <c r="AN576" s="143">
        <f t="shared" si="25"/>
        <v>0</v>
      </c>
      <c r="AO576" s="143">
        <f t="shared" si="25"/>
        <v>0</v>
      </c>
      <c r="AP576" s="143">
        <f t="shared" si="25"/>
        <v>0</v>
      </c>
      <c r="AQ576" s="143">
        <f t="shared" si="25"/>
        <v>564271</v>
      </c>
      <c r="AR576" s="143">
        <f t="shared" si="25"/>
        <v>0</v>
      </c>
      <c r="AS576" s="143">
        <f t="shared" si="25"/>
        <v>0</v>
      </c>
      <c r="AT576" s="143">
        <f t="shared" si="25"/>
        <v>0</v>
      </c>
      <c r="AU576" s="143">
        <f t="shared" si="25"/>
        <v>0</v>
      </c>
      <c r="AV576" s="143">
        <f t="shared" si="25"/>
        <v>820207</v>
      </c>
      <c r="AW576" s="143">
        <f t="shared" si="25"/>
        <v>0</v>
      </c>
      <c r="AX576" s="143">
        <f t="shared" si="25"/>
        <v>0</v>
      </c>
      <c r="AY576" s="143">
        <f t="shared" si="25"/>
        <v>0</v>
      </c>
      <c r="AZ576" s="143">
        <f t="shared" si="25"/>
        <v>0</v>
      </c>
      <c r="BA576" s="143">
        <f t="shared" si="25"/>
        <v>531513</v>
      </c>
      <c r="BB576" s="143">
        <f t="shared" si="25"/>
        <v>0</v>
      </c>
      <c r="BC576" s="143">
        <f t="shared" si="25"/>
        <v>0</v>
      </c>
      <c r="BD576" s="143">
        <f t="shared" si="25"/>
        <v>0</v>
      </c>
      <c r="BE576" s="143">
        <f t="shared" si="25"/>
        <v>0</v>
      </c>
      <c r="BF576" s="143">
        <f t="shared" si="25"/>
        <v>863258</v>
      </c>
      <c r="BG576" s="143">
        <f t="shared" si="25"/>
        <v>0</v>
      </c>
      <c r="BH576" s="143">
        <f t="shared" si="25"/>
        <v>0</v>
      </c>
      <c r="BI576" s="143">
        <f t="shared" si="25"/>
        <v>0</v>
      </c>
      <c r="BJ576" s="143">
        <f t="shared" si="25"/>
        <v>0</v>
      </c>
      <c r="BK576" s="143">
        <f t="shared" si="25"/>
        <v>0</v>
      </c>
      <c r="BL576" s="143">
        <f t="shared" si="25"/>
        <v>0</v>
      </c>
      <c r="BM576" s="143">
        <f t="shared" si="25"/>
        <v>0</v>
      </c>
      <c r="BN576" s="143">
        <f t="shared" si="25"/>
        <v>0</v>
      </c>
      <c r="BO576" s="143">
        <f t="shared" si="25"/>
        <v>0</v>
      </c>
      <c r="BP576" s="143">
        <f t="shared" si="26"/>
        <v>-64977</v>
      </c>
      <c r="BQ576" s="143">
        <f t="shared" si="26"/>
        <v>0</v>
      </c>
      <c r="BR576" s="143">
        <f t="shared" si="26"/>
        <v>0</v>
      </c>
      <c r="BS576" s="143">
        <f t="shared" si="26"/>
        <v>0</v>
      </c>
      <c r="BT576" s="143">
        <f t="shared" si="26"/>
        <v>0</v>
      </c>
      <c r="BU576" s="143">
        <f t="shared" si="26"/>
        <v>4739473</v>
      </c>
      <c r="BV576" s="143">
        <f t="shared" si="26"/>
        <v>0</v>
      </c>
      <c r="BW576" s="143">
        <f t="shared" si="26"/>
        <v>0</v>
      </c>
      <c r="BX576" s="143">
        <f t="shared" si="26"/>
        <v>0</v>
      </c>
      <c r="BY576" s="143" t="e">
        <f>BY69-#REF!</f>
        <v>#REF!</v>
      </c>
      <c r="CA576" s="143" t="e">
        <f>CA69-#REF!</f>
        <v>#REF!</v>
      </c>
      <c r="CB576" s="143" t="e">
        <f>CB69-#REF!</f>
        <v>#REF!</v>
      </c>
    </row>
    <row r="577" spans="8:80" hidden="1" x14ac:dyDescent="0.3">
      <c r="H577" s="143">
        <f t="shared" si="25"/>
        <v>-1921896</v>
      </c>
      <c r="I577" s="143">
        <f t="shared" si="25"/>
        <v>0</v>
      </c>
      <c r="J577" s="143">
        <f t="shared" si="25"/>
        <v>0</v>
      </c>
      <c r="K577" s="143">
        <f t="shared" si="25"/>
        <v>0</v>
      </c>
      <c r="L577" s="143">
        <f t="shared" si="25"/>
        <v>0</v>
      </c>
      <c r="M577" s="143">
        <f t="shared" si="25"/>
        <v>150130</v>
      </c>
      <c r="N577" s="143">
        <f t="shared" si="25"/>
        <v>0</v>
      </c>
      <c r="O577" s="143">
        <f t="shared" si="25"/>
        <v>0</v>
      </c>
      <c r="P577" s="143">
        <f t="shared" si="25"/>
        <v>0</v>
      </c>
      <c r="Q577" s="143">
        <f t="shared" si="25"/>
        <v>0</v>
      </c>
      <c r="R577" s="143">
        <f t="shared" si="25"/>
        <v>-176887</v>
      </c>
      <c r="S577" s="143">
        <f t="shared" si="25"/>
        <v>0</v>
      </c>
      <c r="T577" s="143">
        <f t="shared" si="25"/>
        <v>0</v>
      </c>
      <c r="U577" s="143">
        <f t="shared" si="25"/>
        <v>0</v>
      </c>
      <c r="V577" s="143">
        <f t="shared" si="25"/>
        <v>0</v>
      </c>
      <c r="W577" s="143">
        <f t="shared" si="25"/>
        <v>-143185</v>
      </c>
      <c r="X577" s="143">
        <f t="shared" si="25"/>
        <v>0</v>
      </c>
      <c r="Y577" s="143">
        <f t="shared" si="25"/>
        <v>0</v>
      </c>
      <c r="Z577" s="143">
        <f t="shared" si="25"/>
        <v>0</v>
      </c>
      <c r="AA577" s="143">
        <f t="shared" si="25"/>
        <v>0</v>
      </c>
      <c r="AB577" s="143">
        <f t="shared" si="25"/>
        <v>363877</v>
      </c>
      <c r="AC577" s="143">
        <f t="shared" si="25"/>
        <v>0</v>
      </c>
      <c r="AD577" s="143">
        <f t="shared" si="25"/>
        <v>0</v>
      </c>
      <c r="AE577" s="143">
        <f t="shared" si="25"/>
        <v>0</v>
      </c>
      <c r="AF577" s="143">
        <f t="shared" si="25"/>
        <v>0</v>
      </c>
      <c r="AG577" s="143">
        <f t="shared" si="25"/>
        <v>151980</v>
      </c>
      <c r="AH577" s="143">
        <f t="shared" si="25"/>
        <v>0</v>
      </c>
      <c r="AI577" s="143">
        <f t="shared" si="25"/>
        <v>0</v>
      </c>
      <c r="AJ577" s="143">
        <f t="shared" si="25"/>
        <v>0</v>
      </c>
      <c r="AK577" s="143">
        <f t="shared" si="25"/>
        <v>0</v>
      </c>
      <c r="AL577" s="143">
        <f t="shared" si="25"/>
        <v>151560</v>
      </c>
      <c r="AM577" s="143">
        <f t="shared" si="25"/>
        <v>0</v>
      </c>
      <c r="AN577" s="143">
        <f t="shared" si="25"/>
        <v>0</v>
      </c>
      <c r="AO577" s="143">
        <f t="shared" si="25"/>
        <v>0</v>
      </c>
      <c r="AP577" s="143">
        <f t="shared" si="25"/>
        <v>0</v>
      </c>
      <c r="AQ577" s="143">
        <f t="shared" si="25"/>
        <v>158747</v>
      </c>
      <c r="AR577" s="143">
        <f t="shared" si="25"/>
        <v>0</v>
      </c>
      <c r="AS577" s="143">
        <f t="shared" si="25"/>
        <v>0</v>
      </c>
      <c r="AT577" s="143">
        <f t="shared" si="25"/>
        <v>0</v>
      </c>
      <c r="AU577" s="143">
        <f t="shared" si="25"/>
        <v>0</v>
      </c>
      <c r="AV577" s="143">
        <f t="shared" si="25"/>
        <v>261711</v>
      </c>
      <c r="AW577" s="143">
        <f t="shared" si="25"/>
        <v>0</v>
      </c>
      <c r="AX577" s="143">
        <f t="shared" si="25"/>
        <v>0</v>
      </c>
      <c r="AY577" s="143">
        <f t="shared" si="25"/>
        <v>0</v>
      </c>
      <c r="AZ577" s="143">
        <f t="shared" si="25"/>
        <v>0</v>
      </c>
      <c r="BA577" s="143">
        <f t="shared" si="25"/>
        <v>184982</v>
      </c>
      <c r="BB577" s="143">
        <f t="shared" si="25"/>
        <v>0</v>
      </c>
      <c r="BC577" s="143">
        <f t="shared" si="25"/>
        <v>0</v>
      </c>
      <c r="BD577" s="143">
        <f t="shared" si="25"/>
        <v>0</v>
      </c>
      <c r="BE577" s="143">
        <f t="shared" si="25"/>
        <v>0</v>
      </c>
      <c r="BF577" s="143">
        <f t="shared" si="25"/>
        <v>305509</v>
      </c>
      <c r="BG577" s="143">
        <f t="shared" si="25"/>
        <v>0</v>
      </c>
      <c r="BH577" s="143">
        <f t="shared" si="25"/>
        <v>0</v>
      </c>
      <c r="BI577" s="143">
        <f t="shared" si="25"/>
        <v>0</v>
      </c>
      <c r="BJ577" s="143">
        <f t="shared" si="25"/>
        <v>0</v>
      </c>
      <c r="BK577" s="143">
        <f t="shared" si="25"/>
        <v>0</v>
      </c>
      <c r="BL577" s="143">
        <f t="shared" si="25"/>
        <v>0</v>
      </c>
      <c r="BM577" s="143">
        <f t="shared" si="25"/>
        <v>0</v>
      </c>
      <c r="BN577" s="143">
        <f t="shared" si="25"/>
        <v>0</v>
      </c>
      <c r="BO577" s="143">
        <f t="shared" si="25"/>
        <v>0</v>
      </c>
      <c r="BP577" s="143">
        <f t="shared" si="26"/>
        <v>-18688</v>
      </c>
      <c r="BQ577" s="143">
        <f t="shared" si="26"/>
        <v>0</v>
      </c>
      <c r="BR577" s="143">
        <f t="shared" si="26"/>
        <v>0</v>
      </c>
      <c r="BS577" s="143">
        <f t="shared" si="26"/>
        <v>0</v>
      </c>
      <c r="BT577" s="143">
        <f t="shared" si="26"/>
        <v>0</v>
      </c>
      <c r="BU577" s="143">
        <f t="shared" si="26"/>
        <v>1408424</v>
      </c>
      <c r="BV577" s="143">
        <f t="shared" si="26"/>
        <v>0</v>
      </c>
      <c r="BW577" s="143">
        <f t="shared" si="26"/>
        <v>0</v>
      </c>
      <c r="BX577" s="143">
        <f t="shared" si="26"/>
        <v>0</v>
      </c>
      <c r="BY577" s="143" t="e">
        <f>BY70-#REF!</f>
        <v>#REF!</v>
      </c>
      <c r="CA577" s="143" t="e">
        <f>CA70-#REF!</f>
        <v>#REF!</v>
      </c>
      <c r="CB577" s="143" t="e">
        <f>CB70-#REF!</f>
        <v>#REF!</v>
      </c>
    </row>
    <row r="578" spans="8:80" hidden="1" x14ac:dyDescent="0.3">
      <c r="H578" s="143">
        <f t="shared" si="25"/>
        <v>-1872229</v>
      </c>
      <c r="I578" s="143">
        <f t="shared" si="25"/>
        <v>0</v>
      </c>
      <c r="J578" s="143">
        <f t="shared" si="25"/>
        <v>0</v>
      </c>
      <c r="K578" s="143">
        <f t="shared" si="25"/>
        <v>0</v>
      </c>
      <c r="L578" s="143">
        <f t="shared" si="25"/>
        <v>0</v>
      </c>
      <c r="M578" s="143">
        <f t="shared" si="25"/>
        <v>139870</v>
      </c>
      <c r="N578" s="143">
        <f t="shared" si="25"/>
        <v>0</v>
      </c>
      <c r="O578" s="143">
        <f t="shared" si="25"/>
        <v>0</v>
      </c>
      <c r="P578" s="143">
        <f t="shared" si="25"/>
        <v>0</v>
      </c>
      <c r="Q578" s="143">
        <f t="shared" si="25"/>
        <v>0</v>
      </c>
      <c r="R578" s="143">
        <f t="shared" si="25"/>
        <v>-213113</v>
      </c>
      <c r="S578" s="143">
        <f t="shared" ref="S578:BO578" si="27">S71-CK71</f>
        <v>0</v>
      </c>
      <c r="T578" s="143">
        <f t="shared" si="27"/>
        <v>0</v>
      </c>
      <c r="U578" s="143">
        <f t="shared" si="27"/>
        <v>0</v>
      </c>
      <c r="V578" s="143">
        <f t="shared" si="27"/>
        <v>0</v>
      </c>
      <c r="W578" s="143">
        <f t="shared" si="27"/>
        <v>-161815</v>
      </c>
      <c r="X578" s="143">
        <f t="shared" si="27"/>
        <v>0</v>
      </c>
      <c r="Y578" s="143">
        <f t="shared" si="27"/>
        <v>0</v>
      </c>
      <c r="Z578" s="143">
        <f t="shared" si="27"/>
        <v>0</v>
      </c>
      <c r="AA578" s="143">
        <f t="shared" si="27"/>
        <v>0</v>
      </c>
      <c r="AB578" s="143">
        <f t="shared" si="27"/>
        <v>381123</v>
      </c>
      <c r="AC578" s="143">
        <f t="shared" si="27"/>
        <v>0</v>
      </c>
      <c r="AD578" s="143">
        <f t="shared" si="27"/>
        <v>0</v>
      </c>
      <c r="AE578" s="143">
        <f t="shared" si="27"/>
        <v>0</v>
      </c>
      <c r="AF578" s="143">
        <f t="shared" si="27"/>
        <v>0</v>
      </c>
      <c r="AG578" s="143">
        <f t="shared" si="27"/>
        <v>158020</v>
      </c>
      <c r="AH578" s="143">
        <f t="shared" si="27"/>
        <v>0</v>
      </c>
      <c r="AI578" s="143">
        <f t="shared" si="27"/>
        <v>0</v>
      </c>
      <c r="AJ578" s="143">
        <f t="shared" si="27"/>
        <v>0</v>
      </c>
      <c r="AK578" s="143">
        <f t="shared" si="27"/>
        <v>0</v>
      </c>
      <c r="AL578" s="143">
        <f t="shared" si="27"/>
        <v>168440</v>
      </c>
      <c r="AM578" s="143">
        <f t="shared" si="27"/>
        <v>0</v>
      </c>
      <c r="AN578" s="143">
        <f t="shared" si="27"/>
        <v>0</v>
      </c>
      <c r="AO578" s="143">
        <f t="shared" si="27"/>
        <v>0</v>
      </c>
      <c r="AP578" s="143">
        <f t="shared" si="27"/>
        <v>0</v>
      </c>
      <c r="AQ578" s="143">
        <f t="shared" si="27"/>
        <v>127127</v>
      </c>
      <c r="AR578" s="143">
        <f t="shared" si="27"/>
        <v>0</v>
      </c>
      <c r="AS578" s="143">
        <f t="shared" si="27"/>
        <v>0</v>
      </c>
      <c r="AT578" s="143">
        <f t="shared" si="27"/>
        <v>0</v>
      </c>
      <c r="AU578" s="143">
        <f t="shared" si="27"/>
        <v>0</v>
      </c>
      <c r="AV578" s="143">
        <f t="shared" si="27"/>
        <v>148289</v>
      </c>
      <c r="AW578" s="143">
        <f t="shared" si="27"/>
        <v>0</v>
      </c>
      <c r="AX578" s="143">
        <f t="shared" si="27"/>
        <v>0</v>
      </c>
      <c r="AY578" s="143">
        <f t="shared" si="27"/>
        <v>0</v>
      </c>
      <c r="AZ578" s="143">
        <f t="shared" si="27"/>
        <v>0</v>
      </c>
      <c r="BA578" s="143">
        <f t="shared" si="27"/>
        <v>85019</v>
      </c>
      <c r="BB578" s="143">
        <f t="shared" si="27"/>
        <v>0</v>
      </c>
      <c r="BC578" s="143">
        <f t="shared" si="27"/>
        <v>0</v>
      </c>
      <c r="BD578" s="143">
        <f t="shared" si="27"/>
        <v>0</v>
      </c>
      <c r="BE578" s="143">
        <f t="shared" si="27"/>
        <v>0</v>
      </c>
      <c r="BF578" s="143">
        <f t="shared" si="27"/>
        <v>134491</v>
      </c>
      <c r="BG578" s="143">
        <f t="shared" si="27"/>
        <v>0</v>
      </c>
      <c r="BH578" s="143">
        <f t="shared" si="27"/>
        <v>0</v>
      </c>
      <c r="BI578" s="143">
        <f t="shared" si="27"/>
        <v>0</v>
      </c>
      <c r="BJ578" s="143">
        <f t="shared" si="27"/>
        <v>0</v>
      </c>
      <c r="BK578" s="143">
        <f t="shared" si="27"/>
        <v>0</v>
      </c>
      <c r="BL578" s="143">
        <f t="shared" si="27"/>
        <v>0</v>
      </c>
      <c r="BM578" s="143">
        <f t="shared" si="27"/>
        <v>0</v>
      </c>
      <c r="BN578" s="143">
        <f t="shared" si="27"/>
        <v>0</v>
      </c>
      <c r="BO578" s="143">
        <f t="shared" si="27"/>
        <v>0</v>
      </c>
      <c r="BP578" s="143">
        <f t="shared" si="26"/>
        <v>-16312</v>
      </c>
      <c r="BQ578" s="143">
        <f t="shared" si="26"/>
        <v>0</v>
      </c>
      <c r="BR578" s="143">
        <f t="shared" si="26"/>
        <v>0</v>
      </c>
      <c r="BS578" s="143">
        <f t="shared" si="26"/>
        <v>0</v>
      </c>
      <c r="BT578" s="143">
        <f t="shared" si="26"/>
        <v>0</v>
      </c>
      <c r="BU578" s="143">
        <f t="shared" si="26"/>
        <v>967451</v>
      </c>
      <c r="BV578" s="143">
        <f t="shared" si="26"/>
        <v>0</v>
      </c>
      <c r="BW578" s="143">
        <f t="shared" si="26"/>
        <v>0</v>
      </c>
      <c r="BX578" s="143">
        <f t="shared" si="26"/>
        <v>0</v>
      </c>
      <c r="BY578" s="143" t="e">
        <f>BY71-#REF!</f>
        <v>#REF!</v>
      </c>
      <c r="CA578" s="143" t="e">
        <f>CA71-#REF!</f>
        <v>#REF!</v>
      </c>
      <c r="CB578" s="143" t="e">
        <f>CB71-#REF!</f>
        <v>#REF!</v>
      </c>
    </row>
    <row r="579" spans="8:80" hidden="1" x14ac:dyDescent="0.3">
      <c r="H579" s="143">
        <f t="shared" ref="H579:BS579" si="28">H73-BZ73</f>
        <v>-3186942</v>
      </c>
      <c r="I579" s="143">
        <f t="shared" si="28"/>
        <v>0</v>
      </c>
      <c r="J579" s="143">
        <f t="shared" si="28"/>
        <v>0</v>
      </c>
      <c r="K579" s="143">
        <f t="shared" si="28"/>
        <v>0</v>
      </c>
      <c r="L579" s="143">
        <f t="shared" si="28"/>
        <v>0</v>
      </c>
      <c r="M579" s="143">
        <f t="shared" si="28"/>
        <v>249114</v>
      </c>
      <c r="N579" s="143">
        <f t="shared" si="28"/>
        <v>0</v>
      </c>
      <c r="O579" s="143">
        <f t="shared" si="28"/>
        <v>0</v>
      </c>
      <c r="P579" s="143">
        <f t="shared" si="28"/>
        <v>0</v>
      </c>
      <c r="Q579" s="143">
        <f t="shared" si="28"/>
        <v>0</v>
      </c>
      <c r="R579" s="143">
        <f t="shared" si="28"/>
        <v>-294688</v>
      </c>
      <c r="S579" s="143">
        <f t="shared" si="28"/>
        <v>0</v>
      </c>
      <c r="T579" s="143">
        <f t="shared" si="28"/>
        <v>0</v>
      </c>
      <c r="U579" s="143">
        <f t="shared" si="28"/>
        <v>0</v>
      </c>
      <c r="V579" s="143">
        <f t="shared" si="28"/>
        <v>0</v>
      </c>
      <c r="W579" s="143">
        <f t="shared" si="28"/>
        <v>-240025</v>
      </c>
      <c r="X579" s="143">
        <f t="shared" si="28"/>
        <v>0</v>
      </c>
      <c r="Y579" s="143">
        <f t="shared" si="28"/>
        <v>0</v>
      </c>
      <c r="Z579" s="143">
        <f t="shared" si="28"/>
        <v>0</v>
      </c>
      <c r="AA579" s="143">
        <f t="shared" si="28"/>
        <v>0</v>
      </c>
      <c r="AB579" s="143">
        <f t="shared" si="28"/>
        <v>667434</v>
      </c>
      <c r="AC579" s="143">
        <f t="shared" si="28"/>
        <v>0</v>
      </c>
      <c r="AD579" s="143">
        <f t="shared" si="28"/>
        <v>0</v>
      </c>
      <c r="AE579" s="143">
        <f t="shared" si="28"/>
        <v>0</v>
      </c>
      <c r="AF579" s="143">
        <f t="shared" si="28"/>
        <v>0</v>
      </c>
      <c r="AG579" s="143">
        <f t="shared" si="28"/>
        <v>288406</v>
      </c>
      <c r="AH579" s="143">
        <f t="shared" si="28"/>
        <v>0</v>
      </c>
      <c r="AI579" s="143">
        <f t="shared" si="28"/>
        <v>0</v>
      </c>
      <c r="AJ579" s="143">
        <f t="shared" si="28"/>
        <v>0</v>
      </c>
      <c r="AK579" s="143">
        <f t="shared" si="28"/>
        <v>0</v>
      </c>
      <c r="AL579" s="143">
        <f t="shared" si="28"/>
        <v>319983</v>
      </c>
      <c r="AM579" s="143">
        <f t="shared" si="28"/>
        <v>0</v>
      </c>
      <c r="AN579" s="143">
        <f t="shared" si="28"/>
        <v>0</v>
      </c>
      <c r="AO579" s="143">
        <f t="shared" si="28"/>
        <v>0</v>
      </c>
      <c r="AP579" s="143">
        <f t="shared" si="28"/>
        <v>0</v>
      </c>
      <c r="AQ579" s="143">
        <f t="shared" si="28"/>
        <v>278397</v>
      </c>
      <c r="AR579" s="143">
        <f t="shared" si="28"/>
        <v>0</v>
      </c>
      <c r="AS579" s="143">
        <f t="shared" si="28"/>
        <v>0</v>
      </c>
      <c r="AT579" s="143">
        <f t="shared" si="28"/>
        <v>0</v>
      </c>
      <c r="AU579" s="143">
        <f t="shared" si="28"/>
        <v>0</v>
      </c>
      <c r="AV579" s="143">
        <f t="shared" si="28"/>
        <v>410207</v>
      </c>
      <c r="AW579" s="143">
        <f t="shared" si="28"/>
        <v>0</v>
      </c>
      <c r="AX579" s="143">
        <f t="shared" si="28"/>
        <v>0</v>
      </c>
      <c r="AY579" s="143">
        <f t="shared" si="28"/>
        <v>0</v>
      </c>
      <c r="AZ579" s="143">
        <f t="shared" si="28"/>
        <v>0</v>
      </c>
      <c r="BA579" s="143">
        <f t="shared" si="28"/>
        <v>261512</v>
      </c>
      <c r="BB579" s="143">
        <f t="shared" si="28"/>
        <v>0</v>
      </c>
      <c r="BC579" s="143">
        <f t="shared" si="28"/>
        <v>0</v>
      </c>
      <c r="BD579" s="143">
        <f t="shared" si="28"/>
        <v>0</v>
      </c>
      <c r="BE579" s="143">
        <f t="shared" si="28"/>
        <v>0</v>
      </c>
      <c r="BF579" s="143">
        <f t="shared" si="28"/>
        <v>423258</v>
      </c>
      <c r="BG579" s="143">
        <f t="shared" si="28"/>
        <v>0</v>
      </c>
      <c r="BH579" s="143">
        <f t="shared" si="28"/>
        <v>0</v>
      </c>
      <c r="BI579" s="143">
        <f t="shared" si="28"/>
        <v>0</v>
      </c>
      <c r="BJ579" s="143">
        <f t="shared" si="28"/>
        <v>0</v>
      </c>
      <c r="BK579" s="143">
        <f t="shared" si="28"/>
        <v>0</v>
      </c>
      <c r="BL579" s="143">
        <f t="shared" si="28"/>
        <v>0</v>
      </c>
      <c r="BM579" s="143">
        <f t="shared" si="28"/>
        <v>0</v>
      </c>
      <c r="BN579" s="143">
        <f t="shared" si="28"/>
        <v>0</v>
      </c>
      <c r="BO579" s="143">
        <f t="shared" si="28"/>
        <v>0</v>
      </c>
      <c r="BP579" s="143">
        <f t="shared" si="28"/>
        <v>-29977</v>
      </c>
      <c r="BQ579" s="143">
        <f t="shared" si="28"/>
        <v>0</v>
      </c>
      <c r="BR579" s="143">
        <f t="shared" si="28"/>
        <v>0</v>
      </c>
      <c r="BS579" s="143">
        <f t="shared" si="28"/>
        <v>0</v>
      </c>
      <c r="BT579" s="143">
        <f t="shared" ref="BT579:BX579" si="29">BT73-EL73</f>
        <v>0</v>
      </c>
      <c r="BU579" s="143">
        <f t="shared" si="29"/>
        <v>2363598</v>
      </c>
      <c r="BV579" s="143">
        <f t="shared" si="29"/>
        <v>0</v>
      </c>
      <c r="BW579" s="143">
        <f t="shared" si="29"/>
        <v>0</v>
      </c>
      <c r="BX579" s="143">
        <f t="shared" si="29"/>
        <v>0</v>
      </c>
      <c r="BY579" s="143" t="e">
        <f>BY73-#REF!</f>
        <v>#REF!</v>
      </c>
      <c r="CA579" s="143" t="e">
        <f>CA73-#REF!</f>
        <v>#REF!</v>
      </c>
      <c r="CB579" s="143" t="e">
        <f>CB73-#REF!</f>
        <v>#REF!</v>
      </c>
    </row>
    <row r="580" spans="8:80" hidden="1" x14ac:dyDescent="0.3">
      <c r="H580" s="143">
        <f t="shared" ref="H580:BS583" si="30">H80-BZ80</f>
        <v>0</v>
      </c>
      <c r="I580" s="143">
        <f t="shared" si="30"/>
        <v>0</v>
      </c>
      <c r="J580" s="143">
        <f t="shared" si="30"/>
        <v>0</v>
      </c>
      <c r="K580" s="143">
        <f t="shared" si="30"/>
        <v>0</v>
      </c>
      <c r="L580" s="143">
        <f t="shared" si="30"/>
        <v>0</v>
      </c>
      <c r="M580" s="143">
        <f t="shared" si="30"/>
        <v>0</v>
      </c>
      <c r="N580" s="143">
        <f t="shared" si="30"/>
        <v>0</v>
      </c>
      <c r="O580" s="143">
        <f t="shared" si="30"/>
        <v>0</v>
      </c>
      <c r="P580" s="143">
        <f t="shared" si="30"/>
        <v>0</v>
      </c>
      <c r="Q580" s="143">
        <f t="shared" si="30"/>
        <v>0</v>
      </c>
      <c r="R580" s="143">
        <f t="shared" si="30"/>
        <v>0</v>
      </c>
      <c r="S580" s="143">
        <f t="shared" si="30"/>
        <v>0</v>
      </c>
      <c r="T580" s="143">
        <f t="shared" si="30"/>
        <v>0</v>
      </c>
      <c r="U580" s="143">
        <f t="shared" si="30"/>
        <v>0</v>
      </c>
      <c r="V580" s="143">
        <f t="shared" si="30"/>
        <v>0</v>
      </c>
      <c r="W580" s="143">
        <f t="shared" si="30"/>
        <v>0</v>
      </c>
      <c r="X580" s="143">
        <f t="shared" si="30"/>
        <v>0</v>
      </c>
      <c r="Y580" s="143">
        <f t="shared" si="30"/>
        <v>0</v>
      </c>
      <c r="Z580" s="143">
        <f t="shared" si="30"/>
        <v>0</v>
      </c>
      <c r="AA580" s="143">
        <f t="shared" si="30"/>
        <v>0</v>
      </c>
      <c r="AB580" s="143">
        <f t="shared" si="30"/>
        <v>0</v>
      </c>
      <c r="AC580" s="143">
        <f t="shared" si="30"/>
        <v>0</v>
      </c>
      <c r="AD580" s="143">
        <f t="shared" si="30"/>
        <v>0</v>
      </c>
      <c r="AE580" s="143">
        <f t="shared" si="30"/>
        <v>0</v>
      </c>
      <c r="AF580" s="143">
        <f t="shared" si="30"/>
        <v>0</v>
      </c>
      <c r="AG580" s="143">
        <f t="shared" si="30"/>
        <v>0</v>
      </c>
      <c r="AH580" s="143">
        <f t="shared" si="30"/>
        <v>0</v>
      </c>
      <c r="AI580" s="143">
        <f t="shared" si="30"/>
        <v>0</v>
      </c>
      <c r="AJ580" s="143">
        <f t="shared" si="30"/>
        <v>0</v>
      </c>
      <c r="AK580" s="143">
        <f t="shared" si="30"/>
        <v>0</v>
      </c>
      <c r="AL580" s="143">
        <f t="shared" si="30"/>
        <v>0</v>
      </c>
      <c r="AM580" s="143">
        <f t="shared" si="30"/>
        <v>0</v>
      </c>
      <c r="AN580" s="143">
        <f t="shared" si="30"/>
        <v>0</v>
      </c>
      <c r="AO580" s="143">
        <f t="shared" si="30"/>
        <v>0</v>
      </c>
      <c r="AP580" s="143">
        <f t="shared" si="30"/>
        <v>0</v>
      </c>
      <c r="AQ580" s="143">
        <f t="shared" si="30"/>
        <v>0</v>
      </c>
      <c r="AR580" s="143">
        <f t="shared" si="30"/>
        <v>0</v>
      </c>
      <c r="AS580" s="143">
        <f t="shared" si="30"/>
        <v>0</v>
      </c>
      <c r="AT580" s="143">
        <f t="shared" si="30"/>
        <v>0</v>
      </c>
      <c r="AU580" s="143">
        <f t="shared" si="30"/>
        <v>0</v>
      </c>
      <c r="AV580" s="143">
        <f t="shared" si="30"/>
        <v>0</v>
      </c>
      <c r="AW580" s="143">
        <f t="shared" si="30"/>
        <v>0</v>
      </c>
      <c r="AX580" s="143">
        <f t="shared" si="30"/>
        <v>0</v>
      </c>
      <c r="AY580" s="143">
        <f t="shared" si="30"/>
        <v>0</v>
      </c>
      <c r="AZ580" s="143">
        <f t="shared" si="30"/>
        <v>0</v>
      </c>
      <c r="BA580" s="143">
        <f t="shared" si="30"/>
        <v>0</v>
      </c>
      <c r="BB580" s="143">
        <f t="shared" si="30"/>
        <v>0</v>
      </c>
      <c r="BC580" s="143">
        <f t="shared" si="30"/>
        <v>0</v>
      </c>
      <c r="BD580" s="143">
        <f t="shared" si="30"/>
        <v>0</v>
      </c>
      <c r="BE580" s="143">
        <f t="shared" si="30"/>
        <v>0</v>
      </c>
      <c r="BF580" s="143">
        <f t="shared" si="30"/>
        <v>0</v>
      </c>
      <c r="BG580" s="143">
        <f t="shared" si="30"/>
        <v>0</v>
      </c>
      <c r="BH580" s="143">
        <f t="shared" si="30"/>
        <v>0</v>
      </c>
      <c r="BI580" s="143">
        <f t="shared" si="30"/>
        <v>0</v>
      </c>
      <c r="BJ580" s="143">
        <f t="shared" si="30"/>
        <v>0</v>
      </c>
      <c r="BK580" s="143">
        <f t="shared" si="30"/>
        <v>0</v>
      </c>
      <c r="BL580" s="143">
        <f t="shared" si="30"/>
        <v>0</v>
      </c>
      <c r="BM580" s="143">
        <f t="shared" si="30"/>
        <v>0</v>
      </c>
      <c r="BN580" s="143">
        <f t="shared" si="30"/>
        <v>0</v>
      </c>
      <c r="BO580" s="143">
        <f t="shared" si="30"/>
        <v>0</v>
      </c>
      <c r="BP580" s="143">
        <f t="shared" si="30"/>
        <v>0</v>
      </c>
      <c r="BQ580" s="143">
        <f t="shared" si="30"/>
        <v>0</v>
      </c>
      <c r="BR580" s="143">
        <f t="shared" si="30"/>
        <v>0</v>
      </c>
      <c r="BS580" s="143">
        <f t="shared" si="30"/>
        <v>0</v>
      </c>
      <c r="BT580" s="143">
        <f t="shared" ref="BT580:BX595" si="31">BT80-EL80</f>
        <v>0</v>
      </c>
      <c r="BU580" s="143">
        <f t="shared" si="31"/>
        <v>0</v>
      </c>
      <c r="BV580" s="143">
        <f t="shared" si="31"/>
        <v>0</v>
      </c>
      <c r="BW580" s="143">
        <f t="shared" si="31"/>
        <v>0</v>
      </c>
      <c r="BX580" s="143">
        <f t="shared" si="31"/>
        <v>0</v>
      </c>
      <c r="BY580" s="143" t="e">
        <f>BY80-#REF!</f>
        <v>#REF!</v>
      </c>
      <c r="CA580" s="143" t="e">
        <f>CA80-#REF!</f>
        <v>#REF!</v>
      </c>
      <c r="CB580" s="143" t="e">
        <f>CB80-#REF!</f>
        <v>#REF!</v>
      </c>
    </row>
    <row r="581" spans="8:80" hidden="1" x14ac:dyDescent="0.3">
      <c r="H581" s="143">
        <f t="shared" si="30"/>
        <v>-9133853</v>
      </c>
      <c r="I581" s="143">
        <f t="shared" si="30"/>
        <v>0</v>
      </c>
      <c r="J581" s="143">
        <f t="shared" si="30"/>
        <v>0</v>
      </c>
      <c r="K581" s="143">
        <f t="shared" si="30"/>
        <v>0</v>
      </c>
      <c r="L581" s="143">
        <f t="shared" si="30"/>
        <v>0</v>
      </c>
      <c r="M581" s="143">
        <f t="shared" si="30"/>
        <v>-1623808</v>
      </c>
      <c r="N581" s="143">
        <f t="shared" si="30"/>
        <v>0</v>
      </c>
      <c r="O581" s="143">
        <f t="shared" si="30"/>
        <v>0</v>
      </c>
      <c r="P581" s="143">
        <f t="shared" si="30"/>
        <v>0</v>
      </c>
      <c r="Q581" s="143">
        <f t="shared" si="30"/>
        <v>0</v>
      </c>
      <c r="R581" s="143">
        <f t="shared" si="30"/>
        <v>-342529</v>
      </c>
      <c r="S581" s="143">
        <f t="shared" si="30"/>
        <v>0</v>
      </c>
      <c r="T581" s="143">
        <f t="shared" si="30"/>
        <v>0</v>
      </c>
      <c r="U581" s="143">
        <f t="shared" si="30"/>
        <v>0</v>
      </c>
      <c r="V581" s="143">
        <f t="shared" si="30"/>
        <v>0</v>
      </c>
      <c r="W581" s="143">
        <f t="shared" si="30"/>
        <v>480711</v>
      </c>
      <c r="X581" s="143">
        <f t="shared" si="30"/>
        <v>0</v>
      </c>
      <c r="Y581" s="143">
        <f t="shared" si="30"/>
        <v>0</v>
      </c>
      <c r="Z581" s="143">
        <f t="shared" si="30"/>
        <v>0</v>
      </c>
      <c r="AA581" s="143">
        <f t="shared" si="30"/>
        <v>0</v>
      </c>
      <c r="AB581" s="143">
        <f t="shared" si="30"/>
        <v>770883</v>
      </c>
      <c r="AC581" s="143">
        <f t="shared" si="30"/>
        <v>0</v>
      </c>
      <c r="AD581" s="143">
        <f t="shared" si="30"/>
        <v>0</v>
      </c>
      <c r="AE581" s="143">
        <f t="shared" si="30"/>
        <v>0</v>
      </c>
      <c r="AF581" s="143">
        <f t="shared" si="30"/>
        <v>0</v>
      </c>
      <c r="AG581" s="143">
        <f t="shared" si="30"/>
        <v>298546</v>
      </c>
      <c r="AH581" s="143">
        <f t="shared" si="30"/>
        <v>0</v>
      </c>
      <c r="AI581" s="143">
        <f t="shared" si="30"/>
        <v>0</v>
      </c>
      <c r="AJ581" s="143">
        <f t="shared" si="30"/>
        <v>0</v>
      </c>
      <c r="AK581" s="143">
        <f t="shared" si="30"/>
        <v>0</v>
      </c>
      <c r="AL581" s="143">
        <f t="shared" si="30"/>
        <v>657544</v>
      </c>
      <c r="AM581" s="143">
        <f t="shared" si="30"/>
        <v>0</v>
      </c>
      <c r="AN581" s="143">
        <f t="shared" si="30"/>
        <v>0</v>
      </c>
      <c r="AO581" s="143">
        <f t="shared" si="30"/>
        <v>0</v>
      </c>
      <c r="AP581" s="143">
        <f t="shared" si="30"/>
        <v>0</v>
      </c>
      <c r="AQ581" s="143">
        <f t="shared" si="30"/>
        <v>-987438</v>
      </c>
      <c r="AR581" s="143">
        <f t="shared" si="30"/>
        <v>0</v>
      </c>
      <c r="AS581" s="143">
        <f t="shared" si="30"/>
        <v>0</v>
      </c>
      <c r="AT581" s="143">
        <f t="shared" si="30"/>
        <v>0</v>
      </c>
      <c r="AU581" s="143">
        <f t="shared" si="30"/>
        <v>0</v>
      </c>
      <c r="AV581" s="143">
        <f t="shared" si="30"/>
        <v>-652021</v>
      </c>
      <c r="AW581" s="143">
        <f t="shared" si="30"/>
        <v>0</v>
      </c>
      <c r="AX581" s="143">
        <f t="shared" si="30"/>
        <v>0</v>
      </c>
      <c r="AY581" s="143">
        <f t="shared" si="30"/>
        <v>0</v>
      </c>
      <c r="AZ581" s="143">
        <f t="shared" si="30"/>
        <v>0</v>
      </c>
      <c r="BA581" s="143">
        <f t="shared" si="30"/>
        <v>-1333</v>
      </c>
      <c r="BB581" s="143">
        <f t="shared" si="30"/>
        <v>0</v>
      </c>
      <c r="BC581" s="143">
        <f t="shared" si="30"/>
        <v>0</v>
      </c>
      <c r="BD581" s="143">
        <f t="shared" si="30"/>
        <v>0</v>
      </c>
      <c r="BE581" s="143">
        <f t="shared" si="30"/>
        <v>0</v>
      </c>
      <c r="BF581" s="143">
        <f t="shared" si="30"/>
        <v>0</v>
      </c>
      <c r="BG581" s="143">
        <f t="shared" si="30"/>
        <v>0</v>
      </c>
      <c r="BH581" s="143">
        <f t="shared" si="30"/>
        <v>0</v>
      </c>
      <c r="BI581" s="143">
        <f t="shared" si="30"/>
        <v>0</v>
      </c>
      <c r="BJ581" s="143">
        <f t="shared" si="30"/>
        <v>0</v>
      </c>
      <c r="BK581" s="143">
        <f t="shared" si="30"/>
        <v>-769664</v>
      </c>
      <c r="BL581" s="143">
        <f t="shared" si="30"/>
        <v>0</v>
      </c>
      <c r="BM581" s="143">
        <f t="shared" si="30"/>
        <v>0</v>
      </c>
      <c r="BN581" s="143">
        <f t="shared" si="30"/>
        <v>0</v>
      </c>
      <c r="BO581" s="143">
        <f t="shared" si="30"/>
        <v>0</v>
      </c>
      <c r="BP581" s="143">
        <f t="shared" si="30"/>
        <v>0</v>
      </c>
      <c r="BQ581" s="143">
        <f t="shared" si="30"/>
        <v>0</v>
      </c>
      <c r="BR581" s="143">
        <f t="shared" si="30"/>
        <v>0</v>
      </c>
      <c r="BS581" s="143">
        <f t="shared" si="30"/>
        <v>0</v>
      </c>
      <c r="BT581" s="143">
        <f t="shared" si="31"/>
        <v>0</v>
      </c>
      <c r="BU581" s="143">
        <f t="shared" si="31"/>
        <v>-1399445</v>
      </c>
      <c r="BV581" s="143">
        <f t="shared" si="31"/>
        <v>0</v>
      </c>
      <c r="BW581" s="143">
        <f t="shared" si="31"/>
        <v>0</v>
      </c>
      <c r="BX581" s="143">
        <f t="shared" si="31"/>
        <v>0</v>
      </c>
      <c r="BY581" s="143" t="e">
        <f>BY81-#REF!</f>
        <v>#REF!</v>
      </c>
      <c r="CA581" s="143" t="e">
        <f>CA81-#REF!</f>
        <v>#REF!</v>
      </c>
      <c r="CB581" s="143" t="e">
        <f>CB81-#REF!</f>
        <v>#REF!</v>
      </c>
    </row>
    <row r="582" spans="8:80" hidden="1" x14ac:dyDescent="0.3">
      <c r="H582" s="143">
        <f t="shared" si="30"/>
        <v>-2229608</v>
      </c>
      <c r="I582" s="143">
        <f t="shared" si="30"/>
        <v>0</v>
      </c>
      <c r="J582" s="143">
        <f t="shared" si="30"/>
        <v>0</v>
      </c>
      <c r="K582" s="143">
        <f t="shared" si="30"/>
        <v>0</v>
      </c>
      <c r="L582" s="143">
        <f t="shared" si="30"/>
        <v>0</v>
      </c>
      <c r="M582" s="143">
        <f t="shared" si="30"/>
        <v>-396617</v>
      </c>
      <c r="N582" s="143">
        <f t="shared" si="30"/>
        <v>0</v>
      </c>
      <c r="O582" s="143">
        <f t="shared" si="30"/>
        <v>0</v>
      </c>
      <c r="P582" s="143">
        <f t="shared" si="30"/>
        <v>0</v>
      </c>
      <c r="Q582" s="143">
        <f t="shared" si="30"/>
        <v>0</v>
      </c>
      <c r="R582" s="143">
        <f t="shared" si="30"/>
        <v>-82317</v>
      </c>
      <c r="S582" s="143">
        <f t="shared" si="30"/>
        <v>0</v>
      </c>
      <c r="T582" s="143">
        <f t="shared" si="30"/>
        <v>0</v>
      </c>
      <c r="U582" s="143">
        <f t="shared" si="30"/>
        <v>0</v>
      </c>
      <c r="V582" s="143">
        <f t="shared" si="30"/>
        <v>0</v>
      </c>
      <c r="W582" s="143">
        <f t="shared" si="30"/>
        <v>101105</v>
      </c>
      <c r="X582" s="143">
        <f t="shared" si="30"/>
        <v>0</v>
      </c>
      <c r="Y582" s="143">
        <f t="shared" si="30"/>
        <v>0</v>
      </c>
      <c r="Z582" s="143">
        <f t="shared" si="30"/>
        <v>0</v>
      </c>
      <c r="AA582" s="143">
        <f t="shared" si="30"/>
        <v>0</v>
      </c>
      <c r="AB582" s="143">
        <f t="shared" si="30"/>
        <v>164038</v>
      </c>
      <c r="AC582" s="143">
        <f t="shared" si="30"/>
        <v>0</v>
      </c>
      <c r="AD582" s="143">
        <f t="shared" si="30"/>
        <v>0</v>
      </c>
      <c r="AE582" s="143">
        <f t="shared" si="30"/>
        <v>0</v>
      </c>
      <c r="AF582" s="143">
        <f t="shared" si="30"/>
        <v>0</v>
      </c>
      <c r="AG582" s="143">
        <f t="shared" si="30"/>
        <v>32302</v>
      </c>
      <c r="AH582" s="143">
        <f t="shared" si="30"/>
        <v>0</v>
      </c>
      <c r="AI582" s="143">
        <f t="shared" si="30"/>
        <v>0</v>
      </c>
      <c r="AJ582" s="143">
        <f t="shared" si="30"/>
        <v>0</v>
      </c>
      <c r="AK582" s="143">
        <f t="shared" si="30"/>
        <v>0</v>
      </c>
      <c r="AL582" s="143">
        <f t="shared" si="30"/>
        <v>125003</v>
      </c>
      <c r="AM582" s="143">
        <f t="shared" si="30"/>
        <v>0</v>
      </c>
      <c r="AN582" s="143">
        <f t="shared" si="30"/>
        <v>0</v>
      </c>
      <c r="AO582" s="143">
        <f t="shared" si="30"/>
        <v>0</v>
      </c>
      <c r="AP582" s="143">
        <f t="shared" si="30"/>
        <v>0</v>
      </c>
      <c r="AQ582" s="143">
        <f t="shared" si="30"/>
        <v>-249047</v>
      </c>
      <c r="AR582" s="143">
        <f t="shared" si="30"/>
        <v>0</v>
      </c>
      <c r="AS582" s="143">
        <f t="shared" si="30"/>
        <v>0</v>
      </c>
      <c r="AT582" s="143">
        <f t="shared" si="30"/>
        <v>0</v>
      </c>
      <c r="AU582" s="143">
        <f t="shared" si="30"/>
        <v>0</v>
      </c>
      <c r="AV582" s="143">
        <f t="shared" si="30"/>
        <v>-153466</v>
      </c>
      <c r="AW582" s="143">
        <f t="shared" si="30"/>
        <v>0</v>
      </c>
      <c r="AX582" s="143">
        <f t="shared" si="30"/>
        <v>0</v>
      </c>
      <c r="AY582" s="143">
        <f t="shared" si="30"/>
        <v>0</v>
      </c>
      <c r="AZ582" s="143">
        <f t="shared" si="30"/>
        <v>0</v>
      </c>
      <c r="BA582" s="143">
        <f t="shared" si="30"/>
        <v>-345</v>
      </c>
      <c r="BB582" s="143">
        <f t="shared" si="30"/>
        <v>0</v>
      </c>
      <c r="BC582" s="143">
        <f t="shared" si="30"/>
        <v>0</v>
      </c>
      <c r="BD582" s="143">
        <f t="shared" si="30"/>
        <v>0</v>
      </c>
      <c r="BE582" s="143">
        <f t="shared" si="30"/>
        <v>0</v>
      </c>
      <c r="BF582" s="143">
        <f t="shared" si="30"/>
        <v>0</v>
      </c>
      <c r="BG582" s="143">
        <f t="shared" si="30"/>
        <v>0</v>
      </c>
      <c r="BH582" s="143">
        <f t="shared" si="30"/>
        <v>0</v>
      </c>
      <c r="BI582" s="143">
        <f t="shared" si="30"/>
        <v>0</v>
      </c>
      <c r="BJ582" s="143">
        <f t="shared" si="30"/>
        <v>0</v>
      </c>
      <c r="BK582" s="143">
        <f t="shared" si="30"/>
        <v>-190070</v>
      </c>
      <c r="BL582" s="143">
        <f t="shared" si="30"/>
        <v>0</v>
      </c>
      <c r="BM582" s="143">
        <f t="shared" si="30"/>
        <v>0</v>
      </c>
      <c r="BN582" s="143">
        <f t="shared" si="30"/>
        <v>0</v>
      </c>
      <c r="BO582" s="143">
        <f t="shared" si="30"/>
        <v>0</v>
      </c>
      <c r="BP582" s="143">
        <f t="shared" si="30"/>
        <v>0</v>
      </c>
      <c r="BQ582" s="143">
        <f t="shared" si="30"/>
        <v>0</v>
      </c>
      <c r="BR582" s="143">
        <f t="shared" si="30"/>
        <v>0</v>
      </c>
      <c r="BS582" s="143">
        <f t="shared" si="30"/>
        <v>0</v>
      </c>
      <c r="BT582" s="143">
        <f t="shared" si="31"/>
        <v>0</v>
      </c>
      <c r="BU582" s="143">
        <f t="shared" si="31"/>
        <v>-459344</v>
      </c>
      <c r="BV582" s="143">
        <f t="shared" si="31"/>
        <v>0</v>
      </c>
      <c r="BW582" s="143">
        <f t="shared" si="31"/>
        <v>0</v>
      </c>
      <c r="BX582" s="143">
        <f t="shared" si="31"/>
        <v>0</v>
      </c>
      <c r="BY582" s="143" t="e">
        <f>BY82-#REF!</f>
        <v>#REF!</v>
      </c>
      <c r="CA582" s="143" t="e">
        <f>CA82-#REF!</f>
        <v>#REF!</v>
      </c>
      <c r="CB582" s="143" t="e">
        <f>CB82-#REF!</f>
        <v>#REF!</v>
      </c>
    </row>
    <row r="583" spans="8:80" hidden="1" x14ac:dyDescent="0.3">
      <c r="H583" s="143">
        <f t="shared" si="30"/>
        <v>-3058561</v>
      </c>
      <c r="I583" s="143">
        <f t="shared" si="30"/>
        <v>0</v>
      </c>
      <c r="J583" s="143">
        <f t="shared" si="30"/>
        <v>0</v>
      </c>
      <c r="K583" s="143">
        <f t="shared" si="30"/>
        <v>0</v>
      </c>
      <c r="L583" s="143">
        <f t="shared" si="30"/>
        <v>0</v>
      </c>
      <c r="M583" s="143">
        <f t="shared" si="30"/>
        <v>-558383</v>
      </c>
      <c r="N583" s="143">
        <f t="shared" si="30"/>
        <v>0</v>
      </c>
      <c r="O583" s="143">
        <f t="shared" si="30"/>
        <v>0</v>
      </c>
      <c r="P583" s="143">
        <f t="shared" si="30"/>
        <v>0</v>
      </c>
      <c r="Q583" s="143">
        <f t="shared" si="30"/>
        <v>0</v>
      </c>
      <c r="R583" s="143">
        <f t="shared" si="30"/>
        <v>-138140</v>
      </c>
      <c r="S583" s="143">
        <f t="shared" si="30"/>
        <v>0</v>
      </c>
      <c r="T583" s="143">
        <f t="shared" si="30"/>
        <v>0</v>
      </c>
      <c r="U583" s="143">
        <f t="shared" si="30"/>
        <v>0</v>
      </c>
      <c r="V583" s="143">
        <f t="shared" si="30"/>
        <v>0</v>
      </c>
      <c r="W583" s="143">
        <f t="shared" si="30"/>
        <v>148895</v>
      </c>
      <c r="X583" s="143">
        <f t="shared" si="30"/>
        <v>0</v>
      </c>
      <c r="Y583" s="143">
        <f t="shared" si="30"/>
        <v>0</v>
      </c>
      <c r="Z583" s="143">
        <f t="shared" si="30"/>
        <v>0</v>
      </c>
      <c r="AA583" s="143">
        <f t="shared" si="30"/>
        <v>0</v>
      </c>
      <c r="AB583" s="143">
        <f t="shared" si="30"/>
        <v>265962</v>
      </c>
      <c r="AC583" s="143">
        <f t="shared" si="30"/>
        <v>0</v>
      </c>
      <c r="AD583" s="143">
        <f t="shared" si="30"/>
        <v>0</v>
      </c>
      <c r="AE583" s="143">
        <f t="shared" si="30"/>
        <v>0</v>
      </c>
      <c r="AF583" s="143">
        <f t="shared" si="30"/>
        <v>0</v>
      </c>
      <c r="AG583" s="143">
        <f t="shared" si="30"/>
        <v>117698</v>
      </c>
      <c r="AH583" s="143">
        <f t="shared" si="30"/>
        <v>0</v>
      </c>
      <c r="AI583" s="143">
        <f t="shared" si="30"/>
        <v>0</v>
      </c>
      <c r="AJ583" s="143">
        <f t="shared" si="30"/>
        <v>0</v>
      </c>
      <c r="AK583" s="143">
        <f t="shared" si="30"/>
        <v>0</v>
      </c>
      <c r="AL583" s="143">
        <f t="shared" si="30"/>
        <v>229997</v>
      </c>
      <c r="AM583" s="143">
        <f t="shared" si="30"/>
        <v>0</v>
      </c>
      <c r="AN583" s="143">
        <f t="shared" si="30"/>
        <v>0</v>
      </c>
      <c r="AO583" s="143">
        <f t="shared" si="30"/>
        <v>0</v>
      </c>
      <c r="AP583" s="143">
        <f t="shared" si="30"/>
        <v>0</v>
      </c>
      <c r="AQ583" s="143">
        <f t="shared" si="30"/>
        <v>-319964</v>
      </c>
      <c r="AR583" s="143">
        <f t="shared" si="30"/>
        <v>0</v>
      </c>
      <c r="AS583" s="143">
        <f t="shared" si="30"/>
        <v>0</v>
      </c>
      <c r="AT583" s="143">
        <f t="shared" si="30"/>
        <v>0</v>
      </c>
      <c r="AU583" s="143">
        <f t="shared" si="30"/>
        <v>0</v>
      </c>
      <c r="AV583" s="143">
        <f t="shared" si="30"/>
        <v>-219473</v>
      </c>
      <c r="AW583" s="143">
        <f t="shared" si="30"/>
        <v>0</v>
      </c>
      <c r="AX583" s="143">
        <f t="shared" si="30"/>
        <v>0</v>
      </c>
      <c r="AY583" s="143">
        <f t="shared" si="30"/>
        <v>0</v>
      </c>
      <c r="AZ583" s="143">
        <f t="shared" si="30"/>
        <v>0</v>
      </c>
      <c r="BA583" s="143">
        <f t="shared" si="30"/>
        <v>-417</v>
      </c>
      <c r="BB583" s="143">
        <f t="shared" si="30"/>
        <v>0</v>
      </c>
      <c r="BC583" s="143">
        <f t="shared" si="30"/>
        <v>0</v>
      </c>
      <c r="BD583" s="143">
        <f t="shared" si="30"/>
        <v>0</v>
      </c>
      <c r="BE583" s="143">
        <f t="shared" si="30"/>
        <v>0</v>
      </c>
      <c r="BF583" s="143">
        <f t="shared" si="30"/>
        <v>0</v>
      </c>
      <c r="BG583" s="143">
        <f t="shared" si="30"/>
        <v>0</v>
      </c>
      <c r="BH583" s="143">
        <f t="shared" si="30"/>
        <v>0</v>
      </c>
      <c r="BI583" s="143">
        <f t="shared" si="30"/>
        <v>0</v>
      </c>
      <c r="BJ583" s="143">
        <f t="shared" si="30"/>
        <v>0</v>
      </c>
      <c r="BK583" s="143">
        <f t="shared" si="30"/>
        <v>-249930</v>
      </c>
      <c r="BL583" s="143">
        <f t="shared" si="30"/>
        <v>0</v>
      </c>
      <c r="BM583" s="143">
        <f t="shared" si="30"/>
        <v>0</v>
      </c>
      <c r="BN583" s="143">
        <f t="shared" si="30"/>
        <v>0</v>
      </c>
      <c r="BO583" s="143">
        <f t="shared" si="30"/>
        <v>0</v>
      </c>
      <c r="BP583" s="143">
        <f t="shared" si="30"/>
        <v>0</v>
      </c>
      <c r="BQ583" s="143">
        <f t="shared" si="30"/>
        <v>0</v>
      </c>
      <c r="BR583" s="143">
        <f t="shared" si="30"/>
        <v>0</v>
      </c>
      <c r="BS583" s="143">
        <f t="shared" ref="BS583:BS595" si="32">BS83-EK83</f>
        <v>0</v>
      </c>
      <c r="BT583" s="143">
        <f t="shared" si="31"/>
        <v>0</v>
      </c>
      <c r="BU583" s="143">
        <f t="shared" si="31"/>
        <v>-473825</v>
      </c>
      <c r="BV583" s="143">
        <f t="shared" si="31"/>
        <v>0</v>
      </c>
      <c r="BW583" s="143">
        <f t="shared" si="31"/>
        <v>0</v>
      </c>
      <c r="BX583" s="143">
        <f t="shared" si="31"/>
        <v>0</v>
      </c>
      <c r="BY583" s="143" t="e">
        <f>BY83-#REF!</f>
        <v>#REF!</v>
      </c>
      <c r="CA583" s="143" t="e">
        <f>CA83-#REF!</f>
        <v>#REF!</v>
      </c>
      <c r="CB583" s="143" t="e">
        <f>CB83-#REF!</f>
        <v>#REF!</v>
      </c>
    </row>
    <row r="584" spans="8:80" hidden="1" x14ac:dyDescent="0.3">
      <c r="H584" s="143">
        <f t="shared" ref="H584:BR588" si="33">H84-BZ84</f>
        <v>0</v>
      </c>
      <c r="I584" s="143">
        <f t="shared" si="33"/>
        <v>0</v>
      </c>
      <c r="J584" s="143">
        <f t="shared" si="33"/>
        <v>0</v>
      </c>
      <c r="K584" s="143">
        <f t="shared" si="33"/>
        <v>0</v>
      </c>
      <c r="L584" s="143">
        <f t="shared" si="33"/>
        <v>0</v>
      </c>
      <c r="M584" s="143">
        <f t="shared" si="33"/>
        <v>0</v>
      </c>
      <c r="N584" s="143">
        <f t="shared" si="33"/>
        <v>0</v>
      </c>
      <c r="O584" s="143">
        <f t="shared" si="33"/>
        <v>0</v>
      </c>
      <c r="P584" s="143">
        <f t="shared" si="33"/>
        <v>0</v>
      </c>
      <c r="Q584" s="143">
        <f t="shared" si="33"/>
        <v>0</v>
      </c>
      <c r="R584" s="143">
        <f t="shared" si="33"/>
        <v>0</v>
      </c>
      <c r="S584" s="143">
        <f t="shared" si="33"/>
        <v>0</v>
      </c>
      <c r="T584" s="143">
        <f t="shared" si="33"/>
        <v>0</v>
      </c>
      <c r="U584" s="143">
        <f t="shared" si="33"/>
        <v>0</v>
      </c>
      <c r="V584" s="143">
        <f t="shared" si="33"/>
        <v>0</v>
      </c>
      <c r="W584" s="143">
        <f t="shared" si="33"/>
        <v>0</v>
      </c>
      <c r="X584" s="143">
        <f t="shared" si="33"/>
        <v>0</v>
      </c>
      <c r="Y584" s="143">
        <f t="shared" si="33"/>
        <v>0</v>
      </c>
      <c r="Z584" s="143">
        <f t="shared" si="33"/>
        <v>0</v>
      </c>
      <c r="AA584" s="143">
        <f t="shared" si="33"/>
        <v>0</v>
      </c>
      <c r="AB584" s="143">
        <f t="shared" si="33"/>
        <v>0</v>
      </c>
      <c r="AC584" s="143">
        <f t="shared" si="33"/>
        <v>0</v>
      </c>
      <c r="AD584" s="143">
        <f t="shared" si="33"/>
        <v>0</v>
      </c>
      <c r="AE584" s="143">
        <f t="shared" si="33"/>
        <v>0</v>
      </c>
      <c r="AF584" s="143">
        <f t="shared" si="33"/>
        <v>0</v>
      </c>
      <c r="AG584" s="143">
        <f t="shared" si="33"/>
        <v>0</v>
      </c>
      <c r="AH584" s="143">
        <f t="shared" si="33"/>
        <v>0</v>
      </c>
      <c r="AI584" s="143">
        <f t="shared" si="33"/>
        <v>0</v>
      </c>
      <c r="AJ584" s="143">
        <f t="shared" si="33"/>
        <v>0</v>
      </c>
      <c r="AK584" s="143">
        <f t="shared" si="33"/>
        <v>0</v>
      </c>
      <c r="AL584" s="143">
        <f t="shared" si="33"/>
        <v>0</v>
      </c>
      <c r="AM584" s="143">
        <f t="shared" si="33"/>
        <v>0</v>
      </c>
      <c r="AN584" s="143">
        <f t="shared" si="33"/>
        <v>0</v>
      </c>
      <c r="AO584" s="143">
        <f t="shared" si="33"/>
        <v>0</v>
      </c>
      <c r="AP584" s="143">
        <f t="shared" si="33"/>
        <v>0</v>
      </c>
      <c r="AQ584" s="143">
        <f t="shared" si="33"/>
        <v>0</v>
      </c>
      <c r="AR584" s="143">
        <f t="shared" si="33"/>
        <v>0</v>
      </c>
      <c r="AS584" s="143">
        <f t="shared" si="33"/>
        <v>0</v>
      </c>
      <c r="AT584" s="143">
        <f t="shared" si="33"/>
        <v>0</v>
      </c>
      <c r="AU584" s="143">
        <f t="shared" si="33"/>
        <v>0</v>
      </c>
      <c r="AV584" s="143">
        <f t="shared" si="33"/>
        <v>0</v>
      </c>
      <c r="AW584" s="143">
        <f t="shared" si="33"/>
        <v>0</v>
      </c>
      <c r="AX584" s="143">
        <f t="shared" si="33"/>
        <v>0</v>
      </c>
      <c r="AY584" s="143">
        <f t="shared" si="33"/>
        <v>0</v>
      </c>
      <c r="AZ584" s="143">
        <f t="shared" si="33"/>
        <v>0</v>
      </c>
      <c r="BA584" s="143">
        <f t="shared" si="33"/>
        <v>0</v>
      </c>
      <c r="BB584" s="143">
        <f t="shared" si="33"/>
        <v>0</v>
      </c>
      <c r="BC584" s="143">
        <f t="shared" si="33"/>
        <v>0</v>
      </c>
      <c r="BD584" s="143">
        <f t="shared" si="33"/>
        <v>0</v>
      </c>
      <c r="BE584" s="143">
        <f t="shared" si="33"/>
        <v>0</v>
      </c>
      <c r="BF584" s="143">
        <f t="shared" si="33"/>
        <v>0</v>
      </c>
      <c r="BG584" s="143">
        <f t="shared" si="33"/>
        <v>0</v>
      </c>
      <c r="BH584" s="143">
        <f t="shared" si="33"/>
        <v>0</v>
      </c>
      <c r="BI584" s="143">
        <f t="shared" si="33"/>
        <v>0</v>
      </c>
      <c r="BJ584" s="143">
        <f t="shared" si="33"/>
        <v>0</v>
      </c>
      <c r="BK584" s="143">
        <f t="shared" si="33"/>
        <v>0</v>
      </c>
      <c r="BL584" s="143">
        <f t="shared" si="33"/>
        <v>0</v>
      </c>
      <c r="BM584" s="143">
        <f t="shared" si="33"/>
        <v>0</v>
      </c>
      <c r="BN584" s="143">
        <f t="shared" si="33"/>
        <v>0</v>
      </c>
      <c r="BO584" s="143">
        <f t="shared" si="33"/>
        <v>0</v>
      </c>
      <c r="BP584" s="143">
        <f t="shared" si="33"/>
        <v>0</v>
      </c>
      <c r="BQ584" s="143">
        <f t="shared" si="33"/>
        <v>0</v>
      </c>
      <c r="BR584" s="143">
        <f t="shared" si="33"/>
        <v>0</v>
      </c>
      <c r="BS584" s="143">
        <f t="shared" si="32"/>
        <v>0</v>
      </c>
      <c r="BT584" s="143">
        <f t="shared" si="31"/>
        <v>0</v>
      </c>
      <c r="BU584" s="143">
        <f t="shared" si="31"/>
        <v>0</v>
      </c>
      <c r="BV584" s="143">
        <f t="shared" si="31"/>
        <v>0</v>
      </c>
      <c r="BW584" s="143">
        <f t="shared" si="31"/>
        <v>0</v>
      </c>
      <c r="BX584" s="143">
        <f t="shared" si="31"/>
        <v>0</v>
      </c>
      <c r="BY584" s="143" t="e">
        <f>BY84-#REF!</f>
        <v>#REF!</v>
      </c>
      <c r="CA584" s="143" t="e">
        <f>CA84-#REF!</f>
        <v>#REF!</v>
      </c>
      <c r="CB584" s="143" t="e">
        <f>CB84-#REF!</f>
        <v>#REF!</v>
      </c>
    </row>
    <row r="585" spans="8:80" hidden="1" x14ac:dyDescent="0.3">
      <c r="H585" s="143">
        <f t="shared" si="33"/>
        <v>-3845684</v>
      </c>
      <c r="I585" s="143">
        <f t="shared" si="33"/>
        <v>0</v>
      </c>
      <c r="J585" s="143">
        <f t="shared" si="33"/>
        <v>0</v>
      </c>
      <c r="K585" s="143">
        <f t="shared" si="33"/>
        <v>0</v>
      </c>
      <c r="L585" s="143">
        <f t="shared" si="33"/>
        <v>0</v>
      </c>
      <c r="M585" s="143">
        <f t="shared" si="33"/>
        <v>-668808</v>
      </c>
      <c r="N585" s="143">
        <f t="shared" si="33"/>
        <v>0</v>
      </c>
      <c r="O585" s="143">
        <f t="shared" si="33"/>
        <v>0</v>
      </c>
      <c r="P585" s="143">
        <f t="shared" si="33"/>
        <v>0</v>
      </c>
      <c r="Q585" s="143">
        <f t="shared" si="33"/>
        <v>0</v>
      </c>
      <c r="R585" s="143">
        <f t="shared" si="33"/>
        <v>-122072</v>
      </c>
      <c r="S585" s="143">
        <f t="shared" si="33"/>
        <v>0</v>
      </c>
      <c r="T585" s="143">
        <f t="shared" si="33"/>
        <v>0</v>
      </c>
      <c r="U585" s="143">
        <f t="shared" si="33"/>
        <v>0</v>
      </c>
      <c r="V585" s="143">
        <f t="shared" si="33"/>
        <v>0</v>
      </c>
      <c r="W585" s="143">
        <f t="shared" si="33"/>
        <v>230711</v>
      </c>
      <c r="X585" s="143">
        <f t="shared" si="33"/>
        <v>0</v>
      </c>
      <c r="Y585" s="143">
        <f t="shared" si="33"/>
        <v>0</v>
      </c>
      <c r="Z585" s="143">
        <f t="shared" si="33"/>
        <v>0</v>
      </c>
      <c r="AA585" s="143">
        <f t="shared" si="33"/>
        <v>0</v>
      </c>
      <c r="AB585" s="143">
        <f t="shared" si="33"/>
        <v>340883</v>
      </c>
      <c r="AC585" s="143">
        <f t="shared" si="33"/>
        <v>0</v>
      </c>
      <c r="AD585" s="143">
        <f t="shared" si="33"/>
        <v>0</v>
      </c>
      <c r="AE585" s="143">
        <f t="shared" si="33"/>
        <v>0</v>
      </c>
      <c r="AF585" s="143">
        <f t="shared" si="33"/>
        <v>0</v>
      </c>
      <c r="AG585" s="143">
        <f t="shared" si="33"/>
        <v>148546</v>
      </c>
      <c r="AH585" s="143">
        <f t="shared" si="33"/>
        <v>0</v>
      </c>
      <c r="AI585" s="143">
        <f t="shared" si="33"/>
        <v>0</v>
      </c>
      <c r="AJ585" s="143">
        <f t="shared" si="33"/>
        <v>0</v>
      </c>
      <c r="AK585" s="143">
        <f t="shared" si="33"/>
        <v>0</v>
      </c>
      <c r="AL585" s="143">
        <f t="shared" si="33"/>
        <v>302544</v>
      </c>
      <c r="AM585" s="143">
        <f t="shared" si="33"/>
        <v>0</v>
      </c>
      <c r="AN585" s="143">
        <f t="shared" si="33"/>
        <v>0</v>
      </c>
      <c r="AO585" s="143">
        <f t="shared" si="33"/>
        <v>0</v>
      </c>
      <c r="AP585" s="143">
        <f t="shared" si="33"/>
        <v>0</v>
      </c>
      <c r="AQ585" s="143">
        <f t="shared" si="33"/>
        <v>-418427</v>
      </c>
      <c r="AR585" s="143">
        <f t="shared" si="33"/>
        <v>0</v>
      </c>
      <c r="AS585" s="143">
        <f t="shared" si="33"/>
        <v>0</v>
      </c>
      <c r="AT585" s="143">
        <f t="shared" si="33"/>
        <v>0</v>
      </c>
      <c r="AU585" s="143">
        <f t="shared" si="33"/>
        <v>0</v>
      </c>
      <c r="AV585" s="143">
        <f t="shared" si="33"/>
        <v>-279082</v>
      </c>
      <c r="AW585" s="143">
        <f t="shared" si="33"/>
        <v>0</v>
      </c>
      <c r="AX585" s="143">
        <f t="shared" si="33"/>
        <v>0</v>
      </c>
      <c r="AY585" s="143">
        <f t="shared" si="33"/>
        <v>0</v>
      </c>
      <c r="AZ585" s="143">
        <f t="shared" si="33"/>
        <v>0</v>
      </c>
      <c r="BA585" s="143">
        <f t="shared" si="33"/>
        <v>-571</v>
      </c>
      <c r="BB585" s="143">
        <f t="shared" si="33"/>
        <v>0</v>
      </c>
      <c r="BC585" s="143">
        <f t="shared" si="33"/>
        <v>0</v>
      </c>
      <c r="BD585" s="143">
        <f t="shared" si="33"/>
        <v>0</v>
      </c>
      <c r="BE585" s="143">
        <f t="shared" si="33"/>
        <v>0</v>
      </c>
      <c r="BF585" s="143">
        <f t="shared" si="33"/>
        <v>0</v>
      </c>
      <c r="BG585" s="143">
        <f t="shared" si="33"/>
        <v>0</v>
      </c>
      <c r="BH585" s="143">
        <f t="shared" si="33"/>
        <v>0</v>
      </c>
      <c r="BI585" s="143">
        <f t="shared" si="33"/>
        <v>0</v>
      </c>
      <c r="BJ585" s="143">
        <f t="shared" si="33"/>
        <v>0</v>
      </c>
      <c r="BK585" s="143">
        <f t="shared" si="33"/>
        <v>-329664</v>
      </c>
      <c r="BL585" s="143">
        <f t="shared" si="33"/>
        <v>0</v>
      </c>
      <c r="BM585" s="143">
        <f t="shared" si="33"/>
        <v>0</v>
      </c>
      <c r="BN585" s="143">
        <f t="shared" si="33"/>
        <v>0</v>
      </c>
      <c r="BO585" s="143">
        <f t="shared" si="33"/>
        <v>0</v>
      </c>
      <c r="BP585" s="143">
        <f t="shared" si="33"/>
        <v>0</v>
      </c>
      <c r="BQ585" s="143">
        <f t="shared" si="33"/>
        <v>0</v>
      </c>
      <c r="BR585" s="143">
        <f t="shared" si="33"/>
        <v>0</v>
      </c>
      <c r="BS585" s="143">
        <f t="shared" si="32"/>
        <v>0</v>
      </c>
      <c r="BT585" s="143">
        <f t="shared" si="31"/>
        <v>0</v>
      </c>
      <c r="BU585" s="143">
        <f t="shared" si="31"/>
        <v>-466276</v>
      </c>
      <c r="BV585" s="143">
        <f t="shared" si="31"/>
        <v>0</v>
      </c>
      <c r="BW585" s="143">
        <f t="shared" si="31"/>
        <v>0</v>
      </c>
      <c r="BX585" s="143">
        <f t="shared" si="31"/>
        <v>0</v>
      </c>
      <c r="BY585" s="143" t="e">
        <f>BY85-#REF!</f>
        <v>#REF!</v>
      </c>
      <c r="CA585" s="143" t="e">
        <f>CA85-#REF!</f>
        <v>#REF!</v>
      </c>
      <c r="CB585" s="143" t="e">
        <f>CB85-#REF!</f>
        <v>#REF!</v>
      </c>
    </row>
    <row r="586" spans="8:80" hidden="1" x14ac:dyDescent="0.3">
      <c r="H586" s="143">
        <f t="shared" si="33"/>
        <v>0</v>
      </c>
      <c r="I586" s="143">
        <f t="shared" si="33"/>
        <v>0</v>
      </c>
      <c r="J586" s="143">
        <f t="shared" si="33"/>
        <v>0</v>
      </c>
      <c r="K586" s="143">
        <f t="shared" si="33"/>
        <v>0</v>
      </c>
      <c r="L586" s="143">
        <f t="shared" si="33"/>
        <v>0</v>
      </c>
      <c r="M586" s="143">
        <f t="shared" si="33"/>
        <v>0</v>
      </c>
      <c r="N586" s="143">
        <f t="shared" si="33"/>
        <v>0</v>
      </c>
      <c r="O586" s="143">
        <f t="shared" si="33"/>
        <v>0</v>
      </c>
      <c r="P586" s="143">
        <f t="shared" si="33"/>
        <v>0</v>
      </c>
      <c r="Q586" s="143">
        <f t="shared" si="33"/>
        <v>0</v>
      </c>
      <c r="R586" s="143">
        <f t="shared" si="33"/>
        <v>0</v>
      </c>
      <c r="S586" s="143">
        <f t="shared" si="33"/>
        <v>0</v>
      </c>
      <c r="T586" s="143">
        <f t="shared" si="33"/>
        <v>0</v>
      </c>
      <c r="U586" s="143">
        <f t="shared" si="33"/>
        <v>0</v>
      </c>
      <c r="V586" s="143">
        <f t="shared" si="33"/>
        <v>0</v>
      </c>
      <c r="W586" s="143">
        <f t="shared" si="33"/>
        <v>0</v>
      </c>
      <c r="X586" s="143">
        <f t="shared" si="33"/>
        <v>0</v>
      </c>
      <c r="Y586" s="143">
        <f t="shared" si="33"/>
        <v>0</v>
      </c>
      <c r="Z586" s="143">
        <f t="shared" si="33"/>
        <v>0</v>
      </c>
      <c r="AA586" s="143">
        <f t="shared" si="33"/>
        <v>0</v>
      </c>
      <c r="AB586" s="143">
        <f t="shared" si="33"/>
        <v>0</v>
      </c>
      <c r="AC586" s="143">
        <f t="shared" si="33"/>
        <v>0</v>
      </c>
      <c r="AD586" s="143">
        <f t="shared" si="33"/>
        <v>0</v>
      </c>
      <c r="AE586" s="143">
        <f t="shared" si="33"/>
        <v>0</v>
      </c>
      <c r="AF586" s="143">
        <f t="shared" si="33"/>
        <v>0</v>
      </c>
      <c r="AG586" s="143">
        <f t="shared" si="33"/>
        <v>0</v>
      </c>
      <c r="AH586" s="143">
        <f t="shared" si="33"/>
        <v>0</v>
      </c>
      <c r="AI586" s="143">
        <f t="shared" si="33"/>
        <v>0</v>
      </c>
      <c r="AJ586" s="143">
        <f t="shared" si="33"/>
        <v>0</v>
      </c>
      <c r="AK586" s="143">
        <f t="shared" si="33"/>
        <v>0</v>
      </c>
      <c r="AL586" s="143">
        <f t="shared" si="33"/>
        <v>0</v>
      </c>
      <c r="AM586" s="143">
        <f t="shared" si="33"/>
        <v>0</v>
      </c>
      <c r="AN586" s="143">
        <f t="shared" si="33"/>
        <v>0</v>
      </c>
      <c r="AO586" s="143">
        <f t="shared" si="33"/>
        <v>0</v>
      </c>
      <c r="AP586" s="143">
        <f t="shared" si="33"/>
        <v>0</v>
      </c>
      <c r="AQ586" s="143">
        <f t="shared" si="33"/>
        <v>0</v>
      </c>
      <c r="AR586" s="143">
        <f t="shared" si="33"/>
        <v>0</v>
      </c>
      <c r="AS586" s="143">
        <f t="shared" si="33"/>
        <v>0</v>
      </c>
      <c r="AT586" s="143">
        <f t="shared" si="33"/>
        <v>0</v>
      </c>
      <c r="AU586" s="143">
        <f t="shared" si="33"/>
        <v>0</v>
      </c>
      <c r="AV586" s="143">
        <f t="shared" si="33"/>
        <v>0</v>
      </c>
      <c r="AW586" s="143">
        <f t="shared" si="33"/>
        <v>0</v>
      </c>
      <c r="AX586" s="143">
        <f t="shared" si="33"/>
        <v>0</v>
      </c>
      <c r="AY586" s="143">
        <f t="shared" si="33"/>
        <v>0</v>
      </c>
      <c r="AZ586" s="143">
        <f t="shared" si="33"/>
        <v>0</v>
      </c>
      <c r="BA586" s="143">
        <f t="shared" si="33"/>
        <v>0</v>
      </c>
      <c r="BB586" s="143">
        <f t="shared" si="33"/>
        <v>0</v>
      </c>
      <c r="BC586" s="143">
        <f t="shared" si="33"/>
        <v>0</v>
      </c>
      <c r="BD586" s="143">
        <f t="shared" si="33"/>
        <v>0</v>
      </c>
      <c r="BE586" s="143">
        <f t="shared" si="33"/>
        <v>0</v>
      </c>
      <c r="BF586" s="143">
        <f t="shared" si="33"/>
        <v>0</v>
      </c>
      <c r="BG586" s="143">
        <f t="shared" si="33"/>
        <v>0</v>
      </c>
      <c r="BH586" s="143">
        <f t="shared" si="33"/>
        <v>0</v>
      </c>
      <c r="BI586" s="143">
        <f t="shared" si="33"/>
        <v>0</v>
      </c>
      <c r="BJ586" s="143">
        <f t="shared" si="33"/>
        <v>0</v>
      </c>
      <c r="BK586" s="143">
        <f t="shared" si="33"/>
        <v>0</v>
      </c>
      <c r="BL586" s="143">
        <f t="shared" si="33"/>
        <v>0</v>
      </c>
      <c r="BM586" s="143">
        <f t="shared" si="33"/>
        <v>0</v>
      </c>
      <c r="BN586" s="143">
        <f t="shared" si="33"/>
        <v>0</v>
      </c>
      <c r="BO586" s="143">
        <f t="shared" si="33"/>
        <v>0</v>
      </c>
      <c r="BP586" s="143">
        <f t="shared" si="33"/>
        <v>0</v>
      </c>
      <c r="BQ586" s="143">
        <f t="shared" si="33"/>
        <v>0</v>
      </c>
      <c r="BR586" s="143">
        <f t="shared" si="33"/>
        <v>0</v>
      </c>
      <c r="BS586" s="143">
        <f t="shared" si="32"/>
        <v>0</v>
      </c>
      <c r="BT586" s="143">
        <f t="shared" si="31"/>
        <v>0</v>
      </c>
      <c r="BU586" s="143">
        <f t="shared" si="31"/>
        <v>0</v>
      </c>
      <c r="BV586" s="143">
        <f t="shared" si="31"/>
        <v>0</v>
      </c>
      <c r="BW586" s="143">
        <f t="shared" si="31"/>
        <v>0</v>
      </c>
      <c r="BX586" s="143">
        <f t="shared" si="31"/>
        <v>0</v>
      </c>
      <c r="BY586" s="143" t="e">
        <f>BY86-#REF!</f>
        <v>#REF!</v>
      </c>
      <c r="CA586" s="143" t="e">
        <f>CA86-#REF!</f>
        <v>#REF!</v>
      </c>
      <c r="CB586" s="143" t="e">
        <f>CB86-#REF!</f>
        <v>#REF!</v>
      </c>
    </row>
    <row r="587" spans="8:80" hidden="1" x14ac:dyDescent="0.3">
      <c r="H587" s="143">
        <f t="shared" si="33"/>
        <v>-10723059</v>
      </c>
      <c r="I587" s="143">
        <f t="shared" si="33"/>
        <v>0</v>
      </c>
      <c r="J587" s="143">
        <f t="shared" si="33"/>
        <v>0</v>
      </c>
      <c r="K587" s="143">
        <f t="shared" si="33"/>
        <v>0</v>
      </c>
      <c r="L587" s="143">
        <f t="shared" si="33"/>
        <v>0</v>
      </c>
      <c r="M587" s="143">
        <f t="shared" si="33"/>
        <v>-162209</v>
      </c>
      <c r="N587" s="143">
        <f t="shared" si="33"/>
        <v>0</v>
      </c>
      <c r="O587" s="143">
        <f t="shared" si="33"/>
        <v>0</v>
      </c>
      <c r="P587" s="143">
        <f t="shared" si="33"/>
        <v>0</v>
      </c>
      <c r="Q587" s="143">
        <f t="shared" si="33"/>
        <v>0</v>
      </c>
      <c r="R587" s="143">
        <f t="shared" si="33"/>
        <v>-3716355</v>
      </c>
      <c r="S587" s="143">
        <f t="shared" si="33"/>
        <v>0</v>
      </c>
      <c r="T587" s="143">
        <f t="shared" si="33"/>
        <v>0</v>
      </c>
      <c r="U587" s="143">
        <f t="shared" si="33"/>
        <v>0</v>
      </c>
      <c r="V587" s="143">
        <f t="shared" si="33"/>
        <v>0</v>
      </c>
      <c r="W587" s="143">
        <f t="shared" si="33"/>
        <v>-670370</v>
      </c>
      <c r="X587" s="143">
        <f t="shared" si="33"/>
        <v>0</v>
      </c>
      <c r="Y587" s="143">
        <f t="shared" si="33"/>
        <v>0</v>
      </c>
      <c r="Z587" s="143">
        <f t="shared" si="33"/>
        <v>0</v>
      </c>
      <c r="AA587" s="143">
        <f t="shared" si="33"/>
        <v>0</v>
      </c>
      <c r="AB587" s="143">
        <f t="shared" si="33"/>
        <v>411985</v>
      </c>
      <c r="AC587" s="143">
        <f t="shared" si="33"/>
        <v>0</v>
      </c>
      <c r="AD587" s="143">
        <f t="shared" si="33"/>
        <v>0</v>
      </c>
      <c r="AE587" s="143">
        <f t="shared" si="33"/>
        <v>0</v>
      </c>
      <c r="AF587" s="143">
        <f t="shared" si="33"/>
        <v>0</v>
      </c>
      <c r="AG587" s="143">
        <f t="shared" si="33"/>
        <v>398425</v>
      </c>
      <c r="AH587" s="143">
        <f t="shared" si="33"/>
        <v>0</v>
      </c>
      <c r="AI587" s="143">
        <f t="shared" si="33"/>
        <v>0</v>
      </c>
      <c r="AJ587" s="143">
        <f t="shared" si="33"/>
        <v>0</v>
      </c>
      <c r="AK587" s="143">
        <f t="shared" si="33"/>
        <v>0</v>
      </c>
      <c r="AL587" s="143">
        <f t="shared" si="33"/>
        <v>246540</v>
      </c>
      <c r="AM587" s="143">
        <f t="shared" si="33"/>
        <v>0</v>
      </c>
      <c r="AN587" s="143">
        <f t="shared" si="33"/>
        <v>0</v>
      </c>
      <c r="AO587" s="143">
        <f t="shared" si="33"/>
        <v>0</v>
      </c>
      <c r="AP587" s="143">
        <f t="shared" si="33"/>
        <v>0</v>
      </c>
      <c r="AQ587" s="143">
        <f t="shared" si="33"/>
        <v>78902</v>
      </c>
      <c r="AR587" s="143">
        <f t="shared" si="33"/>
        <v>0</v>
      </c>
      <c r="AS587" s="143">
        <f t="shared" si="33"/>
        <v>0</v>
      </c>
      <c r="AT587" s="143">
        <f t="shared" si="33"/>
        <v>0</v>
      </c>
      <c r="AU587" s="143">
        <f t="shared" si="33"/>
        <v>0</v>
      </c>
      <c r="AV587" s="143">
        <f t="shared" si="33"/>
        <v>842660</v>
      </c>
      <c r="AW587" s="143">
        <f t="shared" si="33"/>
        <v>0</v>
      </c>
      <c r="AX587" s="143">
        <f t="shared" si="33"/>
        <v>0</v>
      </c>
      <c r="AY587" s="143">
        <f t="shared" si="33"/>
        <v>0</v>
      </c>
      <c r="AZ587" s="143">
        <f t="shared" si="33"/>
        <v>0</v>
      </c>
      <c r="BA587" s="143">
        <f t="shared" si="33"/>
        <v>3267062</v>
      </c>
      <c r="BB587" s="143">
        <f t="shared" si="33"/>
        <v>0</v>
      </c>
      <c r="BC587" s="143">
        <f t="shared" si="33"/>
        <v>0</v>
      </c>
      <c r="BD587" s="143">
        <f t="shared" si="33"/>
        <v>0</v>
      </c>
      <c r="BE587" s="143">
        <f t="shared" si="33"/>
        <v>0</v>
      </c>
      <c r="BF587" s="143">
        <f t="shared" si="33"/>
        <v>1035012</v>
      </c>
      <c r="BG587" s="143">
        <f t="shared" si="33"/>
        <v>0</v>
      </c>
      <c r="BH587" s="143">
        <f t="shared" si="33"/>
        <v>0</v>
      </c>
      <c r="BI587" s="143">
        <f t="shared" si="33"/>
        <v>0</v>
      </c>
      <c r="BJ587" s="143">
        <f t="shared" si="33"/>
        <v>0</v>
      </c>
      <c r="BK587" s="143">
        <f t="shared" si="33"/>
        <v>-871483</v>
      </c>
      <c r="BL587" s="143">
        <f t="shared" si="33"/>
        <v>0</v>
      </c>
      <c r="BM587" s="143">
        <f t="shared" si="33"/>
        <v>0</v>
      </c>
      <c r="BN587" s="143">
        <f t="shared" si="33"/>
        <v>0</v>
      </c>
      <c r="BO587" s="143">
        <f t="shared" si="33"/>
        <v>0</v>
      </c>
      <c r="BP587" s="143">
        <f t="shared" si="33"/>
        <v>0</v>
      </c>
      <c r="BQ587" s="143">
        <f t="shared" si="33"/>
        <v>0</v>
      </c>
      <c r="BR587" s="143">
        <f t="shared" si="33"/>
        <v>0</v>
      </c>
      <c r="BS587" s="143">
        <f t="shared" si="32"/>
        <v>0</v>
      </c>
      <c r="BT587" s="143">
        <f t="shared" si="31"/>
        <v>0</v>
      </c>
      <c r="BU587" s="143">
        <f t="shared" si="31"/>
        <v>1731652</v>
      </c>
      <c r="BV587" s="143">
        <f t="shared" si="31"/>
        <v>0</v>
      </c>
      <c r="BW587" s="143">
        <f t="shared" si="31"/>
        <v>0</v>
      </c>
      <c r="BX587" s="143">
        <f t="shared" si="31"/>
        <v>0</v>
      </c>
      <c r="BY587" s="143" t="e">
        <f>BY87-#REF!</f>
        <v>#REF!</v>
      </c>
      <c r="CA587" s="143" t="e">
        <f>CA87-#REF!</f>
        <v>#REF!</v>
      </c>
      <c r="CB587" s="143" t="e">
        <f>CB87-#REF!</f>
        <v>#REF!</v>
      </c>
    </row>
    <row r="588" spans="8:80" hidden="1" x14ac:dyDescent="0.3">
      <c r="H588" s="143">
        <f t="shared" si="33"/>
        <v>-1852453</v>
      </c>
      <c r="I588" s="143">
        <f t="shared" si="33"/>
        <v>0</v>
      </c>
      <c r="J588" s="143">
        <f t="shared" si="33"/>
        <v>0</v>
      </c>
      <c r="K588" s="143">
        <f t="shared" ref="K588:BR592" si="34">K88-CC88</f>
        <v>0</v>
      </c>
      <c r="L588" s="143">
        <f t="shared" si="34"/>
        <v>0</v>
      </c>
      <c r="M588" s="143">
        <f t="shared" si="34"/>
        <v>-29541</v>
      </c>
      <c r="N588" s="143">
        <f t="shared" si="34"/>
        <v>0</v>
      </c>
      <c r="O588" s="143">
        <f t="shared" si="34"/>
        <v>0</v>
      </c>
      <c r="P588" s="143">
        <f t="shared" si="34"/>
        <v>0</v>
      </c>
      <c r="Q588" s="143">
        <f t="shared" si="34"/>
        <v>0</v>
      </c>
      <c r="R588" s="143">
        <f t="shared" si="34"/>
        <v>-625597</v>
      </c>
      <c r="S588" s="143">
        <f t="shared" si="34"/>
        <v>0</v>
      </c>
      <c r="T588" s="143">
        <f t="shared" si="34"/>
        <v>0</v>
      </c>
      <c r="U588" s="143">
        <f t="shared" si="34"/>
        <v>0</v>
      </c>
      <c r="V588" s="143">
        <f t="shared" si="34"/>
        <v>0</v>
      </c>
      <c r="W588" s="143">
        <f t="shared" si="34"/>
        <v>-113260</v>
      </c>
      <c r="X588" s="143">
        <f t="shared" si="34"/>
        <v>0</v>
      </c>
      <c r="Y588" s="143">
        <f t="shared" si="34"/>
        <v>0</v>
      </c>
      <c r="Z588" s="143">
        <f t="shared" si="34"/>
        <v>0</v>
      </c>
      <c r="AA588" s="143">
        <f t="shared" si="34"/>
        <v>0</v>
      </c>
      <c r="AB588" s="143">
        <f t="shared" si="34"/>
        <v>35792</v>
      </c>
      <c r="AC588" s="143">
        <f t="shared" si="34"/>
        <v>0</v>
      </c>
      <c r="AD588" s="143">
        <f t="shared" si="34"/>
        <v>0</v>
      </c>
      <c r="AE588" s="143">
        <f t="shared" si="34"/>
        <v>0</v>
      </c>
      <c r="AF588" s="143">
        <f t="shared" si="34"/>
        <v>0</v>
      </c>
      <c r="AG588" s="143">
        <f t="shared" si="34"/>
        <v>52325</v>
      </c>
      <c r="AH588" s="143">
        <f t="shared" si="34"/>
        <v>0</v>
      </c>
      <c r="AI588" s="143">
        <f t="shared" si="34"/>
        <v>0</v>
      </c>
      <c r="AJ588" s="143">
        <f t="shared" si="34"/>
        <v>0</v>
      </c>
      <c r="AK588" s="143">
        <f t="shared" si="34"/>
        <v>0</v>
      </c>
      <c r="AL588" s="143">
        <f t="shared" si="34"/>
        <v>39181</v>
      </c>
      <c r="AM588" s="143">
        <f t="shared" si="34"/>
        <v>0</v>
      </c>
      <c r="AN588" s="143">
        <f t="shared" si="34"/>
        <v>0</v>
      </c>
      <c r="AO588" s="143">
        <f t="shared" si="34"/>
        <v>0</v>
      </c>
      <c r="AP588" s="143">
        <f t="shared" si="34"/>
        <v>0</v>
      </c>
      <c r="AQ588" s="143">
        <f t="shared" si="34"/>
        <v>-2396</v>
      </c>
      <c r="AR588" s="143">
        <f t="shared" si="34"/>
        <v>0</v>
      </c>
      <c r="AS588" s="143">
        <f t="shared" si="34"/>
        <v>0</v>
      </c>
      <c r="AT588" s="143">
        <f t="shared" si="34"/>
        <v>0</v>
      </c>
      <c r="AU588" s="143">
        <f t="shared" si="34"/>
        <v>0</v>
      </c>
      <c r="AV588" s="143">
        <f t="shared" si="34"/>
        <v>198523</v>
      </c>
      <c r="AW588" s="143">
        <f t="shared" si="34"/>
        <v>0</v>
      </c>
      <c r="AX588" s="143">
        <f t="shared" si="34"/>
        <v>0</v>
      </c>
      <c r="AY588" s="143">
        <f t="shared" si="34"/>
        <v>0</v>
      </c>
      <c r="AZ588" s="143">
        <f t="shared" si="34"/>
        <v>0</v>
      </c>
      <c r="BA588" s="143">
        <f t="shared" si="34"/>
        <v>832814</v>
      </c>
      <c r="BB588" s="143">
        <f t="shared" si="34"/>
        <v>0</v>
      </c>
      <c r="BC588" s="143">
        <f t="shared" si="34"/>
        <v>0</v>
      </c>
      <c r="BD588" s="143">
        <f t="shared" si="34"/>
        <v>0</v>
      </c>
      <c r="BE588" s="143">
        <f t="shared" si="34"/>
        <v>0</v>
      </c>
      <c r="BF588" s="143">
        <f t="shared" si="34"/>
        <v>267785</v>
      </c>
      <c r="BG588" s="143">
        <f t="shared" si="34"/>
        <v>0</v>
      </c>
      <c r="BH588" s="143">
        <f t="shared" si="34"/>
        <v>0</v>
      </c>
      <c r="BI588" s="143">
        <f t="shared" si="34"/>
        <v>0</v>
      </c>
      <c r="BJ588" s="143">
        <f t="shared" si="34"/>
        <v>0</v>
      </c>
      <c r="BK588" s="143">
        <f t="shared" si="34"/>
        <v>-161513</v>
      </c>
      <c r="BL588" s="143">
        <f t="shared" si="34"/>
        <v>0</v>
      </c>
      <c r="BM588" s="143">
        <f t="shared" si="34"/>
        <v>0</v>
      </c>
      <c r="BN588" s="143">
        <f t="shared" si="34"/>
        <v>0</v>
      </c>
      <c r="BO588" s="143">
        <f t="shared" si="34"/>
        <v>0</v>
      </c>
      <c r="BP588" s="143">
        <f t="shared" si="34"/>
        <v>0</v>
      </c>
      <c r="BQ588" s="143">
        <f t="shared" si="34"/>
        <v>0</v>
      </c>
      <c r="BR588" s="143">
        <f t="shared" si="34"/>
        <v>0</v>
      </c>
      <c r="BS588" s="143">
        <f t="shared" si="32"/>
        <v>0</v>
      </c>
      <c r="BT588" s="143">
        <f t="shared" si="31"/>
        <v>0</v>
      </c>
      <c r="BU588" s="143">
        <f t="shared" si="31"/>
        <v>655626</v>
      </c>
      <c r="BV588" s="143">
        <f t="shared" si="31"/>
        <v>0</v>
      </c>
      <c r="BW588" s="143">
        <f t="shared" si="31"/>
        <v>0</v>
      </c>
      <c r="BX588" s="143">
        <f t="shared" si="31"/>
        <v>0</v>
      </c>
      <c r="BY588" s="143" t="e">
        <f>BY88-#REF!</f>
        <v>#REF!</v>
      </c>
      <c r="CA588" s="143" t="e">
        <f>CA88-#REF!</f>
        <v>#REF!</v>
      </c>
      <c r="CB588" s="143" t="e">
        <f>CB88-#REF!</f>
        <v>#REF!</v>
      </c>
    </row>
    <row r="589" spans="8:80" hidden="1" x14ac:dyDescent="0.3">
      <c r="H589" s="143">
        <f t="shared" ref="H589:W595" si="35">H89-BZ89</f>
        <v>-4004751</v>
      </c>
      <c r="I589" s="143">
        <f t="shared" si="35"/>
        <v>0</v>
      </c>
      <c r="J589" s="143">
        <f t="shared" si="35"/>
        <v>0</v>
      </c>
      <c r="K589" s="143">
        <f t="shared" si="34"/>
        <v>0</v>
      </c>
      <c r="L589" s="143">
        <f t="shared" si="34"/>
        <v>0</v>
      </c>
      <c r="M589" s="143">
        <f t="shared" si="34"/>
        <v>-60459</v>
      </c>
      <c r="N589" s="143">
        <f t="shared" si="34"/>
        <v>0</v>
      </c>
      <c r="O589" s="143">
        <f t="shared" si="34"/>
        <v>0</v>
      </c>
      <c r="P589" s="143">
        <f t="shared" si="34"/>
        <v>0</v>
      </c>
      <c r="Q589" s="143">
        <f t="shared" si="34"/>
        <v>0</v>
      </c>
      <c r="R589" s="143">
        <f t="shared" si="34"/>
        <v>-1429403</v>
      </c>
      <c r="S589" s="143">
        <f t="shared" si="34"/>
        <v>0</v>
      </c>
      <c r="T589" s="143">
        <f t="shared" si="34"/>
        <v>0</v>
      </c>
      <c r="U589" s="143">
        <f t="shared" si="34"/>
        <v>0</v>
      </c>
      <c r="V589" s="143">
        <f t="shared" si="34"/>
        <v>0</v>
      </c>
      <c r="W589" s="143">
        <f t="shared" si="34"/>
        <v>-266740</v>
      </c>
      <c r="X589" s="143">
        <f t="shared" si="34"/>
        <v>0</v>
      </c>
      <c r="Y589" s="143">
        <f t="shared" si="34"/>
        <v>0</v>
      </c>
      <c r="Z589" s="143">
        <f t="shared" si="34"/>
        <v>0</v>
      </c>
      <c r="AA589" s="143">
        <f t="shared" si="34"/>
        <v>0</v>
      </c>
      <c r="AB589" s="143">
        <f t="shared" si="34"/>
        <v>166108</v>
      </c>
      <c r="AC589" s="143">
        <f t="shared" si="34"/>
        <v>0</v>
      </c>
      <c r="AD589" s="143">
        <f t="shared" si="34"/>
        <v>0</v>
      </c>
      <c r="AE589" s="143">
        <f t="shared" si="34"/>
        <v>0</v>
      </c>
      <c r="AF589" s="143">
        <f t="shared" si="34"/>
        <v>0</v>
      </c>
      <c r="AG589" s="143">
        <f t="shared" si="34"/>
        <v>152675</v>
      </c>
      <c r="AH589" s="143">
        <f t="shared" si="34"/>
        <v>0</v>
      </c>
      <c r="AI589" s="143">
        <f t="shared" si="34"/>
        <v>0</v>
      </c>
      <c r="AJ589" s="143">
        <f t="shared" si="34"/>
        <v>0</v>
      </c>
      <c r="AK589" s="143">
        <f t="shared" si="34"/>
        <v>0</v>
      </c>
      <c r="AL589" s="143">
        <f t="shared" si="34"/>
        <v>90819</v>
      </c>
      <c r="AM589" s="143">
        <f t="shared" si="34"/>
        <v>0</v>
      </c>
      <c r="AN589" s="143">
        <f t="shared" si="34"/>
        <v>0</v>
      </c>
      <c r="AO589" s="143">
        <f t="shared" si="34"/>
        <v>0</v>
      </c>
      <c r="AP589" s="143">
        <f t="shared" si="34"/>
        <v>0</v>
      </c>
      <c r="AQ589" s="143">
        <f t="shared" si="34"/>
        <v>17396</v>
      </c>
      <c r="AR589" s="143">
        <f t="shared" si="34"/>
        <v>0</v>
      </c>
      <c r="AS589" s="143">
        <f t="shared" si="34"/>
        <v>0</v>
      </c>
      <c r="AT589" s="143">
        <f t="shared" si="34"/>
        <v>0</v>
      </c>
      <c r="AU589" s="143">
        <f t="shared" si="34"/>
        <v>0</v>
      </c>
      <c r="AV589" s="143">
        <f t="shared" si="34"/>
        <v>228173</v>
      </c>
      <c r="AW589" s="143">
        <f t="shared" si="34"/>
        <v>0</v>
      </c>
      <c r="AX589" s="143">
        <f t="shared" si="34"/>
        <v>0</v>
      </c>
      <c r="AY589" s="143">
        <f t="shared" si="34"/>
        <v>0</v>
      </c>
      <c r="AZ589" s="143">
        <f t="shared" si="34"/>
        <v>0</v>
      </c>
      <c r="BA589" s="143">
        <f t="shared" si="34"/>
        <v>866386</v>
      </c>
      <c r="BB589" s="143">
        <f t="shared" si="34"/>
        <v>0</v>
      </c>
      <c r="BC589" s="143">
        <f t="shared" si="34"/>
        <v>0</v>
      </c>
      <c r="BD589" s="143">
        <f t="shared" si="34"/>
        <v>0</v>
      </c>
      <c r="BE589" s="143">
        <f t="shared" si="34"/>
        <v>0</v>
      </c>
      <c r="BF589" s="143">
        <f t="shared" si="34"/>
        <v>267215</v>
      </c>
      <c r="BG589" s="143">
        <f t="shared" si="34"/>
        <v>0</v>
      </c>
      <c r="BH589" s="143">
        <f t="shared" si="34"/>
        <v>0</v>
      </c>
      <c r="BI589" s="143">
        <f t="shared" si="34"/>
        <v>0</v>
      </c>
      <c r="BJ589" s="143">
        <f t="shared" si="34"/>
        <v>0</v>
      </c>
      <c r="BK589" s="143">
        <f t="shared" si="34"/>
        <v>-308487</v>
      </c>
      <c r="BL589" s="143">
        <f t="shared" si="34"/>
        <v>0</v>
      </c>
      <c r="BM589" s="143">
        <f t="shared" si="34"/>
        <v>0</v>
      </c>
      <c r="BN589" s="143">
        <f t="shared" si="34"/>
        <v>0</v>
      </c>
      <c r="BO589" s="143">
        <f t="shared" si="34"/>
        <v>0</v>
      </c>
      <c r="BP589" s="143">
        <f t="shared" si="34"/>
        <v>0</v>
      </c>
      <c r="BQ589" s="143">
        <f t="shared" si="34"/>
        <v>0</v>
      </c>
      <c r="BR589" s="143">
        <f t="shared" si="34"/>
        <v>0</v>
      </c>
      <c r="BS589" s="143">
        <f t="shared" si="32"/>
        <v>0</v>
      </c>
      <c r="BT589" s="143">
        <f t="shared" si="31"/>
        <v>0</v>
      </c>
      <c r="BU589" s="143">
        <f t="shared" si="31"/>
        <v>32170</v>
      </c>
      <c r="BV589" s="143">
        <f t="shared" si="31"/>
        <v>0</v>
      </c>
      <c r="BW589" s="143">
        <f t="shared" si="31"/>
        <v>0</v>
      </c>
      <c r="BX589" s="143">
        <f t="shared" si="31"/>
        <v>0</v>
      </c>
      <c r="BY589" s="143" t="e">
        <f>BY89-#REF!</f>
        <v>#REF!</v>
      </c>
      <c r="CA589" s="143" t="e">
        <f>CA89-#REF!</f>
        <v>#REF!</v>
      </c>
      <c r="CB589" s="143" t="e">
        <f>CB89-#REF!</f>
        <v>#REF!</v>
      </c>
    </row>
    <row r="590" spans="8:80" hidden="1" x14ac:dyDescent="0.3">
      <c r="H590" s="143">
        <f t="shared" si="35"/>
        <v>0</v>
      </c>
      <c r="I590" s="143">
        <f t="shared" si="35"/>
        <v>0</v>
      </c>
      <c r="J590" s="143">
        <f t="shared" si="35"/>
        <v>0</v>
      </c>
      <c r="K590" s="143">
        <f t="shared" si="34"/>
        <v>0</v>
      </c>
      <c r="L590" s="143">
        <f t="shared" si="34"/>
        <v>0</v>
      </c>
      <c r="M590" s="143">
        <f t="shared" si="34"/>
        <v>0</v>
      </c>
      <c r="N590" s="143">
        <f t="shared" si="34"/>
        <v>0</v>
      </c>
      <c r="O590" s="143">
        <f t="shared" si="34"/>
        <v>0</v>
      </c>
      <c r="P590" s="143">
        <f t="shared" si="34"/>
        <v>0</v>
      </c>
      <c r="Q590" s="143">
        <f t="shared" si="34"/>
        <v>0</v>
      </c>
      <c r="R590" s="143">
        <f t="shared" si="34"/>
        <v>0</v>
      </c>
      <c r="S590" s="143">
        <f t="shared" si="34"/>
        <v>0</v>
      </c>
      <c r="T590" s="143">
        <f t="shared" si="34"/>
        <v>0</v>
      </c>
      <c r="U590" s="143">
        <f t="shared" si="34"/>
        <v>0</v>
      </c>
      <c r="V590" s="143">
        <f t="shared" si="34"/>
        <v>0</v>
      </c>
      <c r="W590" s="143">
        <f t="shared" si="34"/>
        <v>0</v>
      </c>
      <c r="X590" s="143">
        <f t="shared" si="34"/>
        <v>0</v>
      </c>
      <c r="Y590" s="143">
        <f t="shared" si="34"/>
        <v>0</v>
      </c>
      <c r="Z590" s="143">
        <f t="shared" si="34"/>
        <v>0</v>
      </c>
      <c r="AA590" s="143">
        <f t="shared" si="34"/>
        <v>0</v>
      </c>
      <c r="AB590" s="143">
        <f t="shared" si="34"/>
        <v>0</v>
      </c>
      <c r="AC590" s="143">
        <f t="shared" si="34"/>
        <v>0</v>
      </c>
      <c r="AD590" s="143">
        <f t="shared" si="34"/>
        <v>0</v>
      </c>
      <c r="AE590" s="143">
        <f t="shared" si="34"/>
        <v>0</v>
      </c>
      <c r="AF590" s="143">
        <f t="shared" si="34"/>
        <v>0</v>
      </c>
      <c r="AG590" s="143">
        <f t="shared" si="34"/>
        <v>0</v>
      </c>
      <c r="AH590" s="143">
        <f t="shared" si="34"/>
        <v>0</v>
      </c>
      <c r="AI590" s="143">
        <f t="shared" si="34"/>
        <v>0</v>
      </c>
      <c r="AJ590" s="143">
        <f t="shared" si="34"/>
        <v>0</v>
      </c>
      <c r="AK590" s="143">
        <f t="shared" si="34"/>
        <v>0</v>
      </c>
      <c r="AL590" s="143">
        <f t="shared" si="34"/>
        <v>0</v>
      </c>
      <c r="AM590" s="143">
        <f t="shared" si="34"/>
        <v>0</v>
      </c>
      <c r="AN590" s="143">
        <f t="shared" si="34"/>
        <v>0</v>
      </c>
      <c r="AO590" s="143">
        <f t="shared" si="34"/>
        <v>0</v>
      </c>
      <c r="AP590" s="143">
        <f t="shared" si="34"/>
        <v>0</v>
      </c>
      <c r="AQ590" s="143">
        <f t="shared" si="34"/>
        <v>0</v>
      </c>
      <c r="AR590" s="143">
        <f t="shared" si="34"/>
        <v>0</v>
      </c>
      <c r="AS590" s="143">
        <f t="shared" si="34"/>
        <v>0</v>
      </c>
      <c r="AT590" s="143">
        <f t="shared" si="34"/>
        <v>0</v>
      </c>
      <c r="AU590" s="143">
        <f t="shared" si="34"/>
        <v>0</v>
      </c>
      <c r="AV590" s="143">
        <f t="shared" si="34"/>
        <v>0</v>
      </c>
      <c r="AW590" s="143">
        <f t="shared" si="34"/>
        <v>0</v>
      </c>
      <c r="AX590" s="143">
        <f t="shared" si="34"/>
        <v>0</v>
      </c>
      <c r="AY590" s="143">
        <f t="shared" si="34"/>
        <v>0</v>
      </c>
      <c r="AZ590" s="143">
        <f t="shared" si="34"/>
        <v>0</v>
      </c>
      <c r="BA590" s="143">
        <f t="shared" si="34"/>
        <v>0</v>
      </c>
      <c r="BB590" s="143">
        <f t="shared" si="34"/>
        <v>0</v>
      </c>
      <c r="BC590" s="143">
        <f t="shared" si="34"/>
        <v>0</v>
      </c>
      <c r="BD590" s="143">
        <f t="shared" si="34"/>
        <v>0</v>
      </c>
      <c r="BE590" s="143">
        <f t="shared" si="34"/>
        <v>0</v>
      </c>
      <c r="BF590" s="143">
        <f t="shared" si="34"/>
        <v>0</v>
      </c>
      <c r="BG590" s="143">
        <f t="shared" si="34"/>
        <v>0</v>
      </c>
      <c r="BH590" s="143">
        <f t="shared" si="34"/>
        <v>0</v>
      </c>
      <c r="BI590" s="143">
        <f t="shared" si="34"/>
        <v>0</v>
      </c>
      <c r="BJ590" s="143">
        <f t="shared" si="34"/>
        <v>0</v>
      </c>
      <c r="BK590" s="143">
        <f t="shared" si="34"/>
        <v>0</v>
      </c>
      <c r="BL590" s="143">
        <f t="shared" si="34"/>
        <v>0</v>
      </c>
      <c r="BM590" s="143">
        <f t="shared" si="34"/>
        <v>0</v>
      </c>
      <c r="BN590" s="143">
        <f t="shared" si="34"/>
        <v>0</v>
      </c>
      <c r="BO590" s="143">
        <f t="shared" si="34"/>
        <v>0</v>
      </c>
      <c r="BP590" s="143">
        <f t="shared" si="34"/>
        <v>0</v>
      </c>
      <c r="BQ590" s="143">
        <f t="shared" si="34"/>
        <v>0</v>
      </c>
      <c r="BR590" s="143">
        <f t="shared" si="34"/>
        <v>0</v>
      </c>
      <c r="BS590" s="143">
        <f t="shared" si="32"/>
        <v>0</v>
      </c>
      <c r="BT590" s="143">
        <f t="shared" si="31"/>
        <v>0</v>
      </c>
      <c r="BU590" s="143">
        <f t="shared" si="31"/>
        <v>0</v>
      </c>
      <c r="BV590" s="143">
        <f t="shared" si="31"/>
        <v>0</v>
      </c>
      <c r="BW590" s="143">
        <f t="shared" si="31"/>
        <v>0</v>
      </c>
      <c r="BX590" s="143">
        <f t="shared" si="31"/>
        <v>0</v>
      </c>
      <c r="BY590" s="143" t="e">
        <f>BY90-#REF!</f>
        <v>#REF!</v>
      </c>
      <c r="CA590" s="143" t="e">
        <f>CA90-#REF!</f>
        <v>#REF!</v>
      </c>
      <c r="CB590" s="143" t="e">
        <f>CB90-#REF!</f>
        <v>#REF!</v>
      </c>
    </row>
    <row r="591" spans="8:80" hidden="1" x14ac:dyDescent="0.3">
      <c r="H591" s="143">
        <f t="shared" si="35"/>
        <v>-4865855</v>
      </c>
      <c r="I591" s="143">
        <f t="shared" si="35"/>
        <v>0</v>
      </c>
      <c r="J591" s="143">
        <f t="shared" si="35"/>
        <v>0</v>
      </c>
      <c r="K591" s="143">
        <f t="shared" si="34"/>
        <v>0</v>
      </c>
      <c r="L591" s="143">
        <f t="shared" si="34"/>
        <v>0</v>
      </c>
      <c r="M591" s="143">
        <f t="shared" si="34"/>
        <v>-72209</v>
      </c>
      <c r="N591" s="143">
        <f t="shared" si="34"/>
        <v>0</v>
      </c>
      <c r="O591" s="143">
        <f t="shared" si="34"/>
        <v>0</v>
      </c>
      <c r="P591" s="143">
        <f t="shared" si="34"/>
        <v>0</v>
      </c>
      <c r="Q591" s="143">
        <f t="shared" si="34"/>
        <v>0</v>
      </c>
      <c r="R591" s="143">
        <f t="shared" si="34"/>
        <v>-1661355</v>
      </c>
      <c r="S591" s="143">
        <f t="shared" si="34"/>
        <v>0</v>
      </c>
      <c r="T591" s="143">
        <f t="shared" si="34"/>
        <v>0</v>
      </c>
      <c r="U591" s="143">
        <f t="shared" si="34"/>
        <v>0</v>
      </c>
      <c r="V591" s="143">
        <f t="shared" si="34"/>
        <v>0</v>
      </c>
      <c r="W591" s="143">
        <f t="shared" si="34"/>
        <v>-290370</v>
      </c>
      <c r="X591" s="143">
        <f t="shared" si="34"/>
        <v>0</v>
      </c>
      <c r="Y591" s="143">
        <f t="shared" si="34"/>
        <v>0</v>
      </c>
      <c r="Z591" s="143">
        <f t="shared" si="34"/>
        <v>0</v>
      </c>
      <c r="AA591" s="143">
        <f t="shared" si="34"/>
        <v>0</v>
      </c>
      <c r="AB591" s="143">
        <f t="shared" si="34"/>
        <v>210085</v>
      </c>
      <c r="AC591" s="143">
        <f t="shared" si="34"/>
        <v>0</v>
      </c>
      <c r="AD591" s="143">
        <f t="shared" si="34"/>
        <v>0</v>
      </c>
      <c r="AE591" s="143">
        <f t="shared" si="34"/>
        <v>0</v>
      </c>
      <c r="AF591" s="143">
        <f t="shared" si="34"/>
        <v>0</v>
      </c>
      <c r="AG591" s="143">
        <f t="shared" si="34"/>
        <v>193425</v>
      </c>
      <c r="AH591" s="143">
        <f t="shared" si="34"/>
        <v>0</v>
      </c>
      <c r="AI591" s="143">
        <f t="shared" si="34"/>
        <v>0</v>
      </c>
      <c r="AJ591" s="143">
        <f t="shared" si="34"/>
        <v>0</v>
      </c>
      <c r="AK591" s="143">
        <f t="shared" si="34"/>
        <v>0</v>
      </c>
      <c r="AL591" s="143">
        <f t="shared" si="34"/>
        <v>116540</v>
      </c>
      <c r="AM591" s="143">
        <f t="shared" si="34"/>
        <v>0</v>
      </c>
      <c r="AN591" s="143">
        <f t="shared" si="34"/>
        <v>0</v>
      </c>
      <c r="AO591" s="143">
        <f t="shared" si="34"/>
        <v>0</v>
      </c>
      <c r="AP591" s="143">
        <f t="shared" si="34"/>
        <v>0</v>
      </c>
      <c r="AQ591" s="143">
        <f t="shared" si="34"/>
        <v>63902</v>
      </c>
      <c r="AR591" s="143">
        <f t="shared" si="34"/>
        <v>0</v>
      </c>
      <c r="AS591" s="143">
        <f t="shared" si="34"/>
        <v>0</v>
      </c>
      <c r="AT591" s="143">
        <f t="shared" si="34"/>
        <v>0</v>
      </c>
      <c r="AU591" s="143">
        <f t="shared" si="34"/>
        <v>0</v>
      </c>
      <c r="AV591" s="143">
        <f t="shared" si="34"/>
        <v>415964</v>
      </c>
      <c r="AW591" s="143">
        <f t="shared" si="34"/>
        <v>0</v>
      </c>
      <c r="AX591" s="143">
        <f t="shared" si="34"/>
        <v>0</v>
      </c>
      <c r="AY591" s="143">
        <f t="shared" si="34"/>
        <v>0</v>
      </c>
      <c r="AZ591" s="143">
        <f t="shared" si="34"/>
        <v>0</v>
      </c>
      <c r="BA591" s="143">
        <f t="shared" si="34"/>
        <v>1567862</v>
      </c>
      <c r="BB591" s="143">
        <f t="shared" si="34"/>
        <v>0</v>
      </c>
      <c r="BC591" s="143">
        <f t="shared" si="34"/>
        <v>0</v>
      </c>
      <c r="BD591" s="143">
        <f t="shared" si="34"/>
        <v>0</v>
      </c>
      <c r="BE591" s="143">
        <f t="shared" si="34"/>
        <v>0</v>
      </c>
      <c r="BF591" s="143">
        <f t="shared" si="34"/>
        <v>500012</v>
      </c>
      <c r="BG591" s="143">
        <f t="shared" si="34"/>
        <v>0</v>
      </c>
      <c r="BH591" s="143">
        <f t="shared" si="34"/>
        <v>0</v>
      </c>
      <c r="BI591" s="143">
        <f t="shared" si="34"/>
        <v>0</v>
      </c>
      <c r="BJ591" s="143">
        <f t="shared" si="34"/>
        <v>0</v>
      </c>
      <c r="BK591" s="143">
        <f t="shared" si="34"/>
        <v>-401483</v>
      </c>
      <c r="BL591" s="143">
        <f t="shared" si="34"/>
        <v>0</v>
      </c>
      <c r="BM591" s="143">
        <f t="shared" si="34"/>
        <v>0</v>
      </c>
      <c r="BN591" s="143">
        <f t="shared" si="34"/>
        <v>0</v>
      </c>
      <c r="BO591" s="143">
        <f t="shared" si="34"/>
        <v>0</v>
      </c>
      <c r="BP591" s="143">
        <f t="shared" si="34"/>
        <v>0</v>
      </c>
      <c r="BQ591" s="143">
        <f t="shared" si="34"/>
        <v>0</v>
      </c>
      <c r="BR591" s="143">
        <f t="shared" si="34"/>
        <v>0</v>
      </c>
      <c r="BS591" s="143">
        <f t="shared" si="32"/>
        <v>0</v>
      </c>
      <c r="BT591" s="143">
        <f t="shared" si="31"/>
        <v>0</v>
      </c>
      <c r="BU591" s="143">
        <f t="shared" si="31"/>
        <v>1043856</v>
      </c>
      <c r="BV591" s="143">
        <f t="shared" si="31"/>
        <v>0</v>
      </c>
      <c r="BW591" s="143">
        <f t="shared" si="31"/>
        <v>0</v>
      </c>
      <c r="BX591" s="143">
        <f t="shared" si="31"/>
        <v>0</v>
      </c>
      <c r="BY591" s="143" t="e">
        <f>BY91-#REF!</f>
        <v>#REF!</v>
      </c>
      <c r="CA591" s="143" t="e">
        <f>CA91-#REF!</f>
        <v>#REF!</v>
      </c>
      <c r="CB591" s="143" t="e">
        <f>CB91-#REF!</f>
        <v>#REF!</v>
      </c>
    </row>
    <row r="592" spans="8:80" hidden="1" x14ac:dyDescent="0.3">
      <c r="H592" s="143">
        <f t="shared" si="35"/>
        <v>0</v>
      </c>
      <c r="I592" s="143">
        <f t="shared" si="35"/>
        <v>0</v>
      </c>
      <c r="J592" s="143">
        <f t="shared" si="35"/>
        <v>0</v>
      </c>
      <c r="K592" s="143">
        <f t="shared" si="34"/>
        <v>0</v>
      </c>
      <c r="L592" s="143">
        <f t="shared" si="34"/>
        <v>0</v>
      </c>
      <c r="M592" s="143">
        <f t="shared" si="34"/>
        <v>0</v>
      </c>
      <c r="N592" s="143">
        <f t="shared" si="34"/>
        <v>0</v>
      </c>
      <c r="O592" s="143">
        <f t="shared" si="34"/>
        <v>0</v>
      </c>
      <c r="P592" s="143">
        <f t="shared" si="34"/>
        <v>0</v>
      </c>
      <c r="Q592" s="143">
        <f t="shared" si="34"/>
        <v>0</v>
      </c>
      <c r="R592" s="143">
        <f t="shared" si="34"/>
        <v>0</v>
      </c>
      <c r="S592" s="143">
        <f t="shared" si="34"/>
        <v>0</v>
      </c>
      <c r="T592" s="143">
        <f t="shared" si="34"/>
        <v>0</v>
      </c>
      <c r="U592" s="143">
        <f t="shared" si="34"/>
        <v>0</v>
      </c>
      <c r="V592" s="143">
        <f t="shared" si="34"/>
        <v>0</v>
      </c>
      <c r="W592" s="143">
        <f t="shared" si="34"/>
        <v>0</v>
      </c>
      <c r="X592" s="143">
        <f t="shared" si="34"/>
        <v>0</v>
      </c>
      <c r="Y592" s="143">
        <f t="shared" si="34"/>
        <v>0</v>
      </c>
      <c r="Z592" s="143">
        <f t="shared" ref="Z592:BR595" si="36">Z92-CR92</f>
        <v>0</v>
      </c>
      <c r="AA592" s="143">
        <f t="shared" si="36"/>
        <v>0</v>
      </c>
      <c r="AB592" s="143">
        <f t="shared" si="36"/>
        <v>0</v>
      </c>
      <c r="AC592" s="143">
        <f t="shared" si="36"/>
        <v>0</v>
      </c>
      <c r="AD592" s="143">
        <f t="shared" si="36"/>
        <v>0</v>
      </c>
      <c r="AE592" s="143">
        <f t="shared" si="36"/>
        <v>0</v>
      </c>
      <c r="AF592" s="143">
        <f t="shared" si="36"/>
        <v>0</v>
      </c>
      <c r="AG592" s="143">
        <f t="shared" si="36"/>
        <v>0</v>
      </c>
      <c r="AH592" s="143">
        <f t="shared" si="36"/>
        <v>0</v>
      </c>
      <c r="AI592" s="143">
        <f t="shared" si="36"/>
        <v>0</v>
      </c>
      <c r="AJ592" s="143">
        <f t="shared" si="36"/>
        <v>0</v>
      </c>
      <c r="AK592" s="143">
        <f t="shared" si="36"/>
        <v>0</v>
      </c>
      <c r="AL592" s="143">
        <f t="shared" si="36"/>
        <v>0</v>
      </c>
      <c r="AM592" s="143">
        <f t="shared" si="36"/>
        <v>0</v>
      </c>
      <c r="AN592" s="143">
        <f t="shared" si="36"/>
        <v>0</v>
      </c>
      <c r="AO592" s="143">
        <f t="shared" si="36"/>
        <v>0</v>
      </c>
      <c r="AP592" s="143">
        <f t="shared" si="36"/>
        <v>0</v>
      </c>
      <c r="AQ592" s="143">
        <f t="shared" si="36"/>
        <v>0</v>
      </c>
      <c r="AR592" s="143">
        <f t="shared" si="36"/>
        <v>0</v>
      </c>
      <c r="AS592" s="143">
        <f t="shared" si="36"/>
        <v>0</v>
      </c>
      <c r="AT592" s="143">
        <f t="shared" si="36"/>
        <v>0</v>
      </c>
      <c r="AU592" s="143">
        <f t="shared" si="36"/>
        <v>0</v>
      </c>
      <c r="AV592" s="143">
        <f t="shared" si="36"/>
        <v>0</v>
      </c>
      <c r="AW592" s="143">
        <f t="shared" si="36"/>
        <v>0</v>
      </c>
      <c r="AX592" s="143">
        <f t="shared" si="36"/>
        <v>0</v>
      </c>
      <c r="AY592" s="143">
        <f t="shared" si="36"/>
        <v>0</v>
      </c>
      <c r="AZ592" s="143">
        <f t="shared" si="36"/>
        <v>0</v>
      </c>
      <c r="BA592" s="143">
        <f t="shared" si="36"/>
        <v>0</v>
      </c>
      <c r="BB592" s="143">
        <f t="shared" si="36"/>
        <v>0</v>
      </c>
      <c r="BC592" s="143">
        <f t="shared" si="36"/>
        <v>0</v>
      </c>
      <c r="BD592" s="143">
        <f t="shared" si="36"/>
        <v>0</v>
      </c>
      <c r="BE592" s="143">
        <f t="shared" si="36"/>
        <v>0</v>
      </c>
      <c r="BF592" s="143">
        <f t="shared" si="36"/>
        <v>0</v>
      </c>
      <c r="BG592" s="143">
        <f t="shared" si="36"/>
        <v>0</v>
      </c>
      <c r="BH592" s="143">
        <f t="shared" si="36"/>
        <v>0</v>
      </c>
      <c r="BI592" s="143">
        <f t="shared" si="36"/>
        <v>0</v>
      </c>
      <c r="BJ592" s="143">
        <f t="shared" si="36"/>
        <v>0</v>
      </c>
      <c r="BK592" s="143">
        <f t="shared" si="36"/>
        <v>0</v>
      </c>
      <c r="BL592" s="143">
        <f t="shared" si="36"/>
        <v>0</v>
      </c>
      <c r="BM592" s="143">
        <f t="shared" si="36"/>
        <v>0</v>
      </c>
      <c r="BN592" s="143">
        <f t="shared" si="36"/>
        <v>0</v>
      </c>
      <c r="BO592" s="143">
        <f t="shared" si="36"/>
        <v>0</v>
      </c>
      <c r="BP592" s="143">
        <f t="shared" si="36"/>
        <v>0</v>
      </c>
      <c r="BQ592" s="143">
        <f t="shared" si="36"/>
        <v>0</v>
      </c>
      <c r="BR592" s="143">
        <f t="shared" si="36"/>
        <v>0</v>
      </c>
      <c r="BS592" s="143">
        <f t="shared" si="32"/>
        <v>0</v>
      </c>
      <c r="BT592" s="143">
        <f t="shared" si="31"/>
        <v>0</v>
      </c>
      <c r="BU592" s="143">
        <f t="shared" si="31"/>
        <v>0</v>
      </c>
      <c r="BV592" s="143">
        <f t="shared" si="31"/>
        <v>0</v>
      </c>
      <c r="BW592" s="143">
        <f t="shared" si="31"/>
        <v>0</v>
      </c>
      <c r="BX592" s="143">
        <f t="shared" si="31"/>
        <v>0</v>
      </c>
      <c r="BY592" s="143" t="e">
        <f>BY92-#REF!</f>
        <v>#REF!</v>
      </c>
      <c r="CA592" s="143" t="e">
        <f>CA92-#REF!</f>
        <v>#REF!</v>
      </c>
      <c r="CB592" s="143" t="e">
        <f>CB92-#REF!</f>
        <v>#REF!</v>
      </c>
    </row>
    <row r="593" spans="8:80" hidden="1" x14ac:dyDescent="0.3">
      <c r="H593" s="143">
        <f t="shared" si="35"/>
        <v>-4917039</v>
      </c>
      <c r="I593" s="143">
        <f t="shared" si="35"/>
        <v>0</v>
      </c>
      <c r="J593" s="143">
        <f t="shared" si="35"/>
        <v>0</v>
      </c>
      <c r="K593" s="143">
        <f t="shared" si="35"/>
        <v>0</v>
      </c>
      <c r="L593" s="143">
        <f t="shared" si="35"/>
        <v>0</v>
      </c>
      <c r="M593" s="143">
        <f t="shared" si="35"/>
        <v>629915</v>
      </c>
      <c r="N593" s="143">
        <f t="shared" si="35"/>
        <v>0</v>
      </c>
      <c r="O593" s="143">
        <f t="shared" si="35"/>
        <v>0</v>
      </c>
      <c r="P593" s="143">
        <f t="shared" si="35"/>
        <v>0</v>
      </c>
      <c r="Q593" s="143">
        <f t="shared" si="35"/>
        <v>0</v>
      </c>
      <c r="R593" s="143">
        <f t="shared" si="35"/>
        <v>1059858</v>
      </c>
      <c r="S593" s="143">
        <f t="shared" si="35"/>
        <v>0</v>
      </c>
      <c r="T593" s="143">
        <f t="shared" si="35"/>
        <v>0</v>
      </c>
      <c r="U593" s="143">
        <f t="shared" si="35"/>
        <v>0</v>
      </c>
      <c r="V593" s="143">
        <f t="shared" si="35"/>
        <v>0</v>
      </c>
      <c r="W593" s="143">
        <f t="shared" si="35"/>
        <v>13742</v>
      </c>
      <c r="X593" s="143">
        <f t="shared" ref="X593:Y595" si="37">X93-CP93</f>
        <v>0</v>
      </c>
      <c r="Y593" s="143">
        <f t="shared" si="37"/>
        <v>0</v>
      </c>
      <c r="Z593" s="143">
        <f t="shared" si="36"/>
        <v>0</v>
      </c>
      <c r="AA593" s="143">
        <f t="shared" si="36"/>
        <v>0</v>
      </c>
      <c r="AB593" s="143">
        <f t="shared" si="36"/>
        <v>52221</v>
      </c>
      <c r="AC593" s="143">
        <f t="shared" si="36"/>
        <v>0</v>
      </c>
      <c r="AD593" s="143">
        <f t="shared" si="36"/>
        <v>0</v>
      </c>
      <c r="AE593" s="143">
        <f t="shared" si="36"/>
        <v>0</v>
      </c>
      <c r="AF593" s="143">
        <f t="shared" si="36"/>
        <v>0</v>
      </c>
      <c r="AG593" s="143">
        <f t="shared" si="36"/>
        <v>410106</v>
      </c>
      <c r="AH593" s="143">
        <f t="shared" si="36"/>
        <v>0</v>
      </c>
      <c r="AI593" s="143">
        <f t="shared" si="36"/>
        <v>0</v>
      </c>
      <c r="AJ593" s="143">
        <f t="shared" si="36"/>
        <v>0</v>
      </c>
      <c r="AK593" s="143">
        <f t="shared" si="36"/>
        <v>0</v>
      </c>
      <c r="AL593" s="143">
        <f t="shared" si="36"/>
        <v>-150935</v>
      </c>
      <c r="AM593" s="143">
        <f t="shared" si="36"/>
        <v>0</v>
      </c>
      <c r="AN593" s="143">
        <f t="shared" si="36"/>
        <v>0</v>
      </c>
      <c r="AO593" s="143">
        <f t="shared" si="36"/>
        <v>0</v>
      </c>
      <c r="AP593" s="143">
        <f t="shared" si="36"/>
        <v>0</v>
      </c>
      <c r="AQ593" s="143">
        <f t="shared" si="36"/>
        <v>455384</v>
      </c>
      <c r="AR593" s="143">
        <f t="shared" si="36"/>
        <v>0</v>
      </c>
      <c r="AS593" s="143">
        <f t="shared" si="36"/>
        <v>0</v>
      </c>
      <c r="AT593" s="143">
        <f t="shared" si="36"/>
        <v>0</v>
      </c>
      <c r="AU593" s="143">
        <f t="shared" si="36"/>
        <v>0</v>
      </c>
      <c r="AV593" s="143">
        <f t="shared" si="36"/>
        <v>-465182</v>
      </c>
      <c r="AW593" s="143">
        <f t="shared" si="36"/>
        <v>0</v>
      </c>
      <c r="AX593" s="143">
        <f t="shared" si="36"/>
        <v>0</v>
      </c>
      <c r="AY593" s="143">
        <f t="shared" si="36"/>
        <v>0</v>
      </c>
      <c r="AZ593" s="143">
        <f t="shared" si="36"/>
        <v>0</v>
      </c>
      <c r="BA593" s="143">
        <f t="shared" si="36"/>
        <v>-327783</v>
      </c>
      <c r="BB593" s="143">
        <f t="shared" si="36"/>
        <v>0</v>
      </c>
      <c r="BC593" s="143">
        <f t="shared" si="36"/>
        <v>0</v>
      </c>
      <c r="BD593" s="143">
        <f t="shared" si="36"/>
        <v>0</v>
      </c>
      <c r="BE593" s="143">
        <f t="shared" si="36"/>
        <v>0</v>
      </c>
      <c r="BF593" s="143">
        <f t="shared" si="36"/>
        <v>-991078</v>
      </c>
      <c r="BG593" s="143">
        <f t="shared" si="36"/>
        <v>0</v>
      </c>
      <c r="BH593" s="143">
        <f t="shared" si="36"/>
        <v>0</v>
      </c>
      <c r="BI593" s="143">
        <f t="shared" si="36"/>
        <v>0</v>
      </c>
      <c r="BJ593" s="143">
        <f t="shared" si="36"/>
        <v>0</v>
      </c>
      <c r="BK593" s="143">
        <f t="shared" si="36"/>
        <v>-364724</v>
      </c>
      <c r="BL593" s="143">
        <f t="shared" si="36"/>
        <v>0</v>
      </c>
      <c r="BM593" s="143">
        <f t="shared" si="36"/>
        <v>0</v>
      </c>
      <c r="BN593" s="143">
        <f t="shared" si="36"/>
        <v>0</v>
      </c>
      <c r="BO593" s="143">
        <f t="shared" si="36"/>
        <v>0</v>
      </c>
      <c r="BP593" s="143">
        <f t="shared" si="36"/>
        <v>-845976</v>
      </c>
      <c r="BQ593" s="143">
        <f t="shared" si="36"/>
        <v>0</v>
      </c>
      <c r="BR593" s="143">
        <f t="shared" si="36"/>
        <v>0</v>
      </c>
      <c r="BS593" s="143">
        <f t="shared" si="32"/>
        <v>0</v>
      </c>
      <c r="BT593" s="143">
        <f t="shared" si="31"/>
        <v>0</v>
      </c>
      <c r="BU593" s="143">
        <f t="shared" si="31"/>
        <v>686248</v>
      </c>
      <c r="BV593" s="143">
        <f t="shared" si="31"/>
        <v>0</v>
      </c>
      <c r="BW593" s="143">
        <f t="shared" si="31"/>
        <v>0</v>
      </c>
      <c r="BX593" s="143">
        <f t="shared" si="31"/>
        <v>0</v>
      </c>
      <c r="BY593" s="143" t="e">
        <f>BY93-#REF!</f>
        <v>#REF!</v>
      </c>
      <c r="CA593" s="143" t="e">
        <f>CA93-#REF!</f>
        <v>#REF!</v>
      </c>
      <c r="CB593" s="143" t="e">
        <f>CB93-#REF!</f>
        <v>#REF!</v>
      </c>
    </row>
    <row r="594" spans="8:80" hidden="1" x14ac:dyDescent="0.3">
      <c r="H594" s="143">
        <f t="shared" si="35"/>
        <v>-4758823</v>
      </c>
      <c r="I594" s="143">
        <f t="shared" si="35"/>
        <v>0</v>
      </c>
      <c r="J594" s="143">
        <f t="shared" si="35"/>
        <v>0</v>
      </c>
      <c r="K594" s="143">
        <f t="shared" si="35"/>
        <v>0</v>
      </c>
      <c r="L594" s="143">
        <f t="shared" si="35"/>
        <v>0</v>
      </c>
      <c r="M594" s="143">
        <f t="shared" si="35"/>
        <v>604912</v>
      </c>
      <c r="N594" s="143">
        <f t="shared" si="35"/>
        <v>0</v>
      </c>
      <c r="O594" s="143">
        <f t="shared" si="35"/>
        <v>0</v>
      </c>
      <c r="P594" s="143">
        <f t="shared" si="35"/>
        <v>0</v>
      </c>
      <c r="Q594" s="143">
        <f t="shared" si="35"/>
        <v>0</v>
      </c>
      <c r="R594" s="143">
        <f t="shared" si="35"/>
        <v>996244</v>
      </c>
      <c r="S594" s="143">
        <f t="shared" si="35"/>
        <v>0</v>
      </c>
      <c r="T594" s="143">
        <f t="shared" si="35"/>
        <v>0</v>
      </c>
      <c r="U594" s="143">
        <f t="shared" si="35"/>
        <v>0</v>
      </c>
      <c r="V594" s="143">
        <f t="shared" si="35"/>
        <v>0</v>
      </c>
      <c r="W594" s="143">
        <f t="shared" si="35"/>
        <v>10828</v>
      </c>
      <c r="X594" s="143">
        <f t="shared" si="37"/>
        <v>0</v>
      </c>
      <c r="Y594" s="143">
        <f t="shared" si="37"/>
        <v>0</v>
      </c>
      <c r="Z594" s="143">
        <f t="shared" si="36"/>
        <v>0</v>
      </c>
      <c r="AA594" s="143">
        <f t="shared" si="36"/>
        <v>0</v>
      </c>
      <c r="AB594" s="143">
        <f t="shared" si="36"/>
        <v>26992</v>
      </c>
      <c r="AC594" s="143">
        <f t="shared" si="36"/>
        <v>0</v>
      </c>
      <c r="AD594" s="143">
        <f t="shared" si="36"/>
        <v>0</v>
      </c>
      <c r="AE594" s="143">
        <f t="shared" si="36"/>
        <v>0</v>
      </c>
      <c r="AF594" s="143">
        <f t="shared" si="36"/>
        <v>0</v>
      </c>
      <c r="AG594" s="143">
        <f t="shared" si="36"/>
        <v>363384</v>
      </c>
      <c r="AH594" s="143">
        <f t="shared" si="36"/>
        <v>0</v>
      </c>
      <c r="AI594" s="143">
        <f t="shared" si="36"/>
        <v>0</v>
      </c>
      <c r="AJ594" s="143">
        <f t="shared" si="36"/>
        <v>0</v>
      </c>
      <c r="AK594" s="143">
        <f t="shared" si="36"/>
        <v>0</v>
      </c>
      <c r="AL594" s="143">
        <f t="shared" si="36"/>
        <v>-154435</v>
      </c>
      <c r="AM594" s="143">
        <f t="shared" si="36"/>
        <v>0</v>
      </c>
      <c r="AN594" s="143">
        <f t="shared" si="36"/>
        <v>0</v>
      </c>
      <c r="AO594" s="143">
        <f t="shared" si="36"/>
        <v>0</v>
      </c>
      <c r="AP594" s="143">
        <f t="shared" si="36"/>
        <v>0</v>
      </c>
      <c r="AQ594" s="143">
        <f t="shared" si="36"/>
        <v>435360</v>
      </c>
      <c r="AR594" s="143">
        <f t="shared" si="36"/>
        <v>0</v>
      </c>
      <c r="AS594" s="143">
        <f t="shared" si="36"/>
        <v>0</v>
      </c>
      <c r="AT594" s="143">
        <f t="shared" si="36"/>
        <v>0</v>
      </c>
      <c r="AU594" s="143">
        <f t="shared" si="36"/>
        <v>0</v>
      </c>
      <c r="AV594" s="143">
        <f t="shared" si="36"/>
        <v>-430806</v>
      </c>
      <c r="AW594" s="143">
        <f t="shared" si="36"/>
        <v>0</v>
      </c>
      <c r="AX594" s="143">
        <f t="shared" si="36"/>
        <v>0</v>
      </c>
      <c r="AY594" s="143">
        <f t="shared" si="36"/>
        <v>0</v>
      </c>
      <c r="AZ594" s="143">
        <f t="shared" si="36"/>
        <v>0</v>
      </c>
      <c r="BA594" s="143">
        <f t="shared" si="36"/>
        <v>-319911</v>
      </c>
      <c r="BB594" s="143">
        <f t="shared" si="36"/>
        <v>0</v>
      </c>
      <c r="BC594" s="143">
        <f t="shared" si="36"/>
        <v>0</v>
      </c>
      <c r="BD594" s="143">
        <f t="shared" si="36"/>
        <v>0</v>
      </c>
      <c r="BE594" s="143">
        <f t="shared" si="36"/>
        <v>0</v>
      </c>
      <c r="BF594" s="143">
        <f t="shared" si="36"/>
        <v>-946941</v>
      </c>
      <c r="BG594" s="143">
        <f t="shared" si="36"/>
        <v>0</v>
      </c>
      <c r="BH594" s="143">
        <f t="shared" si="36"/>
        <v>0</v>
      </c>
      <c r="BI594" s="143">
        <f t="shared" si="36"/>
        <v>0</v>
      </c>
      <c r="BJ594" s="143">
        <f t="shared" si="36"/>
        <v>0</v>
      </c>
      <c r="BK594" s="143">
        <f t="shared" si="36"/>
        <v>-352671</v>
      </c>
      <c r="BL594" s="143">
        <f t="shared" si="36"/>
        <v>0</v>
      </c>
      <c r="BM594" s="143">
        <f t="shared" si="36"/>
        <v>0</v>
      </c>
      <c r="BN594" s="143">
        <f t="shared" si="36"/>
        <v>0</v>
      </c>
      <c r="BO594" s="143">
        <f t="shared" si="36"/>
        <v>0</v>
      </c>
      <c r="BP594" s="143">
        <f t="shared" si="36"/>
        <v>-822520</v>
      </c>
      <c r="BQ594" s="143">
        <f t="shared" si="36"/>
        <v>0</v>
      </c>
      <c r="BR594" s="143">
        <f t="shared" si="36"/>
        <v>0</v>
      </c>
      <c r="BS594" s="143">
        <f t="shared" si="32"/>
        <v>0</v>
      </c>
      <c r="BT594" s="143">
        <f t="shared" si="31"/>
        <v>0</v>
      </c>
      <c r="BU594" s="143">
        <f t="shared" si="31"/>
        <v>585627</v>
      </c>
      <c r="BV594" s="143">
        <f t="shared" si="31"/>
        <v>0</v>
      </c>
      <c r="BW594" s="143">
        <f t="shared" si="31"/>
        <v>0</v>
      </c>
      <c r="BX594" s="143">
        <f t="shared" si="31"/>
        <v>0</v>
      </c>
      <c r="BY594" s="143" t="e">
        <f>BY94-#REF!</f>
        <v>#REF!</v>
      </c>
      <c r="CA594" s="143" t="e">
        <f>CA94-#REF!</f>
        <v>#REF!</v>
      </c>
      <c r="CB594" s="143" t="e">
        <f>CB94-#REF!</f>
        <v>#REF!</v>
      </c>
    </row>
    <row r="595" spans="8:80" hidden="1" x14ac:dyDescent="0.3">
      <c r="H595" s="143">
        <f t="shared" si="35"/>
        <v>-1983</v>
      </c>
      <c r="I595" s="143">
        <f t="shared" si="35"/>
        <v>0</v>
      </c>
      <c r="J595" s="143">
        <f t="shared" si="35"/>
        <v>0</v>
      </c>
      <c r="K595" s="143">
        <f t="shared" si="35"/>
        <v>0</v>
      </c>
      <c r="L595" s="143">
        <f t="shared" si="35"/>
        <v>0</v>
      </c>
      <c r="M595" s="143">
        <f t="shared" si="35"/>
        <v>0</v>
      </c>
      <c r="N595" s="143">
        <f t="shared" si="35"/>
        <v>0</v>
      </c>
      <c r="O595" s="143">
        <f t="shared" si="35"/>
        <v>0</v>
      </c>
      <c r="P595" s="143">
        <f t="shared" si="35"/>
        <v>0</v>
      </c>
      <c r="Q595" s="143">
        <f t="shared" si="35"/>
        <v>0</v>
      </c>
      <c r="R595" s="143">
        <f t="shared" si="35"/>
        <v>399</v>
      </c>
      <c r="S595" s="143">
        <f t="shared" si="35"/>
        <v>0</v>
      </c>
      <c r="T595" s="143">
        <f t="shared" si="35"/>
        <v>0</v>
      </c>
      <c r="U595" s="143">
        <f t="shared" si="35"/>
        <v>0</v>
      </c>
      <c r="V595" s="143">
        <f t="shared" si="35"/>
        <v>0</v>
      </c>
      <c r="W595" s="143">
        <f t="shared" si="35"/>
        <v>-828</v>
      </c>
      <c r="X595" s="143">
        <f t="shared" si="37"/>
        <v>0</v>
      </c>
      <c r="Y595" s="143">
        <f t="shared" si="37"/>
        <v>0</v>
      </c>
      <c r="Z595" s="143">
        <f t="shared" si="36"/>
        <v>0</v>
      </c>
      <c r="AA595" s="143">
        <f t="shared" si="36"/>
        <v>0</v>
      </c>
      <c r="AB595" s="143">
        <f t="shared" si="36"/>
        <v>5162</v>
      </c>
      <c r="AC595" s="143">
        <f t="shared" si="36"/>
        <v>0</v>
      </c>
      <c r="AD595" s="143">
        <f t="shared" si="36"/>
        <v>0</v>
      </c>
      <c r="AE595" s="143">
        <f t="shared" si="36"/>
        <v>0</v>
      </c>
      <c r="AF595" s="143">
        <f t="shared" si="36"/>
        <v>0</v>
      </c>
      <c r="AG595" s="143">
        <f t="shared" si="36"/>
        <v>7185</v>
      </c>
      <c r="AH595" s="143">
        <f t="shared" si="36"/>
        <v>0</v>
      </c>
      <c r="AI595" s="143">
        <f t="shared" si="36"/>
        <v>0</v>
      </c>
      <c r="AJ595" s="143">
        <f t="shared" si="36"/>
        <v>0</v>
      </c>
      <c r="AK595" s="143">
        <f t="shared" si="36"/>
        <v>0</v>
      </c>
      <c r="AL595" s="143">
        <f t="shared" si="36"/>
        <v>0</v>
      </c>
      <c r="AM595" s="143">
        <f t="shared" si="36"/>
        <v>0</v>
      </c>
      <c r="AN595" s="143">
        <f t="shared" si="36"/>
        <v>0</v>
      </c>
      <c r="AO595" s="143">
        <f t="shared" si="36"/>
        <v>0</v>
      </c>
      <c r="AP595" s="143">
        <f t="shared" si="36"/>
        <v>0</v>
      </c>
      <c r="AQ595" s="143">
        <f t="shared" si="36"/>
        <v>0</v>
      </c>
      <c r="AR595" s="143">
        <f t="shared" si="36"/>
        <v>0</v>
      </c>
      <c r="AS595" s="143">
        <f t="shared" si="36"/>
        <v>0</v>
      </c>
      <c r="AT595" s="143">
        <f t="shared" si="36"/>
        <v>0</v>
      </c>
      <c r="AU595" s="143">
        <f t="shared" si="36"/>
        <v>0</v>
      </c>
      <c r="AV595" s="143">
        <f t="shared" si="36"/>
        <v>0</v>
      </c>
      <c r="AW595" s="143">
        <f t="shared" si="36"/>
        <v>0</v>
      </c>
      <c r="AX595" s="143">
        <f t="shared" si="36"/>
        <v>0</v>
      </c>
      <c r="AY595" s="143">
        <f t="shared" si="36"/>
        <v>0</v>
      </c>
      <c r="AZ595" s="143">
        <f t="shared" si="36"/>
        <v>0</v>
      </c>
      <c r="BA595" s="143">
        <f t="shared" si="36"/>
        <v>0</v>
      </c>
      <c r="BB595" s="143">
        <f t="shared" si="36"/>
        <v>0</v>
      </c>
      <c r="BC595" s="143">
        <f t="shared" si="36"/>
        <v>0</v>
      </c>
      <c r="BD595" s="143">
        <f t="shared" si="36"/>
        <v>0</v>
      </c>
      <c r="BE595" s="143">
        <f t="shared" si="36"/>
        <v>0</v>
      </c>
      <c r="BF595" s="143">
        <f t="shared" si="36"/>
        <v>0</v>
      </c>
      <c r="BG595" s="143">
        <f t="shared" si="36"/>
        <v>0</v>
      </c>
      <c r="BH595" s="143">
        <f t="shared" si="36"/>
        <v>0</v>
      </c>
      <c r="BI595" s="143">
        <f t="shared" si="36"/>
        <v>0</v>
      </c>
      <c r="BJ595" s="143">
        <f t="shared" si="36"/>
        <v>0</v>
      </c>
      <c r="BK595" s="143">
        <f t="shared" si="36"/>
        <v>0</v>
      </c>
      <c r="BL595" s="143">
        <f t="shared" si="36"/>
        <v>0</v>
      </c>
      <c r="BM595" s="143">
        <f t="shared" si="36"/>
        <v>0</v>
      </c>
      <c r="BN595" s="143">
        <f t="shared" si="36"/>
        <v>0</v>
      </c>
      <c r="BO595" s="143">
        <f t="shared" si="36"/>
        <v>0</v>
      </c>
      <c r="BP595" s="143">
        <f t="shared" si="36"/>
        <v>0</v>
      </c>
      <c r="BQ595" s="143">
        <f t="shared" si="36"/>
        <v>0</v>
      </c>
      <c r="BR595" s="143">
        <f t="shared" si="36"/>
        <v>0</v>
      </c>
      <c r="BS595" s="143">
        <f t="shared" si="32"/>
        <v>0</v>
      </c>
      <c r="BT595" s="143">
        <f t="shared" si="31"/>
        <v>0</v>
      </c>
      <c r="BU595" s="143">
        <f t="shared" si="31"/>
        <v>11918</v>
      </c>
      <c r="BV595" s="143">
        <f t="shared" si="31"/>
        <v>0</v>
      </c>
      <c r="BW595" s="143">
        <f t="shared" si="31"/>
        <v>0</v>
      </c>
      <c r="BX595" s="143">
        <f t="shared" si="31"/>
        <v>0</v>
      </c>
      <c r="BY595" s="143" t="e">
        <f>BY95-#REF!</f>
        <v>#REF!</v>
      </c>
      <c r="CA595" s="143" t="e">
        <f>CA95-#REF!</f>
        <v>#REF!</v>
      </c>
      <c r="CB595" s="143" t="e">
        <f>CB95-#REF!</f>
        <v>#REF!</v>
      </c>
    </row>
    <row r="596" spans="8:80" hidden="1" x14ac:dyDescent="0.3">
      <c r="H596" s="143">
        <f t="shared" ref="H596:BS600" si="38">H97-BZ97</f>
        <v>-257039</v>
      </c>
      <c r="I596" s="143">
        <f t="shared" si="38"/>
        <v>0</v>
      </c>
      <c r="J596" s="143">
        <f t="shared" si="38"/>
        <v>0</v>
      </c>
      <c r="K596" s="143">
        <f t="shared" si="38"/>
        <v>0</v>
      </c>
      <c r="L596" s="143">
        <f t="shared" si="38"/>
        <v>0</v>
      </c>
      <c r="M596" s="143">
        <f t="shared" si="38"/>
        <v>34915</v>
      </c>
      <c r="N596" s="143">
        <f t="shared" si="38"/>
        <v>0</v>
      </c>
      <c r="O596" s="143">
        <f t="shared" si="38"/>
        <v>0</v>
      </c>
      <c r="P596" s="143">
        <f t="shared" si="38"/>
        <v>0</v>
      </c>
      <c r="Q596" s="143">
        <f t="shared" si="38"/>
        <v>0</v>
      </c>
      <c r="R596" s="143">
        <f t="shared" si="38"/>
        <v>64858</v>
      </c>
      <c r="S596" s="143">
        <f t="shared" si="38"/>
        <v>0</v>
      </c>
      <c r="T596" s="143">
        <f t="shared" si="38"/>
        <v>0</v>
      </c>
      <c r="U596" s="143">
        <f t="shared" si="38"/>
        <v>0</v>
      </c>
      <c r="V596" s="143">
        <f t="shared" si="38"/>
        <v>0</v>
      </c>
      <c r="W596" s="143">
        <f t="shared" si="38"/>
        <v>3742</v>
      </c>
      <c r="X596" s="143">
        <f t="shared" si="38"/>
        <v>0</v>
      </c>
      <c r="Y596" s="143">
        <f t="shared" si="38"/>
        <v>0</v>
      </c>
      <c r="Z596" s="143">
        <f t="shared" si="38"/>
        <v>0</v>
      </c>
      <c r="AA596" s="143">
        <f t="shared" si="38"/>
        <v>0</v>
      </c>
      <c r="AB596" s="143">
        <f t="shared" si="38"/>
        <v>17221</v>
      </c>
      <c r="AC596" s="143">
        <f t="shared" si="38"/>
        <v>0</v>
      </c>
      <c r="AD596" s="143">
        <f t="shared" si="38"/>
        <v>0</v>
      </c>
      <c r="AE596" s="143">
        <f t="shared" si="38"/>
        <v>0</v>
      </c>
      <c r="AF596" s="143">
        <f t="shared" si="38"/>
        <v>0</v>
      </c>
      <c r="AG596" s="143">
        <f t="shared" si="38"/>
        <v>35106</v>
      </c>
      <c r="AH596" s="143">
        <f t="shared" si="38"/>
        <v>0</v>
      </c>
      <c r="AI596" s="143">
        <f t="shared" si="38"/>
        <v>0</v>
      </c>
      <c r="AJ596" s="143">
        <f t="shared" si="38"/>
        <v>0</v>
      </c>
      <c r="AK596" s="143">
        <f t="shared" si="38"/>
        <v>0</v>
      </c>
      <c r="AL596" s="143">
        <f t="shared" si="38"/>
        <v>-5935</v>
      </c>
      <c r="AM596" s="143">
        <f t="shared" si="38"/>
        <v>0</v>
      </c>
      <c r="AN596" s="143">
        <f t="shared" si="38"/>
        <v>0</v>
      </c>
      <c r="AO596" s="143">
        <f t="shared" si="38"/>
        <v>0</v>
      </c>
      <c r="AP596" s="143">
        <f t="shared" si="38"/>
        <v>0</v>
      </c>
      <c r="AQ596" s="143">
        <f t="shared" si="38"/>
        <v>45384</v>
      </c>
      <c r="AR596" s="143">
        <f t="shared" si="38"/>
        <v>0</v>
      </c>
      <c r="AS596" s="143">
        <f t="shared" si="38"/>
        <v>0</v>
      </c>
      <c r="AT596" s="143">
        <f t="shared" si="38"/>
        <v>0</v>
      </c>
      <c r="AU596" s="143">
        <f t="shared" si="38"/>
        <v>0</v>
      </c>
      <c r="AV596" s="143">
        <f t="shared" si="38"/>
        <v>-10182</v>
      </c>
      <c r="AW596" s="143">
        <f t="shared" si="38"/>
        <v>0</v>
      </c>
      <c r="AX596" s="143">
        <f t="shared" si="38"/>
        <v>0</v>
      </c>
      <c r="AY596" s="143">
        <f t="shared" si="38"/>
        <v>0</v>
      </c>
      <c r="AZ596" s="143">
        <f t="shared" si="38"/>
        <v>0</v>
      </c>
      <c r="BA596" s="143">
        <f t="shared" si="38"/>
        <v>-17783</v>
      </c>
      <c r="BB596" s="143">
        <f t="shared" si="38"/>
        <v>0</v>
      </c>
      <c r="BC596" s="143">
        <f t="shared" si="38"/>
        <v>0</v>
      </c>
      <c r="BD596" s="143">
        <f t="shared" si="38"/>
        <v>0</v>
      </c>
      <c r="BE596" s="143">
        <f t="shared" si="38"/>
        <v>0</v>
      </c>
      <c r="BF596" s="143">
        <f t="shared" si="38"/>
        <v>-51078</v>
      </c>
      <c r="BG596" s="143">
        <f t="shared" si="38"/>
        <v>0</v>
      </c>
      <c r="BH596" s="143">
        <f t="shared" si="38"/>
        <v>0</v>
      </c>
      <c r="BI596" s="143">
        <f t="shared" si="38"/>
        <v>0</v>
      </c>
      <c r="BJ596" s="143">
        <f t="shared" si="38"/>
        <v>0</v>
      </c>
      <c r="BK596" s="143">
        <f t="shared" si="38"/>
        <v>-19724</v>
      </c>
      <c r="BL596" s="143">
        <f t="shared" si="38"/>
        <v>0</v>
      </c>
      <c r="BM596" s="143">
        <f t="shared" si="38"/>
        <v>0</v>
      </c>
      <c r="BN596" s="143">
        <f t="shared" si="38"/>
        <v>0</v>
      </c>
      <c r="BO596" s="143">
        <f t="shared" si="38"/>
        <v>0</v>
      </c>
      <c r="BP596" s="143">
        <f t="shared" si="38"/>
        <v>-45976</v>
      </c>
      <c r="BQ596" s="143">
        <f t="shared" si="38"/>
        <v>0</v>
      </c>
      <c r="BR596" s="143">
        <f t="shared" si="38"/>
        <v>0</v>
      </c>
      <c r="BS596" s="143">
        <f t="shared" si="38"/>
        <v>0</v>
      </c>
      <c r="BT596" s="143">
        <f t="shared" ref="BP596:BX602" si="39">BT97-EL97</f>
        <v>0</v>
      </c>
      <c r="BU596" s="143">
        <f t="shared" si="39"/>
        <v>116248</v>
      </c>
      <c r="BV596" s="143">
        <f t="shared" si="39"/>
        <v>0</v>
      </c>
      <c r="BW596" s="143">
        <f t="shared" si="39"/>
        <v>0</v>
      </c>
      <c r="BX596" s="143">
        <f t="shared" si="39"/>
        <v>0</v>
      </c>
      <c r="BY596" s="143" t="e">
        <f>BY97-#REF!</f>
        <v>#REF!</v>
      </c>
      <c r="CA596" s="143" t="e">
        <f>CA97-#REF!</f>
        <v>#REF!</v>
      </c>
      <c r="CB596" s="143" t="e">
        <f>CB97-#REF!</f>
        <v>#REF!</v>
      </c>
    </row>
    <row r="597" spans="8:80" hidden="1" x14ac:dyDescent="0.3">
      <c r="H597" s="143">
        <f t="shared" si="38"/>
        <v>0</v>
      </c>
      <c r="I597" s="143">
        <f t="shared" si="38"/>
        <v>0</v>
      </c>
      <c r="J597" s="143">
        <f t="shared" si="38"/>
        <v>0</v>
      </c>
      <c r="K597" s="143">
        <f t="shared" si="38"/>
        <v>0</v>
      </c>
      <c r="L597" s="143">
        <f t="shared" si="38"/>
        <v>0</v>
      </c>
      <c r="M597" s="143">
        <f t="shared" si="38"/>
        <v>0</v>
      </c>
      <c r="N597" s="143">
        <f t="shared" si="38"/>
        <v>0</v>
      </c>
      <c r="O597" s="143">
        <f t="shared" si="38"/>
        <v>0</v>
      </c>
      <c r="P597" s="143">
        <f t="shared" si="38"/>
        <v>0</v>
      </c>
      <c r="Q597" s="143">
        <f t="shared" si="38"/>
        <v>0</v>
      </c>
      <c r="R597" s="143">
        <f t="shared" si="38"/>
        <v>0</v>
      </c>
      <c r="S597" s="143">
        <f t="shared" si="38"/>
        <v>0</v>
      </c>
      <c r="T597" s="143">
        <f t="shared" si="38"/>
        <v>0</v>
      </c>
      <c r="U597" s="143">
        <f t="shared" si="38"/>
        <v>0</v>
      </c>
      <c r="V597" s="143">
        <f t="shared" si="38"/>
        <v>0</v>
      </c>
      <c r="W597" s="143">
        <f t="shared" si="38"/>
        <v>0</v>
      </c>
      <c r="X597" s="143">
        <f t="shared" si="38"/>
        <v>0</v>
      </c>
      <c r="Y597" s="143">
        <f t="shared" si="38"/>
        <v>0</v>
      </c>
      <c r="Z597" s="143">
        <f t="shared" si="38"/>
        <v>0</v>
      </c>
      <c r="AA597" s="143">
        <f t="shared" si="38"/>
        <v>0</v>
      </c>
      <c r="AB597" s="143">
        <f t="shared" si="38"/>
        <v>0</v>
      </c>
      <c r="AC597" s="143">
        <f t="shared" si="38"/>
        <v>0</v>
      </c>
      <c r="AD597" s="143">
        <f t="shared" si="38"/>
        <v>0</v>
      </c>
      <c r="AE597" s="143">
        <f t="shared" si="38"/>
        <v>0</v>
      </c>
      <c r="AF597" s="143">
        <f t="shared" si="38"/>
        <v>0</v>
      </c>
      <c r="AG597" s="143">
        <f t="shared" si="38"/>
        <v>0</v>
      </c>
      <c r="AH597" s="143">
        <f t="shared" si="38"/>
        <v>0</v>
      </c>
      <c r="AI597" s="143">
        <f t="shared" si="38"/>
        <v>0</v>
      </c>
      <c r="AJ597" s="143">
        <f t="shared" si="38"/>
        <v>0</v>
      </c>
      <c r="AK597" s="143">
        <f t="shared" si="38"/>
        <v>0</v>
      </c>
      <c r="AL597" s="143">
        <f t="shared" si="38"/>
        <v>0</v>
      </c>
      <c r="AM597" s="143">
        <f t="shared" si="38"/>
        <v>0</v>
      </c>
      <c r="AN597" s="143">
        <f t="shared" si="38"/>
        <v>0</v>
      </c>
      <c r="AO597" s="143">
        <f t="shared" si="38"/>
        <v>0</v>
      </c>
      <c r="AP597" s="143">
        <f t="shared" si="38"/>
        <v>0</v>
      </c>
      <c r="AQ597" s="143">
        <f t="shared" si="38"/>
        <v>0</v>
      </c>
      <c r="AR597" s="143">
        <f t="shared" si="38"/>
        <v>0</v>
      </c>
      <c r="AS597" s="143">
        <f t="shared" si="38"/>
        <v>0</v>
      </c>
      <c r="AT597" s="143">
        <f t="shared" si="38"/>
        <v>0</v>
      </c>
      <c r="AU597" s="143">
        <f t="shared" si="38"/>
        <v>0</v>
      </c>
      <c r="AV597" s="143">
        <f t="shared" si="38"/>
        <v>0</v>
      </c>
      <c r="AW597" s="143">
        <f t="shared" si="38"/>
        <v>0</v>
      </c>
      <c r="AX597" s="143">
        <f t="shared" si="38"/>
        <v>0</v>
      </c>
      <c r="AY597" s="143">
        <f t="shared" si="38"/>
        <v>0</v>
      </c>
      <c r="AZ597" s="143">
        <f t="shared" si="38"/>
        <v>0</v>
      </c>
      <c r="BA597" s="143">
        <f t="shared" si="38"/>
        <v>0</v>
      </c>
      <c r="BB597" s="143">
        <f t="shared" si="38"/>
        <v>0</v>
      </c>
      <c r="BC597" s="143">
        <f t="shared" si="38"/>
        <v>0</v>
      </c>
      <c r="BD597" s="143">
        <f t="shared" si="38"/>
        <v>0</v>
      </c>
      <c r="BE597" s="143">
        <f t="shared" si="38"/>
        <v>0</v>
      </c>
      <c r="BF597" s="143">
        <f t="shared" si="38"/>
        <v>0</v>
      </c>
      <c r="BG597" s="143">
        <f t="shared" si="38"/>
        <v>0</v>
      </c>
      <c r="BH597" s="143">
        <f t="shared" si="38"/>
        <v>0</v>
      </c>
      <c r="BI597" s="143">
        <f t="shared" si="38"/>
        <v>0</v>
      </c>
      <c r="BJ597" s="143">
        <f t="shared" si="38"/>
        <v>0</v>
      </c>
      <c r="BK597" s="143">
        <f t="shared" si="38"/>
        <v>0</v>
      </c>
      <c r="BL597" s="143">
        <f t="shared" si="38"/>
        <v>0</v>
      </c>
      <c r="BM597" s="143">
        <f t="shared" si="38"/>
        <v>0</v>
      </c>
      <c r="BN597" s="143">
        <f t="shared" si="38"/>
        <v>0</v>
      </c>
      <c r="BO597" s="143">
        <f t="shared" si="38"/>
        <v>0</v>
      </c>
      <c r="BP597" s="143">
        <f t="shared" si="39"/>
        <v>0</v>
      </c>
      <c r="BQ597" s="143">
        <f t="shared" si="39"/>
        <v>0</v>
      </c>
      <c r="BR597" s="143">
        <f t="shared" si="39"/>
        <v>0</v>
      </c>
      <c r="BS597" s="143">
        <f t="shared" si="39"/>
        <v>0</v>
      </c>
      <c r="BT597" s="143">
        <f t="shared" si="39"/>
        <v>0</v>
      </c>
      <c r="BU597" s="143">
        <f t="shared" si="39"/>
        <v>0</v>
      </c>
      <c r="BV597" s="143">
        <f t="shared" si="39"/>
        <v>0</v>
      </c>
      <c r="BW597" s="143">
        <f t="shared" si="39"/>
        <v>0</v>
      </c>
      <c r="BX597" s="143">
        <f t="shared" si="39"/>
        <v>0</v>
      </c>
      <c r="BY597" s="143" t="e">
        <f>BY98-#REF!</f>
        <v>#REF!</v>
      </c>
      <c r="CA597" s="143" t="e">
        <f>CA98-#REF!</f>
        <v>#REF!</v>
      </c>
      <c r="CB597" s="143" t="e">
        <f>CB98-#REF!</f>
        <v>#REF!</v>
      </c>
    </row>
    <row r="598" spans="8:80" hidden="1" x14ac:dyDescent="0.3">
      <c r="H598" s="143">
        <f t="shared" si="38"/>
        <v>0</v>
      </c>
      <c r="I598" s="143">
        <f t="shared" si="38"/>
        <v>0</v>
      </c>
      <c r="J598" s="143">
        <f t="shared" si="38"/>
        <v>0</v>
      </c>
      <c r="K598" s="143">
        <f t="shared" si="38"/>
        <v>0</v>
      </c>
      <c r="L598" s="143">
        <f t="shared" si="38"/>
        <v>0</v>
      </c>
      <c r="M598" s="143">
        <f t="shared" si="38"/>
        <v>0</v>
      </c>
      <c r="N598" s="143">
        <f t="shared" si="38"/>
        <v>0</v>
      </c>
      <c r="O598" s="143">
        <f t="shared" si="38"/>
        <v>0</v>
      </c>
      <c r="P598" s="143">
        <f t="shared" si="38"/>
        <v>0</v>
      </c>
      <c r="Q598" s="143">
        <f t="shared" si="38"/>
        <v>0</v>
      </c>
      <c r="R598" s="143">
        <f t="shared" si="38"/>
        <v>0</v>
      </c>
      <c r="S598" s="143">
        <f t="shared" si="38"/>
        <v>0</v>
      </c>
      <c r="T598" s="143">
        <f t="shared" si="38"/>
        <v>0</v>
      </c>
      <c r="U598" s="143">
        <f t="shared" si="38"/>
        <v>0</v>
      </c>
      <c r="V598" s="143">
        <f t="shared" si="38"/>
        <v>0</v>
      </c>
      <c r="W598" s="143">
        <f t="shared" si="38"/>
        <v>0</v>
      </c>
      <c r="X598" s="143">
        <f t="shared" si="38"/>
        <v>0</v>
      </c>
      <c r="Y598" s="143">
        <f t="shared" si="38"/>
        <v>0</v>
      </c>
      <c r="Z598" s="143">
        <f t="shared" si="38"/>
        <v>0</v>
      </c>
      <c r="AA598" s="143">
        <f t="shared" si="38"/>
        <v>0</v>
      </c>
      <c r="AB598" s="143">
        <f t="shared" si="38"/>
        <v>0</v>
      </c>
      <c r="AC598" s="143">
        <f t="shared" si="38"/>
        <v>0</v>
      </c>
      <c r="AD598" s="143">
        <f t="shared" si="38"/>
        <v>0</v>
      </c>
      <c r="AE598" s="143">
        <f t="shared" si="38"/>
        <v>0</v>
      </c>
      <c r="AF598" s="143">
        <f t="shared" si="38"/>
        <v>0</v>
      </c>
      <c r="AG598" s="143">
        <f t="shared" si="38"/>
        <v>0</v>
      </c>
      <c r="AH598" s="143">
        <f t="shared" si="38"/>
        <v>0</v>
      </c>
      <c r="AI598" s="143">
        <f t="shared" si="38"/>
        <v>0</v>
      </c>
      <c r="AJ598" s="143">
        <f t="shared" si="38"/>
        <v>0</v>
      </c>
      <c r="AK598" s="143">
        <f t="shared" si="38"/>
        <v>0</v>
      </c>
      <c r="AL598" s="143">
        <f t="shared" si="38"/>
        <v>0</v>
      </c>
      <c r="AM598" s="143">
        <f t="shared" si="38"/>
        <v>0</v>
      </c>
      <c r="AN598" s="143">
        <f t="shared" si="38"/>
        <v>0</v>
      </c>
      <c r="AO598" s="143">
        <f t="shared" si="38"/>
        <v>0</v>
      </c>
      <c r="AP598" s="143">
        <f t="shared" si="38"/>
        <v>0</v>
      </c>
      <c r="AQ598" s="143">
        <f t="shared" si="38"/>
        <v>0</v>
      </c>
      <c r="AR598" s="143">
        <f t="shared" si="38"/>
        <v>0</v>
      </c>
      <c r="AS598" s="143">
        <f t="shared" si="38"/>
        <v>0</v>
      </c>
      <c r="AT598" s="143">
        <f t="shared" si="38"/>
        <v>0</v>
      </c>
      <c r="AU598" s="143">
        <f t="shared" si="38"/>
        <v>0</v>
      </c>
      <c r="AV598" s="143">
        <f t="shared" si="38"/>
        <v>0</v>
      </c>
      <c r="AW598" s="143">
        <f t="shared" si="38"/>
        <v>0</v>
      </c>
      <c r="AX598" s="143">
        <f t="shared" si="38"/>
        <v>0</v>
      </c>
      <c r="AY598" s="143">
        <f t="shared" si="38"/>
        <v>0</v>
      </c>
      <c r="AZ598" s="143">
        <f t="shared" si="38"/>
        <v>0</v>
      </c>
      <c r="BA598" s="143">
        <f t="shared" si="38"/>
        <v>0</v>
      </c>
      <c r="BB598" s="143">
        <f t="shared" si="38"/>
        <v>0</v>
      </c>
      <c r="BC598" s="143">
        <f t="shared" si="38"/>
        <v>0</v>
      </c>
      <c r="BD598" s="143">
        <f t="shared" si="38"/>
        <v>0</v>
      </c>
      <c r="BE598" s="143">
        <f t="shared" si="38"/>
        <v>0</v>
      </c>
      <c r="BF598" s="143">
        <f t="shared" si="38"/>
        <v>0</v>
      </c>
      <c r="BG598" s="143">
        <f t="shared" si="38"/>
        <v>0</v>
      </c>
      <c r="BH598" s="143">
        <f t="shared" si="38"/>
        <v>0</v>
      </c>
      <c r="BI598" s="143">
        <f t="shared" si="38"/>
        <v>0</v>
      </c>
      <c r="BJ598" s="143">
        <f t="shared" si="38"/>
        <v>0</v>
      </c>
      <c r="BK598" s="143">
        <f t="shared" si="38"/>
        <v>0</v>
      </c>
      <c r="BL598" s="143">
        <f t="shared" si="38"/>
        <v>0</v>
      </c>
      <c r="BM598" s="143">
        <f t="shared" si="38"/>
        <v>0</v>
      </c>
      <c r="BN598" s="143">
        <f t="shared" si="38"/>
        <v>0</v>
      </c>
      <c r="BO598" s="143">
        <f t="shared" si="38"/>
        <v>0</v>
      </c>
      <c r="BP598" s="143">
        <f t="shared" si="39"/>
        <v>0</v>
      </c>
      <c r="BQ598" s="143">
        <f t="shared" si="39"/>
        <v>0</v>
      </c>
      <c r="BR598" s="143">
        <f t="shared" si="39"/>
        <v>0</v>
      </c>
      <c r="BS598" s="143">
        <f t="shared" si="39"/>
        <v>0</v>
      </c>
      <c r="BT598" s="143">
        <f t="shared" si="39"/>
        <v>0</v>
      </c>
      <c r="BU598" s="143">
        <f t="shared" si="39"/>
        <v>0</v>
      </c>
      <c r="BV598" s="143">
        <f t="shared" si="39"/>
        <v>0</v>
      </c>
      <c r="BW598" s="143">
        <f t="shared" si="39"/>
        <v>0</v>
      </c>
      <c r="BX598" s="143">
        <f t="shared" si="39"/>
        <v>0</v>
      </c>
      <c r="BY598" s="143" t="e">
        <f>BY99-#REF!</f>
        <v>#REF!</v>
      </c>
      <c r="CA598" s="143" t="e">
        <f>CA99-#REF!</f>
        <v>#REF!</v>
      </c>
      <c r="CB598" s="143" t="e">
        <f>CB99-#REF!</f>
        <v>#REF!</v>
      </c>
    </row>
    <row r="599" spans="8:80" hidden="1" x14ac:dyDescent="0.3">
      <c r="H599" s="143">
        <f t="shared" si="38"/>
        <v>0</v>
      </c>
      <c r="I599" s="143">
        <f t="shared" si="38"/>
        <v>0</v>
      </c>
      <c r="J599" s="143">
        <f t="shared" si="38"/>
        <v>0</v>
      </c>
      <c r="K599" s="143">
        <f t="shared" si="38"/>
        <v>0</v>
      </c>
      <c r="L599" s="143">
        <f t="shared" si="38"/>
        <v>0</v>
      </c>
      <c r="M599" s="143">
        <f t="shared" si="38"/>
        <v>0</v>
      </c>
      <c r="N599" s="143">
        <f t="shared" si="38"/>
        <v>0</v>
      </c>
      <c r="O599" s="143">
        <f t="shared" si="38"/>
        <v>0</v>
      </c>
      <c r="P599" s="143">
        <f t="shared" si="38"/>
        <v>0</v>
      </c>
      <c r="Q599" s="143">
        <f t="shared" si="38"/>
        <v>0</v>
      </c>
      <c r="R599" s="143">
        <f t="shared" si="38"/>
        <v>0</v>
      </c>
      <c r="S599" s="143">
        <f t="shared" si="38"/>
        <v>0</v>
      </c>
      <c r="T599" s="143">
        <f t="shared" si="38"/>
        <v>0</v>
      </c>
      <c r="U599" s="143">
        <f t="shared" si="38"/>
        <v>0</v>
      </c>
      <c r="V599" s="143">
        <f t="shared" si="38"/>
        <v>0</v>
      </c>
      <c r="W599" s="143">
        <f t="shared" si="38"/>
        <v>0</v>
      </c>
      <c r="X599" s="143">
        <f t="shared" si="38"/>
        <v>0</v>
      </c>
      <c r="Y599" s="143">
        <f t="shared" si="38"/>
        <v>0</v>
      </c>
      <c r="Z599" s="143">
        <f t="shared" si="38"/>
        <v>0</v>
      </c>
      <c r="AA599" s="143">
        <f t="shared" si="38"/>
        <v>0</v>
      </c>
      <c r="AB599" s="143">
        <f t="shared" si="38"/>
        <v>0</v>
      </c>
      <c r="AC599" s="143">
        <f t="shared" si="38"/>
        <v>0</v>
      </c>
      <c r="AD599" s="143">
        <f t="shared" si="38"/>
        <v>0</v>
      </c>
      <c r="AE599" s="143">
        <f t="shared" si="38"/>
        <v>0</v>
      </c>
      <c r="AF599" s="143">
        <f t="shared" si="38"/>
        <v>0</v>
      </c>
      <c r="AG599" s="143">
        <f t="shared" si="38"/>
        <v>0</v>
      </c>
      <c r="AH599" s="143">
        <f t="shared" si="38"/>
        <v>0</v>
      </c>
      <c r="AI599" s="143">
        <f t="shared" si="38"/>
        <v>0</v>
      </c>
      <c r="AJ599" s="143">
        <f t="shared" si="38"/>
        <v>0</v>
      </c>
      <c r="AK599" s="143">
        <f t="shared" si="38"/>
        <v>0</v>
      </c>
      <c r="AL599" s="143">
        <f t="shared" si="38"/>
        <v>0</v>
      </c>
      <c r="AM599" s="143">
        <f t="shared" si="38"/>
        <v>0</v>
      </c>
      <c r="AN599" s="143">
        <f t="shared" si="38"/>
        <v>0</v>
      </c>
      <c r="AO599" s="143">
        <f t="shared" si="38"/>
        <v>0</v>
      </c>
      <c r="AP599" s="143">
        <f t="shared" si="38"/>
        <v>0</v>
      </c>
      <c r="AQ599" s="143">
        <f t="shared" si="38"/>
        <v>0</v>
      </c>
      <c r="AR599" s="143">
        <f t="shared" si="38"/>
        <v>0</v>
      </c>
      <c r="AS599" s="143">
        <f t="shared" si="38"/>
        <v>0</v>
      </c>
      <c r="AT599" s="143">
        <f t="shared" si="38"/>
        <v>0</v>
      </c>
      <c r="AU599" s="143">
        <f t="shared" si="38"/>
        <v>0</v>
      </c>
      <c r="AV599" s="143">
        <f t="shared" si="38"/>
        <v>0</v>
      </c>
      <c r="AW599" s="143">
        <f t="shared" si="38"/>
        <v>0</v>
      </c>
      <c r="AX599" s="143">
        <f t="shared" si="38"/>
        <v>0</v>
      </c>
      <c r="AY599" s="143">
        <f t="shared" si="38"/>
        <v>0</v>
      </c>
      <c r="AZ599" s="143">
        <f t="shared" si="38"/>
        <v>0</v>
      </c>
      <c r="BA599" s="143">
        <f t="shared" si="38"/>
        <v>0</v>
      </c>
      <c r="BB599" s="143">
        <f t="shared" si="38"/>
        <v>0</v>
      </c>
      <c r="BC599" s="143">
        <f t="shared" si="38"/>
        <v>0</v>
      </c>
      <c r="BD599" s="143">
        <f t="shared" si="38"/>
        <v>0</v>
      </c>
      <c r="BE599" s="143">
        <f t="shared" si="38"/>
        <v>0</v>
      </c>
      <c r="BF599" s="143">
        <f t="shared" si="38"/>
        <v>0</v>
      </c>
      <c r="BG599" s="143">
        <f t="shared" si="38"/>
        <v>0</v>
      </c>
      <c r="BH599" s="143">
        <f t="shared" si="38"/>
        <v>0</v>
      </c>
      <c r="BI599" s="143">
        <f t="shared" si="38"/>
        <v>0</v>
      </c>
      <c r="BJ599" s="143">
        <f t="shared" si="38"/>
        <v>0</v>
      </c>
      <c r="BK599" s="143">
        <f t="shared" si="38"/>
        <v>0</v>
      </c>
      <c r="BL599" s="143">
        <f t="shared" si="38"/>
        <v>0</v>
      </c>
      <c r="BM599" s="143">
        <f t="shared" si="38"/>
        <v>0</v>
      </c>
      <c r="BN599" s="143">
        <f t="shared" si="38"/>
        <v>0</v>
      </c>
      <c r="BO599" s="143">
        <f t="shared" si="38"/>
        <v>0</v>
      </c>
      <c r="BP599" s="143">
        <f t="shared" si="39"/>
        <v>0</v>
      </c>
      <c r="BQ599" s="143">
        <f t="shared" si="39"/>
        <v>0</v>
      </c>
      <c r="BR599" s="143">
        <f t="shared" si="39"/>
        <v>0</v>
      </c>
      <c r="BS599" s="143">
        <f t="shared" si="39"/>
        <v>0</v>
      </c>
      <c r="BT599" s="143">
        <f t="shared" si="39"/>
        <v>0</v>
      </c>
      <c r="BU599" s="143">
        <f t="shared" si="39"/>
        <v>0</v>
      </c>
      <c r="BV599" s="143">
        <f t="shared" si="39"/>
        <v>0</v>
      </c>
      <c r="BW599" s="143">
        <f t="shared" si="39"/>
        <v>0</v>
      </c>
      <c r="BX599" s="143">
        <f t="shared" si="39"/>
        <v>0</v>
      </c>
      <c r="BY599" s="143" t="e">
        <f>BY100-#REF!</f>
        <v>#REF!</v>
      </c>
      <c r="CA599" s="143" t="e">
        <f>CA100-#REF!</f>
        <v>#REF!</v>
      </c>
      <c r="CB599" s="143" t="e">
        <f>CB100-#REF!</f>
        <v>#REF!</v>
      </c>
    </row>
    <row r="600" spans="8:80" hidden="1" x14ac:dyDescent="0.3">
      <c r="H600" s="143">
        <f t="shared" si="38"/>
        <v>0</v>
      </c>
      <c r="I600" s="143">
        <f t="shared" si="38"/>
        <v>0</v>
      </c>
      <c r="J600" s="143">
        <f t="shared" si="38"/>
        <v>0</v>
      </c>
      <c r="K600" s="143">
        <f t="shared" si="38"/>
        <v>0</v>
      </c>
      <c r="L600" s="143">
        <f t="shared" si="38"/>
        <v>0</v>
      </c>
      <c r="M600" s="143">
        <f t="shared" si="38"/>
        <v>0</v>
      </c>
      <c r="N600" s="143">
        <f t="shared" si="38"/>
        <v>0</v>
      </c>
      <c r="O600" s="143">
        <f t="shared" si="38"/>
        <v>0</v>
      </c>
      <c r="P600" s="143">
        <f t="shared" si="38"/>
        <v>0</v>
      </c>
      <c r="Q600" s="143">
        <f t="shared" si="38"/>
        <v>0</v>
      </c>
      <c r="R600" s="143">
        <f t="shared" si="38"/>
        <v>0</v>
      </c>
      <c r="S600" s="143">
        <f t="shared" ref="R600:BO602" si="40">S101-CK101</f>
        <v>0</v>
      </c>
      <c r="T600" s="143">
        <f t="shared" si="40"/>
        <v>0</v>
      </c>
      <c r="U600" s="143">
        <f t="shared" si="40"/>
        <v>0</v>
      </c>
      <c r="V600" s="143">
        <f t="shared" si="40"/>
        <v>0</v>
      </c>
      <c r="W600" s="143">
        <f t="shared" si="40"/>
        <v>0</v>
      </c>
      <c r="X600" s="143">
        <f t="shared" si="40"/>
        <v>0</v>
      </c>
      <c r="Y600" s="143">
        <f t="shared" si="40"/>
        <v>0</v>
      </c>
      <c r="Z600" s="143">
        <f t="shared" si="40"/>
        <v>0</v>
      </c>
      <c r="AA600" s="143">
        <f t="shared" si="40"/>
        <v>0</v>
      </c>
      <c r="AB600" s="143">
        <f t="shared" si="40"/>
        <v>0</v>
      </c>
      <c r="AC600" s="143">
        <f t="shared" si="40"/>
        <v>0</v>
      </c>
      <c r="AD600" s="143">
        <f t="shared" si="40"/>
        <v>0</v>
      </c>
      <c r="AE600" s="143">
        <f t="shared" si="40"/>
        <v>0</v>
      </c>
      <c r="AF600" s="143">
        <f t="shared" si="40"/>
        <v>0</v>
      </c>
      <c r="AG600" s="143">
        <f t="shared" si="40"/>
        <v>0</v>
      </c>
      <c r="AH600" s="143">
        <f t="shared" si="40"/>
        <v>0</v>
      </c>
      <c r="AI600" s="143">
        <f t="shared" si="40"/>
        <v>0</v>
      </c>
      <c r="AJ600" s="143">
        <f t="shared" si="40"/>
        <v>0</v>
      </c>
      <c r="AK600" s="143">
        <f t="shared" si="40"/>
        <v>0</v>
      </c>
      <c r="AL600" s="143">
        <f t="shared" si="40"/>
        <v>0</v>
      </c>
      <c r="AM600" s="143">
        <f t="shared" si="40"/>
        <v>0</v>
      </c>
      <c r="AN600" s="143">
        <f t="shared" si="40"/>
        <v>0</v>
      </c>
      <c r="AO600" s="143">
        <f t="shared" si="40"/>
        <v>0</v>
      </c>
      <c r="AP600" s="143">
        <f t="shared" si="40"/>
        <v>0</v>
      </c>
      <c r="AQ600" s="143">
        <f t="shared" si="40"/>
        <v>0</v>
      </c>
      <c r="AR600" s="143">
        <f t="shared" si="40"/>
        <v>0</v>
      </c>
      <c r="AS600" s="143">
        <f t="shared" si="40"/>
        <v>0</v>
      </c>
      <c r="AT600" s="143">
        <f t="shared" si="40"/>
        <v>0</v>
      </c>
      <c r="AU600" s="143">
        <f t="shared" si="40"/>
        <v>0</v>
      </c>
      <c r="AV600" s="143">
        <f t="shared" si="40"/>
        <v>0</v>
      </c>
      <c r="AW600" s="143">
        <f t="shared" si="40"/>
        <v>0</v>
      </c>
      <c r="AX600" s="143">
        <f t="shared" si="40"/>
        <v>0</v>
      </c>
      <c r="AY600" s="143">
        <f t="shared" si="40"/>
        <v>0</v>
      </c>
      <c r="AZ600" s="143">
        <f t="shared" si="40"/>
        <v>0</v>
      </c>
      <c r="BA600" s="143">
        <f t="shared" si="40"/>
        <v>0</v>
      </c>
      <c r="BB600" s="143">
        <f t="shared" si="40"/>
        <v>0</v>
      </c>
      <c r="BC600" s="143">
        <f t="shared" si="40"/>
        <v>0</v>
      </c>
      <c r="BD600" s="143">
        <f t="shared" si="40"/>
        <v>0</v>
      </c>
      <c r="BE600" s="143">
        <f t="shared" si="40"/>
        <v>0</v>
      </c>
      <c r="BF600" s="143">
        <f t="shared" si="40"/>
        <v>0</v>
      </c>
      <c r="BG600" s="143">
        <f t="shared" si="40"/>
        <v>0</v>
      </c>
      <c r="BH600" s="143">
        <f t="shared" si="40"/>
        <v>0</v>
      </c>
      <c r="BI600" s="143">
        <f t="shared" si="40"/>
        <v>0</v>
      </c>
      <c r="BJ600" s="143">
        <f t="shared" si="40"/>
        <v>0</v>
      </c>
      <c r="BK600" s="143">
        <f t="shared" si="40"/>
        <v>0</v>
      </c>
      <c r="BL600" s="143">
        <f t="shared" si="40"/>
        <v>0</v>
      </c>
      <c r="BM600" s="143">
        <f t="shared" si="40"/>
        <v>0</v>
      </c>
      <c r="BN600" s="143">
        <f t="shared" si="40"/>
        <v>0</v>
      </c>
      <c r="BO600" s="143">
        <f t="shared" si="40"/>
        <v>0</v>
      </c>
      <c r="BP600" s="143">
        <f t="shared" si="39"/>
        <v>0</v>
      </c>
      <c r="BQ600" s="143">
        <f t="shared" si="39"/>
        <v>0</v>
      </c>
      <c r="BR600" s="143">
        <f t="shared" si="39"/>
        <v>0</v>
      </c>
      <c r="BS600" s="143">
        <f t="shared" si="39"/>
        <v>0</v>
      </c>
      <c r="BT600" s="143">
        <f t="shared" si="39"/>
        <v>0</v>
      </c>
      <c r="BU600" s="143">
        <f t="shared" si="39"/>
        <v>0</v>
      </c>
      <c r="BV600" s="143">
        <f t="shared" si="39"/>
        <v>0</v>
      </c>
      <c r="BW600" s="143">
        <f t="shared" si="39"/>
        <v>0</v>
      </c>
      <c r="BX600" s="143">
        <f t="shared" si="39"/>
        <v>0</v>
      </c>
      <c r="BY600" s="143" t="e">
        <f>BY101-#REF!</f>
        <v>#REF!</v>
      </c>
      <c r="CA600" s="143" t="e">
        <f>CA101-#REF!</f>
        <v>#REF!</v>
      </c>
      <c r="CB600" s="143" t="e">
        <f>CB101-#REF!</f>
        <v>#REF!</v>
      </c>
    </row>
    <row r="601" spans="8:80" hidden="1" x14ac:dyDescent="0.3">
      <c r="H601" s="143">
        <f t="shared" ref="H601:Q602" si="41">H102-BZ102</f>
        <v>0</v>
      </c>
      <c r="I601" s="143">
        <f t="shared" si="41"/>
        <v>0</v>
      </c>
      <c r="J601" s="143">
        <f t="shared" si="41"/>
        <v>0</v>
      </c>
      <c r="K601" s="143">
        <f t="shared" si="41"/>
        <v>0</v>
      </c>
      <c r="L601" s="143">
        <f t="shared" si="41"/>
        <v>0</v>
      </c>
      <c r="M601" s="143">
        <f t="shared" si="41"/>
        <v>0</v>
      </c>
      <c r="N601" s="143">
        <f t="shared" si="41"/>
        <v>0</v>
      </c>
      <c r="O601" s="143">
        <f t="shared" si="41"/>
        <v>0</v>
      </c>
      <c r="P601" s="143">
        <f t="shared" si="41"/>
        <v>0</v>
      </c>
      <c r="Q601" s="143">
        <f t="shared" si="41"/>
        <v>0</v>
      </c>
      <c r="R601" s="143">
        <f t="shared" si="40"/>
        <v>0</v>
      </c>
      <c r="S601" s="143">
        <f t="shared" si="40"/>
        <v>0</v>
      </c>
      <c r="T601" s="143">
        <f t="shared" si="40"/>
        <v>0</v>
      </c>
      <c r="U601" s="143">
        <f t="shared" si="40"/>
        <v>0</v>
      </c>
      <c r="V601" s="143">
        <f t="shared" si="40"/>
        <v>0</v>
      </c>
      <c r="W601" s="143">
        <f t="shared" si="40"/>
        <v>0</v>
      </c>
      <c r="X601" s="143">
        <f t="shared" si="40"/>
        <v>0</v>
      </c>
      <c r="Y601" s="143">
        <f t="shared" si="40"/>
        <v>0</v>
      </c>
      <c r="Z601" s="143">
        <f t="shared" si="40"/>
        <v>0</v>
      </c>
      <c r="AA601" s="143">
        <f t="shared" si="40"/>
        <v>0</v>
      </c>
      <c r="AB601" s="143">
        <f t="shared" si="40"/>
        <v>0</v>
      </c>
      <c r="AC601" s="143">
        <f t="shared" si="40"/>
        <v>0</v>
      </c>
      <c r="AD601" s="143">
        <f t="shared" si="40"/>
        <v>0</v>
      </c>
      <c r="AE601" s="143">
        <f t="shared" si="40"/>
        <v>0</v>
      </c>
      <c r="AF601" s="143">
        <f t="shared" si="40"/>
        <v>0</v>
      </c>
      <c r="AG601" s="143">
        <f t="shared" si="40"/>
        <v>0</v>
      </c>
      <c r="AH601" s="143">
        <f t="shared" si="40"/>
        <v>0</v>
      </c>
      <c r="AI601" s="143">
        <f t="shared" si="40"/>
        <v>0</v>
      </c>
      <c r="AJ601" s="143">
        <f t="shared" si="40"/>
        <v>0</v>
      </c>
      <c r="AK601" s="143">
        <f t="shared" si="40"/>
        <v>0</v>
      </c>
      <c r="AL601" s="143">
        <f t="shared" si="40"/>
        <v>0</v>
      </c>
      <c r="AM601" s="143">
        <f t="shared" si="40"/>
        <v>0</v>
      </c>
      <c r="AN601" s="143">
        <f t="shared" si="40"/>
        <v>0</v>
      </c>
      <c r="AO601" s="143">
        <f t="shared" si="40"/>
        <v>0</v>
      </c>
      <c r="AP601" s="143">
        <f t="shared" si="40"/>
        <v>0</v>
      </c>
      <c r="AQ601" s="143">
        <f t="shared" si="40"/>
        <v>0</v>
      </c>
      <c r="AR601" s="143">
        <f t="shared" si="40"/>
        <v>0</v>
      </c>
      <c r="AS601" s="143">
        <f t="shared" si="40"/>
        <v>0</v>
      </c>
      <c r="AT601" s="143">
        <f t="shared" si="40"/>
        <v>0</v>
      </c>
      <c r="AU601" s="143">
        <f t="shared" si="40"/>
        <v>0</v>
      </c>
      <c r="AV601" s="143">
        <f t="shared" si="40"/>
        <v>0</v>
      </c>
      <c r="AW601" s="143">
        <f t="shared" si="40"/>
        <v>0</v>
      </c>
      <c r="AX601" s="143">
        <f t="shared" si="40"/>
        <v>0</v>
      </c>
      <c r="AY601" s="143">
        <f t="shared" si="40"/>
        <v>0</v>
      </c>
      <c r="AZ601" s="143">
        <f t="shared" si="40"/>
        <v>0</v>
      </c>
      <c r="BA601" s="143">
        <f t="shared" si="40"/>
        <v>0</v>
      </c>
      <c r="BB601" s="143">
        <f t="shared" si="40"/>
        <v>0</v>
      </c>
      <c r="BC601" s="143">
        <f t="shared" si="40"/>
        <v>0</v>
      </c>
      <c r="BD601" s="143">
        <f t="shared" si="40"/>
        <v>0</v>
      </c>
      <c r="BE601" s="143">
        <f t="shared" si="40"/>
        <v>0</v>
      </c>
      <c r="BF601" s="143">
        <f t="shared" si="40"/>
        <v>0</v>
      </c>
      <c r="BG601" s="143">
        <f t="shared" si="40"/>
        <v>0</v>
      </c>
      <c r="BH601" s="143">
        <f t="shared" si="40"/>
        <v>0</v>
      </c>
      <c r="BI601" s="143">
        <f t="shared" si="40"/>
        <v>0</v>
      </c>
      <c r="BJ601" s="143">
        <f t="shared" si="40"/>
        <v>0</v>
      </c>
      <c r="BK601" s="143">
        <f t="shared" si="40"/>
        <v>0</v>
      </c>
      <c r="BL601" s="143">
        <f t="shared" si="40"/>
        <v>0</v>
      </c>
      <c r="BM601" s="143">
        <f t="shared" si="40"/>
        <v>0</v>
      </c>
      <c r="BN601" s="143">
        <f t="shared" si="40"/>
        <v>0</v>
      </c>
      <c r="BO601" s="143">
        <f t="shared" si="40"/>
        <v>0</v>
      </c>
      <c r="BP601" s="143">
        <f t="shared" si="39"/>
        <v>0</v>
      </c>
      <c r="BQ601" s="143">
        <f t="shared" si="39"/>
        <v>0</v>
      </c>
      <c r="BR601" s="143">
        <f t="shared" si="39"/>
        <v>0</v>
      </c>
      <c r="BS601" s="143">
        <f t="shared" si="39"/>
        <v>0</v>
      </c>
      <c r="BT601" s="143">
        <f t="shared" si="39"/>
        <v>0</v>
      </c>
      <c r="BU601" s="143">
        <f t="shared" si="39"/>
        <v>0</v>
      </c>
      <c r="BV601" s="143">
        <f t="shared" si="39"/>
        <v>0</v>
      </c>
      <c r="BW601" s="143">
        <f t="shared" si="39"/>
        <v>0</v>
      </c>
      <c r="BX601" s="143">
        <f t="shared" si="39"/>
        <v>0</v>
      </c>
      <c r="BY601" s="143" t="e">
        <f>BY102-#REF!</f>
        <v>#REF!</v>
      </c>
      <c r="CA601" s="143" t="e">
        <f>CA102-#REF!</f>
        <v>#REF!</v>
      </c>
      <c r="CB601" s="143" t="e">
        <f>CB102-#REF!</f>
        <v>#REF!</v>
      </c>
    </row>
    <row r="602" spans="8:80" hidden="1" x14ac:dyDescent="0.3">
      <c r="H602" s="143">
        <f t="shared" si="41"/>
        <v>0</v>
      </c>
      <c r="I602" s="143">
        <f t="shared" si="41"/>
        <v>0</v>
      </c>
      <c r="J602" s="143">
        <f t="shared" si="41"/>
        <v>0</v>
      </c>
      <c r="K602" s="143">
        <f t="shared" si="41"/>
        <v>0</v>
      </c>
      <c r="L602" s="143">
        <f t="shared" si="41"/>
        <v>0</v>
      </c>
      <c r="M602" s="143">
        <f t="shared" si="41"/>
        <v>0</v>
      </c>
      <c r="N602" s="143">
        <f t="shared" si="41"/>
        <v>0</v>
      </c>
      <c r="O602" s="143">
        <f t="shared" si="41"/>
        <v>0</v>
      </c>
      <c r="P602" s="143">
        <f t="shared" si="41"/>
        <v>0</v>
      </c>
      <c r="Q602" s="143">
        <f t="shared" si="41"/>
        <v>0</v>
      </c>
      <c r="R602" s="143">
        <f t="shared" si="40"/>
        <v>0</v>
      </c>
      <c r="S602" s="143">
        <f t="shared" si="40"/>
        <v>0</v>
      </c>
      <c r="T602" s="143">
        <f t="shared" si="40"/>
        <v>0</v>
      </c>
      <c r="U602" s="143">
        <f t="shared" si="40"/>
        <v>0</v>
      </c>
      <c r="V602" s="143">
        <f t="shared" si="40"/>
        <v>0</v>
      </c>
      <c r="W602" s="143">
        <f t="shared" si="40"/>
        <v>0</v>
      </c>
      <c r="X602" s="143">
        <f t="shared" si="40"/>
        <v>0</v>
      </c>
      <c r="Y602" s="143">
        <f t="shared" si="40"/>
        <v>0</v>
      </c>
      <c r="Z602" s="143">
        <f t="shared" si="40"/>
        <v>0</v>
      </c>
      <c r="AA602" s="143">
        <f t="shared" si="40"/>
        <v>0</v>
      </c>
      <c r="AB602" s="143">
        <f t="shared" si="40"/>
        <v>0</v>
      </c>
      <c r="AC602" s="143">
        <f t="shared" si="40"/>
        <v>0</v>
      </c>
      <c r="AD602" s="143">
        <f t="shared" si="40"/>
        <v>0</v>
      </c>
      <c r="AE602" s="143">
        <f t="shared" si="40"/>
        <v>0</v>
      </c>
      <c r="AF602" s="143">
        <f t="shared" si="40"/>
        <v>0</v>
      </c>
      <c r="AG602" s="143">
        <f t="shared" si="40"/>
        <v>0</v>
      </c>
      <c r="AH602" s="143">
        <f t="shared" si="40"/>
        <v>0</v>
      </c>
      <c r="AI602" s="143">
        <f t="shared" si="40"/>
        <v>0</v>
      </c>
      <c r="AJ602" s="143">
        <f t="shared" si="40"/>
        <v>0</v>
      </c>
      <c r="AK602" s="143">
        <f t="shared" si="40"/>
        <v>0</v>
      </c>
      <c r="AL602" s="143">
        <f t="shared" si="40"/>
        <v>0</v>
      </c>
      <c r="AM602" s="143">
        <f t="shared" si="40"/>
        <v>0</v>
      </c>
      <c r="AN602" s="143">
        <f t="shared" si="40"/>
        <v>0</v>
      </c>
      <c r="AO602" s="143">
        <f t="shared" si="40"/>
        <v>0</v>
      </c>
      <c r="AP602" s="143">
        <f t="shared" si="40"/>
        <v>0</v>
      </c>
      <c r="AQ602" s="143">
        <f t="shared" si="40"/>
        <v>0</v>
      </c>
      <c r="AR602" s="143">
        <f t="shared" si="40"/>
        <v>0</v>
      </c>
      <c r="AS602" s="143">
        <f t="shared" si="40"/>
        <v>0</v>
      </c>
      <c r="AT602" s="143">
        <f t="shared" si="40"/>
        <v>0</v>
      </c>
      <c r="AU602" s="143">
        <f t="shared" si="40"/>
        <v>0</v>
      </c>
      <c r="AV602" s="143">
        <f t="shared" si="40"/>
        <v>0</v>
      </c>
      <c r="AW602" s="143">
        <f t="shared" si="40"/>
        <v>0</v>
      </c>
      <c r="AX602" s="143">
        <f t="shared" si="40"/>
        <v>0</v>
      </c>
      <c r="AY602" s="143">
        <f t="shared" si="40"/>
        <v>0</v>
      </c>
      <c r="AZ602" s="143">
        <f t="shared" si="40"/>
        <v>0</v>
      </c>
      <c r="BA602" s="143">
        <f t="shared" si="40"/>
        <v>0</v>
      </c>
      <c r="BB602" s="143">
        <f t="shared" si="40"/>
        <v>0</v>
      </c>
      <c r="BC602" s="143">
        <f t="shared" si="40"/>
        <v>0</v>
      </c>
      <c r="BD602" s="143">
        <f t="shared" si="40"/>
        <v>0</v>
      </c>
      <c r="BE602" s="143">
        <f t="shared" si="40"/>
        <v>0</v>
      </c>
      <c r="BF602" s="143">
        <f t="shared" si="40"/>
        <v>0</v>
      </c>
      <c r="BG602" s="143">
        <f t="shared" si="40"/>
        <v>0</v>
      </c>
      <c r="BH602" s="143">
        <f t="shared" si="40"/>
        <v>0</v>
      </c>
      <c r="BI602" s="143">
        <f t="shared" si="40"/>
        <v>0</v>
      </c>
      <c r="BJ602" s="143">
        <f t="shared" si="40"/>
        <v>0</v>
      </c>
      <c r="BK602" s="143">
        <f t="shared" si="40"/>
        <v>0</v>
      </c>
      <c r="BL602" s="143">
        <f t="shared" si="40"/>
        <v>0</v>
      </c>
      <c r="BM602" s="143">
        <f t="shared" si="40"/>
        <v>0</v>
      </c>
      <c r="BN602" s="143">
        <f t="shared" si="40"/>
        <v>0</v>
      </c>
      <c r="BO602" s="143">
        <f t="shared" si="40"/>
        <v>0</v>
      </c>
      <c r="BP602" s="143">
        <f t="shared" si="39"/>
        <v>0</v>
      </c>
      <c r="BQ602" s="143">
        <f t="shared" si="39"/>
        <v>0</v>
      </c>
      <c r="BR602" s="143">
        <f t="shared" si="39"/>
        <v>0</v>
      </c>
      <c r="BS602" s="143">
        <f t="shared" si="39"/>
        <v>0</v>
      </c>
      <c r="BT602" s="143">
        <f t="shared" si="39"/>
        <v>0</v>
      </c>
      <c r="BU602" s="143">
        <f t="shared" si="39"/>
        <v>0</v>
      </c>
      <c r="BV602" s="143">
        <f t="shared" si="39"/>
        <v>0</v>
      </c>
      <c r="BW602" s="143">
        <f t="shared" si="39"/>
        <v>0</v>
      </c>
      <c r="BX602" s="143">
        <f t="shared" si="39"/>
        <v>0</v>
      </c>
      <c r="BY602" s="143" t="e">
        <f>BY103-#REF!</f>
        <v>#REF!</v>
      </c>
      <c r="CA602" s="143" t="e">
        <f>CA103-#REF!</f>
        <v>#REF!</v>
      </c>
      <c r="CB602" s="143" t="e">
        <f>CB103-#REF!</f>
        <v>#REF!</v>
      </c>
    </row>
    <row r="603" spans="8:80" hidden="1" x14ac:dyDescent="0.3">
      <c r="H603" s="143">
        <f t="shared" ref="H603:BS603" si="42">H110-BZ110</f>
        <v>0</v>
      </c>
      <c r="I603" s="143">
        <f t="shared" si="42"/>
        <v>0</v>
      </c>
      <c r="J603" s="143">
        <f t="shared" si="42"/>
        <v>0</v>
      </c>
      <c r="K603" s="143">
        <f t="shared" si="42"/>
        <v>0</v>
      </c>
      <c r="L603" s="143">
        <f t="shared" si="42"/>
        <v>0</v>
      </c>
      <c r="M603" s="143">
        <f t="shared" si="42"/>
        <v>0</v>
      </c>
      <c r="N603" s="143">
        <f t="shared" si="42"/>
        <v>0</v>
      </c>
      <c r="O603" s="143">
        <f t="shared" si="42"/>
        <v>0</v>
      </c>
      <c r="P603" s="143">
        <f t="shared" si="42"/>
        <v>0</v>
      </c>
      <c r="Q603" s="143">
        <f t="shared" si="42"/>
        <v>0</v>
      </c>
      <c r="R603" s="143">
        <f t="shared" si="42"/>
        <v>0</v>
      </c>
      <c r="S603" s="143">
        <f t="shared" si="42"/>
        <v>0</v>
      </c>
      <c r="T603" s="143">
        <f t="shared" si="42"/>
        <v>0</v>
      </c>
      <c r="U603" s="143">
        <f t="shared" si="42"/>
        <v>0</v>
      </c>
      <c r="V603" s="143">
        <f t="shared" si="42"/>
        <v>0</v>
      </c>
      <c r="W603" s="143">
        <f t="shared" si="42"/>
        <v>0</v>
      </c>
      <c r="X603" s="143">
        <f t="shared" si="42"/>
        <v>0</v>
      </c>
      <c r="Y603" s="143">
        <f t="shared" si="42"/>
        <v>0</v>
      </c>
      <c r="Z603" s="143">
        <f t="shared" si="42"/>
        <v>0</v>
      </c>
      <c r="AA603" s="143">
        <f t="shared" si="42"/>
        <v>0</v>
      </c>
      <c r="AB603" s="143">
        <f t="shared" si="42"/>
        <v>0</v>
      </c>
      <c r="AC603" s="143">
        <f t="shared" si="42"/>
        <v>0</v>
      </c>
      <c r="AD603" s="143">
        <f t="shared" si="42"/>
        <v>0</v>
      </c>
      <c r="AE603" s="143">
        <f t="shared" si="42"/>
        <v>0</v>
      </c>
      <c r="AF603" s="143">
        <f t="shared" si="42"/>
        <v>0</v>
      </c>
      <c r="AG603" s="143">
        <f t="shared" si="42"/>
        <v>0</v>
      </c>
      <c r="AH603" s="143">
        <f t="shared" si="42"/>
        <v>0</v>
      </c>
      <c r="AI603" s="143">
        <f t="shared" si="42"/>
        <v>0</v>
      </c>
      <c r="AJ603" s="143">
        <f t="shared" si="42"/>
        <v>0</v>
      </c>
      <c r="AK603" s="143">
        <f t="shared" si="42"/>
        <v>0</v>
      </c>
      <c r="AL603" s="143">
        <f t="shared" si="42"/>
        <v>0</v>
      </c>
      <c r="AM603" s="143">
        <f t="shared" si="42"/>
        <v>0</v>
      </c>
      <c r="AN603" s="143">
        <f t="shared" si="42"/>
        <v>0</v>
      </c>
      <c r="AO603" s="143">
        <f t="shared" si="42"/>
        <v>0</v>
      </c>
      <c r="AP603" s="143">
        <f t="shared" si="42"/>
        <v>0</v>
      </c>
      <c r="AQ603" s="143">
        <f t="shared" si="42"/>
        <v>0</v>
      </c>
      <c r="AR603" s="143">
        <f t="shared" si="42"/>
        <v>0</v>
      </c>
      <c r="AS603" s="143">
        <f t="shared" si="42"/>
        <v>0</v>
      </c>
      <c r="AT603" s="143">
        <f t="shared" si="42"/>
        <v>0</v>
      </c>
      <c r="AU603" s="143">
        <f t="shared" si="42"/>
        <v>0</v>
      </c>
      <c r="AV603" s="143">
        <f t="shared" si="42"/>
        <v>0</v>
      </c>
      <c r="AW603" s="143">
        <f t="shared" si="42"/>
        <v>0</v>
      </c>
      <c r="AX603" s="143">
        <f t="shared" si="42"/>
        <v>0</v>
      </c>
      <c r="AY603" s="143">
        <f t="shared" si="42"/>
        <v>0</v>
      </c>
      <c r="AZ603" s="143">
        <f t="shared" si="42"/>
        <v>0</v>
      </c>
      <c r="BA603" s="143">
        <f t="shared" si="42"/>
        <v>0</v>
      </c>
      <c r="BB603" s="143">
        <f t="shared" si="42"/>
        <v>0</v>
      </c>
      <c r="BC603" s="143">
        <f t="shared" si="42"/>
        <v>0</v>
      </c>
      <c r="BD603" s="143">
        <f t="shared" si="42"/>
        <v>0</v>
      </c>
      <c r="BE603" s="143">
        <f t="shared" si="42"/>
        <v>0</v>
      </c>
      <c r="BF603" s="143">
        <f t="shared" si="42"/>
        <v>0</v>
      </c>
      <c r="BG603" s="143">
        <f t="shared" si="42"/>
        <v>0</v>
      </c>
      <c r="BH603" s="143">
        <f t="shared" si="42"/>
        <v>0</v>
      </c>
      <c r="BI603" s="143">
        <f t="shared" si="42"/>
        <v>0</v>
      </c>
      <c r="BJ603" s="143">
        <f t="shared" si="42"/>
        <v>0</v>
      </c>
      <c r="BK603" s="143">
        <f t="shared" si="42"/>
        <v>0</v>
      </c>
      <c r="BL603" s="143">
        <f t="shared" si="42"/>
        <v>0</v>
      </c>
      <c r="BM603" s="143">
        <f t="shared" si="42"/>
        <v>0</v>
      </c>
      <c r="BN603" s="143">
        <f t="shared" si="42"/>
        <v>0</v>
      </c>
      <c r="BO603" s="143">
        <f t="shared" si="42"/>
        <v>0</v>
      </c>
      <c r="BP603" s="143">
        <f t="shared" si="42"/>
        <v>0</v>
      </c>
      <c r="BQ603" s="143">
        <f t="shared" si="42"/>
        <v>0</v>
      </c>
      <c r="BR603" s="143">
        <f t="shared" si="42"/>
        <v>0</v>
      </c>
      <c r="BS603" s="143">
        <f t="shared" si="42"/>
        <v>0</v>
      </c>
      <c r="BT603" s="143">
        <f t="shared" ref="BT603:BX603" si="43">BT110-EL110</f>
        <v>0</v>
      </c>
      <c r="BU603" s="143">
        <f t="shared" si="43"/>
        <v>0</v>
      </c>
      <c r="BV603" s="143">
        <f t="shared" si="43"/>
        <v>0</v>
      </c>
      <c r="BW603" s="143">
        <f t="shared" si="43"/>
        <v>0</v>
      </c>
      <c r="BX603" s="143">
        <f t="shared" si="43"/>
        <v>0</v>
      </c>
      <c r="BY603" s="143" t="e">
        <f>BY110-#REF!</f>
        <v>#REF!</v>
      </c>
      <c r="CA603" s="143" t="e">
        <f>CA110-#REF!</f>
        <v>#REF!</v>
      </c>
      <c r="CB603" s="143" t="e">
        <f>CB110-#REF!</f>
        <v>#REF!</v>
      </c>
    </row>
    <row r="604" spans="8:80" hidden="1" x14ac:dyDescent="0.3">
      <c r="H604" s="143">
        <f t="shared" ref="H604:BS607" si="44">H112-BZ112</f>
        <v>0</v>
      </c>
      <c r="I604" s="143">
        <f t="shared" si="44"/>
        <v>0</v>
      </c>
      <c r="J604" s="143">
        <f t="shared" si="44"/>
        <v>0</v>
      </c>
      <c r="K604" s="143">
        <f t="shared" si="44"/>
        <v>0</v>
      </c>
      <c r="L604" s="143">
        <f t="shared" si="44"/>
        <v>0</v>
      </c>
      <c r="M604" s="143">
        <f t="shared" si="44"/>
        <v>0</v>
      </c>
      <c r="N604" s="143">
        <f t="shared" si="44"/>
        <v>0</v>
      </c>
      <c r="O604" s="143">
        <f t="shared" si="44"/>
        <v>0</v>
      </c>
      <c r="P604" s="143">
        <f t="shared" si="44"/>
        <v>0</v>
      </c>
      <c r="Q604" s="143">
        <f t="shared" si="44"/>
        <v>0</v>
      </c>
      <c r="R604" s="143">
        <f t="shared" si="44"/>
        <v>0</v>
      </c>
      <c r="S604" s="143">
        <f t="shared" si="44"/>
        <v>0</v>
      </c>
      <c r="T604" s="143">
        <f t="shared" si="44"/>
        <v>0</v>
      </c>
      <c r="U604" s="143">
        <f t="shared" si="44"/>
        <v>0</v>
      </c>
      <c r="V604" s="143">
        <f t="shared" si="44"/>
        <v>0</v>
      </c>
      <c r="W604" s="143">
        <f t="shared" si="44"/>
        <v>0</v>
      </c>
      <c r="X604" s="143">
        <f t="shared" si="44"/>
        <v>0</v>
      </c>
      <c r="Y604" s="143">
        <f t="shared" si="44"/>
        <v>0</v>
      </c>
      <c r="Z604" s="143">
        <f t="shared" si="44"/>
        <v>0</v>
      </c>
      <c r="AA604" s="143">
        <f t="shared" si="44"/>
        <v>0</v>
      </c>
      <c r="AB604" s="143">
        <f t="shared" si="44"/>
        <v>0</v>
      </c>
      <c r="AC604" s="143">
        <f t="shared" si="44"/>
        <v>0</v>
      </c>
      <c r="AD604" s="143">
        <f t="shared" si="44"/>
        <v>0</v>
      </c>
      <c r="AE604" s="143">
        <f t="shared" si="44"/>
        <v>0</v>
      </c>
      <c r="AF604" s="143">
        <f t="shared" si="44"/>
        <v>0</v>
      </c>
      <c r="AG604" s="143">
        <f t="shared" si="44"/>
        <v>0</v>
      </c>
      <c r="AH604" s="143">
        <f t="shared" si="44"/>
        <v>0</v>
      </c>
      <c r="AI604" s="143">
        <f t="shared" si="44"/>
        <v>0</v>
      </c>
      <c r="AJ604" s="143">
        <f t="shared" si="44"/>
        <v>0</v>
      </c>
      <c r="AK604" s="143">
        <f t="shared" si="44"/>
        <v>0</v>
      </c>
      <c r="AL604" s="143">
        <f t="shared" si="44"/>
        <v>0</v>
      </c>
      <c r="AM604" s="143">
        <f t="shared" si="44"/>
        <v>0</v>
      </c>
      <c r="AN604" s="143">
        <f t="shared" si="44"/>
        <v>0</v>
      </c>
      <c r="AO604" s="143">
        <f t="shared" si="44"/>
        <v>0</v>
      </c>
      <c r="AP604" s="143">
        <f t="shared" si="44"/>
        <v>0</v>
      </c>
      <c r="AQ604" s="143">
        <f t="shared" si="44"/>
        <v>0</v>
      </c>
      <c r="AR604" s="143">
        <f t="shared" si="44"/>
        <v>0</v>
      </c>
      <c r="AS604" s="143">
        <f t="shared" si="44"/>
        <v>0</v>
      </c>
      <c r="AT604" s="143">
        <f t="shared" si="44"/>
        <v>0</v>
      </c>
      <c r="AU604" s="143">
        <f t="shared" si="44"/>
        <v>0</v>
      </c>
      <c r="AV604" s="143">
        <f t="shared" si="44"/>
        <v>0</v>
      </c>
      <c r="AW604" s="143">
        <f t="shared" si="44"/>
        <v>0</v>
      </c>
      <c r="AX604" s="143">
        <f t="shared" si="44"/>
        <v>0</v>
      </c>
      <c r="AY604" s="143">
        <f t="shared" si="44"/>
        <v>0</v>
      </c>
      <c r="AZ604" s="143">
        <f t="shared" si="44"/>
        <v>0</v>
      </c>
      <c r="BA604" s="143">
        <f t="shared" si="44"/>
        <v>0</v>
      </c>
      <c r="BB604" s="143">
        <f t="shared" si="44"/>
        <v>0</v>
      </c>
      <c r="BC604" s="143">
        <f t="shared" si="44"/>
        <v>0</v>
      </c>
      <c r="BD604" s="143">
        <f t="shared" si="44"/>
        <v>0</v>
      </c>
      <c r="BE604" s="143">
        <f t="shared" si="44"/>
        <v>0</v>
      </c>
      <c r="BF604" s="143">
        <f t="shared" si="44"/>
        <v>0</v>
      </c>
      <c r="BG604" s="143">
        <f t="shared" si="44"/>
        <v>0</v>
      </c>
      <c r="BH604" s="143">
        <f t="shared" si="44"/>
        <v>0</v>
      </c>
      <c r="BI604" s="143">
        <f t="shared" si="44"/>
        <v>0</v>
      </c>
      <c r="BJ604" s="143">
        <f t="shared" si="44"/>
        <v>0</v>
      </c>
      <c r="BK604" s="143">
        <f t="shared" si="44"/>
        <v>0</v>
      </c>
      <c r="BL604" s="143">
        <f t="shared" si="44"/>
        <v>0</v>
      </c>
      <c r="BM604" s="143">
        <f t="shared" si="44"/>
        <v>0</v>
      </c>
      <c r="BN604" s="143">
        <f t="shared" si="44"/>
        <v>0</v>
      </c>
      <c r="BO604" s="143">
        <f t="shared" si="44"/>
        <v>0</v>
      </c>
      <c r="BP604" s="143">
        <f t="shared" si="44"/>
        <v>0</v>
      </c>
      <c r="BQ604" s="143">
        <f t="shared" si="44"/>
        <v>0</v>
      </c>
      <c r="BR604" s="143">
        <f t="shared" si="44"/>
        <v>0</v>
      </c>
      <c r="BS604" s="143">
        <f t="shared" si="44"/>
        <v>0</v>
      </c>
      <c r="BT604" s="143">
        <f t="shared" ref="BT604:BX619" si="45">BT112-EL112</f>
        <v>0</v>
      </c>
      <c r="BU604" s="143">
        <f t="shared" si="45"/>
        <v>0</v>
      </c>
      <c r="BV604" s="143">
        <f t="shared" si="45"/>
        <v>0</v>
      </c>
      <c r="BW604" s="143">
        <f t="shared" si="45"/>
        <v>0</v>
      </c>
      <c r="BX604" s="143">
        <f t="shared" si="45"/>
        <v>0</v>
      </c>
      <c r="BY604" s="143" t="e">
        <f>BY112-#REF!</f>
        <v>#REF!</v>
      </c>
      <c r="CA604" s="143" t="e">
        <f>CA112-#REF!</f>
        <v>#REF!</v>
      </c>
      <c r="CB604" s="143" t="e">
        <f>CB112-#REF!</f>
        <v>#REF!</v>
      </c>
    </row>
    <row r="605" spans="8:80" hidden="1" x14ac:dyDescent="0.3">
      <c r="H605" s="143">
        <f t="shared" si="44"/>
        <v>0</v>
      </c>
      <c r="I605" s="143">
        <f t="shared" si="44"/>
        <v>0</v>
      </c>
      <c r="J605" s="143">
        <f t="shared" si="44"/>
        <v>0</v>
      </c>
      <c r="K605" s="143">
        <f t="shared" si="44"/>
        <v>0</v>
      </c>
      <c r="L605" s="143">
        <f t="shared" si="44"/>
        <v>0</v>
      </c>
      <c r="M605" s="143">
        <f t="shared" si="44"/>
        <v>0</v>
      </c>
      <c r="N605" s="143">
        <f t="shared" si="44"/>
        <v>0</v>
      </c>
      <c r="O605" s="143">
        <f t="shared" si="44"/>
        <v>0</v>
      </c>
      <c r="P605" s="143">
        <f t="shared" si="44"/>
        <v>0</v>
      </c>
      <c r="Q605" s="143">
        <f t="shared" si="44"/>
        <v>0</v>
      </c>
      <c r="R605" s="143">
        <f t="shared" si="44"/>
        <v>0</v>
      </c>
      <c r="S605" s="143">
        <f t="shared" si="44"/>
        <v>0</v>
      </c>
      <c r="T605" s="143">
        <f t="shared" si="44"/>
        <v>0</v>
      </c>
      <c r="U605" s="143">
        <f t="shared" si="44"/>
        <v>0</v>
      </c>
      <c r="V605" s="143">
        <f t="shared" si="44"/>
        <v>0</v>
      </c>
      <c r="W605" s="143">
        <f t="shared" si="44"/>
        <v>0</v>
      </c>
      <c r="X605" s="143">
        <f t="shared" si="44"/>
        <v>0</v>
      </c>
      <c r="Y605" s="143">
        <f t="shared" si="44"/>
        <v>0</v>
      </c>
      <c r="Z605" s="143">
        <f t="shared" si="44"/>
        <v>0</v>
      </c>
      <c r="AA605" s="143">
        <f t="shared" si="44"/>
        <v>0</v>
      </c>
      <c r="AB605" s="143">
        <f t="shared" si="44"/>
        <v>0</v>
      </c>
      <c r="AC605" s="143">
        <f t="shared" si="44"/>
        <v>0</v>
      </c>
      <c r="AD605" s="143">
        <f t="shared" si="44"/>
        <v>0</v>
      </c>
      <c r="AE605" s="143">
        <f t="shared" si="44"/>
        <v>0</v>
      </c>
      <c r="AF605" s="143">
        <f t="shared" si="44"/>
        <v>0</v>
      </c>
      <c r="AG605" s="143">
        <f t="shared" si="44"/>
        <v>0</v>
      </c>
      <c r="AH605" s="143">
        <f t="shared" si="44"/>
        <v>0</v>
      </c>
      <c r="AI605" s="143">
        <f t="shared" si="44"/>
        <v>0</v>
      </c>
      <c r="AJ605" s="143">
        <f t="shared" si="44"/>
        <v>0</v>
      </c>
      <c r="AK605" s="143">
        <f t="shared" si="44"/>
        <v>0</v>
      </c>
      <c r="AL605" s="143">
        <f t="shared" si="44"/>
        <v>0</v>
      </c>
      <c r="AM605" s="143">
        <f t="shared" si="44"/>
        <v>0</v>
      </c>
      <c r="AN605" s="143">
        <f t="shared" si="44"/>
        <v>0</v>
      </c>
      <c r="AO605" s="143">
        <f t="shared" si="44"/>
        <v>0</v>
      </c>
      <c r="AP605" s="143">
        <f t="shared" si="44"/>
        <v>0</v>
      </c>
      <c r="AQ605" s="143">
        <f t="shared" si="44"/>
        <v>0</v>
      </c>
      <c r="AR605" s="143">
        <f t="shared" si="44"/>
        <v>0</v>
      </c>
      <c r="AS605" s="143">
        <f t="shared" si="44"/>
        <v>0</v>
      </c>
      <c r="AT605" s="143">
        <f t="shared" si="44"/>
        <v>0</v>
      </c>
      <c r="AU605" s="143">
        <f t="shared" si="44"/>
        <v>0</v>
      </c>
      <c r="AV605" s="143">
        <f t="shared" si="44"/>
        <v>0</v>
      </c>
      <c r="AW605" s="143">
        <f t="shared" si="44"/>
        <v>0</v>
      </c>
      <c r="AX605" s="143">
        <f t="shared" si="44"/>
        <v>0</v>
      </c>
      <c r="AY605" s="143">
        <f t="shared" si="44"/>
        <v>0</v>
      </c>
      <c r="AZ605" s="143">
        <f t="shared" si="44"/>
        <v>0</v>
      </c>
      <c r="BA605" s="143">
        <f t="shared" si="44"/>
        <v>0</v>
      </c>
      <c r="BB605" s="143">
        <f t="shared" si="44"/>
        <v>0</v>
      </c>
      <c r="BC605" s="143">
        <f t="shared" si="44"/>
        <v>0</v>
      </c>
      <c r="BD605" s="143">
        <f t="shared" si="44"/>
        <v>0</v>
      </c>
      <c r="BE605" s="143">
        <f t="shared" si="44"/>
        <v>0</v>
      </c>
      <c r="BF605" s="143">
        <f t="shared" si="44"/>
        <v>0</v>
      </c>
      <c r="BG605" s="143">
        <f t="shared" si="44"/>
        <v>0</v>
      </c>
      <c r="BH605" s="143">
        <f t="shared" si="44"/>
        <v>0</v>
      </c>
      <c r="BI605" s="143">
        <f t="shared" si="44"/>
        <v>0</v>
      </c>
      <c r="BJ605" s="143">
        <f t="shared" si="44"/>
        <v>0</v>
      </c>
      <c r="BK605" s="143">
        <f t="shared" si="44"/>
        <v>0</v>
      </c>
      <c r="BL605" s="143">
        <f t="shared" si="44"/>
        <v>0</v>
      </c>
      <c r="BM605" s="143">
        <f t="shared" si="44"/>
        <v>0</v>
      </c>
      <c r="BN605" s="143">
        <f t="shared" si="44"/>
        <v>0</v>
      </c>
      <c r="BO605" s="143">
        <f t="shared" si="44"/>
        <v>0</v>
      </c>
      <c r="BP605" s="143">
        <f t="shared" si="44"/>
        <v>0</v>
      </c>
      <c r="BQ605" s="143">
        <f t="shared" si="44"/>
        <v>0</v>
      </c>
      <c r="BR605" s="143">
        <f t="shared" si="44"/>
        <v>0</v>
      </c>
      <c r="BS605" s="143">
        <f t="shared" si="44"/>
        <v>0</v>
      </c>
      <c r="BT605" s="143">
        <f t="shared" si="45"/>
        <v>0</v>
      </c>
      <c r="BU605" s="143">
        <f t="shared" si="45"/>
        <v>0</v>
      </c>
      <c r="BV605" s="143">
        <f t="shared" si="45"/>
        <v>0</v>
      </c>
      <c r="BW605" s="143">
        <f t="shared" si="45"/>
        <v>0</v>
      </c>
      <c r="BX605" s="143">
        <f t="shared" si="45"/>
        <v>0</v>
      </c>
      <c r="BY605" s="143" t="e">
        <f>BY113-#REF!</f>
        <v>#REF!</v>
      </c>
      <c r="CA605" s="143" t="e">
        <f>CA113-#REF!</f>
        <v>#REF!</v>
      </c>
      <c r="CB605" s="143" t="e">
        <f>CB113-#REF!</f>
        <v>#REF!</v>
      </c>
    </row>
    <row r="606" spans="8:80" hidden="1" x14ac:dyDescent="0.3">
      <c r="H606" s="143">
        <f t="shared" si="44"/>
        <v>0</v>
      </c>
      <c r="I606" s="143">
        <f t="shared" si="44"/>
        <v>0</v>
      </c>
      <c r="J606" s="143">
        <f t="shared" si="44"/>
        <v>0</v>
      </c>
      <c r="K606" s="143">
        <f t="shared" si="44"/>
        <v>0</v>
      </c>
      <c r="L606" s="143">
        <f t="shared" si="44"/>
        <v>0</v>
      </c>
      <c r="M606" s="143">
        <f t="shared" si="44"/>
        <v>0</v>
      </c>
      <c r="N606" s="143">
        <f t="shared" si="44"/>
        <v>0</v>
      </c>
      <c r="O606" s="143">
        <f t="shared" si="44"/>
        <v>0</v>
      </c>
      <c r="P606" s="143">
        <f t="shared" si="44"/>
        <v>0</v>
      </c>
      <c r="Q606" s="143">
        <f t="shared" si="44"/>
        <v>0</v>
      </c>
      <c r="R606" s="143">
        <f t="shared" si="44"/>
        <v>0</v>
      </c>
      <c r="S606" s="143">
        <f t="shared" si="44"/>
        <v>0</v>
      </c>
      <c r="T606" s="143">
        <f t="shared" si="44"/>
        <v>0</v>
      </c>
      <c r="U606" s="143">
        <f t="shared" si="44"/>
        <v>0</v>
      </c>
      <c r="V606" s="143">
        <f t="shared" si="44"/>
        <v>0</v>
      </c>
      <c r="W606" s="143">
        <f t="shared" si="44"/>
        <v>0</v>
      </c>
      <c r="X606" s="143">
        <f t="shared" si="44"/>
        <v>0</v>
      </c>
      <c r="Y606" s="143">
        <f t="shared" si="44"/>
        <v>0</v>
      </c>
      <c r="Z606" s="143">
        <f t="shared" si="44"/>
        <v>0</v>
      </c>
      <c r="AA606" s="143">
        <f t="shared" si="44"/>
        <v>0</v>
      </c>
      <c r="AB606" s="143">
        <f t="shared" si="44"/>
        <v>0</v>
      </c>
      <c r="AC606" s="143">
        <f t="shared" si="44"/>
        <v>0</v>
      </c>
      <c r="AD606" s="143">
        <f t="shared" si="44"/>
        <v>0</v>
      </c>
      <c r="AE606" s="143">
        <f t="shared" si="44"/>
        <v>0</v>
      </c>
      <c r="AF606" s="143">
        <f t="shared" si="44"/>
        <v>0</v>
      </c>
      <c r="AG606" s="143">
        <f t="shared" si="44"/>
        <v>0</v>
      </c>
      <c r="AH606" s="143">
        <f t="shared" si="44"/>
        <v>0</v>
      </c>
      <c r="AI606" s="143">
        <f t="shared" si="44"/>
        <v>0</v>
      </c>
      <c r="AJ606" s="143">
        <f t="shared" si="44"/>
        <v>0</v>
      </c>
      <c r="AK606" s="143">
        <f t="shared" si="44"/>
        <v>0</v>
      </c>
      <c r="AL606" s="143">
        <f t="shared" si="44"/>
        <v>0</v>
      </c>
      <c r="AM606" s="143">
        <f t="shared" si="44"/>
        <v>0</v>
      </c>
      <c r="AN606" s="143">
        <f t="shared" si="44"/>
        <v>0</v>
      </c>
      <c r="AO606" s="143">
        <f t="shared" si="44"/>
        <v>0</v>
      </c>
      <c r="AP606" s="143">
        <f t="shared" si="44"/>
        <v>0</v>
      </c>
      <c r="AQ606" s="143">
        <f t="shared" si="44"/>
        <v>0</v>
      </c>
      <c r="AR606" s="143">
        <f t="shared" si="44"/>
        <v>0</v>
      </c>
      <c r="AS606" s="143">
        <f t="shared" si="44"/>
        <v>0</v>
      </c>
      <c r="AT606" s="143">
        <f t="shared" si="44"/>
        <v>0</v>
      </c>
      <c r="AU606" s="143">
        <f t="shared" si="44"/>
        <v>0</v>
      </c>
      <c r="AV606" s="143">
        <f t="shared" si="44"/>
        <v>0</v>
      </c>
      <c r="AW606" s="143">
        <f t="shared" si="44"/>
        <v>0</v>
      </c>
      <c r="AX606" s="143">
        <f t="shared" si="44"/>
        <v>0</v>
      </c>
      <c r="AY606" s="143">
        <f t="shared" si="44"/>
        <v>0</v>
      </c>
      <c r="AZ606" s="143">
        <f t="shared" si="44"/>
        <v>0</v>
      </c>
      <c r="BA606" s="143">
        <f t="shared" si="44"/>
        <v>0</v>
      </c>
      <c r="BB606" s="143">
        <f t="shared" si="44"/>
        <v>0</v>
      </c>
      <c r="BC606" s="143">
        <f t="shared" si="44"/>
        <v>0</v>
      </c>
      <c r="BD606" s="143">
        <f t="shared" si="44"/>
        <v>0</v>
      </c>
      <c r="BE606" s="143">
        <f t="shared" si="44"/>
        <v>0</v>
      </c>
      <c r="BF606" s="143">
        <f t="shared" si="44"/>
        <v>0</v>
      </c>
      <c r="BG606" s="143">
        <f t="shared" si="44"/>
        <v>0</v>
      </c>
      <c r="BH606" s="143">
        <f t="shared" si="44"/>
        <v>0</v>
      </c>
      <c r="BI606" s="143">
        <f t="shared" si="44"/>
        <v>0</v>
      </c>
      <c r="BJ606" s="143">
        <f t="shared" si="44"/>
        <v>0</v>
      </c>
      <c r="BK606" s="143">
        <f t="shared" si="44"/>
        <v>0</v>
      </c>
      <c r="BL606" s="143">
        <f t="shared" si="44"/>
        <v>0</v>
      </c>
      <c r="BM606" s="143">
        <f t="shared" si="44"/>
        <v>0</v>
      </c>
      <c r="BN606" s="143">
        <f t="shared" si="44"/>
        <v>0</v>
      </c>
      <c r="BO606" s="143">
        <f t="shared" si="44"/>
        <v>0</v>
      </c>
      <c r="BP606" s="143">
        <f t="shared" si="44"/>
        <v>0</v>
      </c>
      <c r="BQ606" s="143">
        <f t="shared" si="44"/>
        <v>0</v>
      </c>
      <c r="BR606" s="143">
        <f t="shared" si="44"/>
        <v>0</v>
      </c>
      <c r="BS606" s="143">
        <f t="shared" si="44"/>
        <v>0</v>
      </c>
      <c r="BT606" s="143">
        <f t="shared" si="45"/>
        <v>0</v>
      </c>
      <c r="BU606" s="143">
        <f t="shared" si="45"/>
        <v>0</v>
      </c>
      <c r="BV606" s="143">
        <f t="shared" si="45"/>
        <v>0</v>
      </c>
      <c r="BW606" s="143">
        <f t="shared" si="45"/>
        <v>0</v>
      </c>
      <c r="BX606" s="143">
        <f t="shared" si="45"/>
        <v>0</v>
      </c>
      <c r="BY606" s="143" t="e">
        <f>BY114-#REF!</f>
        <v>#REF!</v>
      </c>
      <c r="CA606" s="143" t="e">
        <f>CA114-#REF!</f>
        <v>#REF!</v>
      </c>
      <c r="CB606" s="143" t="e">
        <f>CB114-#REF!</f>
        <v>#REF!</v>
      </c>
    </row>
    <row r="607" spans="8:80" hidden="1" x14ac:dyDescent="0.3">
      <c r="H607" s="143">
        <f t="shared" si="44"/>
        <v>0</v>
      </c>
      <c r="I607" s="143">
        <f t="shared" si="44"/>
        <v>0</v>
      </c>
      <c r="J607" s="143">
        <f t="shared" si="44"/>
        <v>0</v>
      </c>
      <c r="K607" s="143">
        <f t="shared" si="44"/>
        <v>0</v>
      </c>
      <c r="L607" s="143">
        <f t="shared" si="44"/>
        <v>0</v>
      </c>
      <c r="M607" s="143">
        <f t="shared" si="44"/>
        <v>0</v>
      </c>
      <c r="N607" s="143">
        <f t="shared" si="44"/>
        <v>0</v>
      </c>
      <c r="O607" s="143">
        <f t="shared" si="44"/>
        <v>0</v>
      </c>
      <c r="P607" s="143">
        <f t="shared" si="44"/>
        <v>0</v>
      </c>
      <c r="Q607" s="143">
        <f t="shared" si="44"/>
        <v>0</v>
      </c>
      <c r="R607" s="143">
        <f t="shared" si="44"/>
        <v>0</v>
      </c>
      <c r="S607" s="143">
        <f t="shared" si="44"/>
        <v>0</v>
      </c>
      <c r="T607" s="143">
        <f t="shared" si="44"/>
        <v>0</v>
      </c>
      <c r="U607" s="143">
        <f t="shared" si="44"/>
        <v>0</v>
      </c>
      <c r="V607" s="143">
        <f t="shared" si="44"/>
        <v>0</v>
      </c>
      <c r="W607" s="143">
        <f t="shared" si="44"/>
        <v>0</v>
      </c>
      <c r="X607" s="143">
        <f t="shared" si="44"/>
        <v>0</v>
      </c>
      <c r="Y607" s="143">
        <f t="shared" si="44"/>
        <v>0</v>
      </c>
      <c r="Z607" s="143">
        <f t="shared" si="44"/>
        <v>0</v>
      </c>
      <c r="AA607" s="143">
        <f t="shared" si="44"/>
        <v>0</v>
      </c>
      <c r="AB607" s="143">
        <f t="shared" si="44"/>
        <v>0</v>
      </c>
      <c r="AC607" s="143">
        <f t="shared" si="44"/>
        <v>0</v>
      </c>
      <c r="AD607" s="143">
        <f t="shared" si="44"/>
        <v>0</v>
      </c>
      <c r="AE607" s="143">
        <f t="shared" si="44"/>
        <v>0</v>
      </c>
      <c r="AF607" s="143">
        <f t="shared" si="44"/>
        <v>0</v>
      </c>
      <c r="AG607" s="143">
        <f t="shared" si="44"/>
        <v>0</v>
      </c>
      <c r="AH607" s="143">
        <f t="shared" si="44"/>
        <v>0</v>
      </c>
      <c r="AI607" s="143">
        <f t="shared" si="44"/>
        <v>0</v>
      </c>
      <c r="AJ607" s="143">
        <f t="shared" si="44"/>
        <v>0</v>
      </c>
      <c r="AK607" s="143">
        <f t="shared" si="44"/>
        <v>0</v>
      </c>
      <c r="AL607" s="143">
        <f t="shared" si="44"/>
        <v>0</v>
      </c>
      <c r="AM607" s="143">
        <f t="shared" si="44"/>
        <v>0</v>
      </c>
      <c r="AN607" s="143">
        <f t="shared" si="44"/>
        <v>0</v>
      </c>
      <c r="AO607" s="143">
        <f t="shared" si="44"/>
        <v>0</v>
      </c>
      <c r="AP607" s="143">
        <f t="shared" si="44"/>
        <v>0</v>
      </c>
      <c r="AQ607" s="143">
        <f t="shared" si="44"/>
        <v>0</v>
      </c>
      <c r="AR607" s="143">
        <f t="shared" si="44"/>
        <v>0</v>
      </c>
      <c r="AS607" s="143">
        <f t="shared" si="44"/>
        <v>0</v>
      </c>
      <c r="AT607" s="143">
        <f t="shared" si="44"/>
        <v>0</v>
      </c>
      <c r="AU607" s="143">
        <f t="shared" si="44"/>
        <v>0</v>
      </c>
      <c r="AV607" s="143">
        <f t="shared" si="44"/>
        <v>0</v>
      </c>
      <c r="AW607" s="143">
        <f t="shared" si="44"/>
        <v>0</v>
      </c>
      <c r="AX607" s="143">
        <f t="shared" si="44"/>
        <v>0</v>
      </c>
      <c r="AY607" s="143">
        <f t="shared" si="44"/>
        <v>0</v>
      </c>
      <c r="AZ607" s="143">
        <f t="shared" si="44"/>
        <v>0</v>
      </c>
      <c r="BA607" s="143">
        <f t="shared" si="44"/>
        <v>0</v>
      </c>
      <c r="BB607" s="143">
        <f t="shared" si="44"/>
        <v>0</v>
      </c>
      <c r="BC607" s="143">
        <f t="shared" si="44"/>
        <v>0</v>
      </c>
      <c r="BD607" s="143">
        <f t="shared" si="44"/>
        <v>0</v>
      </c>
      <c r="BE607" s="143">
        <f t="shared" si="44"/>
        <v>0</v>
      </c>
      <c r="BF607" s="143">
        <f t="shared" si="44"/>
        <v>0</v>
      </c>
      <c r="BG607" s="143">
        <f t="shared" si="44"/>
        <v>0</v>
      </c>
      <c r="BH607" s="143">
        <f t="shared" si="44"/>
        <v>0</v>
      </c>
      <c r="BI607" s="143">
        <f t="shared" si="44"/>
        <v>0</v>
      </c>
      <c r="BJ607" s="143">
        <f t="shared" si="44"/>
        <v>0</v>
      </c>
      <c r="BK607" s="143">
        <f t="shared" si="44"/>
        <v>0</v>
      </c>
      <c r="BL607" s="143">
        <f t="shared" si="44"/>
        <v>0</v>
      </c>
      <c r="BM607" s="143">
        <f t="shared" si="44"/>
        <v>0</v>
      </c>
      <c r="BN607" s="143">
        <f t="shared" si="44"/>
        <v>0</v>
      </c>
      <c r="BO607" s="143">
        <f t="shared" si="44"/>
        <v>0</v>
      </c>
      <c r="BP607" s="143">
        <f t="shared" si="44"/>
        <v>0</v>
      </c>
      <c r="BQ607" s="143">
        <f t="shared" si="44"/>
        <v>0</v>
      </c>
      <c r="BR607" s="143">
        <f t="shared" si="44"/>
        <v>0</v>
      </c>
      <c r="BS607" s="143">
        <f t="shared" ref="BS607:BS622" si="46">BS115-EK115</f>
        <v>0</v>
      </c>
      <c r="BT607" s="143">
        <f t="shared" si="45"/>
        <v>0</v>
      </c>
      <c r="BU607" s="143">
        <f t="shared" si="45"/>
        <v>0</v>
      </c>
      <c r="BV607" s="143">
        <f t="shared" si="45"/>
        <v>0</v>
      </c>
      <c r="BW607" s="143">
        <f t="shared" si="45"/>
        <v>0</v>
      </c>
      <c r="BX607" s="143">
        <f t="shared" si="45"/>
        <v>0</v>
      </c>
      <c r="BY607" s="143" t="e">
        <f>BY115-#REF!</f>
        <v>#REF!</v>
      </c>
      <c r="CA607" s="143" t="e">
        <f>CA115-#REF!</f>
        <v>#REF!</v>
      </c>
      <c r="CB607" s="143" t="e">
        <f>CB115-#REF!</f>
        <v>#REF!</v>
      </c>
    </row>
    <row r="608" spans="8:80" hidden="1" x14ac:dyDescent="0.3">
      <c r="H608" s="143">
        <f t="shared" ref="H608:BR612" si="47">H116-BZ116</f>
        <v>0</v>
      </c>
      <c r="I608" s="143">
        <f t="shared" si="47"/>
        <v>0</v>
      </c>
      <c r="J608" s="143">
        <f t="shared" si="47"/>
        <v>0</v>
      </c>
      <c r="K608" s="143">
        <f t="shared" si="47"/>
        <v>0</v>
      </c>
      <c r="L608" s="143">
        <f t="shared" si="47"/>
        <v>0</v>
      </c>
      <c r="M608" s="143">
        <f t="shared" si="47"/>
        <v>0</v>
      </c>
      <c r="N608" s="143">
        <f t="shared" si="47"/>
        <v>0</v>
      </c>
      <c r="O608" s="143">
        <f t="shared" si="47"/>
        <v>0</v>
      </c>
      <c r="P608" s="143">
        <f t="shared" si="47"/>
        <v>0</v>
      </c>
      <c r="Q608" s="143">
        <f t="shared" si="47"/>
        <v>0</v>
      </c>
      <c r="R608" s="143">
        <f t="shared" si="47"/>
        <v>0</v>
      </c>
      <c r="S608" s="143">
        <f t="shared" si="47"/>
        <v>0</v>
      </c>
      <c r="T608" s="143">
        <f t="shared" si="47"/>
        <v>0</v>
      </c>
      <c r="U608" s="143">
        <f t="shared" si="47"/>
        <v>0</v>
      </c>
      <c r="V608" s="143">
        <f t="shared" si="47"/>
        <v>0</v>
      </c>
      <c r="W608" s="143">
        <f t="shared" si="47"/>
        <v>0</v>
      </c>
      <c r="X608" s="143">
        <f t="shared" si="47"/>
        <v>0</v>
      </c>
      <c r="Y608" s="143">
        <f t="shared" si="47"/>
        <v>0</v>
      </c>
      <c r="Z608" s="143">
        <f t="shared" si="47"/>
        <v>0</v>
      </c>
      <c r="AA608" s="143">
        <f t="shared" si="47"/>
        <v>0</v>
      </c>
      <c r="AB608" s="143">
        <f t="shared" si="47"/>
        <v>0</v>
      </c>
      <c r="AC608" s="143">
        <f t="shared" si="47"/>
        <v>0</v>
      </c>
      <c r="AD608" s="143">
        <f t="shared" si="47"/>
        <v>0</v>
      </c>
      <c r="AE608" s="143">
        <f t="shared" si="47"/>
        <v>0</v>
      </c>
      <c r="AF608" s="143">
        <f t="shared" si="47"/>
        <v>0</v>
      </c>
      <c r="AG608" s="143">
        <f t="shared" si="47"/>
        <v>0</v>
      </c>
      <c r="AH608" s="143">
        <f t="shared" si="47"/>
        <v>0</v>
      </c>
      <c r="AI608" s="143">
        <f t="shared" si="47"/>
        <v>0</v>
      </c>
      <c r="AJ608" s="143">
        <f t="shared" si="47"/>
        <v>0</v>
      </c>
      <c r="AK608" s="143">
        <f t="shared" si="47"/>
        <v>0</v>
      </c>
      <c r="AL608" s="143">
        <f t="shared" si="47"/>
        <v>0</v>
      </c>
      <c r="AM608" s="143">
        <f t="shared" si="47"/>
        <v>0</v>
      </c>
      <c r="AN608" s="143">
        <f t="shared" si="47"/>
        <v>0</v>
      </c>
      <c r="AO608" s="143">
        <f t="shared" si="47"/>
        <v>0</v>
      </c>
      <c r="AP608" s="143">
        <f t="shared" si="47"/>
        <v>0</v>
      </c>
      <c r="AQ608" s="143">
        <f t="shared" si="47"/>
        <v>0</v>
      </c>
      <c r="AR608" s="143">
        <f t="shared" si="47"/>
        <v>0</v>
      </c>
      <c r="AS608" s="143">
        <f t="shared" si="47"/>
        <v>0</v>
      </c>
      <c r="AT608" s="143">
        <f t="shared" si="47"/>
        <v>0</v>
      </c>
      <c r="AU608" s="143">
        <f t="shared" si="47"/>
        <v>0</v>
      </c>
      <c r="AV608" s="143">
        <f t="shared" si="47"/>
        <v>0</v>
      </c>
      <c r="AW608" s="143">
        <f t="shared" si="47"/>
        <v>0</v>
      </c>
      <c r="AX608" s="143">
        <f t="shared" si="47"/>
        <v>0</v>
      </c>
      <c r="AY608" s="143">
        <f t="shared" si="47"/>
        <v>0</v>
      </c>
      <c r="AZ608" s="143">
        <f t="shared" si="47"/>
        <v>0</v>
      </c>
      <c r="BA608" s="143">
        <f t="shared" si="47"/>
        <v>0</v>
      </c>
      <c r="BB608" s="143">
        <f t="shared" si="47"/>
        <v>0</v>
      </c>
      <c r="BC608" s="143">
        <f t="shared" si="47"/>
        <v>0</v>
      </c>
      <c r="BD608" s="143">
        <f t="shared" si="47"/>
        <v>0</v>
      </c>
      <c r="BE608" s="143">
        <f t="shared" si="47"/>
        <v>0</v>
      </c>
      <c r="BF608" s="143">
        <f t="shared" si="47"/>
        <v>0</v>
      </c>
      <c r="BG608" s="143">
        <f t="shared" si="47"/>
        <v>0</v>
      </c>
      <c r="BH608" s="143">
        <f t="shared" si="47"/>
        <v>0</v>
      </c>
      <c r="BI608" s="143">
        <f t="shared" si="47"/>
        <v>0</v>
      </c>
      <c r="BJ608" s="143">
        <f t="shared" si="47"/>
        <v>0</v>
      </c>
      <c r="BK608" s="143">
        <f t="shared" si="47"/>
        <v>0</v>
      </c>
      <c r="BL608" s="143">
        <f t="shared" si="47"/>
        <v>0</v>
      </c>
      <c r="BM608" s="143">
        <f t="shared" si="47"/>
        <v>0</v>
      </c>
      <c r="BN608" s="143">
        <f t="shared" si="47"/>
        <v>0</v>
      </c>
      <c r="BO608" s="143">
        <f t="shared" si="47"/>
        <v>0</v>
      </c>
      <c r="BP608" s="143">
        <f t="shared" si="47"/>
        <v>0</v>
      </c>
      <c r="BQ608" s="143">
        <f t="shared" si="47"/>
        <v>0</v>
      </c>
      <c r="BR608" s="143">
        <f t="shared" si="47"/>
        <v>0</v>
      </c>
      <c r="BS608" s="143">
        <f t="shared" si="46"/>
        <v>0</v>
      </c>
      <c r="BT608" s="143">
        <f t="shared" si="45"/>
        <v>0</v>
      </c>
      <c r="BU608" s="143">
        <f t="shared" si="45"/>
        <v>0</v>
      </c>
      <c r="BV608" s="143">
        <f t="shared" si="45"/>
        <v>0</v>
      </c>
      <c r="BW608" s="143">
        <f t="shared" si="45"/>
        <v>0</v>
      </c>
      <c r="BX608" s="143">
        <f t="shared" si="45"/>
        <v>0</v>
      </c>
      <c r="BY608" s="143" t="e">
        <f>BY116-#REF!</f>
        <v>#REF!</v>
      </c>
      <c r="CA608" s="143" t="e">
        <f>CA116-#REF!</f>
        <v>#REF!</v>
      </c>
      <c r="CB608" s="143" t="e">
        <f>CB116-#REF!</f>
        <v>#REF!</v>
      </c>
    </row>
    <row r="609" spans="8:80" hidden="1" x14ac:dyDescent="0.3">
      <c r="H609" s="143">
        <f t="shared" si="47"/>
        <v>0</v>
      </c>
      <c r="I609" s="143">
        <f t="shared" si="47"/>
        <v>0</v>
      </c>
      <c r="J609" s="143">
        <f t="shared" si="47"/>
        <v>0</v>
      </c>
      <c r="K609" s="143">
        <f t="shared" si="47"/>
        <v>0</v>
      </c>
      <c r="L609" s="143">
        <f t="shared" si="47"/>
        <v>0</v>
      </c>
      <c r="M609" s="143">
        <f t="shared" si="47"/>
        <v>0</v>
      </c>
      <c r="N609" s="143">
        <f t="shared" si="47"/>
        <v>0</v>
      </c>
      <c r="O609" s="143">
        <f t="shared" si="47"/>
        <v>0</v>
      </c>
      <c r="P609" s="143">
        <f t="shared" si="47"/>
        <v>0</v>
      </c>
      <c r="Q609" s="143">
        <f t="shared" si="47"/>
        <v>0</v>
      </c>
      <c r="R609" s="143">
        <f t="shared" si="47"/>
        <v>0</v>
      </c>
      <c r="S609" s="143">
        <f t="shared" si="47"/>
        <v>0</v>
      </c>
      <c r="T609" s="143">
        <f t="shared" si="47"/>
        <v>0</v>
      </c>
      <c r="U609" s="143">
        <f t="shared" si="47"/>
        <v>0</v>
      </c>
      <c r="V609" s="143">
        <f t="shared" si="47"/>
        <v>0</v>
      </c>
      <c r="W609" s="143">
        <f t="shared" si="47"/>
        <v>0</v>
      </c>
      <c r="X609" s="143">
        <f t="shared" si="47"/>
        <v>0</v>
      </c>
      <c r="Y609" s="143">
        <f t="shared" si="47"/>
        <v>0</v>
      </c>
      <c r="Z609" s="143">
        <f t="shared" si="47"/>
        <v>0</v>
      </c>
      <c r="AA609" s="143">
        <f t="shared" si="47"/>
        <v>0</v>
      </c>
      <c r="AB609" s="143">
        <f t="shared" si="47"/>
        <v>0</v>
      </c>
      <c r="AC609" s="143">
        <f t="shared" si="47"/>
        <v>0</v>
      </c>
      <c r="AD609" s="143">
        <f t="shared" si="47"/>
        <v>0</v>
      </c>
      <c r="AE609" s="143">
        <f t="shared" si="47"/>
        <v>0</v>
      </c>
      <c r="AF609" s="143">
        <f t="shared" si="47"/>
        <v>0</v>
      </c>
      <c r="AG609" s="143">
        <f t="shared" si="47"/>
        <v>0</v>
      </c>
      <c r="AH609" s="143">
        <f t="shared" si="47"/>
        <v>0</v>
      </c>
      <c r="AI609" s="143">
        <f t="shared" si="47"/>
        <v>0</v>
      </c>
      <c r="AJ609" s="143">
        <f t="shared" si="47"/>
        <v>0</v>
      </c>
      <c r="AK609" s="143">
        <f t="shared" si="47"/>
        <v>0</v>
      </c>
      <c r="AL609" s="143">
        <f t="shared" si="47"/>
        <v>0</v>
      </c>
      <c r="AM609" s="143">
        <f t="shared" si="47"/>
        <v>0</v>
      </c>
      <c r="AN609" s="143">
        <f t="shared" si="47"/>
        <v>0</v>
      </c>
      <c r="AO609" s="143">
        <f t="shared" si="47"/>
        <v>0</v>
      </c>
      <c r="AP609" s="143">
        <f t="shared" si="47"/>
        <v>0</v>
      </c>
      <c r="AQ609" s="143">
        <f t="shared" si="47"/>
        <v>0</v>
      </c>
      <c r="AR609" s="143">
        <f t="shared" si="47"/>
        <v>0</v>
      </c>
      <c r="AS609" s="143">
        <f t="shared" si="47"/>
        <v>0</v>
      </c>
      <c r="AT609" s="143">
        <f t="shared" si="47"/>
        <v>0</v>
      </c>
      <c r="AU609" s="143">
        <f t="shared" si="47"/>
        <v>0</v>
      </c>
      <c r="AV609" s="143">
        <f t="shared" si="47"/>
        <v>0</v>
      </c>
      <c r="AW609" s="143">
        <f t="shared" si="47"/>
        <v>0</v>
      </c>
      <c r="AX609" s="143">
        <f t="shared" si="47"/>
        <v>0</v>
      </c>
      <c r="AY609" s="143">
        <f t="shared" si="47"/>
        <v>0</v>
      </c>
      <c r="AZ609" s="143">
        <f t="shared" si="47"/>
        <v>0</v>
      </c>
      <c r="BA609" s="143">
        <f t="shared" si="47"/>
        <v>0</v>
      </c>
      <c r="BB609" s="143">
        <f t="shared" si="47"/>
        <v>0</v>
      </c>
      <c r="BC609" s="143">
        <f t="shared" si="47"/>
        <v>0</v>
      </c>
      <c r="BD609" s="143">
        <f t="shared" si="47"/>
        <v>0</v>
      </c>
      <c r="BE609" s="143">
        <f t="shared" si="47"/>
        <v>0</v>
      </c>
      <c r="BF609" s="143">
        <f t="shared" si="47"/>
        <v>0</v>
      </c>
      <c r="BG609" s="143">
        <f t="shared" si="47"/>
        <v>0</v>
      </c>
      <c r="BH609" s="143">
        <f t="shared" si="47"/>
        <v>0</v>
      </c>
      <c r="BI609" s="143">
        <f t="shared" si="47"/>
        <v>0</v>
      </c>
      <c r="BJ609" s="143">
        <f t="shared" si="47"/>
        <v>0</v>
      </c>
      <c r="BK609" s="143">
        <f t="shared" si="47"/>
        <v>0</v>
      </c>
      <c r="BL609" s="143">
        <f t="shared" si="47"/>
        <v>0</v>
      </c>
      <c r="BM609" s="143">
        <f t="shared" si="47"/>
        <v>0</v>
      </c>
      <c r="BN609" s="143">
        <f t="shared" si="47"/>
        <v>0</v>
      </c>
      <c r="BO609" s="143">
        <f t="shared" si="47"/>
        <v>0</v>
      </c>
      <c r="BP609" s="143">
        <f t="shared" si="47"/>
        <v>0</v>
      </c>
      <c r="BQ609" s="143">
        <f t="shared" si="47"/>
        <v>0</v>
      </c>
      <c r="BR609" s="143">
        <f t="shared" si="47"/>
        <v>0</v>
      </c>
      <c r="BS609" s="143">
        <f t="shared" si="46"/>
        <v>0</v>
      </c>
      <c r="BT609" s="143">
        <f t="shared" si="45"/>
        <v>0</v>
      </c>
      <c r="BU609" s="143">
        <f t="shared" si="45"/>
        <v>0</v>
      </c>
      <c r="BV609" s="143">
        <f t="shared" si="45"/>
        <v>0</v>
      </c>
      <c r="BW609" s="143">
        <f t="shared" si="45"/>
        <v>0</v>
      </c>
      <c r="BX609" s="143">
        <f t="shared" si="45"/>
        <v>0</v>
      </c>
      <c r="BY609" s="143" t="e">
        <f>BY117-#REF!</f>
        <v>#REF!</v>
      </c>
      <c r="CA609" s="143" t="e">
        <f>CA117-#REF!</f>
        <v>#REF!</v>
      </c>
      <c r="CB609" s="143" t="e">
        <f>CB117-#REF!</f>
        <v>#REF!</v>
      </c>
    </row>
    <row r="610" spans="8:80" hidden="1" x14ac:dyDescent="0.3">
      <c r="H610" s="143">
        <f t="shared" si="47"/>
        <v>0</v>
      </c>
      <c r="I610" s="143">
        <f t="shared" si="47"/>
        <v>0</v>
      </c>
      <c r="J610" s="143">
        <f t="shared" si="47"/>
        <v>0</v>
      </c>
      <c r="K610" s="143">
        <f t="shared" si="47"/>
        <v>0</v>
      </c>
      <c r="L610" s="143">
        <f t="shared" si="47"/>
        <v>0</v>
      </c>
      <c r="M610" s="143">
        <f t="shared" si="47"/>
        <v>0</v>
      </c>
      <c r="N610" s="143">
        <f t="shared" si="47"/>
        <v>0</v>
      </c>
      <c r="O610" s="143">
        <f t="shared" si="47"/>
        <v>0</v>
      </c>
      <c r="P610" s="143">
        <f t="shared" si="47"/>
        <v>0</v>
      </c>
      <c r="Q610" s="143">
        <f t="shared" si="47"/>
        <v>0</v>
      </c>
      <c r="R610" s="143">
        <f t="shared" si="47"/>
        <v>0</v>
      </c>
      <c r="S610" s="143">
        <f t="shared" si="47"/>
        <v>0</v>
      </c>
      <c r="T610" s="143">
        <f t="shared" si="47"/>
        <v>0</v>
      </c>
      <c r="U610" s="143">
        <f t="shared" si="47"/>
        <v>0</v>
      </c>
      <c r="V610" s="143">
        <f t="shared" si="47"/>
        <v>0</v>
      </c>
      <c r="W610" s="143">
        <f t="shared" si="47"/>
        <v>0</v>
      </c>
      <c r="X610" s="143">
        <f t="shared" si="47"/>
        <v>0</v>
      </c>
      <c r="Y610" s="143">
        <f t="shared" si="47"/>
        <v>0</v>
      </c>
      <c r="Z610" s="143">
        <f t="shared" si="47"/>
        <v>0</v>
      </c>
      <c r="AA610" s="143">
        <f t="shared" si="47"/>
        <v>0</v>
      </c>
      <c r="AB610" s="143">
        <f t="shared" si="47"/>
        <v>0</v>
      </c>
      <c r="AC610" s="143">
        <f t="shared" si="47"/>
        <v>0</v>
      </c>
      <c r="AD610" s="143">
        <f t="shared" si="47"/>
        <v>0</v>
      </c>
      <c r="AE610" s="143">
        <f t="shared" si="47"/>
        <v>0</v>
      </c>
      <c r="AF610" s="143">
        <f t="shared" si="47"/>
        <v>0</v>
      </c>
      <c r="AG610" s="143">
        <f t="shared" si="47"/>
        <v>0</v>
      </c>
      <c r="AH610" s="143">
        <f t="shared" si="47"/>
        <v>0</v>
      </c>
      <c r="AI610" s="143">
        <f t="shared" si="47"/>
        <v>0</v>
      </c>
      <c r="AJ610" s="143">
        <f t="shared" si="47"/>
        <v>0</v>
      </c>
      <c r="AK610" s="143">
        <f t="shared" si="47"/>
        <v>0</v>
      </c>
      <c r="AL610" s="143">
        <f t="shared" si="47"/>
        <v>0</v>
      </c>
      <c r="AM610" s="143">
        <f t="shared" si="47"/>
        <v>0</v>
      </c>
      <c r="AN610" s="143">
        <f t="shared" si="47"/>
        <v>0</v>
      </c>
      <c r="AO610" s="143">
        <f t="shared" si="47"/>
        <v>0</v>
      </c>
      <c r="AP610" s="143">
        <f t="shared" si="47"/>
        <v>0</v>
      </c>
      <c r="AQ610" s="143">
        <f t="shared" si="47"/>
        <v>0</v>
      </c>
      <c r="AR610" s="143">
        <f t="shared" si="47"/>
        <v>0</v>
      </c>
      <c r="AS610" s="143">
        <f t="shared" si="47"/>
        <v>0</v>
      </c>
      <c r="AT610" s="143">
        <f t="shared" si="47"/>
        <v>0</v>
      </c>
      <c r="AU610" s="143">
        <f t="shared" si="47"/>
        <v>0</v>
      </c>
      <c r="AV610" s="143">
        <f t="shared" si="47"/>
        <v>0</v>
      </c>
      <c r="AW610" s="143">
        <f t="shared" si="47"/>
        <v>0</v>
      </c>
      <c r="AX610" s="143">
        <f t="shared" si="47"/>
        <v>0</v>
      </c>
      <c r="AY610" s="143">
        <f t="shared" si="47"/>
        <v>0</v>
      </c>
      <c r="AZ610" s="143">
        <f t="shared" si="47"/>
        <v>0</v>
      </c>
      <c r="BA610" s="143">
        <f t="shared" si="47"/>
        <v>0</v>
      </c>
      <c r="BB610" s="143">
        <f t="shared" si="47"/>
        <v>0</v>
      </c>
      <c r="BC610" s="143">
        <f t="shared" si="47"/>
        <v>0</v>
      </c>
      <c r="BD610" s="143">
        <f t="shared" si="47"/>
        <v>0</v>
      </c>
      <c r="BE610" s="143">
        <f t="shared" si="47"/>
        <v>0</v>
      </c>
      <c r="BF610" s="143">
        <f t="shared" si="47"/>
        <v>0</v>
      </c>
      <c r="BG610" s="143">
        <f t="shared" si="47"/>
        <v>0</v>
      </c>
      <c r="BH610" s="143">
        <f t="shared" si="47"/>
        <v>0</v>
      </c>
      <c r="BI610" s="143">
        <f t="shared" si="47"/>
        <v>0</v>
      </c>
      <c r="BJ610" s="143">
        <f t="shared" si="47"/>
        <v>0</v>
      </c>
      <c r="BK610" s="143">
        <f t="shared" si="47"/>
        <v>0</v>
      </c>
      <c r="BL610" s="143">
        <f t="shared" si="47"/>
        <v>0</v>
      </c>
      <c r="BM610" s="143">
        <f t="shared" si="47"/>
        <v>0</v>
      </c>
      <c r="BN610" s="143">
        <f t="shared" si="47"/>
        <v>0</v>
      </c>
      <c r="BO610" s="143">
        <f t="shared" si="47"/>
        <v>0</v>
      </c>
      <c r="BP610" s="143">
        <f t="shared" si="47"/>
        <v>0</v>
      </c>
      <c r="BQ610" s="143">
        <f t="shared" si="47"/>
        <v>0</v>
      </c>
      <c r="BR610" s="143">
        <f t="shared" si="47"/>
        <v>0</v>
      </c>
      <c r="BS610" s="143">
        <f t="shared" si="46"/>
        <v>0</v>
      </c>
      <c r="BT610" s="143">
        <f t="shared" si="45"/>
        <v>0</v>
      </c>
      <c r="BU610" s="143">
        <f t="shared" si="45"/>
        <v>0</v>
      </c>
      <c r="BV610" s="143">
        <f t="shared" si="45"/>
        <v>0</v>
      </c>
      <c r="BW610" s="143">
        <f t="shared" si="45"/>
        <v>0</v>
      </c>
      <c r="BX610" s="143">
        <f t="shared" si="45"/>
        <v>0</v>
      </c>
      <c r="BY610" s="143" t="e">
        <f>BY118-#REF!</f>
        <v>#REF!</v>
      </c>
      <c r="CA610" s="143" t="e">
        <f>CA118-#REF!</f>
        <v>#REF!</v>
      </c>
      <c r="CB610" s="143" t="e">
        <f>CB118-#REF!</f>
        <v>#REF!</v>
      </c>
    </row>
    <row r="611" spans="8:80" hidden="1" x14ac:dyDescent="0.3">
      <c r="H611" s="143">
        <f t="shared" si="47"/>
        <v>0</v>
      </c>
      <c r="I611" s="143">
        <f t="shared" si="47"/>
        <v>0</v>
      </c>
      <c r="J611" s="143">
        <f t="shared" si="47"/>
        <v>0</v>
      </c>
      <c r="K611" s="143">
        <f t="shared" si="47"/>
        <v>0</v>
      </c>
      <c r="L611" s="143">
        <f t="shared" si="47"/>
        <v>0</v>
      </c>
      <c r="M611" s="143">
        <f t="shared" si="47"/>
        <v>0</v>
      </c>
      <c r="N611" s="143">
        <f t="shared" si="47"/>
        <v>0</v>
      </c>
      <c r="O611" s="143">
        <f t="shared" si="47"/>
        <v>0</v>
      </c>
      <c r="P611" s="143">
        <f t="shared" si="47"/>
        <v>0</v>
      </c>
      <c r="Q611" s="143">
        <f t="shared" si="47"/>
        <v>0</v>
      </c>
      <c r="R611" s="143">
        <f t="shared" si="47"/>
        <v>0</v>
      </c>
      <c r="S611" s="143">
        <f t="shared" si="47"/>
        <v>0</v>
      </c>
      <c r="T611" s="143">
        <f t="shared" si="47"/>
        <v>0</v>
      </c>
      <c r="U611" s="143">
        <f t="shared" si="47"/>
        <v>0</v>
      </c>
      <c r="V611" s="143">
        <f t="shared" si="47"/>
        <v>0</v>
      </c>
      <c r="W611" s="143">
        <f t="shared" si="47"/>
        <v>0</v>
      </c>
      <c r="X611" s="143">
        <f t="shared" si="47"/>
        <v>0</v>
      </c>
      <c r="Y611" s="143">
        <f t="shared" si="47"/>
        <v>0</v>
      </c>
      <c r="Z611" s="143">
        <f t="shared" si="47"/>
        <v>0</v>
      </c>
      <c r="AA611" s="143">
        <f t="shared" si="47"/>
        <v>0</v>
      </c>
      <c r="AB611" s="143">
        <f t="shared" si="47"/>
        <v>0</v>
      </c>
      <c r="AC611" s="143">
        <f t="shared" si="47"/>
        <v>0</v>
      </c>
      <c r="AD611" s="143">
        <f t="shared" si="47"/>
        <v>0</v>
      </c>
      <c r="AE611" s="143">
        <f t="shared" si="47"/>
        <v>0</v>
      </c>
      <c r="AF611" s="143">
        <f t="shared" si="47"/>
        <v>0</v>
      </c>
      <c r="AG611" s="143">
        <f t="shared" si="47"/>
        <v>0</v>
      </c>
      <c r="AH611" s="143">
        <f t="shared" si="47"/>
        <v>0</v>
      </c>
      <c r="AI611" s="143">
        <f t="shared" si="47"/>
        <v>0</v>
      </c>
      <c r="AJ611" s="143">
        <f t="shared" si="47"/>
        <v>0</v>
      </c>
      <c r="AK611" s="143">
        <f t="shared" si="47"/>
        <v>0</v>
      </c>
      <c r="AL611" s="143">
        <f t="shared" si="47"/>
        <v>0</v>
      </c>
      <c r="AM611" s="143">
        <f t="shared" si="47"/>
        <v>0</v>
      </c>
      <c r="AN611" s="143">
        <f t="shared" si="47"/>
        <v>0</v>
      </c>
      <c r="AO611" s="143">
        <f t="shared" si="47"/>
        <v>0</v>
      </c>
      <c r="AP611" s="143">
        <f t="shared" si="47"/>
        <v>0</v>
      </c>
      <c r="AQ611" s="143">
        <f t="shared" si="47"/>
        <v>0</v>
      </c>
      <c r="AR611" s="143">
        <f t="shared" si="47"/>
        <v>0</v>
      </c>
      <c r="AS611" s="143">
        <f t="shared" si="47"/>
        <v>0</v>
      </c>
      <c r="AT611" s="143">
        <f t="shared" si="47"/>
        <v>0</v>
      </c>
      <c r="AU611" s="143">
        <f t="shared" si="47"/>
        <v>0</v>
      </c>
      <c r="AV611" s="143">
        <f t="shared" si="47"/>
        <v>0</v>
      </c>
      <c r="AW611" s="143">
        <f t="shared" si="47"/>
        <v>0</v>
      </c>
      <c r="AX611" s="143">
        <f t="shared" si="47"/>
        <v>0</v>
      </c>
      <c r="AY611" s="143">
        <f t="shared" si="47"/>
        <v>0</v>
      </c>
      <c r="AZ611" s="143">
        <f t="shared" si="47"/>
        <v>0</v>
      </c>
      <c r="BA611" s="143">
        <f t="shared" si="47"/>
        <v>0</v>
      </c>
      <c r="BB611" s="143">
        <f t="shared" si="47"/>
        <v>0</v>
      </c>
      <c r="BC611" s="143">
        <f t="shared" si="47"/>
        <v>0</v>
      </c>
      <c r="BD611" s="143">
        <f t="shared" si="47"/>
        <v>0</v>
      </c>
      <c r="BE611" s="143">
        <f t="shared" si="47"/>
        <v>0</v>
      </c>
      <c r="BF611" s="143">
        <f t="shared" si="47"/>
        <v>0</v>
      </c>
      <c r="BG611" s="143">
        <f t="shared" si="47"/>
        <v>0</v>
      </c>
      <c r="BH611" s="143">
        <f t="shared" si="47"/>
        <v>0</v>
      </c>
      <c r="BI611" s="143">
        <f t="shared" si="47"/>
        <v>0</v>
      </c>
      <c r="BJ611" s="143">
        <f t="shared" si="47"/>
        <v>0</v>
      </c>
      <c r="BK611" s="143">
        <f t="shared" si="47"/>
        <v>0</v>
      </c>
      <c r="BL611" s="143">
        <f t="shared" si="47"/>
        <v>0</v>
      </c>
      <c r="BM611" s="143">
        <f t="shared" si="47"/>
        <v>0</v>
      </c>
      <c r="BN611" s="143">
        <f t="shared" si="47"/>
        <v>0</v>
      </c>
      <c r="BO611" s="143">
        <f t="shared" si="47"/>
        <v>0</v>
      </c>
      <c r="BP611" s="143">
        <f t="shared" si="47"/>
        <v>0</v>
      </c>
      <c r="BQ611" s="143">
        <f t="shared" si="47"/>
        <v>0</v>
      </c>
      <c r="BR611" s="143">
        <f t="shared" si="47"/>
        <v>0</v>
      </c>
      <c r="BS611" s="143">
        <f t="shared" si="46"/>
        <v>0</v>
      </c>
      <c r="BT611" s="143">
        <f t="shared" si="45"/>
        <v>0</v>
      </c>
      <c r="BU611" s="143">
        <f t="shared" si="45"/>
        <v>0</v>
      </c>
      <c r="BV611" s="143">
        <f t="shared" si="45"/>
        <v>0</v>
      </c>
      <c r="BW611" s="143">
        <f t="shared" si="45"/>
        <v>0</v>
      </c>
      <c r="BX611" s="143">
        <f t="shared" si="45"/>
        <v>0</v>
      </c>
      <c r="BY611" s="143" t="e">
        <f>BY119-#REF!</f>
        <v>#REF!</v>
      </c>
      <c r="CA611" s="143" t="e">
        <f>CA119-#REF!</f>
        <v>#REF!</v>
      </c>
      <c r="CB611" s="143" t="e">
        <f>CB119-#REF!</f>
        <v>#REF!</v>
      </c>
    </row>
    <row r="612" spans="8:80" hidden="1" x14ac:dyDescent="0.3">
      <c r="H612" s="143">
        <f t="shared" si="47"/>
        <v>0</v>
      </c>
      <c r="I612" s="143">
        <f t="shared" si="47"/>
        <v>0</v>
      </c>
      <c r="J612" s="143">
        <f t="shared" si="47"/>
        <v>0</v>
      </c>
      <c r="K612" s="143">
        <f t="shared" ref="K612:BR616" si="48">K120-CC120</f>
        <v>0</v>
      </c>
      <c r="L612" s="143">
        <f t="shared" si="48"/>
        <v>0</v>
      </c>
      <c r="M612" s="143">
        <f t="shared" si="48"/>
        <v>0</v>
      </c>
      <c r="N612" s="143">
        <f t="shared" si="48"/>
        <v>0</v>
      </c>
      <c r="O612" s="143">
        <f t="shared" si="48"/>
        <v>0</v>
      </c>
      <c r="P612" s="143">
        <f t="shared" si="48"/>
        <v>0</v>
      </c>
      <c r="Q612" s="143">
        <f t="shared" si="48"/>
        <v>0</v>
      </c>
      <c r="R612" s="143">
        <f t="shared" si="48"/>
        <v>0</v>
      </c>
      <c r="S612" s="143">
        <f t="shared" si="48"/>
        <v>0</v>
      </c>
      <c r="T612" s="143">
        <f t="shared" si="48"/>
        <v>0</v>
      </c>
      <c r="U612" s="143">
        <f t="shared" si="48"/>
        <v>0</v>
      </c>
      <c r="V612" s="143">
        <f t="shared" si="48"/>
        <v>0</v>
      </c>
      <c r="W612" s="143">
        <f t="shared" si="48"/>
        <v>0</v>
      </c>
      <c r="X612" s="143">
        <f t="shared" si="48"/>
        <v>0</v>
      </c>
      <c r="Y612" s="143">
        <f t="shared" si="48"/>
        <v>0</v>
      </c>
      <c r="Z612" s="143">
        <f t="shared" si="48"/>
        <v>0</v>
      </c>
      <c r="AA612" s="143">
        <f t="shared" si="48"/>
        <v>0</v>
      </c>
      <c r="AB612" s="143">
        <f t="shared" si="48"/>
        <v>0</v>
      </c>
      <c r="AC612" s="143">
        <f t="shared" si="48"/>
        <v>0</v>
      </c>
      <c r="AD612" s="143">
        <f t="shared" si="48"/>
        <v>0</v>
      </c>
      <c r="AE612" s="143">
        <f t="shared" si="48"/>
        <v>0</v>
      </c>
      <c r="AF612" s="143">
        <f t="shared" si="48"/>
        <v>0</v>
      </c>
      <c r="AG612" s="143">
        <f t="shared" si="48"/>
        <v>0</v>
      </c>
      <c r="AH612" s="143">
        <f t="shared" si="48"/>
        <v>0</v>
      </c>
      <c r="AI612" s="143">
        <f t="shared" si="48"/>
        <v>0</v>
      </c>
      <c r="AJ612" s="143">
        <f t="shared" si="48"/>
        <v>0</v>
      </c>
      <c r="AK612" s="143">
        <f t="shared" si="48"/>
        <v>0</v>
      </c>
      <c r="AL612" s="143">
        <f t="shared" si="48"/>
        <v>0</v>
      </c>
      <c r="AM612" s="143">
        <f t="shared" si="48"/>
        <v>0</v>
      </c>
      <c r="AN612" s="143">
        <f t="shared" si="48"/>
        <v>0</v>
      </c>
      <c r="AO612" s="143">
        <f t="shared" si="48"/>
        <v>0</v>
      </c>
      <c r="AP612" s="143">
        <f t="shared" si="48"/>
        <v>0</v>
      </c>
      <c r="AQ612" s="143">
        <f t="shared" si="48"/>
        <v>0</v>
      </c>
      <c r="AR612" s="143">
        <f t="shared" si="48"/>
        <v>0</v>
      </c>
      <c r="AS612" s="143">
        <f t="shared" si="48"/>
        <v>0</v>
      </c>
      <c r="AT612" s="143">
        <f t="shared" si="48"/>
        <v>0</v>
      </c>
      <c r="AU612" s="143">
        <f t="shared" si="48"/>
        <v>0</v>
      </c>
      <c r="AV612" s="143">
        <f t="shared" si="48"/>
        <v>0</v>
      </c>
      <c r="AW612" s="143">
        <f t="shared" si="48"/>
        <v>0</v>
      </c>
      <c r="AX612" s="143">
        <f t="shared" si="48"/>
        <v>0</v>
      </c>
      <c r="AY612" s="143">
        <f t="shared" si="48"/>
        <v>0</v>
      </c>
      <c r="AZ612" s="143">
        <f t="shared" si="48"/>
        <v>0</v>
      </c>
      <c r="BA612" s="143">
        <f t="shared" si="48"/>
        <v>0</v>
      </c>
      <c r="BB612" s="143">
        <f t="shared" si="48"/>
        <v>0</v>
      </c>
      <c r="BC612" s="143">
        <f t="shared" si="48"/>
        <v>0</v>
      </c>
      <c r="BD612" s="143">
        <f t="shared" si="48"/>
        <v>0</v>
      </c>
      <c r="BE612" s="143">
        <f t="shared" si="48"/>
        <v>0</v>
      </c>
      <c r="BF612" s="143">
        <f t="shared" si="48"/>
        <v>0</v>
      </c>
      <c r="BG612" s="143">
        <f t="shared" si="48"/>
        <v>0</v>
      </c>
      <c r="BH612" s="143">
        <f t="shared" si="48"/>
        <v>0</v>
      </c>
      <c r="BI612" s="143">
        <f t="shared" si="48"/>
        <v>0</v>
      </c>
      <c r="BJ612" s="143">
        <f t="shared" si="48"/>
        <v>0</v>
      </c>
      <c r="BK612" s="143">
        <f t="shared" si="48"/>
        <v>0</v>
      </c>
      <c r="BL612" s="143">
        <f t="shared" si="48"/>
        <v>0</v>
      </c>
      <c r="BM612" s="143">
        <f t="shared" si="48"/>
        <v>0</v>
      </c>
      <c r="BN612" s="143">
        <f t="shared" si="48"/>
        <v>0</v>
      </c>
      <c r="BO612" s="143">
        <f t="shared" si="48"/>
        <v>0</v>
      </c>
      <c r="BP612" s="143">
        <f t="shared" si="48"/>
        <v>0</v>
      </c>
      <c r="BQ612" s="143">
        <f t="shared" si="48"/>
        <v>0</v>
      </c>
      <c r="BR612" s="143">
        <f t="shared" si="48"/>
        <v>0</v>
      </c>
      <c r="BS612" s="143">
        <f t="shared" si="46"/>
        <v>0</v>
      </c>
      <c r="BT612" s="143">
        <f t="shared" si="45"/>
        <v>0</v>
      </c>
      <c r="BU612" s="143">
        <f t="shared" si="45"/>
        <v>0</v>
      </c>
      <c r="BV612" s="143">
        <f t="shared" si="45"/>
        <v>0</v>
      </c>
      <c r="BW612" s="143">
        <f t="shared" si="45"/>
        <v>0</v>
      </c>
      <c r="BX612" s="143">
        <f t="shared" si="45"/>
        <v>0</v>
      </c>
      <c r="BY612" s="143" t="e">
        <f>BY120-#REF!</f>
        <v>#REF!</v>
      </c>
      <c r="CA612" s="143" t="e">
        <f>CA120-#REF!</f>
        <v>#REF!</v>
      </c>
      <c r="CB612" s="143" t="e">
        <f>CB120-#REF!</f>
        <v>#REF!</v>
      </c>
    </row>
    <row r="613" spans="8:80" hidden="1" x14ac:dyDescent="0.3">
      <c r="H613" s="143">
        <f t="shared" ref="H613:W622" si="49">H121-BZ121</f>
        <v>0</v>
      </c>
      <c r="I613" s="143">
        <f t="shared" si="49"/>
        <v>0</v>
      </c>
      <c r="J613" s="143">
        <f t="shared" si="49"/>
        <v>0</v>
      </c>
      <c r="K613" s="143">
        <f t="shared" si="48"/>
        <v>0</v>
      </c>
      <c r="L613" s="143">
        <f t="shared" si="48"/>
        <v>0</v>
      </c>
      <c r="M613" s="143">
        <f t="shared" si="48"/>
        <v>0</v>
      </c>
      <c r="N613" s="143">
        <f t="shared" si="48"/>
        <v>0</v>
      </c>
      <c r="O613" s="143">
        <f t="shared" si="48"/>
        <v>0</v>
      </c>
      <c r="P613" s="143">
        <f t="shared" si="48"/>
        <v>0</v>
      </c>
      <c r="Q613" s="143">
        <f t="shared" si="48"/>
        <v>0</v>
      </c>
      <c r="R613" s="143">
        <f t="shared" si="48"/>
        <v>0</v>
      </c>
      <c r="S613" s="143">
        <f t="shared" si="48"/>
        <v>0</v>
      </c>
      <c r="T613" s="143">
        <f t="shared" si="48"/>
        <v>0</v>
      </c>
      <c r="U613" s="143">
        <f t="shared" si="48"/>
        <v>0</v>
      </c>
      <c r="V613" s="143">
        <f t="shared" si="48"/>
        <v>0</v>
      </c>
      <c r="W613" s="143">
        <f t="shared" si="48"/>
        <v>0</v>
      </c>
      <c r="X613" s="143">
        <f t="shared" si="48"/>
        <v>0</v>
      </c>
      <c r="Y613" s="143">
        <f t="shared" si="48"/>
        <v>0</v>
      </c>
      <c r="Z613" s="143">
        <f t="shared" si="48"/>
        <v>0</v>
      </c>
      <c r="AA613" s="143">
        <f t="shared" si="48"/>
        <v>0</v>
      </c>
      <c r="AB613" s="143">
        <f t="shared" si="48"/>
        <v>0</v>
      </c>
      <c r="AC613" s="143">
        <f t="shared" si="48"/>
        <v>0</v>
      </c>
      <c r="AD613" s="143">
        <f t="shared" si="48"/>
        <v>0</v>
      </c>
      <c r="AE613" s="143">
        <f t="shared" si="48"/>
        <v>0</v>
      </c>
      <c r="AF613" s="143">
        <f t="shared" si="48"/>
        <v>0</v>
      </c>
      <c r="AG613" s="143">
        <f t="shared" si="48"/>
        <v>0</v>
      </c>
      <c r="AH613" s="143">
        <f t="shared" si="48"/>
        <v>0</v>
      </c>
      <c r="AI613" s="143">
        <f t="shared" si="48"/>
        <v>0</v>
      </c>
      <c r="AJ613" s="143">
        <f t="shared" si="48"/>
        <v>0</v>
      </c>
      <c r="AK613" s="143">
        <f t="shared" si="48"/>
        <v>0</v>
      </c>
      <c r="AL613" s="143">
        <f t="shared" si="48"/>
        <v>0</v>
      </c>
      <c r="AM613" s="143">
        <f t="shared" si="48"/>
        <v>0</v>
      </c>
      <c r="AN613" s="143">
        <f t="shared" si="48"/>
        <v>0</v>
      </c>
      <c r="AO613" s="143">
        <f t="shared" si="48"/>
        <v>0</v>
      </c>
      <c r="AP613" s="143">
        <f t="shared" si="48"/>
        <v>0</v>
      </c>
      <c r="AQ613" s="143">
        <f t="shared" si="48"/>
        <v>0</v>
      </c>
      <c r="AR613" s="143">
        <f t="shared" si="48"/>
        <v>0</v>
      </c>
      <c r="AS613" s="143">
        <f t="shared" si="48"/>
        <v>0</v>
      </c>
      <c r="AT613" s="143">
        <f t="shared" si="48"/>
        <v>0</v>
      </c>
      <c r="AU613" s="143">
        <f t="shared" si="48"/>
        <v>0</v>
      </c>
      <c r="AV613" s="143">
        <f t="shared" si="48"/>
        <v>0</v>
      </c>
      <c r="AW613" s="143">
        <f t="shared" si="48"/>
        <v>0</v>
      </c>
      <c r="AX613" s="143">
        <f t="shared" si="48"/>
        <v>0</v>
      </c>
      <c r="AY613" s="143">
        <f t="shared" si="48"/>
        <v>0</v>
      </c>
      <c r="AZ613" s="143">
        <f t="shared" si="48"/>
        <v>0</v>
      </c>
      <c r="BA613" s="143">
        <f t="shared" si="48"/>
        <v>0</v>
      </c>
      <c r="BB613" s="143">
        <f t="shared" si="48"/>
        <v>0</v>
      </c>
      <c r="BC613" s="143">
        <f t="shared" si="48"/>
        <v>0</v>
      </c>
      <c r="BD613" s="143">
        <f t="shared" si="48"/>
        <v>0</v>
      </c>
      <c r="BE613" s="143">
        <f t="shared" si="48"/>
        <v>0</v>
      </c>
      <c r="BF613" s="143">
        <f t="shared" si="48"/>
        <v>0</v>
      </c>
      <c r="BG613" s="143">
        <f t="shared" si="48"/>
        <v>0</v>
      </c>
      <c r="BH613" s="143">
        <f t="shared" si="48"/>
        <v>0</v>
      </c>
      <c r="BI613" s="143">
        <f t="shared" si="48"/>
        <v>0</v>
      </c>
      <c r="BJ613" s="143">
        <f t="shared" si="48"/>
        <v>0</v>
      </c>
      <c r="BK613" s="143">
        <f t="shared" si="48"/>
        <v>0</v>
      </c>
      <c r="BL613" s="143">
        <f t="shared" si="48"/>
        <v>0</v>
      </c>
      <c r="BM613" s="143">
        <f t="shared" si="48"/>
        <v>0</v>
      </c>
      <c r="BN613" s="143">
        <f t="shared" si="48"/>
        <v>0</v>
      </c>
      <c r="BO613" s="143">
        <f t="shared" si="48"/>
        <v>0</v>
      </c>
      <c r="BP613" s="143">
        <f t="shared" si="48"/>
        <v>0</v>
      </c>
      <c r="BQ613" s="143">
        <f t="shared" si="48"/>
        <v>0</v>
      </c>
      <c r="BR613" s="143">
        <f t="shared" si="48"/>
        <v>0</v>
      </c>
      <c r="BS613" s="143">
        <f t="shared" si="46"/>
        <v>0</v>
      </c>
      <c r="BT613" s="143">
        <f t="shared" si="45"/>
        <v>0</v>
      </c>
      <c r="BU613" s="143">
        <f t="shared" si="45"/>
        <v>0</v>
      </c>
      <c r="BV613" s="143">
        <f t="shared" si="45"/>
        <v>0</v>
      </c>
      <c r="BW613" s="143">
        <f t="shared" si="45"/>
        <v>0</v>
      </c>
      <c r="BX613" s="143">
        <f t="shared" si="45"/>
        <v>0</v>
      </c>
      <c r="BY613" s="143" t="e">
        <f>BY121-#REF!</f>
        <v>#REF!</v>
      </c>
      <c r="CA613" s="143" t="e">
        <f>CA121-#REF!</f>
        <v>#REF!</v>
      </c>
      <c r="CB613" s="143" t="e">
        <f>CB121-#REF!</f>
        <v>#REF!</v>
      </c>
    </row>
    <row r="614" spans="8:80" hidden="1" x14ac:dyDescent="0.3">
      <c r="H614" s="143">
        <f t="shared" si="49"/>
        <v>-25077000</v>
      </c>
      <c r="I614" s="143">
        <f t="shared" si="49"/>
        <v>0</v>
      </c>
      <c r="J614" s="143">
        <f t="shared" si="49"/>
        <v>0</v>
      </c>
      <c r="K614" s="143">
        <f t="shared" si="48"/>
        <v>0</v>
      </c>
      <c r="L614" s="143">
        <f t="shared" si="48"/>
        <v>0</v>
      </c>
      <c r="M614" s="143">
        <f t="shared" si="48"/>
        <v>-2114000</v>
      </c>
      <c r="N614" s="143">
        <f t="shared" si="48"/>
        <v>0</v>
      </c>
      <c r="O614" s="143">
        <f t="shared" si="48"/>
        <v>0</v>
      </c>
      <c r="P614" s="143">
        <f t="shared" si="48"/>
        <v>0</v>
      </c>
      <c r="Q614" s="143">
        <f t="shared" si="48"/>
        <v>0</v>
      </c>
      <c r="R614" s="143">
        <f t="shared" si="48"/>
        <v>-4728000</v>
      </c>
      <c r="S614" s="143">
        <f t="shared" si="48"/>
        <v>0</v>
      </c>
      <c r="T614" s="143">
        <f t="shared" si="48"/>
        <v>0</v>
      </c>
      <c r="U614" s="143">
        <f t="shared" si="48"/>
        <v>0</v>
      </c>
      <c r="V614" s="143">
        <f t="shared" si="48"/>
        <v>0</v>
      </c>
      <c r="W614" s="143">
        <f t="shared" si="48"/>
        <v>-4363000</v>
      </c>
      <c r="X614" s="143">
        <f t="shared" si="48"/>
        <v>0</v>
      </c>
      <c r="Y614" s="143">
        <f t="shared" si="48"/>
        <v>0</v>
      </c>
      <c r="Z614" s="143">
        <f t="shared" si="48"/>
        <v>0</v>
      </c>
      <c r="AA614" s="143">
        <f t="shared" si="48"/>
        <v>0</v>
      </c>
      <c r="AB614" s="143">
        <f t="shared" si="48"/>
        <v>-4143000</v>
      </c>
      <c r="AC614" s="143">
        <f t="shared" si="48"/>
        <v>0</v>
      </c>
      <c r="AD614" s="143">
        <f t="shared" si="48"/>
        <v>0</v>
      </c>
      <c r="AE614" s="143">
        <f t="shared" si="48"/>
        <v>0</v>
      </c>
      <c r="AF614" s="143">
        <f t="shared" si="48"/>
        <v>0</v>
      </c>
      <c r="AG614" s="143">
        <f t="shared" si="48"/>
        <v>-4382000</v>
      </c>
      <c r="AH614" s="143">
        <f t="shared" si="48"/>
        <v>0</v>
      </c>
      <c r="AI614" s="143">
        <f t="shared" si="48"/>
        <v>0</v>
      </c>
      <c r="AJ614" s="143">
        <f t="shared" si="48"/>
        <v>0</v>
      </c>
      <c r="AK614" s="143">
        <f t="shared" si="48"/>
        <v>0</v>
      </c>
      <c r="AL614" s="143">
        <f t="shared" si="48"/>
        <v>0</v>
      </c>
      <c r="AM614" s="143">
        <f t="shared" si="48"/>
        <v>0</v>
      </c>
      <c r="AN614" s="143">
        <f t="shared" si="48"/>
        <v>0</v>
      </c>
      <c r="AO614" s="143">
        <f t="shared" si="48"/>
        <v>0</v>
      </c>
      <c r="AP614" s="143">
        <f t="shared" si="48"/>
        <v>0</v>
      </c>
      <c r="AQ614" s="143">
        <f t="shared" si="48"/>
        <v>0</v>
      </c>
      <c r="AR614" s="143">
        <f t="shared" si="48"/>
        <v>0</v>
      </c>
      <c r="AS614" s="143">
        <f t="shared" si="48"/>
        <v>0</v>
      </c>
      <c r="AT614" s="143">
        <f t="shared" si="48"/>
        <v>0</v>
      </c>
      <c r="AU614" s="143">
        <f t="shared" si="48"/>
        <v>0</v>
      </c>
      <c r="AV614" s="143">
        <f t="shared" si="48"/>
        <v>0</v>
      </c>
      <c r="AW614" s="143">
        <f t="shared" si="48"/>
        <v>0</v>
      </c>
      <c r="AX614" s="143">
        <f t="shared" si="48"/>
        <v>0</v>
      </c>
      <c r="AY614" s="143">
        <f t="shared" si="48"/>
        <v>0</v>
      </c>
      <c r="AZ614" s="143">
        <f t="shared" si="48"/>
        <v>0</v>
      </c>
      <c r="BA614" s="143">
        <f t="shared" si="48"/>
        <v>0</v>
      </c>
      <c r="BB614" s="143">
        <f t="shared" si="48"/>
        <v>0</v>
      </c>
      <c r="BC614" s="143">
        <f t="shared" si="48"/>
        <v>0</v>
      </c>
      <c r="BD614" s="143">
        <f t="shared" si="48"/>
        <v>0</v>
      </c>
      <c r="BE614" s="143">
        <f t="shared" si="48"/>
        <v>0</v>
      </c>
      <c r="BF614" s="143">
        <f t="shared" si="48"/>
        <v>-2192000</v>
      </c>
      <c r="BG614" s="143">
        <f t="shared" si="48"/>
        <v>0</v>
      </c>
      <c r="BH614" s="143">
        <f t="shared" si="48"/>
        <v>0</v>
      </c>
      <c r="BI614" s="143">
        <f t="shared" si="48"/>
        <v>0</v>
      </c>
      <c r="BJ614" s="143">
        <f t="shared" si="48"/>
        <v>0</v>
      </c>
      <c r="BK614" s="143">
        <f t="shared" si="48"/>
        <v>-1250000</v>
      </c>
      <c r="BL614" s="143">
        <f t="shared" si="48"/>
        <v>0</v>
      </c>
      <c r="BM614" s="143">
        <f t="shared" si="48"/>
        <v>0</v>
      </c>
      <c r="BN614" s="143">
        <f t="shared" si="48"/>
        <v>0</v>
      </c>
      <c r="BO614" s="143">
        <f t="shared" si="48"/>
        <v>0</v>
      </c>
      <c r="BP614" s="143">
        <f t="shared" si="48"/>
        <v>-576000</v>
      </c>
      <c r="BQ614" s="143">
        <f t="shared" si="48"/>
        <v>0</v>
      </c>
      <c r="BR614" s="143">
        <f t="shared" si="48"/>
        <v>0</v>
      </c>
      <c r="BS614" s="143">
        <f t="shared" si="46"/>
        <v>0</v>
      </c>
      <c r="BT614" s="143">
        <f t="shared" si="45"/>
        <v>0</v>
      </c>
      <c r="BU614" s="143">
        <f t="shared" si="45"/>
        <v>-21922000</v>
      </c>
      <c r="BV614" s="143">
        <f t="shared" si="45"/>
        <v>0</v>
      </c>
      <c r="BW614" s="143">
        <f t="shared" si="45"/>
        <v>0</v>
      </c>
      <c r="BX614" s="143">
        <f t="shared" si="45"/>
        <v>0</v>
      </c>
      <c r="BY614" s="143" t="e">
        <f>BY122-#REF!</f>
        <v>#REF!</v>
      </c>
      <c r="CA614" s="143" t="e">
        <f>CA122-#REF!</f>
        <v>#REF!</v>
      </c>
      <c r="CB614" s="143" t="e">
        <f>CB122-#REF!</f>
        <v>#REF!</v>
      </c>
    </row>
    <row r="615" spans="8:80" hidden="1" x14ac:dyDescent="0.3">
      <c r="H615" s="143">
        <f t="shared" si="49"/>
        <v>-21123150</v>
      </c>
      <c r="I615" s="143">
        <f t="shared" si="49"/>
        <v>0</v>
      </c>
      <c r="J615" s="143">
        <f t="shared" si="49"/>
        <v>0</v>
      </c>
      <c r="K615" s="143">
        <f t="shared" si="48"/>
        <v>0</v>
      </c>
      <c r="L615" s="143">
        <f t="shared" si="48"/>
        <v>0</v>
      </c>
      <c r="M615" s="143">
        <f t="shared" si="48"/>
        <v>-1580741</v>
      </c>
      <c r="N615" s="143">
        <f t="shared" si="48"/>
        <v>0</v>
      </c>
      <c r="O615" s="143">
        <f t="shared" si="48"/>
        <v>0</v>
      </c>
      <c r="P615" s="143">
        <f t="shared" si="48"/>
        <v>0</v>
      </c>
      <c r="Q615" s="143">
        <f t="shared" si="48"/>
        <v>0</v>
      </c>
      <c r="R615" s="143">
        <f t="shared" si="48"/>
        <v>-3847361</v>
      </c>
      <c r="S615" s="143">
        <f t="shared" si="48"/>
        <v>0</v>
      </c>
      <c r="T615" s="143">
        <f t="shared" si="48"/>
        <v>0</v>
      </c>
      <c r="U615" s="143">
        <f t="shared" si="48"/>
        <v>0</v>
      </c>
      <c r="V615" s="143">
        <f t="shared" si="48"/>
        <v>0</v>
      </c>
      <c r="W615" s="143">
        <f t="shared" si="48"/>
        <v>-3625653</v>
      </c>
      <c r="X615" s="143">
        <f t="shared" si="48"/>
        <v>0</v>
      </c>
      <c r="Y615" s="143">
        <f t="shared" si="48"/>
        <v>0</v>
      </c>
      <c r="Z615" s="143">
        <f t="shared" si="48"/>
        <v>0</v>
      </c>
      <c r="AA615" s="143">
        <f t="shared" si="48"/>
        <v>0</v>
      </c>
      <c r="AB615" s="143">
        <f t="shared" si="48"/>
        <v>-3516831</v>
      </c>
      <c r="AC615" s="143">
        <f t="shared" si="48"/>
        <v>0</v>
      </c>
      <c r="AD615" s="143">
        <f t="shared" si="48"/>
        <v>0</v>
      </c>
      <c r="AE615" s="143">
        <f t="shared" si="48"/>
        <v>0</v>
      </c>
      <c r="AF615" s="143">
        <f t="shared" si="48"/>
        <v>0</v>
      </c>
      <c r="AG615" s="143">
        <f t="shared" si="48"/>
        <v>-3804967</v>
      </c>
      <c r="AH615" s="143">
        <f t="shared" si="48"/>
        <v>0</v>
      </c>
      <c r="AI615" s="143">
        <f t="shared" si="48"/>
        <v>0</v>
      </c>
      <c r="AJ615" s="143">
        <f t="shared" si="48"/>
        <v>0</v>
      </c>
      <c r="AK615" s="143">
        <f t="shared" si="48"/>
        <v>0</v>
      </c>
      <c r="AL615" s="143">
        <f t="shared" si="48"/>
        <v>0</v>
      </c>
      <c r="AM615" s="143">
        <f t="shared" si="48"/>
        <v>0</v>
      </c>
      <c r="AN615" s="143">
        <f t="shared" si="48"/>
        <v>0</v>
      </c>
      <c r="AO615" s="143">
        <f t="shared" si="48"/>
        <v>0</v>
      </c>
      <c r="AP615" s="143">
        <f t="shared" si="48"/>
        <v>0</v>
      </c>
      <c r="AQ615" s="143">
        <f t="shared" si="48"/>
        <v>0</v>
      </c>
      <c r="AR615" s="143">
        <f t="shared" si="48"/>
        <v>0</v>
      </c>
      <c r="AS615" s="143">
        <f t="shared" si="48"/>
        <v>0</v>
      </c>
      <c r="AT615" s="143">
        <f t="shared" si="48"/>
        <v>0</v>
      </c>
      <c r="AU615" s="143">
        <f t="shared" si="48"/>
        <v>0</v>
      </c>
      <c r="AV615" s="143">
        <f t="shared" si="48"/>
        <v>0</v>
      </c>
      <c r="AW615" s="143">
        <f t="shared" si="48"/>
        <v>0</v>
      </c>
      <c r="AX615" s="143">
        <f t="shared" si="48"/>
        <v>0</v>
      </c>
      <c r="AY615" s="143">
        <f t="shared" si="48"/>
        <v>0</v>
      </c>
      <c r="AZ615" s="143">
        <f t="shared" si="48"/>
        <v>0</v>
      </c>
      <c r="BA615" s="143">
        <f t="shared" si="48"/>
        <v>0</v>
      </c>
      <c r="BB615" s="143">
        <f t="shared" si="48"/>
        <v>0</v>
      </c>
      <c r="BC615" s="143">
        <f t="shared" si="48"/>
        <v>0</v>
      </c>
      <c r="BD615" s="143">
        <f t="shared" si="48"/>
        <v>0</v>
      </c>
      <c r="BE615" s="143">
        <f t="shared" si="48"/>
        <v>0</v>
      </c>
      <c r="BF615" s="143">
        <f t="shared" si="48"/>
        <v>-1944045</v>
      </c>
      <c r="BG615" s="143">
        <f t="shared" si="48"/>
        <v>0</v>
      </c>
      <c r="BH615" s="143">
        <f t="shared" si="48"/>
        <v>0</v>
      </c>
      <c r="BI615" s="143">
        <f t="shared" si="48"/>
        <v>0</v>
      </c>
      <c r="BJ615" s="143">
        <f t="shared" si="48"/>
        <v>0</v>
      </c>
      <c r="BK615" s="143">
        <f t="shared" si="48"/>
        <v>-1111105</v>
      </c>
      <c r="BL615" s="143">
        <f t="shared" si="48"/>
        <v>0</v>
      </c>
      <c r="BM615" s="143">
        <f t="shared" si="48"/>
        <v>0</v>
      </c>
      <c r="BN615" s="143">
        <f t="shared" si="48"/>
        <v>0</v>
      </c>
      <c r="BO615" s="143">
        <f t="shared" si="48"/>
        <v>0</v>
      </c>
      <c r="BP615" s="143">
        <f t="shared" si="48"/>
        <v>-512071</v>
      </c>
      <c r="BQ615" s="143">
        <f t="shared" si="48"/>
        <v>0</v>
      </c>
      <c r="BR615" s="143">
        <f t="shared" si="48"/>
        <v>0</v>
      </c>
      <c r="BS615" s="143">
        <f t="shared" si="46"/>
        <v>0</v>
      </c>
      <c r="BT615" s="143">
        <f t="shared" si="45"/>
        <v>0</v>
      </c>
      <c r="BU615" s="143">
        <f t="shared" si="45"/>
        <v>-18319598</v>
      </c>
      <c r="BV615" s="143">
        <f t="shared" si="45"/>
        <v>0</v>
      </c>
      <c r="BW615" s="143">
        <f t="shared" si="45"/>
        <v>0</v>
      </c>
      <c r="BX615" s="143">
        <f t="shared" si="45"/>
        <v>0</v>
      </c>
      <c r="BY615" s="143" t="e">
        <f>BY123-#REF!</f>
        <v>#REF!</v>
      </c>
      <c r="CA615" s="143" t="e">
        <f>CA123-#REF!</f>
        <v>#REF!</v>
      </c>
      <c r="CB615" s="143" t="e">
        <f>CB123-#REF!</f>
        <v>#REF!</v>
      </c>
    </row>
    <row r="616" spans="8:80" hidden="1" x14ac:dyDescent="0.3">
      <c r="H616" s="143">
        <f t="shared" si="49"/>
        <v>-3953850</v>
      </c>
      <c r="I616" s="143">
        <f t="shared" si="49"/>
        <v>0</v>
      </c>
      <c r="J616" s="143">
        <f t="shared" si="49"/>
        <v>0</v>
      </c>
      <c r="K616" s="143">
        <f t="shared" si="48"/>
        <v>0</v>
      </c>
      <c r="L616" s="143">
        <f t="shared" si="48"/>
        <v>0</v>
      </c>
      <c r="M616" s="143">
        <f t="shared" si="48"/>
        <v>-533259</v>
      </c>
      <c r="N616" s="143">
        <f t="shared" si="48"/>
        <v>0</v>
      </c>
      <c r="O616" s="143">
        <f t="shared" si="48"/>
        <v>0</v>
      </c>
      <c r="P616" s="143">
        <f t="shared" si="48"/>
        <v>0</v>
      </c>
      <c r="Q616" s="143">
        <f t="shared" si="48"/>
        <v>0</v>
      </c>
      <c r="R616" s="143">
        <f t="shared" si="48"/>
        <v>-880639</v>
      </c>
      <c r="S616" s="143">
        <f t="shared" si="48"/>
        <v>0</v>
      </c>
      <c r="T616" s="143">
        <f t="shared" si="48"/>
        <v>0</v>
      </c>
      <c r="U616" s="143">
        <f t="shared" si="48"/>
        <v>0</v>
      </c>
      <c r="V616" s="143">
        <f t="shared" si="48"/>
        <v>0</v>
      </c>
      <c r="W616" s="143">
        <f t="shared" si="48"/>
        <v>-737347</v>
      </c>
      <c r="X616" s="143">
        <f t="shared" si="48"/>
        <v>0</v>
      </c>
      <c r="Y616" s="143">
        <f t="shared" si="48"/>
        <v>0</v>
      </c>
      <c r="Z616" s="143">
        <f t="shared" ref="Z616:BR621" si="50">Z124-CR124</f>
        <v>0</v>
      </c>
      <c r="AA616" s="143">
        <f t="shared" si="50"/>
        <v>0</v>
      </c>
      <c r="AB616" s="143">
        <f t="shared" si="50"/>
        <v>-626169</v>
      </c>
      <c r="AC616" s="143">
        <f t="shared" si="50"/>
        <v>0</v>
      </c>
      <c r="AD616" s="143">
        <f t="shared" si="50"/>
        <v>0</v>
      </c>
      <c r="AE616" s="143">
        <f t="shared" si="50"/>
        <v>0</v>
      </c>
      <c r="AF616" s="143">
        <f t="shared" si="50"/>
        <v>0</v>
      </c>
      <c r="AG616" s="143">
        <f t="shared" si="50"/>
        <v>-577033</v>
      </c>
      <c r="AH616" s="143">
        <f t="shared" si="50"/>
        <v>0</v>
      </c>
      <c r="AI616" s="143">
        <f t="shared" si="50"/>
        <v>0</v>
      </c>
      <c r="AJ616" s="143">
        <f t="shared" si="50"/>
        <v>0</v>
      </c>
      <c r="AK616" s="143">
        <f t="shared" si="50"/>
        <v>0</v>
      </c>
      <c r="AL616" s="143">
        <f t="shared" si="50"/>
        <v>0</v>
      </c>
      <c r="AM616" s="143">
        <f t="shared" si="50"/>
        <v>0</v>
      </c>
      <c r="AN616" s="143">
        <f t="shared" si="50"/>
        <v>0</v>
      </c>
      <c r="AO616" s="143">
        <f t="shared" si="50"/>
        <v>0</v>
      </c>
      <c r="AP616" s="143">
        <f t="shared" si="50"/>
        <v>0</v>
      </c>
      <c r="AQ616" s="143">
        <f t="shared" si="50"/>
        <v>0</v>
      </c>
      <c r="AR616" s="143">
        <f t="shared" si="50"/>
        <v>0</v>
      </c>
      <c r="AS616" s="143">
        <f t="shared" si="50"/>
        <v>0</v>
      </c>
      <c r="AT616" s="143">
        <f t="shared" si="50"/>
        <v>0</v>
      </c>
      <c r="AU616" s="143">
        <f t="shared" si="50"/>
        <v>0</v>
      </c>
      <c r="AV616" s="143">
        <f t="shared" si="50"/>
        <v>0</v>
      </c>
      <c r="AW616" s="143">
        <f t="shared" si="50"/>
        <v>0</v>
      </c>
      <c r="AX616" s="143">
        <f t="shared" si="50"/>
        <v>0</v>
      </c>
      <c r="AY616" s="143">
        <f t="shared" si="50"/>
        <v>0</v>
      </c>
      <c r="AZ616" s="143">
        <f t="shared" si="50"/>
        <v>0</v>
      </c>
      <c r="BA616" s="143">
        <f t="shared" si="50"/>
        <v>0</v>
      </c>
      <c r="BB616" s="143">
        <f t="shared" si="50"/>
        <v>0</v>
      </c>
      <c r="BC616" s="143">
        <f t="shared" si="50"/>
        <v>0</v>
      </c>
      <c r="BD616" s="143">
        <f t="shared" si="50"/>
        <v>0</v>
      </c>
      <c r="BE616" s="143">
        <f t="shared" si="50"/>
        <v>0</v>
      </c>
      <c r="BF616" s="143">
        <f t="shared" si="50"/>
        <v>-247955</v>
      </c>
      <c r="BG616" s="143">
        <f t="shared" si="50"/>
        <v>0</v>
      </c>
      <c r="BH616" s="143">
        <f t="shared" si="50"/>
        <v>0</v>
      </c>
      <c r="BI616" s="143">
        <f t="shared" si="50"/>
        <v>0</v>
      </c>
      <c r="BJ616" s="143">
        <f t="shared" si="50"/>
        <v>0</v>
      </c>
      <c r="BK616" s="143">
        <f t="shared" si="50"/>
        <v>-138895</v>
      </c>
      <c r="BL616" s="143">
        <f t="shared" si="50"/>
        <v>0</v>
      </c>
      <c r="BM616" s="143">
        <f t="shared" si="50"/>
        <v>0</v>
      </c>
      <c r="BN616" s="143">
        <f t="shared" si="50"/>
        <v>0</v>
      </c>
      <c r="BO616" s="143">
        <f t="shared" si="50"/>
        <v>0</v>
      </c>
      <c r="BP616" s="143">
        <f t="shared" si="50"/>
        <v>-63929</v>
      </c>
      <c r="BQ616" s="143">
        <f t="shared" si="50"/>
        <v>0</v>
      </c>
      <c r="BR616" s="143">
        <f t="shared" si="50"/>
        <v>0</v>
      </c>
      <c r="BS616" s="143">
        <f t="shared" si="46"/>
        <v>0</v>
      </c>
      <c r="BT616" s="143">
        <f t="shared" si="45"/>
        <v>0</v>
      </c>
      <c r="BU616" s="143">
        <f t="shared" si="45"/>
        <v>-3602402</v>
      </c>
      <c r="BV616" s="143">
        <f t="shared" si="45"/>
        <v>0</v>
      </c>
      <c r="BW616" s="143">
        <f t="shared" si="45"/>
        <v>0</v>
      </c>
      <c r="BX616" s="143">
        <f t="shared" si="45"/>
        <v>0</v>
      </c>
      <c r="BY616" s="143" t="e">
        <f>BY124-#REF!</f>
        <v>#REF!</v>
      </c>
      <c r="CA616" s="143" t="e">
        <f>CA124-#REF!</f>
        <v>#REF!</v>
      </c>
      <c r="CB616" s="143" t="e">
        <f>CB124-#REF!</f>
        <v>#REF!</v>
      </c>
    </row>
    <row r="617" spans="8:80" hidden="1" x14ac:dyDescent="0.3">
      <c r="H617" s="143">
        <f t="shared" si="49"/>
        <v>0</v>
      </c>
      <c r="I617" s="143">
        <f t="shared" si="49"/>
        <v>0</v>
      </c>
      <c r="J617" s="143">
        <f t="shared" si="49"/>
        <v>0</v>
      </c>
      <c r="K617" s="143">
        <f t="shared" si="49"/>
        <v>0</v>
      </c>
      <c r="L617" s="143">
        <f t="shared" si="49"/>
        <v>0</v>
      </c>
      <c r="M617" s="143">
        <f t="shared" si="49"/>
        <v>0</v>
      </c>
      <c r="N617" s="143">
        <f t="shared" si="49"/>
        <v>0</v>
      </c>
      <c r="O617" s="143">
        <f t="shared" si="49"/>
        <v>0</v>
      </c>
      <c r="P617" s="143">
        <f t="shared" si="49"/>
        <v>0</v>
      </c>
      <c r="Q617" s="143">
        <f t="shared" si="49"/>
        <v>0</v>
      </c>
      <c r="R617" s="143">
        <f t="shared" si="49"/>
        <v>0</v>
      </c>
      <c r="S617" s="143">
        <f t="shared" si="49"/>
        <v>0</v>
      </c>
      <c r="T617" s="143">
        <f t="shared" si="49"/>
        <v>0</v>
      </c>
      <c r="U617" s="143">
        <f t="shared" si="49"/>
        <v>0</v>
      </c>
      <c r="V617" s="143">
        <f t="shared" si="49"/>
        <v>0</v>
      </c>
      <c r="W617" s="143">
        <f t="shared" si="49"/>
        <v>0</v>
      </c>
      <c r="X617" s="143">
        <f t="shared" ref="X617:Y622" si="51">X125-CP125</f>
        <v>0</v>
      </c>
      <c r="Y617" s="143">
        <f t="shared" si="51"/>
        <v>0</v>
      </c>
      <c r="Z617" s="143">
        <f t="shared" si="50"/>
        <v>0</v>
      </c>
      <c r="AA617" s="143">
        <f t="shared" si="50"/>
        <v>0</v>
      </c>
      <c r="AB617" s="143">
        <f t="shared" si="50"/>
        <v>0</v>
      </c>
      <c r="AC617" s="143">
        <f t="shared" si="50"/>
        <v>0</v>
      </c>
      <c r="AD617" s="143">
        <f t="shared" si="50"/>
        <v>0</v>
      </c>
      <c r="AE617" s="143">
        <f t="shared" si="50"/>
        <v>0</v>
      </c>
      <c r="AF617" s="143">
        <f t="shared" si="50"/>
        <v>0</v>
      </c>
      <c r="AG617" s="143">
        <f t="shared" si="50"/>
        <v>0</v>
      </c>
      <c r="AH617" s="143">
        <f t="shared" si="50"/>
        <v>0</v>
      </c>
      <c r="AI617" s="143">
        <f t="shared" si="50"/>
        <v>0</v>
      </c>
      <c r="AJ617" s="143">
        <f t="shared" si="50"/>
        <v>0</v>
      </c>
      <c r="AK617" s="143">
        <f t="shared" si="50"/>
        <v>0</v>
      </c>
      <c r="AL617" s="143">
        <f t="shared" si="50"/>
        <v>0</v>
      </c>
      <c r="AM617" s="143">
        <f t="shared" si="50"/>
        <v>0</v>
      </c>
      <c r="AN617" s="143">
        <f t="shared" si="50"/>
        <v>0</v>
      </c>
      <c r="AO617" s="143">
        <f t="shared" si="50"/>
        <v>0</v>
      </c>
      <c r="AP617" s="143">
        <f t="shared" si="50"/>
        <v>0</v>
      </c>
      <c r="AQ617" s="143">
        <f t="shared" si="50"/>
        <v>0</v>
      </c>
      <c r="AR617" s="143">
        <f t="shared" si="50"/>
        <v>0</v>
      </c>
      <c r="AS617" s="143">
        <f t="shared" si="50"/>
        <v>0</v>
      </c>
      <c r="AT617" s="143">
        <f t="shared" si="50"/>
        <v>0</v>
      </c>
      <c r="AU617" s="143">
        <f t="shared" si="50"/>
        <v>0</v>
      </c>
      <c r="AV617" s="143">
        <f t="shared" si="50"/>
        <v>0</v>
      </c>
      <c r="AW617" s="143">
        <f t="shared" si="50"/>
        <v>0</v>
      </c>
      <c r="AX617" s="143">
        <f t="shared" si="50"/>
        <v>0</v>
      </c>
      <c r="AY617" s="143">
        <f t="shared" si="50"/>
        <v>0</v>
      </c>
      <c r="AZ617" s="143">
        <f t="shared" si="50"/>
        <v>0</v>
      </c>
      <c r="BA617" s="143">
        <f t="shared" si="50"/>
        <v>0</v>
      </c>
      <c r="BB617" s="143">
        <f t="shared" si="50"/>
        <v>0</v>
      </c>
      <c r="BC617" s="143">
        <f t="shared" si="50"/>
        <v>0</v>
      </c>
      <c r="BD617" s="143">
        <f t="shared" si="50"/>
        <v>0</v>
      </c>
      <c r="BE617" s="143">
        <f t="shared" si="50"/>
        <v>0</v>
      </c>
      <c r="BF617" s="143">
        <f t="shared" si="50"/>
        <v>0</v>
      </c>
      <c r="BG617" s="143">
        <f t="shared" si="50"/>
        <v>0</v>
      </c>
      <c r="BH617" s="143">
        <f t="shared" si="50"/>
        <v>0</v>
      </c>
      <c r="BI617" s="143">
        <f t="shared" si="50"/>
        <v>0</v>
      </c>
      <c r="BJ617" s="143">
        <f t="shared" si="50"/>
        <v>0</v>
      </c>
      <c r="BK617" s="143">
        <f t="shared" si="50"/>
        <v>0</v>
      </c>
      <c r="BL617" s="143">
        <f t="shared" si="50"/>
        <v>0</v>
      </c>
      <c r="BM617" s="143">
        <f t="shared" si="50"/>
        <v>0</v>
      </c>
      <c r="BN617" s="143">
        <f t="shared" si="50"/>
        <v>0</v>
      </c>
      <c r="BO617" s="143">
        <f t="shared" si="50"/>
        <v>0</v>
      </c>
      <c r="BP617" s="143">
        <f t="shared" si="50"/>
        <v>0</v>
      </c>
      <c r="BQ617" s="143">
        <f t="shared" si="50"/>
        <v>0</v>
      </c>
      <c r="BR617" s="143">
        <f t="shared" si="50"/>
        <v>0</v>
      </c>
      <c r="BS617" s="143">
        <f t="shared" si="46"/>
        <v>0</v>
      </c>
      <c r="BT617" s="143">
        <f t="shared" si="45"/>
        <v>0</v>
      </c>
      <c r="BU617" s="143">
        <f t="shared" si="45"/>
        <v>0</v>
      </c>
      <c r="BV617" s="143">
        <f t="shared" si="45"/>
        <v>0</v>
      </c>
      <c r="BW617" s="143">
        <f t="shared" si="45"/>
        <v>0</v>
      </c>
      <c r="BX617" s="143">
        <f t="shared" si="45"/>
        <v>0</v>
      </c>
      <c r="BY617" s="143" t="e">
        <f>BY125-#REF!</f>
        <v>#REF!</v>
      </c>
      <c r="CA617" s="143" t="e">
        <f>CA125-#REF!</f>
        <v>#REF!</v>
      </c>
      <c r="CB617" s="143" t="e">
        <f>CB125-#REF!</f>
        <v>#REF!</v>
      </c>
    </row>
    <row r="618" spans="8:80" hidden="1" x14ac:dyDescent="0.3">
      <c r="H618" s="143">
        <f t="shared" si="49"/>
        <v>0</v>
      </c>
      <c r="I618" s="143">
        <f t="shared" si="49"/>
        <v>0</v>
      </c>
      <c r="J618" s="143">
        <f t="shared" si="49"/>
        <v>0</v>
      </c>
      <c r="K618" s="143">
        <f t="shared" si="49"/>
        <v>0</v>
      </c>
      <c r="L618" s="143">
        <f t="shared" si="49"/>
        <v>0</v>
      </c>
      <c r="M618" s="143">
        <f t="shared" si="49"/>
        <v>0</v>
      </c>
      <c r="N618" s="143">
        <f t="shared" si="49"/>
        <v>0</v>
      </c>
      <c r="O618" s="143">
        <f t="shared" si="49"/>
        <v>0</v>
      </c>
      <c r="P618" s="143">
        <f t="shared" si="49"/>
        <v>0</v>
      </c>
      <c r="Q618" s="143">
        <f t="shared" si="49"/>
        <v>0</v>
      </c>
      <c r="R618" s="143">
        <f t="shared" si="49"/>
        <v>0</v>
      </c>
      <c r="S618" s="143">
        <f t="shared" si="49"/>
        <v>0</v>
      </c>
      <c r="T618" s="143">
        <f t="shared" si="49"/>
        <v>0</v>
      </c>
      <c r="U618" s="143">
        <f t="shared" si="49"/>
        <v>0</v>
      </c>
      <c r="V618" s="143">
        <f t="shared" si="49"/>
        <v>0</v>
      </c>
      <c r="W618" s="143">
        <f t="shared" si="49"/>
        <v>0</v>
      </c>
      <c r="X618" s="143">
        <f t="shared" si="51"/>
        <v>0</v>
      </c>
      <c r="Y618" s="143">
        <f t="shared" si="51"/>
        <v>0</v>
      </c>
      <c r="Z618" s="143">
        <f t="shared" si="50"/>
        <v>0</v>
      </c>
      <c r="AA618" s="143">
        <f t="shared" si="50"/>
        <v>0</v>
      </c>
      <c r="AB618" s="143">
        <f t="shared" si="50"/>
        <v>0</v>
      </c>
      <c r="AC618" s="143">
        <f t="shared" si="50"/>
        <v>0</v>
      </c>
      <c r="AD618" s="143">
        <f t="shared" si="50"/>
        <v>0</v>
      </c>
      <c r="AE618" s="143">
        <f t="shared" si="50"/>
        <v>0</v>
      </c>
      <c r="AF618" s="143">
        <f t="shared" si="50"/>
        <v>0</v>
      </c>
      <c r="AG618" s="143">
        <f t="shared" si="50"/>
        <v>0</v>
      </c>
      <c r="AH618" s="143">
        <f t="shared" si="50"/>
        <v>0</v>
      </c>
      <c r="AI618" s="143">
        <f t="shared" si="50"/>
        <v>0</v>
      </c>
      <c r="AJ618" s="143">
        <f t="shared" si="50"/>
        <v>0</v>
      </c>
      <c r="AK618" s="143">
        <f t="shared" si="50"/>
        <v>0</v>
      </c>
      <c r="AL618" s="143">
        <f t="shared" si="50"/>
        <v>0</v>
      </c>
      <c r="AM618" s="143">
        <f t="shared" si="50"/>
        <v>0</v>
      </c>
      <c r="AN618" s="143">
        <f t="shared" si="50"/>
        <v>0</v>
      </c>
      <c r="AO618" s="143">
        <f t="shared" si="50"/>
        <v>0</v>
      </c>
      <c r="AP618" s="143">
        <f t="shared" si="50"/>
        <v>0</v>
      </c>
      <c r="AQ618" s="143">
        <f t="shared" si="50"/>
        <v>0</v>
      </c>
      <c r="AR618" s="143">
        <f t="shared" si="50"/>
        <v>0</v>
      </c>
      <c r="AS618" s="143">
        <f t="shared" si="50"/>
        <v>0</v>
      </c>
      <c r="AT618" s="143">
        <f t="shared" si="50"/>
        <v>0</v>
      </c>
      <c r="AU618" s="143">
        <f t="shared" si="50"/>
        <v>0</v>
      </c>
      <c r="AV618" s="143">
        <f t="shared" si="50"/>
        <v>0</v>
      </c>
      <c r="AW618" s="143">
        <f t="shared" si="50"/>
        <v>0</v>
      </c>
      <c r="AX618" s="143">
        <f t="shared" si="50"/>
        <v>0</v>
      </c>
      <c r="AY618" s="143">
        <f t="shared" si="50"/>
        <v>0</v>
      </c>
      <c r="AZ618" s="143">
        <f t="shared" si="50"/>
        <v>0</v>
      </c>
      <c r="BA618" s="143">
        <f t="shared" si="50"/>
        <v>0</v>
      </c>
      <c r="BB618" s="143">
        <f t="shared" si="50"/>
        <v>0</v>
      </c>
      <c r="BC618" s="143">
        <f t="shared" si="50"/>
        <v>0</v>
      </c>
      <c r="BD618" s="143">
        <f t="shared" si="50"/>
        <v>0</v>
      </c>
      <c r="BE618" s="143">
        <f t="shared" si="50"/>
        <v>0</v>
      </c>
      <c r="BF618" s="143">
        <f t="shared" si="50"/>
        <v>0</v>
      </c>
      <c r="BG618" s="143">
        <f t="shared" si="50"/>
        <v>0</v>
      </c>
      <c r="BH618" s="143">
        <f t="shared" si="50"/>
        <v>0</v>
      </c>
      <c r="BI618" s="143">
        <f t="shared" si="50"/>
        <v>0</v>
      </c>
      <c r="BJ618" s="143">
        <f t="shared" si="50"/>
        <v>0</v>
      </c>
      <c r="BK618" s="143">
        <f t="shared" si="50"/>
        <v>0</v>
      </c>
      <c r="BL618" s="143">
        <f t="shared" si="50"/>
        <v>0</v>
      </c>
      <c r="BM618" s="143">
        <f t="shared" si="50"/>
        <v>0</v>
      </c>
      <c r="BN618" s="143">
        <f t="shared" si="50"/>
        <v>0</v>
      </c>
      <c r="BO618" s="143">
        <f t="shared" si="50"/>
        <v>0</v>
      </c>
      <c r="BP618" s="143">
        <f t="shared" si="50"/>
        <v>0</v>
      </c>
      <c r="BQ618" s="143">
        <f t="shared" si="50"/>
        <v>0</v>
      </c>
      <c r="BR618" s="143">
        <f t="shared" si="50"/>
        <v>0</v>
      </c>
      <c r="BS618" s="143">
        <f t="shared" si="46"/>
        <v>0</v>
      </c>
      <c r="BT618" s="143">
        <f t="shared" si="45"/>
        <v>0</v>
      </c>
      <c r="BU618" s="143">
        <f t="shared" si="45"/>
        <v>0</v>
      </c>
      <c r="BV618" s="143">
        <f t="shared" si="45"/>
        <v>0</v>
      </c>
      <c r="BW618" s="143">
        <f t="shared" si="45"/>
        <v>0</v>
      </c>
      <c r="BX618" s="143">
        <f t="shared" si="45"/>
        <v>0</v>
      </c>
      <c r="BY618" s="143" t="e">
        <f>BY126-#REF!</f>
        <v>#REF!</v>
      </c>
      <c r="CA618" s="143" t="e">
        <f>CA126-#REF!</f>
        <v>#REF!</v>
      </c>
      <c r="CB618" s="143" t="e">
        <f>CB126-#REF!</f>
        <v>#REF!</v>
      </c>
    </row>
    <row r="619" spans="8:80" hidden="1" x14ac:dyDescent="0.3">
      <c r="H619" s="143">
        <f t="shared" si="49"/>
        <v>-22882000</v>
      </c>
      <c r="I619" s="143">
        <f t="shared" si="49"/>
        <v>0</v>
      </c>
      <c r="J619" s="143">
        <f t="shared" si="49"/>
        <v>0</v>
      </c>
      <c r="K619" s="143">
        <f t="shared" si="49"/>
        <v>0</v>
      </c>
      <c r="L619" s="143">
        <f t="shared" si="49"/>
        <v>0</v>
      </c>
      <c r="M619" s="143">
        <f t="shared" si="49"/>
        <v>-1000</v>
      </c>
      <c r="N619" s="143">
        <f t="shared" si="49"/>
        <v>0</v>
      </c>
      <c r="O619" s="143">
        <f t="shared" si="49"/>
        <v>0</v>
      </c>
      <c r="P619" s="143">
        <f t="shared" si="49"/>
        <v>0</v>
      </c>
      <c r="Q619" s="143">
        <f t="shared" si="49"/>
        <v>0</v>
      </c>
      <c r="R619" s="143">
        <f t="shared" si="49"/>
        <v>1978000</v>
      </c>
      <c r="S619" s="143">
        <f t="shared" si="49"/>
        <v>0</v>
      </c>
      <c r="T619" s="143">
        <f t="shared" si="49"/>
        <v>0</v>
      </c>
      <c r="U619" s="143">
        <f t="shared" si="49"/>
        <v>0</v>
      </c>
      <c r="V619" s="143">
        <f t="shared" si="49"/>
        <v>0</v>
      </c>
      <c r="W619" s="143">
        <f t="shared" si="49"/>
        <v>-4672000</v>
      </c>
      <c r="X619" s="143">
        <f t="shared" si="51"/>
        <v>0</v>
      </c>
      <c r="Y619" s="143">
        <f t="shared" si="51"/>
        <v>0</v>
      </c>
      <c r="Z619" s="143">
        <f t="shared" si="50"/>
        <v>0</v>
      </c>
      <c r="AA619" s="143">
        <f t="shared" si="50"/>
        <v>0</v>
      </c>
      <c r="AB619" s="143">
        <f t="shared" si="50"/>
        <v>2165000</v>
      </c>
      <c r="AC619" s="143">
        <f t="shared" si="50"/>
        <v>0</v>
      </c>
      <c r="AD619" s="143">
        <f t="shared" si="50"/>
        <v>0</v>
      </c>
      <c r="AE619" s="143">
        <f t="shared" si="50"/>
        <v>0</v>
      </c>
      <c r="AF619" s="143">
        <f t="shared" si="50"/>
        <v>0</v>
      </c>
      <c r="AG619" s="143">
        <f t="shared" si="50"/>
        <v>-2191000</v>
      </c>
      <c r="AH619" s="143">
        <f t="shared" si="50"/>
        <v>0</v>
      </c>
      <c r="AI619" s="143">
        <f t="shared" si="50"/>
        <v>0</v>
      </c>
      <c r="AJ619" s="143">
        <f t="shared" si="50"/>
        <v>0</v>
      </c>
      <c r="AK619" s="143">
        <f t="shared" si="50"/>
        <v>0</v>
      </c>
      <c r="AL619" s="143">
        <f t="shared" si="50"/>
        <v>0</v>
      </c>
      <c r="AM619" s="143">
        <f t="shared" si="50"/>
        <v>0</v>
      </c>
      <c r="AN619" s="143">
        <f t="shared" si="50"/>
        <v>0</v>
      </c>
      <c r="AO619" s="143">
        <f t="shared" si="50"/>
        <v>0</v>
      </c>
      <c r="AP619" s="143">
        <f t="shared" si="50"/>
        <v>0</v>
      </c>
      <c r="AQ619" s="143">
        <f t="shared" si="50"/>
        <v>0</v>
      </c>
      <c r="AR619" s="143">
        <f t="shared" si="50"/>
        <v>0</v>
      </c>
      <c r="AS619" s="143">
        <f t="shared" si="50"/>
        <v>0</v>
      </c>
      <c r="AT619" s="143">
        <f t="shared" si="50"/>
        <v>0</v>
      </c>
      <c r="AU619" s="143">
        <f t="shared" si="50"/>
        <v>0</v>
      </c>
      <c r="AV619" s="143">
        <f t="shared" si="50"/>
        <v>0</v>
      </c>
      <c r="AW619" s="143">
        <f t="shared" si="50"/>
        <v>0</v>
      </c>
      <c r="AX619" s="143">
        <f t="shared" si="50"/>
        <v>0</v>
      </c>
      <c r="AY619" s="143">
        <f t="shared" si="50"/>
        <v>0</v>
      </c>
      <c r="AZ619" s="143">
        <f t="shared" si="50"/>
        <v>0</v>
      </c>
      <c r="BA619" s="143">
        <f t="shared" si="50"/>
        <v>0</v>
      </c>
      <c r="BB619" s="143">
        <f t="shared" si="50"/>
        <v>0</v>
      </c>
      <c r="BC619" s="143">
        <f t="shared" si="50"/>
        <v>0</v>
      </c>
      <c r="BD619" s="143">
        <f t="shared" si="50"/>
        <v>0</v>
      </c>
      <c r="BE619" s="143">
        <f t="shared" si="50"/>
        <v>0</v>
      </c>
      <c r="BF619" s="143">
        <f t="shared" si="50"/>
        <v>0</v>
      </c>
      <c r="BG619" s="143">
        <f t="shared" si="50"/>
        <v>0</v>
      </c>
      <c r="BH619" s="143">
        <f t="shared" si="50"/>
        <v>0</v>
      </c>
      <c r="BI619" s="143">
        <f t="shared" si="50"/>
        <v>0</v>
      </c>
      <c r="BJ619" s="143">
        <f t="shared" si="50"/>
        <v>0</v>
      </c>
      <c r="BK619" s="143">
        <f t="shared" si="50"/>
        <v>-4673000</v>
      </c>
      <c r="BL619" s="143">
        <f t="shared" si="50"/>
        <v>0</v>
      </c>
      <c r="BM619" s="143">
        <f t="shared" si="50"/>
        <v>0</v>
      </c>
      <c r="BN619" s="143">
        <f t="shared" si="50"/>
        <v>0</v>
      </c>
      <c r="BO619" s="143">
        <f t="shared" si="50"/>
        <v>0</v>
      </c>
      <c r="BP619" s="143">
        <f t="shared" si="50"/>
        <v>-2180000</v>
      </c>
      <c r="BQ619" s="143">
        <f t="shared" si="50"/>
        <v>0</v>
      </c>
      <c r="BR619" s="143">
        <f t="shared" si="50"/>
        <v>0</v>
      </c>
      <c r="BS619" s="143">
        <f t="shared" si="46"/>
        <v>0</v>
      </c>
      <c r="BT619" s="143">
        <f t="shared" si="45"/>
        <v>0</v>
      </c>
      <c r="BU619" s="143">
        <f t="shared" si="45"/>
        <v>-2721000</v>
      </c>
      <c r="BV619" s="143">
        <f t="shared" si="45"/>
        <v>0</v>
      </c>
      <c r="BW619" s="143">
        <f t="shared" si="45"/>
        <v>0</v>
      </c>
      <c r="BX619" s="143">
        <f t="shared" si="45"/>
        <v>0</v>
      </c>
      <c r="BY619" s="143" t="e">
        <f>BY127-#REF!</f>
        <v>#REF!</v>
      </c>
      <c r="CA619" s="143" t="e">
        <f>CA127-#REF!</f>
        <v>#REF!</v>
      </c>
      <c r="CB619" s="143" t="e">
        <f>CB127-#REF!</f>
        <v>#REF!</v>
      </c>
    </row>
    <row r="620" spans="8:80" hidden="1" x14ac:dyDescent="0.3">
      <c r="H620" s="143">
        <f t="shared" si="49"/>
        <v>-20138819</v>
      </c>
      <c r="I620" s="143">
        <f t="shared" si="49"/>
        <v>0</v>
      </c>
      <c r="J620" s="143">
        <f t="shared" si="49"/>
        <v>0</v>
      </c>
      <c r="K620" s="143">
        <f t="shared" si="49"/>
        <v>0</v>
      </c>
      <c r="L620" s="143">
        <f t="shared" si="49"/>
        <v>0</v>
      </c>
      <c r="M620" s="143">
        <f t="shared" si="49"/>
        <v>273869</v>
      </c>
      <c r="N620" s="143">
        <f t="shared" si="49"/>
        <v>0</v>
      </c>
      <c r="O620" s="143">
        <f t="shared" si="49"/>
        <v>0</v>
      </c>
      <c r="P620" s="143">
        <f t="shared" si="49"/>
        <v>0</v>
      </c>
      <c r="Q620" s="143">
        <f t="shared" si="49"/>
        <v>0</v>
      </c>
      <c r="R620" s="143">
        <f t="shared" si="49"/>
        <v>1951912</v>
      </c>
      <c r="S620" s="143">
        <f t="shared" si="49"/>
        <v>0</v>
      </c>
      <c r="T620" s="143">
        <f t="shared" si="49"/>
        <v>0</v>
      </c>
      <c r="U620" s="143">
        <f t="shared" si="49"/>
        <v>0</v>
      </c>
      <c r="V620" s="143">
        <f t="shared" si="49"/>
        <v>0</v>
      </c>
      <c r="W620" s="143">
        <f t="shared" si="49"/>
        <v>-3842476</v>
      </c>
      <c r="X620" s="143">
        <f t="shared" si="51"/>
        <v>0</v>
      </c>
      <c r="Y620" s="143">
        <f t="shared" si="51"/>
        <v>0</v>
      </c>
      <c r="Z620" s="143">
        <f t="shared" si="50"/>
        <v>0</v>
      </c>
      <c r="AA620" s="143">
        <f t="shared" si="50"/>
        <v>0</v>
      </c>
      <c r="AB620" s="143">
        <f t="shared" si="50"/>
        <v>2249606</v>
      </c>
      <c r="AC620" s="143">
        <f t="shared" si="50"/>
        <v>0</v>
      </c>
      <c r="AD620" s="143">
        <f t="shared" si="50"/>
        <v>0</v>
      </c>
      <c r="AE620" s="143">
        <f t="shared" si="50"/>
        <v>0</v>
      </c>
      <c r="AF620" s="143">
        <f t="shared" si="50"/>
        <v>0</v>
      </c>
      <c r="AG620" s="143">
        <f t="shared" si="50"/>
        <v>-1985525</v>
      </c>
      <c r="AH620" s="143">
        <f t="shared" si="50"/>
        <v>0</v>
      </c>
      <c r="AI620" s="143">
        <f t="shared" si="50"/>
        <v>0</v>
      </c>
      <c r="AJ620" s="143">
        <f t="shared" si="50"/>
        <v>0</v>
      </c>
      <c r="AK620" s="143">
        <f t="shared" si="50"/>
        <v>0</v>
      </c>
      <c r="AL620" s="143">
        <f t="shared" si="50"/>
        <v>0</v>
      </c>
      <c r="AM620" s="143">
        <f t="shared" si="50"/>
        <v>0</v>
      </c>
      <c r="AN620" s="143">
        <f t="shared" si="50"/>
        <v>0</v>
      </c>
      <c r="AO620" s="143">
        <f t="shared" si="50"/>
        <v>0</v>
      </c>
      <c r="AP620" s="143">
        <f t="shared" si="50"/>
        <v>0</v>
      </c>
      <c r="AQ620" s="143">
        <f t="shared" si="50"/>
        <v>0</v>
      </c>
      <c r="AR620" s="143">
        <f t="shared" si="50"/>
        <v>0</v>
      </c>
      <c r="AS620" s="143">
        <f t="shared" si="50"/>
        <v>0</v>
      </c>
      <c r="AT620" s="143">
        <f t="shared" si="50"/>
        <v>0</v>
      </c>
      <c r="AU620" s="143">
        <f t="shared" si="50"/>
        <v>0</v>
      </c>
      <c r="AV620" s="143">
        <f t="shared" si="50"/>
        <v>0</v>
      </c>
      <c r="AW620" s="143">
        <f t="shared" si="50"/>
        <v>0</v>
      </c>
      <c r="AX620" s="143">
        <f t="shared" si="50"/>
        <v>0</v>
      </c>
      <c r="AY620" s="143">
        <f t="shared" si="50"/>
        <v>0</v>
      </c>
      <c r="AZ620" s="143">
        <f t="shared" si="50"/>
        <v>0</v>
      </c>
      <c r="BA620" s="143">
        <f t="shared" si="50"/>
        <v>0</v>
      </c>
      <c r="BB620" s="143">
        <f t="shared" si="50"/>
        <v>0</v>
      </c>
      <c r="BC620" s="143">
        <f t="shared" si="50"/>
        <v>0</v>
      </c>
      <c r="BD620" s="143">
        <f t="shared" si="50"/>
        <v>0</v>
      </c>
      <c r="BE620" s="143">
        <f t="shared" si="50"/>
        <v>0</v>
      </c>
      <c r="BF620" s="143">
        <f t="shared" si="50"/>
        <v>0</v>
      </c>
      <c r="BG620" s="143">
        <f t="shared" si="50"/>
        <v>0</v>
      </c>
      <c r="BH620" s="143">
        <f t="shared" si="50"/>
        <v>0</v>
      </c>
      <c r="BI620" s="143">
        <f t="shared" si="50"/>
        <v>0</v>
      </c>
      <c r="BJ620" s="143">
        <f t="shared" si="50"/>
        <v>0</v>
      </c>
      <c r="BK620" s="143">
        <f t="shared" si="50"/>
        <v>-4307551</v>
      </c>
      <c r="BL620" s="143">
        <f t="shared" si="50"/>
        <v>0</v>
      </c>
      <c r="BM620" s="143">
        <f t="shared" si="50"/>
        <v>0</v>
      </c>
      <c r="BN620" s="143">
        <f t="shared" si="50"/>
        <v>0</v>
      </c>
      <c r="BO620" s="143">
        <f t="shared" si="50"/>
        <v>0</v>
      </c>
      <c r="BP620" s="143">
        <f t="shared" si="50"/>
        <v>-2004766</v>
      </c>
      <c r="BQ620" s="143">
        <f t="shared" si="50"/>
        <v>0</v>
      </c>
      <c r="BR620" s="143">
        <f t="shared" si="50"/>
        <v>0</v>
      </c>
      <c r="BS620" s="143">
        <f t="shared" si="46"/>
        <v>0</v>
      </c>
      <c r="BT620" s="143">
        <f t="shared" ref="BT620:BX622" si="52">BT128-EL128</f>
        <v>0</v>
      </c>
      <c r="BU620" s="143">
        <f t="shared" si="52"/>
        <v>-1352614</v>
      </c>
      <c r="BV620" s="143">
        <f t="shared" si="52"/>
        <v>0</v>
      </c>
      <c r="BW620" s="143">
        <f t="shared" si="52"/>
        <v>0</v>
      </c>
      <c r="BX620" s="143">
        <f t="shared" si="52"/>
        <v>0</v>
      </c>
      <c r="BY620" s="143" t="e">
        <f>BY128-#REF!</f>
        <v>#REF!</v>
      </c>
      <c r="CA620" s="143" t="e">
        <f>CA128-#REF!</f>
        <v>#REF!</v>
      </c>
      <c r="CB620" s="143" t="e">
        <f>CB128-#REF!</f>
        <v>#REF!</v>
      </c>
    </row>
    <row r="621" spans="8:80" hidden="1" x14ac:dyDescent="0.3">
      <c r="H621" s="143">
        <f t="shared" si="49"/>
        <v>-2743181</v>
      </c>
      <c r="I621" s="143">
        <f t="shared" si="49"/>
        <v>0</v>
      </c>
      <c r="J621" s="143">
        <f t="shared" si="49"/>
        <v>0</v>
      </c>
      <c r="K621" s="143">
        <f t="shared" si="49"/>
        <v>0</v>
      </c>
      <c r="L621" s="143">
        <f t="shared" si="49"/>
        <v>0</v>
      </c>
      <c r="M621" s="143">
        <f t="shared" si="49"/>
        <v>-274869</v>
      </c>
      <c r="N621" s="143">
        <f t="shared" si="49"/>
        <v>0</v>
      </c>
      <c r="O621" s="143">
        <f t="shared" si="49"/>
        <v>0</v>
      </c>
      <c r="P621" s="143">
        <f t="shared" si="49"/>
        <v>0</v>
      </c>
      <c r="Q621" s="143">
        <f t="shared" si="49"/>
        <v>0</v>
      </c>
      <c r="R621" s="143">
        <f t="shared" si="49"/>
        <v>26088</v>
      </c>
      <c r="S621" s="143">
        <f t="shared" si="49"/>
        <v>0</v>
      </c>
      <c r="T621" s="143">
        <f t="shared" si="49"/>
        <v>0</v>
      </c>
      <c r="U621" s="143">
        <f t="shared" si="49"/>
        <v>0</v>
      </c>
      <c r="V621" s="143">
        <f t="shared" si="49"/>
        <v>0</v>
      </c>
      <c r="W621" s="143">
        <f t="shared" si="49"/>
        <v>-829524</v>
      </c>
      <c r="X621" s="143">
        <f t="shared" si="51"/>
        <v>0</v>
      </c>
      <c r="Y621" s="143">
        <f t="shared" si="51"/>
        <v>0</v>
      </c>
      <c r="Z621" s="143">
        <f t="shared" si="50"/>
        <v>0</v>
      </c>
      <c r="AA621" s="143">
        <f t="shared" si="50"/>
        <v>0</v>
      </c>
      <c r="AB621" s="143">
        <f t="shared" si="50"/>
        <v>-84606</v>
      </c>
      <c r="AC621" s="143">
        <f t="shared" si="50"/>
        <v>0</v>
      </c>
      <c r="AD621" s="143">
        <f t="shared" si="50"/>
        <v>0</v>
      </c>
      <c r="AE621" s="143">
        <f t="shared" si="50"/>
        <v>0</v>
      </c>
      <c r="AF621" s="143">
        <f t="shared" si="50"/>
        <v>0</v>
      </c>
      <c r="AG621" s="143">
        <f t="shared" si="50"/>
        <v>-205475</v>
      </c>
      <c r="AH621" s="143">
        <f t="shared" si="50"/>
        <v>0</v>
      </c>
      <c r="AI621" s="143">
        <f t="shared" si="50"/>
        <v>0</v>
      </c>
      <c r="AJ621" s="143">
        <f t="shared" si="50"/>
        <v>0</v>
      </c>
      <c r="AK621" s="143">
        <f t="shared" si="50"/>
        <v>0</v>
      </c>
      <c r="AL621" s="143">
        <f t="shared" si="50"/>
        <v>0</v>
      </c>
      <c r="AM621" s="143">
        <f t="shared" si="50"/>
        <v>0</v>
      </c>
      <c r="AN621" s="143">
        <f t="shared" si="50"/>
        <v>0</v>
      </c>
      <c r="AO621" s="143">
        <f t="shared" si="50"/>
        <v>0</v>
      </c>
      <c r="AP621" s="143">
        <f t="shared" si="50"/>
        <v>0</v>
      </c>
      <c r="AQ621" s="143">
        <f t="shared" si="50"/>
        <v>0</v>
      </c>
      <c r="AR621" s="143">
        <f t="shared" si="50"/>
        <v>0</v>
      </c>
      <c r="AS621" s="143">
        <f t="shared" si="50"/>
        <v>0</v>
      </c>
      <c r="AT621" s="143">
        <f t="shared" si="50"/>
        <v>0</v>
      </c>
      <c r="AU621" s="143">
        <f t="shared" si="50"/>
        <v>0</v>
      </c>
      <c r="AV621" s="143">
        <f t="shared" si="50"/>
        <v>0</v>
      </c>
      <c r="AW621" s="143">
        <f t="shared" si="50"/>
        <v>0</v>
      </c>
      <c r="AX621" s="143">
        <f t="shared" si="50"/>
        <v>0</v>
      </c>
      <c r="AY621" s="143">
        <f t="shared" si="50"/>
        <v>0</v>
      </c>
      <c r="AZ621" s="143">
        <f t="shared" si="50"/>
        <v>0</v>
      </c>
      <c r="BA621" s="143">
        <f t="shared" si="50"/>
        <v>0</v>
      </c>
      <c r="BB621" s="143">
        <f t="shared" si="50"/>
        <v>0</v>
      </c>
      <c r="BC621" s="143">
        <f t="shared" si="50"/>
        <v>0</v>
      </c>
      <c r="BD621" s="143">
        <f t="shared" ref="BD621:BR622" si="53">BD129-DV129</f>
        <v>0</v>
      </c>
      <c r="BE621" s="143">
        <f t="shared" si="53"/>
        <v>0</v>
      </c>
      <c r="BF621" s="143">
        <f t="shared" si="53"/>
        <v>0</v>
      </c>
      <c r="BG621" s="143">
        <f t="shared" si="53"/>
        <v>0</v>
      </c>
      <c r="BH621" s="143">
        <f t="shared" si="53"/>
        <v>0</v>
      </c>
      <c r="BI621" s="143">
        <f t="shared" si="53"/>
        <v>0</v>
      </c>
      <c r="BJ621" s="143">
        <f t="shared" si="53"/>
        <v>0</v>
      </c>
      <c r="BK621" s="143">
        <f t="shared" si="53"/>
        <v>-365449</v>
      </c>
      <c r="BL621" s="143">
        <f t="shared" si="53"/>
        <v>0</v>
      </c>
      <c r="BM621" s="143">
        <f t="shared" si="53"/>
        <v>0</v>
      </c>
      <c r="BN621" s="143">
        <f t="shared" si="53"/>
        <v>0</v>
      </c>
      <c r="BO621" s="143">
        <f t="shared" si="53"/>
        <v>0</v>
      </c>
      <c r="BP621" s="143">
        <f t="shared" si="53"/>
        <v>-175234</v>
      </c>
      <c r="BQ621" s="143">
        <f t="shared" si="53"/>
        <v>0</v>
      </c>
      <c r="BR621" s="143">
        <f t="shared" si="53"/>
        <v>0</v>
      </c>
      <c r="BS621" s="143">
        <f t="shared" si="46"/>
        <v>0</v>
      </c>
      <c r="BT621" s="143">
        <f t="shared" si="52"/>
        <v>0</v>
      </c>
      <c r="BU621" s="143">
        <f t="shared" si="52"/>
        <v>-1368386</v>
      </c>
      <c r="BV621" s="143">
        <f t="shared" si="52"/>
        <v>0</v>
      </c>
      <c r="BW621" s="143">
        <f t="shared" si="52"/>
        <v>0</v>
      </c>
      <c r="BX621" s="143">
        <f t="shared" si="52"/>
        <v>0</v>
      </c>
      <c r="BY621" s="143" t="e">
        <f>BY129-#REF!</f>
        <v>#REF!</v>
      </c>
      <c r="CA621" s="143" t="e">
        <f>CA129-#REF!</f>
        <v>#REF!</v>
      </c>
      <c r="CB621" s="143" t="e">
        <f>CB129-#REF!</f>
        <v>#REF!</v>
      </c>
    </row>
    <row r="622" spans="8:80" hidden="1" x14ac:dyDescent="0.3">
      <c r="H622" s="143">
        <f t="shared" si="49"/>
        <v>0</v>
      </c>
      <c r="I622" s="143">
        <f t="shared" si="49"/>
        <v>0</v>
      </c>
      <c r="J622" s="143">
        <f t="shared" si="49"/>
        <v>0</v>
      </c>
      <c r="K622" s="143">
        <f t="shared" si="49"/>
        <v>0</v>
      </c>
      <c r="L622" s="143">
        <f t="shared" si="49"/>
        <v>0</v>
      </c>
      <c r="M622" s="143">
        <f t="shared" si="49"/>
        <v>0</v>
      </c>
      <c r="N622" s="143">
        <f t="shared" si="49"/>
        <v>0</v>
      </c>
      <c r="O622" s="143">
        <f t="shared" si="49"/>
        <v>0</v>
      </c>
      <c r="P622" s="143">
        <f t="shared" si="49"/>
        <v>0</v>
      </c>
      <c r="Q622" s="143">
        <f t="shared" si="49"/>
        <v>0</v>
      </c>
      <c r="R622" s="143">
        <f t="shared" si="49"/>
        <v>0</v>
      </c>
      <c r="S622" s="143">
        <f t="shared" si="49"/>
        <v>0</v>
      </c>
      <c r="T622" s="143">
        <f t="shared" si="49"/>
        <v>0</v>
      </c>
      <c r="U622" s="143">
        <f t="shared" si="49"/>
        <v>0</v>
      </c>
      <c r="V622" s="143">
        <f t="shared" si="49"/>
        <v>0</v>
      </c>
      <c r="W622" s="143">
        <f t="shared" si="49"/>
        <v>0</v>
      </c>
      <c r="X622" s="143">
        <f t="shared" si="51"/>
        <v>0</v>
      </c>
      <c r="Y622" s="143">
        <f t="shared" si="51"/>
        <v>0</v>
      </c>
      <c r="Z622" s="143">
        <f t="shared" ref="Z622:AM622" si="54">Z130-CR130</f>
        <v>0</v>
      </c>
      <c r="AA622" s="143">
        <f t="shared" si="54"/>
        <v>0</v>
      </c>
      <c r="AB622" s="143">
        <f t="shared" si="54"/>
        <v>0</v>
      </c>
      <c r="AC622" s="143">
        <f t="shared" si="54"/>
        <v>0</v>
      </c>
      <c r="AD622" s="143">
        <f t="shared" si="54"/>
        <v>0</v>
      </c>
      <c r="AE622" s="143">
        <f t="shared" si="54"/>
        <v>0</v>
      </c>
      <c r="AF622" s="143">
        <f t="shared" si="54"/>
        <v>0</v>
      </c>
      <c r="AG622" s="143">
        <f t="shared" si="54"/>
        <v>0</v>
      </c>
      <c r="AH622" s="143">
        <f t="shared" si="54"/>
        <v>0</v>
      </c>
      <c r="AI622" s="143">
        <f t="shared" si="54"/>
        <v>0</v>
      </c>
      <c r="AJ622" s="143">
        <f t="shared" si="54"/>
        <v>0</v>
      </c>
      <c r="AK622" s="143">
        <f t="shared" si="54"/>
        <v>0</v>
      </c>
      <c r="AL622" s="143">
        <f t="shared" si="54"/>
        <v>0</v>
      </c>
      <c r="AM622" s="143">
        <f t="shared" si="54"/>
        <v>0</v>
      </c>
      <c r="AN622" s="143">
        <f t="shared" ref="AN622:BC622" si="55">AN130-DF130</f>
        <v>0</v>
      </c>
      <c r="AO622" s="143">
        <f t="shared" si="55"/>
        <v>0</v>
      </c>
      <c r="AP622" s="143">
        <f t="shared" si="55"/>
        <v>0</v>
      </c>
      <c r="AQ622" s="143">
        <f t="shared" si="55"/>
        <v>0</v>
      </c>
      <c r="AR622" s="143">
        <f t="shared" si="55"/>
        <v>0</v>
      </c>
      <c r="AS622" s="143">
        <f t="shared" si="55"/>
        <v>0</v>
      </c>
      <c r="AT622" s="143">
        <f t="shared" si="55"/>
        <v>0</v>
      </c>
      <c r="AU622" s="143">
        <f t="shared" si="55"/>
        <v>0</v>
      </c>
      <c r="AV622" s="143">
        <f t="shared" si="55"/>
        <v>0</v>
      </c>
      <c r="AW622" s="143">
        <f t="shared" si="55"/>
        <v>0</v>
      </c>
      <c r="AX622" s="143">
        <f t="shared" si="55"/>
        <v>0</v>
      </c>
      <c r="AY622" s="143">
        <f t="shared" si="55"/>
        <v>0</v>
      </c>
      <c r="AZ622" s="143">
        <f t="shared" si="55"/>
        <v>0</v>
      </c>
      <c r="BA622" s="143">
        <f t="shared" si="55"/>
        <v>0</v>
      </c>
      <c r="BB622" s="143">
        <f t="shared" si="55"/>
        <v>0</v>
      </c>
      <c r="BC622" s="143">
        <f t="shared" si="55"/>
        <v>0</v>
      </c>
      <c r="BD622" s="143">
        <f t="shared" si="53"/>
        <v>0</v>
      </c>
      <c r="BE622" s="143">
        <f t="shared" si="53"/>
        <v>0</v>
      </c>
      <c r="BF622" s="143">
        <f t="shared" si="53"/>
        <v>0</v>
      </c>
      <c r="BG622" s="143">
        <f t="shared" si="53"/>
        <v>0</v>
      </c>
      <c r="BH622" s="143">
        <f t="shared" si="53"/>
        <v>0</v>
      </c>
      <c r="BI622" s="143">
        <f t="shared" si="53"/>
        <v>0</v>
      </c>
      <c r="BJ622" s="143">
        <f t="shared" si="53"/>
        <v>0</v>
      </c>
      <c r="BK622" s="143">
        <f t="shared" si="53"/>
        <v>0</v>
      </c>
      <c r="BL622" s="143">
        <f t="shared" si="53"/>
        <v>0</v>
      </c>
      <c r="BM622" s="143">
        <f t="shared" si="53"/>
        <v>0</v>
      </c>
      <c r="BN622" s="143">
        <f t="shared" si="53"/>
        <v>0</v>
      </c>
      <c r="BO622" s="143">
        <f t="shared" si="53"/>
        <v>0</v>
      </c>
      <c r="BP622" s="143">
        <f t="shared" si="53"/>
        <v>0</v>
      </c>
      <c r="BQ622" s="143">
        <f t="shared" si="53"/>
        <v>0</v>
      </c>
      <c r="BR622" s="143">
        <f t="shared" si="53"/>
        <v>0</v>
      </c>
      <c r="BS622" s="143">
        <f t="shared" si="46"/>
        <v>0</v>
      </c>
      <c r="BT622" s="143">
        <f t="shared" si="52"/>
        <v>0</v>
      </c>
      <c r="BU622" s="143">
        <f t="shared" si="52"/>
        <v>0</v>
      </c>
      <c r="BV622" s="143">
        <f t="shared" si="52"/>
        <v>0</v>
      </c>
      <c r="BW622" s="143">
        <f t="shared" si="52"/>
        <v>0</v>
      </c>
      <c r="BX622" s="143">
        <f t="shared" si="52"/>
        <v>0</v>
      </c>
      <c r="BY622" s="143" t="e">
        <f>BY130-#REF!</f>
        <v>#REF!</v>
      </c>
      <c r="CA622" s="143" t="e">
        <f>CA130-#REF!</f>
        <v>#REF!</v>
      </c>
      <c r="CB622" s="143" t="e">
        <f>CB130-#REF!</f>
        <v>#REF!</v>
      </c>
    </row>
    <row r="623" spans="8:80" hidden="1" x14ac:dyDescent="0.3">
      <c r="H623" s="143" t="e">
        <f>#REF!-#REF!</f>
        <v>#REF!</v>
      </c>
      <c r="I623" s="143" t="e">
        <f>#REF!-#REF!</f>
        <v>#REF!</v>
      </c>
      <c r="J623" s="143" t="e">
        <f>#REF!-#REF!</f>
        <v>#REF!</v>
      </c>
      <c r="K623" s="143" t="e">
        <f>#REF!-#REF!</f>
        <v>#REF!</v>
      </c>
      <c r="L623" s="143" t="e">
        <f>#REF!-#REF!</f>
        <v>#REF!</v>
      </c>
      <c r="M623" s="143" t="e">
        <f>#REF!-#REF!</f>
        <v>#REF!</v>
      </c>
      <c r="N623" s="143" t="e">
        <f>#REF!-#REF!</f>
        <v>#REF!</v>
      </c>
      <c r="O623" s="143" t="e">
        <f>#REF!-#REF!</f>
        <v>#REF!</v>
      </c>
      <c r="P623" s="143" t="e">
        <f>#REF!-#REF!</f>
        <v>#REF!</v>
      </c>
      <c r="Q623" s="143" t="e">
        <f>#REF!-#REF!</f>
        <v>#REF!</v>
      </c>
      <c r="R623" s="143" t="e">
        <f>#REF!-#REF!</f>
        <v>#REF!</v>
      </c>
      <c r="S623" s="143" t="e">
        <f>#REF!-#REF!</f>
        <v>#REF!</v>
      </c>
      <c r="T623" s="143" t="e">
        <f>#REF!-#REF!</f>
        <v>#REF!</v>
      </c>
      <c r="U623" s="143" t="e">
        <f>#REF!-#REF!</f>
        <v>#REF!</v>
      </c>
      <c r="V623" s="143" t="e">
        <f>#REF!-#REF!</f>
        <v>#REF!</v>
      </c>
      <c r="W623" s="143" t="e">
        <f>#REF!-#REF!</f>
        <v>#REF!</v>
      </c>
      <c r="X623" s="143" t="e">
        <f>#REF!-#REF!</f>
        <v>#REF!</v>
      </c>
      <c r="Y623" s="143" t="e">
        <f>#REF!-#REF!</f>
        <v>#REF!</v>
      </c>
      <c r="Z623" s="143" t="e">
        <f>#REF!-#REF!</f>
        <v>#REF!</v>
      </c>
      <c r="AA623" s="143" t="e">
        <f>#REF!-#REF!</f>
        <v>#REF!</v>
      </c>
      <c r="AB623" s="143" t="e">
        <f>#REF!-#REF!</f>
        <v>#REF!</v>
      </c>
      <c r="AC623" s="143" t="e">
        <f>#REF!-#REF!</f>
        <v>#REF!</v>
      </c>
      <c r="AD623" s="143" t="e">
        <f>#REF!-#REF!</f>
        <v>#REF!</v>
      </c>
      <c r="AE623" s="143" t="e">
        <f>#REF!-#REF!</f>
        <v>#REF!</v>
      </c>
      <c r="AF623" s="143" t="e">
        <f>#REF!-#REF!</f>
        <v>#REF!</v>
      </c>
      <c r="AG623" s="143" t="e">
        <f>#REF!-#REF!</f>
        <v>#REF!</v>
      </c>
      <c r="AH623" s="143" t="e">
        <f>#REF!-#REF!</f>
        <v>#REF!</v>
      </c>
      <c r="AI623" s="143" t="e">
        <f>#REF!-#REF!</f>
        <v>#REF!</v>
      </c>
      <c r="AJ623" s="143" t="e">
        <f>#REF!-#REF!</f>
        <v>#REF!</v>
      </c>
      <c r="AK623" s="143" t="e">
        <f>#REF!-#REF!</f>
        <v>#REF!</v>
      </c>
      <c r="AL623" s="143" t="e">
        <f>#REF!-#REF!</f>
        <v>#REF!</v>
      </c>
      <c r="AM623" s="143" t="e">
        <f>#REF!-#REF!</f>
        <v>#REF!</v>
      </c>
      <c r="AN623" s="143" t="e">
        <f>#REF!-#REF!</f>
        <v>#REF!</v>
      </c>
      <c r="AO623" s="143" t="e">
        <f>#REF!-#REF!</f>
        <v>#REF!</v>
      </c>
      <c r="AP623" s="143" t="e">
        <f>#REF!-#REF!</f>
        <v>#REF!</v>
      </c>
      <c r="AQ623" s="143" t="e">
        <f>#REF!-#REF!</f>
        <v>#REF!</v>
      </c>
      <c r="AR623" s="143" t="e">
        <f>#REF!-#REF!</f>
        <v>#REF!</v>
      </c>
      <c r="AS623" s="143" t="e">
        <f>#REF!-#REF!</f>
        <v>#REF!</v>
      </c>
      <c r="AT623" s="143" t="e">
        <f>#REF!-#REF!</f>
        <v>#REF!</v>
      </c>
      <c r="AU623" s="143" t="e">
        <f>#REF!-#REF!</f>
        <v>#REF!</v>
      </c>
      <c r="AV623" s="143" t="e">
        <f>#REF!-#REF!</f>
        <v>#REF!</v>
      </c>
      <c r="AW623" s="143" t="e">
        <f>#REF!-#REF!</f>
        <v>#REF!</v>
      </c>
      <c r="AX623" s="143" t="e">
        <f>#REF!-#REF!</f>
        <v>#REF!</v>
      </c>
      <c r="AY623" s="143" t="e">
        <f>#REF!-#REF!</f>
        <v>#REF!</v>
      </c>
      <c r="AZ623" s="143" t="e">
        <f>#REF!-#REF!</f>
        <v>#REF!</v>
      </c>
      <c r="BA623" s="143" t="e">
        <f>#REF!-#REF!</f>
        <v>#REF!</v>
      </c>
      <c r="BB623" s="143" t="e">
        <f>#REF!-#REF!</f>
        <v>#REF!</v>
      </c>
      <c r="BC623" s="143" t="e">
        <f>#REF!-#REF!</f>
        <v>#REF!</v>
      </c>
      <c r="BD623" s="143" t="e">
        <f>#REF!-#REF!</f>
        <v>#REF!</v>
      </c>
      <c r="BE623" s="143" t="e">
        <f>#REF!-#REF!</f>
        <v>#REF!</v>
      </c>
      <c r="BF623" s="143" t="e">
        <f>#REF!-#REF!</f>
        <v>#REF!</v>
      </c>
      <c r="BG623" s="143" t="e">
        <f>#REF!-#REF!</f>
        <v>#REF!</v>
      </c>
      <c r="BH623" s="143" t="e">
        <f>#REF!-#REF!</f>
        <v>#REF!</v>
      </c>
      <c r="BI623" s="143" t="e">
        <f>#REF!-#REF!</f>
        <v>#REF!</v>
      </c>
      <c r="BJ623" s="143" t="e">
        <f>#REF!-#REF!</f>
        <v>#REF!</v>
      </c>
      <c r="BK623" s="143" t="e">
        <f>#REF!-#REF!</f>
        <v>#REF!</v>
      </c>
      <c r="BL623" s="143" t="e">
        <f>#REF!-#REF!</f>
        <v>#REF!</v>
      </c>
      <c r="BM623" s="143" t="e">
        <f>#REF!-#REF!</f>
        <v>#REF!</v>
      </c>
      <c r="BN623" s="143" t="e">
        <f>#REF!-#REF!</f>
        <v>#REF!</v>
      </c>
      <c r="BO623" s="143" t="e">
        <f>#REF!-#REF!</f>
        <v>#REF!</v>
      </c>
      <c r="BP623" s="143" t="e">
        <f>#REF!-#REF!</f>
        <v>#REF!</v>
      </c>
      <c r="BQ623" s="143" t="e">
        <f>#REF!-#REF!</f>
        <v>#REF!</v>
      </c>
      <c r="BR623" s="143" t="e">
        <f>#REF!-#REF!</f>
        <v>#REF!</v>
      </c>
      <c r="BS623" s="143" t="e">
        <f>#REF!-#REF!</f>
        <v>#REF!</v>
      </c>
      <c r="BT623" s="143" t="e">
        <f>#REF!-#REF!</f>
        <v>#REF!</v>
      </c>
      <c r="BU623" s="143" t="e">
        <f>#REF!-#REF!</f>
        <v>#REF!</v>
      </c>
      <c r="BV623" s="143" t="e">
        <f>#REF!-#REF!</f>
        <v>#REF!</v>
      </c>
      <c r="BW623" s="143" t="e">
        <f>#REF!-#REF!</f>
        <v>#REF!</v>
      </c>
      <c r="BX623" s="143" t="e">
        <f>#REF!-#REF!</f>
        <v>#REF!</v>
      </c>
      <c r="BY623" s="143" t="e">
        <f>#REF!-#REF!</f>
        <v>#REF!</v>
      </c>
      <c r="CA623" s="143" t="e">
        <f>#REF!-#REF!</f>
        <v>#REF!</v>
      </c>
      <c r="CB623" s="143" t="e">
        <f>#REF!-#REF!</f>
        <v>#REF!</v>
      </c>
    </row>
    <row r="624" spans="8:80" hidden="1" x14ac:dyDescent="0.3">
      <c r="H624" s="143">
        <f t="shared" ref="H624:BS627" si="56">H137-BZ137</f>
        <v>-37159539</v>
      </c>
      <c r="I624" s="143">
        <f t="shared" si="56"/>
        <v>0</v>
      </c>
      <c r="J624" s="143">
        <f t="shared" si="56"/>
        <v>0</v>
      </c>
      <c r="K624" s="143">
        <f t="shared" si="56"/>
        <v>0</v>
      </c>
      <c r="L624" s="143">
        <f t="shared" si="56"/>
        <v>0</v>
      </c>
      <c r="M624" s="143">
        <f t="shared" si="56"/>
        <v>-858000</v>
      </c>
      <c r="N624" s="143">
        <f t="shared" si="56"/>
        <v>0</v>
      </c>
      <c r="O624" s="143">
        <f t="shared" si="56"/>
        <v>0</v>
      </c>
      <c r="P624" s="143">
        <f t="shared" si="56"/>
        <v>0</v>
      </c>
      <c r="Q624" s="143">
        <f t="shared" si="56"/>
        <v>0</v>
      </c>
      <c r="R624" s="143">
        <f t="shared" si="56"/>
        <v>1213220</v>
      </c>
      <c r="S624" s="143">
        <f t="shared" si="56"/>
        <v>0</v>
      </c>
      <c r="T624" s="143">
        <f t="shared" si="56"/>
        <v>0</v>
      </c>
      <c r="U624" s="143">
        <f t="shared" si="56"/>
        <v>0</v>
      </c>
      <c r="V624" s="143">
        <f t="shared" si="56"/>
        <v>0</v>
      </c>
      <c r="W624" s="143">
        <f t="shared" si="56"/>
        <v>-4996000</v>
      </c>
      <c r="X624" s="143">
        <f t="shared" si="56"/>
        <v>0</v>
      </c>
      <c r="Y624" s="143">
        <f t="shared" si="56"/>
        <v>0</v>
      </c>
      <c r="Z624" s="143">
        <f t="shared" si="56"/>
        <v>0</v>
      </c>
      <c r="AA624" s="143">
        <f t="shared" si="56"/>
        <v>0</v>
      </c>
      <c r="AB624" s="143">
        <f t="shared" si="56"/>
        <v>5560000</v>
      </c>
      <c r="AC624" s="143">
        <f t="shared" si="56"/>
        <v>0</v>
      </c>
      <c r="AD624" s="143">
        <f t="shared" si="56"/>
        <v>0</v>
      </c>
      <c r="AE624" s="143">
        <f t="shared" si="56"/>
        <v>0</v>
      </c>
      <c r="AF624" s="143">
        <f t="shared" si="56"/>
        <v>0</v>
      </c>
      <c r="AG624" s="143">
        <f t="shared" si="56"/>
        <v>-4721000</v>
      </c>
      <c r="AH624" s="143">
        <f t="shared" si="56"/>
        <v>0</v>
      </c>
      <c r="AI624" s="143">
        <f t="shared" si="56"/>
        <v>0</v>
      </c>
      <c r="AJ624" s="143">
        <f t="shared" si="56"/>
        <v>0</v>
      </c>
      <c r="AK624" s="143">
        <f t="shared" si="56"/>
        <v>0</v>
      </c>
      <c r="AL624" s="143">
        <f t="shared" si="56"/>
        <v>-805000</v>
      </c>
      <c r="AM624" s="143">
        <f t="shared" si="56"/>
        <v>0</v>
      </c>
      <c r="AN624" s="143">
        <f t="shared" si="56"/>
        <v>0</v>
      </c>
      <c r="AO624" s="143">
        <f t="shared" si="56"/>
        <v>0</v>
      </c>
      <c r="AP624" s="143">
        <f t="shared" si="56"/>
        <v>0</v>
      </c>
      <c r="AQ624" s="143">
        <f t="shared" si="56"/>
        <v>-4377000</v>
      </c>
      <c r="AR624" s="143">
        <f t="shared" si="56"/>
        <v>0</v>
      </c>
      <c r="AS624" s="143">
        <f t="shared" si="56"/>
        <v>0</v>
      </c>
      <c r="AT624" s="143">
        <f t="shared" si="56"/>
        <v>0</v>
      </c>
      <c r="AU624" s="143">
        <f t="shared" si="56"/>
        <v>0</v>
      </c>
      <c r="AV624" s="143">
        <f t="shared" si="56"/>
        <v>-3439000</v>
      </c>
      <c r="AW624" s="143">
        <f t="shared" si="56"/>
        <v>0</v>
      </c>
      <c r="AX624" s="143">
        <f t="shared" si="56"/>
        <v>0</v>
      </c>
      <c r="AY624" s="143">
        <f t="shared" si="56"/>
        <v>0</v>
      </c>
      <c r="AZ624" s="143">
        <f t="shared" si="56"/>
        <v>0</v>
      </c>
      <c r="BA624" s="143">
        <f t="shared" si="56"/>
        <v>0</v>
      </c>
      <c r="BB624" s="143">
        <f t="shared" si="56"/>
        <v>0</v>
      </c>
      <c r="BC624" s="143">
        <f t="shared" si="56"/>
        <v>0</v>
      </c>
      <c r="BD624" s="143">
        <f t="shared" si="56"/>
        <v>0</v>
      </c>
      <c r="BE624" s="143">
        <f t="shared" si="56"/>
        <v>0</v>
      </c>
      <c r="BF624" s="143">
        <f t="shared" si="56"/>
        <v>-3494000</v>
      </c>
      <c r="BG624" s="143">
        <f t="shared" si="56"/>
        <v>0</v>
      </c>
      <c r="BH624" s="143">
        <f t="shared" si="56"/>
        <v>0</v>
      </c>
      <c r="BI624" s="143">
        <f t="shared" si="56"/>
        <v>0</v>
      </c>
      <c r="BJ624" s="143">
        <f t="shared" si="56"/>
        <v>0</v>
      </c>
      <c r="BK624" s="143">
        <f t="shared" si="56"/>
        <v>-3370000</v>
      </c>
      <c r="BL624" s="143">
        <f t="shared" si="56"/>
        <v>0</v>
      </c>
      <c r="BM624" s="143">
        <f t="shared" si="56"/>
        <v>0</v>
      </c>
      <c r="BN624" s="143">
        <f t="shared" si="56"/>
        <v>0</v>
      </c>
      <c r="BO624" s="143">
        <f t="shared" si="56"/>
        <v>0</v>
      </c>
      <c r="BP624" s="143">
        <f t="shared" si="56"/>
        <v>-939759</v>
      </c>
      <c r="BQ624" s="143">
        <f t="shared" si="56"/>
        <v>0</v>
      </c>
      <c r="BR624" s="143">
        <f t="shared" si="56"/>
        <v>0</v>
      </c>
      <c r="BS624" s="143">
        <f t="shared" si="56"/>
        <v>0</v>
      </c>
      <c r="BT624" s="143">
        <f t="shared" ref="BT624:BX637" si="57">BT137-EL137</f>
        <v>0</v>
      </c>
      <c r="BU624" s="143">
        <f t="shared" si="57"/>
        <v>-15916780</v>
      </c>
      <c r="BV624" s="143">
        <f t="shared" si="57"/>
        <v>0</v>
      </c>
      <c r="BW624" s="143">
        <f t="shared" si="57"/>
        <v>0</v>
      </c>
      <c r="BX624" s="143">
        <f t="shared" si="57"/>
        <v>0</v>
      </c>
      <c r="BY624" s="143" t="e">
        <f>BY137-#REF!</f>
        <v>#REF!</v>
      </c>
      <c r="CA624" s="143" t="e">
        <f>CA137-#REF!</f>
        <v>#REF!</v>
      </c>
      <c r="CB624" s="143" t="e">
        <f>CB137-#REF!</f>
        <v>#REF!</v>
      </c>
    </row>
    <row r="625" spans="8:80" hidden="1" x14ac:dyDescent="0.3">
      <c r="H625" s="143">
        <f t="shared" si="56"/>
        <v>-32083137</v>
      </c>
      <c r="I625" s="143">
        <f t="shared" si="56"/>
        <v>0</v>
      </c>
      <c r="J625" s="143">
        <f t="shared" si="56"/>
        <v>0</v>
      </c>
      <c r="K625" s="143">
        <f t="shared" si="56"/>
        <v>0</v>
      </c>
      <c r="L625" s="143">
        <f t="shared" si="56"/>
        <v>0</v>
      </c>
      <c r="M625" s="143">
        <f t="shared" si="56"/>
        <v>-356304</v>
      </c>
      <c r="N625" s="143">
        <f t="shared" si="56"/>
        <v>0</v>
      </c>
      <c r="O625" s="143">
        <f t="shared" si="56"/>
        <v>0</v>
      </c>
      <c r="P625" s="143">
        <f t="shared" si="56"/>
        <v>0</v>
      </c>
      <c r="Q625" s="143">
        <f t="shared" si="56"/>
        <v>0</v>
      </c>
      <c r="R625" s="143">
        <f t="shared" si="56"/>
        <v>1418610</v>
      </c>
      <c r="S625" s="143">
        <f t="shared" si="56"/>
        <v>0</v>
      </c>
      <c r="T625" s="143">
        <f t="shared" si="56"/>
        <v>0</v>
      </c>
      <c r="U625" s="143">
        <f t="shared" si="56"/>
        <v>0</v>
      </c>
      <c r="V625" s="143">
        <f t="shared" si="56"/>
        <v>0</v>
      </c>
      <c r="W625" s="143">
        <f t="shared" si="56"/>
        <v>-4037829</v>
      </c>
      <c r="X625" s="143">
        <f t="shared" si="56"/>
        <v>0</v>
      </c>
      <c r="Y625" s="143">
        <f t="shared" si="56"/>
        <v>0</v>
      </c>
      <c r="Z625" s="143">
        <f t="shared" si="56"/>
        <v>0</v>
      </c>
      <c r="AA625" s="143">
        <f t="shared" si="56"/>
        <v>0</v>
      </c>
      <c r="AB625" s="143">
        <f t="shared" si="56"/>
        <v>5238366</v>
      </c>
      <c r="AC625" s="143">
        <f t="shared" si="56"/>
        <v>0</v>
      </c>
      <c r="AD625" s="143">
        <f t="shared" si="56"/>
        <v>0</v>
      </c>
      <c r="AE625" s="143">
        <f t="shared" si="56"/>
        <v>0</v>
      </c>
      <c r="AF625" s="143">
        <f t="shared" si="56"/>
        <v>0</v>
      </c>
      <c r="AG625" s="143">
        <f t="shared" si="56"/>
        <v>-4008144</v>
      </c>
      <c r="AH625" s="143">
        <f t="shared" si="56"/>
        <v>0</v>
      </c>
      <c r="AI625" s="143">
        <f t="shared" si="56"/>
        <v>0</v>
      </c>
      <c r="AJ625" s="143">
        <f t="shared" si="56"/>
        <v>0</v>
      </c>
      <c r="AK625" s="143">
        <f t="shared" si="56"/>
        <v>0</v>
      </c>
      <c r="AL625" s="143">
        <f t="shared" si="56"/>
        <v>-722280</v>
      </c>
      <c r="AM625" s="143">
        <f t="shared" si="56"/>
        <v>0</v>
      </c>
      <c r="AN625" s="143">
        <f t="shared" si="56"/>
        <v>0</v>
      </c>
      <c r="AO625" s="143">
        <f t="shared" si="56"/>
        <v>0</v>
      </c>
      <c r="AP625" s="143">
        <f t="shared" si="56"/>
        <v>0</v>
      </c>
      <c r="AQ625" s="143">
        <f t="shared" si="56"/>
        <v>-3919866</v>
      </c>
      <c r="AR625" s="143">
        <f t="shared" si="56"/>
        <v>0</v>
      </c>
      <c r="AS625" s="143">
        <f t="shared" si="56"/>
        <v>0</v>
      </c>
      <c r="AT625" s="143">
        <f t="shared" si="56"/>
        <v>0</v>
      </c>
      <c r="AU625" s="143">
        <f t="shared" si="56"/>
        <v>0</v>
      </c>
      <c r="AV625" s="143">
        <f t="shared" si="56"/>
        <v>-3098740</v>
      </c>
      <c r="AW625" s="143">
        <f t="shared" si="56"/>
        <v>0</v>
      </c>
      <c r="AX625" s="143">
        <f t="shared" si="56"/>
        <v>0</v>
      </c>
      <c r="AY625" s="143">
        <f t="shared" si="56"/>
        <v>0</v>
      </c>
      <c r="AZ625" s="143">
        <f t="shared" si="56"/>
        <v>0</v>
      </c>
      <c r="BA625" s="143">
        <f t="shared" si="56"/>
        <v>0</v>
      </c>
      <c r="BB625" s="143">
        <f t="shared" si="56"/>
        <v>0</v>
      </c>
      <c r="BC625" s="143">
        <f t="shared" si="56"/>
        <v>0</v>
      </c>
      <c r="BD625" s="143">
        <f t="shared" si="56"/>
        <v>0</v>
      </c>
      <c r="BE625" s="143">
        <f t="shared" si="56"/>
        <v>0</v>
      </c>
      <c r="BF625" s="143">
        <f t="shared" si="56"/>
        <v>-3167671</v>
      </c>
      <c r="BG625" s="143">
        <f t="shared" si="56"/>
        <v>0</v>
      </c>
      <c r="BH625" s="143">
        <f t="shared" si="56"/>
        <v>0</v>
      </c>
      <c r="BI625" s="143">
        <f t="shared" si="56"/>
        <v>0</v>
      </c>
      <c r="BJ625" s="143">
        <f t="shared" si="56"/>
        <v>0</v>
      </c>
      <c r="BK625" s="143">
        <f t="shared" si="56"/>
        <v>-3041108</v>
      </c>
      <c r="BL625" s="143">
        <f t="shared" si="56"/>
        <v>0</v>
      </c>
      <c r="BM625" s="143">
        <f t="shared" si="56"/>
        <v>0</v>
      </c>
      <c r="BN625" s="143">
        <f t="shared" si="56"/>
        <v>0</v>
      </c>
      <c r="BO625" s="143">
        <f t="shared" si="56"/>
        <v>0</v>
      </c>
      <c r="BP625" s="143">
        <f t="shared" si="56"/>
        <v>-845815</v>
      </c>
      <c r="BQ625" s="143">
        <f t="shared" si="56"/>
        <v>0</v>
      </c>
      <c r="BR625" s="143">
        <f t="shared" si="56"/>
        <v>0</v>
      </c>
      <c r="BS625" s="143">
        <f t="shared" si="56"/>
        <v>0</v>
      </c>
      <c r="BT625" s="143">
        <f t="shared" si="57"/>
        <v>0</v>
      </c>
      <c r="BU625" s="143">
        <f t="shared" si="57"/>
        <v>-12653858</v>
      </c>
      <c r="BV625" s="143">
        <f t="shared" si="57"/>
        <v>0</v>
      </c>
      <c r="BW625" s="143">
        <f t="shared" si="57"/>
        <v>0</v>
      </c>
      <c r="BX625" s="143">
        <f t="shared" si="57"/>
        <v>0</v>
      </c>
      <c r="BY625" s="143" t="e">
        <f>BY138-#REF!</f>
        <v>#REF!</v>
      </c>
      <c r="CA625" s="143" t="e">
        <f>CA138-#REF!</f>
        <v>#REF!</v>
      </c>
      <c r="CB625" s="143" t="e">
        <f>CB138-#REF!</f>
        <v>#REF!</v>
      </c>
    </row>
    <row r="626" spans="8:80" hidden="1" x14ac:dyDescent="0.3">
      <c r="H626" s="143">
        <f t="shared" si="56"/>
        <v>-5076402</v>
      </c>
      <c r="I626" s="143">
        <f t="shared" si="56"/>
        <v>0</v>
      </c>
      <c r="J626" s="143">
        <f t="shared" si="56"/>
        <v>0</v>
      </c>
      <c r="K626" s="143">
        <f t="shared" si="56"/>
        <v>0</v>
      </c>
      <c r="L626" s="143">
        <f t="shared" si="56"/>
        <v>0</v>
      </c>
      <c r="M626" s="143">
        <f t="shared" si="56"/>
        <v>-501696</v>
      </c>
      <c r="N626" s="143">
        <f t="shared" si="56"/>
        <v>0</v>
      </c>
      <c r="O626" s="143">
        <f t="shared" si="56"/>
        <v>0</v>
      </c>
      <c r="P626" s="143">
        <f t="shared" si="56"/>
        <v>0</v>
      </c>
      <c r="Q626" s="143">
        <f t="shared" si="56"/>
        <v>0</v>
      </c>
      <c r="R626" s="143">
        <f t="shared" si="56"/>
        <v>-205390</v>
      </c>
      <c r="S626" s="143">
        <f t="shared" si="56"/>
        <v>0</v>
      </c>
      <c r="T626" s="143">
        <f t="shared" si="56"/>
        <v>0</v>
      </c>
      <c r="U626" s="143">
        <f t="shared" si="56"/>
        <v>0</v>
      </c>
      <c r="V626" s="143">
        <f t="shared" si="56"/>
        <v>0</v>
      </c>
      <c r="W626" s="143">
        <f t="shared" si="56"/>
        <v>-958171</v>
      </c>
      <c r="X626" s="143">
        <f t="shared" si="56"/>
        <v>0</v>
      </c>
      <c r="Y626" s="143">
        <f t="shared" si="56"/>
        <v>0</v>
      </c>
      <c r="Z626" s="143">
        <f t="shared" si="56"/>
        <v>0</v>
      </c>
      <c r="AA626" s="143">
        <f t="shared" si="56"/>
        <v>0</v>
      </c>
      <c r="AB626" s="143">
        <f t="shared" si="56"/>
        <v>321634</v>
      </c>
      <c r="AC626" s="143">
        <f t="shared" si="56"/>
        <v>0</v>
      </c>
      <c r="AD626" s="143">
        <f t="shared" si="56"/>
        <v>0</v>
      </c>
      <c r="AE626" s="143">
        <f t="shared" si="56"/>
        <v>0</v>
      </c>
      <c r="AF626" s="143">
        <f t="shared" si="56"/>
        <v>0</v>
      </c>
      <c r="AG626" s="143">
        <f t="shared" si="56"/>
        <v>-712856</v>
      </c>
      <c r="AH626" s="143">
        <f t="shared" si="56"/>
        <v>0</v>
      </c>
      <c r="AI626" s="143">
        <f t="shared" si="56"/>
        <v>0</v>
      </c>
      <c r="AJ626" s="143">
        <f t="shared" si="56"/>
        <v>0</v>
      </c>
      <c r="AK626" s="143">
        <f t="shared" si="56"/>
        <v>0</v>
      </c>
      <c r="AL626" s="143">
        <f t="shared" si="56"/>
        <v>-82720</v>
      </c>
      <c r="AM626" s="143">
        <f t="shared" si="56"/>
        <v>0</v>
      </c>
      <c r="AN626" s="143">
        <f t="shared" si="56"/>
        <v>0</v>
      </c>
      <c r="AO626" s="143">
        <f t="shared" si="56"/>
        <v>0</v>
      </c>
      <c r="AP626" s="143">
        <f t="shared" si="56"/>
        <v>0</v>
      </c>
      <c r="AQ626" s="143">
        <f t="shared" si="56"/>
        <v>-457134</v>
      </c>
      <c r="AR626" s="143">
        <f t="shared" si="56"/>
        <v>0</v>
      </c>
      <c r="AS626" s="143">
        <f t="shared" si="56"/>
        <v>0</v>
      </c>
      <c r="AT626" s="143">
        <f t="shared" si="56"/>
        <v>0</v>
      </c>
      <c r="AU626" s="143">
        <f t="shared" si="56"/>
        <v>0</v>
      </c>
      <c r="AV626" s="143">
        <f t="shared" si="56"/>
        <v>-340260</v>
      </c>
      <c r="AW626" s="143">
        <f t="shared" si="56"/>
        <v>0</v>
      </c>
      <c r="AX626" s="143">
        <f t="shared" si="56"/>
        <v>0</v>
      </c>
      <c r="AY626" s="143">
        <f t="shared" si="56"/>
        <v>0</v>
      </c>
      <c r="AZ626" s="143">
        <f t="shared" si="56"/>
        <v>0</v>
      </c>
      <c r="BA626" s="143">
        <f t="shared" si="56"/>
        <v>0</v>
      </c>
      <c r="BB626" s="143">
        <f t="shared" si="56"/>
        <v>0</v>
      </c>
      <c r="BC626" s="143">
        <f t="shared" si="56"/>
        <v>0</v>
      </c>
      <c r="BD626" s="143">
        <f t="shared" si="56"/>
        <v>0</v>
      </c>
      <c r="BE626" s="143">
        <f t="shared" si="56"/>
        <v>0</v>
      </c>
      <c r="BF626" s="143">
        <f t="shared" si="56"/>
        <v>-326329</v>
      </c>
      <c r="BG626" s="143">
        <f t="shared" si="56"/>
        <v>0</v>
      </c>
      <c r="BH626" s="143">
        <f t="shared" si="56"/>
        <v>0</v>
      </c>
      <c r="BI626" s="143">
        <f t="shared" si="56"/>
        <v>0</v>
      </c>
      <c r="BJ626" s="143">
        <f t="shared" si="56"/>
        <v>0</v>
      </c>
      <c r="BK626" s="143">
        <f t="shared" si="56"/>
        <v>-328892</v>
      </c>
      <c r="BL626" s="143">
        <f t="shared" si="56"/>
        <v>0</v>
      </c>
      <c r="BM626" s="143">
        <f t="shared" si="56"/>
        <v>0</v>
      </c>
      <c r="BN626" s="143">
        <f t="shared" si="56"/>
        <v>0</v>
      </c>
      <c r="BO626" s="143">
        <f t="shared" si="56"/>
        <v>0</v>
      </c>
      <c r="BP626" s="143">
        <f t="shared" si="56"/>
        <v>-93944</v>
      </c>
      <c r="BQ626" s="143">
        <f t="shared" si="56"/>
        <v>0</v>
      </c>
      <c r="BR626" s="143">
        <f t="shared" si="56"/>
        <v>0</v>
      </c>
      <c r="BS626" s="143">
        <f t="shared" si="56"/>
        <v>0</v>
      </c>
      <c r="BT626" s="143">
        <f t="shared" si="57"/>
        <v>0</v>
      </c>
      <c r="BU626" s="143">
        <f t="shared" si="57"/>
        <v>-3262922</v>
      </c>
      <c r="BV626" s="143">
        <f t="shared" si="57"/>
        <v>0</v>
      </c>
      <c r="BW626" s="143">
        <f t="shared" si="57"/>
        <v>0</v>
      </c>
      <c r="BX626" s="143">
        <f t="shared" si="57"/>
        <v>0</v>
      </c>
      <c r="BY626" s="143" t="e">
        <f>BY139-#REF!</f>
        <v>#REF!</v>
      </c>
      <c r="CA626" s="143" t="e">
        <f>CA139-#REF!</f>
        <v>#REF!</v>
      </c>
      <c r="CB626" s="143" t="e">
        <f>CB139-#REF!</f>
        <v>#REF!</v>
      </c>
    </row>
    <row r="627" spans="8:80" hidden="1" x14ac:dyDescent="0.3">
      <c r="H627" s="143">
        <f t="shared" si="56"/>
        <v>0</v>
      </c>
      <c r="I627" s="143">
        <f t="shared" si="56"/>
        <v>0</v>
      </c>
      <c r="J627" s="143">
        <f t="shared" si="56"/>
        <v>0</v>
      </c>
      <c r="K627" s="143">
        <f t="shared" si="56"/>
        <v>0</v>
      </c>
      <c r="L627" s="143">
        <f t="shared" si="56"/>
        <v>0</v>
      </c>
      <c r="M627" s="143">
        <f t="shared" si="56"/>
        <v>0</v>
      </c>
      <c r="N627" s="143">
        <f t="shared" si="56"/>
        <v>0</v>
      </c>
      <c r="O627" s="143">
        <f t="shared" si="56"/>
        <v>0</v>
      </c>
      <c r="P627" s="143">
        <f t="shared" si="56"/>
        <v>0</v>
      </c>
      <c r="Q627" s="143">
        <f t="shared" si="56"/>
        <v>0</v>
      </c>
      <c r="R627" s="143">
        <f t="shared" si="56"/>
        <v>0</v>
      </c>
      <c r="S627" s="143">
        <f t="shared" si="56"/>
        <v>0</v>
      </c>
      <c r="T627" s="143">
        <f t="shared" si="56"/>
        <v>0</v>
      </c>
      <c r="U627" s="143">
        <f t="shared" si="56"/>
        <v>0</v>
      </c>
      <c r="V627" s="143">
        <f t="shared" si="56"/>
        <v>0</v>
      </c>
      <c r="W627" s="143">
        <f t="shared" si="56"/>
        <v>0</v>
      </c>
      <c r="X627" s="143">
        <f t="shared" si="56"/>
        <v>0</v>
      </c>
      <c r="Y627" s="143">
        <f t="shared" si="56"/>
        <v>0</v>
      </c>
      <c r="Z627" s="143">
        <f t="shared" si="56"/>
        <v>0</v>
      </c>
      <c r="AA627" s="143">
        <f t="shared" si="56"/>
        <v>0</v>
      </c>
      <c r="AB627" s="143">
        <f t="shared" si="56"/>
        <v>0</v>
      </c>
      <c r="AC627" s="143">
        <f t="shared" si="56"/>
        <v>0</v>
      </c>
      <c r="AD627" s="143">
        <f t="shared" si="56"/>
        <v>0</v>
      </c>
      <c r="AE627" s="143">
        <f t="shared" si="56"/>
        <v>0</v>
      </c>
      <c r="AF627" s="143">
        <f t="shared" si="56"/>
        <v>0</v>
      </c>
      <c r="AG627" s="143">
        <f t="shared" si="56"/>
        <v>0</v>
      </c>
      <c r="AH627" s="143">
        <f t="shared" si="56"/>
        <v>0</v>
      </c>
      <c r="AI627" s="143">
        <f t="shared" si="56"/>
        <v>0</v>
      </c>
      <c r="AJ627" s="143">
        <f t="shared" si="56"/>
        <v>0</v>
      </c>
      <c r="AK627" s="143">
        <f t="shared" si="56"/>
        <v>0</v>
      </c>
      <c r="AL627" s="143">
        <f t="shared" si="56"/>
        <v>0</v>
      </c>
      <c r="AM627" s="143">
        <f t="shared" si="56"/>
        <v>0</v>
      </c>
      <c r="AN627" s="143">
        <f t="shared" si="56"/>
        <v>0</v>
      </c>
      <c r="AO627" s="143">
        <f t="shared" si="56"/>
        <v>0</v>
      </c>
      <c r="AP627" s="143">
        <f t="shared" si="56"/>
        <v>0</v>
      </c>
      <c r="AQ627" s="143">
        <f t="shared" si="56"/>
        <v>0</v>
      </c>
      <c r="AR627" s="143">
        <f t="shared" si="56"/>
        <v>0</v>
      </c>
      <c r="AS627" s="143">
        <f t="shared" si="56"/>
        <v>0</v>
      </c>
      <c r="AT627" s="143">
        <f t="shared" si="56"/>
        <v>0</v>
      </c>
      <c r="AU627" s="143">
        <f t="shared" si="56"/>
        <v>0</v>
      </c>
      <c r="AV627" s="143">
        <f t="shared" si="56"/>
        <v>0</v>
      </c>
      <c r="AW627" s="143">
        <f t="shared" si="56"/>
        <v>0</v>
      </c>
      <c r="AX627" s="143">
        <f t="shared" si="56"/>
        <v>0</v>
      </c>
      <c r="AY627" s="143">
        <f t="shared" si="56"/>
        <v>0</v>
      </c>
      <c r="AZ627" s="143">
        <f t="shared" si="56"/>
        <v>0</v>
      </c>
      <c r="BA627" s="143">
        <f t="shared" si="56"/>
        <v>0</v>
      </c>
      <c r="BB627" s="143">
        <f t="shared" si="56"/>
        <v>0</v>
      </c>
      <c r="BC627" s="143">
        <f t="shared" si="56"/>
        <v>0</v>
      </c>
      <c r="BD627" s="143">
        <f t="shared" si="56"/>
        <v>0</v>
      </c>
      <c r="BE627" s="143">
        <f t="shared" si="56"/>
        <v>0</v>
      </c>
      <c r="BF627" s="143">
        <f t="shared" si="56"/>
        <v>0</v>
      </c>
      <c r="BG627" s="143">
        <f t="shared" si="56"/>
        <v>0</v>
      </c>
      <c r="BH627" s="143">
        <f t="shared" si="56"/>
        <v>0</v>
      </c>
      <c r="BI627" s="143">
        <f t="shared" si="56"/>
        <v>0</v>
      </c>
      <c r="BJ627" s="143">
        <f t="shared" si="56"/>
        <v>0</v>
      </c>
      <c r="BK627" s="143">
        <f t="shared" si="56"/>
        <v>0</v>
      </c>
      <c r="BL627" s="143">
        <f t="shared" si="56"/>
        <v>0</v>
      </c>
      <c r="BM627" s="143">
        <f t="shared" si="56"/>
        <v>0</v>
      </c>
      <c r="BN627" s="143">
        <f t="shared" si="56"/>
        <v>0</v>
      </c>
      <c r="BO627" s="143">
        <f t="shared" si="56"/>
        <v>0</v>
      </c>
      <c r="BP627" s="143">
        <f t="shared" si="56"/>
        <v>0</v>
      </c>
      <c r="BQ627" s="143">
        <f t="shared" si="56"/>
        <v>0</v>
      </c>
      <c r="BR627" s="143">
        <f t="shared" si="56"/>
        <v>0</v>
      </c>
      <c r="BS627" s="143">
        <f t="shared" ref="BS627:BS637" si="58">BS140-EK140</f>
        <v>0</v>
      </c>
      <c r="BT627" s="143">
        <f t="shared" si="57"/>
        <v>0</v>
      </c>
      <c r="BU627" s="143">
        <f t="shared" si="57"/>
        <v>0</v>
      </c>
      <c r="BV627" s="143">
        <f t="shared" si="57"/>
        <v>0</v>
      </c>
      <c r="BW627" s="143">
        <f t="shared" si="57"/>
        <v>0</v>
      </c>
      <c r="BX627" s="143">
        <f t="shared" si="57"/>
        <v>0</v>
      </c>
      <c r="BY627" s="143" t="e">
        <f>BY140-#REF!</f>
        <v>#REF!</v>
      </c>
      <c r="CA627" s="143" t="e">
        <f>CA140-#REF!</f>
        <v>#REF!</v>
      </c>
      <c r="CB627" s="143" t="e">
        <f>CB140-#REF!</f>
        <v>#REF!</v>
      </c>
    </row>
    <row r="628" spans="8:80" hidden="1" x14ac:dyDescent="0.3">
      <c r="H628" s="143">
        <f t="shared" ref="H628:BR632" si="59">H141-BZ141</f>
        <v>0</v>
      </c>
      <c r="I628" s="143">
        <f t="shared" si="59"/>
        <v>0</v>
      </c>
      <c r="J628" s="143">
        <f t="shared" si="59"/>
        <v>0</v>
      </c>
      <c r="K628" s="143">
        <f t="shared" si="59"/>
        <v>0</v>
      </c>
      <c r="L628" s="143">
        <f t="shared" si="59"/>
        <v>0</v>
      </c>
      <c r="M628" s="143">
        <f t="shared" si="59"/>
        <v>0</v>
      </c>
      <c r="N628" s="143">
        <f t="shared" si="59"/>
        <v>0</v>
      </c>
      <c r="O628" s="143">
        <f t="shared" si="59"/>
        <v>0</v>
      </c>
      <c r="P628" s="143">
        <f t="shared" si="59"/>
        <v>0</v>
      </c>
      <c r="Q628" s="143">
        <f t="shared" si="59"/>
        <v>0</v>
      </c>
      <c r="R628" s="143">
        <f t="shared" si="59"/>
        <v>0</v>
      </c>
      <c r="S628" s="143">
        <f t="shared" si="59"/>
        <v>0</v>
      </c>
      <c r="T628" s="143">
        <f t="shared" si="59"/>
        <v>0</v>
      </c>
      <c r="U628" s="143">
        <f t="shared" si="59"/>
        <v>0</v>
      </c>
      <c r="V628" s="143">
        <f t="shared" si="59"/>
        <v>0</v>
      </c>
      <c r="W628" s="143">
        <f t="shared" si="59"/>
        <v>0</v>
      </c>
      <c r="X628" s="143">
        <f t="shared" si="59"/>
        <v>0</v>
      </c>
      <c r="Y628" s="143">
        <f t="shared" si="59"/>
        <v>0</v>
      </c>
      <c r="Z628" s="143">
        <f t="shared" si="59"/>
        <v>0</v>
      </c>
      <c r="AA628" s="143">
        <f t="shared" si="59"/>
        <v>0</v>
      </c>
      <c r="AB628" s="143">
        <f t="shared" si="59"/>
        <v>0</v>
      </c>
      <c r="AC628" s="143">
        <f t="shared" si="59"/>
        <v>0</v>
      </c>
      <c r="AD628" s="143">
        <f t="shared" si="59"/>
        <v>0</v>
      </c>
      <c r="AE628" s="143">
        <f t="shared" si="59"/>
        <v>0</v>
      </c>
      <c r="AF628" s="143">
        <f t="shared" si="59"/>
        <v>0</v>
      </c>
      <c r="AG628" s="143">
        <f t="shared" si="59"/>
        <v>0</v>
      </c>
      <c r="AH628" s="143">
        <f t="shared" si="59"/>
        <v>0</v>
      </c>
      <c r="AI628" s="143">
        <f t="shared" si="59"/>
        <v>0</v>
      </c>
      <c r="AJ628" s="143">
        <f t="shared" si="59"/>
        <v>0</v>
      </c>
      <c r="AK628" s="143">
        <f t="shared" si="59"/>
        <v>0</v>
      </c>
      <c r="AL628" s="143">
        <f t="shared" si="59"/>
        <v>0</v>
      </c>
      <c r="AM628" s="143">
        <f t="shared" si="59"/>
        <v>0</v>
      </c>
      <c r="AN628" s="143">
        <f t="shared" si="59"/>
        <v>0</v>
      </c>
      <c r="AO628" s="143">
        <f t="shared" si="59"/>
        <v>0</v>
      </c>
      <c r="AP628" s="143">
        <f t="shared" si="59"/>
        <v>0</v>
      </c>
      <c r="AQ628" s="143">
        <f t="shared" si="59"/>
        <v>0</v>
      </c>
      <c r="AR628" s="143">
        <f t="shared" si="59"/>
        <v>0</v>
      </c>
      <c r="AS628" s="143">
        <f t="shared" si="59"/>
        <v>0</v>
      </c>
      <c r="AT628" s="143">
        <f t="shared" si="59"/>
        <v>0</v>
      </c>
      <c r="AU628" s="143">
        <f t="shared" si="59"/>
        <v>0</v>
      </c>
      <c r="AV628" s="143">
        <f t="shared" si="59"/>
        <v>0</v>
      </c>
      <c r="AW628" s="143">
        <f t="shared" si="59"/>
        <v>0</v>
      </c>
      <c r="AX628" s="143">
        <f t="shared" si="59"/>
        <v>0</v>
      </c>
      <c r="AY628" s="143">
        <f t="shared" si="59"/>
        <v>0</v>
      </c>
      <c r="AZ628" s="143">
        <f t="shared" si="59"/>
        <v>0</v>
      </c>
      <c r="BA628" s="143">
        <f t="shared" si="59"/>
        <v>0</v>
      </c>
      <c r="BB628" s="143">
        <f t="shared" si="59"/>
        <v>0</v>
      </c>
      <c r="BC628" s="143">
        <f t="shared" si="59"/>
        <v>0</v>
      </c>
      <c r="BD628" s="143">
        <f t="shared" si="59"/>
        <v>0</v>
      </c>
      <c r="BE628" s="143">
        <f t="shared" si="59"/>
        <v>0</v>
      </c>
      <c r="BF628" s="143">
        <f t="shared" si="59"/>
        <v>0</v>
      </c>
      <c r="BG628" s="143">
        <f t="shared" si="59"/>
        <v>0</v>
      </c>
      <c r="BH628" s="143">
        <f t="shared" si="59"/>
        <v>0</v>
      </c>
      <c r="BI628" s="143">
        <f t="shared" si="59"/>
        <v>0</v>
      </c>
      <c r="BJ628" s="143">
        <f t="shared" si="59"/>
        <v>0</v>
      </c>
      <c r="BK628" s="143">
        <f t="shared" si="59"/>
        <v>0</v>
      </c>
      <c r="BL628" s="143">
        <f t="shared" si="59"/>
        <v>0</v>
      </c>
      <c r="BM628" s="143">
        <f t="shared" si="59"/>
        <v>0</v>
      </c>
      <c r="BN628" s="143">
        <f t="shared" si="59"/>
        <v>0</v>
      </c>
      <c r="BO628" s="143">
        <f t="shared" si="59"/>
        <v>0</v>
      </c>
      <c r="BP628" s="143">
        <f t="shared" si="59"/>
        <v>0</v>
      </c>
      <c r="BQ628" s="143">
        <f t="shared" si="59"/>
        <v>0</v>
      </c>
      <c r="BR628" s="143">
        <f t="shared" si="59"/>
        <v>0</v>
      </c>
      <c r="BS628" s="143">
        <f t="shared" si="58"/>
        <v>0</v>
      </c>
      <c r="BT628" s="143">
        <f t="shared" si="57"/>
        <v>0</v>
      </c>
      <c r="BU628" s="143">
        <f t="shared" si="57"/>
        <v>0</v>
      </c>
      <c r="BV628" s="143">
        <f t="shared" si="57"/>
        <v>0</v>
      </c>
      <c r="BW628" s="143">
        <f t="shared" si="57"/>
        <v>0</v>
      </c>
      <c r="BX628" s="143">
        <f t="shared" si="57"/>
        <v>0</v>
      </c>
      <c r="BY628" s="143" t="e">
        <f>BY141-#REF!</f>
        <v>#REF!</v>
      </c>
      <c r="CA628" s="143" t="e">
        <f>CA141-#REF!</f>
        <v>#REF!</v>
      </c>
      <c r="CB628" s="143" t="e">
        <f>CB141-#REF!</f>
        <v>#REF!</v>
      </c>
    </row>
    <row r="629" spans="8:80" hidden="1" x14ac:dyDescent="0.3">
      <c r="H629" s="143">
        <f t="shared" si="59"/>
        <v>0</v>
      </c>
      <c r="I629" s="143">
        <f t="shared" si="59"/>
        <v>0</v>
      </c>
      <c r="J629" s="143">
        <f t="shared" si="59"/>
        <v>0</v>
      </c>
      <c r="K629" s="143">
        <f t="shared" si="59"/>
        <v>0</v>
      </c>
      <c r="L629" s="143">
        <f t="shared" si="59"/>
        <v>0</v>
      </c>
      <c r="M629" s="143">
        <f t="shared" si="59"/>
        <v>0</v>
      </c>
      <c r="N629" s="143">
        <f t="shared" si="59"/>
        <v>0</v>
      </c>
      <c r="O629" s="143">
        <f t="shared" si="59"/>
        <v>0</v>
      </c>
      <c r="P629" s="143">
        <f t="shared" si="59"/>
        <v>0</v>
      </c>
      <c r="Q629" s="143">
        <f t="shared" si="59"/>
        <v>0</v>
      </c>
      <c r="R629" s="143">
        <f t="shared" si="59"/>
        <v>0</v>
      </c>
      <c r="S629" s="143">
        <f t="shared" si="59"/>
        <v>0</v>
      </c>
      <c r="T629" s="143">
        <f t="shared" si="59"/>
        <v>0</v>
      </c>
      <c r="U629" s="143">
        <f t="shared" si="59"/>
        <v>0</v>
      </c>
      <c r="V629" s="143">
        <f t="shared" si="59"/>
        <v>0</v>
      </c>
      <c r="W629" s="143">
        <f t="shared" si="59"/>
        <v>0</v>
      </c>
      <c r="X629" s="143">
        <f t="shared" si="59"/>
        <v>0</v>
      </c>
      <c r="Y629" s="143">
        <f t="shared" si="59"/>
        <v>0</v>
      </c>
      <c r="Z629" s="143">
        <f t="shared" si="59"/>
        <v>0</v>
      </c>
      <c r="AA629" s="143">
        <f t="shared" si="59"/>
        <v>0</v>
      </c>
      <c r="AB629" s="143">
        <f t="shared" si="59"/>
        <v>0</v>
      </c>
      <c r="AC629" s="143">
        <f t="shared" si="59"/>
        <v>0</v>
      </c>
      <c r="AD629" s="143">
        <f t="shared" si="59"/>
        <v>0</v>
      </c>
      <c r="AE629" s="143">
        <f t="shared" si="59"/>
        <v>0</v>
      </c>
      <c r="AF629" s="143">
        <f t="shared" si="59"/>
        <v>0</v>
      </c>
      <c r="AG629" s="143">
        <f t="shared" si="59"/>
        <v>0</v>
      </c>
      <c r="AH629" s="143">
        <f t="shared" si="59"/>
        <v>0</v>
      </c>
      <c r="AI629" s="143">
        <f t="shared" si="59"/>
        <v>0</v>
      </c>
      <c r="AJ629" s="143">
        <f t="shared" si="59"/>
        <v>0</v>
      </c>
      <c r="AK629" s="143">
        <f t="shared" si="59"/>
        <v>0</v>
      </c>
      <c r="AL629" s="143">
        <f t="shared" si="59"/>
        <v>0</v>
      </c>
      <c r="AM629" s="143">
        <f t="shared" si="59"/>
        <v>0</v>
      </c>
      <c r="AN629" s="143">
        <f t="shared" si="59"/>
        <v>0</v>
      </c>
      <c r="AO629" s="143">
        <f t="shared" si="59"/>
        <v>0</v>
      </c>
      <c r="AP629" s="143">
        <f t="shared" si="59"/>
        <v>0</v>
      </c>
      <c r="AQ629" s="143">
        <f t="shared" si="59"/>
        <v>0</v>
      </c>
      <c r="AR629" s="143">
        <f t="shared" si="59"/>
        <v>0</v>
      </c>
      <c r="AS629" s="143">
        <f t="shared" si="59"/>
        <v>0</v>
      </c>
      <c r="AT629" s="143">
        <f t="shared" si="59"/>
        <v>0</v>
      </c>
      <c r="AU629" s="143">
        <f t="shared" si="59"/>
        <v>0</v>
      </c>
      <c r="AV629" s="143">
        <f t="shared" si="59"/>
        <v>0</v>
      </c>
      <c r="AW629" s="143">
        <f t="shared" si="59"/>
        <v>0</v>
      </c>
      <c r="AX629" s="143">
        <f t="shared" si="59"/>
        <v>0</v>
      </c>
      <c r="AY629" s="143">
        <f t="shared" si="59"/>
        <v>0</v>
      </c>
      <c r="AZ629" s="143">
        <f t="shared" si="59"/>
        <v>0</v>
      </c>
      <c r="BA629" s="143">
        <f t="shared" si="59"/>
        <v>0</v>
      </c>
      <c r="BB629" s="143">
        <f t="shared" si="59"/>
        <v>0</v>
      </c>
      <c r="BC629" s="143">
        <f t="shared" si="59"/>
        <v>0</v>
      </c>
      <c r="BD629" s="143">
        <f t="shared" si="59"/>
        <v>0</v>
      </c>
      <c r="BE629" s="143">
        <f t="shared" si="59"/>
        <v>0</v>
      </c>
      <c r="BF629" s="143">
        <f t="shared" si="59"/>
        <v>0</v>
      </c>
      <c r="BG629" s="143">
        <f t="shared" si="59"/>
        <v>0</v>
      </c>
      <c r="BH629" s="143">
        <f t="shared" si="59"/>
        <v>0</v>
      </c>
      <c r="BI629" s="143">
        <f t="shared" si="59"/>
        <v>0</v>
      </c>
      <c r="BJ629" s="143">
        <f t="shared" si="59"/>
        <v>0</v>
      </c>
      <c r="BK629" s="143">
        <f t="shared" si="59"/>
        <v>0</v>
      </c>
      <c r="BL629" s="143">
        <f t="shared" si="59"/>
        <v>0</v>
      </c>
      <c r="BM629" s="143">
        <f t="shared" si="59"/>
        <v>0</v>
      </c>
      <c r="BN629" s="143">
        <f t="shared" si="59"/>
        <v>0</v>
      </c>
      <c r="BO629" s="143">
        <f t="shared" si="59"/>
        <v>0</v>
      </c>
      <c r="BP629" s="143">
        <f t="shared" si="59"/>
        <v>0</v>
      </c>
      <c r="BQ629" s="143">
        <f t="shared" si="59"/>
        <v>0</v>
      </c>
      <c r="BR629" s="143">
        <f t="shared" si="59"/>
        <v>0</v>
      </c>
      <c r="BS629" s="143">
        <f t="shared" si="58"/>
        <v>0</v>
      </c>
      <c r="BT629" s="143">
        <f t="shared" si="57"/>
        <v>0</v>
      </c>
      <c r="BU629" s="143">
        <f t="shared" si="57"/>
        <v>0</v>
      </c>
      <c r="BV629" s="143">
        <f t="shared" si="57"/>
        <v>0</v>
      </c>
      <c r="BW629" s="143">
        <f t="shared" si="57"/>
        <v>0</v>
      </c>
      <c r="BX629" s="143">
        <f t="shared" si="57"/>
        <v>0</v>
      </c>
      <c r="BY629" s="143" t="e">
        <f>BY142-#REF!</f>
        <v>#REF!</v>
      </c>
      <c r="CA629" s="143" t="e">
        <f>CA142-#REF!</f>
        <v>#REF!</v>
      </c>
      <c r="CB629" s="143" t="e">
        <f>CB142-#REF!</f>
        <v>#REF!</v>
      </c>
    </row>
    <row r="630" spans="8:80" hidden="1" x14ac:dyDescent="0.3">
      <c r="H630" s="143">
        <f t="shared" si="59"/>
        <v>0</v>
      </c>
      <c r="I630" s="143">
        <f t="shared" si="59"/>
        <v>0</v>
      </c>
      <c r="J630" s="143">
        <f t="shared" si="59"/>
        <v>0</v>
      </c>
      <c r="K630" s="143">
        <f t="shared" si="59"/>
        <v>0</v>
      </c>
      <c r="L630" s="143">
        <f t="shared" si="59"/>
        <v>0</v>
      </c>
      <c r="M630" s="143">
        <f t="shared" si="59"/>
        <v>0</v>
      </c>
      <c r="N630" s="143">
        <f t="shared" si="59"/>
        <v>0</v>
      </c>
      <c r="O630" s="143">
        <f t="shared" si="59"/>
        <v>0</v>
      </c>
      <c r="P630" s="143">
        <f t="shared" si="59"/>
        <v>0</v>
      </c>
      <c r="Q630" s="143">
        <f t="shared" si="59"/>
        <v>0</v>
      </c>
      <c r="R630" s="143">
        <f t="shared" si="59"/>
        <v>0</v>
      </c>
      <c r="S630" s="143">
        <f t="shared" si="59"/>
        <v>0</v>
      </c>
      <c r="T630" s="143">
        <f t="shared" si="59"/>
        <v>0</v>
      </c>
      <c r="U630" s="143">
        <f t="shared" si="59"/>
        <v>0</v>
      </c>
      <c r="V630" s="143">
        <f t="shared" si="59"/>
        <v>0</v>
      </c>
      <c r="W630" s="143">
        <f t="shared" si="59"/>
        <v>0</v>
      </c>
      <c r="X630" s="143">
        <f t="shared" si="59"/>
        <v>0</v>
      </c>
      <c r="Y630" s="143">
        <f t="shared" si="59"/>
        <v>0</v>
      </c>
      <c r="Z630" s="143">
        <f t="shared" si="59"/>
        <v>0</v>
      </c>
      <c r="AA630" s="143">
        <f t="shared" si="59"/>
        <v>0</v>
      </c>
      <c r="AB630" s="143">
        <f t="shared" si="59"/>
        <v>0</v>
      </c>
      <c r="AC630" s="143">
        <f t="shared" si="59"/>
        <v>0</v>
      </c>
      <c r="AD630" s="143">
        <f t="shared" si="59"/>
        <v>0</v>
      </c>
      <c r="AE630" s="143">
        <f t="shared" si="59"/>
        <v>0</v>
      </c>
      <c r="AF630" s="143">
        <f t="shared" si="59"/>
        <v>0</v>
      </c>
      <c r="AG630" s="143">
        <f t="shared" si="59"/>
        <v>0</v>
      </c>
      <c r="AH630" s="143">
        <f t="shared" si="59"/>
        <v>0</v>
      </c>
      <c r="AI630" s="143">
        <f t="shared" si="59"/>
        <v>0</v>
      </c>
      <c r="AJ630" s="143">
        <f t="shared" si="59"/>
        <v>0</v>
      </c>
      <c r="AK630" s="143">
        <f t="shared" si="59"/>
        <v>0</v>
      </c>
      <c r="AL630" s="143">
        <f t="shared" si="59"/>
        <v>0</v>
      </c>
      <c r="AM630" s="143">
        <f t="shared" si="59"/>
        <v>0</v>
      </c>
      <c r="AN630" s="143">
        <f t="shared" si="59"/>
        <v>0</v>
      </c>
      <c r="AO630" s="143">
        <f t="shared" si="59"/>
        <v>0</v>
      </c>
      <c r="AP630" s="143">
        <f t="shared" si="59"/>
        <v>0</v>
      </c>
      <c r="AQ630" s="143">
        <f t="shared" si="59"/>
        <v>0</v>
      </c>
      <c r="AR630" s="143">
        <f t="shared" si="59"/>
        <v>0</v>
      </c>
      <c r="AS630" s="143">
        <f t="shared" si="59"/>
        <v>0</v>
      </c>
      <c r="AT630" s="143">
        <f t="shared" si="59"/>
        <v>0</v>
      </c>
      <c r="AU630" s="143">
        <f t="shared" si="59"/>
        <v>0</v>
      </c>
      <c r="AV630" s="143">
        <f t="shared" si="59"/>
        <v>0</v>
      </c>
      <c r="AW630" s="143">
        <f t="shared" si="59"/>
        <v>0</v>
      </c>
      <c r="AX630" s="143">
        <f t="shared" si="59"/>
        <v>0</v>
      </c>
      <c r="AY630" s="143">
        <f t="shared" si="59"/>
        <v>0</v>
      </c>
      <c r="AZ630" s="143">
        <f t="shared" si="59"/>
        <v>0</v>
      </c>
      <c r="BA630" s="143">
        <f t="shared" si="59"/>
        <v>0</v>
      </c>
      <c r="BB630" s="143">
        <f t="shared" si="59"/>
        <v>0</v>
      </c>
      <c r="BC630" s="143">
        <f t="shared" si="59"/>
        <v>0</v>
      </c>
      <c r="BD630" s="143">
        <f t="shared" si="59"/>
        <v>0</v>
      </c>
      <c r="BE630" s="143">
        <f t="shared" si="59"/>
        <v>0</v>
      </c>
      <c r="BF630" s="143">
        <f t="shared" si="59"/>
        <v>0</v>
      </c>
      <c r="BG630" s="143">
        <f t="shared" si="59"/>
        <v>0</v>
      </c>
      <c r="BH630" s="143">
        <f t="shared" si="59"/>
        <v>0</v>
      </c>
      <c r="BI630" s="143">
        <f t="shared" si="59"/>
        <v>0</v>
      </c>
      <c r="BJ630" s="143">
        <f t="shared" si="59"/>
        <v>0</v>
      </c>
      <c r="BK630" s="143">
        <f t="shared" si="59"/>
        <v>0</v>
      </c>
      <c r="BL630" s="143">
        <f t="shared" si="59"/>
        <v>0</v>
      </c>
      <c r="BM630" s="143">
        <f t="shared" si="59"/>
        <v>0</v>
      </c>
      <c r="BN630" s="143">
        <f t="shared" si="59"/>
        <v>0</v>
      </c>
      <c r="BO630" s="143">
        <f t="shared" si="59"/>
        <v>0</v>
      </c>
      <c r="BP630" s="143">
        <f t="shared" si="59"/>
        <v>0</v>
      </c>
      <c r="BQ630" s="143">
        <f t="shared" si="59"/>
        <v>0</v>
      </c>
      <c r="BR630" s="143">
        <f t="shared" si="59"/>
        <v>0</v>
      </c>
      <c r="BS630" s="143">
        <f t="shared" si="58"/>
        <v>0</v>
      </c>
      <c r="BT630" s="143">
        <f t="shared" si="57"/>
        <v>0</v>
      </c>
      <c r="BU630" s="143">
        <f t="shared" si="57"/>
        <v>0</v>
      </c>
      <c r="BV630" s="143">
        <f t="shared" si="57"/>
        <v>0</v>
      </c>
      <c r="BW630" s="143">
        <f t="shared" si="57"/>
        <v>0</v>
      </c>
      <c r="BX630" s="143">
        <f t="shared" si="57"/>
        <v>0</v>
      </c>
      <c r="BY630" s="143" t="e">
        <f>BY143-#REF!</f>
        <v>#REF!</v>
      </c>
      <c r="CA630" s="143" t="e">
        <f>CA143-#REF!</f>
        <v>#REF!</v>
      </c>
      <c r="CB630" s="143" t="e">
        <f>CB143-#REF!</f>
        <v>#REF!</v>
      </c>
    </row>
    <row r="631" spans="8:80" hidden="1" x14ac:dyDescent="0.3">
      <c r="H631" s="143">
        <f t="shared" si="59"/>
        <v>0</v>
      </c>
      <c r="I631" s="143">
        <f t="shared" si="59"/>
        <v>0</v>
      </c>
      <c r="J631" s="143">
        <f t="shared" si="59"/>
        <v>0</v>
      </c>
      <c r="K631" s="143">
        <f t="shared" si="59"/>
        <v>0</v>
      </c>
      <c r="L631" s="143">
        <f t="shared" si="59"/>
        <v>0</v>
      </c>
      <c r="M631" s="143">
        <f t="shared" si="59"/>
        <v>0</v>
      </c>
      <c r="N631" s="143">
        <f t="shared" si="59"/>
        <v>0</v>
      </c>
      <c r="O631" s="143">
        <f t="shared" si="59"/>
        <v>0</v>
      </c>
      <c r="P631" s="143">
        <f t="shared" si="59"/>
        <v>0</v>
      </c>
      <c r="Q631" s="143">
        <f t="shared" si="59"/>
        <v>0</v>
      </c>
      <c r="R631" s="143">
        <f t="shared" si="59"/>
        <v>0</v>
      </c>
      <c r="S631" s="143">
        <f t="shared" si="59"/>
        <v>0</v>
      </c>
      <c r="T631" s="143">
        <f t="shared" si="59"/>
        <v>0</v>
      </c>
      <c r="U631" s="143">
        <f t="shared" si="59"/>
        <v>0</v>
      </c>
      <c r="V631" s="143">
        <f t="shared" si="59"/>
        <v>0</v>
      </c>
      <c r="W631" s="143">
        <f t="shared" si="59"/>
        <v>0</v>
      </c>
      <c r="X631" s="143">
        <f t="shared" si="59"/>
        <v>0</v>
      </c>
      <c r="Y631" s="143">
        <f t="shared" si="59"/>
        <v>0</v>
      </c>
      <c r="Z631" s="143">
        <f t="shared" si="59"/>
        <v>0</v>
      </c>
      <c r="AA631" s="143">
        <f t="shared" si="59"/>
        <v>0</v>
      </c>
      <c r="AB631" s="143">
        <f t="shared" si="59"/>
        <v>0</v>
      </c>
      <c r="AC631" s="143">
        <f t="shared" si="59"/>
        <v>0</v>
      </c>
      <c r="AD631" s="143">
        <f t="shared" si="59"/>
        <v>0</v>
      </c>
      <c r="AE631" s="143">
        <f t="shared" si="59"/>
        <v>0</v>
      </c>
      <c r="AF631" s="143">
        <f t="shared" si="59"/>
        <v>0</v>
      </c>
      <c r="AG631" s="143">
        <f t="shared" si="59"/>
        <v>0</v>
      </c>
      <c r="AH631" s="143">
        <f t="shared" si="59"/>
        <v>0</v>
      </c>
      <c r="AI631" s="143">
        <f t="shared" si="59"/>
        <v>0</v>
      </c>
      <c r="AJ631" s="143">
        <f t="shared" si="59"/>
        <v>0</v>
      </c>
      <c r="AK631" s="143">
        <f t="shared" si="59"/>
        <v>0</v>
      </c>
      <c r="AL631" s="143">
        <f t="shared" si="59"/>
        <v>0</v>
      </c>
      <c r="AM631" s="143">
        <f t="shared" si="59"/>
        <v>0</v>
      </c>
      <c r="AN631" s="143">
        <f t="shared" si="59"/>
        <v>0</v>
      </c>
      <c r="AO631" s="143">
        <f t="shared" si="59"/>
        <v>0</v>
      </c>
      <c r="AP631" s="143">
        <f t="shared" si="59"/>
        <v>0</v>
      </c>
      <c r="AQ631" s="143">
        <f t="shared" si="59"/>
        <v>0</v>
      </c>
      <c r="AR631" s="143">
        <f t="shared" si="59"/>
        <v>0</v>
      </c>
      <c r="AS631" s="143">
        <f t="shared" si="59"/>
        <v>0</v>
      </c>
      <c r="AT631" s="143">
        <f t="shared" si="59"/>
        <v>0</v>
      </c>
      <c r="AU631" s="143">
        <f t="shared" si="59"/>
        <v>0</v>
      </c>
      <c r="AV631" s="143">
        <f t="shared" si="59"/>
        <v>0</v>
      </c>
      <c r="AW631" s="143">
        <f t="shared" si="59"/>
        <v>0</v>
      </c>
      <c r="AX631" s="143">
        <f t="shared" si="59"/>
        <v>0</v>
      </c>
      <c r="AY631" s="143">
        <f t="shared" si="59"/>
        <v>0</v>
      </c>
      <c r="AZ631" s="143">
        <f t="shared" si="59"/>
        <v>0</v>
      </c>
      <c r="BA631" s="143">
        <f t="shared" si="59"/>
        <v>0</v>
      </c>
      <c r="BB631" s="143">
        <f t="shared" si="59"/>
        <v>0</v>
      </c>
      <c r="BC631" s="143">
        <f t="shared" si="59"/>
        <v>0</v>
      </c>
      <c r="BD631" s="143">
        <f t="shared" si="59"/>
        <v>0</v>
      </c>
      <c r="BE631" s="143">
        <f t="shared" si="59"/>
        <v>0</v>
      </c>
      <c r="BF631" s="143">
        <f t="shared" si="59"/>
        <v>0</v>
      </c>
      <c r="BG631" s="143">
        <f t="shared" si="59"/>
        <v>0</v>
      </c>
      <c r="BH631" s="143">
        <f t="shared" si="59"/>
        <v>0</v>
      </c>
      <c r="BI631" s="143">
        <f t="shared" si="59"/>
        <v>0</v>
      </c>
      <c r="BJ631" s="143">
        <f t="shared" si="59"/>
        <v>0</v>
      </c>
      <c r="BK631" s="143">
        <f t="shared" si="59"/>
        <v>0</v>
      </c>
      <c r="BL631" s="143">
        <f t="shared" si="59"/>
        <v>0</v>
      </c>
      <c r="BM631" s="143">
        <f t="shared" si="59"/>
        <v>0</v>
      </c>
      <c r="BN631" s="143">
        <f t="shared" si="59"/>
        <v>0</v>
      </c>
      <c r="BO631" s="143">
        <f t="shared" si="59"/>
        <v>0</v>
      </c>
      <c r="BP631" s="143">
        <f t="shared" si="59"/>
        <v>0</v>
      </c>
      <c r="BQ631" s="143">
        <f t="shared" si="59"/>
        <v>0</v>
      </c>
      <c r="BR631" s="143">
        <f t="shared" si="59"/>
        <v>0</v>
      </c>
      <c r="BS631" s="143">
        <f t="shared" si="58"/>
        <v>0</v>
      </c>
      <c r="BT631" s="143">
        <f t="shared" si="57"/>
        <v>0</v>
      </c>
      <c r="BU631" s="143">
        <f t="shared" si="57"/>
        <v>0</v>
      </c>
      <c r="BV631" s="143">
        <f t="shared" si="57"/>
        <v>0</v>
      </c>
      <c r="BW631" s="143">
        <f t="shared" si="57"/>
        <v>0</v>
      </c>
      <c r="BX631" s="143">
        <f t="shared" si="57"/>
        <v>0</v>
      </c>
      <c r="BY631" s="143" t="e">
        <f>BY144-#REF!</f>
        <v>#REF!</v>
      </c>
      <c r="CA631" s="143" t="e">
        <f>CA144-#REF!</f>
        <v>#REF!</v>
      </c>
      <c r="CB631" s="143" t="e">
        <f>CB144-#REF!</f>
        <v>#REF!</v>
      </c>
    </row>
    <row r="632" spans="8:80" hidden="1" x14ac:dyDescent="0.3">
      <c r="H632" s="143">
        <f t="shared" si="59"/>
        <v>0</v>
      </c>
      <c r="I632" s="143">
        <f t="shared" si="59"/>
        <v>0</v>
      </c>
      <c r="J632" s="143">
        <f t="shared" si="59"/>
        <v>0</v>
      </c>
      <c r="K632" s="143">
        <f t="shared" ref="K632:BR636" si="60">K145-CC145</f>
        <v>0</v>
      </c>
      <c r="L632" s="143">
        <f t="shared" si="60"/>
        <v>0</v>
      </c>
      <c r="M632" s="143">
        <f t="shared" si="60"/>
        <v>0</v>
      </c>
      <c r="N632" s="143">
        <f t="shared" si="60"/>
        <v>0</v>
      </c>
      <c r="O632" s="143">
        <f t="shared" si="60"/>
        <v>0</v>
      </c>
      <c r="P632" s="143">
        <f t="shared" si="60"/>
        <v>0</v>
      </c>
      <c r="Q632" s="143">
        <f t="shared" si="60"/>
        <v>0</v>
      </c>
      <c r="R632" s="143">
        <f t="shared" si="60"/>
        <v>0</v>
      </c>
      <c r="S632" s="143">
        <f t="shared" si="60"/>
        <v>0</v>
      </c>
      <c r="T632" s="143">
        <f t="shared" si="60"/>
        <v>0</v>
      </c>
      <c r="U632" s="143">
        <f t="shared" si="60"/>
        <v>0</v>
      </c>
      <c r="V632" s="143">
        <f t="shared" si="60"/>
        <v>0</v>
      </c>
      <c r="W632" s="143">
        <f t="shared" si="60"/>
        <v>0</v>
      </c>
      <c r="X632" s="143">
        <f t="shared" si="60"/>
        <v>0</v>
      </c>
      <c r="Y632" s="143">
        <f t="shared" si="60"/>
        <v>0</v>
      </c>
      <c r="Z632" s="143">
        <f t="shared" si="60"/>
        <v>0</v>
      </c>
      <c r="AA632" s="143">
        <f t="shared" si="60"/>
        <v>0</v>
      </c>
      <c r="AB632" s="143">
        <f t="shared" si="60"/>
        <v>0</v>
      </c>
      <c r="AC632" s="143">
        <f t="shared" si="60"/>
        <v>0</v>
      </c>
      <c r="AD632" s="143">
        <f t="shared" si="60"/>
        <v>0</v>
      </c>
      <c r="AE632" s="143">
        <f t="shared" si="60"/>
        <v>0</v>
      </c>
      <c r="AF632" s="143">
        <f t="shared" si="60"/>
        <v>0</v>
      </c>
      <c r="AG632" s="143">
        <f t="shared" si="60"/>
        <v>0</v>
      </c>
      <c r="AH632" s="143">
        <f t="shared" si="60"/>
        <v>0</v>
      </c>
      <c r="AI632" s="143">
        <f t="shared" si="60"/>
        <v>0</v>
      </c>
      <c r="AJ632" s="143">
        <f t="shared" si="60"/>
        <v>0</v>
      </c>
      <c r="AK632" s="143">
        <f t="shared" si="60"/>
        <v>0</v>
      </c>
      <c r="AL632" s="143">
        <f t="shared" si="60"/>
        <v>0</v>
      </c>
      <c r="AM632" s="143">
        <f t="shared" si="60"/>
        <v>0</v>
      </c>
      <c r="AN632" s="143">
        <f t="shared" si="60"/>
        <v>0</v>
      </c>
      <c r="AO632" s="143">
        <f t="shared" si="60"/>
        <v>0</v>
      </c>
      <c r="AP632" s="143">
        <f t="shared" si="60"/>
        <v>0</v>
      </c>
      <c r="AQ632" s="143">
        <f t="shared" si="60"/>
        <v>0</v>
      </c>
      <c r="AR632" s="143">
        <f t="shared" si="60"/>
        <v>0</v>
      </c>
      <c r="AS632" s="143">
        <f t="shared" si="60"/>
        <v>0</v>
      </c>
      <c r="AT632" s="143">
        <f t="shared" si="60"/>
        <v>0</v>
      </c>
      <c r="AU632" s="143">
        <f t="shared" si="60"/>
        <v>0</v>
      </c>
      <c r="AV632" s="143">
        <f t="shared" si="60"/>
        <v>0</v>
      </c>
      <c r="AW632" s="143">
        <f t="shared" si="60"/>
        <v>0</v>
      </c>
      <c r="AX632" s="143">
        <f t="shared" si="60"/>
        <v>0</v>
      </c>
      <c r="AY632" s="143">
        <f t="shared" si="60"/>
        <v>0</v>
      </c>
      <c r="AZ632" s="143">
        <f t="shared" si="60"/>
        <v>0</v>
      </c>
      <c r="BA632" s="143">
        <f t="shared" si="60"/>
        <v>0</v>
      </c>
      <c r="BB632" s="143">
        <f t="shared" si="60"/>
        <v>0</v>
      </c>
      <c r="BC632" s="143">
        <f t="shared" si="60"/>
        <v>0</v>
      </c>
      <c r="BD632" s="143">
        <f t="shared" si="60"/>
        <v>0</v>
      </c>
      <c r="BE632" s="143">
        <f t="shared" si="60"/>
        <v>0</v>
      </c>
      <c r="BF632" s="143">
        <f t="shared" si="60"/>
        <v>0</v>
      </c>
      <c r="BG632" s="143">
        <f t="shared" si="60"/>
        <v>0</v>
      </c>
      <c r="BH632" s="143">
        <f t="shared" si="60"/>
        <v>0</v>
      </c>
      <c r="BI632" s="143">
        <f t="shared" si="60"/>
        <v>0</v>
      </c>
      <c r="BJ632" s="143">
        <f t="shared" si="60"/>
        <v>0</v>
      </c>
      <c r="BK632" s="143">
        <f t="shared" si="60"/>
        <v>0</v>
      </c>
      <c r="BL632" s="143">
        <f t="shared" si="60"/>
        <v>0</v>
      </c>
      <c r="BM632" s="143">
        <f t="shared" si="60"/>
        <v>0</v>
      </c>
      <c r="BN632" s="143">
        <f t="shared" si="60"/>
        <v>0</v>
      </c>
      <c r="BO632" s="143">
        <f t="shared" si="60"/>
        <v>0</v>
      </c>
      <c r="BP632" s="143">
        <f t="shared" si="60"/>
        <v>0</v>
      </c>
      <c r="BQ632" s="143">
        <f t="shared" si="60"/>
        <v>0</v>
      </c>
      <c r="BR632" s="143">
        <f t="shared" si="60"/>
        <v>0</v>
      </c>
      <c r="BS632" s="143">
        <f t="shared" si="58"/>
        <v>0</v>
      </c>
      <c r="BT632" s="143">
        <f t="shared" si="57"/>
        <v>0</v>
      </c>
      <c r="BU632" s="143">
        <f t="shared" si="57"/>
        <v>0</v>
      </c>
      <c r="BV632" s="143">
        <f t="shared" si="57"/>
        <v>0</v>
      </c>
      <c r="BW632" s="143">
        <f t="shared" si="57"/>
        <v>0</v>
      </c>
      <c r="BX632" s="143">
        <f t="shared" si="57"/>
        <v>0</v>
      </c>
      <c r="BY632" s="143" t="e">
        <f>BY145-#REF!</f>
        <v>#REF!</v>
      </c>
      <c r="CA632" s="143" t="e">
        <f>CA145-#REF!</f>
        <v>#REF!</v>
      </c>
      <c r="CB632" s="143" t="e">
        <f>CB145-#REF!</f>
        <v>#REF!</v>
      </c>
    </row>
    <row r="633" spans="8:80" hidden="1" x14ac:dyDescent="0.3">
      <c r="H633" s="143">
        <f t="shared" ref="H633:J637" si="61">H146-BZ146</f>
        <v>0</v>
      </c>
      <c r="I633" s="143">
        <f t="shared" si="61"/>
        <v>0</v>
      </c>
      <c r="J633" s="143">
        <f t="shared" si="61"/>
        <v>0</v>
      </c>
      <c r="K633" s="143">
        <f t="shared" si="60"/>
        <v>0</v>
      </c>
      <c r="L633" s="143">
        <f t="shared" si="60"/>
        <v>0</v>
      </c>
      <c r="M633" s="143">
        <f t="shared" si="60"/>
        <v>0</v>
      </c>
      <c r="N633" s="143">
        <f t="shared" si="60"/>
        <v>0</v>
      </c>
      <c r="O633" s="143">
        <f t="shared" si="60"/>
        <v>0</v>
      </c>
      <c r="P633" s="143">
        <f t="shared" si="60"/>
        <v>0</v>
      </c>
      <c r="Q633" s="143">
        <f t="shared" si="60"/>
        <v>0</v>
      </c>
      <c r="R633" s="143">
        <f t="shared" si="60"/>
        <v>0</v>
      </c>
      <c r="S633" s="143">
        <f t="shared" si="60"/>
        <v>0</v>
      </c>
      <c r="T633" s="143">
        <f t="shared" si="60"/>
        <v>0</v>
      </c>
      <c r="U633" s="143">
        <f t="shared" si="60"/>
        <v>0</v>
      </c>
      <c r="V633" s="143">
        <f t="shared" si="60"/>
        <v>0</v>
      </c>
      <c r="W633" s="143">
        <f t="shared" si="60"/>
        <v>0</v>
      </c>
      <c r="X633" s="143">
        <f t="shared" si="60"/>
        <v>0</v>
      </c>
      <c r="Y633" s="143">
        <f t="shared" si="60"/>
        <v>0</v>
      </c>
      <c r="Z633" s="143">
        <f t="shared" si="60"/>
        <v>0</v>
      </c>
      <c r="AA633" s="143">
        <f t="shared" si="60"/>
        <v>0</v>
      </c>
      <c r="AB633" s="143">
        <f t="shared" si="60"/>
        <v>0</v>
      </c>
      <c r="AC633" s="143">
        <f t="shared" si="60"/>
        <v>0</v>
      </c>
      <c r="AD633" s="143">
        <f t="shared" si="60"/>
        <v>0</v>
      </c>
      <c r="AE633" s="143">
        <f t="shared" si="60"/>
        <v>0</v>
      </c>
      <c r="AF633" s="143">
        <f t="shared" si="60"/>
        <v>0</v>
      </c>
      <c r="AG633" s="143">
        <f t="shared" si="60"/>
        <v>0</v>
      </c>
      <c r="AH633" s="143">
        <f t="shared" si="60"/>
        <v>0</v>
      </c>
      <c r="AI633" s="143">
        <f t="shared" si="60"/>
        <v>0</v>
      </c>
      <c r="AJ633" s="143">
        <f t="shared" si="60"/>
        <v>0</v>
      </c>
      <c r="AK633" s="143">
        <f t="shared" si="60"/>
        <v>0</v>
      </c>
      <c r="AL633" s="143">
        <f t="shared" si="60"/>
        <v>0</v>
      </c>
      <c r="AM633" s="143">
        <f t="shared" si="60"/>
        <v>0</v>
      </c>
      <c r="AN633" s="143">
        <f t="shared" si="60"/>
        <v>0</v>
      </c>
      <c r="AO633" s="143">
        <f t="shared" si="60"/>
        <v>0</v>
      </c>
      <c r="AP633" s="143">
        <f t="shared" si="60"/>
        <v>0</v>
      </c>
      <c r="AQ633" s="143">
        <f t="shared" si="60"/>
        <v>0</v>
      </c>
      <c r="AR633" s="143">
        <f t="shared" si="60"/>
        <v>0</v>
      </c>
      <c r="AS633" s="143">
        <f t="shared" si="60"/>
        <v>0</v>
      </c>
      <c r="AT633" s="143">
        <f t="shared" si="60"/>
        <v>0</v>
      </c>
      <c r="AU633" s="143">
        <f t="shared" si="60"/>
        <v>0</v>
      </c>
      <c r="AV633" s="143">
        <f t="shared" si="60"/>
        <v>0</v>
      </c>
      <c r="AW633" s="143">
        <f t="shared" si="60"/>
        <v>0</v>
      </c>
      <c r="AX633" s="143">
        <f t="shared" si="60"/>
        <v>0</v>
      </c>
      <c r="AY633" s="143">
        <f t="shared" si="60"/>
        <v>0</v>
      </c>
      <c r="AZ633" s="143">
        <f t="shared" si="60"/>
        <v>0</v>
      </c>
      <c r="BA633" s="143">
        <f t="shared" si="60"/>
        <v>0</v>
      </c>
      <c r="BB633" s="143">
        <f t="shared" si="60"/>
        <v>0</v>
      </c>
      <c r="BC633" s="143">
        <f t="shared" si="60"/>
        <v>0</v>
      </c>
      <c r="BD633" s="143">
        <f t="shared" si="60"/>
        <v>0</v>
      </c>
      <c r="BE633" s="143">
        <f t="shared" si="60"/>
        <v>0</v>
      </c>
      <c r="BF633" s="143">
        <f t="shared" si="60"/>
        <v>0</v>
      </c>
      <c r="BG633" s="143">
        <f t="shared" si="60"/>
        <v>0</v>
      </c>
      <c r="BH633" s="143">
        <f t="shared" si="60"/>
        <v>0</v>
      </c>
      <c r="BI633" s="143">
        <f t="shared" si="60"/>
        <v>0</v>
      </c>
      <c r="BJ633" s="143">
        <f t="shared" si="60"/>
        <v>0</v>
      </c>
      <c r="BK633" s="143">
        <f t="shared" si="60"/>
        <v>0</v>
      </c>
      <c r="BL633" s="143">
        <f t="shared" si="60"/>
        <v>0</v>
      </c>
      <c r="BM633" s="143">
        <f t="shared" si="60"/>
        <v>0</v>
      </c>
      <c r="BN633" s="143">
        <f t="shared" si="60"/>
        <v>0</v>
      </c>
      <c r="BO633" s="143">
        <f t="shared" si="60"/>
        <v>0</v>
      </c>
      <c r="BP633" s="143">
        <f t="shared" si="60"/>
        <v>0</v>
      </c>
      <c r="BQ633" s="143">
        <f t="shared" si="60"/>
        <v>0</v>
      </c>
      <c r="BR633" s="143">
        <f t="shared" si="60"/>
        <v>0</v>
      </c>
      <c r="BS633" s="143">
        <f t="shared" si="58"/>
        <v>0</v>
      </c>
      <c r="BT633" s="143">
        <f t="shared" si="57"/>
        <v>0</v>
      </c>
      <c r="BU633" s="143">
        <f t="shared" si="57"/>
        <v>0</v>
      </c>
      <c r="BV633" s="143">
        <f t="shared" si="57"/>
        <v>0</v>
      </c>
      <c r="BW633" s="143">
        <f t="shared" si="57"/>
        <v>0</v>
      </c>
      <c r="BX633" s="143">
        <f t="shared" si="57"/>
        <v>0</v>
      </c>
      <c r="BY633" s="143" t="e">
        <f>BY146-#REF!</f>
        <v>#REF!</v>
      </c>
      <c r="CA633" s="143" t="e">
        <f>CA146-#REF!</f>
        <v>#REF!</v>
      </c>
      <c r="CB633" s="143" t="e">
        <f>CB146-#REF!</f>
        <v>#REF!</v>
      </c>
    </row>
    <row r="634" spans="8:80" hidden="1" x14ac:dyDescent="0.3">
      <c r="H634" s="143">
        <f t="shared" si="61"/>
        <v>-25878837</v>
      </c>
      <c r="I634" s="143">
        <f t="shared" si="61"/>
        <v>0</v>
      </c>
      <c r="J634" s="143">
        <f t="shared" si="61"/>
        <v>0</v>
      </c>
      <c r="K634" s="143">
        <f t="shared" si="60"/>
        <v>0</v>
      </c>
      <c r="L634" s="143">
        <f t="shared" si="60"/>
        <v>0</v>
      </c>
      <c r="M634" s="143">
        <f t="shared" si="60"/>
        <v>-2680000</v>
      </c>
      <c r="N634" s="143">
        <f t="shared" si="60"/>
        <v>0</v>
      </c>
      <c r="O634" s="143">
        <f t="shared" si="60"/>
        <v>0</v>
      </c>
      <c r="P634" s="143">
        <f t="shared" si="60"/>
        <v>0</v>
      </c>
      <c r="Q634" s="143">
        <f t="shared" si="60"/>
        <v>0</v>
      </c>
      <c r="R634" s="143">
        <f t="shared" si="60"/>
        <v>-548000</v>
      </c>
      <c r="S634" s="143">
        <f t="shared" si="60"/>
        <v>0</v>
      </c>
      <c r="T634" s="143">
        <f t="shared" si="60"/>
        <v>0</v>
      </c>
      <c r="U634" s="143">
        <f t="shared" si="60"/>
        <v>0</v>
      </c>
      <c r="V634" s="143">
        <f t="shared" si="60"/>
        <v>0</v>
      </c>
      <c r="W634" s="143">
        <f t="shared" si="60"/>
        <v>2517621</v>
      </c>
      <c r="X634" s="143">
        <f t="shared" si="60"/>
        <v>0</v>
      </c>
      <c r="Y634" s="143">
        <f t="shared" si="60"/>
        <v>0</v>
      </c>
      <c r="Z634" s="143">
        <f t="shared" si="60"/>
        <v>0</v>
      </c>
      <c r="AA634" s="143">
        <f t="shared" si="60"/>
        <v>0</v>
      </c>
      <c r="AB634" s="143">
        <f t="shared" si="60"/>
        <v>-2282072</v>
      </c>
      <c r="AC634" s="143">
        <f t="shared" si="60"/>
        <v>0</v>
      </c>
      <c r="AD634" s="143">
        <f t="shared" si="60"/>
        <v>0</v>
      </c>
      <c r="AE634" s="143">
        <f t="shared" si="60"/>
        <v>0</v>
      </c>
      <c r="AF634" s="143">
        <f t="shared" si="60"/>
        <v>0</v>
      </c>
      <c r="AG634" s="143">
        <f t="shared" si="60"/>
        <v>-1243363</v>
      </c>
      <c r="AH634" s="143">
        <f t="shared" si="60"/>
        <v>0</v>
      </c>
      <c r="AI634" s="143">
        <f t="shared" si="60"/>
        <v>0</v>
      </c>
      <c r="AJ634" s="143">
        <f t="shared" si="60"/>
        <v>0</v>
      </c>
      <c r="AK634" s="143">
        <f t="shared" si="60"/>
        <v>0</v>
      </c>
      <c r="AL634" s="143">
        <f t="shared" si="60"/>
        <v>3684000</v>
      </c>
      <c r="AM634" s="143">
        <f t="shared" si="60"/>
        <v>0</v>
      </c>
      <c r="AN634" s="143">
        <f t="shared" si="60"/>
        <v>0</v>
      </c>
      <c r="AO634" s="143">
        <f t="shared" si="60"/>
        <v>0</v>
      </c>
      <c r="AP634" s="143">
        <f t="shared" si="60"/>
        <v>0</v>
      </c>
      <c r="AQ634" s="143">
        <f t="shared" si="60"/>
        <v>2180066</v>
      </c>
      <c r="AR634" s="143">
        <f t="shared" si="60"/>
        <v>0</v>
      </c>
      <c r="AS634" s="143">
        <f t="shared" si="60"/>
        <v>0</v>
      </c>
      <c r="AT634" s="143">
        <f t="shared" si="60"/>
        <v>0</v>
      </c>
      <c r="AU634" s="143">
        <f t="shared" si="60"/>
        <v>0</v>
      </c>
      <c r="AV634" s="143">
        <f t="shared" si="60"/>
        <v>2184560</v>
      </c>
      <c r="AW634" s="143">
        <f t="shared" si="60"/>
        <v>0</v>
      </c>
      <c r="AX634" s="143">
        <f t="shared" si="60"/>
        <v>0</v>
      </c>
      <c r="AY634" s="143">
        <f t="shared" si="60"/>
        <v>0</v>
      </c>
      <c r="AZ634" s="143">
        <f t="shared" si="60"/>
        <v>0</v>
      </c>
      <c r="BA634" s="143">
        <f t="shared" si="60"/>
        <v>1745361</v>
      </c>
      <c r="BB634" s="143">
        <f t="shared" si="60"/>
        <v>0</v>
      </c>
      <c r="BC634" s="143">
        <f t="shared" si="60"/>
        <v>0</v>
      </c>
      <c r="BD634" s="143">
        <f t="shared" si="60"/>
        <v>0</v>
      </c>
      <c r="BE634" s="143">
        <f t="shared" si="60"/>
        <v>0</v>
      </c>
      <c r="BF634" s="143">
        <f t="shared" si="60"/>
        <v>0</v>
      </c>
      <c r="BG634" s="143">
        <f t="shared" si="60"/>
        <v>0</v>
      </c>
      <c r="BH634" s="143">
        <f t="shared" si="60"/>
        <v>0</v>
      </c>
      <c r="BI634" s="143">
        <f t="shared" si="60"/>
        <v>0</v>
      </c>
      <c r="BJ634" s="143">
        <f t="shared" si="60"/>
        <v>0</v>
      </c>
      <c r="BK634" s="143">
        <f t="shared" si="60"/>
        <v>-2500000</v>
      </c>
      <c r="BL634" s="143">
        <f t="shared" si="60"/>
        <v>0</v>
      </c>
      <c r="BM634" s="143">
        <f t="shared" si="60"/>
        <v>0</v>
      </c>
      <c r="BN634" s="143">
        <f t="shared" si="60"/>
        <v>0</v>
      </c>
      <c r="BO634" s="143">
        <f t="shared" si="60"/>
        <v>0</v>
      </c>
      <c r="BP634" s="143">
        <f t="shared" si="60"/>
        <v>-2053000</v>
      </c>
      <c r="BQ634" s="143">
        <f t="shared" si="60"/>
        <v>0</v>
      </c>
      <c r="BR634" s="143">
        <f t="shared" si="60"/>
        <v>0</v>
      </c>
      <c r="BS634" s="143">
        <f t="shared" si="58"/>
        <v>0</v>
      </c>
      <c r="BT634" s="143">
        <f t="shared" si="57"/>
        <v>0</v>
      </c>
      <c r="BU634" s="143">
        <f t="shared" si="57"/>
        <v>5558173</v>
      </c>
      <c r="BV634" s="143">
        <f t="shared" si="57"/>
        <v>0</v>
      </c>
      <c r="BW634" s="143">
        <f t="shared" si="57"/>
        <v>0</v>
      </c>
      <c r="BX634" s="143">
        <f t="shared" si="57"/>
        <v>0</v>
      </c>
      <c r="BY634" s="143" t="e">
        <f>BY147-#REF!</f>
        <v>#REF!</v>
      </c>
      <c r="CA634" s="143" t="e">
        <f>CA147-#REF!</f>
        <v>#REF!</v>
      </c>
      <c r="CB634" s="143" t="e">
        <f>CB147-#REF!</f>
        <v>#REF!</v>
      </c>
    </row>
    <row r="635" spans="8:80" hidden="1" x14ac:dyDescent="0.3">
      <c r="H635" s="143">
        <f t="shared" si="61"/>
        <v>-20489285</v>
      </c>
      <c r="I635" s="143">
        <f t="shared" si="61"/>
        <v>0</v>
      </c>
      <c r="J635" s="143">
        <f t="shared" si="61"/>
        <v>0</v>
      </c>
      <c r="K635" s="143">
        <f t="shared" si="60"/>
        <v>0</v>
      </c>
      <c r="L635" s="143">
        <f t="shared" si="60"/>
        <v>0</v>
      </c>
      <c r="M635" s="143">
        <f t="shared" si="60"/>
        <v>-1743849</v>
      </c>
      <c r="N635" s="143">
        <f t="shared" si="60"/>
        <v>0</v>
      </c>
      <c r="O635" s="143">
        <f t="shared" si="60"/>
        <v>0</v>
      </c>
      <c r="P635" s="143">
        <f t="shared" si="60"/>
        <v>0</v>
      </c>
      <c r="Q635" s="143">
        <f t="shared" si="60"/>
        <v>0</v>
      </c>
      <c r="R635" s="143">
        <f t="shared" si="60"/>
        <v>-162916</v>
      </c>
      <c r="S635" s="143">
        <f t="shared" si="60"/>
        <v>0</v>
      </c>
      <c r="T635" s="143">
        <f t="shared" si="60"/>
        <v>0</v>
      </c>
      <c r="U635" s="143">
        <f t="shared" si="60"/>
        <v>0</v>
      </c>
      <c r="V635" s="143">
        <f t="shared" si="60"/>
        <v>0</v>
      </c>
      <c r="W635" s="143">
        <f t="shared" si="60"/>
        <v>2331253</v>
      </c>
      <c r="X635" s="143">
        <f t="shared" si="60"/>
        <v>0</v>
      </c>
      <c r="Y635" s="143">
        <f t="shared" si="60"/>
        <v>0</v>
      </c>
      <c r="Z635" s="143">
        <f t="shared" si="60"/>
        <v>0</v>
      </c>
      <c r="AA635" s="143">
        <f t="shared" si="60"/>
        <v>0</v>
      </c>
      <c r="AB635" s="143">
        <f t="shared" si="60"/>
        <v>-1767159</v>
      </c>
      <c r="AC635" s="143">
        <f t="shared" si="60"/>
        <v>0</v>
      </c>
      <c r="AD635" s="143">
        <f t="shared" si="60"/>
        <v>0</v>
      </c>
      <c r="AE635" s="143">
        <f t="shared" si="60"/>
        <v>0</v>
      </c>
      <c r="AF635" s="143">
        <f t="shared" si="60"/>
        <v>0</v>
      </c>
      <c r="AG635" s="143">
        <f t="shared" si="60"/>
        <v>-871158</v>
      </c>
      <c r="AH635" s="143">
        <f t="shared" si="60"/>
        <v>0</v>
      </c>
      <c r="AI635" s="143">
        <f t="shared" si="60"/>
        <v>0</v>
      </c>
      <c r="AJ635" s="143">
        <f t="shared" si="60"/>
        <v>0</v>
      </c>
      <c r="AK635" s="143">
        <f t="shared" si="60"/>
        <v>0</v>
      </c>
      <c r="AL635" s="143">
        <f t="shared" si="60"/>
        <v>3466039</v>
      </c>
      <c r="AM635" s="143">
        <f t="shared" si="60"/>
        <v>0</v>
      </c>
      <c r="AN635" s="143">
        <f t="shared" si="60"/>
        <v>0</v>
      </c>
      <c r="AO635" s="143">
        <f t="shared" si="60"/>
        <v>0</v>
      </c>
      <c r="AP635" s="143">
        <f t="shared" si="60"/>
        <v>0</v>
      </c>
      <c r="AQ635" s="143">
        <f t="shared" si="60"/>
        <v>2009829</v>
      </c>
      <c r="AR635" s="143">
        <f t="shared" si="60"/>
        <v>0</v>
      </c>
      <c r="AS635" s="143">
        <f t="shared" si="60"/>
        <v>0</v>
      </c>
      <c r="AT635" s="143">
        <f t="shared" si="60"/>
        <v>0</v>
      </c>
      <c r="AU635" s="143">
        <f t="shared" si="60"/>
        <v>0</v>
      </c>
      <c r="AV635" s="143">
        <f t="shared" si="60"/>
        <v>2066157</v>
      </c>
      <c r="AW635" s="143">
        <f t="shared" si="60"/>
        <v>0</v>
      </c>
      <c r="AX635" s="143">
        <f t="shared" si="60"/>
        <v>0</v>
      </c>
      <c r="AY635" s="143">
        <f t="shared" si="60"/>
        <v>0</v>
      </c>
      <c r="AZ635" s="143">
        <f t="shared" si="60"/>
        <v>0</v>
      </c>
      <c r="BA635" s="143">
        <f t="shared" si="60"/>
        <v>1696635</v>
      </c>
      <c r="BB635" s="143">
        <f t="shared" si="60"/>
        <v>0</v>
      </c>
      <c r="BC635" s="143">
        <f t="shared" si="60"/>
        <v>0</v>
      </c>
      <c r="BD635" s="143">
        <f t="shared" si="60"/>
        <v>0</v>
      </c>
      <c r="BE635" s="143">
        <f t="shared" si="60"/>
        <v>0</v>
      </c>
      <c r="BF635" s="143">
        <f t="shared" si="60"/>
        <v>0</v>
      </c>
      <c r="BG635" s="143">
        <f t="shared" si="60"/>
        <v>0</v>
      </c>
      <c r="BH635" s="143">
        <f t="shared" si="60"/>
        <v>0</v>
      </c>
      <c r="BI635" s="143">
        <f t="shared" si="60"/>
        <v>0</v>
      </c>
      <c r="BJ635" s="143">
        <f t="shared" si="60"/>
        <v>0</v>
      </c>
      <c r="BK635" s="143">
        <f t="shared" si="60"/>
        <v>-2103365</v>
      </c>
      <c r="BL635" s="143">
        <f t="shared" si="60"/>
        <v>0</v>
      </c>
      <c r="BM635" s="143">
        <f t="shared" si="60"/>
        <v>0</v>
      </c>
      <c r="BN635" s="143">
        <f t="shared" si="60"/>
        <v>0</v>
      </c>
      <c r="BO635" s="143">
        <f t="shared" si="60"/>
        <v>0</v>
      </c>
      <c r="BP635" s="143">
        <f t="shared" si="60"/>
        <v>-1708990</v>
      </c>
      <c r="BQ635" s="143">
        <f t="shared" si="60"/>
        <v>0</v>
      </c>
      <c r="BR635" s="143">
        <f t="shared" si="60"/>
        <v>0</v>
      </c>
      <c r="BS635" s="143">
        <f t="shared" si="58"/>
        <v>0</v>
      </c>
      <c r="BT635" s="143">
        <f t="shared" si="57"/>
        <v>0</v>
      </c>
      <c r="BU635" s="143">
        <f t="shared" si="57"/>
        <v>7024831</v>
      </c>
      <c r="BV635" s="143">
        <f t="shared" si="57"/>
        <v>0</v>
      </c>
      <c r="BW635" s="143">
        <f t="shared" si="57"/>
        <v>0</v>
      </c>
      <c r="BX635" s="143">
        <f t="shared" si="57"/>
        <v>0</v>
      </c>
      <c r="BY635" s="143" t="e">
        <f>BY148-#REF!</f>
        <v>#REF!</v>
      </c>
      <c r="CA635" s="143" t="e">
        <f>CA148-#REF!</f>
        <v>#REF!</v>
      </c>
      <c r="CB635" s="143" t="e">
        <f>CB148-#REF!</f>
        <v>#REF!</v>
      </c>
    </row>
    <row r="636" spans="8:80" hidden="1" x14ac:dyDescent="0.3">
      <c r="H636" s="143">
        <f t="shared" si="61"/>
        <v>-5389552</v>
      </c>
      <c r="I636" s="143">
        <f t="shared" si="61"/>
        <v>0</v>
      </c>
      <c r="J636" s="143">
        <f t="shared" si="61"/>
        <v>0</v>
      </c>
      <c r="K636" s="143">
        <f t="shared" si="60"/>
        <v>0</v>
      </c>
      <c r="L636" s="143">
        <f t="shared" si="60"/>
        <v>0</v>
      </c>
      <c r="M636" s="143">
        <f t="shared" si="60"/>
        <v>-936151</v>
      </c>
      <c r="N636" s="143">
        <f t="shared" si="60"/>
        <v>0</v>
      </c>
      <c r="O636" s="143">
        <f t="shared" si="60"/>
        <v>0</v>
      </c>
      <c r="P636" s="143">
        <f t="shared" si="60"/>
        <v>0</v>
      </c>
      <c r="Q636" s="143">
        <f t="shared" si="60"/>
        <v>0</v>
      </c>
      <c r="R636" s="143">
        <f t="shared" si="60"/>
        <v>-385084</v>
      </c>
      <c r="S636" s="143">
        <f t="shared" si="60"/>
        <v>0</v>
      </c>
      <c r="T636" s="143">
        <f t="shared" si="60"/>
        <v>0</v>
      </c>
      <c r="U636" s="143">
        <f t="shared" si="60"/>
        <v>0</v>
      </c>
      <c r="V636" s="143">
        <f t="shared" si="60"/>
        <v>0</v>
      </c>
      <c r="W636" s="143">
        <f t="shared" si="60"/>
        <v>186368</v>
      </c>
      <c r="X636" s="143">
        <f t="shared" si="60"/>
        <v>0</v>
      </c>
      <c r="Y636" s="143">
        <f t="shared" si="60"/>
        <v>0</v>
      </c>
      <c r="Z636" s="143">
        <f t="shared" ref="Z636:BR637" si="62">Z149-CR149</f>
        <v>0</v>
      </c>
      <c r="AA636" s="143">
        <f t="shared" si="62"/>
        <v>0</v>
      </c>
      <c r="AB636" s="143">
        <f t="shared" si="62"/>
        <v>-514913</v>
      </c>
      <c r="AC636" s="143">
        <f t="shared" si="62"/>
        <v>0</v>
      </c>
      <c r="AD636" s="143">
        <f t="shared" si="62"/>
        <v>0</v>
      </c>
      <c r="AE636" s="143">
        <f t="shared" si="62"/>
        <v>0</v>
      </c>
      <c r="AF636" s="143">
        <f t="shared" si="62"/>
        <v>0</v>
      </c>
      <c r="AG636" s="143">
        <f t="shared" si="62"/>
        <v>-372205</v>
      </c>
      <c r="AH636" s="143">
        <f t="shared" si="62"/>
        <v>0</v>
      </c>
      <c r="AI636" s="143">
        <f t="shared" si="62"/>
        <v>0</v>
      </c>
      <c r="AJ636" s="143">
        <f t="shared" si="62"/>
        <v>0</v>
      </c>
      <c r="AK636" s="143">
        <f t="shared" si="62"/>
        <v>0</v>
      </c>
      <c r="AL636" s="143">
        <f t="shared" si="62"/>
        <v>217961</v>
      </c>
      <c r="AM636" s="143">
        <f t="shared" si="62"/>
        <v>0</v>
      </c>
      <c r="AN636" s="143">
        <f t="shared" si="62"/>
        <v>0</v>
      </c>
      <c r="AO636" s="143">
        <f t="shared" si="62"/>
        <v>0</v>
      </c>
      <c r="AP636" s="143">
        <f t="shared" si="62"/>
        <v>0</v>
      </c>
      <c r="AQ636" s="143">
        <f t="shared" si="62"/>
        <v>170237</v>
      </c>
      <c r="AR636" s="143">
        <f t="shared" si="62"/>
        <v>0</v>
      </c>
      <c r="AS636" s="143">
        <f t="shared" si="62"/>
        <v>0</v>
      </c>
      <c r="AT636" s="143">
        <f t="shared" si="62"/>
        <v>0</v>
      </c>
      <c r="AU636" s="143">
        <f t="shared" si="62"/>
        <v>0</v>
      </c>
      <c r="AV636" s="143">
        <f t="shared" si="62"/>
        <v>118403</v>
      </c>
      <c r="AW636" s="143">
        <f t="shared" si="62"/>
        <v>0</v>
      </c>
      <c r="AX636" s="143">
        <f t="shared" si="62"/>
        <v>0</v>
      </c>
      <c r="AY636" s="143">
        <f t="shared" si="62"/>
        <v>0</v>
      </c>
      <c r="AZ636" s="143">
        <f t="shared" si="62"/>
        <v>0</v>
      </c>
      <c r="BA636" s="143">
        <f t="shared" si="62"/>
        <v>48726</v>
      </c>
      <c r="BB636" s="143">
        <f t="shared" si="62"/>
        <v>0</v>
      </c>
      <c r="BC636" s="143">
        <f t="shared" si="62"/>
        <v>0</v>
      </c>
      <c r="BD636" s="143">
        <f t="shared" si="62"/>
        <v>0</v>
      </c>
      <c r="BE636" s="143">
        <f t="shared" si="62"/>
        <v>0</v>
      </c>
      <c r="BF636" s="143">
        <f t="shared" si="62"/>
        <v>0</v>
      </c>
      <c r="BG636" s="143">
        <f t="shared" si="62"/>
        <v>0</v>
      </c>
      <c r="BH636" s="143">
        <f t="shared" si="62"/>
        <v>0</v>
      </c>
      <c r="BI636" s="143">
        <f t="shared" si="62"/>
        <v>0</v>
      </c>
      <c r="BJ636" s="143">
        <f t="shared" si="62"/>
        <v>0</v>
      </c>
      <c r="BK636" s="143">
        <f t="shared" si="62"/>
        <v>-396635</v>
      </c>
      <c r="BL636" s="143">
        <f t="shared" si="62"/>
        <v>0</v>
      </c>
      <c r="BM636" s="143">
        <f t="shared" si="62"/>
        <v>0</v>
      </c>
      <c r="BN636" s="143">
        <f t="shared" si="62"/>
        <v>0</v>
      </c>
      <c r="BO636" s="143">
        <f t="shared" si="62"/>
        <v>0</v>
      </c>
      <c r="BP636" s="143">
        <f t="shared" si="62"/>
        <v>-344010</v>
      </c>
      <c r="BQ636" s="143">
        <f t="shared" si="62"/>
        <v>0</v>
      </c>
      <c r="BR636" s="143">
        <f t="shared" si="62"/>
        <v>0</v>
      </c>
      <c r="BS636" s="143">
        <f t="shared" si="58"/>
        <v>0</v>
      </c>
      <c r="BT636" s="143">
        <f t="shared" si="57"/>
        <v>0</v>
      </c>
      <c r="BU636" s="143">
        <f t="shared" si="57"/>
        <v>-1466658</v>
      </c>
      <c r="BV636" s="143">
        <f t="shared" si="57"/>
        <v>0</v>
      </c>
      <c r="BW636" s="143">
        <f t="shared" si="57"/>
        <v>0</v>
      </c>
      <c r="BX636" s="143">
        <f t="shared" si="57"/>
        <v>0</v>
      </c>
      <c r="BY636" s="143" t="e">
        <f>BY149-#REF!</f>
        <v>#REF!</v>
      </c>
      <c r="CA636" s="143" t="e">
        <f>CA149-#REF!</f>
        <v>#REF!</v>
      </c>
      <c r="CB636" s="143" t="e">
        <f>CB149-#REF!</f>
        <v>#REF!</v>
      </c>
    </row>
    <row r="637" spans="8:80" hidden="1" x14ac:dyDescent="0.3">
      <c r="H637" s="143">
        <f t="shared" si="61"/>
        <v>0</v>
      </c>
      <c r="I637" s="143">
        <f t="shared" si="61"/>
        <v>0</v>
      </c>
      <c r="J637" s="143">
        <f t="shared" si="61"/>
        <v>0</v>
      </c>
      <c r="K637" s="143">
        <f t="shared" ref="K637:Y637" si="63">K150-CC150</f>
        <v>0</v>
      </c>
      <c r="L637" s="143">
        <f t="shared" si="63"/>
        <v>0</v>
      </c>
      <c r="M637" s="143">
        <f t="shared" si="63"/>
        <v>0</v>
      </c>
      <c r="N637" s="143">
        <f t="shared" si="63"/>
        <v>0</v>
      </c>
      <c r="O637" s="143">
        <f t="shared" si="63"/>
        <v>0</v>
      </c>
      <c r="P637" s="143">
        <f t="shared" si="63"/>
        <v>0</v>
      </c>
      <c r="Q637" s="143">
        <f t="shared" si="63"/>
        <v>0</v>
      </c>
      <c r="R637" s="143">
        <f t="shared" si="63"/>
        <v>0</v>
      </c>
      <c r="S637" s="143">
        <f t="shared" si="63"/>
        <v>0</v>
      </c>
      <c r="T637" s="143">
        <f t="shared" si="63"/>
        <v>0</v>
      </c>
      <c r="U637" s="143">
        <f t="shared" si="63"/>
        <v>0</v>
      </c>
      <c r="V637" s="143">
        <f t="shared" si="63"/>
        <v>0</v>
      </c>
      <c r="W637" s="143">
        <f t="shared" si="63"/>
        <v>0</v>
      </c>
      <c r="X637" s="143">
        <f t="shared" si="63"/>
        <v>0</v>
      </c>
      <c r="Y637" s="143">
        <f t="shared" si="63"/>
        <v>0</v>
      </c>
      <c r="Z637" s="143">
        <f t="shared" si="62"/>
        <v>0</v>
      </c>
      <c r="AA637" s="143">
        <f t="shared" si="62"/>
        <v>0</v>
      </c>
      <c r="AB637" s="143">
        <f t="shared" si="62"/>
        <v>0</v>
      </c>
      <c r="AC637" s="143">
        <f t="shared" si="62"/>
        <v>0</v>
      </c>
      <c r="AD637" s="143">
        <f t="shared" si="62"/>
        <v>0</v>
      </c>
      <c r="AE637" s="143">
        <f t="shared" si="62"/>
        <v>0</v>
      </c>
      <c r="AF637" s="143">
        <f t="shared" si="62"/>
        <v>0</v>
      </c>
      <c r="AG637" s="143">
        <f t="shared" si="62"/>
        <v>0</v>
      </c>
      <c r="AH637" s="143">
        <f t="shared" si="62"/>
        <v>0</v>
      </c>
      <c r="AI637" s="143">
        <f t="shared" si="62"/>
        <v>0</v>
      </c>
      <c r="AJ637" s="143">
        <f t="shared" si="62"/>
        <v>0</v>
      </c>
      <c r="AK637" s="143">
        <f t="shared" si="62"/>
        <v>0</v>
      </c>
      <c r="AL637" s="143">
        <f t="shared" si="62"/>
        <v>0</v>
      </c>
      <c r="AM637" s="143">
        <f t="shared" si="62"/>
        <v>0</v>
      </c>
      <c r="AN637" s="143">
        <f t="shared" si="62"/>
        <v>0</v>
      </c>
      <c r="AO637" s="143">
        <f t="shared" si="62"/>
        <v>0</v>
      </c>
      <c r="AP637" s="143">
        <f t="shared" si="62"/>
        <v>0</v>
      </c>
      <c r="AQ637" s="143">
        <f t="shared" si="62"/>
        <v>0</v>
      </c>
      <c r="AR637" s="143">
        <f t="shared" si="62"/>
        <v>0</v>
      </c>
      <c r="AS637" s="143">
        <f t="shared" si="62"/>
        <v>0</v>
      </c>
      <c r="AT637" s="143">
        <f t="shared" si="62"/>
        <v>0</v>
      </c>
      <c r="AU637" s="143">
        <f t="shared" si="62"/>
        <v>0</v>
      </c>
      <c r="AV637" s="143">
        <f t="shared" si="62"/>
        <v>0</v>
      </c>
      <c r="AW637" s="143">
        <f t="shared" si="62"/>
        <v>0</v>
      </c>
      <c r="AX637" s="143">
        <f t="shared" si="62"/>
        <v>0</v>
      </c>
      <c r="AY637" s="143">
        <f t="shared" si="62"/>
        <v>0</v>
      </c>
      <c r="AZ637" s="143">
        <f t="shared" si="62"/>
        <v>0</v>
      </c>
      <c r="BA637" s="143">
        <f t="shared" si="62"/>
        <v>0</v>
      </c>
      <c r="BB637" s="143">
        <f t="shared" si="62"/>
        <v>0</v>
      </c>
      <c r="BC637" s="143">
        <f t="shared" si="62"/>
        <v>0</v>
      </c>
      <c r="BD637" s="143">
        <f t="shared" si="62"/>
        <v>0</v>
      </c>
      <c r="BE637" s="143">
        <f t="shared" si="62"/>
        <v>0</v>
      </c>
      <c r="BF637" s="143">
        <f t="shared" si="62"/>
        <v>0</v>
      </c>
      <c r="BG637" s="143">
        <f t="shared" si="62"/>
        <v>0</v>
      </c>
      <c r="BH637" s="143">
        <f t="shared" si="62"/>
        <v>0</v>
      </c>
      <c r="BI637" s="143">
        <f t="shared" si="62"/>
        <v>0</v>
      </c>
      <c r="BJ637" s="143">
        <f t="shared" si="62"/>
        <v>0</v>
      </c>
      <c r="BK637" s="143">
        <f t="shared" si="62"/>
        <v>0</v>
      </c>
      <c r="BL637" s="143">
        <f t="shared" si="62"/>
        <v>0</v>
      </c>
      <c r="BM637" s="143">
        <f t="shared" si="62"/>
        <v>0</v>
      </c>
      <c r="BN637" s="143">
        <f t="shared" si="62"/>
        <v>0</v>
      </c>
      <c r="BO637" s="143">
        <f t="shared" si="62"/>
        <v>0</v>
      </c>
      <c r="BP637" s="143">
        <f t="shared" si="62"/>
        <v>0</v>
      </c>
      <c r="BQ637" s="143">
        <f t="shared" si="62"/>
        <v>0</v>
      </c>
      <c r="BR637" s="143">
        <f t="shared" si="62"/>
        <v>0</v>
      </c>
      <c r="BS637" s="143">
        <f t="shared" si="58"/>
        <v>0</v>
      </c>
      <c r="BT637" s="143">
        <f t="shared" si="57"/>
        <v>0</v>
      </c>
      <c r="BU637" s="143">
        <f t="shared" si="57"/>
        <v>0</v>
      </c>
      <c r="BV637" s="143">
        <f t="shared" si="57"/>
        <v>0</v>
      </c>
      <c r="BW637" s="143">
        <f t="shared" si="57"/>
        <v>0</v>
      </c>
      <c r="BX637" s="143">
        <f t="shared" si="57"/>
        <v>0</v>
      </c>
      <c r="BY637" s="143" t="e">
        <f>BY150-#REF!</f>
        <v>#REF!</v>
      </c>
      <c r="CA637" s="143" t="e">
        <f>CA150-#REF!</f>
        <v>#REF!</v>
      </c>
      <c r="CB637" s="143" t="e">
        <f>CB150-#REF!</f>
        <v>#REF!</v>
      </c>
    </row>
    <row r="638" spans="8:80" hidden="1" x14ac:dyDescent="0.3">
      <c r="H638" s="143">
        <f t="shared" ref="H638:BS638" si="64">H161-BZ161</f>
        <v>0</v>
      </c>
      <c r="I638" s="143">
        <f t="shared" si="64"/>
        <v>0</v>
      </c>
      <c r="J638" s="143">
        <f t="shared" si="64"/>
        <v>0</v>
      </c>
      <c r="K638" s="143">
        <f t="shared" si="64"/>
        <v>0</v>
      </c>
      <c r="L638" s="143">
        <f t="shared" si="64"/>
        <v>0</v>
      </c>
      <c r="M638" s="143">
        <f t="shared" si="64"/>
        <v>0</v>
      </c>
      <c r="N638" s="143">
        <f t="shared" si="64"/>
        <v>0</v>
      </c>
      <c r="O638" s="143">
        <f t="shared" si="64"/>
        <v>0</v>
      </c>
      <c r="P638" s="143">
        <f t="shared" si="64"/>
        <v>0</v>
      </c>
      <c r="Q638" s="143">
        <f t="shared" si="64"/>
        <v>0</v>
      </c>
      <c r="R638" s="143">
        <f t="shared" si="64"/>
        <v>0</v>
      </c>
      <c r="S638" s="143">
        <f t="shared" si="64"/>
        <v>0</v>
      </c>
      <c r="T638" s="143">
        <f t="shared" si="64"/>
        <v>0</v>
      </c>
      <c r="U638" s="143">
        <f t="shared" si="64"/>
        <v>0</v>
      </c>
      <c r="V638" s="143">
        <f t="shared" si="64"/>
        <v>0</v>
      </c>
      <c r="W638" s="143">
        <f t="shared" si="64"/>
        <v>0</v>
      </c>
      <c r="X638" s="143">
        <f t="shared" si="64"/>
        <v>0</v>
      </c>
      <c r="Y638" s="143">
        <f t="shared" si="64"/>
        <v>0</v>
      </c>
      <c r="Z638" s="143">
        <f t="shared" si="64"/>
        <v>0</v>
      </c>
      <c r="AA638" s="143">
        <f t="shared" si="64"/>
        <v>0</v>
      </c>
      <c r="AB638" s="143">
        <f t="shared" si="64"/>
        <v>0</v>
      </c>
      <c r="AC638" s="143">
        <f t="shared" si="64"/>
        <v>0</v>
      </c>
      <c r="AD638" s="143">
        <f t="shared" si="64"/>
        <v>0</v>
      </c>
      <c r="AE638" s="143">
        <f t="shared" si="64"/>
        <v>0</v>
      </c>
      <c r="AF638" s="143">
        <f t="shared" si="64"/>
        <v>0</v>
      </c>
      <c r="AG638" s="143">
        <f t="shared" si="64"/>
        <v>0</v>
      </c>
      <c r="AH638" s="143">
        <f t="shared" si="64"/>
        <v>0</v>
      </c>
      <c r="AI638" s="143">
        <f t="shared" si="64"/>
        <v>0</v>
      </c>
      <c r="AJ638" s="143">
        <f t="shared" si="64"/>
        <v>0</v>
      </c>
      <c r="AK638" s="143">
        <f t="shared" si="64"/>
        <v>0</v>
      </c>
      <c r="AL638" s="143">
        <f t="shared" si="64"/>
        <v>0</v>
      </c>
      <c r="AM638" s="143">
        <f t="shared" si="64"/>
        <v>0</v>
      </c>
      <c r="AN638" s="143">
        <f t="shared" si="64"/>
        <v>0</v>
      </c>
      <c r="AO638" s="143">
        <f t="shared" si="64"/>
        <v>0</v>
      </c>
      <c r="AP638" s="143">
        <f t="shared" si="64"/>
        <v>0</v>
      </c>
      <c r="AQ638" s="143">
        <f t="shared" si="64"/>
        <v>0</v>
      </c>
      <c r="AR638" s="143">
        <f t="shared" si="64"/>
        <v>0</v>
      </c>
      <c r="AS638" s="143">
        <f t="shared" si="64"/>
        <v>0</v>
      </c>
      <c r="AT638" s="143">
        <f t="shared" si="64"/>
        <v>0</v>
      </c>
      <c r="AU638" s="143">
        <f t="shared" si="64"/>
        <v>0</v>
      </c>
      <c r="AV638" s="143">
        <f t="shared" si="64"/>
        <v>0</v>
      </c>
      <c r="AW638" s="143">
        <f t="shared" si="64"/>
        <v>0</v>
      </c>
      <c r="AX638" s="143">
        <f t="shared" si="64"/>
        <v>0</v>
      </c>
      <c r="AY638" s="143">
        <f t="shared" si="64"/>
        <v>0</v>
      </c>
      <c r="AZ638" s="143">
        <f t="shared" si="64"/>
        <v>0</v>
      </c>
      <c r="BA638" s="143">
        <f t="shared" si="64"/>
        <v>0</v>
      </c>
      <c r="BB638" s="143">
        <f t="shared" si="64"/>
        <v>0</v>
      </c>
      <c r="BC638" s="143">
        <f t="shared" si="64"/>
        <v>0</v>
      </c>
      <c r="BD638" s="143">
        <f t="shared" si="64"/>
        <v>0</v>
      </c>
      <c r="BE638" s="143">
        <f t="shared" si="64"/>
        <v>0</v>
      </c>
      <c r="BF638" s="143">
        <f t="shared" si="64"/>
        <v>0</v>
      </c>
      <c r="BG638" s="143">
        <f t="shared" si="64"/>
        <v>0</v>
      </c>
      <c r="BH638" s="143">
        <f t="shared" si="64"/>
        <v>0</v>
      </c>
      <c r="BI638" s="143">
        <f t="shared" si="64"/>
        <v>0</v>
      </c>
      <c r="BJ638" s="143">
        <f t="shared" si="64"/>
        <v>0</v>
      </c>
      <c r="BK638" s="143">
        <f t="shared" si="64"/>
        <v>0</v>
      </c>
      <c r="BL638" s="143">
        <f t="shared" si="64"/>
        <v>0</v>
      </c>
      <c r="BM638" s="143">
        <f t="shared" si="64"/>
        <v>0</v>
      </c>
      <c r="BN638" s="143">
        <f t="shared" si="64"/>
        <v>0</v>
      </c>
      <c r="BO638" s="143">
        <f t="shared" si="64"/>
        <v>0</v>
      </c>
      <c r="BP638" s="143">
        <f t="shared" si="64"/>
        <v>0</v>
      </c>
      <c r="BQ638" s="143">
        <f t="shared" si="64"/>
        <v>0</v>
      </c>
      <c r="BR638" s="143">
        <f t="shared" si="64"/>
        <v>0</v>
      </c>
      <c r="BS638" s="143">
        <f t="shared" si="64"/>
        <v>0</v>
      </c>
      <c r="BT638" s="143">
        <f t="shared" ref="BT638:BX638" si="65">BT161-EL161</f>
        <v>0</v>
      </c>
      <c r="BU638" s="143">
        <f t="shared" si="65"/>
        <v>0</v>
      </c>
      <c r="BV638" s="143">
        <f t="shared" si="65"/>
        <v>0</v>
      </c>
      <c r="BW638" s="143">
        <f t="shared" si="65"/>
        <v>0</v>
      </c>
      <c r="BX638" s="143">
        <f t="shared" si="65"/>
        <v>0</v>
      </c>
      <c r="BY638" s="143" t="e">
        <f>BY161-#REF!</f>
        <v>#REF!</v>
      </c>
      <c r="CA638" s="143" t="e">
        <f>CA161-#REF!</f>
        <v>#REF!</v>
      </c>
      <c r="CB638" s="143" t="e">
        <f>CB161-#REF!</f>
        <v>#REF!</v>
      </c>
    </row>
    <row r="639" spans="8:80" hidden="1" x14ac:dyDescent="0.3">
      <c r="H639" s="143" t="e">
        <f>#REF!-#REF!</f>
        <v>#REF!</v>
      </c>
      <c r="I639" s="143" t="e">
        <f>#REF!-#REF!</f>
        <v>#REF!</v>
      </c>
      <c r="J639" s="143" t="e">
        <f>#REF!-#REF!</f>
        <v>#REF!</v>
      </c>
      <c r="K639" s="143" t="e">
        <f>#REF!-#REF!</f>
        <v>#REF!</v>
      </c>
      <c r="L639" s="143" t="e">
        <f>#REF!-#REF!</f>
        <v>#REF!</v>
      </c>
      <c r="M639" s="143" t="e">
        <f>#REF!-#REF!</f>
        <v>#REF!</v>
      </c>
      <c r="N639" s="143" t="e">
        <f>#REF!-#REF!</f>
        <v>#REF!</v>
      </c>
      <c r="O639" s="143" t="e">
        <f>#REF!-#REF!</f>
        <v>#REF!</v>
      </c>
      <c r="P639" s="143" t="e">
        <f>#REF!-#REF!</f>
        <v>#REF!</v>
      </c>
      <c r="Q639" s="143" t="e">
        <f>#REF!-#REF!</f>
        <v>#REF!</v>
      </c>
      <c r="R639" s="143" t="e">
        <f>#REF!-#REF!</f>
        <v>#REF!</v>
      </c>
      <c r="S639" s="143" t="e">
        <f>#REF!-#REF!</f>
        <v>#REF!</v>
      </c>
      <c r="T639" s="143" t="e">
        <f>#REF!-#REF!</f>
        <v>#REF!</v>
      </c>
      <c r="U639" s="143" t="e">
        <f>#REF!-#REF!</f>
        <v>#REF!</v>
      </c>
      <c r="V639" s="143" t="e">
        <f>#REF!-#REF!</f>
        <v>#REF!</v>
      </c>
      <c r="W639" s="143" t="e">
        <f>#REF!-#REF!</f>
        <v>#REF!</v>
      </c>
      <c r="X639" s="143" t="e">
        <f>#REF!-#REF!</f>
        <v>#REF!</v>
      </c>
      <c r="Y639" s="143" t="e">
        <f>#REF!-#REF!</f>
        <v>#REF!</v>
      </c>
      <c r="Z639" s="143" t="e">
        <f>#REF!-#REF!</f>
        <v>#REF!</v>
      </c>
      <c r="AA639" s="143" t="e">
        <f>#REF!-#REF!</f>
        <v>#REF!</v>
      </c>
      <c r="AB639" s="143" t="e">
        <f>#REF!-#REF!</f>
        <v>#REF!</v>
      </c>
      <c r="AC639" s="143" t="e">
        <f>#REF!-#REF!</f>
        <v>#REF!</v>
      </c>
      <c r="AD639" s="143" t="e">
        <f>#REF!-#REF!</f>
        <v>#REF!</v>
      </c>
      <c r="AE639" s="143" t="e">
        <f>#REF!-#REF!</f>
        <v>#REF!</v>
      </c>
      <c r="AF639" s="143" t="e">
        <f>#REF!-#REF!</f>
        <v>#REF!</v>
      </c>
      <c r="AG639" s="143" t="e">
        <f>#REF!-#REF!</f>
        <v>#REF!</v>
      </c>
      <c r="AH639" s="143" t="e">
        <f>#REF!-#REF!</f>
        <v>#REF!</v>
      </c>
      <c r="AI639" s="143" t="e">
        <f>#REF!-#REF!</f>
        <v>#REF!</v>
      </c>
      <c r="AJ639" s="143" t="e">
        <f>#REF!-#REF!</f>
        <v>#REF!</v>
      </c>
      <c r="AK639" s="143" t="e">
        <f>#REF!-#REF!</f>
        <v>#REF!</v>
      </c>
      <c r="AL639" s="143" t="e">
        <f>#REF!-#REF!</f>
        <v>#REF!</v>
      </c>
      <c r="AM639" s="143" t="e">
        <f>#REF!-#REF!</f>
        <v>#REF!</v>
      </c>
      <c r="AN639" s="143" t="e">
        <f>#REF!-#REF!</f>
        <v>#REF!</v>
      </c>
      <c r="AO639" s="143" t="e">
        <f>#REF!-#REF!</f>
        <v>#REF!</v>
      </c>
      <c r="AP639" s="143" t="e">
        <f>#REF!-#REF!</f>
        <v>#REF!</v>
      </c>
      <c r="AQ639" s="143" t="e">
        <f>#REF!-#REF!</f>
        <v>#REF!</v>
      </c>
      <c r="AR639" s="143" t="e">
        <f>#REF!-#REF!</f>
        <v>#REF!</v>
      </c>
      <c r="AS639" s="143" t="e">
        <f>#REF!-#REF!</f>
        <v>#REF!</v>
      </c>
      <c r="AT639" s="143" t="e">
        <f>#REF!-#REF!</f>
        <v>#REF!</v>
      </c>
      <c r="AU639" s="143" t="e">
        <f>#REF!-#REF!</f>
        <v>#REF!</v>
      </c>
      <c r="AV639" s="143" t="e">
        <f>#REF!-#REF!</f>
        <v>#REF!</v>
      </c>
      <c r="AW639" s="143" t="e">
        <f>#REF!-#REF!</f>
        <v>#REF!</v>
      </c>
      <c r="AX639" s="143" t="e">
        <f>#REF!-#REF!</f>
        <v>#REF!</v>
      </c>
      <c r="AY639" s="143" t="e">
        <f>#REF!-#REF!</f>
        <v>#REF!</v>
      </c>
      <c r="AZ639" s="143" t="e">
        <f>#REF!-#REF!</f>
        <v>#REF!</v>
      </c>
      <c r="BA639" s="143" t="e">
        <f>#REF!-#REF!</f>
        <v>#REF!</v>
      </c>
      <c r="BB639" s="143" t="e">
        <f>#REF!-#REF!</f>
        <v>#REF!</v>
      </c>
      <c r="BC639" s="143" t="e">
        <f>#REF!-#REF!</f>
        <v>#REF!</v>
      </c>
      <c r="BD639" s="143" t="e">
        <f>#REF!-#REF!</f>
        <v>#REF!</v>
      </c>
      <c r="BE639" s="143" t="e">
        <f>#REF!-#REF!</f>
        <v>#REF!</v>
      </c>
      <c r="BF639" s="143" t="e">
        <f>#REF!-#REF!</f>
        <v>#REF!</v>
      </c>
      <c r="BG639" s="143" t="e">
        <f>#REF!-#REF!</f>
        <v>#REF!</v>
      </c>
      <c r="BH639" s="143" t="e">
        <f>#REF!-#REF!</f>
        <v>#REF!</v>
      </c>
      <c r="BI639" s="143" t="e">
        <f>#REF!-#REF!</f>
        <v>#REF!</v>
      </c>
      <c r="BJ639" s="143" t="e">
        <f>#REF!-#REF!</f>
        <v>#REF!</v>
      </c>
      <c r="BK639" s="143" t="e">
        <f>#REF!-#REF!</f>
        <v>#REF!</v>
      </c>
      <c r="BL639" s="143" t="e">
        <f>#REF!-#REF!</f>
        <v>#REF!</v>
      </c>
      <c r="BM639" s="143" t="e">
        <f>#REF!-#REF!</f>
        <v>#REF!</v>
      </c>
      <c r="BN639" s="143" t="e">
        <f>#REF!-#REF!</f>
        <v>#REF!</v>
      </c>
      <c r="BO639" s="143" t="e">
        <f>#REF!-#REF!</f>
        <v>#REF!</v>
      </c>
      <c r="BP639" s="143" t="e">
        <f>#REF!-#REF!</f>
        <v>#REF!</v>
      </c>
      <c r="BQ639" s="143" t="e">
        <f>#REF!-#REF!</f>
        <v>#REF!</v>
      </c>
      <c r="BR639" s="143" t="e">
        <f>#REF!-#REF!</f>
        <v>#REF!</v>
      </c>
      <c r="BS639" s="143" t="e">
        <f>#REF!-#REF!</f>
        <v>#REF!</v>
      </c>
      <c r="BT639" s="143" t="e">
        <f>#REF!-#REF!</f>
        <v>#REF!</v>
      </c>
      <c r="BU639" s="143" t="e">
        <f>#REF!-#REF!</f>
        <v>#REF!</v>
      </c>
      <c r="BV639" s="143" t="e">
        <f>#REF!-#REF!</f>
        <v>#REF!</v>
      </c>
      <c r="BW639" s="143" t="e">
        <f>#REF!-#REF!</f>
        <v>#REF!</v>
      </c>
      <c r="BX639" s="143" t="e">
        <f>#REF!-#REF!</f>
        <v>#REF!</v>
      </c>
      <c r="BY639" s="143" t="e">
        <f>#REF!-#REF!</f>
        <v>#REF!</v>
      </c>
      <c r="CA639" s="143" t="e">
        <f>#REF!-#REF!</f>
        <v>#REF!</v>
      </c>
      <c r="CB639" s="143" t="e">
        <f>#REF!-#REF!</f>
        <v>#REF!</v>
      </c>
    </row>
    <row r="640" spans="8:80" hidden="1" x14ac:dyDescent="0.3">
      <c r="H640" s="143" t="e">
        <f>#REF!-#REF!</f>
        <v>#REF!</v>
      </c>
      <c r="I640" s="143" t="e">
        <f>#REF!-#REF!</f>
        <v>#REF!</v>
      </c>
      <c r="J640" s="143" t="e">
        <f>#REF!-#REF!</f>
        <v>#REF!</v>
      </c>
      <c r="K640" s="143" t="e">
        <f>#REF!-#REF!</f>
        <v>#REF!</v>
      </c>
      <c r="L640" s="143" t="e">
        <f>#REF!-#REF!</f>
        <v>#REF!</v>
      </c>
      <c r="M640" s="143" t="e">
        <f>#REF!-#REF!</f>
        <v>#REF!</v>
      </c>
      <c r="N640" s="143" t="e">
        <f>#REF!-#REF!</f>
        <v>#REF!</v>
      </c>
      <c r="O640" s="143" t="e">
        <f>#REF!-#REF!</f>
        <v>#REF!</v>
      </c>
      <c r="P640" s="143" t="e">
        <f>#REF!-#REF!</f>
        <v>#REF!</v>
      </c>
      <c r="Q640" s="143" t="e">
        <f>#REF!-#REF!</f>
        <v>#REF!</v>
      </c>
      <c r="R640" s="143" t="e">
        <f>#REF!-#REF!</f>
        <v>#REF!</v>
      </c>
      <c r="S640" s="143" t="e">
        <f>#REF!-#REF!</f>
        <v>#REF!</v>
      </c>
      <c r="T640" s="143" t="e">
        <f>#REF!-#REF!</f>
        <v>#REF!</v>
      </c>
      <c r="U640" s="143" t="e">
        <f>#REF!-#REF!</f>
        <v>#REF!</v>
      </c>
      <c r="V640" s="143" t="e">
        <f>#REF!-#REF!</f>
        <v>#REF!</v>
      </c>
      <c r="W640" s="143" t="e">
        <f>#REF!-#REF!</f>
        <v>#REF!</v>
      </c>
      <c r="X640" s="143" t="e">
        <f>#REF!-#REF!</f>
        <v>#REF!</v>
      </c>
      <c r="Y640" s="143" t="e">
        <f>#REF!-#REF!</f>
        <v>#REF!</v>
      </c>
      <c r="Z640" s="143" t="e">
        <f>#REF!-#REF!</f>
        <v>#REF!</v>
      </c>
      <c r="AA640" s="143" t="e">
        <f>#REF!-#REF!</f>
        <v>#REF!</v>
      </c>
      <c r="AB640" s="143" t="e">
        <f>#REF!-#REF!</f>
        <v>#REF!</v>
      </c>
      <c r="AC640" s="143" t="e">
        <f>#REF!-#REF!</f>
        <v>#REF!</v>
      </c>
      <c r="AD640" s="143" t="e">
        <f>#REF!-#REF!</f>
        <v>#REF!</v>
      </c>
      <c r="AE640" s="143" t="e">
        <f>#REF!-#REF!</f>
        <v>#REF!</v>
      </c>
      <c r="AF640" s="143" t="e">
        <f>#REF!-#REF!</f>
        <v>#REF!</v>
      </c>
      <c r="AG640" s="143" t="e">
        <f>#REF!-#REF!</f>
        <v>#REF!</v>
      </c>
      <c r="AH640" s="143" t="e">
        <f>#REF!-#REF!</f>
        <v>#REF!</v>
      </c>
      <c r="AI640" s="143" t="e">
        <f>#REF!-#REF!</f>
        <v>#REF!</v>
      </c>
      <c r="AJ640" s="143" t="e">
        <f>#REF!-#REF!</f>
        <v>#REF!</v>
      </c>
      <c r="AK640" s="143" t="e">
        <f>#REF!-#REF!</f>
        <v>#REF!</v>
      </c>
      <c r="AL640" s="143" t="e">
        <f>#REF!-#REF!</f>
        <v>#REF!</v>
      </c>
      <c r="AM640" s="143" t="e">
        <f>#REF!-#REF!</f>
        <v>#REF!</v>
      </c>
      <c r="AN640" s="143" t="e">
        <f>#REF!-#REF!</f>
        <v>#REF!</v>
      </c>
      <c r="AO640" s="143" t="e">
        <f>#REF!-#REF!</f>
        <v>#REF!</v>
      </c>
      <c r="AP640" s="143" t="e">
        <f>#REF!-#REF!</f>
        <v>#REF!</v>
      </c>
      <c r="AQ640" s="143" t="e">
        <f>#REF!-#REF!</f>
        <v>#REF!</v>
      </c>
      <c r="AR640" s="143" t="e">
        <f>#REF!-#REF!</f>
        <v>#REF!</v>
      </c>
      <c r="AS640" s="143" t="e">
        <f>#REF!-#REF!</f>
        <v>#REF!</v>
      </c>
      <c r="AT640" s="143" t="e">
        <f>#REF!-#REF!</f>
        <v>#REF!</v>
      </c>
      <c r="AU640" s="143" t="e">
        <f>#REF!-#REF!</f>
        <v>#REF!</v>
      </c>
      <c r="AV640" s="143" t="e">
        <f>#REF!-#REF!</f>
        <v>#REF!</v>
      </c>
      <c r="AW640" s="143" t="e">
        <f>#REF!-#REF!</f>
        <v>#REF!</v>
      </c>
      <c r="AX640" s="143" t="e">
        <f>#REF!-#REF!</f>
        <v>#REF!</v>
      </c>
      <c r="AY640" s="143" t="e">
        <f>#REF!-#REF!</f>
        <v>#REF!</v>
      </c>
      <c r="AZ640" s="143" t="e">
        <f>#REF!-#REF!</f>
        <v>#REF!</v>
      </c>
      <c r="BA640" s="143" t="e">
        <f>#REF!-#REF!</f>
        <v>#REF!</v>
      </c>
      <c r="BB640" s="143" t="e">
        <f>#REF!-#REF!</f>
        <v>#REF!</v>
      </c>
      <c r="BC640" s="143" t="e">
        <f>#REF!-#REF!</f>
        <v>#REF!</v>
      </c>
      <c r="BD640" s="143" t="e">
        <f>#REF!-#REF!</f>
        <v>#REF!</v>
      </c>
      <c r="BE640" s="143" t="e">
        <f>#REF!-#REF!</f>
        <v>#REF!</v>
      </c>
      <c r="BF640" s="143" t="e">
        <f>#REF!-#REF!</f>
        <v>#REF!</v>
      </c>
      <c r="BG640" s="143" t="e">
        <f>#REF!-#REF!</f>
        <v>#REF!</v>
      </c>
      <c r="BH640" s="143" t="e">
        <f>#REF!-#REF!</f>
        <v>#REF!</v>
      </c>
      <c r="BI640" s="143" t="e">
        <f>#REF!-#REF!</f>
        <v>#REF!</v>
      </c>
      <c r="BJ640" s="143" t="e">
        <f>#REF!-#REF!</f>
        <v>#REF!</v>
      </c>
      <c r="BK640" s="143" t="e">
        <f>#REF!-#REF!</f>
        <v>#REF!</v>
      </c>
      <c r="BL640" s="143" t="e">
        <f>#REF!-#REF!</f>
        <v>#REF!</v>
      </c>
      <c r="BM640" s="143" t="e">
        <f>#REF!-#REF!</f>
        <v>#REF!</v>
      </c>
      <c r="BN640" s="143" t="e">
        <f>#REF!-#REF!</f>
        <v>#REF!</v>
      </c>
      <c r="BO640" s="143" t="e">
        <f>#REF!-#REF!</f>
        <v>#REF!</v>
      </c>
      <c r="BP640" s="143" t="e">
        <f>#REF!-#REF!</f>
        <v>#REF!</v>
      </c>
      <c r="BQ640" s="143" t="e">
        <f>#REF!-#REF!</f>
        <v>#REF!</v>
      </c>
      <c r="BR640" s="143" t="e">
        <f>#REF!-#REF!</f>
        <v>#REF!</v>
      </c>
      <c r="BS640" s="143" t="e">
        <f>#REF!-#REF!</f>
        <v>#REF!</v>
      </c>
      <c r="BT640" s="143" t="e">
        <f>#REF!-#REF!</f>
        <v>#REF!</v>
      </c>
      <c r="BU640" s="143" t="e">
        <f>#REF!-#REF!</f>
        <v>#REF!</v>
      </c>
      <c r="BV640" s="143" t="e">
        <f>#REF!-#REF!</f>
        <v>#REF!</v>
      </c>
      <c r="BW640" s="143" t="e">
        <f>#REF!-#REF!</f>
        <v>#REF!</v>
      </c>
      <c r="BX640" s="143" t="e">
        <f>#REF!-#REF!</f>
        <v>#REF!</v>
      </c>
      <c r="BY640" s="143" t="e">
        <f>#REF!-#REF!</f>
        <v>#REF!</v>
      </c>
      <c r="CA640" s="143" t="e">
        <f>#REF!-#REF!</f>
        <v>#REF!</v>
      </c>
      <c r="CB640" s="143" t="e">
        <f>#REF!-#REF!</f>
        <v>#REF!</v>
      </c>
    </row>
    <row r="641" spans="8:80" hidden="1" x14ac:dyDescent="0.3">
      <c r="H641" s="143" t="e">
        <f>#REF!-#REF!</f>
        <v>#REF!</v>
      </c>
      <c r="I641" s="143" t="e">
        <f>#REF!-#REF!</f>
        <v>#REF!</v>
      </c>
      <c r="J641" s="143" t="e">
        <f>#REF!-#REF!</f>
        <v>#REF!</v>
      </c>
      <c r="K641" s="143" t="e">
        <f>#REF!-#REF!</f>
        <v>#REF!</v>
      </c>
      <c r="L641" s="143" t="e">
        <f>#REF!-#REF!</f>
        <v>#REF!</v>
      </c>
      <c r="M641" s="143" t="e">
        <f>#REF!-#REF!</f>
        <v>#REF!</v>
      </c>
      <c r="N641" s="143" t="e">
        <f>#REF!-#REF!</f>
        <v>#REF!</v>
      </c>
      <c r="O641" s="143" t="e">
        <f>#REF!-#REF!</f>
        <v>#REF!</v>
      </c>
      <c r="P641" s="143" t="e">
        <f>#REF!-#REF!</f>
        <v>#REF!</v>
      </c>
      <c r="Q641" s="143" t="e">
        <f>#REF!-#REF!</f>
        <v>#REF!</v>
      </c>
      <c r="R641" s="143" t="e">
        <f>#REF!-#REF!</f>
        <v>#REF!</v>
      </c>
      <c r="S641" s="143" t="e">
        <f>#REF!-#REF!</f>
        <v>#REF!</v>
      </c>
      <c r="T641" s="143" t="e">
        <f>#REF!-#REF!</f>
        <v>#REF!</v>
      </c>
      <c r="U641" s="143" t="e">
        <f>#REF!-#REF!</f>
        <v>#REF!</v>
      </c>
      <c r="V641" s="143" t="e">
        <f>#REF!-#REF!</f>
        <v>#REF!</v>
      </c>
      <c r="W641" s="143" t="e">
        <f>#REF!-#REF!</f>
        <v>#REF!</v>
      </c>
      <c r="X641" s="143" t="e">
        <f>#REF!-#REF!</f>
        <v>#REF!</v>
      </c>
      <c r="Y641" s="143" t="e">
        <f>#REF!-#REF!</f>
        <v>#REF!</v>
      </c>
      <c r="Z641" s="143" t="e">
        <f>#REF!-#REF!</f>
        <v>#REF!</v>
      </c>
      <c r="AA641" s="143" t="e">
        <f>#REF!-#REF!</f>
        <v>#REF!</v>
      </c>
      <c r="AB641" s="143" t="e">
        <f>#REF!-#REF!</f>
        <v>#REF!</v>
      </c>
      <c r="AC641" s="143" t="e">
        <f>#REF!-#REF!</f>
        <v>#REF!</v>
      </c>
      <c r="AD641" s="143" t="e">
        <f>#REF!-#REF!</f>
        <v>#REF!</v>
      </c>
      <c r="AE641" s="143" t="e">
        <f>#REF!-#REF!</f>
        <v>#REF!</v>
      </c>
      <c r="AF641" s="143" t="e">
        <f>#REF!-#REF!</f>
        <v>#REF!</v>
      </c>
      <c r="AG641" s="143" t="e">
        <f>#REF!-#REF!</f>
        <v>#REF!</v>
      </c>
      <c r="AH641" s="143" t="e">
        <f>#REF!-#REF!</f>
        <v>#REF!</v>
      </c>
      <c r="AI641" s="143" t="e">
        <f>#REF!-#REF!</f>
        <v>#REF!</v>
      </c>
      <c r="AJ641" s="143" t="e">
        <f>#REF!-#REF!</f>
        <v>#REF!</v>
      </c>
      <c r="AK641" s="143" t="e">
        <f>#REF!-#REF!</f>
        <v>#REF!</v>
      </c>
      <c r="AL641" s="143" t="e">
        <f>#REF!-#REF!</f>
        <v>#REF!</v>
      </c>
      <c r="AM641" s="143" t="e">
        <f>#REF!-#REF!</f>
        <v>#REF!</v>
      </c>
      <c r="AN641" s="143" t="e">
        <f>#REF!-#REF!</f>
        <v>#REF!</v>
      </c>
      <c r="AO641" s="143" t="e">
        <f>#REF!-#REF!</f>
        <v>#REF!</v>
      </c>
      <c r="AP641" s="143" t="e">
        <f>#REF!-#REF!</f>
        <v>#REF!</v>
      </c>
      <c r="AQ641" s="143" t="e">
        <f>#REF!-#REF!</f>
        <v>#REF!</v>
      </c>
      <c r="AR641" s="143" t="e">
        <f>#REF!-#REF!</f>
        <v>#REF!</v>
      </c>
      <c r="AS641" s="143" t="e">
        <f>#REF!-#REF!</f>
        <v>#REF!</v>
      </c>
      <c r="AT641" s="143" t="e">
        <f>#REF!-#REF!</f>
        <v>#REF!</v>
      </c>
      <c r="AU641" s="143" t="e">
        <f>#REF!-#REF!</f>
        <v>#REF!</v>
      </c>
      <c r="AV641" s="143" t="e">
        <f>#REF!-#REF!</f>
        <v>#REF!</v>
      </c>
      <c r="AW641" s="143" t="e">
        <f>#REF!-#REF!</f>
        <v>#REF!</v>
      </c>
      <c r="AX641" s="143" t="e">
        <f>#REF!-#REF!</f>
        <v>#REF!</v>
      </c>
      <c r="AY641" s="143" t="e">
        <f>#REF!-#REF!</f>
        <v>#REF!</v>
      </c>
      <c r="AZ641" s="143" t="e">
        <f>#REF!-#REF!</f>
        <v>#REF!</v>
      </c>
      <c r="BA641" s="143" t="e">
        <f>#REF!-#REF!</f>
        <v>#REF!</v>
      </c>
      <c r="BB641" s="143" t="e">
        <f>#REF!-#REF!</f>
        <v>#REF!</v>
      </c>
      <c r="BC641" s="143" t="e">
        <f>#REF!-#REF!</f>
        <v>#REF!</v>
      </c>
      <c r="BD641" s="143" t="e">
        <f>#REF!-#REF!</f>
        <v>#REF!</v>
      </c>
      <c r="BE641" s="143" t="e">
        <f>#REF!-#REF!</f>
        <v>#REF!</v>
      </c>
      <c r="BF641" s="143" t="e">
        <f>#REF!-#REF!</f>
        <v>#REF!</v>
      </c>
      <c r="BG641" s="143" t="e">
        <f>#REF!-#REF!</f>
        <v>#REF!</v>
      </c>
      <c r="BH641" s="143" t="e">
        <f>#REF!-#REF!</f>
        <v>#REF!</v>
      </c>
      <c r="BI641" s="143" t="e">
        <f>#REF!-#REF!</f>
        <v>#REF!</v>
      </c>
      <c r="BJ641" s="143" t="e">
        <f>#REF!-#REF!</f>
        <v>#REF!</v>
      </c>
      <c r="BK641" s="143" t="e">
        <f>#REF!-#REF!</f>
        <v>#REF!</v>
      </c>
      <c r="BL641" s="143" t="e">
        <f>#REF!-#REF!</f>
        <v>#REF!</v>
      </c>
      <c r="BM641" s="143" t="e">
        <f>#REF!-#REF!</f>
        <v>#REF!</v>
      </c>
      <c r="BN641" s="143" t="e">
        <f>#REF!-#REF!</f>
        <v>#REF!</v>
      </c>
      <c r="BO641" s="143" t="e">
        <f>#REF!-#REF!</f>
        <v>#REF!</v>
      </c>
      <c r="BP641" s="143" t="e">
        <f>#REF!-#REF!</f>
        <v>#REF!</v>
      </c>
      <c r="BQ641" s="143" t="e">
        <f>#REF!-#REF!</f>
        <v>#REF!</v>
      </c>
      <c r="BR641" s="143" t="e">
        <f>#REF!-#REF!</f>
        <v>#REF!</v>
      </c>
      <c r="BS641" s="143" t="e">
        <f>#REF!-#REF!</f>
        <v>#REF!</v>
      </c>
      <c r="BT641" s="143" t="e">
        <f>#REF!-#REF!</f>
        <v>#REF!</v>
      </c>
      <c r="BU641" s="143" t="e">
        <f>#REF!-#REF!</f>
        <v>#REF!</v>
      </c>
      <c r="BV641" s="143" t="e">
        <f>#REF!-#REF!</f>
        <v>#REF!</v>
      </c>
      <c r="BW641" s="143" t="e">
        <f>#REF!-#REF!</f>
        <v>#REF!</v>
      </c>
      <c r="BX641" s="143" t="e">
        <f>#REF!-#REF!</f>
        <v>#REF!</v>
      </c>
      <c r="BY641" s="143" t="e">
        <f>#REF!-#REF!</f>
        <v>#REF!</v>
      </c>
      <c r="CA641" s="143" t="e">
        <f>#REF!-#REF!</f>
        <v>#REF!</v>
      </c>
      <c r="CB641" s="143" t="e">
        <f>#REF!-#REF!</f>
        <v>#REF!</v>
      </c>
    </row>
    <row r="642" spans="8:80" hidden="1" x14ac:dyDescent="0.3">
      <c r="H642" s="143" t="e">
        <f>#REF!-#REF!</f>
        <v>#REF!</v>
      </c>
      <c r="I642" s="143" t="e">
        <f>#REF!-#REF!</f>
        <v>#REF!</v>
      </c>
      <c r="J642" s="143" t="e">
        <f>#REF!-#REF!</f>
        <v>#REF!</v>
      </c>
      <c r="K642" s="143" t="e">
        <f>#REF!-#REF!</f>
        <v>#REF!</v>
      </c>
      <c r="L642" s="143" t="e">
        <f>#REF!-#REF!</f>
        <v>#REF!</v>
      </c>
      <c r="M642" s="143" t="e">
        <f>#REF!-#REF!</f>
        <v>#REF!</v>
      </c>
      <c r="N642" s="143" t="e">
        <f>#REF!-#REF!</f>
        <v>#REF!</v>
      </c>
      <c r="O642" s="143" t="e">
        <f>#REF!-#REF!</f>
        <v>#REF!</v>
      </c>
      <c r="P642" s="143" t="e">
        <f>#REF!-#REF!</f>
        <v>#REF!</v>
      </c>
      <c r="Q642" s="143" t="e">
        <f>#REF!-#REF!</f>
        <v>#REF!</v>
      </c>
      <c r="R642" s="143" t="e">
        <f>#REF!-#REF!</f>
        <v>#REF!</v>
      </c>
      <c r="S642" s="143" t="e">
        <f>#REF!-#REF!</f>
        <v>#REF!</v>
      </c>
      <c r="T642" s="143" t="e">
        <f>#REF!-#REF!</f>
        <v>#REF!</v>
      </c>
      <c r="U642" s="143" t="e">
        <f>#REF!-#REF!</f>
        <v>#REF!</v>
      </c>
      <c r="V642" s="143" t="e">
        <f>#REF!-#REF!</f>
        <v>#REF!</v>
      </c>
      <c r="W642" s="143" t="e">
        <f>#REF!-#REF!</f>
        <v>#REF!</v>
      </c>
      <c r="X642" s="143" t="e">
        <f>#REF!-#REF!</f>
        <v>#REF!</v>
      </c>
      <c r="Y642" s="143" t="e">
        <f>#REF!-#REF!</f>
        <v>#REF!</v>
      </c>
      <c r="Z642" s="143" t="e">
        <f>#REF!-#REF!</f>
        <v>#REF!</v>
      </c>
      <c r="AA642" s="143" t="e">
        <f>#REF!-#REF!</f>
        <v>#REF!</v>
      </c>
      <c r="AB642" s="143" t="e">
        <f>#REF!-#REF!</f>
        <v>#REF!</v>
      </c>
      <c r="AC642" s="143" t="e">
        <f>#REF!-#REF!</f>
        <v>#REF!</v>
      </c>
      <c r="AD642" s="143" t="e">
        <f>#REF!-#REF!</f>
        <v>#REF!</v>
      </c>
      <c r="AE642" s="143" t="e">
        <f>#REF!-#REF!</f>
        <v>#REF!</v>
      </c>
      <c r="AF642" s="143" t="e">
        <f>#REF!-#REF!</f>
        <v>#REF!</v>
      </c>
      <c r="AG642" s="143" t="e">
        <f>#REF!-#REF!</f>
        <v>#REF!</v>
      </c>
      <c r="AH642" s="143" t="e">
        <f>#REF!-#REF!</f>
        <v>#REF!</v>
      </c>
      <c r="AI642" s="143" t="e">
        <f>#REF!-#REF!</f>
        <v>#REF!</v>
      </c>
      <c r="AJ642" s="143" t="e">
        <f>#REF!-#REF!</f>
        <v>#REF!</v>
      </c>
      <c r="AK642" s="143" t="e">
        <f>#REF!-#REF!</f>
        <v>#REF!</v>
      </c>
      <c r="AL642" s="143" t="e">
        <f>#REF!-#REF!</f>
        <v>#REF!</v>
      </c>
      <c r="AM642" s="143" t="e">
        <f>#REF!-#REF!</f>
        <v>#REF!</v>
      </c>
      <c r="AN642" s="143" t="e">
        <f>#REF!-#REF!</f>
        <v>#REF!</v>
      </c>
      <c r="AO642" s="143" t="e">
        <f>#REF!-#REF!</f>
        <v>#REF!</v>
      </c>
      <c r="AP642" s="143" t="e">
        <f>#REF!-#REF!</f>
        <v>#REF!</v>
      </c>
      <c r="AQ642" s="143" t="e">
        <f>#REF!-#REF!</f>
        <v>#REF!</v>
      </c>
      <c r="AR642" s="143" t="e">
        <f>#REF!-#REF!</f>
        <v>#REF!</v>
      </c>
      <c r="AS642" s="143" t="e">
        <f>#REF!-#REF!</f>
        <v>#REF!</v>
      </c>
      <c r="AT642" s="143" t="e">
        <f>#REF!-#REF!</f>
        <v>#REF!</v>
      </c>
      <c r="AU642" s="143" t="e">
        <f>#REF!-#REF!</f>
        <v>#REF!</v>
      </c>
      <c r="AV642" s="143" t="e">
        <f>#REF!-#REF!</f>
        <v>#REF!</v>
      </c>
      <c r="AW642" s="143" t="e">
        <f>#REF!-#REF!</f>
        <v>#REF!</v>
      </c>
      <c r="AX642" s="143" t="e">
        <f>#REF!-#REF!</f>
        <v>#REF!</v>
      </c>
      <c r="AY642" s="143" t="e">
        <f>#REF!-#REF!</f>
        <v>#REF!</v>
      </c>
      <c r="AZ642" s="143" t="e">
        <f>#REF!-#REF!</f>
        <v>#REF!</v>
      </c>
      <c r="BA642" s="143" t="e">
        <f>#REF!-#REF!</f>
        <v>#REF!</v>
      </c>
      <c r="BB642" s="143" t="e">
        <f>#REF!-#REF!</f>
        <v>#REF!</v>
      </c>
      <c r="BC642" s="143" t="e">
        <f>#REF!-#REF!</f>
        <v>#REF!</v>
      </c>
      <c r="BD642" s="143" t="e">
        <f>#REF!-#REF!</f>
        <v>#REF!</v>
      </c>
      <c r="BE642" s="143" t="e">
        <f>#REF!-#REF!</f>
        <v>#REF!</v>
      </c>
      <c r="BF642" s="143" t="e">
        <f>#REF!-#REF!</f>
        <v>#REF!</v>
      </c>
      <c r="BG642" s="143" t="e">
        <f>#REF!-#REF!</f>
        <v>#REF!</v>
      </c>
      <c r="BH642" s="143" t="e">
        <f>#REF!-#REF!</f>
        <v>#REF!</v>
      </c>
      <c r="BI642" s="143" t="e">
        <f>#REF!-#REF!</f>
        <v>#REF!</v>
      </c>
      <c r="BJ642" s="143" t="e">
        <f>#REF!-#REF!</f>
        <v>#REF!</v>
      </c>
      <c r="BK642" s="143" t="e">
        <f>#REF!-#REF!</f>
        <v>#REF!</v>
      </c>
      <c r="BL642" s="143" t="e">
        <f>#REF!-#REF!</f>
        <v>#REF!</v>
      </c>
      <c r="BM642" s="143" t="e">
        <f>#REF!-#REF!</f>
        <v>#REF!</v>
      </c>
      <c r="BN642" s="143" t="e">
        <f>#REF!-#REF!</f>
        <v>#REF!</v>
      </c>
      <c r="BO642" s="143" t="e">
        <f>#REF!-#REF!</f>
        <v>#REF!</v>
      </c>
      <c r="BP642" s="143" t="e">
        <f>#REF!-#REF!</f>
        <v>#REF!</v>
      </c>
      <c r="BQ642" s="143" t="e">
        <f>#REF!-#REF!</f>
        <v>#REF!</v>
      </c>
      <c r="BR642" s="143" t="e">
        <f>#REF!-#REF!</f>
        <v>#REF!</v>
      </c>
      <c r="BS642" s="143" t="e">
        <f>#REF!-#REF!</f>
        <v>#REF!</v>
      </c>
      <c r="BT642" s="143" t="e">
        <f>#REF!-#REF!</f>
        <v>#REF!</v>
      </c>
      <c r="BU642" s="143" t="e">
        <f>#REF!-#REF!</f>
        <v>#REF!</v>
      </c>
      <c r="BV642" s="143" t="e">
        <f>#REF!-#REF!</f>
        <v>#REF!</v>
      </c>
      <c r="BW642" s="143" t="e">
        <f>#REF!-#REF!</f>
        <v>#REF!</v>
      </c>
      <c r="BX642" s="143" t="e">
        <f>#REF!-#REF!</f>
        <v>#REF!</v>
      </c>
      <c r="BY642" s="143" t="e">
        <f>#REF!-#REF!</f>
        <v>#REF!</v>
      </c>
      <c r="CA642" s="143" t="e">
        <f>#REF!-#REF!</f>
        <v>#REF!</v>
      </c>
      <c r="CB642" s="143" t="e">
        <f>#REF!-#REF!</f>
        <v>#REF!</v>
      </c>
    </row>
    <row r="643" spans="8:80" hidden="1" x14ac:dyDescent="0.3">
      <c r="H643" s="143" t="e">
        <f>#REF!-#REF!</f>
        <v>#REF!</v>
      </c>
      <c r="I643" s="143" t="e">
        <f>#REF!-#REF!</f>
        <v>#REF!</v>
      </c>
      <c r="J643" s="143" t="e">
        <f>#REF!-#REF!</f>
        <v>#REF!</v>
      </c>
      <c r="K643" s="143" t="e">
        <f>#REF!-#REF!</f>
        <v>#REF!</v>
      </c>
      <c r="L643" s="143" t="e">
        <f>#REF!-#REF!</f>
        <v>#REF!</v>
      </c>
      <c r="M643" s="143" t="e">
        <f>#REF!-#REF!</f>
        <v>#REF!</v>
      </c>
      <c r="N643" s="143" t="e">
        <f>#REF!-#REF!</f>
        <v>#REF!</v>
      </c>
      <c r="O643" s="143" t="e">
        <f>#REF!-#REF!</f>
        <v>#REF!</v>
      </c>
      <c r="P643" s="143" t="e">
        <f>#REF!-#REF!</f>
        <v>#REF!</v>
      </c>
      <c r="Q643" s="143" t="e">
        <f>#REF!-#REF!</f>
        <v>#REF!</v>
      </c>
      <c r="R643" s="143" t="e">
        <f>#REF!-#REF!</f>
        <v>#REF!</v>
      </c>
      <c r="S643" s="143" t="e">
        <f>#REF!-#REF!</f>
        <v>#REF!</v>
      </c>
      <c r="T643" s="143" t="e">
        <f>#REF!-#REF!</f>
        <v>#REF!</v>
      </c>
      <c r="U643" s="143" t="e">
        <f>#REF!-#REF!</f>
        <v>#REF!</v>
      </c>
      <c r="V643" s="143" t="e">
        <f>#REF!-#REF!</f>
        <v>#REF!</v>
      </c>
      <c r="W643" s="143" t="e">
        <f>#REF!-#REF!</f>
        <v>#REF!</v>
      </c>
      <c r="X643" s="143" t="e">
        <f>#REF!-#REF!</f>
        <v>#REF!</v>
      </c>
      <c r="Y643" s="143" t="e">
        <f>#REF!-#REF!</f>
        <v>#REF!</v>
      </c>
      <c r="Z643" s="143" t="e">
        <f>#REF!-#REF!</f>
        <v>#REF!</v>
      </c>
      <c r="AA643" s="143" t="e">
        <f>#REF!-#REF!</f>
        <v>#REF!</v>
      </c>
      <c r="AB643" s="143" t="e">
        <f>#REF!-#REF!</f>
        <v>#REF!</v>
      </c>
      <c r="AC643" s="143" t="e">
        <f>#REF!-#REF!</f>
        <v>#REF!</v>
      </c>
      <c r="AD643" s="143" t="e">
        <f>#REF!-#REF!</f>
        <v>#REF!</v>
      </c>
      <c r="AE643" s="143" t="e">
        <f>#REF!-#REF!</f>
        <v>#REF!</v>
      </c>
      <c r="AF643" s="143" t="e">
        <f>#REF!-#REF!</f>
        <v>#REF!</v>
      </c>
      <c r="AG643" s="143" t="e">
        <f>#REF!-#REF!</f>
        <v>#REF!</v>
      </c>
      <c r="AH643" s="143" t="e">
        <f>#REF!-#REF!</f>
        <v>#REF!</v>
      </c>
      <c r="AI643" s="143" t="e">
        <f>#REF!-#REF!</f>
        <v>#REF!</v>
      </c>
      <c r="AJ643" s="143" t="e">
        <f>#REF!-#REF!</f>
        <v>#REF!</v>
      </c>
      <c r="AK643" s="143" t="e">
        <f>#REF!-#REF!</f>
        <v>#REF!</v>
      </c>
      <c r="AL643" s="143" t="e">
        <f>#REF!-#REF!</f>
        <v>#REF!</v>
      </c>
      <c r="AM643" s="143" t="e">
        <f>#REF!-#REF!</f>
        <v>#REF!</v>
      </c>
      <c r="AN643" s="143" t="e">
        <f>#REF!-#REF!</f>
        <v>#REF!</v>
      </c>
      <c r="AO643" s="143" t="e">
        <f>#REF!-#REF!</f>
        <v>#REF!</v>
      </c>
      <c r="AP643" s="143" t="e">
        <f>#REF!-#REF!</f>
        <v>#REF!</v>
      </c>
      <c r="AQ643" s="143" t="e">
        <f>#REF!-#REF!</f>
        <v>#REF!</v>
      </c>
      <c r="AR643" s="143" t="e">
        <f>#REF!-#REF!</f>
        <v>#REF!</v>
      </c>
      <c r="AS643" s="143" t="e">
        <f>#REF!-#REF!</f>
        <v>#REF!</v>
      </c>
      <c r="AT643" s="143" t="e">
        <f>#REF!-#REF!</f>
        <v>#REF!</v>
      </c>
      <c r="AU643" s="143" t="e">
        <f>#REF!-#REF!</f>
        <v>#REF!</v>
      </c>
      <c r="AV643" s="143" t="e">
        <f>#REF!-#REF!</f>
        <v>#REF!</v>
      </c>
      <c r="AW643" s="143" t="e">
        <f>#REF!-#REF!</f>
        <v>#REF!</v>
      </c>
      <c r="AX643" s="143" t="e">
        <f>#REF!-#REF!</f>
        <v>#REF!</v>
      </c>
      <c r="AY643" s="143" t="e">
        <f>#REF!-#REF!</f>
        <v>#REF!</v>
      </c>
      <c r="AZ643" s="143" t="e">
        <f>#REF!-#REF!</f>
        <v>#REF!</v>
      </c>
      <c r="BA643" s="143" t="e">
        <f>#REF!-#REF!</f>
        <v>#REF!</v>
      </c>
      <c r="BB643" s="143" t="e">
        <f>#REF!-#REF!</f>
        <v>#REF!</v>
      </c>
      <c r="BC643" s="143" t="e">
        <f>#REF!-#REF!</f>
        <v>#REF!</v>
      </c>
      <c r="BD643" s="143" t="e">
        <f>#REF!-#REF!</f>
        <v>#REF!</v>
      </c>
      <c r="BE643" s="143" t="e">
        <f>#REF!-#REF!</f>
        <v>#REF!</v>
      </c>
      <c r="BF643" s="143" t="e">
        <f>#REF!-#REF!</f>
        <v>#REF!</v>
      </c>
      <c r="BG643" s="143" t="e">
        <f>#REF!-#REF!</f>
        <v>#REF!</v>
      </c>
      <c r="BH643" s="143" t="e">
        <f>#REF!-#REF!</f>
        <v>#REF!</v>
      </c>
      <c r="BI643" s="143" t="e">
        <f>#REF!-#REF!</f>
        <v>#REF!</v>
      </c>
      <c r="BJ643" s="143" t="e">
        <f>#REF!-#REF!</f>
        <v>#REF!</v>
      </c>
      <c r="BK643" s="143" t="e">
        <f>#REF!-#REF!</f>
        <v>#REF!</v>
      </c>
      <c r="BL643" s="143" t="e">
        <f>#REF!-#REF!</f>
        <v>#REF!</v>
      </c>
      <c r="BM643" s="143" t="e">
        <f>#REF!-#REF!</f>
        <v>#REF!</v>
      </c>
      <c r="BN643" s="143" t="e">
        <f>#REF!-#REF!</f>
        <v>#REF!</v>
      </c>
      <c r="BO643" s="143" t="e">
        <f>#REF!-#REF!</f>
        <v>#REF!</v>
      </c>
      <c r="BP643" s="143" t="e">
        <f>#REF!-#REF!</f>
        <v>#REF!</v>
      </c>
      <c r="BQ643" s="143" t="e">
        <f>#REF!-#REF!</f>
        <v>#REF!</v>
      </c>
      <c r="BR643" s="143" t="e">
        <f>#REF!-#REF!</f>
        <v>#REF!</v>
      </c>
      <c r="BS643" s="143" t="e">
        <f>#REF!-#REF!</f>
        <v>#REF!</v>
      </c>
      <c r="BT643" s="143" t="e">
        <f>#REF!-#REF!</f>
        <v>#REF!</v>
      </c>
      <c r="BU643" s="143" t="e">
        <f>#REF!-#REF!</f>
        <v>#REF!</v>
      </c>
      <c r="BV643" s="143" t="e">
        <f>#REF!-#REF!</f>
        <v>#REF!</v>
      </c>
      <c r="BW643" s="143" t="e">
        <f>#REF!-#REF!</f>
        <v>#REF!</v>
      </c>
      <c r="BX643" s="143" t="e">
        <f>#REF!-#REF!</f>
        <v>#REF!</v>
      </c>
      <c r="BY643" s="143" t="e">
        <f>#REF!-#REF!</f>
        <v>#REF!</v>
      </c>
      <c r="CA643" s="143" t="e">
        <f>#REF!-#REF!</f>
        <v>#REF!</v>
      </c>
      <c r="CB643" s="143" t="e">
        <f>#REF!-#REF!</f>
        <v>#REF!</v>
      </c>
    </row>
    <row r="644" spans="8:80" hidden="1" x14ac:dyDescent="0.3">
      <c r="H644" s="143" t="e">
        <f>#REF!-#REF!</f>
        <v>#REF!</v>
      </c>
      <c r="I644" s="143" t="e">
        <f>#REF!-#REF!</f>
        <v>#REF!</v>
      </c>
      <c r="J644" s="143" t="e">
        <f>#REF!-#REF!</f>
        <v>#REF!</v>
      </c>
      <c r="K644" s="143" t="e">
        <f>#REF!-#REF!</f>
        <v>#REF!</v>
      </c>
      <c r="L644" s="143" t="e">
        <f>#REF!-#REF!</f>
        <v>#REF!</v>
      </c>
      <c r="M644" s="143" t="e">
        <f>#REF!-#REF!</f>
        <v>#REF!</v>
      </c>
      <c r="N644" s="143" t="e">
        <f>#REF!-#REF!</f>
        <v>#REF!</v>
      </c>
      <c r="O644" s="143" t="e">
        <f>#REF!-#REF!</f>
        <v>#REF!</v>
      </c>
      <c r="P644" s="143" t="e">
        <f>#REF!-#REF!</f>
        <v>#REF!</v>
      </c>
      <c r="Q644" s="143" t="e">
        <f>#REF!-#REF!</f>
        <v>#REF!</v>
      </c>
      <c r="R644" s="143" t="e">
        <f>#REF!-#REF!</f>
        <v>#REF!</v>
      </c>
      <c r="S644" s="143" t="e">
        <f>#REF!-#REF!</f>
        <v>#REF!</v>
      </c>
      <c r="T644" s="143" t="e">
        <f>#REF!-#REF!</f>
        <v>#REF!</v>
      </c>
      <c r="U644" s="143" t="e">
        <f>#REF!-#REF!</f>
        <v>#REF!</v>
      </c>
      <c r="V644" s="143" t="e">
        <f>#REF!-#REF!</f>
        <v>#REF!</v>
      </c>
      <c r="W644" s="143" t="e">
        <f>#REF!-#REF!</f>
        <v>#REF!</v>
      </c>
      <c r="X644" s="143" t="e">
        <f>#REF!-#REF!</f>
        <v>#REF!</v>
      </c>
      <c r="Y644" s="143" t="e">
        <f>#REF!-#REF!</f>
        <v>#REF!</v>
      </c>
      <c r="Z644" s="143" t="e">
        <f>#REF!-#REF!</f>
        <v>#REF!</v>
      </c>
      <c r="AA644" s="143" t="e">
        <f>#REF!-#REF!</f>
        <v>#REF!</v>
      </c>
      <c r="AB644" s="143" t="e">
        <f>#REF!-#REF!</f>
        <v>#REF!</v>
      </c>
      <c r="AC644" s="143" t="e">
        <f>#REF!-#REF!</f>
        <v>#REF!</v>
      </c>
      <c r="AD644" s="143" t="e">
        <f>#REF!-#REF!</f>
        <v>#REF!</v>
      </c>
      <c r="AE644" s="143" t="e">
        <f>#REF!-#REF!</f>
        <v>#REF!</v>
      </c>
      <c r="AF644" s="143" t="e">
        <f>#REF!-#REF!</f>
        <v>#REF!</v>
      </c>
      <c r="AG644" s="143" t="e">
        <f>#REF!-#REF!</f>
        <v>#REF!</v>
      </c>
      <c r="AH644" s="143" t="e">
        <f>#REF!-#REF!</f>
        <v>#REF!</v>
      </c>
      <c r="AI644" s="143" t="e">
        <f>#REF!-#REF!</f>
        <v>#REF!</v>
      </c>
      <c r="AJ644" s="143" t="e">
        <f>#REF!-#REF!</f>
        <v>#REF!</v>
      </c>
      <c r="AK644" s="143" t="e">
        <f>#REF!-#REF!</f>
        <v>#REF!</v>
      </c>
      <c r="AL644" s="143" t="e">
        <f>#REF!-#REF!</f>
        <v>#REF!</v>
      </c>
      <c r="AM644" s="143" t="e">
        <f>#REF!-#REF!</f>
        <v>#REF!</v>
      </c>
      <c r="AN644" s="143" t="e">
        <f>#REF!-#REF!</f>
        <v>#REF!</v>
      </c>
      <c r="AO644" s="143" t="e">
        <f>#REF!-#REF!</f>
        <v>#REF!</v>
      </c>
      <c r="AP644" s="143" t="e">
        <f>#REF!-#REF!</f>
        <v>#REF!</v>
      </c>
      <c r="AQ644" s="143" t="e">
        <f>#REF!-#REF!</f>
        <v>#REF!</v>
      </c>
      <c r="AR644" s="143" t="e">
        <f>#REF!-#REF!</f>
        <v>#REF!</v>
      </c>
      <c r="AS644" s="143" t="e">
        <f>#REF!-#REF!</f>
        <v>#REF!</v>
      </c>
      <c r="AT644" s="143" t="e">
        <f>#REF!-#REF!</f>
        <v>#REF!</v>
      </c>
      <c r="AU644" s="143" t="e">
        <f>#REF!-#REF!</f>
        <v>#REF!</v>
      </c>
      <c r="AV644" s="143" t="e">
        <f>#REF!-#REF!</f>
        <v>#REF!</v>
      </c>
      <c r="AW644" s="143" t="e">
        <f>#REF!-#REF!</f>
        <v>#REF!</v>
      </c>
      <c r="AX644" s="143" t="e">
        <f>#REF!-#REF!</f>
        <v>#REF!</v>
      </c>
      <c r="AY644" s="143" t="e">
        <f>#REF!-#REF!</f>
        <v>#REF!</v>
      </c>
      <c r="AZ644" s="143" t="e">
        <f>#REF!-#REF!</f>
        <v>#REF!</v>
      </c>
      <c r="BA644" s="143" t="e">
        <f>#REF!-#REF!</f>
        <v>#REF!</v>
      </c>
      <c r="BB644" s="143" t="e">
        <f>#REF!-#REF!</f>
        <v>#REF!</v>
      </c>
      <c r="BC644" s="143" t="e">
        <f>#REF!-#REF!</f>
        <v>#REF!</v>
      </c>
      <c r="BD644" s="143" t="e">
        <f>#REF!-#REF!</f>
        <v>#REF!</v>
      </c>
      <c r="BE644" s="143" t="e">
        <f>#REF!-#REF!</f>
        <v>#REF!</v>
      </c>
      <c r="BF644" s="143" t="e">
        <f>#REF!-#REF!</f>
        <v>#REF!</v>
      </c>
      <c r="BG644" s="143" t="e">
        <f>#REF!-#REF!</f>
        <v>#REF!</v>
      </c>
      <c r="BH644" s="143" t="e">
        <f>#REF!-#REF!</f>
        <v>#REF!</v>
      </c>
      <c r="BI644" s="143" t="e">
        <f>#REF!-#REF!</f>
        <v>#REF!</v>
      </c>
      <c r="BJ644" s="143" t="e">
        <f>#REF!-#REF!</f>
        <v>#REF!</v>
      </c>
      <c r="BK644" s="143" t="e">
        <f>#REF!-#REF!</f>
        <v>#REF!</v>
      </c>
      <c r="BL644" s="143" t="e">
        <f>#REF!-#REF!</f>
        <v>#REF!</v>
      </c>
      <c r="BM644" s="143" t="e">
        <f>#REF!-#REF!</f>
        <v>#REF!</v>
      </c>
      <c r="BN644" s="143" t="e">
        <f>#REF!-#REF!</f>
        <v>#REF!</v>
      </c>
      <c r="BO644" s="143" t="e">
        <f>#REF!-#REF!</f>
        <v>#REF!</v>
      </c>
      <c r="BP644" s="143" t="e">
        <f>#REF!-#REF!</f>
        <v>#REF!</v>
      </c>
      <c r="BQ644" s="143" t="e">
        <f>#REF!-#REF!</f>
        <v>#REF!</v>
      </c>
      <c r="BR644" s="143" t="e">
        <f>#REF!-#REF!</f>
        <v>#REF!</v>
      </c>
      <c r="BS644" s="143" t="e">
        <f>#REF!-#REF!</f>
        <v>#REF!</v>
      </c>
      <c r="BT644" s="143" t="e">
        <f>#REF!-#REF!</f>
        <v>#REF!</v>
      </c>
      <c r="BU644" s="143" t="e">
        <f>#REF!-#REF!</f>
        <v>#REF!</v>
      </c>
      <c r="BV644" s="143" t="e">
        <f>#REF!-#REF!</f>
        <v>#REF!</v>
      </c>
      <c r="BW644" s="143" t="e">
        <f>#REF!-#REF!</f>
        <v>#REF!</v>
      </c>
      <c r="BX644" s="143" t="e">
        <f>#REF!-#REF!</f>
        <v>#REF!</v>
      </c>
      <c r="BY644" s="143" t="e">
        <f>#REF!-#REF!</f>
        <v>#REF!</v>
      </c>
      <c r="CA644" s="143" t="e">
        <f>#REF!-#REF!</f>
        <v>#REF!</v>
      </c>
      <c r="CB644" s="143" t="e">
        <f>#REF!-#REF!</f>
        <v>#REF!</v>
      </c>
    </row>
    <row r="645" spans="8:80" hidden="1" x14ac:dyDescent="0.3">
      <c r="H645" s="143" t="e">
        <f>#REF!-#REF!</f>
        <v>#REF!</v>
      </c>
      <c r="I645" s="143" t="e">
        <f>#REF!-#REF!</f>
        <v>#REF!</v>
      </c>
      <c r="J645" s="143" t="e">
        <f>#REF!-#REF!</f>
        <v>#REF!</v>
      </c>
      <c r="K645" s="143" t="e">
        <f>#REF!-#REF!</f>
        <v>#REF!</v>
      </c>
      <c r="L645" s="143" t="e">
        <f>#REF!-#REF!</f>
        <v>#REF!</v>
      </c>
      <c r="M645" s="143" t="e">
        <f>#REF!-#REF!</f>
        <v>#REF!</v>
      </c>
      <c r="N645" s="143" t="e">
        <f>#REF!-#REF!</f>
        <v>#REF!</v>
      </c>
      <c r="O645" s="143" t="e">
        <f>#REF!-#REF!</f>
        <v>#REF!</v>
      </c>
      <c r="P645" s="143" t="e">
        <f>#REF!-#REF!</f>
        <v>#REF!</v>
      </c>
      <c r="Q645" s="143" t="e">
        <f>#REF!-#REF!</f>
        <v>#REF!</v>
      </c>
      <c r="R645" s="143" t="e">
        <f>#REF!-#REF!</f>
        <v>#REF!</v>
      </c>
      <c r="S645" s="143" t="e">
        <f>#REF!-#REF!</f>
        <v>#REF!</v>
      </c>
      <c r="T645" s="143" t="e">
        <f>#REF!-#REF!</f>
        <v>#REF!</v>
      </c>
      <c r="U645" s="143" t="e">
        <f>#REF!-#REF!</f>
        <v>#REF!</v>
      </c>
      <c r="V645" s="143" t="e">
        <f>#REF!-#REF!</f>
        <v>#REF!</v>
      </c>
      <c r="W645" s="143" t="e">
        <f>#REF!-#REF!</f>
        <v>#REF!</v>
      </c>
      <c r="X645" s="143" t="e">
        <f>#REF!-#REF!</f>
        <v>#REF!</v>
      </c>
      <c r="Y645" s="143" t="e">
        <f>#REF!-#REF!</f>
        <v>#REF!</v>
      </c>
      <c r="Z645" s="143" t="e">
        <f>#REF!-#REF!</f>
        <v>#REF!</v>
      </c>
      <c r="AA645" s="143" t="e">
        <f>#REF!-#REF!</f>
        <v>#REF!</v>
      </c>
      <c r="AB645" s="143" t="e">
        <f>#REF!-#REF!</f>
        <v>#REF!</v>
      </c>
      <c r="AC645" s="143" t="e">
        <f>#REF!-#REF!</f>
        <v>#REF!</v>
      </c>
      <c r="AD645" s="143" t="e">
        <f>#REF!-#REF!</f>
        <v>#REF!</v>
      </c>
      <c r="AE645" s="143" t="e">
        <f>#REF!-#REF!</f>
        <v>#REF!</v>
      </c>
      <c r="AF645" s="143" t="e">
        <f>#REF!-#REF!</f>
        <v>#REF!</v>
      </c>
      <c r="AG645" s="143" t="e">
        <f>#REF!-#REF!</f>
        <v>#REF!</v>
      </c>
      <c r="AH645" s="143" t="e">
        <f>#REF!-#REF!</f>
        <v>#REF!</v>
      </c>
      <c r="AI645" s="143" t="e">
        <f>#REF!-#REF!</f>
        <v>#REF!</v>
      </c>
      <c r="AJ645" s="143" t="e">
        <f>#REF!-#REF!</f>
        <v>#REF!</v>
      </c>
      <c r="AK645" s="143" t="e">
        <f>#REF!-#REF!</f>
        <v>#REF!</v>
      </c>
      <c r="AL645" s="143" t="e">
        <f>#REF!-#REF!</f>
        <v>#REF!</v>
      </c>
      <c r="AM645" s="143" t="e">
        <f>#REF!-#REF!</f>
        <v>#REF!</v>
      </c>
      <c r="AN645" s="143" t="e">
        <f>#REF!-#REF!</f>
        <v>#REF!</v>
      </c>
      <c r="AO645" s="143" t="e">
        <f>#REF!-#REF!</f>
        <v>#REF!</v>
      </c>
      <c r="AP645" s="143" t="e">
        <f>#REF!-#REF!</f>
        <v>#REF!</v>
      </c>
      <c r="AQ645" s="143" t="e">
        <f>#REF!-#REF!</f>
        <v>#REF!</v>
      </c>
      <c r="AR645" s="143" t="e">
        <f>#REF!-#REF!</f>
        <v>#REF!</v>
      </c>
      <c r="AS645" s="143" t="e">
        <f>#REF!-#REF!</f>
        <v>#REF!</v>
      </c>
      <c r="AT645" s="143" t="e">
        <f>#REF!-#REF!</f>
        <v>#REF!</v>
      </c>
      <c r="AU645" s="143" t="e">
        <f>#REF!-#REF!</f>
        <v>#REF!</v>
      </c>
      <c r="AV645" s="143" t="e">
        <f>#REF!-#REF!</f>
        <v>#REF!</v>
      </c>
      <c r="AW645" s="143" t="e">
        <f>#REF!-#REF!</f>
        <v>#REF!</v>
      </c>
      <c r="AX645" s="143" t="e">
        <f>#REF!-#REF!</f>
        <v>#REF!</v>
      </c>
      <c r="AY645" s="143" t="e">
        <f>#REF!-#REF!</f>
        <v>#REF!</v>
      </c>
      <c r="AZ645" s="143" t="e">
        <f>#REF!-#REF!</f>
        <v>#REF!</v>
      </c>
      <c r="BA645" s="143" t="e">
        <f>#REF!-#REF!</f>
        <v>#REF!</v>
      </c>
      <c r="BB645" s="143" t="e">
        <f>#REF!-#REF!</f>
        <v>#REF!</v>
      </c>
      <c r="BC645" s="143" t="e">
        <f>#REF!-#REF!</f>
        <v>#REF!</v>
      </c>
      <c r="BD645" s="143" t="e">
        <f>#REF!-#REF!</f>
        <v>#REF!</v>
      </c>
      <c r="BE645" s="143" t="e">
        <f>#REF!-#REF!</f>
        <v>#REF!</v>
      </c>
      <c r="BF645" s="143" t="e">
        <f>#REF!-#REF!</f>
        <v>#REF!</v>
      </c>
      <c r="BG645" s="143" t="e">
        <f>#REF!-#REF!</f>
        <v>#REF!</v>
      </c>
      <c r="BH645" s="143" t="e">
        <f>#REF!-#REF!</f>
        <v>#REF!</v>
      </c>
      <c r="BI645" s="143" t="e">
        <f>#REF!-#REF!</f>
        <v>#REF!</v>
      </c>
      <c r="BJ645" s="143" t="e">
        <f>#REF!-#REF!</f>
        <v>#REF!</v>
      </c>
      <c r="BK645" s="143" t="e">
        <f>#REF!-#REF!</f>
        <v>#REF!</v>
      </c>
      <c r="BL645" s="143" t="e">
        <f>#REF!-#REF!</f>
        <v>#REF!</v>
      </c>
      <c r="BM645" s="143" t="e">
        <f>#REF!-#REF!</f>
        <v>#REF!</v>
      </c>
      <c r="BN645" s="143" t="e">
        <f>#REF!-#REF!</f>
        <v>#REF!</v>
      </c>
      <c r="BO645" s="143" t="e">
        <f>#REF!-#REF!</f>
        <v>#REF!</v>
      </c>
      <c r="BP645" s="143" t="e">
        <f>#REF!-#REF!</f>
        <v>#REF!</v>
      </c>
      <c r="BQ645" s="143" t="e">
        <f>#REF!-#REF!</f>
        <v>#REF!</v>
      </c>
      <c r="BR645" s="143" t="e">
        <f>#REF!-#REF!</f>
        <v>#REF!</v>
      </c>
      <c r="BS645" s="143" t="e">
        <f>#REF!-#REF!</f>
        <v>#REF!</v>
      </c>
      <c r="BT645" s="143" t="e">
        <f>#REF!-#REF!</f>
        <v>#REF!</v>
      </c>
      <c r="BU645" s="143" t="e">
        <f>#REF!-#REF!</f>
        <v>#REF!</v>
      </c>
      <c r="BV645" s="143" t="e">
        <f>#REF!-#REF!</f>
        <v>#REF!</v>
      </c>
      <c r="BW645" s="143" t="e">
        <f>#REF!-#REF!</f>
        <v>#REF!</v>
      </c>
      <c r="BX645" s="143" t="e">
        <f>#REF!-#REF!</f>
        <v>#REF!</v>
      </c>
      <c r="BY645" s="143" t="e">
        <f>#REF!-#REF!</f>
        <v>#REF!</v>
      </c>
      <c r="CA645" s="143" t="e">
        <f>#REF!-#REF!</f>
        <v>#REF!</v>
      </c>
      <c r="CB645" s="143" t="e">
        <f>#REF!-#REF!</f>
        <v>#REF!</v>
      </c>
    </row>
    <row r="646" spans="8:80" hidden="1" x14ac:dyDescent="0.3">
      <c r="H646" s="143" t="e">
        <f>#REF!-#REF!</f>
        <v>#REF!</v>
      </c>
      <c r="I646" s="143" t="e">
        <f>#REF!-#REF!</f>
        <v>#REF!</v>
      </c>
      <c r="J646" s="143" t="e">
        <f>#REF!-#REF!</f>
        <v>#REF!</v>
      </c>
      <c r="K646" s="143" t="e">
        <f>#REF!-#REF!</f>
        <v>#REF!</v>
      </c>
      <c r="L646" s="143" t="e">
        <f>#REF!-#REF!</f>
        <v>#REF!</v>
      </c>
      <c r="M646" s="143" t="e">
        <f>#REF!-#REF!</f>
        <v>#REF!</v>
      </c>
      <c r="N646" s="143" t="e">
        <f>#REF!-#REF!</f>
        <v>#REF!</v>
      </c>
      <c r="O646" s="143" t="e">
        <f>#REF!-#REF!</f>
        <v>#REF!</v>
      </c>
      <c r="P646" s="143" t="e">
        <f>#REF!-#REF!</f>
        <v>#REF!</v>
      </c>
      <c r="Q646" s="143" t="e">
        <f>#REF!-#REF!</f>
        <v>#REF!</v>
      </c>
      <c r="R646" s="143" t="e">
        <f>#REF!-#REF!</f>
        <v>#REF!</v>
      </c>
      <c r="S646" s="143" t="e">
        <f>#REF!-#REF!</f>
        <v>#REF!</v>
      </c>
      <c r="T646" s="143" t="e">
        <f>#REF!-#REF!</f>
        <v>#REF!</v>
      </c>
      <c r="U646" s="143" t="e">
        <f>#REF!-#REF!</f>
        <v>#REF!</v>
      </c>
      <c r="V646" s="143" t="e">
        <f>#REF!-#REF!</f>
        <v>#REF!</v>
      </c>
      <c r="W646" s="143" t="e">
        <f>#REF!-#REF!</f>
        <v>#REF!</v>
      </c>
      <c r="X646" s="143" t="e">
        <f>#REF!-#REF!</f>
        <v>#REF!</v>
      </c>
      <c r="Y646" s="143" t="e">
        <f>#REF!-#REF!</f>
        <v>#REF!</v>
      </c>
      <c r="Z646" s="143" t="e">
        <f>#REF!-#REF!</f>
        <v>#REF!</v>
      </c>
      <c r="AA646" s="143" t="e">
        <f>#REF!-#REF!</f>
        <v>#REF!</v>
      </c>
      <c r="AB646" s="143" t="e">
        <f>#REF!-#REF!</f>
        <v>#REF!</v>
      </c>
      <c r="AC646" s="143" t="e">
        <f>#REF!-#REF!</f>
        <v>#REF!</v>
      </c>
      <c r="AD646" s="143" t="e">
        <f>#REF!-#REF!</f>
        <v>#REF!</v>
      </c>
      <c r="AE646" s="143" t="e">
        <f>#REF!-#REF!</f>
        <v>#REF!</v>
      </c>
      <c r="AF646" s="143" t="e">
        <f>#REF!-#REF!</f>
        <v>#REF!</v>
      </c>
      <c r="AG646" s="143" t="e">
        <f>#REF!-#REF!</f>
        <v>#REF!</v>
      </c>
      <c r="AH646" s="143" t="e">
        <f>#REF!-#REF!</f>
        <v>#REF!</v>
      </c>
      <c r="AI646" s="143" t="e">
        <f>#REF!-#REF!</f>
        <v>#REF!</v>
      </c>
      <c r="AJ646" s="143" t="e">
        <f>#REF!-#REF!</f>
        <v>#REF!</v>
      </c>
      <c r="AK646" s="143" t="e">
        <f>#REF!-#REF!</f>
        <v>#REF!</v>
      </c>
      <c r="AL646" s="143" t="e">
        <f>#REF!-#REF!</f>
        <v>#REF!</v>
      </c>
      <c r="AM646" s="143" t="e">
        <f>#REF!-#REF!</f>
        <v>#REF!</v>
      </c>
      <c r="AN646" s="143" t="e">
        <f>#REF!-#REF!</f>
        <v>#REF!</v>
      </c>
      <c r="AO646" s="143" t="e">
        <f>#REF!-#REF!</f>
        <v>#REF!</v>
      </c>
      <c r="AP646" s="143" t="e">
        <f>#REF!-#REF!</f>
        <v>#REF!</v>
      </c>
      <c r="AQ646" s="143" t="e">
        <f>#REF!-#REF!</f>
        <v>#REF!</v>
      </c>
      <c r="AR646" s="143" t="e">
        <f>#REF!-#REF!</f>
        <v>#REF!</v>
      </c>
      <c r="AS646" s="143" t="e">
        <f>#REF!-#REF!</f>
        <v>#REF!</v>
      </c>
      <c r="AT646" s="143" t="e">
        <f>#REF!-#REF!</f>
        <v>#REF!</v>
      </c>
      <c r="AU646" s="143" t="e">
        <f>#REF!-#REF!</f>
        <v>#REF!</v>
      </c>
      <c r="AV646" s="143" t="e">
        <f>#REF!-#REF!</f>
        <v>#REF!</v>
      </c>
      <c r="AW646" s="143" t="e">
        <f>#REF!-#REF!</f>
        <v>#REF!</v>
      </c>
      <c r="AX646" s="143" t="e">
        <f>#REF!-#REF!</f>
        <v>#REF!</v>
      </c>
      <c r="AY646" s="143" t="e">
        <f>#REF!-#REF!</f>
        <v>#REF!</v>
      </c>
      <c r="AZ646" s="143" t="e">
        <f>#REF!-#REF!</f>
        <v>#REF!</v>
      </c>
      <c r="BA646" s="143" t="e">
        <f>#REF!-#REF!</f>
        <v>#REF!</v>
      </c>
      <c r="BB646" s="143" t="e">
        <f>#REF!-#REF!</f>
        <v>#REF!</v>
      </c>
      <c r="BC646" s="143" t="e">
        <f>#REF!-#REF!</f>
        <v>#REF!</v>
      </c>
      <c r="BD646" s="143" t="e">
        <f>#REF!-#REF!</f>
        <v>#REF!</v>
      </c>
      <c r="BE646" s="143" t="e">
        <f>#REF!-#REF!</f>
        <v>#REF!</v>
      </c>
      <c r="BF646" s="143" t="e">
        <f>#REF!-#REF!</f>
        <v>#REF!</v>
      </c>
      <c r="BG646" s="143" t="e">
        <f>#REF!-#REF!</f>
        <v>#REF!</v>
      </c>
      <c r="BH646" s="143" t="e">
        <f>#REF!-#REF!</f>
        <v>#REF!</v>
      </c>
      <c r="BI646" s="143" t="e">
        <f>#REF!-#REF!</f>
        <v>#REF!</v>
      </c>
      <c r="BJ646" s="143" t="e">
        <f>#REF!-#REF!</f>
        <v>#REF!</v>
      </c>
      <c r="BK646" s="143" t="e">
        <f>#REF!-#REF!</f>
        <v>#REF!</v>
      </c>
      <c r="BL646" s="143" t="e">
        <f>#REF!-#REF!</f>
        <v>#REF!</v>
      </c>
      <c r="BM646" s="143" t="e">
        <f>#REF!-#REF!</f>
        <v>#REF!</v>
      </c>
      <c r="BN646" s="143" t="e">
        <f>#REF!-#REF!</f>
        <v>#REF!</v>
      </c>
      <c r="BO646" s="143" t="e">
        <f>#REF!-#REF!</f>
        <v>#REF!</v>
      </c>
      <c r="BP646" s="143" t="e">
        <f>#REF!-#REF!</f>
        <v>#REF!</v>
      </c>
      <c r="BQ646" s="143" t="e">
        <f>#REF!-#REF!</f>
        <v>#REF!</v>
      </c>
      <c r="BR646" s="143" t="e">
        <f>#REF!-#REF!</f>
        <v>#REF!</v>
      </c>
      <c r="BS646" s="143" t="e">
        <f>#REF!-#REF!</f>
        <v>#REF!</v>
      </c>
      <c r="BT646" s="143" t="e">
        <f>#REF!-#REF!</f>
        <v>#REF!</v>
      </c>
      <c r="BU646" s="143" t="e">
        <f>#REF!-#REF!</f>
        <v>#REF!</v>
      </c>
      <c r="BV646" s="143" t="e">
        <f>#REF!-#REF!</f>
        <v>#REF!</v>
      </c>
      <c r="BW646" s="143" t="e">
        <f>#REF!-#REF!</f>
        <v>#REF!</v>
      </c>
      <c r="BX646" s="143" t="e">
        <f>#REF!-#REF!</f>
        <v>#REF!</v>
      </c>
      <c r="BY646" s="143" t="e">
        <f>#REF!-#REF!</f>
        <v>#REF!</v>
      </c>
      <c r="CA646" s="143" t="e">
        <f>#REF!-#REF!</f>
        <v>#REF!</v>
      </c>
      <c r="CB646" s="143" t="e">
        <f>#REF!-#REF!</f>
        <v>#REF!</v>
      </c>
    </row>
    <row r="647" spans="8:80" hidden="1" x14ac:dyDescent="0.3">
      <c r="H647" s="143" t="e">
        <f>#REF!-#REF!</f>
        <v>#REF!</v>
      </c>
      <c r="I647" s="143" t="e">
        <f>#REF!-#REF!</f>
        <v>#REF!</v>
      </c>
      <c r="J647" s="143" t="e">
        <f>#REF!-#REF!</f>
        <v>#REF!</v>
      </c>
      <c r="K647" s="143" t="e">
        <f>#REF!-#REF!</f>
        <v>#REF!</v>
      </c>
      <c r="L647" s="143" t="e">
        <f>#REF!-#REF!</f>
        <v>#REF!</v>
      </c>
      <c r="M647" s="143" t="e">
        <f>#REF!-#REF!</f>
        <v>#REF!</v>
      </c>
      <c r="N647" s="143" t="e">
        <f>#REF!-#REF!</f>
        <v>#REF!</v>
      </c>
      <c r="O647" s="143" t="e">
        <f>#REF!-#REF!</f>
        <v>#REF!</v>
      </c>
      <c r="P647" s="143" t="e">
        <f>#REF!-#REF!</f>
        <v>#REF!</v>
      </c>
      <c r="Q647" s="143" t="e">
        <f>#REF!-#REF!</f>
        <v>#REF!</v>
      </c>
      <c r="R647" s="143" t="e">
        <f>#REF!-#REF!</f>
        <v>#REF!</v>
      </c>
      <c r="S647" s="143" t="e">
        <f>#REF!-#REF!</f>
        <v>#REF!</v>
      </c>
      <c r="T647" s="143" t="e">
        <f>#REF!-#REF!</f>
        <v>#REF!</v>
      </c>
      <c r="U647" s="143" t="e">
        <f>#REF!-#REF!</f>
        <v>#REF!</v>
      </c>
      <c r="V647" s="143" t="e">
        <f>#REF!-#REF!</f>
        <v>#REF!</v>
      </c>
      <c r="W647" s="143" t="e">
        <f>#REF!-#REF!</f>
        <v>#REF!</v>
      </c>
      <c r="X647" s="143" t="e">
        <f>#REF!-#REF!</f>
        <v>#REF!</v>
      </c>
      <c r="Y647" s="143" t="e">
        <f>#REF!-#REF!</f>
        <v>#REF!</v>
      </c>
      <c r="Z647" s="143" t="e">
        <f>#REF!-#REF!</f>
        <v>#REF!</v>
      </c>
      <c r="AA647" s="143" t="e">
        <f>#REF!-#REF!</f>
        <v>#REF!</v>
      </c>
      <c r="AB647" s="143" t="e">
        <f>#REF!-#REF!</f>
        <v>#REF!</v>
      </c>
      <c r="AC647" s="143" t="e">
        <f>#REF!-#REF!</f>
        <v>#REF!</v>
      </c>
      <c r="AD647" s="143" t="e">
        <f>#REF!-#REF!</f>
        <v>#REF!</v>
      </c>
      <c r="AE647" s="143" t="e">
        <f>#REF!-#REF!</f>
        <v>#REF!</v>
      </c>
      <c r="AF647" s="143" t="e">
        <f>#REF!-#REF!</f>
        <v>#REF!</v>
      </c>
      <c r="AG647" s="143" t="e">
        <f>#REF!-#REF!</f>
        <v>#REF!</v>
      </c>
      <c r="AH647" s="143" t="e">
        <f>#REF!-#REF!</f>
        <v>#REF!</v>
      </c>
      <c r="AI647" s="143" t="e">
        <f>#REF!-#REF!</f>
        <v>#REF!</v>
      </c>
      <c r="AJ647" s="143" t="e">
        <f>#REF!-#REF!</f>
        <v>#REF!</v>
      </c>
      <c r="AK647" s="143" t="e">
        <f>#REF!-#REF!</f>
        <v>#REF!</v>
      </c>
      <c r="AL647" s="143" t="e">
        <f>#REF!-#REF!</f>
        <v>#REF!</v>
      </c>
      <c r="AM647" s="143" t="e">
        <f>#REF!-#REF!</f>
        <v>#REF!</v>
      </c>
      <c r="AN647" s="143" t="e">
        <f>#REF!-#REF!</f>
        <v>#REF!</v>
      </c>
      <c r="AO647" s="143" t="e">
        <f>#REF!-#REF!</f>
        <v>#REF!</v>
      </c>
      <c r="AP647" s="143" t="e">
        <f>#REF!-#REF!</f>
        <v>#REF!</v>
      </c>
      <c r="AQ647" s="143" t="e">
        <f>#REF!-#REF!</f>
        <v>#REF!</v>
      </c>
      <c r="AR647" s="143" t="e">
        <f>#REF!-#REF!</f>
        <v>#REF!</v>
      </c>
      <c r="AS647" s="143" t="e">
        <f>#REF!-#REF!</f>
        <v>#REF!</v>
      </c>
      <c r="AT647" s="143" t="e">
        <f>#REF!-#REF!</f>
        <v>#REF!</v>
      </c>
      <c r="AU647" s="143" t="e">
        <f>#REF!-#REF!</f>
        <v>#REF!</v>
      </c>
      <c r="AV647" s="143" t="e">
        <f>#REF!-#REF!</f>
        <v>#REF!</v>
      </c>
      <c r="AW647" s="143" t="e">
        <f>#REF!-#REF!</f>
        <v>#REF!</v>
      </c>
      <c r="AX647" s="143" t="e">
        <f>#REF!-#REF!</f>
        <v>#REF!</v>
      </c>
      <c r="AY647" s="143" t="e">
        <f>#REF!-#REF!</f>
        <v>#REF!</v>
      </c>
      <c r="AZ647" s="143" t="e">
        <f>#REF!-#REF!</f>
        <v>#REF!</v>
      </c>
      <c r="BA647" s="143" t="e">
        <f>#REF!-#REF!</f>
        <v>#REF!</v>
      </c>
      <c r="BB647" s="143" t="e">
        <f>#REF!-#REF!</f>
        <v>#REF!</v>
      </c>
      <c r="BC647" s="143" t="e">
        <f>#REF!-#REF!</f>
        <v>#REF!</v>
      </c>
      <c r="BD647" s="143" t="e">
        <f>#REF!-#REF!</f>
        <v>#REF!</v>
      </c>
      <c r="BE647" s="143" t="e">
        <f>#REF!-#REF!</f>
        <v>#REF!</v>
      </c>
      <c r="BF647" s="143" t="e">
        <f>#REF!-#REF!</f>
        <v>#REF!</v>
      </c>
      <c r="BG647" s="143" t="e">
        <f>#REF!-#REF!</f>
        <v>#REF!</v>
      </c>
      <c r="BH647" s="143" t="e">
        <f>#REF!-#REF!</f>
        <v>#REF!</v>
      </c>
      <c r="BI647" s="143" t="e">
        <f>#REF!-#REF!</f>
        <v>#REF!</v>
      </c>
      <c r="BJ647" s="143" t="e">
        <f>#REF!-#REF!</f>
        <v>#REF!</v>
      </c>
      <c r="BK647" s="143" t="e">
        <f>#REF!-#REF!</f>
        <v>#REF!</v>
      </c>
      <c r="BL647" s="143" t="e">
        <f>#REF!-#REF!</f>
        <v>#REF!</v>
      </c>
      <c r="BM647" s="143" t="e">
        <f>#REF!-#REF!</f>
        <v>#REF!</v>
      </c>
      <c r="BN647" s="143" t="e">
        <f>#REF!-#REF!</f>
        <v>#REF!</v>
      </c>
      <c r="BO647" s="143" t="e">
        <f>#REF!-#REF!</f>
        <v>#REF!</v>
      </c>
      <c r="BP647" s="143" t="e">
        <f>#REF!-#REF!</f>
        <v>#REF!</v>
      </c>
      <c r="BQ647" s="143" t="e">
        <f>#REF!-#REF!</f>
        <v>#REF!</v>
      </c>
      <c r="BR647" s="143" t="e">
        <f>#REF!-#REF!</f>
        <v>#REF!</v>
      </c>
      <c r="BS647" s="143" t="e">
        <f>#REF!-#REF!</f>
        <v>#REF!</v>
      </c>
      <c r="BT647" s="143" t="e">
        <f>#REF!-#REF!</f>
        <v>#REF!</v>
      </c>
      <c r="BU647" s="143" t="e">
        <f>#REF!-#REF!</f>
        <v>#REF!</v>
      </c>
      <c r="BV647" s="143" t="e">
        <f>#REF!-#REF!</f>
        <v>#REF!</v>
      </c>
      <c r="BW647" s="143" t="e">
        <f>#REF!-#REF!</f>
        <v>#REF!</v>
      </c>
      <c r="BX647" s="143" t="e">
        <f>#REF!-#REF!</f>
        <v>#REF!</v>
      </c>
      <c r="BY647" s="143" t="e">
        <f>#REF!-#REF!</f>
        <v>#REF!</v>
      </c>
      <c r="CA647" s="143" t="e">
        <f>#REF!-#REF!</f>
        <v>#REF!</v>
      </c>
      <c r="CB647" s="143" t="e">
        <f>#REF!-#REF!</f>
        <v>#REF!</v>
      </c>
    </row>
    <row r="648" spans="8:80" hidden="1" x14ac:dyDescent="0.3">
      <c r="H648" s="143" t="e">
        <f>#REF!-#REF!</f>
        <v>#REF!</v>
      </c>
      <c r="I648" s="143" t="e">
        <f>#REF!-#REF!</f>
        <v>#REF!</v>
      </c>
      <c r="J648" s="143" t="e">
        <f>#REF!-#REF!</f>
        <v>#REF!</v>
      </c>
      <c r="K648" s="143" t="e">
        <f>#REF!-#REF!</f>
        <v>#REF!</v>
      </c>
      <c r="L648" s="143" t="e">
        <f>#REF!-#REF!</f>
        <v>#REF!</v>
      </c>
      <c r="M648" s="143" t="e">
        <f>#REF!-#REF!</f>
        <v>#REF!</v>
      </c>
      <c r="N648" s="143" t="e">
        <f>#REF!-#REF!</f>
        <v>#REF!</v>
      </c>
      <c r="O648" s="143" t="e">
        <f>#REF!-#REF!</f>
        <v>#REF!</v>
      </c>
      <c r="P648" s="143" t="e">
        <f>#REF!-#REF!</f>
        <v>#REF!</v>
      </c>
      <c r="Q648" s="143" t="e">
        <f>#REF!-#REF!</f>
        <v>#REF!</v>
      </c>
      <c r="R648" s="143" t="e">
        <f>#REF!-#REF!</f>
        <v>#REF!</v>
      </c>
      <c r="S648" s="143" t="e">
        <f>#REF!-#REF!</f>
        <v>#REF!</v>
      </c>
      <c r="T648" s="143" t="e">
        <f>#REF!-#REF!</f>
        <v>#REF!</v>
      </c>
      <c r="U648" s="143" t="e">
        <f>#REF!-#REF!</f>
        <v>#REF!</v>
      </c>
      <c r="V648" s="143" t="e">
        <f>#REF!-#REF!</f>
        <v>#REF!</v>
      </c>
      <c r="W648" s="143" t="e">
        <f>#REF!-#REF!</f>
        <v>#REF!</v>
      </c>
      <c r="X648" s="143" t="e">
        <f>#REF!-#REF!</f>
        <v>#REF!</v>
      </c>
      <c r="Y648" s="143" t="e">
        <f>#REF!-#REF!</f>
        <v>#REF!</v>
      </c>
      <c r="Z648" s="143" t="e">
        <f>#REF!-#REF!</f>
        <v>#REF!</v>
      </c>
      <c r="AA648" s="143" t="e">
        <f>#REF!-#REF!</f>
        <v>#REF!</v>
      </c>
      <c r="AB648" s="143" t="e">
        <f>#REF!-#REF!</f>
        <v>#REF!</v>
      </c>
      <c r="AC648" s="143" t="e">
        <f>#REF!-#REF!</f>
        <v>#REF!</v>
      </c>
      <c r="AD648" s="143" t="e">
        <f>#REF!-#REF!</f>
        <v>#REF!</v>
      </c>
      <c r="AE648" s="143" t="e">
        <f>#REF!-#REF!</f>
        <v>#REF!</v>
      </c>
      <c r="AF648" s="143" t="e">
        <f>#REF!-#REF!</f>
        <v>#REF!</v>
      </c>
      <c r="AG648" s="143" t="e">
        <f>#REF!-#REF!</f>
        <v>#REF!</v>
      </c>
      <c r="AH648" s="143" t="e">
        <f>#REF!-#REF!</f>
        <v>#REF!</v>
      </c>
      <c r="AI648" s="143" t="e">
        <f>#REF!-#REF!</f>
        <v>#REF!</v>
      </c>
      <c r="AJ648" s="143" t="e">
        <f>#REF!-#REF!</f>
        <v>#REF!</v>
      </c>
      <c r="AK648" s="143" t="e">
        <f>#REF!-#REF!</f>
        <v>#REF!</v>
      </c>
      <c r="AL648" s="143" t="e">
        <f>#REF!-#REF!</f>
        <v>#REF!</v>
      </c>
      <c r="AM648" s="143" t="e">
        <f>#REF!-#REF!</f>
        <v>#REF!</v>
      </c>
      <c r="AN648" s="143" t="e">
        <f>#REF!-#REF!</f>
        <v>#REF!</v>
      </c>
      <c r="AO648" s="143" t="e">
        <f>#REF!-#REF!</f>
        <v>#REF!</v>
      </c>
      <c r="AP648" s="143" t="e">
        <f>#REF!-#REF!</f>
        <v>#REF!</v>
      </c>
      <c r="AQ648" s="143" t="e">
        <f>#REF!-#REF!</f>
        <v>#REF!</v>
      </c>
      <c r="AR648" s="143" t="e">
        <f>#REF!-#REF!</f>
        <v>#REF!</v>
      </c>
      <c r="AS648" s="143" t="e">
        <f>#REF!-#REF!</f>
        <v>#REF!</v>
      </c>
      <c r="AT648" s="143" t="e">
        <f>#REF!-#REF!</f>
        <v>#REF!</v>
      </c>
      <c r="AU648" s="143" t="e">
        <f>#REF!-#REF!</f>
        <v>#REF!</v>
      </c>
      <c r="AV648" s="143" t="e">
        <f>#REF!-#REF!</f>
        <v>#REF!</v>
      </c>
      <c r="AW648" s="143" t="e">
        <f>#REF!-#REF!</f>
        <v>#REF!</v>
      </c>
      <c r="AX648" s="143" t="e">
        <f>#REF!-#REF!</f>
        <v>#REF!</v>
      </c>
      <c r="AY648" s="143" t="e">
        <f>#REF!-#REF!</f>
        <v>#REF!</v>
      </c>
      <c r="AZ648" s="143" t="e">
        <f>#REF!-#REF!</f>
        <v>#REF!</v>
      </c>
      <c r="BA648" s="143" t="e">
        <f>#REF!-#REF!</f>
        <v>#REF!</v>
      </c>
      <c r="BB648" s="143" t="e">
        <f>#REF!-#REF!</f>
        <v>#REF!</v>
      </c>
      <c r="BC648" s="143" t="e">
        <f>#REF!-#REF!</f>
        <v>#REF!</v>
      </c>
      <c r="BD648" s="143" t="e">
        <f>#REF!-#REF!</f>
        <v>#REF!</v>
      </c>
      <c r="BE648" s="143" t="e">
        <f>#REF!-#REF!</f>
        <v>#REF!</v>
      </c>
      <c r="BF648" s="143" t="e">
        <f>#REF!-#REF!</f>
        <v>#REF!</v>
      </c>
      <c r="BG648" s="143" t="e">
        <f>#REF!-#REF!</f>
        <v>#REF!</v>
      </c>
      <c r="BH648" s="143" t="e">
        <f>#REF!-#REF!</f>
        <v>#REF!</v>
      </c>
      <c r="BI648" s="143" t="e">
        <f>#REF!-#REF!</f>
        <v>#REF!</v>
      </c>
      <c r="BJ648" s="143" t="e">
        <f>#REF!-#REF!</f>
        <v>#REF!</v>
      </c>
      <c r="BK648" s="143" t="e">
        <f>#REF!-#REF!</f>
        <v>#REF!</v>
      </c>
      <c r="BL648" s="143" t="e">
        <f>#REF!-#REF!</f>
        <v>#REF!</v>
      </c>
      <c r="BM648" s="143" t="e">
        <f>#REF!-#REF!</f>
        <v>#REF!</v>
      </c>
      <c r="BN648" s="143" t="e">
        <f>#REF!-#REF!</f>
        <v>#REF!</v>
      </c>
      <c r="BO648" s="143" t="e">
        <f>#REF!-#REF!</f>
        <v>#REF!</v>
      </c>
      <c r="BP648" s="143" t="e">
        <f>#REF!-#REF!</f>
        <v>#REF!</v>
      </c>
      <c r="BQ648" s="143" t="e">
        <f>#REF!-#REF!</f>
        <v>#REF!</v>
      </c>
      <c r="BR648" s="143" t="e">
        <f>#REF!-#REF!</f>
        <v>#REF!</v>
      </c>
      <c r="BS648" s="143" t="e">
        <f>#REF!-#REF!</f>
        <v>#REF!</v>
      </c>
      <c r="BT648" s="143" t="e">
        <f>#REF!-#REF!</f>
        <v>#REF!</v>
      </c>
      <c r="BU648" s="143" t="e">
        <f>#REF!-#REF!</f>
        <v>#REF!</v>
      </c>
      <c r="BV648" s="143" t="e">
        <f>#REF!-#REF!</f>
        <v>#REF!</v>
      </c>
      <c r="BW648" s="143" t="e">
        <f>#REF!-#REF!</f>
        <v>#REF!</v>
      </c>
      <c r="BX648" s="143" t="e">
        <f>#REF!-#REF!</f>
        <v>#REF!</v>
      </c>
      <c r="BY648" s="143" t="e">
        <f>#REF!-#REF!</f>
        <v>#REF!</v>
      </c>
      <c r="CA648" s="143" t="e">
        <f>#REF!-#REF!</f>
        <v>#REF!</v>
      </c>
      <c r="CB648" s="143" t="e">
        <f>#REF!-#REF!</f>
        <v>#REF!</v>
      </c>
    </row>
    <row r="649" spans="8:80" hidden="1" x14ac:dyDescent="0.3">
      <c r="H649" s="143" t="e">
        <f>#REF!-#REF!</f>
        <v>#REF!</v>
      </c>
      <c r="I649" s="143" t="e">
        <f>#REF!-#REF!</f>
        <v>#REF!</v>
      </c>
      <c r="J649" s="143" t="e">
        <f>#REF!-#REF!</f>
        <v>#REF!</v>
      </c>
      <c r="K649" s="143" t="e">
        <f>#REF!-#REF!</f>
        <v>#REF!</v>
      </c>
      <c r="L649" s="143" t="e">
        <f>#REF!-#REF!</f>
        <v>#REF!</v>
      </c>
      <c r="M649" s="143" t="e">
        <f>#REF!-#REF!</f>
        <v>#REF!</v>
      </c>
      <c r="N649" s="143" t="e">
        <f>#REF!-#REF!</f>
        <v>#REF!</v>
      </c>
      <c r="O649" s="143" t="e">
        <f>#REF!-#REF!</f>
        <v>#REF!</v>
      </c>
      <c r="P649" s="143" t="e">
        <f>#REF!-#REF!</f>
        <v>#REF!</v>
      </c>
      <c r="Q649" s="143" t="e">
        <f>#REF!-#REF!</f>
        <v>#REF!</v>
      </c>
      <c r="R649" s="143" t="e">
        <f>#REF!-#REF!</f>
        <v>#REF!</v>
      </c>
      <c r="S649" s="143" t="e">
        <f>#REF!-#REF!</f>
        <v>#REF!</v>
      </c>
      <c r="T649" s="143" t="e">
        <f>#REF!-#REF!</f>
        <v>#REF!</v>
      </c>
      <c r="U649" s="143" t="e">
        <f>#REF!-#REF!</f>
        <v>#REF!</v>
      </c>
      <c r="V649" s="143" t="e">
        <f>#REF!-#REF!</f>
        <v>#REF!</v>
      </c>
      <c r="W649" s="143" t="e">
        <f>#REF!-#REF!</f>
        <v>#REF!</v>
      </c>
      <c r="X649" s="143" t="e">
        <f>#REF!-#REF!</f>
        <v>#REF!</v>
      </c>
      <c r="Y649" s="143" t="e">
        <f>#REF!-#REF!</f>
        <v>#REF!</v>
      </c>
      <c r="Z649" s="143" t="e">
        <f>#REF!-#REF!</f>
        <v>#REF!</v>
      </c>
      <c r="AA649" s="143" t="e">
        <f>#REF!-#REF!</f>
        <v>#REF!</v>
      </c>
      <c r="AB649" s="143" t="e">
        <f>#REF!-#REF!</f>
        <v>#REF!</v>
      </c>
      <c r="AC649" s="143" t="e">
        <f>#REF!-#REF!</f>
        <v>#REF!</v>
      </c>
      <c r="AD649" s="143" t="e">
        <f>#REF!-#REF!</f>
        <v>#REF!</v>
      </c>
      <c r="AE649" s="143" t="e">
        <f>#REF!-#REF!</f>
        <v>#REF!</v>
      </c>
      <c r="AF649" s="143" t="e">
        <f>#REF!-#REF!</f>
        <v>#REF!</v>
      </c>
      <c r="AG649" s="143" t="e">
        <f>#REF!-#REF!</f>
        <v>#REF!</v>
      </c>
      <c r="AH649" s="143" t="e">
        <f>#REF!-#REF!</f>
        <v>#REF!</v>
      </c>
      <c r="AI649" s="143" t="e">
        <f>#REF!-#REF!</f>
        <v>#REF!</v>
      </c>
      <c r="AJ649" s="143" t="e">
        <f>#REF!-#REF!</f>
        <v>#REF!</v>
      </c>
      <c r="AK649" s="143" t="e">
        <f>#REF!-#REF!</f>
        <v>#REF!</v>
      </c>
      <c r="AL649" s="143" t="e">
        <f>#REF!-#REF!</f>
        <v>#REF!</v>
      </c>
      <c r="AM649" s="143" t="e">
        <f>#REF!-#REF!</f>
        <v>#REF!</v>
      </c>
      <c r="AN649" s="143" t="e">
        <f>#REF!-#REF!</f>
        <v>#REF!</v>
      </c>
      <c r="AO649" s="143" t="e">
        <f>#REF!-#REF!</f>
        <v>#REF!</v>
      </c>
      <c r="AP649" s="143" t="e">
        <f>#REF!-#REF!</f>
        <v>#REF!</v>
      </c>
      <c r="AQ649" s="143" t="e">
        <f>#REF!-#REF!</f>
        <v>#REF!</v>
      </c>
      <c r="AR649" s="143" t="e">
        <f>#REF!-#REF!</f>
        <v>#REF!</v>
      </c>
      <c r="AS649" s="143" t="e">
        <f>#REF!-#REF!</f>
        <v>#REF!</v>
      </c>
      <c r="AT649" s="143" t="e">
        <f>#REF!-#REF!</f>
        <v>#REF!</v>
      </c>
      <c r="AU649" s="143" t="e">
        <f>#REF!-#REF!</f>
        <v>#REF!</v>
      </c>
      <c r="AV649" s="143" t="e">
        <f>#REF!-#REF!</f>
        <v>#REF!</v>
      </c>
      <c r="AW649" s="143" t="e">
        <f>#REF!-#REF!</f>
        <v>#REF!</v>
      </c>
      <c r="AX649" s="143" t="e">
        <f>#REF!-#REF!</f>
        <v>#REF!</v>
      </c>
      <c r="AY649" s="143" t="e">
        <f>#REF!-#REF!</f>
        <v>#REF!</v>
      </c>
      <c r="AZ649" s="143" t="e">
        <f>#REF!-#REF!</f>
        <v>#REF!</v>
      </c>
      <c r="BA649" s="143" t="e">
        <f>#REF!-#REF!</f>
        <v>#REF!</v>
      </c>
      <c r="BB649" s="143" t="e">
        <f>#REF!-#REF!</f>
        <v>#REF!</v>
      </c>
      <c r="BC649" s="143" t="e">
        <f>#REF!-#REF!</f>
        <v>#REF!</v>
      </c>
      <c r="BD649" s="143" t="e">
        <f>#REF!-#REF!</f>
        <v>#REF!</v>
      </c>
      <c r="BE649" s="143" t="e">
        <f>#REF!-#REF!</f>
        <v>#REF!</v>
      </c>
      <c r="BF649" s="143" t="e">
        <f>#REF!-#REF!</f>
        <v>#REF!</v>
      </c>
      <c r="BG649" s="143" t="e">
        <f>#REF!-#REF!</f>
        <v>#REF!</v>
      </c>
      <c r="BH649" s="143" t="e">
        <f>#REF!-#REF!</f>
        <v>#REF!</v>
      </c>
      <c r="BI649" s="143" t="e">
        <f>#REF!-#REF!</f>
        <v>#REF!</v>
      </c>
      <c r="BJ649" s="143" t="e">
        <f>#REF!-#REF!</f>
        <v>#REF!</v>
      </c>
      <c r="BK649" s="143" t="e">
        <f>#REF!-#REF!</f>
        <v>#REF!</v>
      </c>
      <c r="BL649" s="143" t="e">
        <f>#REF!-#REF!</f>
        <v>#REF!</v>
      </c>
      <c r="BM649" s="143" t="e">
        <f>#REF!-#REF!</f>
        <v>#REF!</v>
      </c>
      <c r="BN649" s="143" t="e">
        <f>#REF!-#REF!</f>
        <v>#REF!</v>
      </c>
      <c r="BO649" s="143" t="e">
        <f>#REF!-#REF!</f>
        <v>#REF!</v>
      </c>
      <c r="BP649" s="143" t="e">
        <f>#REF!-#REF!</f>
        <v>#REF!</v>
      </c>
      <c r="BQ649" s="143" t="e">
        <f>#REF!-#REF!</f>
        <v>#REF!</v>
      </c>
      <c r="BR649" s="143" t="e">
        <f>#REF!-#REF!</f>
        <v>#REF!</v>
      </c>
      <c r="BS649" s="143" t="e">
        <f>#REF!-#REF!</f>
        <v>#REF!</v>
      </c>
      <c r="BT649" s="143" t="e">
        <f>#REF!-#REF!</f>
        <v>#REF!</v>
      </c>
      <c r="BU649" s="143" t="e">
        <f>#REF!-#REF!</f>
        <v>#REF!</v>
      </c>
      <c r="BV649" s="143" t="e">
        <f>#REF!-#REF!</f>
        <v>#REF!</v>
      </c>
      <c r="BW649" s="143" t="e">
        <f>#REF!-#REF!</f>
        <v>#REF!</v>
      </c>
      <c r="BX649" s="143" t="e">
        <f>#REF!-#REF!</f>
        <v>#REF!</v>
      </c>
      <c r="BY649" s="143" t="e">
        <f>#REF!-#REF!</f>
        <v>#REF!</v>
      </c>
      <c r="CA649" s="143" t="e">
        <f>#REF!-#REF!</f>
        <v>#REF!</v>
      </c>
      <c r="CB649" s="143" t="e">
        <f>#REF!-#REF!</f>
        <v>#REF!</v>
      </c>
    </row>
    <row r="650" spans="8:80" hidden="1" x14ac:dyDescent="0.3">
      <c r="H650" s="143" t="e">
        <f>#REF!-#REF!</f>
        <v>#REF!</v>
      </c>
      <c r="I650" s="143" t="e">
        <f>#REF!-#REF!</f>
        <v>#REF!</v>
      </c>
      <c r="J650" s="143" t="e">
        <f>#REF!-#REF!</f>
        <v>#REF!</v>
      </c>
      <c r="K650" s="143" t="e">
        <f>#REF!-#REF!</f>
        <v>#REF!</v>
      </c>
      <c r="L650" s="143" t="e">
        <f>#REF!-#REF!</f>
        <v>#REF!</v>
      </c>
      <c r="M650" s="143" t="e">
        <f>#REF!-#REF!</f>
        <v>#REF!</v>
      </c>
      <c r="N650" s="143" t="e">
        <f>#REF!-#REF!</f>
        <v>#REF!</v>
      </c>
      <c r="O650" s="143" t="e">
        <f>#REF!-#REF!</f>
        <v>#REF!</v>
      </c>
      <c r="P650" s="143" t="e">
        <f>#REF!-#REF!</f>
        <v>#REF!</v>
      </c>
      <c r="Q650" s="143" t="e">
        <f>#REF!-#REF!</f>
        <v>#REF!</v>
      </c>
      <c r="R650" s="143" t="e">
        <f>#REF!-#REF!</f>
        <v>#REF!</v>
      </c>
      <c r="S650" s="143" t="e">
        <f>#REF!-#REF!</f>
        <v>#REF!</v>
      </c>
      <c r="T650" s="143" t="e">
        <f>#REF!-#REF!</f>
        <v>#REF!</v>
      </c>
      <c r="U650" s="143" t="e">
        <f>#REF!-#REF!</f>
        <v>#REF!</v>
      </c>
      <c r="V650" s="143" t="e">
        <f>#REF!-#REF!</f>
        <v>#REF!</v>
      </c>
      <c r="W650" s="143" t="e">
        <f>#REF!-#REF!</f>
        <v>#REF!</v>
      </c>
      <c r="X650" s="143" t="e">
        <f>#REF!-#REF!</f>
        <v>#REF!</v>
      </c>
      <c r="Y650" s="143" t="e">
        <f>#REF!-#REF!</f>
        <v>#REF!</v>
      </c>
      <c r="Z650" s="143" t="e">
        <f>#REF!-#REF!</f>
        <v>#REF!</v>
      </c>
      <c r="AA650" s="143" t="e">
        <f>#REF!-#REF!</f>
        <v>#REF!</v>
      </c>
      <c r="AB650" s="143" t="e">
        <f>#REF!-#REF!</f>
        <v>#REF!</v>
      </c>
      <c r="AC650" s="143" t="e">
        <f>#REF!-#REF!</f>
        <v>#REF!</v>
      </c>
      <c r="AD650" s="143" t="e">
        <f>#REF!-#REF!</f>
        <v>#REF!</v>
      </c>
      <c r="AE650" s="143" t="e">
        <f>#REF!-#REF!</f>
        <v>#REF!</v>
      </c>
      <c r="AF650" s="143" t="e">
        <f>#REF!-#REF!</f>
        <v>#REF!</v>
      </c>
      <c r="AG650" s="143" t="e">
        <f>#REF!-#REF!</f>
        <v>#REF!</v>
      </c>
      <c r="AH650" s="143" t="e">
        <f>#REF!-#REF!</f>
        <v>#REF!</v>
      </c>
      <c r="AI650" s="143" t="e">
        <f>#REF!-#REF!</f>
        <v>#REF!</v>
      </c>
      <c r="AJ650" s="143" t="e">
        <f>#REF!-#REF!</f>
        <v>#REF!</v>
      </c>
      <c r="AK650" s="143" t="e">
        <f>#REF!-#REF!</f>
        <v>#REF!</v>
      </c>
      <c r="AL650" s="143" t="e">
        <f>#REF!-#REF!</f>
        <v>#REF!</v>
      </c>
      <c r="AM650" s="143" t="e">
        <f>#REF!-#REF!</f>
        <v>#REF!</v>
      </c>
      <c r="AN650" s="143" t="e">
        <f>#REF!-#REF!</f>
        <v>#REF!</v>
      </c>
      <c r="AO650" s="143" t="e">
        <f>#REF!-#REF!</f>
        <v>#REF!</v>
      </c>
      <c r="AP650" s="143" t="e">
        <f>#REF!-#REF!</f>
        <v>#REF!</v>
      </c>
      <c r="AQ650" s="143" t="e">
        <f>#REF!-#REF!</f>
        <v>#REF!</v>
      </c>
      <c r="AR650" s="143" t="e">
        <f>#REF!-#REF!</f>
        <v>#REF!</v>
      </c>
      <c r="AS650" s="143" t="e">
        <f>#REF!-#REF!</f>
        <v>#REF!</v>
      </c>
      <c r="AT650" s="143" t="e">
        <f>#REF!-#REF!</f>
        <v>#REF!</v>
      </c>
      <c r="AU650" s="143" t="e">
        <f>#REF!-#REF!</f>
        <v>#REF!</v>
      </c>
      <c r="AV650" s="143" t="e">
        <f>#REF!-#REF!</f>
        <v>#REF!</v>
      </c>
      <c r="AW650" s="143" t="e">
        <f>#REF!-#REF!</f>
        <v>#REF!</v>
      </c>
      <c r="AX650" s="143" t="e">
        <f>#REF!-#REF!</f>
        <v>#REF!</v>
      </c>
      <c r="AY650" s="143" t="e">
        <f>#REF!-#REF!</f>
        <v>#REF!</v>
      </c>
      <c r="AZ650" s="143" t="e">
        <f>#REF!-#REF!</f>
        <v>#REF!</v>
      </c>
      <c r="BA650" s="143" t="e">
        <f>#REF!-#REF!</f>
        <v>#REF!</v>
      </c>
      <c r="BB650" s="143" t="e">
        <f>#REF!-#REF!</f>
        <v>#REF!</v>
      </c>
      <c r="BC650" s="143" t="e">
        <f>#REF!-#REF!</f>
        <v>#REF!</v>
      </c>
      <c r="BD650" s="143" t="e">
        <f>#REF!-#REF!</f>
        <v>#REF!</v>
      </c>
      <c r="BE650" s="143" t="e">
        <f>#REF!-#REF!</f>
        <v>#REF!</v>
      </c>
      <c r="BF650" s="143" t="e">
        <f>#REF!-#REF!</f>
        <v>#REF!</v>
      </c>
      <c r="BG650" s="143" t="e">
        <f>#REF!-#REF!</f>
        <v>#REF!</v>
      </c>
      <c r="BH650" s="143" t="e">
        <f>#REF!-#REF!</f>
        <v>#REF!</v>
      </c>
      <c r="BI650" s="143" t="e">
        <f>#REF!-#REF!</f>
        <v>#REF!</v>
      </c>
      <c r="BJ650" s="143" t="e">
        <f>#REF!-#REF!</f>
        <v>#REF!</v>
      </c>
      <c r="BK650" s="143" t="e">
        <f>#REF!-#REF!</f>
        <v>#REF!</v>
      </c>
      <c r="BL650" s="143" t="e">
        <f>#REF!-#REF!</f>
        <v>#REF!</v>
      </c>
      <c r="BM650" s="143" t="e">
        <f>#REF!-#REF!</f>
        <v>#REF!</v>
      </c>
      <c r="BN650" s="143" t="e">
        <f>#REF!-#REF!</f>
        <v>#REF!</v>
      </c>
      <c r="BO650" s="143" t="e">
        <f>#REF!-#REF!</f>
        <v>#REF!</v>
      </c>
      <c r="BP650" s="143" t="e">
        <f>#REF!-#REF!</f>
        <v>#REF!</v>
      </c>
      <c r="BQ650" s="143" t="e">
        <f>#REF!-#REF!</f>
        <v>#REF!</v>
      </c>
      <c r="BR650" s="143" t="e">
        <f>#REF!-#REF!</f>
        <v>#REF!</v>
      </c>
      <c r="BS650" s="143" t="e">
        <f>#REF!-#REF!</f>
        <v>#REF!</v>
      </c>
      <c r="BT650" s="143" t="e">
        <f>#REF!-#REF!</f>
        <v>#REF!</v>
      </c>
      <c r="BU650" s="143" t="e">
        <f>#REF!-#REF!</f>
        <v>#REF!</v>
      </c>
      <c r="BV650" s="143" t="e">
        <f>#REF!-#REF!</f>
        <v>#REF!</v>
      </c>
      <c r="BW650" s="143" t="e">
        <f>#REF!-#REF!</f>
        <v>#REF!</v>
      </c>
      <c r="BX650" s="143" t="e">
        <f>#REF!-#REF!</f>
        <v>#REF!</v>
      </c>
      <c r="BY650" s="143" t="e">
        <f>#REF!-#REF!</f>
        <v>#REF!</v>
      </c>
      <c r="CA650" s="143" t="e">
        <f>#REF!-#REF!</f>
        <v>#REF!</v>
      </c>
      <c r="CB650" s="143" t="e">
        <f>#REF!-#REF!</f>
        <v>#REF!</v>
      </c>
    </row>
    <row r="651" spans="8:80" hidden="1" x14ac:dyDescent="0.3">
      <c r="H651" s="143">
        <f t="shared" ref="H651:BS653" si="66">H162-BZ162</f>
        <v>-36287794</v>
      </c>
      <c r="I651" s="143">
        <f t="shared" si="66"/>
        <v>0</v>
      </c>
      <c r="J651" s="143">
        <f t="shared" si="66"/>
        <v>0</v>
      </c>
      <c r="K651" s="143">
        <f t="shared" si="66"/>
        <v>0</v>
      </c>
      <c r="L651" s="143">
        <f t="shared" si="66"/>
        <v>0</v>
      </c>
      <c r="M651" s="143">
        <f t="shared" si="66"/>
        <v>-3182000</v>
      </c>
      <c r="N651" s="143">
        <f t="shared" si="66"/>
        <v>0</v>
      </c>
      <c r="O651" s="143">
        <f t="shared" si="66"/>
        <v>0</v>
      </c>
      <c r="P651" s="143">
        <f t="shared" si="66"/>
        <v>0</v>
      </c>
      <c r="Q651" s="143">
        <f t="shared" si="66"/>
        <v>0</v>
      </c>
      <c r="R651" s="143">
        <f t="shared" si="66"/>
        <v>5935825</v>
      </c>
      <c r="S651" s="143">
        <f t="shared" si="66"/>
        <v>0</v>
      </c>
      <c r="T651" s="143">
        <f t="shared" si="66"/>
        <v>0</v>
      </c>
      <c r="U651" s="143">
        <f t="shared" si="66"/>
        <v>0</v>
      </c>
      <c r="V651" s="143">
        <f t="shared" si="66"/>
        <v>0</v>
      </c>
      <c r="W651" s="143">
        <f t="shared" si="66"/>
        <v>-310000</v>
      </c>
      <c r="X651" s="143">
        <f t="shared" si="66"/>
        <v>0</v>
      </c>
      <c r="Y651" s="143">
        <f t="shared" si="66"/>
        <v>0</v>
      </c>
      <c r="Z651" s="143">
        <f t="shared" si="66"/>
        <v>0</v>
      </c>
      <c r="AA651" s="143">
        <f t="shared" si="66"/>
        <v>0</v>
      </c>
      <c r="AB651" s="143">
        <f t="shared" si="66"/>
        <v>-2496859</v>
      </c>
      <c r="AC651" s="143">
        <f t="shared" si="66"/>
        <v>0</v>
      </c>
      <c r="AD651" s="143">
        <f t="shared" si="66"/>
        <v>0</v>
      </c>
      <c r="AE651" s="143">
        <f t="shared" si="66"/>
        <v>0</v>
      </c>
      <c r="AF651" s="143">
        <f t="shared" si="66"/>
        <v>0</v>
      </c>
      <c r="AG651" s="143">
        <f t="shared" si="66"/>
        <v>794000</v>
      </c>
      <c r="AH651" s="143">
        <f t="shared" si="66"/>
        <v>0</v>
      </c>
      <c r="AI651" s="143">
        <f t="shared" si="66"/>
        <v>0</v>
      </c>
      <c r="AJ651" s="143">
        <f t="shared" si="66"/>
        <v>0</v>
      </c>
      <c r="AK651" s="143">
        <f t="shared" si="66"/>
        <v>0</v>
      </c>
      <c r="AL651" s="143">
        <f t="shared" si="66"/>
        <v>-91306</v>
      </c>
      <c r="AM651" s="143">
        <f t="shared" si="66"/>
        <v>0</v>
      </c>
      <c r="AN651" s="143">
        <f t="shared" si="66"/>
        <v>0</v>
      </c>
      <c r="AO651" s="143">
        <f t="shared" si="66"/>
        <v>0</v>
      </c>
      <c r="AP651" s="143">
        <f t="shared" si="66"/>
        <v>0</v>
      </c>
      <c r="AQ651" s="143">
        <f t="shared" si="66"/>
        <v>-1875069</v>
      </c>
      <c r="AR651" s="143">
        <f t="shared" si="66"/>
        <v>0</v>
      </c>
      <c r="AS651" s="143">
        <f t="shared" si="66"/>
        <v>0</v>
      </c>
      <c r="AT651" s="143">
        <f t="shared" si="66"/>
        <v>0</v>
      </c>
      <c r="AU651" s="143">
        <f t="shared" si="66"/>
        <v>0</v>
      </c>
      <c r="AV651" s="143">
        <f t="shared" si="66"/>
        <v>-1550000</v>
      </c>
      <c r="AW651" s="143">
        <f t="shared" si="66"/>
        <v>0</v>
      </c>
      <c r="AX651" s="143">
        <f t="shared" si="66"/>
        <v>0</v>
      </c>
      <c r="AY651" s="143">
        <f t="shared" si="66"/>
        <v>0</v>
      </c>
      <c r="AZ651" s="143">
        <f t="shared" si="66"/>
        <v>0</v>
      </c>
      <c r="BA651" s="143">
        <f t="shared" si="66"/>
        <v>-41</v>
      </c>
      <c r="BB651" s="143">
        <f t="shared" si="66"/>
        <v>0</v>
      </c>
      <c r="BC651" s="143">
        <f t="shared" si="66"/>
        <v>0</v>
      </c>
      <c r="BD651" s="143">
        <f t="shared" si="66"/>
        <v>0</v>
      </c>
      <c r="BE651" s="143">
        <f t="shared" si="66"/>
        <v>0</v>
      </c>
      <c r="BF651" s="143">
        <f t="shared" si="66"/>
        <v>-2188000</v>
      </c>
      <c r="BG651" s="143">
        <f t="shared" si="66"/>
        <v>0</v>
      </c>
      <c r="BH651" s="143">
        <f t="shared" si="66"/>
        <v>0</v>
      </c>
      <c r="BI651" s="143">
        <f t="shared" si="66"/>
        <v>0</v>
      </c>
      <c r="BJ651" s="143">
        <f t="shared" si="66"/>
        <v>0</v>
      </c>
      <c r="BK651" s="143">
        <f t="shared" si="66"/>
        <v>-1252758</v>
      </c>
      <c r="BL651" s="143">
        <f t="shared" si="66"/>
        <v>0</v>
      </c>
      <c r="BM651" s="143">
        <f t="shared" si="66"/>
        <v>0</v>
      </c>
      <c r="BN651" s="143">
        <f t="shared" si="66"/>
        <v>0</v>
      </c>
      <c r="BO651" s="143">
        <f t="shared" si="66"/>
        <v>0</v>
      </c>
      <c r="BP651" s="143">
        <f t="shared" si="66"/>
        <v>-2694000</v>
      </c>
      <c r="BQ651" s="143">
        <f t="shared" si="66"/>
        <v>0</v>
      </c>
      <c r="BR651" s="143">
        <f t="shared" si="66"/>
        <v>0</v>
      </c>
      <c r="BS651" s="143">
        <f t="shared" si="66"/>
        <v>0</v>
      </c>
      <c r="BT651" s="143">
        <f t="shared" ref="BP651:BX653" si="67">BT162-EL162</f>
        <v>0</v>
      </c>
      <c r="BU651" s="143">
        <f t="shared" si="67"/>
        <v>-4963450</v>
      </c>
      <c r="BV651" s="143">
        <f t="shared" si="67"/>
        <v>0</v>
      </c>
      <c r="BW651" s="143">
        <f t="shared" si="67"/>
        <v>0</v>
      </c>
      <c r="BX651" s="143">
        <f t="shared" si="67"/>
        <v>0</v>
      </c>
      <c r="BY651" s="143" t="e">
        <f>BY162-#REF!</f>
        <v>#REF!</v>
      </c>
      <c r="CA651" s="143" t="e">
        <f>CA162-#REF!</f>
        <v>#REF!</v>
      </c>
      <c r="CB651" s="143" t="e">
        <f>CB162-#REF!</f>
        <v>#REF!</v>
      </c>
    </row>
    <row r="652" spans="8:80" hidden="1" x14ac:dyDescent="0.3">
      <c r="H652" s="143">
        <f t="shared" si="66"/>
        <v>-29760106</v>
      </c>
      <c r="I652" s="143">
        <f t="shared" si="66"/>
        <v>0</v>
      </c>
      <c r="J652" s="143">
        <f t="shared" si="66"/>
        <v>0</v>
      </c>
      <c r="K652" s="143">
        <f t="shared" si="66"/>
        <v>0</v>
      </c>
      <c r="L652" s="143">
        <f t="shared" si="66"/>
        <v>0</v>
      </c>
      <c r="M652" s="143">
        <f t="shared" si="66"/>
        <v>-2241809</v>
      </c>
      <c r="N652" s="143">
        <f t="shared" si="66"/>
        <v>0</v>
      </c>
      <c r="O652" s="143">
        <f t="shared" si="66"/>
        <v>0</v>
      </c>
      <c r="P652" s="143">
        <f t="shared" si="66"/>
        <v>0</v>
      </c>
      <c r="Q652" s="143">
        <f t="shared" si="66"/>
        <v>0</v>
      </c>
      <c r="R652" s="143">
        <f t="shared" si="66"/>
        <v>4885425</v>
      </c>
      <c r="S652" s="143">
        <f t="shared" si="66"/>
        <v>0</v>
      </c>
      <c r="T652" s="143">
        <f t="shared" si="66"/>
        <v>0</v>
      </c>
      <c r="U652" s="143">
        <f t="shared" si="66"/>
        <v>0</v>
      </c>
      <c r="V652" s="143">
        <f t="shared" si="66"/>
        <v>0</v>
      </c>
      <c r="W652" s="143">
        <f t="shared" si="66"/>
        <v>-90388</v>
      </c>
      <c r="X652" s="143">
        <f t="shared" si="66"/>
        <v>0</v>
      </c>
      <c r="Y652" s="143">
        <f t="shared" si="66"/>
        <v>0</v>
      </c>
      <c r="Z652" s="143">
        <f t="shared" si="66"/>
        <v>0</v>
      </c>
      <c r="AA652" s="143">
        <f t="shared" si="66"/>
        <v>0</v>
      </c>
      <c r="AB652" s="143">
        <f t="shared" si="66"/>
        <v>-1803556</v>
      </c>
      <c r="AC652" s="143">
        <f t="shared" si="66"/>
        <v>0</v>
      </c>
      <c r="AD652" s="143">
        <f t="shared" si="66"/>
        <v>0</v>
      </c>
      <c r="AE652" s="143">
        <f t="shared" si="66"/>
        <v>0</v>
      </c>
      <c r="AF652" s="143">
        <f t="shared" si="66"/>
        <v>0</v>
      </c>
      <c r="AG652" s="143">
        <f t="shared" si="66"/>
        <v>948893</v>
      </c>
      <c r="AH652" s="143">
        <f t="shared" si="66"/>
        <v>0</v>
      </c>
      <c r="AI652" s="143">
        <f t="shared" si="66"/>
        <v>0</v>
      </c>
      <c r="AJ652" s="143">
        <f t="shared" si="66"/>
        <v>0</v>
      </c>
      <c r="AK652" s="143">
        <f t="shared" si="66"/>
        <v>0</v>
      </c>
      <c r="AL652" s="143">
        <f t="shared" si="66"/>
        <v>161046</v>
      </c>
      <c r="AM652" s="143">
        <f t="shared" si="66"/>
        <v>0</v>
      </c>
      <c r="AN652" s="143">
        <f t="shared" si="66"/>
        <v>0</v>
      </c>
      <c r="AO652" s="143">
        <f t="shared" si="66"/>
        <v>0</v>
      </c>
      <c r="AP652" s="143">
        <f t="shared" si="66"/>
        <v>0</v>
      </c>
      <c r="AQ652" s="143">
        <f t="shared" si="66"/>
        <v>-1469917</v>
      </c>
      <c r="AR652" s="143">
        <f t="shared" si="66"/>
        <v>0</v>
      </c>
      <c r="AS652" s="143">
        <f t="shared" si="66"/>
        <v>0</v>
      </c>
      <c r="AT652" s="143">
        <f t="shared" si="66"/>
        <v>0</v>
      </c>
      <c r="AU652" s="143">
        <f t="shared" si="66"/>
        <v>0</v>
      </c>
      <c r="AV652" s="143">
        <f t="shared" si="66"/>
        <v>-965566</v>
      </c>
      <c r="AW652" s="143">
        <f t="shared" si="66"/>
        <v>0</v>
      </c>
      <c r="AX652" s="143">
        <f t="shared" si="66"/>
        <v>0</v>
      </c>
      <c r="AY652" s="143">
        <f t="shared" si="66"/>
        <v>0</v>
      </c>
      <c r="AZ652" s="143">
        <f t="shared" si="66"/>
        <v>0</v>
      </c>
      <c r="BA652" s="143">
        <f t="shared" si="66"/>
        <v>517</v>
      </c>
      <c r="BB652" s="143">
        <f t="shared" si="66"/>
        <v>0</v>
      </c>
      <c r="BC652" s="143">
        <f t="shared" si="66"/>
        <v>0</v>
      </c>
      <c r="BD652" s="143">
        <f t="shared" si="66"/>
        <v>0</v>
      </c>
      <c r="BE652" s="143">
        <f t="shared" si="66"/>
        <v>0</v>
      </c>
      <c r="BF652" s="143">
        <f t="shared" si="66"/>
        <v>-1832978</v>
      </c>
      <c r="BG652" s="143">
        <f t="shared" si="66"/>
        <v>0</v>
      </c>
      <c r="BH652" s="143">
        <f t="shared" si="66"/>
        <v>0</v>
      </c>
      <c r="BI652" s="143">
        <f t="shared" si="66"/>
        <v>0</v>
      </c>
      <c r="BJ652" s="143">
        <f t="shared" si="66"/>
        <v>0</v>
      </c>
      <c r="BK652" s="143">
        <f t="shared" si="66"/>
        <v>-1051697</v>
      </c>
      <c r="BL652" s="143">
        <f t="shared" si="66"/>
        <v>0</v>
      </c>
      <c r="BM652" s="143">
        <f t="shared" si="66"/>
        <v>0</v>
      </c>
      <c r="BN652" s="143">
        <f t="shared" si="66"/>
        <v>0</v>
      </c>
      <c r="BO652" s="143">
        <f t="shared" si="66"/>
        <v>0</v>
      </c>
      <c r="BP652" s="143">
        <f t="shared" si="67"/>
        <v>-2268619</v>
      </c>
      <c r="BQ652" s="143">
        <f t="shared" si="67"/>
        <v>0</v>
      </c>
      <c r="BR652" s="143">
        <f t="shared" si="67"/>
        <v>0</v>
      </c>
      <c r="BS652" s="143">
        <f t="shared" si="67"/>
        <v>0</v>
      </c>
      <c r="BT652" s="143">
        <f t="shared" si="67"/>
        <v>0</v>
      </c>
      <c r="BU652" s="143">
        <f t="shared" si="67"/>
        <v>-2408333</v>
      </c>
      <c r="BV652" s="143">
        <f t="shared" si="67"/>
        <v>0</v>
      </c>
      <c r="BW652" s="143">
        <f t="shared" si="67"/>
        <v>0</v>
      </c>
      <c r="BX652" s="143">
        <f t="shared" si="67"/>
        <v>0</v>
      </c>
      <c r="BY652" s="143" t="e">
        <f>BY163-#REF!</f>
        <v>#REF!</v>
      </c>
      <c r="CA652" s="143" t="e">
        <f>CA163-#REF!</f>
        <v>#REF!</v>
      </c>
      <c r="CB652" s="143" t="e">
        <f>CB163-#REF!</f>
        <v>#REF!</v>
      </c>
    </row>
    <row r="653" spans="8:80" hidden="1" x14ac:dyDescent="0.3">
      <c r="H653" s="143">
        <f t="shared" si="66"/>
        <v>-6527688</v>
      </c>
      <c r="I653" s="143">
        <f t="shared" si="66"/>
        <v>0</v>
      </c>
      <c r="J653" s="143">
        <f t="shared" si="66"/>
        <v>0</v>
      </c>
      <c r="K653" s="143">
        <f t="shared" si="66"/>
        <v>0</v>
      </c>
      <c r="L653" s="143">
        <f t="shared" si="66"/>
        <v>0</v>
      </c>
      <c r="M653" s="143">
        <f t="shared" si="66"/>
        <v>-940191</v>
      </c>
      <c r="N653" s="143">
        <f t="shared" si="66"/>
        <v>0</v>
      </c>
      <c r="O653" s="143">
        <f t="shared" si="66"/>
        <v>0</v>
      </c>
      <c r="P653" s="143">
        <f t="shared" si="66"/>
        <v>0</v>
      </c>
      <c r="Q653" s="143">
        <f t="shared" si="66"/>
        <v>0</v>
      </c>
      <c r="R653" s="143">
        <f t="shared" si="66"/>
        <v>1050400</v>
      </c>
      <c r="S653" s="143">
        <f t="shared" si="66"/>
        <v>0</v>
      </c>
      <c r="T653" s="143">
        <f t="shared" si="66"/>
        <v>0</v>
      </c>
      <c r="U653" s="143">
        <f t="shared" si="66"/>
        <v>0</v>
      </c>
      <c r="V653" s="143">
        <f t="shared" si="66"/>
        <v>0</v>
      </c>
      <c r="W653" s="143">
        <f t="shared" si="66"/>
        <v>-219612</v>
      </c>
      <c r="X653" s="143">
        <f t="shared" si="66"/>
        <v>0</v>
      </c>
      <c r="Y653" s="143">
        <f t="shared" si="66"/>
        <v>0</v>
      </c>
      <c r="Z653" s="143">
        <f t="shared" si="66"/>
        <v>0</v>
      </c>
      <c r="AA653" s="143">
        <f t="shared" si="66"/>
        <v>0</v>
      </c>
      <c r="AB653" s="143">
        <f t="shared" si="66"/>
        <v>-693303</v>
      </c>
      <c r="AC653" s="143">
        <f t="shared" si="66"/>
        <v>0</v>
      </c>
      <c r="AD653" s="143">
        <f t="shared" si="66"/>
        <v>0</v>
      </c>
      <c r="AE653" s="143">
        <f t="shared" si="66"/>
        <v>0</v>
      </c>
      <c r="AF653" s="143">
        <f t="shared" si="66"/>
        <v>0</v>
      </c>
      <c r="AG653" s="143">
        <f t="shared" si="66"/>
        <v>-154893</v>
      </c>
      <c r="AH653" s="143">
        <f t="shared" si="66"/>
        <v>0</v>
      </c>
      <c r="AI653" s="143">
        <f t="shared" si="66"/>
        <v>0</v>
      </c>
      <c r="AJ653" s="143">
        <f t="shared" si="66"/>
        <v>0</v>
      </c>
      <c r="AK653" s="143">
        <f t="shared" si="66"/>
        <v>0</v>
      </c>
      <c r="AL653" s="143">
        <f t="shared" si="66"/>
        <v>-252352</v>
      </c>
      <c r="AM653" s="143">
        <f t="shared" si="66"/>
        <v>0</v>
      </c>
      <c r="AN653" s="143">
        <f t="shared" si="66"/>
        <v>0</v>
      </c>
      <c r="AO653" s="143">
        <f t="shared" si="66"/>
        <v>0</v>
      </c>
      <c r="AP653" s="143">
        <f t="shared" si="66"/>
        <v>0</v>
      </c>
      <c r="AQ653" s="143">
        <f t="shared" si="66"/>
        <v>-405152</v>
      </c>
      <c r="AR653" s="143">
        <f t="shared" si="66"/>
        <v>0</v>
      </c>
      <c r="AS653" s="143">
        <f t="shared" si="66"/>
        <v>0</v>
      </c>
      <c r="AT653" s="143">
        <f t="shared" si="66"/>
        <v>0</v>
      </c>
      <c r="AU653" s="143">
        <f t="shared" si="66"/>
        <v>0</v>
      </c>
      <c r="AV653" s="143">
        <f t="shared" si="66"/>
        <v>-584434</v>
      </c>
      <c r="AW653" s="143">
        <f t="shared" si="66"/>
        <v>0</v>
      </c>
      <c r="AX653" s="143">
        <f t="shared" si="66"/>
        <v>0</v>
      </c>
      <c r="AY653" s="143">
        <f t="shared" si="66"/>
        <v>0</v>
      </c>
      <c r="AZ653" s="143">
        <f t="shared" si="66"/>
        <v>0</v>
      </c>
      <c r="BA653" s="143">
        <f t="shared" si="66"/>
        <v>-558</v>
      </c>
      <c r="BB653" s="143">
        <f t="shared" si="66"/>
        <v>0</v>
      </c>
      <c r="BC653" s="143">
        <f t="shared" si="66"/>
        <v>0</v>
      </c>
      <c r="BD653" s="143">
        <f t="shared" si="66"/>
        <v>0</v>
      </c>
      <c r="BE653" s="143">
        <f t="shared" si="66"/>
        <v>0</v>
      </c>
      <c r="BF653" s="143">
        <f t="shared" si="66"/>
        <v>-355022</v>
      </c>
      <c r="BG653" s="143">
        <f t="shared" si="66"/>
        <v>0</v>
      </c>
      <c r="BH653" s="143">
        <f t="shared" si="66"/>
        <v>0</v>
      </c>
      <c r="BI653" s="143">
        <f t="shared" si="66"/>
        <v>0</v>
      </c>
      <c r="BJ653" s="143">
        <f t="shared" si="66"/>
        <v>0</v>
      </c>
      <c r="BK653" s="143">
        <f t="shared" si="66"/>
        <v>-201061</v>
      </c>
      <c r="BL653" s="143">
        <f t="shared" si="66"/>
        <v>0</v>
      </c>
      <c r="BM653" s="143">
        <f t="shared" si="66"/>
        <v>0</v>
      </c>
      <c r="BN653" s="143">
        <f t="shared" si="66"/>
        <v>0</v>
      </c>
      <c r="BO653" s="143">
        <f t="shared" si="66"/>
        <v>0</v>
      </c>
      <c r="BP653" s="143">
        <f t="shared" si="67"/>
        <v>-425381</v>
      </c>
      <c r="BQ653" s="143">
        <f t="shared" si="67"/>
        <v>0</v>
      </c>
      <c r="BR653" s="143">
        <f t="shared" si="67"/>
        <v>0</v>
      </c>
      <c r="BS653" s="143">
        <f t="shared" si="67"/>
        <v>0</v>
      </c>
      <c r="BT653" s="143">
        <f t="shared" si="67"/>
        <v>0</v>
      </c>
      <c r="BU653" s="143">
        <f t="shared" si="67"/>
        <v>-2555117</v>
      </c>
      <c r="BV653" s="143">
        <f t="shared" si="67"/>
        <v>0</v>
      </c>
      <c r="BW653" s="143">
        <f t="shared" si="67"/>
        <v>0</v>
      </c>
      <c r="BX653" s="143">
        <f t="shared" si="67"/>
        <v>0</v>
      </c>
      <c r="BY653" s="143" t="e">
        <f>BY164-#REF!</f>
        <v>#REF!</v>
      </c>
      <c r="CA653" s="143" t="e">
        <f>CA164-#REF!</f>
        <v>#REF!</v>
      </c>
      <c r="CB653" s="143" t="e">
        <f>CB164-#REF!</f>
        <v>#REF!</v>
      </c>
    </row>
    <row r="654" spans="8:80" hidden="1" x14ac:dyDescent="0.3">
      <c r="H654" s="143" t="e">
        <f>#REF!-#REF!</f>
        <v>#REF!</v>
      </c>
      <c r="I654" s="143" t="e">
        <f>#REF!-#REF!</f>
        <v>#REF!</v>
      </c>
      <c r="J654" s="143" t="e">
        <f>#REF!-#REF!</f>
        <v>#REF!</v>
      </c>
      <c r="K654" s="143" t="e">
        <f>#REF!-#REF!</f>
        <v>#REF!</v>
      </c>
      <c r="L654" s="143" t="e">
        <f>#REF!-#REF!</f>
        <v>#REF!</v>
      </c>
      <c r="M654" s="143" t="e">
        <f>#REF!-#REF!</f>
        <v>#REF!</v>
      </c>
      <c r="N654" s="143" t="e">
        <f>#REF!-#REF!</f>
        <v>#REF!</v>
      </c>
      <c r="O654" s="143" t="e">
        <f>#REF!-#REF!</f>
        <v>#REF!</v>
      </c>
      <c r="P654" s="143" t="e">
        <f>#REF!-#REF!</f>
        <v>#REF!</v>
      </c>
      <c r="Q654" s="143" t="e">
        <f>#REF!-#REF!</f>
        <v>#REF!</v>
      </c>
      <c r="R654" s="143" t="e">
        <f>#REF!-#REF!</f>
        <v>#REF!</v>
      </c>
      <c r="S654" s="143" t="e">
        <f>#REF!-#REF!</f>
        <v>#REF!</v>
      </c>
      <c r="T654" s="143" t="e">
        <f>#REF!-#REF!</f>
        <v>#REF!</v>
      </c>
      <c r="U654" s="143" t="e">
        <f>#REF!-#REF!</f>
        <v>#REF!</v>
      </c>
      <c r="V654" s="143" t="e">
        <f>#REF!-#REF!</f>
        <v>#REF!</v>
      </c>
      <c r="W654" s="143" t="e">
        <f>#REF!-#REF!</f>
        <v>#REF!</v>
      </c>
      <c r="X654" s="143" t="e">
        <f>#REF!-#REF!</f>
        <v>#REF!</v>
      </c>
      <c r="Y654" s="143" t="e">
        <f>#REF!-#REF!</f>
        <v>#REF!</v>
      </c>
      <c r="Z654" s="143" t="e">
        <f>#REF!-#REF!</f>
        <v>#REF!</v>
      </c>
      <c r="AA654" s="143" t="e">
        <f>#REF!-#REF!</f>
        <v>#REF!</v>
      </c>
      <c r="AB654" s="143" t="e">
        <f>#REF!-#REF!</f>
        <v>#REF!</v>
      </c>
      <c r="AC654" s="143" t="e">
        <f>#REF!-#REF!</f>
        <v>#REF!</v>
      </c>
      <c r="AD654" s="143" t="e">
        <f>#REF!-#REF!</f>
        <v>#REF!</v>
      </c>
      <c r="AE654" s="143" t="e">
        <f>#REF!-#REF!</f>
        <v>#REF!</v>
      </c>
      <c r="AF654" s="143" t="e">
        <f>#REF!-#REF!</f>
        <v>#REF!</v>
      </c>
      <c r="AG654" s="143" t="e">
        <f>#REF!-#REF!</f>
        <v>#REF!</v>
      </c>
      <c r="AH654" s="143" t="e">
        <f>#REF!-#REF!</f>
        <v>#REF!</v>
      </c>
      <c r="AI654" s="143" t="e">
        <f>#REF!-#REF!</f>
        <v>#REF!</v>
      </c>
      <c r="AJ654" s="143" t="e">
        <f>#REF!-#REF!</f>
        <v>#REF!</v>
      </c>
      <c r="AK654" s="143" t="e">
        <f>#REF!-#REF!</f>
        <v>#REF!</v>
      </c>
      <c r="AL654" s="143" t="e">
        <f>#REF!-#REF!</f>
        <v>#REF!</v>
      </c>
      <c r="AM654" s="143" t="e">
        <f>#REF!-#REF!</f>
        <v>#REF!</v>
      </c>
      <c r="AN654" s="143" t="e">
        <f>#REF!-#REF!</f>
        <v>#REF!</v>
      </c>
      <c r="AO654" s="143" t="e">
        <f>#REF!-#REF!</f>
        <v>#REF!</v>
      </c>
      <c r="AP654" s="143" t="e">
        <f>#REF!-#REF!</f>
        <v>#REF!</v>
      </c>
      <c r="AQ654" s="143" t="e">
        <f>#REF!-#REF!</f>
        <v>#REF!</v>
      </c>
      <c r="AR654" s="143" t="e">
        <f>#REF!-#REF!</f>
        <v>#REF!</v>
      </c>
      <c r="AS654" s="143" t="e">
        <f>#REF!-#REF!</f>
        <v>#REF!</v>
      </c>
      <c r="AT654" s="143" t="e">
        <f>#REF!-#REF!</f>
        <v>#REF!</v>
      </c>
      <c r="AU654" s="143" t="e">
        <f>#REF!-#REF!</f>
        <v>#REF!</v>
      </c>
      <c r="AV654" s="143" t="e">
        <f>#REF!-#REF!</f>
        <v>#REF!</v>
      </c>
      <c r="AW654" s="143" t="e">
        <f>#REF!-#REF!</f>
        <v>#REF!</v>
      </c>
      <c r="AX654" s="143" t="e">
        <f>#REF!-#REF!</f>
        <v>#REF!</v>
      </c>
      <c r="AY654" s="143" t="e">
        <f>#REF!-#REF!</f>
        <v>#REF!</v>
      </c>
      <c r="AZ654" s="143" t="e">
        <f>#REF!-#REF!</f>
        <v>#REF!</v>
      </c>
      <c r="BA654" s="143" t="e">
        <f>#REF!-#REF!</f>
        <v>#REF!</v>
      </c>
      <c r="BB654" s="143" t="e">
        <f>#REF!-#REF!</f>
        <v>#REF!</v>
      </c>
      <c r="BC654" s="143" t="e">
        <f>#REF!-#REF!</f>
        <v>#REF!</v>
      </c>
      <c r="BD654" s="143" t="e">
        <f>#REF!-#REF!</f>
        <v>#REF!</v>
      </c>
      <c r="BE654" s="143" t="e">
        <f>#REF!-#REF!</f>
        <v>#REF!</v>
      </c>
      <c r="BF654" s="143" t="e">
        <f>#REF!-#REF!</f>
        <v>#REF!</v>
      </c>
      <c r="BG654" s="143" t="e">
        <f>#REF!-#REF!</f>
        <v>#REF!</v>
      </c>
      <c r="BH654" s="143" t="e">
        <f>#REF!-#REF!</f>
        <v>#REF!</v>
      </c>
      <c r="BI654" s="143" t="e">
        <f>#REF!-#REF!</f>
        <v>#REF!</v>
      </c>
      <c r="BJ654" s="143" t="e">
        <f>#REF!-#REF!</f>
        <v>#REF!</v>
      </c>
      <c r="BK654" s="143" t="e">
        <f>#REF!-#REF!</f>
        <v>#REF!</v>
      </c>
      <c r="BL654" s="143" t="e">
        <f>#REF!-#REF!</f>
        <v>#REF!</v>
      </c>
      <c r="BM654" s="143" t="e">
        <f>#REF!-#REF!</f>
        <v>#REF!</v>
      </c>
      <c r="BN654" s="143" t="e">
        <f>#REF!-#REF!</f>
        <v>#REF!</v>
      </c>
      <c r="BO654" s="143" t="e">
        <f>#REF!-#REF!</f>
        <v>#REF!</v>
      </c>
      <c r="BP654" s="143" t="e">
        <f>#REF!-#REF!</f>
        <v>#REF!</v>
      </c>
      <c r="BQ654" s="143" t="e">
        <f>#REF!-#REF!</f>
        <v>#REF!</v>
      </c>
      <c r="BR654" s="143" t="e">
        <f>#REF!-#REF!</f>
        <v>#REF!</v>
      </c>
      <c r="BS654" s="143" t="e">
        <f>#REF!-#REF!</f>
        <v>#REF!</v>
      </c>
      <c r="BT654" s="143" t="e">
        <f>#REF!-#REF!</f>
        <v>#REF!</v>
      </c>
      <c r="BU654" s="143" t="e">
        <f>#REF!-#REF!</f>
        <v>#REF!</v>
      </c>
      <c r="BV654" s="143" t="e">
        <f>#REF!-#REF!</f>
        <v>#REF!</v>
      </c>
      <c r="BW654" s="143" t="e">
        <f>#REF!-#REF!</f>
        <v>#REF!</v>
      </c>
      <c r="BX654" s="143" t="e">
        <f>#REF!-#REF!</f>
        <v>#REF!</v>
      </c>
      <c r="BY654" s="143" t="e">
        <f>#REF!-#REF!</f>
        <v>#REF!</v>
      </c>
      <c r="CA654" s="143" t="e">
        <f>#REF!-#REF!</f>
        <v>#REF!</v>
      </c>
      <c r="CB654" s="143" t="e">
        <f>#REF!-#REF!</f>
        <v>#REF!</v>
      </c>
    </row>
    <row r="655" spans="8:80" hidden="1" x14ac:dyDescent="0.3">
      <c r="H655" s="143">
        <f t="shared" ref="H655:BS659" si="68">H165-BZ165</f>
        <v>0</v>
      </c>
      <c r="I655" s="143">
        <f t="shared" si="68"/>
        <v>0</v>
      </c>
      <c r="J655" s="143">
        <f t="shared" si="68"/>
        <v>0</v>
      </c>
      <c r="K655" s="143">
        <f t="shared" si="68"/>
        <v>0</v>
      </c>
      <c r="L655" s="143">
        <f t="shared" si="68"/>
        <v>0</v>
      </c>
      <c r="M655" s="143">
        <f t="shared" si="68"/>
        <v>0</v>
      </c>
      <c r="N655" s="143">
        <f t="shared" si="68"/>
        <v>0</v>
      </c>
      <c r="O655" s="143">
        <f t="shared" si="68"/>
        <v>0</v>
      </c>
      <c r="P655" s="143">
        <f t="shared" si="68"/>
        <v>0</v>
      </c>
      <c r="Q655" s="143">
        <f t="shared" si="68"/>
        <v>0</v>
      </c>
      <c r="R655" s="143">
        <f t="shared" si="68"/>
        <v>0</v>
      </c>
      <c r="S655" s="143">
        <f t="shared" si="68"/>
        <v>0</v>
      </c>
      <c r="T655" s="143">
        <f t="shared" si="68"/>
        <v>0</v>
      </c>
      <c r="U655" s="143">
        <f t="shared" si="68"/>
        <v>0</v>
      </c>
      <c r="V655" s="143">
        <f t="shared" si="68"/>
        <v>0</v>
      </c>
      <c r="W655" s="143">
        <f t="shared" si="68"/>
        <v>0</v>
      </c>
      <c r="X655" s="143">
        <f t="shared" si="68"/>
        <v>0</v>
      </c>
      <c r="Y655" s="143">
        <f t="shared" si="68"/>
        <v>0</v>
      </c>
      <c r="Z655" s="143">
        <f t="shared" si="68"/>
        <v>0</v>
      </c>
      <c r="AA655" s="143">
        <f t="shared" si="68"/>
        <v>0</v>
      </c>
      <c r="AB655" s="143">
        <f t="shared" si="68"/>
        <v>0</v>
      </c>
      <c r="AC655" s="143">
        <f t="shared" si="68"/>
        <v>0</v>
      </c>
      <c r="AD655" s="143">
        <f t="shared" si="68"/>
        <v>0</v>
      </c>
      <c r="AE655" s="143">
        <f t="shared" si="68"/>
        <v>0</v>
      </c>
      <c r="AF655" s="143">
        <f t="shared" si="68"/>
        <v>0</v>
      </c>
      <c r="AG655" s="143">
        <f t="shared" si="68"/>
        <v>0</v>
      </c>
      <c r="AH655" s="143">
        <f t="shared" si="68"/>
        <v>0</v>
      </c>
      <c r="AI655" s="143">
        <f t="shared" si="68"/>
        <v>0</v>
      </c>
      <c r="AJ655" s="143">
        <f t="shared" si="68"/>
        <v>0</v>
      </c>
      <c r="AK655" s="143">
        <f t="shared" si="68"/>
        <v>0</v>
      </c>
      <c r="AL655" s="143">
        <f t="shared" si="68"/>
        <v>0</v>
      </c>
      <c r="AM655" s="143">
        <f t="shared" si="68"/>
        <v>0</v>
      </c>
      <c r="AN655" s="143">
        <f t="shared" si="68"/>
        <v>0</v>
      </c>
      <c r="AO655" s="143">
        <f t="shared" si="68"/>
        <v>0</v>
      </c>
      <c r="AP655" s="143">
        <f t="shared" si="68"/>
        <v>0</v>
      </c>
      <c r="AQ655" s="143">
        <f t="shared" si="68"/>
        <v>0</v>
      </c>
      <c r="AR655" s="143">
        <f t="shared" si="68"/>
        <v>0</v>
      </c>
      <c r="AS655" s="143">
        <f t="shared" si="68"/>
        <v>0</v>
      </c>
      <c r="AT655" s="143">
        <f t="shared" si="68"/>
        <v>0</v>
      </c>
      <c r="AU655" s="143">
        <f t="shared" si="68"/>
        <v>0</v>
      </c>
      <c r="AV655" s="143">
        <f t="shared" si="68"/>
        <v>0</v>
      </c>
      <c r="AW655" s="143">
        <f t="shared" si="68"/>
        <v>0</v>
      </c>
      <c r="AX655" s="143">
        <f t="shared" si="68"/>
        <v>0</v>
      </c>
      <c r="AY655" s="143">
        <f t="shared" si="68"/>
        <v>0</v>
      </c>
      <c r="AZ655" s="143">
        <f t="shared" si="68"/>
        <v>0</v>
      </c>
      <c r="BA655" s="143">
        <f t="shared" si="68"/>
        <v>0</v>
      </c>
      <c r="BB655" s="143">
        <f t="shared" si="68"/>
        <v>0</v>
      </c>
      <c r="BC655" s="143">
        <f t="shared" si="68"/>
        <v>0</v>
      </c>
      <c r="BD655" s="143">
        <f t="shared" si="68"/>
        <v>0</v>
      </c>
      <c r="BE655" s="143">
        <f t="shared" si="68"/>
        <v>0</v>
      </c>
      <c r="BF655" s="143">
        <f t="shared" si="68"/>
        <v>0</v>
      </c>
      <c r="BG655" s="143">
        <f t="shared" si="68"/>
        <v>0</v>
      </c>
      <c r="BH655" s="143">
        <f t="shared" si="68"/>
        <v>0</v>
      </c>
      <c r="BI655" s="143">
        <f t="shared" si="68"/>
        <v>0</v>
      </c>
      <c r="BJ655" s="143">
        <f t="shared" si="68"/>
        <v>0</v>
      </c>
      <c r="BK655" s="143">
        <f t="shared" si="68"/>
        <v>0</v>
      </c>
      <c r="BL655" s="143">
        <f t="shared" si="68"/>
        <v>0</v>
      </c>
      <c r="BM655" s="143">
        <f t="shared" si="68"/>
        <v>0</v>
      </c>
      <c r="BN655" s="143">
        <f t="shared" si="68"/>
        <v>0</v>
      </c>
      <c r="BO655" s="143">
        <f t="shared" si="68"/>
        <v>0</v>
      </c>
      <c r="BP655" s="143">
        <f t="shared" si="68"/>
        <v>0</v>
      </c>
      <c r="BQ655" s="143">
        <f t="shared" si="68"/>
        <v>0</v>
      </c>
      <c r="BR655" s="143">
        <f t="shared" si="68"/>
        <v>0</v>
      </c>
      <c r="BS655" s="143">
        <f t="shared" si="68"/>
        <v>0</v>
      </c>
      <c r="BT655" s="143">
        <f t="shared" ref="BP655:BX660" si="69">BT165-EL165</f>
        <v>0</v>
      </c>
      <c r="BU655" s="143">
        <f t="shared" si="69"/>
        <v>0</v>
      </c>
      <c r="BV655" s="143">
        <f t="shared" si="69"/>
        <v>0</v>
      </c>
      <c r="BW655" s="143">
        <f t="shared" si="69"/>
        <v>0</v>
      </c>
      <c r="BX655" s="143">
        <f t="shared" si="69"/>
        <v>0</v>
      </c>
      <c r="BY655" s="143" t="e">
        <f>BY165-#REF!</f>
        <v>#REF!</v>
      </c>
      <c r="CA655" s="143" t="e">
        <f>CA165-#REF!</f>
        <v>#REF!</v>
      </c>
      <c r="CB655" s="143" t="e">
        <f>CB165-#REF!</f>
        <v>#REF!</v>
      </c>
    </row>
    <row r="656" spans="8:80" hidden="1" x14ac:dyDescent="0.3">
      <c r="H656" s="143">
        <f t="shared" si="68"/>
        <v>0</v>
      </c>
      <c r="I656" s="143">
        <f t="shared" si="68"/>
        <v>0</v>
      </c>
      <c r="J656" s="143">
        <f t="shared" si="68"/>
        <v>0</v>
      </c>
      <c r="K656" s="143">
        <f t="shared" si="68"/>
        <v>0</v>
      </c>
      <c r="L656" s="143">
        <f t="shared" si="68"/>
        <v>0</v>
      </c>
      <c r="M656" s="143">
        <f t="shared" si="68"/>
        <v>0</v>
      </c>
      <c r="N656" s="143">
        <f t="shared" si="68"/>
        <v>0</v>
      </c>
      <c r="O656" s="143">
        <f t="shared" si="68"/>
        <v>0</v>
      </c>
      <c r="P656" s="143">
        <f t="shared" si="68"/>
        <v>0</v>
      </c>
      <c r="Q656" s="143">
        <f t="shared" si="68"/>
        <v>0</v>
      </c>
      <c r="R656" s="143">
        <f t="shared" si="68"/>
        <v>0</v>
      </c>
      <c r="S656" s="143">
        <f t="shared" si="68"/>
        <v>0</v>
      </c>
      <c r="T656" s="143">
        <f t="shared" si="68"/>
        <v>0</v>
      </c>
      <c r="U656" s="143">
        <f t="shared" si="68"/>
        <v>0</v>
      </c>
      <c r="V656" s="143">
        <f t="shared" si="68"/>
        <v>0</v>
      </c>
      <c r="W656" s="143">
        <f t="shared" si="68"/>
        <v>0</v>
      </c>
      <c r="X656" s="143">
        <f t="shared" si="68"/>
        <v>0</v>
      </c>
      <c r="Y656" s="143">
        <f t="shared" si="68"/>
        <v>0</v>
      </c>
      <c r="Z656" s="143">
        <f t="shared" si="68"/>
        <v>0</v>
      </c>
      <c r="AA656" s="143">
        <f t="shared" si="68"/>
        <v>0</v>
      </c>
      <c r="AB656" s="143">
        <f t="shared" si="68"/>
        <v>0</v>
      </c>
      <c r="AC656" s="143">
        <f t="shared" si="68"/>
        <v>0</v>
      </c>
      <c r="AD656" s="143">
        <f t="shared" si="68"/>
        <v>0</v>
      </c>
      <c r="AE656" s="143">
        <f t="shared" si="68"/>
        <v>0</v>
      </c>
      <c r="AF656" s="143">
        <f t="shared" si="68"/>
        <v>0</v>
      </c>
      <c r="AG656" s="143">
        <f t="shared" si="68"/>
        <v>0</v>
      </c>
      <c r="AH656" s="143">
        <f t="shared" si="68"/>
        <v>0</v>
      </c>
      <c r="AI656" s="143">
        <f t="shared" si="68"/>
        <v>0</v>
      </c>
      <c r="AJ656" s="143">
        <f t="shared" si="68"/>
        <v>0</v>
      </c>
      <c r="AK656" s="143">
        <f t="shared" si="68"/>
        <v>0</v>
      </c>
      <c r="AL656" s="143">
        <f t="shared" si="68"/>
        <v>0</v>
      </c>
      <c r="AM656" s="143">
        <f t="shared" si="68"/>
        <v>0</v>
      </c>
      <c r="AN656" s="143">
        <f t="shared" si="68"/>
        <v>0</v>
      </c>
      <c r="AO656" s="143">
        <f t="shared" si="68"/>
        <v>0</v>
      </c>
      <c r="AP656" s="143">
        <f t="shared" si="68"/>
        <v>0</v>
      </c>
      <c r="AQ656" s="143">
        <f t="shared" si="68"/>
        <v>0</v>
      </c>
      <c r="AR656" s="143">
        <f t="shared" si="68"/>
        <v>0</v>
      </c>
      <c r="AS656" s="143">
        <f t="shared" si="68"/>
        <v>0</v>
      </c>
      <c r="AT656" s="143">
        <f t="shared" si="68"/>
        <v>0</v>
      </c>
      <c r="AU656" s="143">
        <f t="shared" si="68"/>
        <v>0</v>
      </c>
      <c r="AV656" s="143">
        <f t="shared" si="68"/>
        <v>0</v>
      </c>
      <c r="AW656" s="143">
        <f t="shared" si="68"/>
        <v>0</v>
      </c>
      <c r="AX656" s="143">
        <f t="shared" si="68"/>
        <v>0</v>
      </c>
      <c r="AY656" s="143">
        <f t="shared" si="68"/>
        <v>0</v>
      </c>
      <c r="AZ656" s="143">
        <f t="shared" si="68"/>
        <v>0</v>
      </c>
      <c r="BA656" s="143">
        <f t="shared" si="68"/>
        <v>0</v>
      </c>
      <c r="BB656" s="143">
        <f t="shared" si="68"/>
        <v>0</v>
      </c>
      <c r="BC656" s="143">
        <f t="shared" si="68"/>
        <v>0</v>
      </c>
      <c r="BD656" s="143">
        <f t="shared" si="68"/>
        <v>0</v>
      </c>
      <c r="BE656" s="143">
        <f t="shared" si="68"/>
        <v>0</v>
      </c>
      <c r="BF656" s="143">
        <f t="shared" si="68"/>
        <v>0</v>
      </c>
      <c r="BG656" s="143">
        <f t="shared" si="68"/>
        <v>0</v>
      </c>
      <c r="BH656" s="143">
        <f t="shared" si="68"/>
        <v>0</v>
      </c>
      <c r="BI656" s="143">
        <f t="shared" si="68"/>
        <v>0</v>
      </c>
      <c r="BJ656" s="143">
        <f t="shared" si="68"/>
        <v>0</v>
      </c>
      <c r="BK656" s="143">
        <f t="shared" si="68"/>
        <v>0</v>
      </c>
      <c r="BL656" s="143">
        <f t="shared" si="68"/>
        <v>0</v>
      </c>
      <c r="BM656" s="143">
        <f t="shared" si="68"/>
        <v>0</v>
      </c>
      <c r="BN656" s="143">
        <f t="shared" si="68"/>
        <v>0</v>
      </c>
      <c r="BO656" s="143">
        <f t="shared" si="68"/>
        <v>0</v>
      </c>
      <c r="BP656" s="143">
        <f t="shared" si="69"/>
        <v>0</v>
      </c>
      <c r="BQ656" s="143">
        <f t="shared" si="69"/>
        <v>0</v>
      </c>
      <c r="BR656" s="143">
        <f t="shared" si="69"/>
        <v>0</v>
      </c>
      <c r="BS656" s="143">
        <f t="shared" si="69"/>
        <v>0</v>
      </c>
      <c r="BT656" s="143">
        <f t="shared" si="69"/>
        <v>0</v>
      </c>
      <c r="BU656" s="143">
        <f t="shared" si="69"/>
        <v>0</v>
      </c>
      <c r="BV656" s="143">
        <f t="shared" si="69"/>
        <v>0</v>
      </c>
      <c r="BW656" s="143">
        <f t="shared" si="69"/>
        <v>0</v>
      </c>
      <c r="BX656" s="143">
        <f t="shared" si="69"/>
        <v>0</v>
      </c>
      <c r="BY656" s="143" t="e">
        <f>BY166-#REF!</f>
        <v>#REF!</v>
      </c>
      <c r="CA656" s="143" t="e">
        <f>CA166-#REF!</f>
        <v>#REF!</v>
      </c>
      <c r="CB656" s="143" t="e">
        <f>CB166-#REF!</f>
        <v>#REF!</v>
      </c>
    </row>
    <row r="657" spans="8:80" hidden="1" x14ac:dyDescent="0.3">
      <c r="H657" s="143">
        <f t="shared" si="68"/>
        <v>0</v>
      </c>
      <c r="I657" s="143">
        <f t="shared" si="68"/>
        <v>0</v>
      </c>
      <c r="J657" s="143">
        <f t="shared" si="68"/>
        <v>0</v>
      </c>
      <c r="K657" s="143">
        <f t="shared" si="68"/>
        <v>0</v>
      </c>
      <c r="L657" s="143">
        <f t="shared" si="68"/>
        <v>0</v>
      </c>
      <c r="M657" s="143">
        <f t="shared" si="68"/>
        <v>0</v>
      </c>
      <c r="N657" s="143">
        <f t="shared" si="68"/>
        <v>0</v>
      </c>
      <c r="O657" s="143">
        <f t="shared" si="68"/>
        <v>0</v>
      </c>
      <c r="P657" s="143">
        <f t="shared" si="68"/>
        <v>0</v>
      </c>
      <c r="Q657" s="143">
        <f t="shared" si="68"/>
        <v>0</v>
      </c>
      <c r="R657" s="143">
        <f t="shared" si="68"/>
        <v>0</v>
      </c>
      <c r="S657" s="143">
        <f t="shared" si="68"/>
        <v>0</v>
      </c>
      <c r="T657" s="143">
        <f t="shared" si="68"/>
        <v>0</v>
      </c>
      <c r="U657" s="143">
        <f t="shared" si="68"/>
        <v>0</v>
      </c>
      <c r="V657" s="143">
        <f t="shared" si="68"/>
        <v>0</v>
      </c>
      <c r="W657" s="143">
        <f t="shared" si="68"/>
        <v>0</v>
      </c>
      <c r="X657" s="143">
        <f t="shared" si="68"/>
        <v>0</v>
      </c>
      <c r="Y657" s="143">
        <f t="shared" si="68"/>
        <v>0</v>
      </c>
      <c r="Z657" s="143">
        <f t="shared" si="68"/>
        <v>0</v>
      </c>
      <c r="AA657" s="143">
        <f t="shared" si="68"/>
        <v>0</v>
      </c>
      <c r="AB657" s="143">
        <f t="shared" si="68"/>
        <v>0</v>
      </c>
      <c r="AC657" s="143">
        <f t="shared" si="68"/>
        <v>0</v>
      </c>
      <c r="AD657" s="143">
        <f t="shared" si="68"/>
        <v>0</v>
      </c>
      <c r="AE657" s="143">
        <f t="shared" si="68"/>
        <v>0</v>
      </c>
      <c r="AF657" s="143">
        <f t="shared" si="68"/>
        <v>0</v>
      </c>
      <c r="AG657" s="143">
        <f t="shared" si="68"/>
        <v>0</v>
      </c>
      <c r="AH657" s="143">
        <f t="shared" si="68"/>
        <v>0</v>
      </c>
      <c r="AI657" s="143">
        <f t="shared" si="68"/>
        <v>0</v>
      </c>
      <c r="AJ657" s="143">
        <f t="shared" si="68"/>
        <v>0</v>
      </c>
      <c r="AK657" s="143">
        <f t="shared" si="68"/>
        <v>0</v>
      </c>
      <c r="AL657" s="143">
        <f t="shared" si="68"/>
        <v>0</v>
      </c>
      <c r="AM657" s="143">
        <f t="shared" si="68"/>
        <v>0</v>
      </c>
      <c r="AN657" s="143">
        <f t="shared" si="68"/>
        <v>0</v>
      </c>
      <c r="AO657" s="143">
        <f t="shared" si="68"/>
        <v>0</v>
      </c>
      <c r="AP657" s="143">
        <f t="shared" si="68"/>
        <v>0</v>
      </c>
      <c r="AQ657" s="143">
        <f t="shared" si="68"/>
        <v>0</v>
      </c>
      <c r="AR657" s="143">
        <f t="shared" si="68"/>
        <v>0</v>
      </c>
      <c r="AS657" s="143">
        <f t="shared" si="68"/>
        <v>0</v>
      </c>
      <c r="AT657" s="143">
        <f t="shared" si="68"/>
        <v>0</v>
      </c>
      <c r="AU657" s="143">
        <f t="shared" si="68"/>
        <v>0</v>
      </c>
      <c r="AV657" s="143">
        <f t="shared" si="68"/>
        <v>0</v>
      </c>
      <c r="AW657" s="143">
        <f t="shared" si="68"/>
        <v>0</v>
      </c>
      <c r="AX657" s="143">
        <f t="shared" si="68"/>
        <v>0</v>
      </c>
      <c r="AY657" s="143">
        <f t="shared" si="68"/>
        <v>0</v>
      </c>
      <c r="AZ657" s="143">
        <f t="shared" si="68"/>
        <v>0</v>
      </c>
      <c r="BA657" s="143">
        <f t="shared" si="68"/>
        <v>0</v>
      </c>
      <c r="BB657" s="143">
        <f t="shared" si="68"/>
        <v>0</v>
      </c>
      <c r="BC657" s="143">
        <f t="shared" si="68"/>
        <v>0</v>
      </c>
      <c r="BD657" s="143">
        <f t="shared" si="68"/>
        <v>0</v>
      </c>
      <c r="BE657" s="143">
        <f t="shared" si="68"/>
        <v>0</v>
      </c>
      <c r="BF657" s="143">
        <f t="shared" si="68"/>
        <v>0</v>
      </c>
      <c r="BG657" s="143">
        <f t="shared" si="68"/>
        <v>0</v>
      </c>
      <c r="BH657" s="143">
        <f t="shared" si="68"/>
        <v>0</v>
      </c>
      <c r="BI657" s="143">
        <f t="shared" si="68"/>
        <v>0</v>
      </c>
      <c r="BJ657" s="143">
        <f t="shared" si="68"/>
        <v>0</v>
      </c>
      <c r="BK657" s="143">
        <f t="shared" si="68"/>
        <v>0</v>
      </c>
      <c r="BL657" s="143">
        <f t="shared" si="68"/>
        <v>0</v>
      </c>
      <c r="BM657" s="143">
        <f t="shared" si="68"/>
        <v>0</v>
      </c>
      <c r="BN657" s="143">
        <f t="shared" si="68"/>
        <v>0</v>
      </c>
      <c r="BO657" s="143">
        <f t="shared" si="68"/>
        <v>0</v>
      </c>
      <c r="BP657" s="143">
        <f t="shared" si="69"/>
        <v>0</v>
      </c>
      <c r="BQ657" s="143">
        <f t="shared" si="69"/>
        <v>0</v>
      </c>
      <c r="BR657" s="143">
        <f t="shared" si="69"/>
        <v>0</v>
      </c>
      <c r="BS657" s="143">
        <f t="shared" si="69"/>
        <v>0</v>
      </c>
      <c r="BT657" s="143">
        <f t="shared" si="69"/>
        <v>0</v>
      </c>
      <c r="BU657" s="143">
        <f t="shared" si="69"/>
        <v>0</v>
      </c>
      <c r="BV657" s="143">
        <f t="shared" si="69"/>
        <v>0</v>
      </c>
      <c r="BW657" s="143">
        <f t="shared" si="69"/>
        <v>0</v>
      </c>
      <c r="BX657" s="143">
        <f t="shared" si="69"/>
        <v>0</v>
      </c>
      <c r="BY657" s="143" t="e">
        <f>BY167-#REF!</f>
        <v>#REF!</v>
      </c>
      <c r="CA657" s="143" t="e">
        <f>CA167-#REF!</f>
        <v>#REF!</v>
      </c>
      <c r="CB657" s="143" t="e">
        <f>CB167-#REF!</f>
        <v>#REF!</v>
      </c>
    </row>
    <row r="658" spans="8:80" hidden="1" x14ac:dyDescent="0.3">
      <c r="H658" s="143">
        <f t="shared" si="68"/>
        <v>0</v>
      </c>
      <c r="I658" s="143">
        <f t="shared" si="68"/>
        <v>0</v>
      </c>
      <c r="J658" s="143">
        <f t="shared" si="68"/>
        <v>0</v>
      </c>
      <c r="K658" s="143">
        <f t="shared" si="68"/>
        <v>0</v>
      </c>
      <c r="L658" s="143">
        <f t="shared" si="68"/>
        <v>0</v>
      </c>
      <c r="M658" s="143">
        <f t="shared" si="68"/>
        <v>0</v>
      </c>
      <c r="N658" s="143">
        <f t="shared" si="68"/>
        <v>0</v>
      </c>
      <c r="O658" s="143">
        <f t="shared" si="68"/>
        <v>0</v>
      </c>
      <c r="P658" s="143">
        <f t="shared" si="68"/>
        <v>0</v>
      </c>
      <c r="Q658" s="143">
        <f t="shared" si="68"/>
        <v>0</v>
      </c>
      <c r="R658" s="143">
        <f t="shared" si="68"/>
        <v>0</v>
      </c>
      <c r="S658" s="143">
        <f t="shared" si="68"/>
        <v>0</v>
      </c>
      <c r="T658" s="143">
        <f t="shared" si="68"/>
        <v>0</v>
      </c>
      <c r="U658" s="143">
        <f t="shared" si="68"/>
        <v>0</v>
      </c>
      <c r="V658" s="143">
        <f t="shared" si="68"/>
        <v>0</v>
      </c>
      <c r="W658" s="143">
        <f t="shared" si="68"/>
        <v>0</v>
      </c>
      <c r="X658" s="143">
        <f t="shared" si="68"/>
        <v>0</v>
      </c>
      <c r="Y658" s="143">
        <f t="shared" si="68"/>
        <v>0</v>
      </c>
      <c r="Z658" s="143">
        <f t="shared" si="68"/>
        <v>0</v>
      </c>
      <c r="AA658" s="143">
        <f t="shared" si="68"/>
        <v>0</v>
      </c>
      <c r="AB658" s="143">
        <f t="shared" si="68"/>
        <v>0</v>
      </c>
      <c r="AC658" s="143">
        <f t="shared" si="68"/>
        <v>0</v>
      </c>
      <c r="AD658" s="143">
        <f t="shared" si="68"/>
        <v>0</v>
      </c>
      <c r="AE658" s="143">
        <f t="shared" si="68"/>
        <v>0</v>
      </c>
      <c r="AF658" s="143">
        <f t="shared" si="68"/>
        <v>0</v>
      </c>
      <c r="AG658" s="143">
        <f t="shared" si="68"/>
        <v>0</v>
      </c>
      <c r="AH658" s="143">
        <f t="shared" si="68"/>
        <v>0</v>
      </c>
      <c r="AI658" s="143">
        <f t="shared" si="68"/>
        <v>0</v>
      </c>
      <c r="AJ658" s="143">
        <f t="shared" si="68"/>
        <v>0</v>
      </c>
      <c r="AK658" s="143">
        <f t="shared" si="68"/>
        <v>0</v>
      </c>
      <c r="AL658" s="143">
        <f t="shared" si="68"/>
        <v>0</v>
      </c>
      <c r="AM658" s="143">
        <f t="shared" si="68"/>
        <v>0</v>
      </c>
      <c r="AN658" s="143">
        <f t="shared" si="68"/>
        <v>0</v>
      </c>
      <c r="AO658" s="143">
        <f t="shared" si="68"/>
        <v>0</v>
      </c>
      <c r="AP658" s="143">
        <f t="shared" si="68"/>
        <v>0</v>
      </c>
      <c r="AQ658" s="143">
        <f t="shared" si="68"/>
        <v>0</v>
      </c>
      <c r="AR658" s="143">
        <f t="shared" si="68"/>
        <v>0</v>
      </c>
      <c r="AS658" s="143">
        <f t="shared" si="68"/>
        <v>0</v>
      </c>
      <c r="AT658" s="143">
        <f t="shared" si="68"/>
        <v>0</v>
      </c>
      <c r="AU658" s="143">
        <f t="shared" si="68"/>
        <v>0</v>
      </c>
      <c r="AV658" s="143">
        <f t="shared" si="68"/>
        <v>0</v>
      </c>
      <c r="AW658" s="143">
        <f t="shared" si="68"/>
        <v>0</v>
      </c>
      <c r="AX658" s="143">
        <f t="shared" si="68"/>
        <v>0</v>
      </c>
      <c r="AY658" s="143">
        <f t="shared" si="68"/>
        <v>0</v>
      </c>
      <c r="AZ658" s="143">
        <f t="shared" si="68"/>
        <v>0</v>
      </c>
      <c r="BA658" s="143">
        <f t="shared" si="68"/>
        <v>0</v>
      </c>
      <c r="BB658" s="143">
        <f t="shared" si="68"/>
        <v>0</v>
      </c>
      <c r="BC658" s="143">
        <f t="shared" si="68"/>
        <v>0</v>
      </c>
      <c r="BD658" s="143">
        <f t="shared" si="68"/>
        <v>0</v>
      </c>
      <c r="BE658" s="143">
        <f t="shared" si="68"/>
        <v>0</v>
      </c>
      <c r="BF658" s="143">
        <f t="shared" si="68"/>
        <v>0</v>
      </c>
      <c r="BG658" s="143">
        <f t="shared" si="68"/>
        <v>0</v>
      </c>
      <c r="BH658" s="143">
        <f t="shared" si="68"/>
        <v>0</v>
      </c>
      <c r="BI658" s="143">
        <f t="shared" si="68"/>
        <v>0</v>
      </c>
      <c r="BJ658" s="143">
        <f t="shared" si="68"/>
        <v>0</v>
      </c>
      <c r="BK658" s="143">
        <f t="shared" si="68"/>
        <v>0</v>
      </c>
      <c r="BL658" s="143">
        <f t="shared" si="68"/>
        <v>0</v>
      </c>
      <c r="BM658" s="143">
        <f t="shared" si="68"/>
        <v>0</v>
      </c>
      <c r="BN658" s="143">
        <f t="shared" si="68"/>
        <v>0</v>
      </c>
      <c r="BO658" s="143">
        <f t="shared" si="68"/>
        <v>0</v>
      </c>
      <c r="BP658" s="143">
        <f t="shared" si="69"/>
        <v>0</v>
      </c>
      <c r="BQ658" s="143">
        <f t="shared" si="69"/>
        <v>0</v>
      </c>
      <c r="BR658" s="143">
        <f t="shared" si="69"/>
        <v>0</v>
      </c>
      <c r="BS658" s="143">
        <f t="shared" si="69"/>
        <v>0</v>
      </c>
      <c r="BT658" s="143">
        <f t="shared" si="69"/>
        <v>0</v>
      </c>
      <c r="BU658" s="143">
        <f t="shared" si="69"/>
        <v>0</v>
      </c>
      <c r="BV658" s="143">
        <f t="shared" si="69"/>
        <v>0</v>
      </c>
      <c r="BW658" s="143">
        <f t="shared" si="69"/>
        <v>0</v>
      </c>
      <c r="BX658" s="143">
        <f t="shared" si="69"/>
        <v>0</v>
      </c>
      <c r="BY658" s="143" t="e">
        <f>BY168-#REF!</f>
        <v>#REF!</v>
      </c>
      <c r="CA658" s="143" t="e">
        <f>CA168-#REF!</f>
        <v>#REF!</v>
      </c>
      <c r="CB658" s="143" t="e">
        <f>CB168-#REF!</f>
        <v>#REF!</v>
      </c>
    </row>
    <row r="659" spans="8:80" hidden="1" x14ac:dyDescent="0.3">
      <c r="H659" s="143">
        <f t="shared" si="68"/>
        <v>0</v>
      </c>
      <c r="I659" s="143">
        <f t="shared" si="68"/>
        <v>0</v>
      </c>
      <c r="J659" s="143">
        <f t="shared" si="68"/>
        <v>0</v>
      </c>
      <c r="K659" s="143">
        <f t="shared" si="68"/>
        <v>0</v>
      </c>
      <c r="L659" s="143">
        <f t="shared" si="68"/>
        <v>0</v>
      </c>
      <c r="M659" s="143">
        <f t="shared" si="68"/>
        <v>0</v>
      </c>
      <c r="N659" s="143">
        <f t="shared" si="68"/>
        <v>0</v>
      </c>
      <c r="O659" s="143">
        <f t="shared" si="68"/>
        <v>0</v>
      </c>
      <c r="P659" s="143">
        <f t="shared" si="68"/>
        <v>0</v>
      </c>
      <c r="Q659" s="143">
        <f t="shared" si="68"/>
        <v>0</v>
      </c>
      <c r="R659" s="143">
        <f t="shared" si="68"/>
        <v>0</v>
      </c>
      <c r="S659" s="143">
        <f t="shared" ref="R659:BO660" si="70">S169-CK169</f>
        <v>0</v>
      </c>
      <c r="T659" s="143">
        <f t="shared" si="70"/>
        <v>0</v>
      </c>
      <c r="U659" s="143">
        <f t="shared" si="70"/>
        <v>0</v>
      </c>
      <c r="V659" s="143">
        <f t="shared" si="70"/>
        <v>0</v>
      </c>
      <c r="W659" s="143">
        <f t="shared" si="70"/>
        <v>0</v>
      </c>
      <c r="X659" s="143">
        <f t="shared" si="70"/>
        <v>0</v>
      </c>
      <c r="Y659" s="143">
        <f t="shared" si="70"/>
        <v>0</v>
      </c>
      <c r="Z659" s="143">
        <f t="shared" si="70"/>
        <v>0</v>
      </c>
      <c r="AA659" s="143">
        <f t="shared" si="70"/>
        <v>0</v>
      </c>
      <c r="AB659" s="143">
        <f t="shared" si="70"/>
        <v>0</v>
      </c>
      <c r="AC659" s="143">
        <f t="shared" si="70"/>
        <v>0</v>
      </c>
      <c r="AD659" s="143">
        <f t="shared" si="70"/>
        <v>0</v>
      </c>
      <c r="AE659" s="143">
        <f t="shared" si="70"/>
        <v>0</v>
      </c>
      <c r="AF659" s="143">
        <f t="shared" si="70"/>
        <v>0</v>
      </c>
      <c r="AG659" s="143">
        <f t="shared" si="70"/>
        <v>0</v>
      </c>
      <c r="AH659" s="143">
        <f t="shared" si="70"/>
        <v>0</v>
      </c>
      <c r="AI659" s="143">
        <f t="shared" si="70"/>
        <v>0</v>
      </c>
      <c r="AJ659" s="143">
        <f t="shared" si="70"/>
        <v>0</v>
      </c>
      <c r="AK659" s="143">
        <f t="shared" si="70"/>
        <v>0</v>
      </c>
      <c r="AL659" s="143">
        <f t="shared" si="70"/>
        <v>0</v>
      </c>
      <c r="AM659" s="143">
        <f t="shared" si="70"/>
        <v>0</v>
      </c>
      <c r="AN659" s="143">
        <f t="shared" si="70"/>
        <v>0</v>
      </c>
      <c r="AO659" s="143">
        <f t="shared" si="70"/>
        <v>0</v>
      </c>
      <c r="AP659" s="143">
        <f t="shared" si="70"/>
        <v>0</v>
      </c>
      <c r="AQ659" s="143">
        <f t="shared" si="70"/>
        <v>0</v>
      </c>
      <c r="AR659" s="143">
        <f t="shared" si="70"/>
        <v>0</v>
      </c>
      <c r="AS659" s="143">
        <f t="shared" si="70"/>
        <v>0</v>
      </c>
      <c r="AT659" s="143">
        <f t="shared" si="70"/>
        <v>0</v>
      </c>
      <c r="AU659" s="143">
        <f t="shared" si="70"/>
        <v>0</v>
      </c>
      <c r="AV659" s="143">
        <f t="shared" si="70"/>
        <v>0</v>
      </c>
      <c r="AW659" s="143">
        <f t="shared" si="70"/>
        <v>0</v>
      </c>
      <c r="AX659" s="143">
        <f t="shared" si="70"/>
        <v>0</v>
      </c>
      <c r="AY659" s="143">
        <f t="shared" si="70"/>
        <v>0</v>
      </c>
      <c r="AZ659" s="143">
        <f t="shared" si="70"/>
        <v>0</v>
      </c>
      <c r="BA659" s="143">
        <f t="shared" si="70"/>
        <v>0</v>
      </c>
      <c r="BB659" s="143">
        <f t="shared" si="70"/>
        <v>0</v>
      </c>
      <c r="BC659" s="143">
        <f t="shared" si="70"/>
        <v>0</v>
      </c>
      <c r="BD659" s="143">
        <f t="shared" si="70"/>
        <v>0</v>
      </c>
      <c r="BE659" s="143">
        <f t="shared" si="70"/>
        <v>0</v>
      </c>
      <c r="BF659" s="143">
        <f t="shared" si="70"/>
        <v>0</v>
      </c>
      <c r="BG659" s="143">
        <f t="shared" si="70"/>
        <v>0</v>
      </c>
      <c r="BH659" s="143">
        <f t="shared" si="70"/>
        <v>0</v>
      </c>
      <c r="BI659" s="143">
        <f t="shared" si="70"/>
        <v>0</v>
      </c>
      <c r="BJ659" s="143">
        <f t="shared" si="70"/>
        <v>0</v>
      </c>
      <c r="BK659" s="143">
        <f t="shared" si="70"/>
        <v>0</v>
      </c>
      <c r="BL659" s="143">
        <f t="shared" si="70"/>
        <v>0</v>
      </c>
      <c r="BM659" s="143">
        <f t="shared" si="70"/>
        <v>0</v>
      </c>
      <c r="BN659" s="143">
        <f t="shared" si="70"/>
        <v>0</v>
      </c>
      <c r="BO659" s="143">
        <f t="shared" si="70"/>
        <v>0</v>
      </c>
      <c r="BP659" s="143">
        <f t="shared" si="69"/>
        <v>0</v>
      </c>
      <c r="BQ659" s="143">
        <f t="shared" si="69"/>
        <v>0</v>
      </c>
      <c r="BR659" s="143">
        <f t="shared" si="69"/>
        <v>0</v>
      </c>
      <c r="BS659" s="143">
        <f t="shared" si="69"/>
        <v>0</v>
      </c>
      <c r="BT659" s="143">
        <f t="shared" si="69"/>
        <v>0</v>
      </c>
      <c r="BU659" s="143">
        <f t="shared" si="69"/>
        <v>0</v>
      </c>
      <c r="BV659" s="143">
        <f t="shared" si="69"/>
        <v>0</v>
      </c>
      <c r="BW659" s="143">
        <f t="shared" si="69"/>
        <v>0</v>
      </c>
      <c r="BX659" s="143">
        <f t="shared" si="69"/>
        <v>0</v>
      </c>
      <c r="BY659" s="143" t="e">
        <f>BY169-#REF!</f>
        <v>#REF!</v>
      </c>
      <c r="CA659" s="143" t="e">
        <f>CA169-#REF!</f>
        <v>#REF!</v>
      </c>
      <c r="CB659" s="143" t="e">
        <f>CB169-#REF!</f>
        <v>#REF!</v>
      </c>
    </row>
    <row r="660" spans="8:80" hidden="1" x14ac:dyDescent="0.3">
      <c r="H660" s="143">
        <f t="shared" ref="H660:Q660" si="71">H170-BZ170</f>
        <v>0</v>
      </c>
      <c r="I660" s="143">
        <f t="shared" si="71"/>
        <v>0</v>
      </c>
      <c r="J660" s="143">
        <f t="shared" si="71"/>
        <v>0</v>
      </c>
      <c r="K660" s="143">
        <f t="shared" si="71"/>
        <v>0</v>
      </c>
      <c r="L660" s="143">
        <f t="shared" si="71"/>
        <v>0</v>
      </c>
      <c r="M660" s="143">
        <f t="shared" si="71"/>
        <v>0</v>
      </c>
      <c r="N660" s="143">
        <f t="shared" si="71"/>
        <v>0</v>
      </c>
      <c r="O660" s="143">
        <f t="shared" si="71"/>
        <v>0</v>
      </c>
      <c r="P660" s="143">
        <f t="shared" si="71"/>
        <v>0</v>
      </c>
      <c r="Q660" s="143">
        <f t="shared" si="71"/>
        <v>0</v>
      </c>
      <c r="R660" s="143">
        <f t="shared" si="70"/>
        <v>0</v>
      </c>
      <c r="S660" s="143">
        <f t="shared" si="70"/>
        <v>0</v>
      </c>
      <c r="T660" s="143">
        <f t="shared" si="70"/>
        <v>0</v>
      </c>
      <c r="U660" s="143">
        <f t="shared" si="70"/>
        <v>0</v>
      </c>
      <c r="V660" s="143">
        <f t="shared" si="70"/>
        <v>0</v>
      </c>
      <c r="W660" s="143">
        <f t="shared" si="70"/>
        <v>0</v>
      </c>
      <c r="X660" s="143">
        <f t="shared" si="70"/>
        <v>0</v>
      </c>
      <c r="Y660" s="143">
        <f t="shared" si="70"/>
        <v>0</v>
      </c>
      <c r="Z660" s="143">
        <f t="shared" si="70"/>
        <v>0</v>
      </c>
      <c r="AA660" s="143">
        <f t="shared" si="70"/>
        <v>0</v>
      </c>
      <c r="AB660" s="143">
        <f t="shared" si="70"/>
        <v>0</v>
      </c>
      <c r="AC660" s="143">
        <f t="shared" si="70"/>
        <v>0</v>
      </c>
      <c r="AD660" s="143">
        <f t="shared" si="70"/>
        <v>0</v>
      </c>
      <c r="AE660" s="143">
        <f t="shared" si="70"/>
        <v>0</v>
      </c>
      <c r="AF660" s="143">
        <f t="shared" si="70"/>
        <v>0</v>
      </c>
      <c r="AG660" s="143">
        <f t="shared" si="70"/>
        <v>0</v>
      </c>
      <c r="AH660" s="143">
        <f t="shared" si="70"/>
        <v>0</v>
      </c>
      <c r="AI660" s="143">
        <f t="shared" si="70"/>
        <v>0</v>
      </c>
      <c r="AJ660" s="143">
        <f t="shared" si="70"/>
        <v>0</v>
      </c>
      <c r="AK660" s="143">
        <f t="shared" si="70"/>
        <v>0</v>
      </c>
      <c r="AL660" s="143">
        <f t="shared" si="70"/>
        <v>0</v>
      </c>
      <c r="AM660" s="143">
        <f t="shared" si="70"/>
        <v>0</v>
      </c>
      <c r="AN660" s="143">
        <f t="shared" si="70"/>
        <v>0</v>
      </c>
      <c r="AO660" s="143">
        <f t="shared" si="70"/>
        <v>0</v>
      </c>
      <c r="AP660" s="143">
        <f t="shared" si="70"/>
        <v>0</v>
      </c>
      <c r="AQ660" s="143">
        <f t="shared" si="70"/>
        <v>0</v>
      </c>
      <c r="AR660" s="143">
        <f t="shared" si="70"/>
        <v>0</v>
      </c>
      <c r="AS660" s="143">
        <f t="shared" si="70"/>
        <v>0</v>
      </c>
      <c r="AT660" s="143">
        <f t="shared" si="70"/>
        <v>0</v>
      </c>
      <c r="AU660" s="143">
        <f t="shared" si="70"/>
        <v>0</v>
      </c>
      <c r="AV660" s="143">
        <f t="shared" si="70"/>
        <v>0</v>
      </c>
      <c r="AW660" s="143">
        <f t="shared" si="70"/>
        <v>0</v>
      </c>
      <c r="AX660" s="143">
        <f t="shared" si="70"/>
        <v>0</v>
      </c>
      <c r="AY660" s="143">
        <f t="shared" si="70"/>
        <v>0</v>
      </c>
      <c r="AZ660" s="143">
        <f t="shared" si="70"/>
        <v>0</v>
      </c>
      <c r="BA660" s="143">
        <f t="shared" si="70"/>
        <v>0</v>
      </c>
      <c r="BB660" s="143">
        <f t="shared" si="70"/>
        <v>0</v>
      </c>
      <c r="BC660" s="143">
        <f t="shared" si="70"/>
        <v>0</v>
      </c>
      <c r="BD660" s="143">
        <f t="shared" si="70"/>
        <v>0</v>
      </c>
      <c r="BE660" s="143">
        <f t="shared" si="70"/>
        <v>0</v>
      </c>
      <c r="BF660" s="143">
        <f t="shared" si="70"/>
        <v>0</v>
      </c>
      <c r="BG660" s="143">
        <f t="shared" si="70"/>
        <v>0</v>
      </c>
      <c r="BH660" s="143">
        <f t="shared" si="70"/>
        <v>0</v>
      </c>
      <c r="BI660" s="143">
        <f t="shared" si="70"/>
        <v>0</v>
      </c>
      <c r="BJ660" s="143">
        <f t="shared" si="70"/>
        <v>0</v>
      </c>
      <c r="BK660" s="143">
        <f t="shared" si="70"/>
        <v>0</v>
      </c>
      <c r="BL660" s="143">
        <f t="shared" si="70"/>
        <v>0</v>
      </c>
      <c r="BM660" s="143">
        <f t="shared" si="70"/>
        <v>0</v>
      </c>
      <c r="BN660" s="143">
        <f t="shared" si="70"/>
        <v>0</v>
      </c>
      <c r="BO660" s="143">
        <f t="shared" si="70"/>
        <v>0</v>
      </c>
      <c r="BP660" s="143">
        <f t="shared" si="69"/>
        <v>0</v>
      </c>
      <c r="BQ660" s="143">
        <f t="shared" si="69"/>
        <v>0</v>
      </c>
      <c r="BR660" s="143">
        <f t="shared" si="69"/>
        <v>0</v>
      </c>
      <c r="BS660" s="143">
        <f t="shared" si="69"/>
        <v>0</v>
      </c>
      <c r="BT660" s="143">
        <f t="shared" si="69"/>
        <v>0</v>
      </c>
      <c r="BU660" s="143">
        <f t="shared" si="69"/>
        <v>0</v>
      </c>
      <c r="BV660" s="143">
        <f t="shared" si="69"/>
        <v>0</v>
      </c>
      <c r="BW660" s="143">
        <f t="shared" si="69"/>
        <v>0</v>
      </c>
      <c r="BX660" s="143">
        <f t="shared" si="69"/>
        <v>0</v>
      </c>
      <c r="BY660" s="143" t="e">
        <f>BY170-#REF!</f>
        <v>#REF!</v>
      </c>
      <c r="CA660" s="143" t="e">
        <f>CA170-#REF!</f>
        <v>#REF!</v>
      </c>
      <c r="CB660" s="143" t="e">
        <f>CB170-#REF!</f>
        <v>#REF!</v>
      </c>
    </row>
    <row r="661" spans="8:80" hidden="1" x14ac:dyDescent="0.3">
      <c r="H661" s="143">
        <f t="shared" ref="H661:BS664" si="72">H176-BZ176</f>
        <v>0</v>
      </c>
      <c r="I661" s="143">
        <f t="shared" si="72"/>
        <v>0</v>
      </c>
      <c r="J661" s="143">
        <f t="shared" si="72"/>
        <v>0</v>
      </c>
      <c r="K661" s="143">
        <f t="shared" si="72"/>
        <v>0</v>
      </c>
      <c r="L661" s="143">
        <f t="shared" si="72"/>
        <v>0</v>
      </c>
      <c r="M661" s="143">
        <f t="shared" si="72"/>
        <v>0</v>
      </c>
      <c r="N661" s="143">
        <f t="shared" si="72"/>
        <v>0</v>
      </c>
      <c r="O661" s="143">
        <f t="shared" si="72"/>
        <v>0</v>
      </c>
      <c r="P661" s="143">
        <f t="shared" si="72"/>
        <v>0</v>
      </c>
      <c r="Q661" s="143">
        <f t="shared" si="72"/>
        <v>0</v>
      </c>
      <c r="R661" s="143">
        <f t="shared" si="72"/>
        <v>0</v>
      </c>
      <c r="S661" s="143">
        <f t="shared" si="72"/>
        <v>0</v>
      </c>
      <c r="T661" s="143">
        <f t="shared" si="72"/>
        <v>0</v>
      </c>
      <c r="U661" s="143">
        <f t="shared" si="72"/>
        <v>0</v>
      </c>
      <c r="V661" s="143">
        <f t="shared" si="72"/>
        <v>0</v>
      </c>
      <c r="W661" s="143">
        <f t="shared" si="72"/>
        <v>0</v>
      </c>
      <c r="X661" s="143">
        <f t="shared" si="72"/>
        <v>0</v>
      </c>
      <c r="Y661" s="143">
        <f t="shared" si="72"/>
        <v>0</v>
      </c>
      <c r="Z661" s="143">
        <f t="shared" si="72"/>
        <v>0</v>
      </c>
      <c r="AA661" s="143">
        <f t="shared" si="72"/>
        <v>0</v>
      </c>
      <c r="AB661" s="143">
        <f t="shared" si="72"/>
        <v>0</v>
      </c>
      <c r="AC661" s="143">
        <f t="shared" si="72"/>
        <v>0</v>
      </c>
      <c r="AD661" s="143">
        <f t="shared" si="72"/>
        <v>0</v>
      </c>
      <c r="AE661" s="143">
        <f t="shared" si="72"/>
        <v>0</v>
      </c>
      <c r="AF661" s="143">
        <f t="shared" si="72"/>
        <v>0</v>
      </c>
      <c r="AG661" s="143">
        <f t="shared" si="72"/>
        <v>0</v>
      </c>
      <c r="AH661" s="143">
        <f t="shared" si="72"/>
        <v>0</v>
      </c>
      <c r="AI661" s="143">
        <f t="shared" si="72"/>
        <v>0</v>
      </c>
      <c r="AJ661" s="143">
        <f t="shared" si="72"/>
        <v>0</v>
      </c>
      <c r="AK661" s="143">
        <f t="shared" si="72"/>
        <v>0</v>
      </c>
      <c r="AL661" s="143">
        <f t="shared" si="72"/>
        <v>0</v>
      </c>
      <c r="AM661" s="143">
        <f t="shared" si="72"/>
        <v>0</v>
      </c>
      <c r="AN661" s="143">
        <f t="shared" si="72"/>
        <v>0</v>
      </c>
      <c r="AO661" s="143">
        <f t="shared" si="72"/>
        <v>0</v>
      </c>
      <c r="AP661" s="143">
        <f t="shared" si="72"/>
        <v>0</v>
      </c>
      <c r="AQ661" s="143">
        <f t="shared" si="72"/>
        <v>0</v>
      </c>
      <c r="AR661" s="143">
        <f t="shared" si="72"/>
        <v>0</v>
      </c>
      <c r="AS661" s="143">
        <f t="shared" si="72"/>
        <v>0</v>
      </c>
      <c r="AT661" s="143">
        <f t="shared" si="72"/>
        <v>0</v>
      </c>
      <c r="AU661" s="143">
        <f t="shared" si="72"/>
        <v>0</v>
      </c>
      <c r="AV661" s="143">
        <f t="shared" si="72"/>
        <v>0</v>
      </c>
      <c r="AW661" s="143">
        <f t="shared" si="72"/>
        <v>0</v>
      </c>
      <c r="AX661" s="143">
        <f t="shared" si="72"/>
        <v>0</v>
      </c>
      <c r="AY661" s="143">
        <f t="shared" si="72"/>
        <v>0</v>
      </c>
      <c r="AZ661" s="143">
        <f t="shared" si="72"/>
        <v>0</v>
      </c>
      <c r="BA661" s="143">
        <f t="shared" si="72"/>
        <v>0</v>
      </c>
      <c r="BB661" s="143">
        <f t="shared" si="72"/>
        <v>0</v>
      </c>
      <c r="BC661" s="143">
        <f t="shared" si="72"/>
        <v>0</v>
      </c>
      <c r="BD661" s="143">
        <f t="shared" si="72"/>
        <v>0</v>
      </c>
      <c r="BE661" s="143">
        <f t="shared" si="72"/>
        <v>0</v>
      </c>
      <c r="BF661" s="143">
        <f t="shared" si="72"/>
        <v>0</v>
      </c>
      <c r="BG661" s="143">
        <f t="shared" si="72"/>
        <v>0</v>
      </c>
      <c r="BH661" s="143">
        <f t="shared" si="72"/>
        <v>0</v>
      </c>
      <c r="BI661" s="143">
        <f t="shared" si="72"/>
        <v>0</v>
      </c>
      <c r="BJ661" s="143">
        <f t="shared" si="72"/>
        <v>0</v>
      </c>
      <c r="BK661" s="143">
        <f t="shared" si="72"/>
        <v>0</v>
      </c>
      <c r="BL661" s="143">
        <f t="shared" si="72"/>
        <v>0</v>
      </c>
      <c r="BM661" s="143">
        <f t="shared" si="72"/>
        <v>0</v>
      </c>
      <c r="BN661" s="143">
        <f t="shared" si="72"/>
        <v>0</v>
      </c>
      <c r="BO661" s="143">
        <f t="shared" si="72"/>
        <v>0</v>
      </c>
      <c r="BP661" s="143">
        <f t="shared" si="72"/>
        <v>0</v>
      </c>
      <c r="BQ661" s="143">
        <f t="shared" si="72"/>
        <v>0</v>
      </c>
      <c r="BR661" s="143">
        <f t="shared" si="72"/>
        <v>0</v>
      </c>
      <c r="BS661" s="143">
        <f t="shared" si="72"/>
        <v>0</v>
      </c>
      <c r="BT661" s="143">
        <f t="shared" ref="BT661:BX670" si="73">BT176-EL176</f>
        <v>0</v>
      </c>
      <c r="BU661" s="143">
        <f t="shared" si="73"/>
        <v>0</v>
      </c>
      <c r="BV661" s="143">
        <f t="shared" si="73"/>
        <v>0</v>
      </c>
      <c r="BW661" s="143">
        <f t="shared" si="73"/>
        <v>0</v>
      </c>
      <c r="BX661" s="143">
        <f t="shared" si="73"/>
        <v>0</v>
      </c>
      <c r="BY661" s="143" t="e">
        <f>BY176-#REF!</f>
        <v>#REF!</v>
      </c>
      <c r="CA661" s="143" t="e">
        <f>CA176-#REF!</f>
        <v>#REF!</v>
      </c>
      <c r="CB661" s="143" t="e">
        <f>CB176-#REF!</f>
        <v>#REF!</v>
      </c>
    </row>
    <row r="662" spans="8:80" hidden="1" x14ac:dyDescent="0.3">
      <c r="H662" s="143">
        <f t="shared" si="72"/>
        <v>-16930768</v>
      </c>
      <c r="I662" s="143">
        <f t="shared" si="72"/>
        <v>0</v>
      </c>
      <c r="J662" s="143">
        <f t="shared" si="72"/>
        <v>0</v>
      </c>
      <c r="K662" s="143">
        <f t="shared" si="72"/>
        <v>0</v>
      </c>
      <c r="L662" s="143">
        <f t="shared" si="72"/>
        <v>0</v>
      </c>
      <c r="M662" s="143">
        <f t="shared" si="72"/>
        <v>910000</v>
      </c>
      <c r="N662" s="143">
        <f t="shared" si="72"/>
        <v>0</v>
      </c>
      <c r="O662" s="143">
        <f t="shared" si="72"/>
        <v>0</v>
      </c>
      <c r="P662" s="143">
        <f t="shared" si="72"/>
        <v>0</v>
      </c>
      <c r="Q662" s="143">
        <f t="shared" si="72"/>
        <v>0</v>
      </c>
      <c r="R662" s="143">
        <f t="shared" si="72"/>
        <v>2187280</v>
      </c>
      <c r="S662" s="143">
        <f t="shared" si="72"/>
        <v>0</v>
      </c>
      <c r="T662" s="143">
        <f t="shared" si="72"/>
        <v>0</v>
      </c>
      <c r="U662" s="143">
        <f t="shared" si="72"/>
        <v>0</v>
      </c>
      <c r="V662" s="143">
        <f t="shared" si="72"/>
        <v>0</v>
      </c>
      <c r="W662" s="143">
        <f t="shared" si="72"/>
        <v>1249872</v>
      </c>
      <c r="X662" s="143">
        <f t="shared" si="72"/>
        <v>0</v>
      </c>
      <c r="Y662" s="143">
        <f t="shared" si="72"/>
        <v>0</v>
      </c>
      <c r="Z662" s="143">
        <f t="shared" si="72"/>
        <v>0</v>
      </c>
      <c r="AA662" s="143">
        <f t="shared" si="72"/>
        <v>0</v>
      </c>
      <c r="AB662" s="143">
        <f t="shared" si="72"/>
        <v>-1251000</v>
      </c>
      <c r="AC662" s="143">
        <f t="shared" si="72"/>
        <v>0</v>
      </c>
      <c r="AD662" s="143">
        <f t="shared" si="72"/>
        <v>0</v>
      </c>
      <c r="AE662" s="143">
        <f t="shared" si="72"/>
        <v>0</v>
      </c>
      <c r="AF662" s="143">
        <f t="shared" si="72"/>
        <v>0</v>
      </c>
      <c r="AG662" s="143">
        <f t="shared" si="72"/>
        <v>5662715</v>
      </c>
      <c r="AH662" s="143">
        <f t="shared" si="72"/>
        <v>0</v>
      </c>
      <c r="AI662" s="143">
        <f t="shared" si="72"/>
        <v>0</v>
      </c>
      <c r="AJ662" s="143">
        <f t="shared" si="72"/>
        <v>0</v>
      </c>
      <c r="AK662" s="143">
        <f t="shared" si="72"/>
        <v>0</v>
      </c>
      <c r="AL662" s="143">
        <f t="shared" si="72"/>
        <v>1567000</v>
      </c>
      <c r="AM662" s="143">
        <f t="shared" si="72"/>
        <v>0</v>
      </c>
      <c r="AN662" s="143">
        <f t="shared" si="72"/>
        <v>0</v>
      </c>
      <c r="AO662" s="143">
        <f t="shared" si="72"/>
        <v>0</v>
      </c>
      <c r="AP662" s="143">
        <f t="shared" si="72"/>
        <v>0</v>
      </c>
      <c r="AQ662" s="143">
        <f t="shared" si="72"/>
        <v>3434368</v>
      </c>
      <c r="AR662" s="143">
        <f t="shared" si="72"/>
        <v>0</v>
      </c>
      <c r="AS662" s="143">
        <f t="shared" si="72"/>
        <v>0</v>
      </c>
      <c r="AT662" s="143">
        <f t="shared" si="72"/>
        <v>0</v>
      </c>
      <c r="AU662" s="143">
        <f t="shared" si="72"/>
        <v>0</v>
      </c>
      <c r="AV662" s="143">
        <f t="shared" si="72"/>
        <v>3434432</v>
      </c>
      <c r="AW662" s="143">
        <f t="shared" si="72"/>
        <v>0</v>
      </c>
      <c r="AX662" s="143">
        <f t="shared" si="72"/>
        <v>0</v>
      </c>
      <c r="AY662" s="143">
        <f t="shared" si="72"/>
        <v>0</v>
      </c>
      <c r="AZ662" s="143">
        <f t="shared" si="72"/>
        <v>0</v>
      </c>
      <c r="BA662" s="143">
        <f t="shared" si="72"/>
        <v>2134000</v>
      </c>
      <c r="BB662" s="143">
        <f t="shared" si="72"/>
        <v>0</v>
      </c>
      <c r="BC662" s="143">
        <f t="shared" si="72"/>
        <v>0</v>
      </c>
      <c r="BD662" s="143">
        <f t="shared" si="72"/>
        <v>0</v>
      </c>
      <c r="BE662" s="143">
        <f t="shared" si="72"/>
        <v>0</v>
      </c>
      <c r="BF662" s="143">
        <f t="shared" si="72"/>
        <v>-1307238</v>
      </c>
      <c r="BG662" s="143">
        <f t="shared" si="72"/>
        <v>0</v>
      </c>
      <c r="BH662" s="143">
        <f t="shared" si="72"/>
        <v>0</v>
      </c>
      <c r="BI662" s="143">
        <f t="shared" si="72"/>
        <v>0</v>
      </c>
      <c r="BJ662" s="143">
        <f t="shared" si="72"/>
        <v>0</v>
      </c>
      <c r="BK662" s="143">
        <f t="shared" si="72"/>
        <v>-2132000</v>
      </c>
      <c r="BL662" s="143">
        <f t="shared" si="72"/>
        <v>0</v>
      </c>
      <c r="BM662" s="143">
        <f t="shared" si="72"/>
        <v>0</v>
      </c>
      <c r="BN662" s="143">
        <f t="shared" si="72"/>
        <v>0</v>
      </c>
      <c r="BO662" s="143">
        <f t="shared" si="72"/>
        <v>0</v>
      </c>
      <c r="BP662" s="143">
        <f t="shared" si="72"/>
        <v>-2130000</v>
      </c>
      <c r="BQ662" s="143">
        <f t="shared" si="72"/>
        <v>0</v>
      </c>
      <c r="BR662" s="143">
        <f t="shared" si="72"/>
        <v>0</v>
      </c>
      <c r="BS662" s="143">
        <f t="shared" si="72"/>
        <v>0</v>
      </c>
      <c r="BT662" s="143">
        <f t="shared" si="73"/>
        <v>0</v>
      </c>
      <c r="BU662" s="143">
        <f t="shared" si="73"/>
        <v>18021429</v>
      </c>
      <c r="BV662" s="143">
        <f t="shared" si="73"/>
        <v>0</v>
      </c>
      <c r="BW662" s="143">
        <f t="shared" si="73"/>
        <v>0</v>
      </c>
      <c r="BX662" s="143">
        <f t="shared" si="73"/>
        <v>0</v>
      </c>
      <c r="BY662" s="143" t="e">
        <f>BY177-#REF!</f>
        <v>#REF!</v>
      </c>
      <c r="CA662" s="143" t="e">
        <f>CA177-#REF!</f>
        <v>#REF!</v>
      </c>
      <c r="CB662" s="143" t="e">
        <f>CB177-#REF!</f>
        <v>#REF!</v>
      </c>
    </row>
    <row r="663" spans="8:80" hidden="1" x14ac:dyDescent="0.3">
      <c r="H663" s="143">
        <f t="shared" si="72"/>
        <v>-13233460</v>
      </c>
      <c r="I663" s="143">
        <f t="shared" si="72"/>
        <v>0</v>
      </c>
      <c r="J663" s="143">
        <f t="shared" si="72"/>
        <v>0</v>
      </c>
      <c r="K663" s="143">
        <f t="shared" si="72"/>
        <v>0</v>
      </c>
      <c r="L663" s="143">
        <f t="shared" si="72"/>
        <v>0</v>
      </c>
      <c r="M663" s="143">
        <f t="shared" si="72"/>
        <v>849610</v>
      </c>
      <c r="N663" s="143">
        <f t="shared" si="72"/>
        <v>0</v>
      </c>
      <c r="O663" s="143">
        <f t="shared" si="72"/>
        <v>0</v>
      </c>
      <c r="P663" s="143">
        <f t="shared" si="72"/>
        <v>0</v>
      </c>
      <c r="Q663" s="143">
        <f t="shared" si="72"/>
        <v>0</v>
      </c>
      <c r="R663" s="143">
        <f t="shared" si="72"/>
        <v>1670640</v>
      </c>
      <c r="S663" s="143">
        <f t="shared" si="72"/>
        <v>0</v>
      </c>
      <c r="T663" s="143">
        <f t="shared" si="72"/>
        <v>0</v>
      </c>
      <c r="U663" s="143">
        <f t="shared" si="72"/>
        <v>0</v>
      </c>
      <c r="V663" s="143">
        <f t="shared" si="72"/>
        <v>0</v>
      </c>
      <c r="W663" s="143">
        <f t="shared" si="72"/>
        <v>1141515</v>
      </c>
      <c r="X663" s="143">
        <f t="shared" si="72"/>
        <v>0</v>
      </c>
      <c r="Y663" s="143">
        <f t="shared" si="72"/>
        <v>0</v>
      </c>
      <c r="Z663" s="143">
        <f t="shared" si="72"/>
        <v>0</v>
      </c>
      <c r="AA663" s="143">
        <f t="shared" si="72"/>
        <v>0</v>
      </c>
      <c r="AB663" s="143">
        <f t="shared" si="72"/>
        <v>-937283</v>
      </c>
      <c r="AC663" s="143">
        <f t="shared" si="72"/>
        <v>0</v>
      </c>
      <c r="AD663" s="143">
        <f t="shared" si="72"/>
        <v>0</v>
      </c>
      <c r="AE663" s="143">
        <f t="shared" si="72"/>
        <v>0</v>
      </c>
      <c r="AF663" s="143">
        <f t="shared" si="72"/>
        <v>0</v>
      </c>
      <c r="AG663" s="143">
        <f t="shared" si="72"/>
        <v>4740687</v>
      </c>
      <c r="AH663" s="143">
        <f t="shared" si="72"/>
        <v>0</v>
      </c>
      <c r="AI663" s="143">
        <f t="shared" si="72"/>
        <v>0</v>
      </c>
      <c r="AJ663" s="143">
        <f t="shared" si="72"/>
        <v>0</v>
      </c>
      <c r="AK663" s="143">
        <f t="shared" si="72"/>
        <v>0</v>
      </c>
      <c r="AL663" s="143">
        <f t="shared" si="72"/>
        <v>1392833</v>
      </c>
      <c r="AM663" s="143">
        <f t="shared" si="72"/>
        <v>0</v>
      </c>
      <c r="AN663" s="143">
        <f t="shared" si="72"/>
        <v>0</v>
      </c>
      <c r="AO663" s="143">
        <f t="shared" si="72"/>
        <v>0</v>
      </c>
      <c r="AP663" s="143">
        <f t="shared" si="72"/>
        <v>0</v>
      </c>
      <c r="AQ663" s="143">
        <f t="shared" si="72"/>
        <v>3056300</v>
      </c>
      <c r="AR663" s="143">
        <f t="shared" si="72"/>
        <v>0</v>
      </c>
      <c r="AS663" s="143">
        <f t="shared" si="72"/>
        <v>0</v>
      </c>
      <c r="AT663" s="143">
        <f t="shared" si="72"/>
        <v>0</v>
      </c>
      <c r="AU663" s="143">
        <f t="shared" si="72"/>
        <v>0</v>
      </c>
      <c r="AV663" s="143">
        <f t="shared" si="72"/>
        <v>3166599</v>
      </c>
      <c r="AW663" s="143">
        <f t="shared" si="72"/>
        <v>0</v>
      </c>
      <c r="AX663" s="143">
        <f t="shared" si="72"/>
        <v>0</v>
      </c>
      <c r="AY663" s="143">
        <f t="shared" si="72"/>
        <v>0</v>
      </c>
      <c r="AZ663" s="143">
        <f t="shared" si="72"/>
        <v>0</v>
      </c>
      <c r="BA663" s="143">
        <f t="shared" si="72"/>
        <v>2171806</v>
      </c>
      <c r="BB663" s="143">
        <f t="shared" si="72"/>
        <v>0</v>
      </c>
      <c r="BC663" s="143">
        <f t="shared" si="72"/>
        <v>0</v>
      </c>
      <c r="BD663" s="143">
        <f t="shared" si="72"/>
        <v>0</v>
      </c>
      <c r="BE663" s="143">
        <f t="shared" si="72"/>
        <v>0</v>
      </c>
      <c r="BF663" s="143">
        <f t="shared" si="72"/>
        <v>-1050479</v>
      </c>
      <c r="BG663" s="143">
        <f t="shared" si="72"/>
        <v>0</v>
      </c>
      <c r="BH663" s="143">
        <f t="shared" si="72"/>
        <v>0</v>
      </c>
      <c r="BI663" s="143">
        <f t="shared" si="72"/>
        <v>0</v>
      </c>
      <c r="BJ663" s="143">
        <f t="shared" si="72"/>
        <v>0</v>
      </c>
      <c r="BK663" s="143">
        <f t="shared" si="72"/>
        <v>-1710597</v>
      </c>
      <c r="BL663" s="143">
        <f t="shared" si="72"/>
        <v>0</v>
      </c>
      <c r="BM663" s="143">
        <f t="shared" si="72"/>
        <v>0</v>
      </c>
      <c r="BN663" s="143">
        <f t="shared" si="72"/>
        <v>0</v>
      </c>
      <c r="BO663" s="143">
        <f t="shared" si="72"/>
        <v>0</v>
      </c>
      <c r="BP663" s="143">
        <f t="shared" si="72"/>
        <v>-1674561</v>
      </c>
      <c r="BQ663" s="143">
        <f t="shared" si="72"/>
        <v>0</v>
      </c>
      <c r="BR663" s="143">
        <f t="shared" si="72"/>
        <v>0</v>
      </c>
      <c r="BS663" s="143">
        <f t="shared" si="72"/>
        <v>0</v>
      </c>
      <c r="BT663" s="143">
        <f t="shared" si="73"/>
        <v>0</v>
      </c>
      <c r="BU663" s="143">
        <f t="shared" si="73"/>
        <v>16202228</v>
      </c>
      <c r="BV663" s="143">
        <f t="shared" si="73"/>
        <v>0</v>
      </c>
      <c r="BW663" s="143">
        <f t="shared" si="73"/>
        <v>0</v>
      </c>
      <c r="BX663" s="143">
        <f t="shared" si="73"/>
        <v>0</v>
      </c>
      <c r="BY663" s="143" t="e">
        <f>BY178-#REF!</f>
        <v>#REF!</v>
      </c>
      <c r="CA663" s="143" t="e">
        <f>CA178-#REF!</f>
        <v>#REF!</v>
      </c>
      <c r="CB663" s="143" t="e">
        <f>CB178-#REF!</f>
        <v>#REF!</v>
      </c>
    </row>
    <row r="664" spans="8:80" hidden="1" x14ac:dyDescent="0.3">
      <c r="H664" s="143">
        <f t="shared" si="72"/>
        <v>-3697308</v>
      </c>
      <c r="I664" s="143">
        <f t="shared" si="72"/>
        <v>0</v>
      </c>
      <c r="J664" s="143">
        <f t="shared" si="72"/>
        <v>0</v>
      </c>
      <c r="K664" s="143">
        <f t="shared" si="72"/>
        <v>0</v>
      </c>
      <c r="L664" s="143">
        <f t="shared" si="72"/>
        <v>0</v>
      </c>
      <c r="M664" s="143">
        <f t="shared" si="72"/>
        <v>60390</v>
      </c>
      <c r="N664" s="143">
        <f t="shared" si="72"/>
        <v>0</v>
      </c>
      <c r="O664" s="143">
        <f t="shared" si="72"/>
        <v>0</v>
      </c>
      <c r="P664" s="143">
        <f t="shared" si="72"/>
        <v>0</v>
      </c>
      <c r="Q664" s="143">
        <f t="shared" si="72"/>
        <v>0</v>
      </c>
      <c r="R664" s="143">
        <f t="shared" si="72"/>
        <v>516640</v>
      </c>
      <c r="S664" s="143">
        <f t="shared" si="72"/>
        <v>0</v>
      </c>
      <c r="T664" s="143">
        <f t="shared" si="72"/>
        <v>0</v>
      </c>
      <c r="U664" s="143">
        <f t="shared" si="72"/>
        <v>0</v>
      </c>
      <c r="V664" s="143">
        <f t="shared" si="72"/>
        <v>0</v>
      </c>
      <c r="W664" s="143">
        <f t="shared" si="72"/>
        <v>108357</v>
      </c>
      <c r="X664" s="143">
        <f t="shared" si="72"/>
        <v>0</v>
      </c>
      <c r="Y664" s="143">
        <f t="shared" si="72"/>
        <v>0</v>
      </c>
      <c r="Z664" s="143">
        <f t="shared" si="72"/>
        <v>0</v>
      </c>
      <c r="AA664" s="143">
        <f t="shared" si="72"/>
        <v>0</v>
      </c>
      <c r="AB664" s="143">
        <f t="shared" si="72"/>
        <v>-313717</v>
      </c>
      <c r="AC664" s="143">
        <f t="shared" si="72"/>
        <v>0</v>
      </c>
      <c r="AD664" s="143">
        <f t="shared" si="72"/>
        <v>0</v>
      </c>
      <c r="AE664" s="143">
        <f t="shared" si="72"/>
        <v>0</v>
      </c>
      <c r="AF664" s="143">
        <f t="shared" si="72"/>
        <v>0</v>
      </c>
      <c r="AG664" s="143">
        <f t="shared" si="72"/>
        <v>922028</v>
      </c>
      <c r="AH664" s="143">
        <f t="shared" si="72"/>
        <v>0</v>
      </c>
      <c r="AI664" s="143">
        <f t="shared" si="72"/>
        <v>0</v>
      </c>
      <c r="AJ664" s="143">
        <f t="shared" si="72"/>
        <v>0</v>
      </c>
      <c r="AK664" s="143">
        <f t="shared" si="72"/>
        <v>0</v>
      </c>
      <c r="AL664" s="143">
        <f t="shared" si="72"/>
        <v>174167</v>
      </c>
      <c r="AM664" s="143">
        <f t="shared" si="72"/>
        <v>0</v>
      </c>
      <c r="AN664" s="143">
        <f t="shared" si="72"/>
        <v>0</v>
      </c>
      <c r="AO664" s="143">
        <f t="shared" si="72"/>
        <v>0</v>
      </c>
      <c r="AP664" s="143">
        <f t="shared" si="72"/>
        <v>0</v>
      </c>
      <c r="AQ664" s="143">
        <f t="shared" si="72"/>
        <v>378068</v>
      </c>
      <c r="AR664" s="143">
        <f t="shared" si="72"/>
        <v>0</v>
      </c>
      <c r="AS664" s="143">
        <f t="shared" si="72"/>
        <v>0</v>
      </c>
      <c r="AT664" s="143">
        <f t="shared" si="72"/>
        <v>0</v>
      </c>
      <c r="AU664" s="143">
        <f t="shared" si="72"/>
        <v>0</v>
      </c>
      <c r="AV664" s="143">
        <f t="shared" si="72"/>
        <v>267833</v>
      </c>
      <c r="AW664" s="143">
        <f t="shared" si="72"/>
        <v>0</v>
      </c>
      <c r="AX664" s="143">
        <f t="shared" si="72"/>
        <v>0</v>
      </c>
      <c r="AY664" s="143">
        <f t="shared" si="72"/>
        <v>0</v>
      </c>
      <c r="AZ664" s="143">
        <f t="shared" si="72"/>
        <v>0</v>
      </c>
      <c r="BA664" s="143">
        <f t="shared" si="72"/>
        <v>-37806</v>
      </c>
      <c r="BB664" s="143">
        <f t="shared" si="72"/>
        <v>0</v>
      </c>
      <c r="BC664" s="143">
        <f t="shared" si="72"/>
        <v>0</v>
      </c>
      <c r="BD664" s="143">
        <f t="shared" si="72"/>
        <v>0</v>
      </c>
      <c r="BE664" s="143">
        <f t="shared" si="72"/>
        <v>0</v>
      </c>
      <c r="BF664" s="143">
        <f t="shared" si="72"/>
        <v>-256759</v>
      </c>
      <c r="BG664" s="143">
        <f t="shared" si="72"/>
        <v>0</v>
      </c>
      <c r="BH664" s="143">
        <f t="shared" si="72"/>
        <v>0</v>
      </c>
      <c r="BI664" s="143">
        <f t="shared" si="72"/>
        <v>0</v>
      </c>
      <c r="BJ664" s="143">
        <f t="shared" si="72"/>
        <v>0</v>
      </c>
      <c r="BK664" s="143">
        <f t="shared" si="72"/>
        <v>-421403</v>
      </c>
      <c r="BL664" s="143">
        <f t="shared" si="72"/>
        <v>0</v>
      </c>
      <c r="BM664" s="143">
        <f t="shared" si="72"/>
        <v>0</v>
      </c>
      <c r="BN664" s="143">
        <f t="shared" si="72"/>
        <v>0</v>
      </c>
      <c r="BO664" s="143">
        <f t="shared" si="72"/>
        <v>0</v>
      </c>
      <c r="BP664" s="143">
        <f t="shared" si="72"/>
        <v>-455439</v>
      </c>
      <c r="BQ664" s="143">
        <f t="shared" si="72"/>
        <v>0</v>
      </c>
      <c r="BR664" s="143">
        <f t="shared" si="72"/>
        <v>0</v>
      </c>
      <c r="BS664" s="143">
        <f t="shared" ref="BS664:BS670" si="74">BS179-EK179</f>
        <v>0</v>
      </c>
      <c r="BT664" s="143">
        <f t="shared" si="73"/>
        <v>0</v>
      </c>
      <c r="BU664" s="143">
        <f t="shared" si="73"/>
        <v>1819201</v>
      </c>
      <c r="BV664" s="143">
        <f t="shared" si="73"/>
        <v>0</v>
      </c>
      <c r="BW664" s="143">
        <f t="shared" si="73"/>
        <v>0</v>
      </c>
      <c r="BX664" s="143">
        <f t="shared" si="73"/>
        <v>0</v>
      </c>
      <c r="BY664" s="143" t="e">
        <f>BY179-#REF!</f>
        <v>#REF!</v>
      </c>
      <c r="CA664" s="143" t="e">
        <f>CA179-#REF!</f>
        <v>#REF!</v>
      </c>
      <c r="CB664" s="143" t="e">
        <f>CB179-#REF!</f>
        <v>#REF!</v>
      </c>
    </row>
    <row r="665" spans="8:80" hidden="1" x14ac:dyDescent="0.3">
      <c r="H665" s="143">
        <f t="shared" ref="H665:BR669" si="75">H180-BZ180</f>
        <v>0</v>
      </c>
      <c r="I665" s="143">
        <f t="shared" si="75"/>
        <v>0</v>
      </c>
      <c r="J665" s="143">
        <f t="shared" si="75"/>
        <v>0</v>
      </c>
      <c r="K665" s="143">
        <f t="shared" si="75"/>
        <v>0</v>
      </c>
      <c r="L665" s="143">
        <f t="shared" si="75"/>
        <v>0</v>
      </c>
      <c r="M665" s="143">
        <f t="shared" si="75"/>
        <v>0</v>
      </c>
      <c r="N665" s="143">
        <f t="shared" si="75"/>
        <v>0</v>
      </c>
      <c r="O665" s="143">
        <f t="shared" si="75"/>
        <v>0</v>
      </c>
      <c r="P665" s="143">
        <f t="shared" si="75"/>
        <v>0</v>
      </c>
      <c r="Q665" s="143">
        <f t="shared" si="75"/>
        <v>0</v>
      </c>
      <c r="R665" s="143">
        <f t="shared" si="75"/>
        <v>0</v>
      </c>
      <c r="S665" s="143">
        <f t="shared" si="75"/>
        <v>0</v>
      </c>
      <c r="T665" s="143">
        <f t="shared" si="75"/>
        <v>0</v>
      </c>
      <c r="U665" s="143">
        <f t="shared" si="75"/>
        <v>0</v>
      </c>
      <c r="V665" s="143">
        <f t="shared" si="75"/>
        <v>0</v>
      </c>
      <c r="W665" s="143">
        <f t="shared" si="75"/>
        <v>0</v>
      </c>
      <c r="X665" s="143">
        <f t="shared" si="75"/>
        <v>0</v>
      </c>
      <c r="Y665" s="143">
        <f t="shared" si="75"/>
        <v>0</v>
      </c>
      <c r="Z665" s="143">
        <f t="shared" si="75"/>
        <v>0</v>
      </c>
      <c r="AA665" s="143">
        <f t="shared" si="75"/>
        <v>0</v>
      </c>
      <c r="AB665" s="143">
        <f t="shared" si="75"/>
        <v>0</v>
      </c>
      <c r="AC665" s="143">
        <f t="shared" si="75"/>
        <v>0</v>
      </c>
      <c r="AD665" s="143">
        <f t="shared" si="75"/>
        <v>0</v>
      </c>
      <c r="AE665" s="143">
        <f t="shared" si="75"/>
        <v>0</v>
      </c>
      <c r="AF665" s="143">
        <f t="shared" si="75"/>
        <v>0</v>
      </c>
      <c r="AG665" s="143">
        <f t="shared" si="75"/>
        <v>0</v>
      </c>
      <c r="AH665" s="143">
        <f t="shared" si="75"/>
        <v>0</v>
      </c>
      <c r="AI665" s="143">
        <f t="shared" si="75"/>
        <v>0</v>
      </c>
      <c r="AJ665" s="143">
        <f t="shared" si="75"/>
        <v>0</v>
      </c>
      <c r="AK665" s="143">
        <f t="shared" si="75"/>
        <v>0</v>
      </c>
      <c r="AL665" s="143">
        <f t="shared" si="75"/>
        <v>0</v>
      </c>
      <c r="AM665" s="143">
        <f t="shared" si="75"/>
        <v>0</v>
      </c>
      <c r="AN665" s="143">
        <f t="shared" si="75"/>
        <v>0</v>
      </c>
      <c r="AO665" s="143">
        <f t="shared" si="75"/>
        <v>0</v>
      </c>
      <c r="AP665" s="143">
        <f t="shared" si="75"/>
        <v>0</v>
      </c>
      <c r="AQ665" s="143">
        <f t="shared" si="75"/>
        <v>0</v>
      </c>
      <c r="AR665" s="143">
        <f t="shared" si="75"/>
        <v>0</v>
      </c>
      <c r="AS665" s="143">
        <f t="shared" si="75"/>
        <v>0</v>
      </c>
      <c r="AT665" s="143">
        <f t="shared" si="75"/>
        <v>0</v>
      </c>
      <c r="AU665" s="143">
        <f t="shared" si="75"/>
        <v>0</v>
      </c>
      <c r="AV665" s="143">
        <f t="shared" si="75"/>
        <v>0</v>
      </c>
      <c r="AW665" s="143">
        <f t="shared" si="75"/>
        <v>0</v>
      </c>
      <c r="AX665" s="143">
        <f t="shared" si="75"/>
        <v>0</v>
      </c>
      <c r="AY665" s="143">
        <f t="shared" si="75"/>
        <v>0</v>
      </c>
      <c r="AZ665" s="143">
        <f t="shared" si="75"/>
        <v>0</v>
      </c>
      <c r="BA665" s="143">
        <f t="shared" si="75"/>
        <v>0</v>
      </c>
      <c r="BB665" s="143">
        <f t="shared" si="75"/>
        <v>0</v>
      </c>
      <c r="BC665" s="143">
        <f t="shared" si="75"/>
        <v>0</v>
      </c>
      <c r="BD665" s="143">
        <f t="shared" si="75"/>
        <v>0</v>
      </c>
      <c r="BE665" s="143">
        <f t="shared" si="75"/>
        <v>0</v>
      </c>
      <c r="BF665" s="143">
        <f t="shared" si="75"/>
        <v>0</v>
      </c>
      <c r="BG665" s="143">
        <f t="shared" si="75"/>
        <v>0</v>
      </c>
      <c r="BH665" s="143">
        <f t="shared" si="75"/>
        <v>0</v>
      </c>
      <c r="BI665" s="143">
        <f t="shared" si="75"/>
        <v>0</v>
      </c>
      <c r="BJ665" s="143">
        <f t="shared" si="75"/>
        <v>0</v>
      </c>
      <c r="BK665" s="143">
        <f t="shared" si="75"/>
        <v>0</v>
      </c>
      <c r="BL665" s="143">
        <f t="shared" si="75"/>
        <v>0</v>
      </c>
      <c r="BM665" s="143">
        <f t="shared" si="75"/>
        <v>0</v>
      </c>
      <c r="BN665" s="143">
        <f t="shared" si="75"/>
        <v>0</v>
      </c>
      <c r="BO665" s="143">
        <f t="shared" si="75"/>
        <v>0</v>
      </c>
      <c r="BP665" s="143">
        <f t="shared" si="75"/>
        <v>0</v>
      </c>
      <c r="BQ665" s="143">
        <f t="shared" si="75"/>
        <v>0</v>
      </c>
      <c r="BR665" s="143">
        <f t="shared" si="75"/>
        <v>0</v>
      </c>
      <c r="BS665" s="143">
        <f t="shared" si="74"/>
        <v>0</v>
      </c>
      <c r="BT665" s="143">
        <f t="shared" si="73"/>
        <v>0</v>
      </c>
      <c r="BU665" s="143">
        <f t="shared" si="73"/>
        <v>0</v>
      </c>
      <c r="BV665" s="143">
        <f t="shared" si="73"/>
        <v>0</v>
      </c>
      <c r="BW665" s="143">
        <f t="shared" si="73"/>
        <v>0</v>
      </c>
      <c r="BX665" s="143">
        <f t="shared" si="73"/>
        <v>0</v>
      </c>
      <c r="BY665" s="143" t="e">
        <f>BY180-#REF!</f>
        <v>#REF!</v>
      </c>
      <c r="CA665" s="143" t="e">
        <f>CA180-#REF!</f>
        <v>#REF!</v>
      </c>
      <c r="CB665" s="143" t="e">
        <f>CB180-#REF!</f>
        <v>#REF!</v>
      </c>
    </row>
    <row r="666" spans="8:80" hidden="1" x14ac:dyDescent="0.3">
      <c r="H666" s="143">
        <f t="shared" si="75"/>
        <v>0</v>
      </c>
      <c r="I666" s="143">
        <f t="shared" si="75"/>
        <v>0</v>
      </c>
      <c r="J666" s="143">
        <f t="shared" si="75"/>
        <v>0</v>
      </c>
      <c r="K666" s="143">
        <f t="shared" si="75"/>
        <v>0</v>
      </c>
      <c r="L666" s="143">
        <f t="shared" si="75"/>
        <v>0</v>
      </c>
      <c r="M666" s="143">
        <f t="shared" si="75"/>
        <v>0</v>
      </c>
      <c r="N666" s="143">
        <f t="shared" si="75"/>
        <v>0</v>
      </c>
      <c r="O666" s="143">
        <f t="shared" si="75"/>
        <v>0</v>
      </c>
      <c r="P666" s="143">
        <f t="shared" si="75"/>
        <v>0</v>
      </c>
      <c r="Q666" s="143">
        <f t="shared" si="75"/>
        <v>0</v>
      </c>
      <c r="R666" s="143">
        <f t="shared" si="75"/>
        <v>0</v>
      </c>
      <c r="S666" s="143">
        <f t="shared" si="75"/>
        <v>0</v>
      </c>
      <c r="T666" s="143">
        <f t="shared" si="75"/>
        <v>0</v>
      </c>
      <c r="U666" s="143">
        <f t="shared" si="75"/>
        <v>0</v>
      </c>
      <c r="V666" s="143">
        <f t="shared" si="75"/>
        <v>0</v>
      </c>
      <c r="W666" s="143">
        <f t="shared" si="75"/>
        <v>0</v>
      </c>
      <c r="X666" s="143">
        <f t="shared" si="75"/>
        <v>0</v>
      </c>
      <c r="Y666" s="143">
        <f t="shared" si="75"/>
        <v>0</v>
      </c>
      <c r="Z666" s="143">
        <f t="shared" si="75"/>
        <v>0</v>
      </c>
      <c r="AA666" s="143">
        <f t="shared" si="75"/>
        <v>0</v>
      </c>
      <c r="AB666" s="143">
        <f t="shared" si="75"/>
        <v>0</v>
      </c>
      <c r="AC666" s="143">
        <f t="shared" si="75"/>
        <v>0</v>
      </c>
      <c r="AD666" s="143">
        <f t="shared" si="75"/>
        <v>0</v>
      </c>
      <c r="AE666" s="143">
        <f t="shared" si="75"/>
        <v>0</v>
      </c>
      <c r="AF666" s="143">
        <f t="shared" si="75"/>
        <v>0</v>
      </c>
      <c r="AG666" s="143">
        <f t="shared" si="75"/>
        <v>0</v>
      </c>
      <c r="AH666" s="143">
        <f t="shared" si="75"/>
        <v>0</v>
      </c>
      <c r="AI666" s="143">
        <f t="shared" si="75"/>
        <v>0</v>
      </c>
      <c r="AJ666" s="143">
        <f t="shared" si="75"/>
        <v>0</v>
      </c>
      <c r="AK666" s="143">
        <f t="shared" si="75"/>
        <v>0</v>
      </c>
      <c r="AL666" s="143">
        <f t="shared" si="75"/>
        <v>0</v>
      </c>
      <c r="AM666" s="143">
        <f t="shared" si="75"/>
        <v>0</v>
      </c>
      <c r="AN666" s="143">
        <f t="shared" si="75"/>
        <v>0</v>
      </c>
      <c r="AO666" s="143">
        <f t="shared" si="75"/>
        <v>0</v>
      </c>
      <c r="AP666" s="143">
        <f t="shared" si="75"/>
        <v>0</v>
      </c>
      <c r="AQ666" s="143">
        <f t="shared" si="75"/>
        <v>0</v>
      </c>
      <c r="AR666" s="143">
        <f t="shared" si="75"/>
        <v>0</v>
      </c>
      <c r="AS666" s="143">
        <f t="shared" si="75"/>
        <v>0</v>
      </c>
      <c r="AT666" s="143">
        <f t="shared" si="75"/>
        <v>0</v>
      </c>
      <c r="AU666" s="143">
        <f t="shared" si="75"/>
        <v>0</v>
      </c>
      <c r="AV666" s="143">
        <f t="shared" si="75"/>
        <v>0</v>
      </c>
      <c r="AW666" s="143">
        <f t="shared" si="75"/>
        <v>0</v>
      </c>
      <c r="AX666" s="143">
        <f t="shared" si="75"/>
        <v>0</v>
      </c>
      <c r="AY666" s="143">
        <f t="shared" si="75"/>
        <v>0</v>
      </c>
      <c r="AZ666" s="143">
        <f t="shared" si="75"/>
        <v>0</v>
      </c>
      <c r="BA666" s="143">
        <f t="shared" si="75"/>
        <v>0</v>
      </c>
      <c r="BB666" s="143">
        <f t="shared" si="75"/>
        <v>0</v>
      </c>
      <c r="BC666" s="143">
        <f t="shared" si="75"/>
        <v>0</v>
      </c>
      <c r="BD666" s="143">
        <f t="shared" si="75"/>
        <v>0</v>
      </c>
      <c r="BE666" s="143">
        <f t="shared" si="75"/>
        <v>0</v>
      </c>
      <c r="BF666" s="143">
        <f t="shared" si="75"/>
        <v>0</v>
      </c>
      <c r="BG666" s="143">
        <f t="shared" si="75"/>
        <v>0</v>
      </c>
      <c r="BH666" s="143">
        <f t="shared" si="75"/>
        <v>0</v>
      </c>
      <c r="BI666" s="143">
        <f t="shared" si="75"/>
        <v>0</v>
      </c>
      <c r="BJ666" s="143">
        <f t="shared" si="75"/>
        <v>0</v>
      </c>
      <c r="BK666" s="143">
        <f t="shared" si="75"/>
        <v>0</v>
      </c>
      <c r="BL666" s="143">
        <f t="shared" si="75"/>
        <v>0</v>
      </c>
      <c r="BM666" s="143">
        <f t="shared" si="75"/>
        <v>0</v>
      </c>
      <c r="BN666" s="143">
        <f t="shared" si="75"/>
        <v>0</v>
      </c>
      <c r="BO666" s="143">
        <f t="shared" si="75"/>
        <v>0</v>
      </c>
      <c r="BP666" s="143">
        <f t="shared" si="75"/>
        <v>0</v>
      </c>
      <c r="BQ666" s="143">
        <f t="shared" si="75"/>
        <v>0</v>
      </c>
      <c r="BR666" s="143">
        <f t="shared" si="75"/>
        <v>0</v>
      </c>
      <c r="BS666" s="143">
        <f t="shared" si="74"/>
        <v>0</v>
      </c>
      <c r="BT666" s="143">
        <f t="shared" si="73"/>
        <v>0</v>
      </c>
      <c r="BU666" s="143">
        <f t="shared" si="73"/>
        <v>0</v>
      </c>
      <c r="BV666" s="143">
        <f t="shared" si="73"/>
        <v>0</v>
      </c>
      <c r="BW666" s="143">
        <f t="shared" si="73"/>
        <v>0</v>
      </c>
      <c r="BX666" s="143">
        <f t="shared" si="73"/>
        <v>0</v>
      </c>
      <c r="BY666" s="143" t="e">
        <f>BY181-#REF!</f>
        <v>#REF!</v>
      </c>
      <c r="CA666" s="143" t="e">
        <f>CA181-#REF!</f>
        <v>#REF!</v>
      </c>
      <c r="CB666" s="143" t="e">
        <f>CB181-#REF!</f>
        <v>#REF!</v>
      </c>
    </row>
    <row r="667" spans="8:80" hidden="1" x14ac:dyDescent="0.3">
      <c r="H667" s="143">
        <f t="shared" si="75"/>
        <v>-16901251</v>
      </c>
      <c r="I667" s="143">
        <f t="shared" si="75"/>
        <v>0</v>
      </c>
      <c r="J667" s="143">
        <f t="shared" si="75"/>
        <v>0</v>
      </c>
      <c r="K667" s="143">
        <f t="shared" si="75"/>
        <v>0</v>
      </c>
      <c r="L667" s="143">
        <f t="shared" si="75"/>
        <v>0</v>
      </c>
      <c r="M667" s="143">
        <f t="shared" si="75"/>
        <v>-361000</v>
      </c>
      <c r="N667" s="143">
        <f t="shared" si="75"/>
        <v>0</v>
      </c>
      <c r="O667" s="143">
        <f t="shared" si="75"/>
        <v>0</v>
      </c>
      <c r="P667" s="143">
        <f t="shared" si="75"/>
        <v>0</v>
      </c>
      <c r="Q667" s="143">
        <f t="shared" si="75"/>
        <v>0</v>
      </c>
      <c r="R667" s="143">
        <f t="shared" si="75"/>
        <v>-2184406</v>
      </c>
      <c r="S667" s="143">
        <f t="shared" si="75"/>
        <v>0</v>
      </c>
      <c r="T667" s="143">
        <f t="shared" si="75"/>
        <v>0</v>
      </c>
      <c r="U667" s="143">
        <f t="shared" si="75"/>
        <v>0</v>
      </c>
      <c r="V667" s="143">
        <f t="shared" si="75"/>
        <v>0</v>
      </c>
      <c r="W667" s="143">
        <f t="shared" si="75"/>
        <v>2498958</v>
      </c>
      <c r="X667" s="143">
        <f t="shared" si="75"/>
        <v>0</v>
      </c>
      <c r="Y667" s="143">
        <f t="shared" si="75"/>
        <v>0</v>
      </c>
      <c r="Z667" s="143">
        <f t="shared" si="75"/>
        <v>0</v>
      </c>
      <c r="AA667" s="143">
        <f t="shared" si="75"/>
        <v>0</v>
      </c>
      <c r="AB667" s="143">
        <f t="shared" si="75"/>
        <v>-404708</v>
      </c>
      <c r="AC667" s="143">
        <f t="shared" si="75"/>
        <v>0</v>
      </c>
      <c r="AD667" s="143">
        <f t="shared" si="75"/>
        <v>0</v>
      </c>
      <c r="AE667" s="143">
        <f t="shared" si="75"/>
        <v>0</v>
      </c>
      <c r="AF667" s="143">
        <f t="shared" si="75"/>
        <v>0</v>
      </c>
      <c r="AG667" s="143">
        <f t="shared" si="75"/>
        <v>3433627</v>
      </c>
      <c r="AH667" s="143">
        <f t="shared" si="75"/>
        <v>0</v>
      </c>
      <c r="AI667" s="143">
        <f t="shared" si="75"/>
        <v>0</v>
      </c>
      <c r="AJ667" s="143">
        <f t="shared" si="75"/>
        <v>0</v>
      </c>
      <c r="AK667" s="143">
        <f t="shared" si="75"/>
        <v>0</v>
      </c>
      <c r="AL667" s="143">
        <f t="shared" si="75"/>
        <v>3037000</v>
      </c>
      <c r="AM667" s="143">
        <f t="shared" si="75"/>
        <v>0</v>
      </c>
      <c r="AN667" s="143">
        <f t="shared" si="75"/>
        <v>0</v>
      </c>
      <c r="AO667" s="143">
        <f t="shared" si="75"/>
        <v>0</v>
      </c>
      <c r="AP667" s="143">
        <f t="shared" si="75"/>
        <v>0</v>
      </c>
      <c r="AQ667" s="143">
        <f t="shared" si="75"/>
        <v>-310474</v>
      </c>
      <c r="AR667" s="143">
        <f t="shared" si="75"/>
        <v>0</v>
      </c>
      <c r="AS667" s="143">
        <f t="shared" si="75"/>
        <v>0</v>
      </c>
      <c r="AT667" s="143">
        <f t="shared" si="75"/>
        <v>0</v>
      </c>
      <c r="AU667" s="143">
        <f t="shared" si="75"/>
        <v>0</v>
      </c>
      <c r="AV667" s="143">
        <f t="shared" si="75"/>
        <v>5373000</v>
      </c>
      <c r="AW667" s="143">
        <f t="shared" si="75"/>
        <v>0</v>
      </c>
      <c r="AX667" s="143">
        <f t="shared" si="75"/>
        <v>0</v>
      </c>
      <c r="AY667" s="143">
        <f t="shared" si="75"/>
        <v>0</v>
      </c>
      <c r="AZ667" s="143">
        <f t="shared" si="75"/>
        <v>0</v>
      </c>
      <c r="BA667" s="143">
        <f t="shared" si="75"/>
        <v>2496000</v>
      </c>
      <c r="BB667" s="143">
        <f t="shared" si="75"/>
        <v>0</v>
      </c>
      <c r="BC667" s="143">
        <f t="shared" si="75"/>
        <v>0</v>
      </c>
      <c r="BD667" s="143">
        <f t="shared" si="75"/>
        <v>0</v>
      </c>
      <c r="BE667" s="143">
        <f t="shared" si="75"/>
        <v>0</v>
      </c>
      <c r="BF667" s="143">
        <f t="shared" si="75"/>
        <v>3492142</v>
      </c>
      <c r="BG667" s="143">
        <f t="shared" si="75"/>
        <v>0</v>
      </c>
      <c r="BH667" s="143">
        <f t="shared" si="75"/>
        <v>0</v>
      </c>
      <c r="BI667" s="143">
        <f t="shared" si="75"/>
        <v>0</v>
      </c>
      <c r="BJ667" s="143">
        <f t="shared" si="75"/>
        <v>0</v>
      </c>
      <c r="BK667" s="143">
        <f t="shared" si="75"/>
        <v>-1250000</v>
      </c>
      <c r="BL667" s="143">
        <f t="shared" si="75"/>
        <v>0</v>
      </c>
      <c r="BM667" s="143">
        <f t="shared" si="75"/>
        <v>0</v>
      </c>
      <c r="BN667" s="143">
        <f t="shared" si="75"/>
        <v>0</v>
      </c>
      <c r="BO667" s="143">
        <f t="shared" si="75"/>
        <v>0</v>
      </c>
      <c r="BP667" s="143">
        <f t="shared" si="75"/>
        <v>-3952000</v>
      </c>
      <c r="BQ667" s="143">
        <f t="shared" si="75"/>
        <v>0</v>
      </c>
      <c r="BR667" s="143">
        <f t="shared" si="75"/>
        <v>0</v>
      </c>
      <c r="BS667" s="143">
        <f t="shared" si="74"/>
        <v>0</v>
      </c>
      <c r="BT667" s="143">
        <f t="shared" si="73"/>
        <v>0</v>
      </c>
      <c r="BU667" s="143">
        <f t="shared" si="73"/>
        <v>17070139</v>
      </c>
      <c r="BV667" s="143">
        <f t="shared" si="73"/>
        <v>0</v>
      </c>
      <c r="BW667" s="143">
        <f t="shared" si="73"/>
        <v>0</v>
      </c>
      <c r="BX667" s="143">
        <f t="shared" si="73"/>
        <v>0</v>
      </c>
      <c r="BY667" s="143" t="e">
        <f>BY182-#REF!</f>
        <v>#REF!</v>
      </c>
      <c r="CA667" s="143" t="e">
        <f>CA182-#REF!</f>
        <v>#REF!</v>
      </c>
      <c r="CB667" s="143" t="e">
        <f>CB182-#REF!</f>
        <v>#REF!</v>
      </c>
    </row>
    <row r="668" spans="8:80" hidden="1" x14ac:dyDescent="0.3">
      <c r="H668" s="143">
        <f t="shared" si="75"/>
        <v>-12943900</v>
      </c>
      <c r="I668" s="143">
        <f t="shared" si="75"/>
        <v>0</v>
      </c>
      <c r="J668" s="143">
        <f t="shared" si="75"/>
        <v>0</v>
      </c>
      <c r="K668" s="143">
        <f t="shared" si="75"/>
        <v>0</v>
      </c>
      <c r="L668" s="143">
        <f t="shared" si="75"/>
        <v>0</v>
      </c>
      <c r="M668" s="143">
        <f t="shared" si="75"/>
        <v>-182336</v>
      </c>
      <c r="N668" s="143">
        <f t="shared" si="75"/>
        <v>0</v>
      </c>
      <c r="O668" s="143">
        <f t="shared" si="75"/>
        <v>0</v>
      </c>
      <c r="P668" s="143">
        <f t="shared" si="75"/>
        <v>0</v>
      </c>
      <c r="Q668" s="143">
        <f t="shared" si="75"/>
        <v>0</v>
      </c>
      <c r="R668" s="143">
        <f t="shared" si="75"/>
        <v>-1472633</v>
      </c>
      <c r="S668" s="143">
        <f t="shared" si="75"/>
        <v>0</v>
      </c>
      <c r="T668" s="143">
        <f t="shared" si="75"/>
        <v>0</v>
      </c>
      <c r="U668" s="143">
        <f t="shared" si="75"/>
        <v>0</v>
      </c>
      <c r="V668" s="143">
        <f t="shared" si="75"/>
        <v>0</v>
      </c>
      <c r="W668" s="143">
        <f t="shared" si="75"/>
        <v>2012622</v>
      </c>
      <c r="X668" s="143">
        <f t="shared" si="75"/>
        <v>0</v>
      </c>
      <c r="Y668" s="143">
        <f t="shared" si="75"/>
        <v>0</v>
      </c>
      <c r="Z668" s="143">
        <f t="shared" si="75"/>
        <v>0</v>
      </c>
      <c r="AA668" s="143">
        <f t="shared" si="75"/>
        <v>0</v>
      </c>
      <c r="AB668" s="143">
        <f t="shared" si="75"/>
        <v>-225978</v>
      </c>
      <c r="AC668" s="143">
        <f t="shared" si="75"/>
        <v>0</v>
      </c>
      <c r="AD668" s="143">
        <f t="shared" si="75"/>
        <v>0</v>
      </c>
      <c r="AE668" s="143">
        <f t="shared" si="75"/>
        <v>0</v>
      </c>
      <c r="AF668" s="143">
        <f t="shared" si="75"/>
        <v>0</v>
      </c>
      <c r="AG668" s="143">
        <f t="shared" si="75"/>
        <v>2826044</v>
      </c>
      <c r="AH668" s="143">
        <f t="shared" si="75"/>
        <v>0</v>
      </c>
      <c r="AI668" s="143">
        <f t="shared" si="75"/>
        <v>0</v>
      </c>
      <c r="AJ668" s="143">
        <f t="shared" si="75"/>
        <v>0</v>
      </c>
      <c r="AK668" s="143">
        <f t="shared" si="75"/>
        <v>0</v>
      </c>
      <c r="AL668" s="143">
        <f t="shared" si="75"/>
        <v>2678805</v>
      </c>
      <c r="AM668" s="143">
        <f t="shared" si="75"/>
        <v>0</v>
      </c>
      <c r="AN668" s="143">
        <f t="shared" si="75"/>
        <v>0</v>
      </c>
      <c r="AO668" s="143">
        <f t="shared" si="75"/>
        <v>0</v>
      </c>
      <c r="AP668" s="143">
        <f t="shared" si="75"/>
        <v>0</v>
      </c>
      <c r="AQ668" s="143">
        <f t="shared" si="75"/>
        <v>-229095</v>
      </c>
      <c r="AR668" s="143">
        <f t="shared" si="75"/>
        <v>0</v>
      </c>
      <c r="AS668" s="143">
        <f t="shared" si="75"/>
        <v>0</v>
      </c>
      <c r="AT668" s="143">
        <f t="shared" si="75"/>
        <v>0</v>
      </c>
      <c r="AU668" s="143">
        <f t="shared" si="75"/>
        <v>0</v>
      </c>
      <c r="AV668" s="143">
        <f t="shared" si="75"/>
        <v>4875933</v>
      </c>
      <c r="AW668" s="143">
        <f t="shared" si="75"/>
        <v>0</v>
      </c>
      <c r="AX668" s="143">
        <f t="shared" si="75"/>
        <v>0</v>
      </c>
      <c r="AY668" s="143">
        <f t="shared" si="75"/>
        <v>0</v>
      </c>
      <c r="AZ668" s="143">
        <f t="shared" si="75"/>
        <v>0</v>
      </c>
      <c r="BA668" s="143">
        <f t="shared" si="75"/>
        <v>2327735</v>
      </c>
      <c r="BB668" s="143">
        <f t="shared" si="75"/>
        <v>0</v>
      </c>
      <c r="BC668" s="143">
        <f t="shared" si="75"/>
        <v>0</v>
      </c>
      <c r="BD668" s="143">
        <f t="shared" si="75"/>
        <v>0</v>
      </c>
      <c r="BE668" s="143">
        <f t="shared" si="75"/>
        <v>0</v>
      </c>
      <c r="BF668" s="143">
        <f t="shared" si="75"/>
        <v>3324241</v>
      </c>
      <c r="BG668" s="143">
        <f t="shared" si="75"/>
        <v>0</v>
      </c>
      <c r="BH668" s="143">
        <f t="shared" si="75"/>
        <v>0</v>
      </c>
      <c r="BI668" s="143">
        <f t="shared" si="75"/>
        <v>0</v>
      </c>
      <c r="BJ668" s="143">
        <f t="shared" si="75"/>
        <v>0</v>
      </c>
      <c r="BK668" s="143">
        <f t="shared" si="75"/>
        <v>-990111</v>
      </c>
      <c r="BL668" s="143">
        <f t="shared" si="75"/>
        <v>0</v>
      </c>
      <c r="BM668" s="143">
        <f t="shared" si="75"/>
        <v>0</v>
      </c>
      <c r="BN668" s="143">
        <f t="shared" si="75"/>
        <v>0</v>
      </c>
      <c r="BO668" s="143">
        <f t="shared" si="75"/>
        <v>0</v>
      </c>
      <c r="BP668" s="143">
        <f t="shared" si="75"/>
        <v>-3090278</v>
      </c>
      <c r="BQ668" s="143">
        <f t="shared" si="75"/>
        <v>0</v>
      </c>
      <c r="BR668" s="143">
        <f t="shared" si="75"/>
        <v>0</v>
      </c>
      <c r="BS668" s="143">
        <f t="shared" si="74"/>
        <v>0</v>
      </c>
      <c r="BT668" s="143">
        <f t="shared" si="73"/>
        <v>0</v>
      </c>
      <c r="BU668" s="143">
        <f t="shared" si="73"/>
        <v>15935338</v>
      </c>
      <c r="BV668" s="143">
        <f t="shared" si="73"/>
        <v>0</v>
      </c>
      <c r="BW668" s="143">
        <f t="shared" si="73"/>
        <v>0</v>
      </c>
      <c r="BX668" s="143">
        <f t="shared" si="73"/>
        <v>0</v>
      </c>
      <c r="BY668" s="143" t="e">
        <f>BY183-#REF!</f>
        <v>#REF!</v>
      </c>
      <c r="CA668" s="143" t="e">
        <f>CA183-#REF!</f>
        <v>#REF!</v>
      </c>
      <c r="CB668" s="143" t="e">
        <f>CB183-#REF!</f>
        <v>#REF!</v>
      </c>
    </row>
    <row r="669" spans="8:80" hidden="1" x14ac:dyDescent="0.3">
      <c r="H669" s="143">
        <f t="shared" si="75"/>
        <v>-3957351</v>
      </c>
      <c r="I669" s="143">
        <f t="shared" si="75"/>
        <v>0</v>
      </c>
      <c r="J669" s="143">
        <f t="shared" si="75"/>
        <v>0</v>
      </c>
      <c r="K669" s="143">
        <f t="shared" ref="K669:BR670" si="76">K184-CC184</f>
        <v>0</v>
      </c>
      <c r="L669" s="143">
        <f t="shared" si="76"/>
        <v>0</v>
      </c>
      <c r="M669" s="143">
        <f t="shared" si="76"/>
        <v>-178664</v>
      </c>
      <c r="N669" s="143">
        <f t="shared" si="76"/>
        <v>0</v>
      </c>
      <c r="O669" s="143">
        <f t="shared" si="76"/>
        <v>0</v>
      </c>
      <c r="P669" s="143">
        <f t="shared" si="76"/>
        <v>0</v>
      </c>
      <c r="Q669" s="143">
        <f t="shared" si="76"/>
        <v>0</v>
      </c>
      <c r="R669" s="143">
        <f t="shared" si="76"/>
        <v>-711773</v>
      </c>
      <c r="S669" s="143">
        <f t="shared" si="76"/>
        <v>0</v>
      </c>
      <c r="T669" s="143">
        <f t="shared" si="76"/>
        <v>0</v>
      </c>
      <c r="U669" s="143">
        <f t="shared" si="76"/>
        <v>0</v>
      </c>
      <c r="V669" s="143">
        <f t="shared" si="76"/>
        <v>0</v>
      </c>
      <c r="W669" s="143">
        <f t="shared" si="76"/>
        <v>486336</v>
      </c>
      <c r="X669" s="143">
        <f t="shared" si="76"/>
        <v>0</v>
      </c>
      <c r="Y669" s="143">
        <f t="shared" si="76"/>
        <v>0</v>
      </c>
      <c r="Z669" s="143">
        <f t="shared" si="76"/>
        <v>0</v>
      </c>
      <c r="AA669" s="143">
        <f t="shared" si="76"/>
        <v>0</v>
      </c>
      <c r="AB669" s="143">
        <f t="shared" si="76"/>
        <v>-178730</v>
      </c>
      <c r="AC669" s="143">
        <f t="shared" si="76"/>
        <v>0</v>
      </c>
      <c r="AD669" s="143">
        <f t="shared" si="76"/>
        <v>0</v>
      </c>
      <c r="AE669" s="143">
        <f t="shared" si="76"/>
        <v>0</v>
      </c>
      <c r="AF669" s="143">
        <f t="shared" si="76"/>
        <v>0</v>
      </c>
      <c r="AG669" s="143">
        <f t="shared" si="76"/>
        <v>607583</v>
      </c>
      <c r="AH669" s="143">
        <f t="shared" si="76"/>
        <v>0</v>
      </c>
      <c r="AI669" s="143">
        <f t="shared" si="76"/>
        <v>0</v>
      </c>
      <c r="AJ669" s="143">
        <f t="shared" si="76"/>
        <v>0</v>
      </c>
      <c r="AK669" s="143">
        <f t="shared" si="76"/>
        <v>0</v>
      </c>
      <c r="AL669" s="143">
        <f t="shared" si="76"/>
        <v>358195</v>
      </c>
      <c r="AM669" s="143">
        <f t="shared" si="76"/>
        <v>0</v>
      </c>
      <c r="AN669" s="143">
        <f t="shared" si="76"/>
        <v>0</v>
      </c>
      <c r="AO669" s="143">
        <f t="shared" si="76"/>
        <v>0</v>
      </c>
      <c r="AP669" s="143">
        <f t="shared" si="76"/>
        <v>0</v>
      </c>
      <c r="AQ669" s="143">
        <f t="shared" si="76"/>
        <v>-81379</v>
      </c>
      <c r="AR669" s="143">
        <f t="shared" si="76"/>
        <v>0</v>
      </c>
      <c r="AS669" s="143">
        <f t="shared" si="76"/>
        <v>0</v>
      </c>
      <c r="AT669" s="143">
        <f t="shared" si="76"/>
        <v>0</v>
      </c>
      <c r="AU669" s="143">
        <f t="shared" si="76"/>
        <v>0</v>
      </c>
      <c r="AV669" s="143">
        <f t="shared" si="76"/>
        <v>497067</v>
      </c>
      <c r="AW669" s="143">
        <f t="shared" si="76"/>
        <v>0</v>
      </c>
      <c r="AX669" s="143">
        <f t="shared" si="76"/>
        <v>0</v>
      </c>
      <c r="AY669" s="143">
        <f t="shared" si="76"/>
        <v>0</v>
      </c>
      <c r="AZ669" s="143">
        <f t="shared" si="76"/>
        <v>0</v>
      </c>
      <c r="BA669" s="143">
        <f t="shared" si="76"/>
        <v>168265</v>
      </c>
      <c r="BB669" s="143">
        <f t="shared" si="76"/>
        <v>0</v>
      </c>
      <c r="BC669" s="143">
        <f t="shared" si="76"/>
        <v>0</v>
      </c>
      <c r="BD669" s="143">
        <f t="shared" si="76"/>
        <v>0</v>
      </c>
      <c r="BE669" s="143">
        <f t="shared" si="76"/>
        <v>0</v>
      </c>
      <c r="BF669" s="143">
        <f t="shared" si="76"/>
        <v>167901</v>
      </c>
      <c r="BG669" s="143">
        <f t="shared" si="76"/>
        <v>0</v>
      </c>
      <c r="BH669" s="143">
        <f t="shared" si="76"/>
        <v>0</v>
      </c>
      <c r="BI669" s="143">
        <f t="shared" si="76"/>
        <v>0</v>
      </c>
      <c r="BJ669" s="143">
        <f t="shared" si="76"/>
        <v>0</v>
      </c>
      <c r="BK669" s="143">
        <f t="shared" si="76"/>
        <v>-259889</v>
      </c>
      <c r="BL669" s="143">
        <f t="shared" si="76"/>
        <v>0</v>
      </c>
      <c r="BM669" s="143">
        <f t="shared" si="76"/>
        <v>0</v>
      </c>
      <c r="BN669" s="143">
        <f t="shared" si="76"/>
        <v>0</v>
      </c>
      <c r="BO669" s="143">
        <f t="shared" si="76"/>
        <v>0</v>
      </c>
      <c r="BP669" s="143">
        <f t="shared" si="76"/>
        <v>-861722</v>
      </c>
      <c r="BQ669" s="143">
        <f t="shared" si="76"/>
        <v>0</v>
      </c>
      <c r="BR669" s="143">
        <f t="shared" si="76"/>
        <v>0</v>
      </c>
      <c r="BS669" s="143">
        <f t="shared" si="74"/>
        <v>0</v>
      </c>
      <c r="BT669" s="143">
        <f t="shared" si="73"/>
        <v>0</v>
      </c>
      <c r="BU669" s="143">
        <f t="shared" si="73"/>
        <v>1134801</v>
      </c>
      <c r="BV669" s="143">
        <f t="shared" si="73"/>
        <v>0</v>
      </c>
      <c r="BW669" s="143">
        <f t="shared" si="73"/>
        <v>0</v>
      </c>
      <c r="BX669" s="143">
        <f t="shared" si="73"/>
        <v>0</v>
      </c>
      <c r="BY669" s="143" t="e">
        <f>BY184-#REF!</f>
        <v>#REF!</v>
      </c>
      <c r="CA669" s="143" t="e">
        <f>CA184-#REF!</f>
        <v>#REF!</v>
      </c>
      <c r="CB669" s="143" t="e">
        <f>CB184-#REF!</f>
        <v>#REF!</v>
      </c>
    </row>
    <row r="670" spans="8:80" hidden="1" x14ac:dyDescent="0.3">
      <c r="H670" s="143">
        <f>H185-BZ185</f>
        <v>0</v>
      </c>
      <c r="I670" s="143">
        <f>I185-CA185</f>
        <v>0</v>
      </c>
      <c r="J670" s="143">
        <f>J185-CB185</f>
        <v>0</v>
      </c>
      <c r="K670" s="143">
        <f t="shared" si="76"/>
        <v>0</v>
      </c>
      <c r="L670" s="143">
        <f t="shared" si="76"/>
        <v>0</v>
      </c>
      <c r="M670" s="143">
        <f t="shared" si="76"/>
        <v>0</v>
      </c>
      <c r="N670" s="143">
        <f t="shared" si="76"/>
        <v>0</v>
      </c>
      <c r="O670" s="143">
        <f t="shared" si="76"/>
        <v>0</v>
      </c>
      <c r="P670" s="143">
        <f t="shared" si="76"/>
        <v>0</v>
      </c>
      <c r="Q670" s="143">
        <f t="shared" si="76"/>
        <v>0</v>
      </c>
      <c r="R670" s="143">
        <f t="shared" si="76"/>
        <v>0</v>
      </c>
      <c r="S670" s="143">
        <f t="shared" si="76"/>
        <v>0</v>
      </c>
      <c r="T670" s="143">
        <f t="shared" si="76"/>
        <v>0</v>
      </c>
      <c r="U670" s="143">
        <f t="shared" si="76"/>
        <v>0</v>
      </c>
      <c r="V670" s="143">
        <f t="shared" si="76"/>
        <v>0</v>
      </c>
      <c r="W670" s="143">
        <f t="shared" si="76"/>
        <v>0</v>
      </c>
      <c r="X670" s="143">
        <f t="shared" si="76"/>
        <v>0</v>
      </c>
      <c r="Y670" s="143">
        <f t="shared" si="76"/>
        <v>0</v>
      </c>
      <c r="Z670" s="143">
        <f t="shared" si="76"/>
        <v>0</v>
      </c>
      <c r="AA670" s="143">
        <f t="shared" si="76"/>
        <v>0</v>
      </c>
      <c r="AB670" s="143">
        <f t="shared" si="76"/>
        <v>0</v>
      </c>
      <c r="AC670" s="143">
        <f t="shared" si="76"/>
        <v>0</v>
      </c>
      <c r="AD670" s="143">
        <f t="shared" si="76"/>
        <v>0</v>
      </c>
      <c r="AE670" s="143">
        <f t="shared" si="76"/>
        <v>0</v>
      </c>
      <c r="AF670" s="143">
        <f t="shared" si="76"/>
        <v>0</v>
      </c>
      <c r="AG670" s="143">
        <f t="shared" si="76"/>
        <v>0</v>
      </c>
      <c r="AH670" s="143">
        <f t="shared" si="76"/>
        <v>0</v>
      </c>
      <c r="AI670" s="143">
        <f t="shared" si="76"/>
        <v>0</v>
      </c>
      <c r="AJ670" s="143">
        <f t="shared" si="76"/>
        <v>0</v>
      </c>
      <c r="AK670" s="143">
        <f t="shared" si="76"/>
        <v>0</v>
      </c>
      <c r="AL670" s="143">
        <f t="shared" si="76"/>
        <v>0</v>
      </c>
      <c r="AM670" s="143">
        <f t="shared" si="76"/>
        <v>0</v>
      </c>
      <c r="AN670" s="143">
        <f t="shared" si="76"/>
        <v>0</v>
      </c>
      <c r="AO670" s="143">
        <f t="shared" si="76"/>
        <v>0</v>
      </c>
      <c r="AP670" s="143">
        <f t="shared" si="76"/>
        <v>0</v>
      </c>
      <c r="AQ670" s="143">
        <f t="shared" si="76"/>
        <v>0</v>
      </c>
      <c r="AR670" s="143">
        <f t="shared" si="76"/>
        <v>0</v>
      </c>
      <c r="AS670" s="143">
        <f t="shared" si="76"/>
        <v>0</v>
      </c>
      <c r="AT670" s="143">
        <f t="shared" si="76"/>
        <v>0</v>
      </c>
      <c r="AU670" s="143">
        <f t="shared" si="76"/>
        <v>0</v>
      </c>
      <c r="AV670" s="143">
        <f t="shared" si="76"/>
        <v>0</v>
      </c>
      <c r="AW670" s="143">
        <f t="shared" si="76"/>
        <v>0</v>
      </c>
      <c r="AX670" s="143">
        <f t="shared" si="76"/>
        <v>0</v>
      </c>
      <c r="AY670" s="143">
        <f t="shared" si="76"/>
        <v>0</v>
      </c>
      <c r="AZ670" s="143">
        <f t="shared" si="76"/>
        <v>0</v>
      </c>
      <c r="BA670" s="143">
        <f t="shared" si="76"/>
        <v>0</v>
      </c>
      <c r="BB670" s="143">
        <f t="shared" si="76"/>
        <v>0</v>
      </c>
      <c r="BC670" s="143">
        <f t="shared" si="76"/>
        <v>0</v>
      </c>
      <c r="BD670" s="143">
        <f t="shared" si="76"/>
        <v>0</v>
      </c>
      <c r="BE670" s="143">
        <f t="shared" si="76"/>
        <v>0</v>
      </c>
      <c r="BF670" s="143">
        <f t="shared" si="76"/>
        <v>0</v>
      </c>
      <c r="BG670" s="143">
        <f t="shared" si="76"/>
        <v>0</v>
      </c>
      <c r="BH670" s="143">
        <f t="shared" si="76"/>
        <v>0</v>
      </c>
      <c r="BI670" s="143">
        <f t="shared" si="76"/>
        <v>0</v>
      </c>
      <c r="BJ670" s="143">
        <f t="shared" si="76"/>
        <v>0</v>
      </c>
      <c r="BK670" s="143">
        <f t="shared" si="76"/>
        <v>0</v>
      </c>
      <c r="BL670" s="143">
        <f t="shared" si="76"/>
        <v>0</v>
      </c>
      <c r="BM670" s="143">
        <f t="shared" si="76"/>
        <v>0</v>
      </c>
      <c r="BN670" s="143">
        <f t="shared" si="76"/>
        <v>0</v>
      </c>
      <c r="BO670" s="143">
        <f t="shared" si="76"/>
        <v>0</v>
      </c>
      <c r="BP670" s="143">
        <f t="shared" si="76"/>
        <v>0</v>
      </c>
      <c r="BQ670" s="143">
        <f t="shared" si="76"/>
        <v>0</v>
      </c>
      <c r="BR670" s="143">
        <f t="shared" si="76"/>
        <v>0</v>
      </c>
      <c r="BS670" s="143">
        <f t="shared" si="74"/>
        <v>0</v>
      </c>
      <c r="BT670" s="143">
        <f t="shared" si="73"/>
        <v>0</v>
      </c>
      <c r="BU670" s="143">
        <f t="shared" si="73"/>
        <v>0</v>
      </c>
      <c r="BV670" s="143">
        <f t="shared" si="73"/>
        <v>0</v>
      </c>
      <c r="BW670" s="143">
        <f t="shared" si="73"/>
        <v>0</v>
      </c>
      <c r="BX670" s="143">
        <f t="shared" si="73"/>
        <v>0</v>
      </c>
      <c r="BY670" s="143" t="e">
        <f>BY185-#REF!</f>
        <v>#REF!</v>
      </c>
      <c r="CA670" s="143" t="e">
        <f>CA185-#REF!</f>
        <v>#REF!</v>
      </c>
      <c r="CB670" s="143" t="e">
        <f>CB185-#REF!</f>
        <v>#REF!</v>
      </c>
    </row>
    <row r="671" spans="8:80" hidden="1" x14ac:dyDescent="0.3">
      <c r="H671" s="143">
        <f t="shared" ref="H671:BS674" si="77">H192-BZ192</f>
        <v>0</v>
      </c>
      <c r="I671" s="143">
        <f t="shared" si="77"/>
        <v>0</v>
      </c>
      <c r="J671" s="143">
        <f t="shared" si="77"/>
        <v>0</v>
      </c>
      <c r="K671" s="143">
        <f t="shared" si="77"/>
        <v>0</v>
      </c>
      <c r="L671" s="143">
        <f t="shared" si="77"/>
        <v>0</v>
      </c>
      <c r="M671" s="143">
        <f t="shared" si="77"/>
        <v>0</v>
      </c>
      <c r="N671" s="143">
        <f t="shared" si="77"/>
        <v>0</v>
      </c>
      <c r="O671" s="143">
        <f t="shared" si="77"/>
        <v>0</v>
      </c>
      <c r="P671" s="143">
        <f t="shared" si="77"/>
        <v>0</v>
      </c>
      <c r="Q671" s="143">
        <f t="shared" si="77"/>
        <v>0</v>
      </c>
      <c r="R671" s="143">
        <f t="shared" si="77"/>
        <v>0</v>
      </c>
      <c r="S671" s="143">
        <f t="shared" si="77"/>
        <v>0</v>
      </c>
      <c r="T671" s="143">
        <f t="shared" si="77"/>
        <v>0</v>
      </c>
      <c r="U671" s="143">
        <f t="shared" si="77"/>
        <v>0</v>
      </c>
      <c r="V671" s="143">
        <f t="shared" si="77"/>
        <v>0</v>
      </c>
      <c r="W671" s="143">
        <f t="shared" si="77"/>
        <v>0</v>
      </c>
      <c r="X671" s="143">
        <f t="shared" si="77"/>
        <v>0</v>
      </c>
      <c r="Y671" s="143">
        <f t="shared" si="77"/>
        <v>0</v>
      </c>
      <c r="Z671" s="143">
        <f t="shared" si="77"/>
        <v>0</v>
      </c>
      <c r="AA671" s="143">
        <f t="shared" si="77"/>
        <v>0</v>
      </c>
      <c r="AB671" s="143">
        <f t="shared" si="77"/>
        <v>0</v>
      </c>
      <c r="AC671" s="143">
        <f t="shared" si="77"/>
        <v>0</v>
      </c>
      <c r="AD671" s="143">
        <f t="shared" si="77"/>
        <v>0</v>
      </c>
      <c r="AE671" s="143">
        <f t="shared" si="77"/>
        <v>0</v>
      </c>
      <c r="AF671" s="143">
        <f t="shared" si="77"/>
        <v>0</v>
      </c>
      <c r="AG671" s="143">
        <f t="shared" si="77"/>
        <v>0</v>
      </c>
      <c r="AH671" s="143">
        <f t="shared" si="77"/>
        <v>0</v>
      </c>
      <c r="AI671" s="143">
        <f t="shared" si="77"/>
        <v>0</v>
      </c>
      <c r="AJ671" s="143">
        <f t="shared" si="77"/>
        <v>0</v>
      </c>
      <c r="AK671" s="143">
        <f t="shared" si="77"/>
        <v>0</v>
      </c>
      <c r="AL671" s="143">
        <f t="shared" si="77"/>
        <v>0</v>
      </c>
      <c r="AM671" s="143">
        <f t="shared" si="77"/>
        <v>0</v>
      </c>
      <c r="AN671" s="143">
        <f t="shared" si="77"/>
        <v>0</v>
      </c>
      <c r="AO671" s="143">
        <f t="shared" si="77"/>
        <v>0</v>
      </c>
      <c r="AP671" s="143">
        <f t="shared" si="77"/>
        <v>0</v>
      </c>
      <c r="AQ671" s="143">
        <f t="shared" si="77"/>
        <v>0</v>
      </c>
      <c r="AR671" s="143">
        <f t="shared" si="77"/>
        <v>0</v>
      </c>
      <c r="AS671" s="143">
        <f t="shared" si="77"/>
        <v>0</v>
      </c>
      <c r="AT671" s="143">
        <f t="shared" si="77"/>
        <v>0</v>
      </c>
      <c r="AU671" s="143">
        <f t="shared" si="77"/>
        <v>0</v>
      </c>
      <c r="AV671" s="143">
        <f t="shared" si="77"/>
        <v>0</v>
      </c>
      <c r="AW671" s="143">
        <f t="shared" si="77"/>
        <v>0</v>
      </c>
      <c r="AX671" s="143">
        <f t="shared" si="77"/>
        <v>0</v>
      </c>
      <c r="AY671" s="143">
        <f t="shared" si="77"/>
        <v>0</v>
      </c>
      <c r="AZ671" s="143">
        <f t="shared" si="77"/>
        <v>0</v>
      </c>
      <c r="BA671" s="143">
        <f t="shared" si="77"/>
        <v>0</v>
      </c>
      <c r="BB671" s="143">
        <f t="shared" si="77"/>
        <v>0</v>
      </c>
      <c r="BC671" s="143">
        <f t="shared" si="77"/>
        <v>0</v>
      </c>
      <c r="BD671" s="143">
        <f t="shared" si="77"/>
        <v>0</v>
      </c>
      <c r="BE671" s="143">
        <f t="shared" si="77"/>
        <v>0</v>
      </c>
      <c r="BF671" s="143">
        <f t="shared" si="77"/>
        <v>0</v>
      </c>
      <c r="BG671" s="143">
        <f t="shared" si="77"/>
        <v>0</v>
      </c>
      <c r="BH671" s="143">
        <f t="shared" si="77"/>
        <v>0</v>
      </c>
      <c r="BI671" s="143">
        <f t="shared" si="77"/>
        <v>0</v>
      </c>
      <c r="BJ671" s="143">
        <f t="shared" si="77"/>
        <v>0</v>
      </c>
      <c r="BK671" s="143">
        <f t="shared" si="77"/>
        <v>0</v>
      </c>
      <c r="BL671" s="143">
        <f t="shared" si="77"/>
        <v>0</v>
      </c>
      <c r="BM671" s="143">
        <f t="shared" si="77"/>
        <v>0</v>
      </c>
      <c r="BN671" s="143">
        <f t="shared" si="77"/>
        <v>0</v>
      </c>
      <c r="BO671" s="143">
        <f t="shared" si="77"/>
        <v>0</v>
      </c>
      <c r="BP671" s="143">
        <f t="shared" si="77"/>
        <v>0</v>
      </c>
      <c r="BQ671" s="143">
        <f t="shared" si="77"/>
        <v>0</v>
      </c>
      <c r="BR671" s="143">
        <f t="shared" si="77"/>
        <v>0</v>
      </c>
      <c r="BS671" s="143">
        <f t="shared" si="77"/>
        <v>0</v>
      </c>
      <c r="BT671" s="143">
        <f t="shared" ref="BT671:BX680" si="78">BT192-EL192</f>
        <v>0</v>
      </c>
      <c r="BU671" s="143">
        <f t="shared" si="78"/>
        <v>0</v>
      </c>
      <c r="BV671" s="143">
        <f t="shared" si="78"/>
        <v>0</v>
      </c>
      <c r="BW671" s="143">
        <f t="shared" si="78"/>
        <v>0</v>
      </c>
      <c r="BX671" s="143">
        <f t="shared" si="78"/>
        <v>0</v>
      </c>
      <c r="BY671" s="143" t="e">
        <f>BY192-#REF!</f>
        <v>#REF!</v>
      </c>
      <c r="CA671" s="143" t="e">
        <f>CA192-#REF!</f>
        <v>#REF!</v>
      </c>
      <c r="CB671" s="143" t="e">
        <f>CB192-#REF!</f>
        <v>#REF!</v>
      </c>
    </row>
    <row r="672" spans="8:80" hidden="1" x14ac:dyDescent="0.3">
      <c r="H672" s="143">
        <f t="shared" si="77"/>
        <v>0</v>
      </c>
      <c r="I672" s="143">
        <f t="shared" si="77"/>
        <v>0</v>
      </c>
      <c r="J672" s="143">
        <f t="shared" si="77"/>
        <v>0</v>
      </c>
      <c r="K672" s="143">
        <f t="shared" si="77"/>
        <v>0</v>
      </c>
      <c r="L672" s="143">
        <f t="shared" si="77"/>
        <v>0</v>
      </c>
      <c r="M672" s="143">
        <f t="shared" si="77"/>
        <v>0</v>
      </c>
      <c r="N672" s="143">
        <f t="shared" si="77"/>
        <v>0</v>
      </c>
      <c r="O672" s="143">
        <f t="shared" si="77"/>
        <v>0</v>
      </c>
      <c r="P672" s="143">
        <f t="shared" si="77"/>
        <v>0</v>
      </c>
      <c r="Q672" s="143">
        <f t="shared" si="77"/>
        <v>0</v>
      </c>
      <c r="R672" s="143">
        <f t="shared" si="77"/>
        <v>0</v>
      </c>
      <c r="S672" s="143">
        <f t="shared" si="77"/>
        <v>0</v>
      </c>
      <c r="T672" s="143">
        <f t="shared" si="77"/>
        <v>0</v>
      </c>
      <c r="U672" s="143">
        <f t="shared" si="77"/>
        <v>0</v>
      </c>
      <c r="V672" s="143">
        <f t="shared" si="77"/>
        <v>0</v>
      </c>
      <c r="W672" s="143">
        <f t="shared" si="77"/>
        <v>0</v>
      </c>
      <c r="X672" s="143">
        <f t="shared" si="77"/>
        <v>0</v>
      </c>
      <c r="Y672" s="143">
        <f t="shared" si="77"/>
        <v>0</v>
      </c>
      <c r="Z672" s="143">
        <f t="shared" si="77"/>
        <v>0</v>
      </c>
      <c r="AA672" s="143">
        <f t="shared" si="77"/>
        <v>0</v>
      </c>
      <c r="AB672" s="143">
        <f t="shared" si="77"/>
        <v>0</v>
      </c>
      <c r="AC672" s="143">
        <f t="shared" si="77"/>
        <v>0</v>
      </c>
      <c r="AD672" s="143">
        <f t="shared" si="77"/>
        <v>0</v>
      </c>
      <c r="AE672" s="143">
        <f t="shared" si="77"/>
        <v>0</v>
      </c>
      <c r="AF672" s="143">
        <f t="shared" si="77"/>
        <v>0</v>
      </c>
      <c r="AG672" s="143">
        <f t="shared" si="77"/>
        <v>8080000</v>
      </c>
      <c r="AH672" s="143">
        <f t="shared" si="77"/>
        <v>0</v>
      </c>
      <c r="AI672" s="143">
        <f t="shared" si="77"/>
        <v>0</v>
      </c>
      <c r="AJ672" s="143">
        <f t="shared" si="77"/>
        <v>0</v>
      </c>
      <c r="AK672" s="143">
        <f t="shared" si="77"/>
        <v>0</v>
      </c>
      <c r="AL672" s="143">
        <f t="shared" si="77"/>
        <v>5825000</v>
      </c>
      <c r="AM672" s="143">
        <f t="shared" si="77"/>
        <v>0</v>
      </c>
      <c r="AN672" s="143">
        <f t="shared" si="77"/>
        <v>0</v>
      </c>
      <c r="AO672" s="143">
        <f t="shared" si="77"/>
        <v>0</v>
      </c>
      <c r="AP672" s="143">
        <f t="shared" si="77"/>
        <v>0</v>
      </c>
      <c r="AQ672" s="143">
        <f t="shared" si="77"/>
        <v>5205000</v>
      </c>
      <c r="AR672" s="143">
        <f t="shared" si="77"/>
        <v>0</v>
      </c>
      <c r="AS672" s="143">
        <f t="shared" si="77"/>
        <v>0</v>
      </c>
      <c r="AT672" s="143">
        <f t="shared" si="77"/>
        <v>0</v>
      </c>
      <c r="AU672" s="143">
        <f t="shared" si="77"/>
        <v>0</v>
      </c>
      <c r="AV672" s="143">
        <f t="shared" si="77"/>
        <v>5880000</v>
      </c>
      <c r="AW672" s="143">
        <f t="shared" si="77"/>
        <v>0</v>
      </c>
      <c r="AX672" s="143">
        <f t="shared" si="77"/>
        <v>0</v>
      </c>
      <c r="AY672" s="143">
        <f t="shared" si="77"/>
        <v>0</v>
      </c>
      <c r="AZ672" s="143">
        <f t="shared" si="77"/>
        <v>0</v>
      </c>
      <c r="BA672" s="143">
        <f t="shared" si="77"/>
        <v>7480000</v>
      </c>
      <c r="BB672" s="143">
        <f t="shared" si="77"/>
        <v>0</v>
      </c>
      <c r="BC672" s="143">
        <f t="shared" si="77"/>
        <v>0</v>
      </c>
      <c r="BD672" s="143">
        <f t="shared" si="77"/>
        <v>0</v>
      </c>
      <c r="BE672" s="143">
        <f t="shared" si="77"/>
        <v>0</v>
      </c>
      <c r="BF672" s="143">
        <f t="shared" si="77"/>
        <v>5545000</v>
      </c>
      <c r="BG672" s="143">
        <f t="shared" si="77"/>
        <v>0</v>
      </c>
      <c r="BH672" s="143">
        <f t="shared" si="77"/>
        <v>0</v>
      </c>
      <c r="BI672" s="143">
        <f t="shared" si="77"/>
        <v>0</v>
      </c>
      <c r="BJ672" s="143">
        <f t="shared" si="77"/>
        <v>0</v>
      </c>
      <c r="BK672" s="143">
        <f t="shared" si="77"/>
        <v>0</v>
      </c>
      <c r="BL672" s="143">
        <f t="shared" si="77"/>
        <v>0</v>
      </c>
      <c r="BM672" s="143">
        <f t="shared" si="77"/>
        <v>0</v>
      </c>
      <c r="BN672" s="143">
        <f t="shared" si="77"/>
        <v>0</v>
      </c>
      <c r="BO672" s="143">
        <f t="shared" si="77"/>
        <v>0</v>
      </c>
      <c r="BP672" s="143">
        <f t="shared" si="77"/>
        <v>0</v>
      </c>
      <c r="BQ672" s="143">
        <f t="shared" si="77"/>
        <v>0</v>
      </c>
      <c r="BR672" s="143">
        <f t="shared" si="77"/>
        <v>0</v>
      </c>
      <c r="BS672" s="143">
        <f t="shared" si="77"/>
        <v>0</v>
      </c>
      <c r="BT672" s="143">
        <f t="shared" si="78"/>
        <v>0</v>
      </c>
      <c r="BU672" s="143">
        <f t="shared" si="78"/>
        <v>38015000</v>
      </c>
      <c r="BV672" s="143">
        <f t="shared" si="78"/>
        <v>0</v>
      </c>
      <c r="BW672" s="143">
        <f t="shared" si="78"/>
        <v>0</v>
      </c>
      <c r="BX672" s="143">
        <f t="shared" si="78"/>
        <v>0</v>
      </c>
      <c r="BY672" s="143" t="e">
        <f>BY193-#REF!</f>
        <v>#REF!</v>
      </c>
      <c r="CA672" s="143" t="e">
        <f>CA193-#REF!</f>
        <v>#REF!</v>
      </c>
      <c r="CB672" s="143" t="e">
        <f>CB193-#REF!</f>
        <v>#REF!</v>
      </c>
    </row>
    <row r="673" spans="8:80" hidden="1" x14ac:dyDescent="0.3">
      <c r="H673" s="143">
        <f t="shared" si="77"/>
        <v>0</v>
      </c>
      <c r="I673" s="143">
        <f t="shared" si="77"/>
        <v>0</v>
      </c>
      <c r="J673" s="143">
        <f t="shared" si="77"/>
        <v>0</v>
      </c>
      <c r="K673" s="143">
        <f t="shared" si="77"/>
        <v>0</v>
      </c>
      <c r="L673" s="143">
        <f t="shared" si="77"/>
        <v>0</v>
      </c>
      <c r="M673" s="143">
        <f t="shared" si="77"/>
        <v>0</v>
      </c>
      <c r="N673" s="143">
        <f t="shared" si="77"/>
        <v>0</v>
      </c>
      <c r="O673" s="143">
        <f t="shared" si="77"/>
        <v>0</v>
      </c>
      <c r="P673" s="143">
        <f t="shared" si="77"/>
        <v>0</v>
      </c>
      <c r="Q673" s="143">
        <f t="shared" si="77"/>
        <v>0</v>
      </c>
      <c r="R673" s="143">
        <f t="shared" si="77"/>
        <v>0</v>
      </c>
      <c r="S673" s="143">
        <f t="shared" si="77"/>
        <v>0</v>
      </c>
      <c r="T673" s="143">
        <f t="shared" si="77"/>
        <v>0</v>
      </c>
      <c r="U673" s="143">
        <f t="shared" si="77"/>
        <v>0</v>
      </c>
      <c r="V673" s="143">
        <f t="shared" si="77"/>
        <v>0</v>
      </c>
      <c r="W673" s="143">
        <f t="shared" si="77"/>
        <v>0</v>
      </c>
      <c r="X673" s="143">
        <f t="shared" si="77"/>
        <v>0</v>
      </c>
      <c r="Y673" s="143">
        <f t="shared" si="77"/>
        <v>0</v>
      </c>
      <c r="Z673" s="143">
        <f t="shared" si="77"/>
        <v>0</v>
      </c>
      <c r="AA673" s="143">
        <f t="shared" si="77"/>
        <v>0</v>
      </c>
      <c r="AB673" s="143">
        <f t="shared" si="77"/>
        <v>0</v>
      </c>
      <c r="AC673" s="143">
        <f t="shared" si="77"/>
        <v>0</v>
      </c>
      <c r="AD673" s="143">
        <f t="shared" si="77"/>
        <v>0</v>
      </c>
      <c r="AE673" s="143">
        <f t="shared" si="77"/>
        <v>0</v>
      </c>
      <c r="AF673" s="143">
        <f t="shared" si="77"/>
        <v>0</v>
      </c>
      <c r="AG673" s="143">
        <f t="shared" si="77"/>
        <v>8080000</v>
      </c>
      <c r="AH673" s="143">
        <f t="shared" si="77"/>
        <v>0</v>
      </c>
      <c r="AI673" s="143">
        <f t="shared" si="77"/>
        <v>0</v>
      </c>
      <c r="AJ673" s="143">
        <f t="shared" si="77"/>
        <v>0</v>
      </c>
      <c r="AK673" s="143">
        <f t="shared" si="77"/>
        <v>0</v>
      </c>
      <c r="AL673" s="143">
        <f t="shared" si="77"/>
        <v>5870286</v>
      </c>
      <c r="AM673" s="143">
        <f t="shared" si="77"/>
        <v>0</v>
      </c>
      <c r="AN673" s="143">
        <f t="shared" si="77"/>
        <v>0</v>
      </c>
      <c r="AO673" s="143">
        <f t="shared" si="77"/>
        <v>0</v>
      </c>
      <c r="AP673" s="143">
        <f t="shared" si="77"/>
        <v>0</v>
      </c>
      <c r="AQ673" s="143">
        <f t="shared" si="77"/>
        <v>5272135</v>
      </c>
      <c r="AR673" s="143">
        <f t="shared" si="77"/>
        <v>0</v>
      </c>
      <c r="AS673" s="143">
        <f t="shared" si="77"/>
        <v>0</v>
      </c>
      <c r="AT673" s="143">
        <f t="shared" si="77"/>
        <v>0</v>
      </c>
      <c r="AU673" s="143">
        <f t="shared" si="77"/>
        <v>0</v>
      </c>
      <c r="AV673" s="143">
        <f t="shared" si="77"/>
        <v>5959251</v>
      </c>
      <c r="AW673" s="143">
        <f t="shared" si="77"/>
        <v>0</v>
      </c>
      <c r="AX673" s="143">
        <f t="shared" si="77"/>
        <v>0</v>
      </c>
      <c r="AY673" s="143">
        <f t="shared" si="77"/>
        <v>0</v>
      </c>
      <c r="AZ673" s="143">
        <f t="shared" si="77"/>
        <v>0</v>
      </c>
      <c r="BA673" s="143">
        <f t="shared" si="77"/>
        <v>7633404</v>
      </c>
      <c r="BB673" s="143">
        <f t="shared" si="77"/>
        <v>0</v>
      </c>
      <c r="BC673" s="143">
        <f t="shared" si="77"/>
        <v>0</v>
      </c>
      <c r="BD673" s="143">
        <f t="shared" si="77"/>
        <v>0</v>
      </c>
      <c r="BE673" s="143">
        <f t="shared" si="77"/>
        <v>0</v>
      </c>
      <c r="BF673" s="143">
        <f t="shared" si="77"/>
        <v>5676930</v>
      </c>
      <c r="BG673" s="143">
        <f t="shared" si="77"/>
        <v>0</v>
      </c>
      <c r="BH673" s="143">
        <f t="shared" si="77"/>
        <v>0</v>
      </c>
      <c r="BI673" s="143">
        <f t="shared" si="77"/>
        <v>0</v>
      </c>
      <c r="BJ673" s="143">
        <f t="shared" si="77"/>
        <v>0</v>
      </c>
      <c r="BK673" s="143">
        <f t="shared" si="77"/>
        <v>0</v>
      </c>
      <c r="BL673" s="143">
        <f t="shared" si="77"/>
        <v>0</v>
      </c>
      <c r="BM673" s="143">
        <f t="shared" si="77"/>
        <v>0</v>
      </c>
      <c r="BN673" s="143">
        <f t="shared" si="77"/>
        <v>0</v>
      </c>
      <c r="BO673" s="143">
        <f t="shared" si="77"/>
        <v>0</v>
      </c>
      <c r="BP673" s="143">
        <f t="shared" si="77"/>
        <v>0</v>
      </c>
      <c r="BQ673" s="143">
        <f t="shared" si="77"/>
        <v>0</v>
      </c>
      <c r="BR673" s="143">
        <f t="shared" si="77"/>
        <v>0</v>
      </c>
      <c r="BS673" s="143">
        <f t="shared" si="77"/>
        <v>0</v>
      </c>
      <c r="BT673" s="143">
        <f t="shared" si="78"/>
        <v>0</v>
      </c>
      <c r="BU673" s="143">
        <f t="shared" si="78"/>
        <v>38492006</v>
      </c>
      <c r="BV673" s="143">
        <f t="shared" si="78"/>
        <v>0</v>
      </c>
      <c r="BW673" s="143">
        <f t="shared" si="78"/>
        <v>0</v>
      </c>
      <c r="BX673" s="143">
        <f t="shared" si="78"/>
        <v>0</v>
      </c>
      <c r="BY673" s="143" t="e">
        <f>BY194-#REF!</f>
        <v>#REF!</v>
      </c>
      <c r="CA673" s="143" t="e">
        <f>CA194-#REF!</f>
        <v>#REF!</v>
      </c>
      <c r="CB673" s="143" t="e">
        <f>CB194-#REF!</f>
        <v>#REF!</v>
      </c>
    </row>
    <row r="674" spans="8:80" hidden="1" x14ac:dyDescent="0.3">
      <c r="H674" s="143">
        <f t="shared" si="77"/>
        <v>0</v>
      </c>
      <c r="I674" s="143">
        <f t="shared" si="77"/>
        <v>0</v>
      </c>
      <c r="J674" s="143">
        <f t="shared" si="77"/>
        <v>0</v>
      </c>
      <c r="K674" s="143">
        <f t="shared" si="77"/>
        <v>0</v>
      </c>
      <c r="L674" s="143">
        <f t="shared" si="77"/>
        <v>0</v>
      </c>
      <c r="M674" s="143">
        <f t="shared" si="77"/>
        <v>0</v>
      </c>
      <c r="N674" s="143">
        <f t="shared" si="77"/>
        <v>0</v>
      </c>
      <c r="O674" s="143">
        <f t="shared" si="77"/>
        <v>0</v>
      </c>
      <c r="P674" s="143">
        <f t="shared" si="77"/>
        <v>0</v>
      </c>
      <c r="Q674" s="143">
        <f t="shared" si="77"/>
        <v>0</v>
      </c>
      <c r="R674" s="143">
        <f t="shared" si="77"/>
        <v>0</v>
      </c>
      <c r="S674" s="143">
        <f t="shared" si="77"/>
        <v>0</v>
      </c>
      <c r="T674" s="143">
        <f t="shared" si="77"/>
        <v>0</v>
      </c>
      <c r="U674" s="143">
        <f t="shared" si="77"/>
        <v>0</v>
      </c>
      <c r="V674" s="143">
        <f t="shared" si="77"/>
        <v>0</v>
      </c>
      <c r="W674" s="143">
        <f t="shared" si="77"/>
        <v>0</v>
      </c>
      <c r="X674" s="143">
        <f t="shared" si="77"/>
        <v>0</v>
      </c>
      <c r="Y674" s="143">
        <f t="shared" si="77"/>
        <v>0</v>
      </c>
      <c r="Z674" s="143">
        <f t="shared" si="77"/>
        <v>0</v>
      </c>
      <c r="AA674" s="143">
        <f t="shared" si="77"/>
        <v>0</v>
      </c>
      <c r="AB674" s="143">
        <f t="shared" si="77"/>
        <v>0</v>
      </c>
      <c r="AC674" s="143">
        <f t="shared" si="77"/>
        <v>0</v>
      </c>
      <c r="AD674" s="143">
        <f t="shared" si="77"/>
        <v>0</v>
      </c>
      <c r="AE674" s="143">
        <f t="shared" si="77"/>
        <v>0</v>
      </c>
      <c r="AF674" s="143">
        <f t="shared" si="77"/>
        <v>0</v>
      </c>
      <c r="AG674" s="143">
        <f t="shared" si="77"/>
        <v>0</v>
      </c>
      <c r="AH674" s="143">
        <f t="shared" si="77"/>
        <v>0</v>
      </c>
      <c r="AI674" s="143">
        <f t="shared" si="77"/>
        <v>0</v>
      </c>
      <c r="AJ674" s="143">
        <f t="shared" si="77"/>
        <v>0</v>
      </c>
      <c r="AK674" s="143">
        <f t="shared" si="77"/>
        <v>0</v>
      </c>
      <c r="AL674" s="143">
        <f t="shared" si="77"/>
        <v>0</v>
      </c>
      <c r="AM674" s="143">
        <f t="shared" si="77"/>
        <v>0</v>
      </c>
      <c r="AN674" s="143">
        <f t="shared" si="77"/>
        <v>0</v>
      </c>
      <c r="AO674" s="143">
        <f t="shared" si="77"/>
        <v>0</v>
      </c>
      <c r="AP674" s="143">
        <f t="shared" si="77"/>
        <v>0</v>
      </c>
      <c r="AQ674" s="143">
        <f t="shared" si="77"/>
        <v>0</v>
      </c>
      <c r="AR674" s="143">
        <f t="shared" si="77"/>
        <v>0</v>
      </c>
      <c r="AS674" s="143">
        <f t="shared" si="77"/>
        <v>0</v>
      </c>
      <c r="AT674" s="143">
        <f t="shared" si="77"/>
        <v>0</v>
      </c>
      <c r="AU674" s="143">
        <f t="shared" si="77"/>
        <v>0</v>
      </c>
      <c r="AV674" s="143">
        <f t="shared" si="77"/>
        <v>0</v>
      </c>
      <c r="AW674" s="143">
        <f t="shared" si="77"/>
        <v>0</v>
      </c>
      <c r="AX674" s="143">
        <f t="shared" si="77"/>
        <v>0</v>
      </c>
      <c r="AY674" s="143">
        <f t="shared" si="77"/>
        <v>0</v>
      </c>
      <c r="AZ674" s="143">
        <f t="shared" si="77"/>
        <v>0</v>
      </c>
      <c r="BA674" s="143">
        <f t="shared" si="77"/>
        <v>0</v>
      </c>
      <c r="BB674" s="143">
        <f t="shared" si="77"/>
        <v>0</v>
      </c>
      <c r="BC674" s="143">
        <f t="shared" si="77"/>
        <v>0</v>
      </c>
      <c r="BD674" s="143">
        <f t="shared" si="77"/>
        <v>0</v>
      </c>
      <c r="BE674" s="143">
        <f t="shared" si="77"/>
        <v>0</v>
      </c>
      <c r="BF674" s="143">
        <f t="shared" si="77"/>
        <v>0</v>
      </c>
      <c r="BG674" s="143">
        <f t="shared" si="77"/>
        <v>0</v>
      </c>
      <c r="BH674" s="143">
        <f t="shared" si="77"/>
        <v>0</v>
      </c>
      <c r="BI674" s="143">
        <f t="shared" si="77"/>
        <v>0</v>
      </c>
      <c r="BJ674" s="143">
        <f t="shared" si="77"/>
        <v>0</v>
      </c>
      <c r="BK674" s="143">
        <f t="shared" si="77"/>
        <v>0</v>
      </c>
      <c r="BL674" s="143">
        <f t="shared" si="77"/>
        <v>0</v>
      </c>
      <c r="BM674" s="143">
        <f t="shared" si="77"/>
        <v>0</v>
      </c>
      <c r="BN674" s="143">
        <f t="shared" si="77"/>
        <v>0</v>
      </c>
      <c r="BO674" s="143">
        <f t="shared" si="77"/>
        <v>0</v>
      </c>
      <c r="BP674" s="143">
        <f t="shared" si="77"/>
        <v>0</v>
      </c>
      <c r="BQ674" s="143">
        <f t="shared" si="77"/>
        <v>0</v>
      </c>
      <c r="BR674" s="143">
        <f t="shared" si="77"/>
        <v>0</v>
      </c>
      <c r="BS674" s="143">
        <f t="shared" ref="BS674:BS680" si="79">BS195-EK195</f>
        <v>0</v>
      </c>
      <c r="BT674" s="143">
        <f t="shared" si="78"/>
        <v>0</v>
      </c>
      <c r="BU674" s="143">
        <f t="shared" si="78"/>
        <v>0</v>
      </c>
      <c r="BV674" s="143">
        <f t="shared" si="78"/>
        <v>0</v>
      </c>
      <c r="BW674" s="143">
        <f t="shared" si="78"/>
        <v>0</v>
      </c>
      <c r="BX674" s="143">
        <f t="shared" si="78"/>
        <v>0</v>
      </c>
      <c r="BY674" s="143" t="e">
        <f>BY195-#REF!</f>
        <v>#REF!</v>
      </c>
      <c r="CA674" s="143" t="e">
        <f>CA195-#REF!</f>
        <v>#REF!</v>
      </c>
      <c r="CB674" s="143" t="e">
        <f>CB195-#REF!</f>
        <v>#REF!</v>
      </c>
    </row>
    <row r="675" spans="8:80" hidden="1" x14ac:dyDescent="0.3">
      <c r="H675" s="143">
        <f t="shared" ref="H675:BR679" si="80">H196-BZ196</f>
        <v>0</v>
      </c>
      <c r="I675" s="143">
        <f t="shared" si="80"/>
        <v>0</v>
      </c>
      <c r="J675" s="143">
        <f t="shared" si="80"/>
        <v>0</v>
      </c>
      <c r="K675" s="143">
        <f t="shared" si="80"/>
        <v>0</v>
      </c>
      <c r="L675" s="143">
        <f t="shared" si="80"/>
        <v>0</v>
      </c>
      <c r="M675" s="143">
        <f t="shared" si="80"/>
        <v>0</v>
      </c>
      <c r="N675" s="143">
        <f t="shared" si="80"/>
        <v>0</v>
      </c>
      <c r="O675" s="143">
        <f t="shared" si="80"/>
        <v>0</v>
      </c>
      <c r="P675" s="143">
        <f t="shared" si="80"/>
        <v>0</v>
      </c>
      <c r="Q675" s="143">
        <f t="shared" si="80"/>
        <v>0</v>
      </c>
      <c r="R675" s="143">
        <f t="shared" si="80"/>
        <v>0</v>
      </c>
      <c r="S675" s="143">
        <f t="shared" si="80"/>
        <v>0</v>
      </c>
      <c r="T675" s="143">
        <f t="shared" si="80"/>
        <v>0</v>
      </c>
      <c r="U675" s="143">
        <f t="shared" si="80"/>
        <v>0</v>
      </c>
      <c r="V675" s="143">
        <f t="shared" si="80"/>
        <v>0</v>
      </c>
      <c r="W675" s="143">
        <f t="shared" si="80"/>
        <v>0</v>
      </c>
      <c r="X675" s="143">
        <f t="shared" si="80"/>
        <v>0</v>
      </c>
      <c r="Y675" s="143">
        <f t="shared" si="80"/>
        <v>0</v>
      </c>
      <c r="Z675" s="143">
        <f t="shared" si="80"/>
        <v>0</v>
      </c>
      <c r="AA675" s="143">
        <f t="shared" si="80"/>
        <v>0</v>
      </c>
      <c r="AB675" s="143">
        <f t="shared" si="80"/>
        <v>0</v>
      </c>
      <c r="AC675" s="143">
        <f t="shared" si="80"/>
        <v>0</v>
      </c>
      <c r="AD675" s="143">
        <f t="shared" si="80"/>
        <v>0</v>
      </c>
      <c r="AE675" s="143">
        <f t="shared" si="80"/>
        <v>0</v>
      </c>
      <c r="AF675" s="143">
        <f t="shared" si="80"/>
        <v>0</v>
      </c>
      <c r="AG675" s="143">
        <f t="shared" si="80"/>
        <v>0</v>
      </c>
      <c r="AH675" s="143">
        <f t="shared" si="80"/>
        <v>0</v>
      </c>
      <c r="AI675" s="143">
        <f t="shared" si="80"/>
        <v>0</v>
      </c>
      <c r="AJ675" s="143">
        <f t="shared" si="80"/>
        <v>0</v>
      </c>
      <c r="AK675" s="143">
        <f t="shared" si="80"/>
        <v>0</v>
      </c>
      <c r="AL675" s="143">
        <f t="shared" si="80"/>
        <v>-45286</v>
      </c>
      <c r="AM675" s="143">
        <f t="shared" si="80"/>
        <v>0</v>
      </c>
      <c r="AN675" s="143">
        <f t="shared" si="80"/>
        <v>0</v>
      </c>
      <c r="AO675" s="143">
        <f t="shared" si="80"/>
        <v>0</v>
      </c>
      <c r="AP675" s="143">
        <f t="shared" si="80"/>
        <v>0</v>
      </c>
      <c r="AQ675" s="143">
        <f t="shared" si="80"/>
        <v>-67135</v>
      </c>
      <c r="AR675" s="143">
        <f t="shared" si="80"/>
        <v>0</v>
      </c>
      <c r="AS675" s="143">
        <f t="shared" si="80"/>
        <v>0</v>
      </c>
      <c r="AT675" s="143">
        <f t="shared" si="80"/>
        <v>0</v>
      </c>
      <c r="AU675" s="143">
        <f t="shared" si="80"/>
        <v>0</v>
      </c>
      <c r="AV675" s="143">
        <f t="shared" si="80"/>
        <v>-79251</v>
      </c>
      <c r="AW675" s="143">
        <f t="shared" si="80"/>
        <v>0</v>
      </c>
      <c r="AX675" s="143">
        <f t="shared" si="80"/>
        <v>0</v>
      </c>
      <c r="AY675" s="143">
        <f t="shared" si="80"/>
        <v>0</v>
      </c>
      <c r="AZ675" s="143">
        <f t="shared" si="80"/>
        <v>0</v>
      </c>
      <c r="BA675" s="143">
        <f t="shared" si="80"/>
        <v>-153404</v>
      </c>
      <c r="BB675" s="143">
        <f t="shared" si="80"/>
        <v>0</v>
      </c>
      <c r="BC675" s="143">
        <f t="shared" si="80"/>
        <v>0</v>
      </c>
      <c r="BD675" s="143">
        <f t="shared" si="80"/>
        <v>0</v>
      </c>
      <c r="BE675" s="143">
        <f t="shared" si="80"/>
        <v>0</v>
      </c>
      <c r="BF675" s="143">
        <f t="shared" si="80"/>
        <v>-131930</v>
      </c>
      <c r="BG675" s="143">
        <f t="shared" si="80"/>
        <v>0</v>
      </c>
      <c r="BH675" s="143">
        <f t="shared" si="80"/>
        <v>0</v>
      </c>
      <c r="BI675" s="143">
        <f t="shared" si="80"/>
        <v>0</v>
      </c>
      <c r="BJ675" s="143">
        <f t="shared" si="80"/>
        <v>0</v>
      </c>
      <c r="BK675" s="143">
        <f t="shared" si="80"/>
        <v>0</v>
      </c>
      <c r="BL675" s="143">
        <f t="shared" si="80"/>
        <v>0</v>
      </c>
      <c r="BM675" s="143">
        <f t="shared" si="80"/>
        <v>0</v>
      </c>
      <c r="BN675" s="143">
        <f t="shared" si="80"/>
        <v>0</v>
      </c>
      <c r="BO675" s="143">
        <f t="shared" si="80"/>
        <v>0</v>
      </c>
      <c r="BP675" s="143">
        <f t="shared" si="80"/>
        <v>0</v>
      </c>
      <c r="BQ675" s="143">
        <f t="shared" si="80"/>
        <v>0</v>
      </c>
      <c r="BR675" s="143">
        <f t="shared" si="80"/>
        <v>0</v>
      </c>
      <c r="BS675" s="143">
        <f t="shared" si="79"/>
        <v>0</v>
      </c>
      <c r="BT675" s="143">
        <f t="shared" si="78"/>
        <v>0</v>
      </c>
      <c r="BU675" s="143">
        <f t="shared" si="78"/>
        <v>-477006</v>
      </c>
      <c r="BV675" s="143">
        <f t="shared" si="78"/>
        <v>0</v>
      </c>
      <c r="BW675" s="143">
        <f t="shared" si="78"/>
        <v>0</v>
      </c>
      <c r="BX675" s="143">
        <f t="shared" si="78"/>
        <v>0</v>
      </c>
      <c r="BY675" s="143" t="e">
        <f>BY196-#REF!</f>
        <v>#REF!</v>
      </c>
      <c r="CA675" s="143" t="e">
        <f>CA196-#REF!</f>
        <v>#REF!</v>
      </c>
      <c r="CB675" s="143" t="e">
        <f>CB196-#REF!</f>
        <v>#REF!</v>
      </c>
    </row>
    <row r="676" spans="8:80" hidden="1" x14ac:dyDescent="0.3">
      <c r="H676" s="143">
        <f t="shared" si="80"/>
        <v>0</v>
      </c>
      <c r="I676" s="143">
        <f t="shared" si="80"/>
        <v>0</v>
      </c>
      <c r="J676" s="143">
        <f t="shared" si="80"/>
        <v>0</v>
      </c>
      <c r="K676" s="143">
        <f t="shared" si="80"/>
        <v>0</v>
      </c>
      <c r="L676" s="143">
        <f t="shared" si="80"/>
        <v>0</v>
      </c>
      <c r="M676" s="143">
        <f t="shared" si="80"/>
        <v>0</v>
      </c>
      <c r="N676" s="143">
        <f t="shared" si="80"/>
        <v>0</v>
      </c>
      <c r="O676" s="143">
        <f t="shared" si="80"/>
        <v>0</v>
      </c>
      <c r="P676" s="143">
        <f t="shared" si="80"/>
        <v>0</v>
      </c>
      <c r="Q676" s="143">
        <f t="shared" si="80"/>
        <v>0</v>
      </c>
      <c r="R676" s="143">
        <f t="shared" si="80"/>
        <v>0</v>
      </c>
      <c r="S676" s="143">
        <f t="shared" si="80"/>
        <v>0</v>
      </c>
      <c r="T676" s="143">
        <f t="shared" si="80"/>
        <v>0</v>
      </c>
      <c r="U676" s="143">
        <f t="shared" si="80"/>
        <v>0</v>
      </c>
      <c r="V676" s="143">
        <f t="shared" si="80"/>
        <v>0</v>
      </c>
      <c r="W676" s="143">
        <f t="shared" si="80"/>
        <v>0</v>
      </c>
      <c r="X676" s="143">
        <f t="shared" si="80"/>
        <v>0</v>
      </c>
      <c r="Y676" s="143">
        <f t="shared" si="80"/>
        <v>0</v>
      </c>
      <c r="Z676" s="143">
        <f t="shared" si="80"/>
        <v>0</v>
      </c>
      <c r="AA676" s="143">
        <f t="shared" si="80"/>
        <v>0</v>
      </c>
      <c r="AB676" s="143">
        <f t="shared" si="80"/>
        <v>0</v>
      </c>
      <c r="AC676" s="143">
        <f t="shared" si="80"/>
        <v>0</v>
      </c>
      <c r="AD676" s="143">
        <f t="shared" si="80"/>
        <v>0</v>
      </c>
      <c r="AE676" s="143">
        <f t="shared" si="80"/>
        <v>0</v>
      </c>
      <c r="AF676" s="143">
        <f t="shared" si="80"/>
        <v>0</v>
      </c>
      <c r="AG676" s="143">
        <f t="shared" si="80"/>
        <v>0</v>
      </c>
      <c r="AH676" s="143">
        <f t="shared" si="80"/>
        <v>0</v>
      </c>
      <c r="AI676" s="143">
        <f t="shared" si="80"/>
        <v>0</v>
      </c>
      <c r="AJ676" s="143">
        <f t="shared" si="80"/>
        <v>0</v>
      </c>
      <c r="AK676" s="143">
        <f t="shared" si="80"/>
        <v>0</v>
      </c>
      <c r="AL676" s="143">
        <f t="shared" si="80"/>
        <v>0</v>
      </c>
      <c r="AM676" s="143">
        <f t="shared" si="80"/>
        <v>0</v>
      </c>
      <c r="AN676" s="143">
        <f t="shared" si="80"/>
        <v>0</v>
      </c>
      <c r="AO676" s="143">
        <f t="shared" si="80"/>
        <v>0</v>
      </c>
      <c r="AP676" s="143">
        <f t="shared" si="80"/>
        <v>0</v>
      </c>
      <c r="AQ676" s="143">
        <f t="shared" si="80"/>
        <v>0</v>
      </c>
      <c r="AR676" s="143">
        <f t="shared" si="80"/>
        <v>0</v>
      </c>
      <c r="AS676" s="143">
        <f t="shared" si="80"/>
        <v>0</v>
      </c>
      <c r="AT676" s="143">
        <f t="shared" si="80"/>
        <v>0</v>
      </c>
      <c r="AU676" s="143">
        <f t="shared" si="80"/>
        <v>0</v>
      </c>
      <c r="AV676" s="143">
        <f t="shared" si="80"/>
        <v>0</v>
      </c>
      <c r="AW676" s="143">
        <f t="shared" si="80"/>
        <v>0</v>
      </c>
      <c r="AX676" s="143">
        <f t="shared" si="80"/>
        <v>0</v>
      </c>
      <c r="AY676" s="143">
        <f t="shared" si="80"/>
        <v>0</v>
      </c>
      <c r="AZ676" s="143">
        <f t="shared" si="80"/>
        <v>0</v>
      </c>
      <c r="BA676" s="143">
        <f t="shared" si="80"/>
        <v>0</v>
      </c>
      <c r="BB676" s="143">
        <f t="shared" si="80"/>
        <v>0</v>
      </c>
      <c r="BC676" s="143">
        <f t="shared" si="80"/>
        <v>0</v>
      </c>
      <c r="BD676" s="143">
        <f t="shared" si="80"/>
        <v>0</v>
      </c>
      <c r="BE676" s="143">
        <f t="shared" si="80"/>
        <v>0</v>
      </c>
      <c r="BF676" s="143">
        <f t="shared" si="80"/>
        <v>0</v>
      </c>
      <c r="BG676" s="143">
        <f t="shared" si="80"/>
        <v>0</v>
      </c>
      <c r="BH676" s="143">
        <f t="shared" si="80"/>
        <v>0</v>
      </c>
      <c r="BI676" s="143">
        <f t="shared" si="80"/>
        <v>0</v>
      </c>
      <c r="BJ676" s="143">
        <f t="shared" si="80"/>
        <v>0</v>
      </c>
      <c r="BK676" s="143">
        <f t="shared" si="80"/>
        <v>0</v>
      </c>
      <c r="BL676" s="143">
        <f t="shared" si="80"/>
        <v>0</v>
      </c>
      <c r="BM676" s="143">
        <f t="shared" si="80"/>
        <v>0</v>
      </c>
      <c r="BN676" s="143">
        <f t="shared" si="80"/>
        <v>0</v>
      </c>
      <c r="BO676" s="143">
        <f t="shared" si="80"/>
        <v>0</v>
      </c>
      <c r="BP676" s="143">
        <f t="shared" si="80"/>
        <v>0</v>
      </c>
      <c r="BQ676" s="143">
        <f t="shared" si="80"/>
        <v>0</v>
      </c>
      <c r="BR676" s="143">
        <f t="shared" si="80"/>
        <v>0</v>
      </c>
      <c r="BS676" s="143">
        <f t="shared" si="79"/>
        <v>0</v>
      </c>
      <c r="BT676" s="143">
        <f t="shared" si="78"/>
        <v>0</v>
      </c>
      <c r="BU676" s="143">
        <f t="shared" si="78"/>
        <v>0</v>
      </c>
      <c r="BV676" s="143">
        <f t="shared" si="78"/>
        <v>0</v>
      </c>
      <c r="BW676" s="143">
        <f t="shared" si="78"/>
        <v>0</v>
      </c>
      <c r="BX676" s="143">
        <f t="shared" si="78"/>
        <v>0</v>
      </c>
      <c r="BY676" s="143" t="e">
        <f>BY197-#REF!</f>
        <v>#REF!</v>
      </c>
      <c r="CA676" s="143" t="e">
        <f>CA197-#REF!</f>
        <v>#REF!</v>
      </c>
      <c r="CB676" s="143" t="e">
        <f>CB197-#REF!</f>
        <v>#REF!</v>
      </c>
    </row>
    <row r="677" spans="8:80" hidden="1" x14ac:dyDescent="0.3">
      <c r="H677" s="143">
        <f t="shared" si="80"/>
        <v>-65175000</v>
      </c>
      <c r="I677" s="143">
        <f t="shared" si="80"/>
        <v>0</v>
      </c>
      <c r="J677" s="143">
        <f t="shared" si="80"/>
        <v>0</v>
      </c>
      <c r="K677" s="143">
        <f t="shared" si="80"/>
        <v>0</v>
      </c>
      <c r="L677" s="143">
        <f t="shared" si="80"/>
        <v>0</v>
      </c>
      <c r="M677" s="143">
        <f t="shared" si="80"/>
        <v>-3020000</v>
      </c>
      <c r="N677" s="143">
        <f t="shared" si="80"/>
        <v>0</v>
      </c>
      <c r="O677" s="143">
        <f t="shared" si="80"/>
        <v>0</v>
      </c>
      <c r="P677" s="143">
        <f t="shared" si="80"/>
        <v>0</v>
      </c>
      <c r="Q677" s="143">
        <f t="shared" si="80"/>
        <v>0</v>
      </c>
      <c r="R677" s="143">
        <f t="shared" si="80"/>
        <v>-4550000</v>
      </c>
      <c r="S677" s="143">
        <f t="shared" si="80"/>
        <v>0</v>
      </c>
      <c r="T677" s="143">
        <f t="shared" si="80"/>
        <v>0</v>
      </c>
      <c r="U677" s="143">
        <f t="shared" si="80"/>
        <v>0</v>
      </c>
      <c r="V677" s="143">
        <f t="shared" si="80"/>
        <v>0</v>
      </c>
      <c r="W677" s="143">
        <f t="shared" si="80"/>
        <v>-1900000</v>
      </c>
      <c r="X677" s="143">
        <f t="shared" si="80"/>
        <v>0</v>
      </c>
      <c r="Y677" s="143">
        <f t="shared" si="80"/>
        <v>0</v>
      </c>
      <c r="Z677" s="143">
        <f t="shared" si="80"/>
        <v>0</v>
      </c>
      <c r="AA677" s="143">
        <f t="shared" si="80"/>
        <v>0</v>
      </c>
      <c r="AB677" s="143">
        <f t="shared" si="80"/>
        <v>-6140000</v>
      </c>
      <c r="AC677" s="143">
        <f t="shared" si="80"/>
        <v>0</v>
      </c>
      <c r="AD677" s="143">
        <f t="shared" si="80"/>
        <v>0</v>
      </c>
      <c r="AE677" s="143">
        <f t="shared" si="80"/>
        <v>0</v>
      </c>
      <c r="AF677" s="143">
        <f t="shared" si="80"/>
        <v>0</v>
      </c>
      <c r="AG677" s="143">
        <f t="shared" si="80"/>
        <v>-3120000</v>
      </c>
      <c r="AH677" s="143">
        <f t="shared" si="80"/>
        <v>0</v>
      </c>
      <c r="AI677" s="143">
        <f t="shared" si="80"/>
        <v>0</v>
      </c>
      <c r="AJ677" s="143">
        <f t="shared" si="80"/>
        <v>0</v>
      </c>
      <c r="AK677" s="143">
        <f t="shared" si="80"/>
        <v>0</v>
      </c>
      <c r="AL677" s="143">
        <f t="shared" si="80"/>
        <v>-2600000</v>
      </c>
      <c r="AM677" s="143">
        <f t="shared" si="80"/>
        <v>0</v>
      </c>
      <c r="AN677" s="143">
        <f t="shared" si="80"/>
        <v>0</v>
      </c>
      <c r="AO677" s="143">
        <f t="shared" si="80"/>
        <v>0</v>
      </c>
      <c r="AP677" s="143">
        <f t="shared" si="80"/>
        <v>0</v>
      </c>
      <c r="AQ677" s="143">
        <f t="shared" si="80"/>
        <v>-6275000</v>
      </c>
      <c r="AR677" s="143">
        <f t="shared" si="80"/>
        <v>0</v>
      </c>
      <c r="AS677" s="143">
        <f t="shared" si="80"/>
        <v>0</v>
      </c>
      <c r="AT677" s="143">
        <f t="shared" si="80"/>
        <v>0</v>
      </c>
      <c r="AU677" s="143">
        <f t="shared" si="80"/>
        <v>0</v>
      </c>
      <c r="AV677" s="143">
        <f t="shared" si="80"/>
        <v>-9600000</v>
      </c>
      <c r="AW677" s="143">
        <f t="shared" si="80"/>
        <v>0</v>
      </c>
      <c r="AX677" s="143">
        <f t="shared" si="80"/>
        <v>0</v>
      </c>
      <c r="AY677" s="143">
        <f t="shared" si="80"/>
        <v>0</v>
      </c>
      <c r="AZ677" s="143">
        <f t="shared" si="80"/>
        <v>0</v>
      </c>
      <c r="BA677" s="143">
        <f t="shared" si="80"/>
        <v>-10295000</v>
      </c>
      <c r="BB677" s="143">
        <f t="shared" si="80"/>
        <v>0</v>
      </c>
      <c r="BC677" s="143">
        <f t="shared" si="80"/>
        <v>0</v>
      </c>
      <c r="BD677" s="143">
        <f t="shared" si="80"/>
        <v>0</v>
      </c>
      <c r="BE677" s="143">
        <f t="shared" si="80"/>
        <v>0</v>
      </c>
      <c r="BF677" s="143">
        <f t="shared" si="80"/>
        <v>-5750000</v>
      </c>
      <c r="BG677" s="143">
        <f t="shared" si="80"/>
        <v>0</v>
      </c>
      <c r="BH677" s="143">
        <f t="shared" si="80"/>
        <v>0</v>
      </c>
      <c r="BI677" s="143">
        <f t="shared" si="80"/>
        <v>0</v>
      </c>
      <c r="BJ677" s="143">
        <f t="shared" si="80"/>
        <v>0</v>
      </c>
      <c r="BK677" s="143">
        <f t="shared" si="80"/>
        <v>-5575000</v>
      </c>
      <c r="BL677" s="143">
        <f t="shared" si="80"/>
        <v>0</v>
      </c>
      <c r="BM677" s="143">
        <f t="shared" si="80"/>
        <v>0</v>
      </c>
      <c r="BN677" s="143">
        <f t="shared" si="80"/>
        <v>0</v>
      </c>
      <c r="BO677" s="143">
        <f t="shared" si="80"/>
        <v>0</v>
      </c>
      <c r="BP677" s="143">
        <f t="shared" si="80"/>
        <v>-6350000</v>
      </c>
      <c r="BQ677" s="143">
        <f t="shared" si="80"/>
        <v>0</v>
      </c>
      <c r="BR677" s="143">
        <f t="shared" si="80"/>
        <v>0</v>
      </c>
      <c r="BS677" s="143">
        <f t="shared" si="79"/>
        <v>0</v>
      </c>
      <c r="BT677" s="143">
        <f t="shared" si="78"/>
        <v>0</v>
      </c>
      <c r="BU677" s="143">
        <f t="shared" si="78"/>
        <v>-53250000</v>
      </c>
      <c r="BV677" s="143">
        <f t="shared" si="78"/>
        <v>0</v>
      </c>
      <c r="BW677" s="143">
        <f t="shared" si="78"/>
        <v>0</v>
      </c>
      <c r="BX677" s="143">
        <f t="shared" si="78"/>
        <v>0</v>
      </c>
      <c r="BY677" s="143" t="e">
        <f>BY198-#REF!</f>
        <v>#REF!</v>
      </c>
      <c r="CA677" s="143" t="e">
        <f>CA198-#REF!</f>
        <v>#REF!</v>
      </c>
      <c r="CB677" s="143" t="e">
        <f>CB198-#REF!</f>
        <v>#REF!</v>
      </c>
    </row>
    <row r="678" spans="8:80" hidden="1" x14ac:dyDescent="0.3">
      <c r="H678" s="143">
        <f t="shared" si="80"/>
        <v>-64397737</v>
      </c>
      <c r="I678" s="143">
        <f t="shared" si="80"/>
        <v>0</v>
      </c>
      <c r="J678" s="143">
        <f t="shared" si="80"/>
        <v>0</v>
      </c>
      <c r="K678" s="143">
        <f t="shared" si="80"/>
        <v>0</v>
      </c>
      <c r="L678" s="143">
        <f t="shared" si="80"/>
        <v>0</v>
      </c>
      <c r="M678" s="143">
        <f t="shared" si="80"/>
        <v>-2963788</v>
      </c>
      <c r="N678" s="143">
        <f t="shared" si="80"/>
        <v>0</v>
      </c>
      <c r="O678" s="143">
        <f t="shared" si="80"/>
        <v>0</v>
      </c>
      <c r="P678" s="143">
        <f t="shared" si="80"/>
        <v>0</v>
      </c>
      <c r="Q678" s="143">
        <f t="shared" si="80"/>
        <v>0</v>
      </c>
      <c r="R678" s="143">
        <f t="shared" si="80"/>
        <v>-4455424</v>
      </c>
      <c r="S678" s="143">
        <f t="shared" si="80"/>
        <v>0</v>
      </c>
      <c r="T678" s="143">
        <f t="shared" si="80"/>
        <v>0</v>
      </c>
      <c r="U678" s="143">
        <f t="shared" si="80"/>
        <v>0</v>
      </c>
      <c r="V678" s="143">
        <f t="shared" si="80"/>
        <v>0</v>
      </c>
      <c r="W678" s="143">
        <f t="shared" si="80"/>
        <v>-1860237</v>
      </c>
      <c r="X678" s="143">
        <f t="shared" si="80"/>
        <v>0</v>
      </c>
      <c r="Y678" s="143">
        <f t="shared" si="80"/>
        <v>0</v>
      </c>
      <c r="Z678" s="143">
        <f t="shared" si="80"/>
        <v>0</v>
      </c>
      <c r="AA678" s="143">
        <f t="shared" si="80"/>
        <v>0</v>
      </c>
      <c r="AB678" s="143">
        <f t="shared" si="80"/>
        <v>-6014774</v>
      </c>
      <c r="AC678" s="143">
        <f t="shared" si="80"/>
        <v>0</v>
      </c>
      <c r="AD678" s="143">
        <f t="shared" si="80"/>
        <v>0</v>
      </c>
      <c r="AE678" s="143">
        <f t="shared" si="80"/>
        <v>0</v>
      </c>
      <c r="AF678" s="143">
        <f t="shared" si="80"/>
        <v>0</v>
      </c>
      <c r="AG678" s="143">
        <f t="shared" si="80"/>
        <v>-3062753</v>
      </c>
      <c r="AH678" s="143">
        <f t="shared" si="80"/>
        <v>0</v>
      </c>
      <c r="AI678" s="143">
        <f t="shared" si="80"/>
        <v>0</v>
      </c>
      <c r="AJ678" s="143">
        <f t="shared" si="80"/>
        <v>0</v>
      </c>
      <c r="AK678" s="143">
        <f t="shared" si="80"/>
        <v>0</v>
      </c>
      <c r="AL678" s="143">
        <f t="shared" si="80"/>
        <v>-2559903</v>
      </c>
      <c r="AM678" s="143">
        <f t="shared" si="80"/>
        <v>0</v>
      </c>
      <c r="AN678" s="143">
        <f t="shared" si="80"/>
        <v>0</v>
      </c>
      <c r="AO678" s="143">
        <f t="shared" si="80"/>
        <v>0</v>
      </c>
      <c r="AP678" s="143">
        <f t="shared" si="80"/>
        <v>0</v>
      </c>
      <c r="AQ678" s="143">
        <f t="shared" si="80"/>
        <v>-6202589</v>
      </c>
      <c r="AR678" s="143">
        <f t="shared" si="80"/>
        <v>0</v>
      </c>
      <c r="AS678" s="143">
        <f t="shared" si="80"/>
        <v>0</v>
      </c>
      <c r="AT678" s="143">
        <f t="shared" si="80"/>
        <v>0</v>
      </c>
      <c r="AU678" s="143">
        <f t="shared" si="80"/>
        <v>0</v>
      </c>
      <c r="AV678" s="143">
        <f t="shared" si="80"/>
        <v>-9519207</v>
      </c>
      <c r="AW678" s="143">
        <f t="shared" si="80"/>
        <v>0</v>
      </c>
      <c r="AX678" s="143">
        <f t="shared" si="80"/>
        <v>0</v>
      </c>
      <c r="AY678" s="143">
        <f t="shared" si="80"/>
        <v>0</v>
      </c>
      <c r="AZ678" s="143">
        <f t="shared" si="80"/>
        <v>0</v>
      </c>
      <c r="BA678" s="143">
        <f t="shared" si="80"/>
        <v>-10208537</v>
      </c>
      <c r="BB678" s="143">
        <f t="shared" si="80"/>
        <v>0</v>
      </c>
      <c r="BC678" s="143">
        <f t="shared" si="80"/>
        <v>0</v>
      </c>
      <c r="BD678" s="143">
        <f t="shared" si="80"/>
        <v>0</v>
      </c>
      <c r="BE678" s="143">
        <f t="shared" si="80"/>
        <v>0</v>
      </c>
      <c r="BF678" s="143">
        <f t="shared" si="80"/>
        <v>-5701897</v>
      </c>
      <c r="BG678" s="143">
        <f t="shared" si="80"/>
        <v>0</v>
      </c>
      <c r="BH678" s="143">
        <f t="shared" si="80"/>
        <v>0</v>
      </c>
      <c r="BI678" s="143">
        <f t="shared" si="80"/>
        <v>0</v>
      </c>
      <c r="BJ678" s="143">
        <f t="shared" si="80"/>
        <v>0</v>
      </c>
      <c r="BK678" s="143">
        <f t="shared" si="80"/>
        <v>-5531517</v>
      </c>
      <c r="BL678" s="143">
        <f t="shared" si="80"/>
        <v>0</v>
      </c>
      <c r="BM678" s="143">
        <f t="shared" si="80"/>
        <v>0</v>
      </c>
      <c r="BN678" s="143">
        <f t="shared" si="80"/>
        <v>0</v>
      </c>
      <c r="BO678" s="143">
        <f t="shared" si="80"/>
        <v>0</v>
      </c>
      <c r="BP678" s="143">
        <f t="shared" si="80"/>
        <v>-6317111</v>
      </c>
      <c r="BQ678" s="143">
        <f t="shared" si="80"/>
        <v>0</v>
      </c>
      <c r="BR678" s="143">
        <f t="shared" si="80"/>
        <v>0</v>
      </c>
      <c r="BS678" s="143">
        <f t="shared" si="79"/>
        <v>0</v>
      </c>
      <c r="BT678" s="143">
        <f t="shared" si="78"/>
        <v>0</v>
      </c>
      <c r="BU678" s="143">
        <f t="shared" si="78"/>
        <v>-52549109</v>
      </c>
      <c r="BV678" s="143">
        <f t="shared" si="78"/>
        <v>0</v>
      </c>
      <c r="BW678" s="143">
        <f t="shared" si="78"/>
        <v>0</v>
      </c>
      <c r="BX678" s="143">
        <f t="shared" si="78"/>
        <v>0</v>
      </c>
      <c r="BY678" s="143" t="e">
        <f>BY199-#REF!</f>
        <v>#REF!</v>
      </c>
      <c r="CA678" s="143" t="e">
        <f>CA199-#REF!</f>
        <v>#REF!</v>
      </c>
      <c r="CB678" s="143" t="e">
        <f>CB199-#REF!</f>
        <v>#REF!</v>
      </c>
    </row>
    <row r="679" spans="8:80" hidden="1" x14ac:dyDescent="0.3">
      <c r="H679" s="143">
        <f t="shared" si="80"/>
        <v>-777263</v>
      </c>
      <c r="I679" s="143">
        <f t="shared" si="80"/>
        <v>0</v>
      </c>
      <c r="J679" s="143">
        <f t="shared" si="80"/>
        <v>0</v>
      </c>
      <c r="K679" s="143">
        <f t="shared" ref="K679:BR680" si="81">K200-CC200</f>
        <v>0</v>
      </c>
      <c r="L679" s="143">
        <f t="shared" si="81"/>
        <v>0</v>
      </c>
      <c r="M679" s="143">
        <f t="shared" si="81"/>
        <v>-56212</v>
      </c>
      <c r="N679" s="143">
        <f t="shared" si="81"/>
        <v>0</v>
      </c>
      <c r="O679" s="143">
        <f t="shared" si="81"/>
        <v>0</v>
      </c>
      <c r="P679" s="143">
        <f t="shared" si="81"/>
        <v>0</v>
      </c>
      <c r="Q679" s="143">
        <f t="shared" si="81"/>
        <v>0</v>
      </c>
      <c r="R679" s="143">
        <f t="shared" si="81"/>
        <v>-94576</v>
      </c>
      <c r="S679" s="143">
        <f t="shared" si="81"/>
        <v>0</v>
      </c>
      <c r="T679" s="143">
        <f t="shared" si="81"/>
        <v>0</v>
      </c>
      <c r="U679" s="143">
        <f t="shared" si="81"/>
        <v>0</v>
      </c>
      <c r="V679" s="143">
        <f t="shared" si="81"/>
        <v>0</v>
      </c>
      <c r="W679" s="143">
        <f t="shared" si="81"/>
        <v>-39763</v>
      </c>
      <c r="X679" s="143">
        <f t="shared" si="81"/>
        <v>0</v>
      </c>
      <c r="Y679" s="143">
        <f t="shared" si="81"/>
        <v>0</v>
      </c>
      <c r="Z679" s="143">
        <f t="shared" si="81"/>
        <v>0</v>
      </c>
      <c r="AA679" s="143">
        <f t="shared" si="81"/>
        <v>0</v>
      </c>
      <c r="AB679" s="143">
        <f t="shared" si="81"/>
        <v>-125226</v>
      </c>
      <c r="AC679" s="143">
        <f t="shared" si="81"/>
        <v>0</v>
      </c>
      <c r="AD679" s="143">
        <f t="shared" si="81"/>
        <v>0</v>
      </c>
      <c r="AE679" s="143">
        <f t="shared" si="81"/>
        <v>0</v>
      </c>
      <c r="AF679" s="143">
        <f t="shared" si="81"/>
        <v>0</v>
      </c>
      <c r="AG679" s="143">
        <f t="shared" si="81"/>
        <v>-57247</v>
      </c>
      <c r="AH679" s="143">
        <f t="shared" si="81"/>
        <v>0</v>
      </c>
      <c r="AI679" s="143">
        <f t="shared" si="81"/>
        <v>0</v>
      </c>
      <c r="AJ679" s="143">
        <f t="shared" si="81"/>
        <v>0</v>
      </c>
      <c r="AK679" s="143">
        <f t="shared" si="81"/>
        <v>0</v>
      </c>
      <c r="AL679" s="143">
        <f t="shared" si="81"/>
        <v>-40097</v>
      </c>
      <c r="AM679" s="143">
        <f t="shared" si="81"/>
        <v>0</v>
      </c>
      <c r="AN679" s="143">
        <f t="shared" si="81"/>
        <v>0</v>
      </c>
      <c r="AO679" s="143">
        <f t="shared" si="81"/>
        <v>0</v>
      </c>
      <c r="AP679" s="143">
        <f t="shared" si="81"/>
        <v>0</v>
      </c>
      <c r="AQ679" s="143">
        <f t="shared" si="81"/>
        <v>-72411</v>
      </c>
      <c r="AR679" s="143">
        <f t="shared" si="81"/>
        <v>0</v>
      </c>
      <c r="AS679" s="143">
        <f t="shared" si="81"/>
        <v>0</v>
      </c>
      <c r="AT679" s="143">
        <f t="shared" si="81"/>
        <v>0</v>
      </c>
      <c r="AU679" s="143">
        <f t="shared" si="81"/>
        <v>0</v>
      </c>
      <c r="AV679" s="143">
        <f t="shared" si="81"/>
        <v>-80793</v>
      </c>
      <c r="AW679" s="143">
        <f t="shared" si="81"/>
        <v>0</v>
      </c>
      <c r="AX679" s="143">
        <f t="shared" si="81"/>
        <v>0</v>
      </c>
      <c r="AY679" s="143">
        <f t="shared" si="81"/>
        <v>0</v>
      </c>
      <c r="AZ679" s="143">
        <f t="shared" si="81"/>
        <v>0</v>
      </c>
      <c r="BA679" s="143">
        <f t="shared" si="81"/>
        <v>-86463</v>
      </c>
      <c r="BB679" s="143">
        <f t="shared" si="81"/>
        <v>0</v>
      </c>
      <c r="BC679" s="143">
        <f t="shared" si="81"/>
        <v>0</v>
      </c>
      <c r="BD679" s="143">
        <f t="shared" si="81"/>
        <v>0</v>
      </c>
      <c r="BE679" s="143">
        <f t="shared" si="81"/>
        <v>0</v>
      </c>
      <c r="BF679" s="143">
        <f t="shared" si="81"/>
        <v>-48103</v>
      </c>
      <c r="BG679" s="143">
        <f t="shared" si="81"/>
        <v>0</v>
      </c>
      <c r="BH679" s="143">
        <f t="shared" si="81"/>
        <v>0</v>
      </c>
      <c r="BI679" s="143">
        <f t="shared" si="81"/>
        <v>0</v>
      </c>
      <c r="BJ679" s="143">
        <f t="shared" si="81"/>
        <v>0</v>
      </c>
      <c r="BK679" s="143">
        <f t="shared" si="81"/>
        <v>-43483</v>
      </c>
      <c r="BL679" s="143">
        <f t="shared" si="81"/>
        <v>0</v>
      </c>
      <c r="BM679" s="143">
        <f t="shared" si="81"/>
        <v>0</v>
      </c>
      <c r="BN679" s="143">
        <f t="shared" si="81"/>
        <v>0</v>
      </c>
      <c r="BO679" s="143">
        <f t="shared" si="81"/>
        <v>0</v>
      </c>
      <c r="BP679" s="143">
        <f t="shared" si="81"/>
        <v>-32889</v>
      </c>
      <c r="BQ679" s="143">
        <f t="shared" si="81"/>
        <v>0</v>
      </c>
      <c r="BR679" s="143">
        <f t="shared" si="81"/>
        <v>0</v>
      </c>
      <c r="BS679" s="143">
        <f t="shared" si="79"/>
        <v>0</v>
      </c>
      <c r="BT679" s="143">
        <f t="shared" si="78"/>
        <v>0</v>
      </c>
      <c r="BU679" s="143">
        <f t="shared" si="78"/>
        <v>-700891</v>
      </c>
      <c r="BV679" s="143">
        <f t="shared" si="78"/>
        <v>0</v>
      </c>
      <c r="BW679" s="143">
        <f t="shared" si="78"/>
        <v>0</v>
      </c>
      <c r="BX679" s="143">
        <f t="shared" si="78"/>
        <v>0</v>
      </c>
      <c r="BY679" s="143" t="e">
        <f>BY200-#REF!</f>
        <v>#REF!</v>
      </c>
      <c r="CA679" s="143" t="e">
        <f>CA200-#REF!</f>
        <v>#REF!</v>
      </c>
      <c r="CB679" s="143" t="e">
        <f>CB200-#REF!</f>
        <v>#REF!</v>
      </c>
    </row>
    <row r="680" spans="8:80" hidden="1" x14ac:dyDescent="0.3">
      <c r="H680" s="143">
        <f>H201-BZ201</f>
        <v>0</v>
      </c>
      <c r="I680" s="143">
        <f>I201-CA201</f>
        <v>0</v>
      </c>
      <c r="J680" s="143">
        <f>J201-CB201</f>
        <v>0</v>
      </c>
      <c r="K680" s="143">
        <f t="shared" si="81"/>
        <v>0</v>
      </c>
      <c r="L680" s="143">
        <f t="shared" si="81"/>
        <v>0</v>
      </c>
      <c r="M680" s="143">
        <f t="shared" si="81"/>
        <v>0</v>
      </c>
      <c r="N680" s="143">
        <f t="shared" si="81"/>
        <v>0</v>
      </c>
      <c r="O680" s="143">
        <f t="shared" si="81"/>
        <v>0</v>
      </c>
      <c r="P680" s="143">
        <f t="shared" si="81"/>
        <v>0</v>
      </c>
      <c r="Q680" s="143">
        <f t="shared" si="81"/>
        <v>0</v>
      </c>
      <c r="R680" s="143">
        <f t="shared" si="81"/>
        <v>0</v>
      </c>
      <c r="S680" s="143">
        <f t="shared" si="81"/>
        <v>0</v>
      </c>
      <c r="T680" s="143">
        <f t="shared" si="81"/>
        <v>0</v>
      </c>
      <c r="U680" s="143">
        <f t="shared" si="81"/>
        <v>0</v>
      </c>
      <c r="V680" s="143">
        <f t="shared" si="81"/>
        <v>0</v>
      </c>
      <c r="W680" s="143">
        <f t="shared" si="81"/>
        <v>0</v>
      </c>
      <c r="X680" s="143">
        <f t="shared" si="81"/>
        <v>0</v>
      </c>
      <c r="Y680" s="143">
        <f t="shared" si="81"/>
        <v>0</v>
      </c>
      <c r="Z680" s="143">
        <f t="shared" si="81"/>
        <v>0</v>
      </c>
      <c r="AA680" s="143">
        <f t="shared" si="81"/>
        <v>0</v>
      </c>
      <c r="AB680" s="143">
        <f t="shared" si="81"/>
        <v>0</v>
      </c>
      <c r="AC680" s="143">
        <f t="shared" si="81"/>
        <v>0</v>
      </c>
      <c r="AD680" s="143">
        <f t="shared" si="81"/>
        <v>0</v>
      </c>
      <c r="AE680" s="143">
        <f t="shared" si="81"/>
        <v>0</v>
      </c>
      <c r="AF680" s="143">
        <f t="shared" si="81"/>
        <v>0</v>
      </c>
      <c r="AG680" s="143">
        <f t="shared" si="81"/>
        <v>0</v>
      </c>
      <c r="AH680" s="143">
        <f t="shared" si="81"/>
        <v>0</v>
      </c>
      <c r="AI680" s="143">
        <f t="shared" si="81"/>
        <v>0</v>
      </c>
      <c r="AJ680" s="143">
        <f t="shared" si="81"/>
        <v>0</v>
      </c>
      <c r="AK680" s="143">
        <f t="shared" si="81"/>
        <v>0</v>
      </c>
      <c r="AL680" s="143">
        <f t="shared" si="81"/>
        <v>0</v>
      </c>
      <c r="AM680" s="143">
        <f t="shared" si="81"/>
        <v>0</v>
      </c>
      <c r="AN680" s="143">
        <f t="shared" si="81"/>
        <v>0</v>
      </c>
      <c r="AO680" s="143">
        <f t="shared" si="81"/>
        <v>0</v>
      </c>
      <c r="AP680" s="143">
        <f t="shared" si="81"/>
        <v>0</v>
      </c>
      <c r="AQ680" s="143">
        <f t="shared" si="81"/>
        <v>0</v>
      </c>
      <c r="AR680" s="143">
        <f t="shared" si="81"/>
        <v>0</v>
      </c>
      <c r="AS680" s="143">
        <f t="shared" si="81"/>
        <v>0</v>
      </c>
      <c r="AT680" s="143">
        <f t="shared" si="81"/>
        <v>0</v>
      </c>
      <c r="AU680" s="143">
        <f t="shared" si="81"/>
        <v>0</v>
      </c>
      <c r="AV680" s="143">
        <f t="shared" si="81"/>
        <v>0</v>
      </c>
      <c r="AW680" s="143">
        <f t="shared" si="81"/>
        <v>0</v>
      </c>
      <c r="AX680" s="143">
        <f t="shared" si="81"/>
        <v>0</v>
      </c>
      <c r="AY680" s="143">
        <f t="shared" si="81"/>
        <v>0</v>
      </c>
      <c r="AZ680" s="143">
        <f t="shared" si="81"/>
        <v>0</v>
      </c>
      <c r="BA680" s="143">
        <f t="shared" si="81"/>
        <v>0</v>
      </c>
      <c r="BB680" s="143">
        <f t="shared" si="81"/>
        <v>0</v>
      </c>
      <c r="BC680" s="143">
        <f t="shared" si="81"/>
        <v>0</v>
      </c>
      <c r="BD680" s="143">
        <f t="shared" si="81"/>
        <v>0</v>
      </c>
      <c r="BE680" s="143">
        <f t="shared" si="81"/>
        <v>0</v>
      </c>
      <c r="BF680" s="143">
        <f t="shared" si="81"/>
        <v>0</v>
      </c>
      <c r="BG680" s="143">
        <f t="shared" si="81"/>
        <v>0</v>
      </c>
      <c r="BH680" s="143">
        <f t="shared" si="81"/>
        <v>0</v>
      </c>
      <c r="BI680" s="143">
        <f t="shared" si="81"/>
        <v>0</v>
      </c>
      <c r="BJ680" s="143">
        <f t="shared" si="81"/>
        <v>0</v>
      </c>
      <c r="BK680" s="143">
        <f t="shared" si="81"/>
        <v>0</v>
      </c>
      <c r="BL680" s="143">
        <f t="shared" si="81"/>
        <v>0</v>
      </c>
      <c r="BM680" s="143">
        <f t="shared" si="81"/>
        <v>0</v>
      </c>
      <c r="BN680" s="143">
        <f t="shared" si="81"/>
        <v>0</v>
      </c>
      <c r="BO680" s="143">
        <f t="shared" si="81"/>
        <v>0</v>
      </c>
      <c r="BP680" s="143">
        <f t="shared" si="81"/>
        <v>0</v>
      </c>
      <c r="BQ680" s="143">
        <f t="shared" si="81"/>
        <v>0</v>
      </c>
      <c r="BR680" s="143">
        <f t="shared" si="81"/>
        <v>0</v>
      </c>
      <c r="BS680" s="143">
        <f t="shared" si="79"/>
        <v>0</v>
      </c>
      <c r="BT680" s="143">
        <f t="shared" si="78"/>
        <v>0</v>
      </c>
      <c r="BU680" s="143">
        <f t="shared" si="78"/>
        <v>0</v>
      </c>
      <c r="BV680" s="143">
        <f t="shared" si="78"/>
        <v>0</v>
      </c>
      <c r="BW680" s="143">
        <f t="shared" si="78"/>
        <v>0</v>
      </c>
      <c r="BX680" s="143">
        <f t="shared" si="78"/>
        <v>0</v>
      </c>
      <c r="BY680" s="143" t="e">
        <f>BY201-#REF!</f>
        <v>#REF!</v>
      </c>
      <c r="CA680" s="143" t="e">
        <f>CA201-#REF!</f>
        <v>#REF!</v>
      </c>
      <c r="CB680" s="143" t="e">
        <f>CB201-#REF!</f>
        <v>#REF!</v>
      </c>
    </row>
    <row r="681" spans="8:80" hidden="1" x14ac:dyDescent="0.3">
      <c r="H681" s="143" t="e">
        <f>#REF!-#REF!</f>
        <v>#REF!</v>
      </c>
      <c r="I681" s="143" t="e">
        <f>#REF!-#REF!</f>
        <v>#REF!</v>
      </c>
      <c r="J681" s="143" t="e">
        <f>#REF!-#REF!</f>
        <v>#REF!</v>
      </c>
      <c r="K681" s="143" t="e">
        <f>#REF!-#REF!</f>
        <v>#REF!</v>
      </c>
      <c r="L681" s="143" t="e">
        <f>#REF!-#REF!</f>
        <v>#REF!</v>
      </c>
      <c r="M681" s="143" t="e">
        <f>#REF!-#REF!</f>
        <v>#REF!</v>
      </c>
      <c r="N681" s="143" t="e">
        <f>#REF!-#REF!</f>
        <v>#REF!</v>
      </c>
      <c r="O681" s="143" t="e">
        <f>#REF!-#REF!</f>
        <v>#REF!</v>
      </c>
      <c r="P681" s="143" t="e">
        <f>#REF!-#REF!</f>
        <v>#REF!</v>
      </c>
      <c r="Q681" s="143" t="e">
        <f>#REF!-#REF!</f>
        <v>#REF!</v>
      </c>
      <c r="R681" s="143" t="e">
        <f>#REF!-#REF!</f>
        <v>#REF!</v>
      </c>
      <c r="S681" s="143" t="e">
        <f>#REF!-#REF!</f>
        <v>#REF!</v>
      </c>
      <c r="T681" s="143" t="e">
        <f>#REF!-#REF!</f>
        <v>#REF!</v>
      </c>
      <c r="U681" s="143" t="e">
        <f>#REF!-#REF!</f>
        <v>#REF!</v>
      </c>
      <c r="V681" s="143" t="e">
        <f>#REF!-#REF!</f>
        <v>#REF!</v>
      </c>
      <c r="W681" s="143" t="e">
        <f>#REF!-#REF!</f>
        <v>#REF!</v>
      </c>
      <c r="X681" s="143" t="e">
        <f>#REF!-#REF!</f>
        <v>#REF!</v>
      </c>
      <c r="Y681" s="143" t="e">
        <f>#REF!-#REF!</f>
        <v>#REF!</v>
      </c>
      <c r="Z681" s="143" t="e">
        <f>#REF!-#REF!</f>
        <v>#REF!</v>
      </c>
      <c r="AA681" s="143" t="e">
        <f>#REF!-#REF!</f>
        <v>#REF!</v>
      </c>
      <c r="AB681" s="143" t="e">
        <f>#REF!-#REF!</f>
        <v>#REF!</v>
      </c>
      <c r="AC681" s="143" t="e">
        <f>#REF!-#REF!</f>
        <v>#REF!</v>
      </c>
      <c r="AD681" s="143" t="e">
        <f>#REF!-#REF!</f>
        <v>#REF!</v>
      </c>
      <c r="AE681" s="143" t="e">
        <f>#REF!-#REF!</f>
        <v>#REF!</v>
      </c>
      <c r="AF681" s="143" t="e">
        <f>#REF!-#REF!</f>
        <v>#REF!</v>
      </c>
      <c r="AG681" s="143" t="e">
        <f>#REF!-#REF!</f>
        <v>#REF!</v>
      </c>
      <c r="AH681" s="143" t="e">
        <f>#REF!-#REF!</f>
        <v>#REF!</v>
      </c>
      <c r="AI681" s="143" t="e">
        <f>#REF!-#REF!</f>
        <v>#REF!</v>
      </c>
      <c r="AJ681" s="143" t="e">
        <f>#REF!-#REF!</f>
        <v>#REF!</v>
      </c>
      <c r="AK681" s="143" t="e">
        <f>#REF!-#REF!</f>
        <v>#REF!</v>
      </c>
      <c r="AL681" s="143" t="e">
        <f>#REF!-#REF!</f>
        <v>#REF!</v>
      </c>
      <c r="AM681" s="143" t="e">
        <f>#REF!-#REF!</f>
        <v>#REF!</v>
      </c>
      <c r="AN681" s="143" t="e">
        <f>#REF!-#REF!</f>
        <v>#REF!</v>
      </c>
      <c r="AO681" s="143" t="e">
        <f>#REF!-#REF!</f>
        <v>#REF!</v>
      </c>
      <c r="AP681" s="143" t="e">
        <f>#REF!-#REF!</f>
        <v>#REF!</v>
      </c>
      <c r="AQ681" s="143" t="e">
        <f>#REF!-#REF!</f>
        <v>#REF!</v>
      </c>
      <c r="AR681" s="143" t="e">
        <f>#REF!-#REF!</f>
        <v>#REF!</v>
      </c>
      <c r="AS681" s="143" t="e">
        <f>#REF!-#REF!</f>
        <v>#REF!</v>
      </c>
      <c r="AT681" s="143" t="e">
        <f>#REF!-#REF!</f>
        <v>#REF!</v>
      </c>
      <c r="AU681" s="143" t="e">
        <f>#REF!-#REF!</f>
        <v>#REF!</v>
      </c>
      <c r="AV681" s="143" t="e">
        <f>#REF!-#REF!</f>
        <v>#REF!</v>
      </c>
      <c r="AW681" s="143" t="e">
        <f>#REF!-#REF!</f>
        <v>#REF!</v>
      </c>
      <c r="AX681" s="143" t="e">
        <f>#REF!-#REF!</f>
        <v>#REF!</v>
      </c>
      <c r="AY681" s="143" t="e">
        <f>#REF!-#REF!</f>
        <v>#REF!</v>
      </c>
      <c r="AZ681" s="143" t="e">
        <f>#REF!-#REF!</f>
        <v>#REF!</v>
      </c>
      <c r="BA681" s="143" t="e">
        <f>#REF!-#REF!</f>
        <v>#REF!</v>
      </c>
      <c r="BB681" s="143" t="e">
        <f>#REF!-#REF!</f>
        <v>#REF!</v>
      </c>
      <c r="BC681" s="143" t="e">
        <f>#REF!-#REF!</f>
        <v>#REF!</v>
      </c>
      <c r="BD681" s="143" t="e">
        <f>#REF!-#REF!</f>
        <v>#REF!</v>
      </c>
      <c r="BE681" s="143" t="e">
        <f>#REF!-#REF!</f>
        <v>#REF!</v>
      </c>
      <c r="BF681" s="143" t="e">
        <f>#REF!-#REF!</f>
        <v>#REF!</v>
      </c>
      <c r="BG681" s="143" t="e">
        <f>#REF!-#REF!</f>
        <v>#REF!</v>
      </c>
      <c r="BH681" s="143" t="e">
        <f>#REF!-#REF!</f>
        <v>#REF!</v>
      </c>
      <c r="BI681" s="143" t="e">
        <f>#REF!-#REF!</f>
        <v>#REF!</v>
      </c>
      <c r="BJ681" s="143" t="e">
        <f>#REF!-#REF!</f>
        <v>#REF!</v>
      </c>
      <c r="BK681" s="143" t="e">
        <f>#REF!-#REF!</f>
        <v>#REF!</v>
      </c>
      <c r="BL681" s="143" t="e">
        <f>#REF!-#REF!</f>
        <v>#REF!</v>
      </c>
      <c r="BM681" s="143" t="e">
        <f>#REF!-#REF!</f>
        <v>#REF!</v>
      </c>
      <c r="BN681" s="143" t="e">
        <f>#REF!-#REF!</f>
        <v>#REF!</v>
      </c>
      <c r="BO681" s="143" t="e">
        <f>#REF!-#REF!</f>
        <v>#REF!</v>
      </c>
      <c r="BP681" s="143" t="e">
        <f>#REF!-#REF!</f>
        <v>#REF!</v>
      </c>
      <c r="BQ681" s="143" t="e">
        <f>#REF!-#REF!</f>
        <v>#REF!</v>
      </c>
      <c r="BR681" s="143" t="e">
        <f>#REF!-#REF!</f>
        <v>#REF!</v>
      </c>
      <c r="BS681" s="143" t="e">
        <f>#REF!-#REF!</f>
        <v>#REF!</v>
      </c>
      <c r="BT681" s="143" t="e">
        <f>#REF!-#REF!</f>
        <v>#REF!</v>
      </c>
      <c r="BU681" s="143" t="e">
        <f>#REF!-#REF!</f>
        <v>#REF!</v>
      </c>
      <c r="BV681" s="143" t="e">
        <f>#REF!-#REF!</f>
        <v>#REF!</v>
      </c>
      <c r="BW681" s="143" t="e">
        <f>#REF!-#REF!</f>
        <v>#REF!</v>
      </c>
      <c r="BX681" s="143" t="e">
        <f>#REF!-#REF!</f>
        <v>#REF!</v>
      </c>
      <c r="BY681" s="143" t="e">
        <f>#REF!-#REF!</f>
        <v>#REF!</v>
      </c>
      <c r="CA681" s="143" t="e">
        <f>#REF!-#REF!</f>
        <v>#REF!</v>
      </c>
      <c r="CB681" s="143" t="e">
        <f>#REF!-#REF!</f>
        <v>#REF!</v>
      </c>
    </row>
    <row r="682" spans="8:80" hidden="1" x14ac:dyDescent="0.3">
      <c r="H682" s="143" t="e">
        <f>#REF!-#REF!</f>
        <v>#REF!</v>
      </c>
      <c r="I682" s="143" t="e">
        <f>#REF!-#REF!</f>
        <v>#REF!</v>
      </c>
      <c r="J682" s="143" t="e">
        <f>#REF!-#REF!</f>
        <v>#REF!</v>
      </c>
      <c r="K682" s="143" t="e">
        <f>#REF!-#REF!</f>
        <v>#REF!</v>
      </c>
      <c r="L682" s="143" t="e">
        <f>#REF!-#REF!</f>
        <v>#REF!</v>
      </c>
      <c r="M682" s="143" t="e">
        <f>#REF!-#REF!</f>
        <v>#REF!</v>
      </c>
      <c r="N682" s="143" t="e">
        <f>#REF!-#REF!</f>
        <v>#REF!</v>
      </c>
      <c r="O682" s="143" t="e">
        <f>#REF!-#REF!</f>
        <v>#REF!</v>
      </c>
      <c r="P682" s="143" t="e">
        <f>#REF!-#REF!</f>
        <v>#REF!</v>
      </c>
      <c r="Q682" s="143" t="e">
        <f>#REF!-#REF!</f>
        <v>#REF!</v>
      </c>
      <c r="R682" s="143" t="e">
        <f>#REF!-#REF!</f>
        <v>#REF!</v>
      </c>
      <c r="S682" s="143" t="e">
        <f>#REF!-#REF!</f>
        <v>#REF!</v>
      </c>
      <c r="T682" s="143" t="e">
        <f>#REF!-#REF!</f>
        <v>#REF!</v>
      </c>
      <c r="U682" s="143" t="e">
        <f>#REF!-#REF!</f>
        <v>#REF!</v>
      </c>
      <c r="V682" s="143" t="e">
        <f>#REF!-#REF!</f>
        <v>#REF!</v>
      </c>
      <c r="W682" s="143" t="e">
        <f>#REF!-#REF!</f>
        <v>#REF!</v>
      </c>
      <c r="X682" s="143" t="e">
        <f>#REF!-#REF!</f>
        <v>#REF!</v>
      </c>
      <c r="Y682" s="143" t="e">
        <f>#REF!-#REF!</f>
        <v>#REF!</v>
      </c>
      <c r="Z682" s="143" t="e">
        <f>#REF!-#REF!</f>
        <v>#REF!</v>
      </c>
      <c r="AA682" s="143" t="e">
        <f>#REF!-#REF!</f>
        <v>#REF!</v>
      </c>
      <c r="AB682" s="143" t="e">
        <f>#REF!-#REF!</f>
        <v>#REF!</v>
      </c>
      <c r="AC682" s="143" t="e">
        <f>#REF!-#REF!</f>
        <v>#REF!</v>
      </c>
      <c r="AD682" s="143" t="e">
        <f>#REF!-#REF!</f>
        <v>#REF!</v>
      </c>
      <c r="AE682" s="143" t="e">
        <f>#REF!-#REF!</f>
        <v>#REF!</v>
      </c>
      <c r="AF682" s="143" t="e">
        <f>#REF!-#REF!</f>
        <v>#REF!</v>
      </c>
      <c r="AG682" s="143" t="e">
        <f>#REF!-#REF!</f>
        <v>#REF!</v>
      </c>
      <c r="AH682" s="143" t="e">
        <f>#REF!-#REF!</f>
        <v>#REF!</v>
      </c>
      <c r="AI682" s="143" t="e">
        <f>#REF!-#REF!</f>
        <v>#REF!</v>
      </c>
      <c r="AJ682" s="143" t="e">
        <f>#REF!-#REF!</f>
        <v>#REF!</v>
      </c>
      <c r="AK682" s="143" t="e">
        <f>#REF!-#REF!</f>
        <v>#REF!</v>
      </c>
      <c r="AL682" s="143" t="e">
        <f>#REF!-#REF!</f>
        <v>#REF!</v>
      </c>
      <c r="AM682" s="143" t="e">
        <f>#REF!-#REF!</f>
        <v>#REF!</v>
      </c>
      <c r="AN682" s="143" t="e">
        <f>#REF!-#REF!</f>
        <v>#REF!</v>
      </c>
      <c r="AO682" s="143" t="e">
        <f>#REF!-#REF!</f>
        <v>#REF!</v>
      </c>
      <c r="AP682" s="143" t="e">
        <f>#REF!-#REF!</f>
        <v>#REF!</v>
      </c>
      <c r="AQ682" s="143" t="e">
        <f>#REF!-#REF!</f>
        <v>#REF!</v>
      </c>
      <c r="AR682" s="143" t="e">
        <f>#REF!-#REF!</f>
        <v>#REF!</v>
      </c>
      <c r="AS682" s="143" t="e">
        <f>#REF!-#REF!</f>
        <v>#REF!</v>
      </c>
      <c r="AT682" s="143" t="e">
        <f>#REF!-#REF!</f>
        <v>#REF!</v>
      </c>
      <c r="AU682" s="143" t="e">
        <f>#REF!-#REF!</f>
        <v>#REF!</v>
      </c>
      <c r="AV682" s="143" t="e">
        <f>#REF!-#REF!</f>
        <v>#REF!</v>
      </c>
      <c r="AW682" s="143" t="e">
        <f>#REF!-#REF!</f>
        <v>#REF!</v>
      </c>
      <c r="AX682" s="143" t="e">
        <f>#REF!-#REF!</f>
        <v>#REF!</v>
      </c>
      <c r="AY682" s="143" t="e">
        <f>#REF!-#REF!</f>
        <v>#REF!</v>
      </c>
      <c r="AZ682" s="143" t="e">
        <f>#REF!-#REF!</f>
        <v>#REF!</v>
      </c>
      <c r="BA682" s="143" t="e">
        <f>#REF!-#REF!</f>
        <v>#REF!</v>
      </c>
      <c r="BB682" s="143" t="e">
        <f>#REF!-#REF!</f>
        <v>#REF!</v>
      </c>
      <c r="BC682" s="143" t="e">
        <f>#REF!-#REF!</f>
        <v>#REF!</v>
      </c>
      <c r="BD682" s="143" t="e">
        <f>#REF!-#REF!</f>
        <v>#REF!</v>
      </c>
      <c r="BE682" s="143" t="e">
        <f>#REF!-#REF!</f>
        <v>#REF!</v>
      </c>
      <c r="BF682" s="143" t="e">
        <f>#REF!-#REF!</f>
        <v>#REF!</v>
      </c>
      <c r="BG682" s="143" t="e">
        <f>#REF!-#REF!</f>
        <v>#REF!</v>
      </c>
      <c r="BH682" s="143" t="e">
        <f>#REF!-#REF!</f>
        <v>#REF!</v>
      </c>
      <c r="BI682" s="143" t="e">
        <f>#REF!-#REF!</f>
        <v>#REF!</v>
      </c>
      <c r="BJ682" s="143" t="e">
        <f>#REF!-#REF!</f>
        <v>#REF!</v>
      </c>
      <c r="BK682" s="143" t="e">
        <f>#REF!-#REF!</f>
        <v>#REF!</v>
      </c>
      <c r="BL682" s="143" t="e">
        <f>#REF!-#REF!</f>
        <v>#REF!</v>
      </c>
      <c r="BM682" s="143" t="e">
        <f>#REF!-#REF!</f>
        <v>#REF!</v>
      </c>
      <c r="BN682" s="143" t="e">
        <f>#REF!-#REF!</f>
        <v>#REF!</v>
      </c>
      <c r="BO682" s="143" t="e">
        <f>#REF!-#REF!</f>
        <v>#REF!</v>
      </c>
      <c r="BP682" s="143" t="e">
        <f>#REF!-#REF!</f>
        <v>#REF!</v>
      </c>
      <c r="BQ682" s="143" t="e">
        <f>#REF!-#REF!</f>
        <v>#REF!</v>
      </c>
      <c r="BR682" s="143" t="e">
        <f>#REF!-#REF!</f>
        <v>#REF!</v>
      </c>
      <c r="BS682" s="143" t="e">
        <f>#REF!-#REF!</f>
        <v>#REF!</v>
      </c>
      <c r="BT682" s="143" t="e">
        <f>#REF!-#REF!</f>
        <v>#REF!</v>
      </c>
      <c r="BU682" s="143" t="e">
        <f>#REF!-#REF!</f>
        <v>#REF!</v>
      </c>
      <c r="BV682" s="143" t="e">
        <f>#REF!-#REF!</f>
        <v>#REF!</v>
      </c>
      <c r="BW682" s="143" t="e">
        <f>#REF!-#REF!</f>
        <v>#REF!</v>
      </c>
      <c r="BX682" s="143" t="e">
        <f>#REF!-#REF!</f>
        <v>#REF!</v>
      </c>
      <c r="BY682" s="143" t="e">
        <f>#REF!-#REF!</f>
        <v>#REF!</v>
      </c>
      <c r="CA682" s="143" t="e">
        <f>#REF!-#REF!</f>
        <v>#REF!</v>
      </c>
      <c r="CB682" s="143" t="e">
        <f>#REF!-#REF!</f>
        <v>#REF!</v>
      </c>
    </row>
    <row r="683" spans="8:80" hidden="1" x14ac:dyDescent="0.3">
      <c r="H683" s="143" t="e">
        <f>#REF!-#REF!</f>
        <v>#REF!</v>
      </c>
      <c r="I683" s="143" t="e">
        <f>#REF!-#REF!</f>
        <v>#REF!</v>
      </c>
      <c r="J683" s="143" t="e">
        <f>#REF!-#REF!</f>
        <v>#REF!</v>
      </c>
      <c r="K683" s="143" t="e">
        <f>#REF!-#REF!</f>
        <v>#REF!</v>
      </c>
      <c r="L683" s="143" t="e">
        <f>#REF!-#REF!</f>
        <v>#REF!</v>
      </c>
      <c r="M683" s="143" t="e">
        <f>#REF!-#REF!</f>
        <v>#REF!</v>
      </c>
      <c r="N683" s="143" t="e">
        <f>#REF!-#REF!</f>
        <v>#REF!</v>
      </c>
      <c r="O683" s="143" t="e">
        <f>#REF!-#REF!</f>
        <v>#REF!</v>
      </c>
      <c r="P683" s="143" t="e">
        <f>#REF!-#REF!</f>
        <v>#REF!</v>
      </c>
      <c r="Q683" s="143" t="e">
        <f>#REF!-#REF!</f>
        <v>#REF!</v>
      </c>
      <c r="R683" s="143" t="e">
        <f>#REF!-#REF!</f>
        <v>#REF!</v>
      </c>
      <c r="S683" s="143" t="e">
        <f>#REF!-#REF!</f>
        <v>#REF!</v>
      </c>
      <c r="T683" s="143" t="e">
        <f>#REF!-#REF!</f>
        <v>#REF!</v>
      </c>
      <c r="U683" s="143" t="e">
        <f>#REF!-#REF!</f>
        <v>#REF!</v>
      </c>
      <c r="V683" s="143" t="e">
        <f>#REF!-#REF!</f>
        <v>#REF!</v>
      </c>
      <c r="W683" s="143" t="e">
        <f>#REF!-#REF!</f>
        <v>#REF!</v>
      </c>
      <c r="X683" s="143" t="e">
        <f>#REF!-#REF!</f>
        <v>#REF!</v>
      </c>
      <c r="Y683" s="143" t="e">
        <f>#REF!-#REF!</f>
        <v>#REF!</v>
      </c>
      <c r="Z683" s="143" t="e">
        <f>#REF!-#REF!</f>
        <v>#REF!</v>
      </c>
      <c r="AA683" s="143" t="e">
        <f>#REF!-#REF!</f>
        <v>#REF!</v>
      </c>
      <c r="AB683" s="143" t="e">
        <f>#REF!-#REF!</f>
        <v>#REF!</v>
      </c>
      <c r="AC683" s="143" t="e">
        <f>#REF!-#REF!</f>
        <v>#REF!</v>
      </c>
      <c r="AD683" s="143" t="e">
        <f>#REF!-#REF!</f>
        <v>#REF!</v>
      </c>
      <c r="AE683" s="143" t="e">
        <f>#REF!-#REF!</f>
        <v>#REF!</v>
      </c>
      <c r="AF683" s="143" t="e">
        <f>#REF!-#REF!</f>
        <v>#REF!</v>
      </c>
      <c r="AG683" s="143" t="e">
        <f>#REF!-#REF!</f>
        <v>#REF!</v>
      </c>
      <c r="AH683" s="143" t="e">
        <f>#REF!-#REF!</f>
        <v>#REF!</v>
      </c>
      <c r="AI683" s="143" t="e">
        <f>#REF!-#REF!</f>
        <v>#REF!</v>
      </c>
      <c r="AJ683" s="143" t="e">
        <f>#REF!-#REF!</f>
        <v>#REF!</v>
      </c>
      <c r="AK683" s="143" t="e">
        <f>#REF!-#REF!</f>
        <v>#REF!</v>
      </c>
      <c r="AL683" s="143" t="e">
        <f>#REF!-#REF!</f>
        <v>#REF!</v>
      </c>
      <c r="AM683" s="143" t="e">
        <f>#REF!-#REF!</f>
        <v>#REF!</v>
      </c>
      <c r="AN683" s="143" t="e">
        <f>#REF!-#REF!</f>
        <v>#REF!</v>
      </c>
      <c r="AO683" s="143" t="e">
        <f>#REF!-#REF!</f>
        <v>#REF!</v>
      </c>
      <c r="AP683" s="143" t="e">
        <f>#REF!-#REF!</f>
        <v>#REF!</v>
      </c>
      <c r="AQ683" s="143" t="e">
        <f>#REF!-#REF!</f>
        <v>#REF!</v>
      </c>
      <c r="AR683" s="143" t="e">
        <f>#REF!-#REF!</f>
        <v>#REF!</v>
      </c>
      <c r="AS683" s="143" t="e">
        <f>#REF!-#REF!</f>
        <v>#REF!</v>
      </c>
      <c r="AT683" s="143" t="e">
        <f>#REF!-#REF!</f>
        <v>#REF!</v>
      </c>
      <c r="AU683" s="143" t="e">
        <f>#REF!-#REF!</f>
        <v>#REF!</v>
      </c>
      <c r="AV683" s="143" t="e">
        <f>#REF!-#REF!</f>
        <v>#REF!</v>
      </c>
      <c r="AW683" s="143" t="e">
        <f>#REF!-#REF!</f>
        <v>#REF!</v>
      </c>
      <c r="AX683" s="143" t="e">
        <f>#REF!-#REF!</f>
        <v>#REF!</v>
      </c>
      <c r="AY683" s="143" t="e">
        <f>#REF!-#REF!</f>
        <v>#REF!</v>
      </c>
      <c r="AZ683" s="143" t="e">
        <f>#REF!-#REF!</f>
        <v>#REF!</v>
      </c>
      <c r="BA683" s="143" t="e">
        <f>#REF!-#REF!</f>
        <v>#REF!</v>
      </c>
      <c r="BB683" s="143" t="e">
        <f>#REF!-#REF!</f>
        <v>#REF!</v>
      </c>
      <c r="BC683" s="143" t="e">
        <f>#REF!-#REF!</f>
        <v>#REF!</v>
      </c>
      <c r="BD683" s="143" t="e">
        <f>#REF!-#REF!</f>
        <v>#REF!</v>
      </c>
      <c r="BE683" s="143" t="e">
        <f>#REF!-#REF!</f>
        <v>#REF!</v>
      </c>
      <c r="BF683" s="143" t="e">
        <f>#REF!-#REF!</f>
        <v>#REF!</v>
      </c>
      <c r="BG683" s="143" t="e">
        <f>#REF!-#REF!</f>
        <v>#REF!</v>
      </c>
      <c r="BH683" s="143" t="e">
        <f>#REF!-#REF!</f>
        <v>#REF!</v>
      </c>
      <c r="BI683" s="143" t="e">
        <f>#REF!-#REF!</f>
        <v>#REF!</v>
      </c>
      <c r="BJ683" s="143" t="e">
        <f>#REF!-#REF!</f>
        <v>#REF!</v>
      </c>
      <c r="BK683" s="143" t="e">
        <f>#REF!-#REF!</f>
        <v>#REF!</v>
      </c>
      <c r="BL683" s="143" t="e">
        <f>#REF!-#REF!</f>
        <v>#REF!</v>
      </c>
      <c r="BM683" s="143" t="e">
        <f>#REF!-#REF!</f>
        <v>#REF!</v>
      </c>
      <c r="BN683" s="143" t="e">
        <f>#REF!-#REF!</f>
        <v>#REF!</v>
      </c>
      <c r="BO683" s="143" t="e">
        <f>#REF!-#REF!</f>
        <v>#REF!</v>
      </c>
      <c r="BP683" s="143" t="e">
        <f>#REF!-#REF!</f>
        <v>#REF!</v>
      </c>
      <c r="BQ683" s="143" t="e">
        <f>#REF!-#REF!</f>
        <v>#REF!</v>
      </c>
      <c r="BR683" s="143" t="e">
        <f>#REF!-#REF!</f>
        <v>#REF!</v>
      </c>
      <c r="BS683" s="143" t="e">
        <f>#REF!-#REF!</f>
        <v>#REF!</v>
      </c>
      <c r="BT683" s="143" t="e">
        <f>#REF!-#REF!</f>
        <v>#REF!</v>
      </c>
      <c r="BU683" s="143" t="e">
        <f>#REF!-#REF!</f>
        <v>#REF!</v>
      </c>
      <c r="BV683" s="143" t="e">
        <f>#REF!-#REF!</f>
        <v>#REF!</v>
      </c>
      <c r="BW683" s="143" t="e">
        <f>#REF!-#REF!</f>
        <v>#REF!</v>
      </c>
      <c r="BX683" s="143" t="e">
        <f>#REF!-#REF!</f>
        <v>#REF!</v>
      </c>
      <c r="BY683" s="143" t="e">
        <f>#REF!-#REF!</f>
        <v>#REF!</v>
      </c>
      <c r="CA683" s="143" t="e">
        <f>#REF!-#REF!</f>
        <v>#REF!</v>
      </c>
      <c r="CB683" s="143" t="e">
        <f>#REF!-#REF!</f>
        <v>#REF!</v>
      </c>
    </row>
    <row r="684" spans="8:80" hidden="1" x14ac:dyDescent="0.3">
      <c r="H684" s="143" t="e">
        <f>#REF!-#REF!</f>
        <v>#REF!</v>
      </c>
      <c r="I684" s="143" t="e">
        <f>#REF!-#REF!</f>
        <v>#REF!</v>
      </c>
      <c r="J684" s="143" t="e">
        <f>#REF!-#REF!</f>
        <v>#REF!</v>
      </c>
      <c r="K684" s="143" t="e">
        <f>#REF!-#REF!</f>
        <v>#REF!</v>
      </c>
      <c r="L684" s="143" t="e">
        <f>#REF!-#REF!</f>
        <v>#REF!</v>
      </c>
      <c r="M684" s="143" t="e">
        <f>#REF!-#REF!</f>
        <v>#REF!</v>
      </c>
      <c r="N684" s="143" t="e">
        <f>#REF!-#REF!</f>
        <v>#REF!</v>
      </c>
      <c r="O684" s="143" t="e">
        <f>#REF!-#REF!</f>
        <v>#REF!</v>
      </c>
      <c r="P684" s="143" t="e">
        <f>#REF!-#REF!</f>
        <v>#REF!</v>
      </c>
      <c r="Q684" s="143" t="e">
        <f>#REF!-#REF!</f>
        <v>#REF!</v>
      </c>
      <c r="R684" s="143" t="e">
        <f>#REF!-#REF!</f>
        <v>#REF!</v>
      </c>
      <c r="S684" s="143" t="e">
        <f>#REF!-#REF!</f>
        <v>#REF!</v>
      </c>
      <c r="T684" s="143" t="e">
        <f>#REF!-#REF!</f>
        <v>#REF!</v>
      </c>
      <c r="U684" s="143" t="e">
        <f>#REF!-#REF!</f>
        <v>#REF!</v>
      </c>
      <c r="V684" s="143" t="e">
        <f>#REF!-#REF!</f>
        <v>#REF!</v>
      </c>
      <c r="W684" s="143" t="e">
        <f>#REF!-#REF!</f>
        <v>#REF!</v>
      </c>
      <c r="X684" s="143" t="e">
        <f>#REF!-#REF!</f>
        <v>#REF!</v>
      </c>
      <c r="Y684" s="143" t="e">
        <f>#REF!-#REF!</f>
        <v>#REF!</v>
      </c>
      <c r="Z684" s="143" t="e">
        <f>#REF!-#REF!</f>
        <v>#REF!</v>
      </c>
      <c r="AA684" s="143" t="e">
        <f>#REF!-#REF!</f>
        <v>#REF!</v>
      </c>
      <c r="AB684" s="143" t="e">
        <f>#REF!-#REF!</f>
        <v>#REF!</v>
      </c>
      <c r="AC684" s="143" t="e">
        <f>#REF!-#REF!</f>
        <v>#REF!</v>
      </c>
      <c r="AD684" s="143" t="e">
        <f>#REF!-#REF!</f>
        <v>#REF!</v>
      </c>
      <c r="AE684" s="143" t="e">
        <f>#REF!-#REF!</f>
        <v>#REF!</v>
      </c>
      <c r="AF684" s="143" t="e">
        <f>#REF!-#REF!</f>
        <v>#REF!</v>
      </c>
      <c r="AG684" s="143" t="e">
        <f>#REF!-#REF!</f>
        <v>#REF!</v>
      </c>
      <c r="AH684" s="143" t="e">
        <f>#REF!-#REF!</f>
        <v>#REF!</v>
      </c>
      <c r="AI684" s="143" t="e">
        <f>#REF!-#REF!</f>
        <v>#REF!</v>
      </c>
      <c r="AJ684" s="143" t="e">
        <f>#REF!-#REF!</f>
        <v>#REF!</v>
      </c>
      <c r="AK684" s="143" t="e">
        <f>#REF!-#REF!</f>
        <v>#REF!</v>
      </c>
      <c r="AL684" s="143" t="e">
        <f>#REF!-#REF!</f>
        <v>#REF!</v>
      </c>
      <c r="AM684" s="143" t="e">
        <f>#REF!-#REF!</f>
        <v>#REF!</v>
      </c>
      <c r="AN684" s="143" t="e">
        <f>#REF!-#REF!</f>
        <v>#REF!</v>
      </c>
      <c r="AO684" s="143" t="e">
        <f>#REF!-#REF!</f>
        <v>#REF!</v>
      </c>
      <c r="AP684" s="143" t="e">
        <f>#REF!-#REF!</f>
        <v>#REF!</v>
      </c>
      <c r="AQ684" s="143" t="e">
        <f>#REF!-#REF!</f>
        <v>#REF!</v>
      </c>
      <c r="AR684" s="143" t="e">
        <f>#REF!-#REF!</f>
        <v>#REF!</v>
      </c>
      <c r="AS684" s="143" t="e">
        <f>#REF!-#REF!</f>
        <v>#REF!</v>
      </c>
      <c r="AT684" s="143" t="e">
        <f>#REF!-#REF!</f>
        <v>#REF!</v>
      </c>
      <c r="AU684" s="143" t="e">
        <f>#REF!-#REF!</f>
        <v>#REF!</v>
      </c>
      <c r="AV684" s="143" t="e">
        <f>#REF!-#REF!</f>
        <v>#REF!</v>
      </c>
      <c r="AW684" s="143" t="e">
        <f>#REF!-#REF!</f>
        <v>#REF!</v>
      </c>
      <c r="AX684" s="143" t="e">
        <f>#REF!-#REF!</f>
        <v>#REF!</v>
      </c>
      <c r="AY684" s="143" t="e">
        <f>#REF!-#REF!</f>
        <v>#REF!</v>
      </c>
      <c r="AZ684" s="143" t="e">
        <f>#REF!-#REF!</f>
        <v>#REF!</v>
      </c>
      <c r="BA684" s="143" t="e">
        <f>#REF!-#REF!</f>
        <v>#REF!</v>
      </c>
      <c r="BB684" s="143" t="e">
        <f>#REF!-#REF!</f>
        <v>#REF!</v>
      </c>
      <c r="BC684" s="143" t="e">
        <f>#REF!-#REF!</f>
        <v>#REF!</v>
      </c>
      <c r="BD684" s="143" t="e">
        <f>#REF!-#REF!</f>
        <v>#REF!</v>
      </c>
      <c r="BE684" s="143" t="e">
        <f>#REF!-#REF!</f>
        <v>#REF!</v>
      </c>
      <c r="BF684" s="143" t="e">
        <f>#REF!-#REF!</f>
        <v>#REF!</v>
      </c>
      <c r="BG684" s="143" t="e">
        <f>#REF!-#REF!</f>
        <v>#REF!</v>
      </c>
      <c r="BH684" s="143" t="e">
        <f>#REF!-#REF!</f>
        <v>#REF!</v>
      </c>
      <c r="BI684" s="143" t="e">
        <f>#REF!-#REF!</f>
        <v>#REF!</v>
      </c>
      <c r="BJ684" s="143" t="e">
        <f>#REF!-#REF!</f>
        <v>#REF!</v>
      </c>
      <c r="BK684" s="143" t="e">
        <f>#REF!-#REF!</f>
        <v>#REF!</v>
      </c>
      <c r="BL684" s="143" t="e">
        <f>#REF!-#REF!</f>
        <v>#REF!</v>
      </c>
      <c r="BM684" s="143" t="e">
        <f>#REF!-#REF!</f>
        <v>#REF!</v>
      </c>
      <c r="BN684" s="143" t="e">
        <f>#REF!-#REF!</f>
        <v>#REF!</v>
      </c>
      <c r="BO684" s="143" t="e">
        <f>#REF!-#REF!</f>
        <v>#REF!</v>
      </c>
      <c r="BP684" s="143" t="e">
        <f>#REF!-#REF!</f>
        <v>#REF!</v>
      </c>
      <c r="BQ684" s="143" t="e">
        <f>#REF!-#REF!</f>
        <v>#REF!</v>
      </c>
      <c r="BR684" s="143" t="e">
        <f>#REF!-#REF!</f>
        <v>#REF!</v>
      </c>
      <c r="BS684" s="143" t="e">
        <f>#REF!-#REF!</f>
        <v>#REF!</v>
      </c>
      <c r="BT684" s="143" t="e">
        <f>#REF!-#REF!</f>
        <v>#REF!</v>
      </c>
      <c r="BU684" s="143" t="e">
        <f>#REF!-#REF!</f>
        <v>#REF!</v>
      </c>
      <c r="BV684" s="143" t="e">
        <f>#REF!-#REF!</f>
        <v>#REF!</v>
      </c>
      <c r="BW684" s="143" t="e">
        <f>#REF!-#REF!</f>
        <v>#REF!</v>
      </c>
      <c r="BX684" s="143" t="e">
        <f>#REF!-#REF!</f>
        <v>#REF!</v>
      </c>
      <c r="BY684" s="143" t="e">
        <f>#REF!-#REF!</f>
        <v>#REF!</v>
      </c>
      <c r="CA684" s="143" t="e">
        <f>#REF!-#REF!</f>
        <v>#REF!</v>
      </c>
      <c r="CB684" s="143" t="e">
        <f>#REF!-#REF!</f>
        <v>#REF!</v>
      </c>
    </row>
    <row r="685" spans="8:80" hidden="1" x14ac:dyDescent="0.3">
      <c r="H685" s="143" t="e">
        <f>#REF!-#REF!</f>
        <v>#REF!</v>
      </c>
      <c r="I685" s="143" t="e">
        <f>#REF!-#REF!</f>
        <v>#REF!</v>
      </c>
      <c r="J685" s="143" t="e">
        <f>#REF!-#REF!</f>
        <v>#REF!</v>
      </c>
      <c r="K685" s="143" t="e">
        <f>#REF!-#REF!</f>
        <v>#REF!</v>
      </c>
      <c r="L685" s="143" t="e">
        <f>#REF!-#REF!</f>
        <v>#REF!</v>
      </c>
      <c r="M685" s="143" t="e">
        <f>#REF!-#REF!</f>
        <v>#REF!</v>
      </c>
      <c r="N685" s="143" t="e">
        <f>#REF!-#REF!</f>
        <v>#REF!</v>
      </c>
      <c r="O685" s="143" t="e">
        <f>#REF!-#REF!</f>
        <v>#REF!</v>
      </c>
      <c r="P685" s="143" t="e">
        <f>#REF!-#REF!</f>
        <v>#REF!</v>
      </c>
      <c r="Q685" s="143" t="e">
        <f>#REF!-#REF!</f>
        <v>#REF!</v>
      </c>
      <c r="R685" s="143" t="e">
        <f>#REF!-#REF!</f>
        <v>#REF!</v>
      </c>
      <c r="S685" s="143" t="e">
        <f>#REF!-#REF!</f>
        <v>#REF!</v>
      </c>
      <c r="T685" s="143" t="e">
        <f>#REF!-#REF!</f>
        <v>#REF!</v>
      </c>
      <c r="U685" s="143" t="e">
        <f>#REF!-#REF!</f>
        <v>#REF!</v>
      </c>
      <c r="V685" s="143" t="e">
        <f>#REF!-#REF!</f>
        <v>#REF!</v>
      </c>
      <c r="W685" s="143" t="e">
        <f>#REF!-#REF!</f>
        <v>#REF!</v>
      </c>
      <c r="X685" s="143" t="e">
        <f>#REF!-#REF!</f>
        <v>#REF!</v>
      </c>
      <c r="Y685" s="143" t="e">
        <f>#REF!-#REF!</f>
        <v>#REF!</v>
      </c>
      <c r="Z685" s="143" t="e">
        <f>#REF!-#REF!</f>
        <v>#REF!</v>
      </c>
      <c r="AA685" s="143" t="e">
        <f>#REF!-#REF!</f>
        <v>#REF!</v>
      </c>
      <c r="AB685" s="143" t="e">
        <f>#REF!-#REF!</f>
        <v>#REF!</v>
      </c>
      <c r="AC685" s="143" t="e">
        <f>#REF!-#REF!</f>
        <v>#REF!</v>
      </c>
      <c r="AD685" s="143" t="e">
        <f>#REF!-#REF!</f>
        <v>#REF!</v>
      </c>
      <c r="AE685" s="143" t="e">
        <f>#REF!-#REF!</f>
        <v>#REF!</v>
      </c>
      <c r="AF685" s="143" t="e">
        <f>#REF!-#REF!</f>
        <v>#REF!</v>
      </c>
      <c r="AG685" s="143" t="e">
        <f>#REF!-#REF!</f>
        <v>#REF!</v>
      </c>
      <c r="AH685" s="143" t="e">
        <f>#REF!-#REF!</f>
        <v>#REF!</v>
      </c>
      <c r="AI685" s="143" t="e">
        <f>#REF!-#REF!</f>
        <v>#REF!</v>
      </c>
      <c r="AJ685" s="143" t="e">
        <f>#REF!-#REF!</f>
        <v>#REF!</v>
      </c>
      <c r="AK685" s="143" t="e">
        <f>#REF!-#REF!</f>
        <v>#REF!</v>
      </c>
      <c r="AL685" s="143" t="e">
        <f>#REF!-#REF!</f>
        <v>#REF!</v>
      </c>
      <c r="AM685" s="143" t="e">
        <f>#REF!-#REF!</f>
        <v>#REF!</v>
      </c>
      <c r="AN685" s="143" t="e">
        <f>#REF!-#REF!</f>
        <v>#REF!</v>
      </c>
      <c r="AO685" s="143" t="e">
        <f>#REF!-#REF!</f>
        <v>#REF!</v>
      </c>
      <c r="AP685" s="143" t="e">
        <f>#REF!-#REF!</f>
        <v>#REF!</v>
      </c>
      <c r="AQ685" s="143" t="e">
        <f>#REF!-#REF!</f>
        <v>#REF!</v>
      </c>
      <c r="AR685" s="143" t="e">
        <f>#REF!-#REF!</f>
        <v>#REF!</v>
      </c>
      <c r="AS685" s="143" t="e">
        <f>#REF!-#REF!</f>
        <v>#REF!</v>
      </c>
      <c r="AT685" s="143" t="e">
        <f>#REF!-#REF!</f>
        <v>#REF!</v>
      </c>
      <c r="AU685" s="143" t="e">
        <f>#REF!-#REF!</f>
        <v>#REF!</v>
      </c>
      <c r="AV685" s="143" t="e">
        <f>#REF!-#REF!</f>
        <v>#REF!</v>
      </c>
      <c r="AW685" s="143" t="e">
        <f>#REF!-#REF!</f>
        <v>#REF!</v>
      </c>
      <c r="AX685" s="143" t="e">
        <f>#REF!-#REF!</f>
        <v>#REF!</v>
      </c>
      <c r="AY685" s="143" t="e">
        <f>#REF!-#REF!</f>
        <v>#REF!</v>
      </c>
      <c r="AZ685" s="143" t="e">
        <f>#REF!-#REF!</f>
        <v>#REF!</v>
      </c>
      <c r="BA685" s="143" t="e">
        <f>#REF!-#REF!</f>
        <v>#REF!</v>
      </c>
      <c r="BB685" s="143" t="e">
        <f>#REF!-#REF!</f>
        <v>#REF!</v>
      </c>
      <c r="BC685" s="143" t="e">
        <f>#REF!-#REF!</f>
        <v>#REF!</v>
      </c>
      <c r="BD685" s="143" t="e">
        <f>#REF!-#REF!</f>
        <v>#REF!</v>
      </c>
      <c r="BE685" s="143" t="e">
        <f>#REF!-#REF!</f>
        <v>#REF!</v>
      </c>
      <c r="BF685" s="143" t="e">
        <f>#REF!-#REF!</f>
        <v>#REF!</v>
      </c>
      <c r="BG685" s="143" t="e">
        <f>#REF!-#REF!</f>
        <v>#REF!</v>
      </c>
      <c r="BH685" s="143" t="e">
        <f>#REF!-#REF!</f>
        <v>#REF!</v>
      </c>
      <c r="BI685" s="143" t="e">
        <f>#REF!-#REF!</f>
        <v>#REF!</v>
      </c>
      <c r="BJ685" s="143" t="e">
        <f>#REF!-#REF!</f>
        <v>#REF!</v>
      </c>
      <c r="BK685" s="143" t="e">
        <f>#REF!-#REF!</f>
        <v>#REF!</v>
      </c>
      <c r="BL685" s="143" t="e">
        <f>#REF!-#REF!</f>
        <v>#REF!</v>
      </c>
      <c r="BM685" s="143" t="e">
        <f>#REF!-#REF!</f>
        <v>#REF!</v>
      </c>
      <c r="BN685" s="143" t="e">
        <f>#REF!-#REF!</f>
        <v>#REF!</v>
      </c>
      <c r="BO685" s="143" t="e">
        <f>#REF!-#REF!</f>
        <v>#REF!</v>
      </c>
      <c r="BP685" s="143" t="e">
        <f>#REF!-#REF!</f>
        <v>#REF!</v>
      </c>
      <c r="BQ685" s="143" t="e">
        <f>#REF!-#REF!</f>
        <v>#REF!</v>
      </c>
      <c r="BR685" s="143" t="e">
        <f>#REF!-#REF!</f>
        <v>#REF!</v>
      </c>
      <c r="BS685" s="143" t="e">
        <f>#REF!-#REF!</f>
        <v>#REF!</v>
      </c>
      <c r="BT685" s="143" t="e">
        <f>#REF!-#REF!</f>
        <v>#REF!</v>
      </c>
      <c r="BU685" s="143" t="e">
        <f>#REF!-#REF!</f>
        <v>#REF!</v>
      </c>
      <c r="BV685" s="143" t="e">
        <f>#REF!-#REF!</f>
        <v>#REF!</v>
      </c>
      <c r="BW685" s="143" t="e">
        <f>#REF!-#REF!</f>
        <v>#REF!</v>
      </c>
      <c r="BX685" s="143" t="e">
        <f>#REF!-#REF!</f>
        <v>#REF!</v>
      </c>
      <c r="BY685" s="143" t="e">
        <f>#REF!-#REF!</f>
        <v>#REF!</v>
      </c>
      <c r="CA685" s="143" t="e">
        <f>#REF!-#REF!</f>
        <v>#REF!</v>
      </c>
      <c r="CB685" s="143" t="e">
        <f>#REF!-#REF!</f>
        <v>#REF!</v>
      </c>
    </row>
    <row r="686" spans="8:80" hidden="1" x14ac:dyDescent="0.3">
      <c r="H686" s="143" t="e">
        <f>#REF!-#REF!</f>
        <v>#REF!</v>
      </c>
      <c r="I686" s="143" t="e">
        <f>#REF!-#REF!</f>
        <v>#REF!</v>
      </c>
      <c r="J686" s="143" t="e">
        <f>#REF!-#REF!</f>
        <v>#REF!</v>
      </c>
      <c r="K686" s="143" t="e">
        <f>#REF!-#REF!</f>
        <v>#REF!</v>
      </c>
      <c r="L686" s="143" t="e">
        <f>#REF!-#REF!</f>
        <v>#REF!</v>
      </c>
      <c r="M686" s="143" t="e">
        <f>#REF!-#REF!</f>
        <v>#REF!</v>
      </c>
      <c r="N686" s="143" t="e">
        <f>#REF!-#REF!</f>
        <v>#REF!</v>
      </c>
      <c r="O686" s="143" t="e">
        <f>#REF!-#REF!</f>
        <v>#REF!</v>
      </c>
      <c r="P686" s="143" t="e">
        <f>#REF!-#REF!</f>
        <v>#REF!</v>
      </c>
      <c r="Q686" s="143" t="e">
        <f>#REF!-#REF!</f>
        <v>#REF!</v>
      </c>
      <c r="R686" s="143" t="e">
        <f>#REF!-#REF!</f>
        <v>#REF!</v>
      </c>
      <c r="S686" s="143" t="e">
        <f>#REF!-#REF!</f>
        <v>#REF!</v>
      </c>
      <c r="T686" s="143" t="e">
        <f>#REF!-#REF!</f>
        <v>#REF!</v>
      </c>
      <c r="U686" s="143" t="e">
        <f>#REF!-#REF!</f>
        <v>#REF!</v>
      </c>
      <c r="V686" s="143" t="e">
        <f>#REF!-#REF!</f>
        <v>#REF!</v>
      </c>
      <c r="W686" s="143" t="e">
        <f>#REF!-#REF!</f>
        <v>#REF!</v>
      </c>
      <c r="X686" s="143" t="e">
        <f>#REF!-#REF!</f>
        <v>#REF!</v>
      </c>
      <c r="Y686" s="143" t="e">
        <f>#REF!-#REF!</f>
        <v>#REF!</v>
      </c>
      <c r="Z686" s="143" t="e">
        <f>#REF!-#REF!</f>
        <v>#REF!</v>
      </c>
      <c r="AA686" s="143" t="e">
        <f>#REF!-#REF!</f>
        <v>#REF!</v>
      </c>
      <c r="AB686" s="143" t="e">
        <f>#REF!-#REF!</f>
        <v>#REF!</v>
      </c>
      <c r="AC686" s="143" t="e">
        <f>#REF!-#REF!</f>
        <v>#REF!</v>
      </c>
      <c r="AD686" s="143" t="e">
        <f>#REF!-#REF!</f>
        <v>#REF!</v>
      </c>
      <c r="AE686" s="143" t="e">
        <f>#REF!-#REF!</f>
        <v>#REF!</v>
      </c>
      <c r="AF686" s="143" t="e">
        <f>#REF!-#REF!</f>
        <v>#REF!</v>
      </c>
      <c r="AG686" s="143" t="e">
        <f>#REF!-#REF!</f>
        <v>#REF!</v>
      </c>
      <c r="AH686" s="143" t="e">
        <f>#REF!-#REF!</f>
        <v>#REF!</v>
      </c>
      <c r="AI686" s="143" t="e">
        <f>#REF!-#REF!</f>
        <v>#REF!</v>
      </c>
      <c r="AJ686" s="143" t="e">
        <f>#REF!-#REF!</f>
        <v>#REF!</v>
      </c>
      <c r="AK686" s="143" t="e">
        <f>#REF!-#REF!</f>
        <v>#REF!</v>
      </c>
      <c r="AL686" s="143" t="e">
        <f>#REF!-#REF!</f>
        <v>#REF!</v>
      </c>
      <c r="AM686" s="143" t="e">
        <f>#REF!-#REF!</f>
        <v>#REF!</v>
      </c>
      <c r="AN686" s="143" t="e">
        <f>#REF!-#REF!</f>
        <v>#REF!</v>
      </c>
      <c r="AO686" s="143" t="e">
        <f>#REF!-#REF!</f>
        <v>#REF!</v>
      </c>
      <c r="AP686" s="143" t="e">
        <f>#REF!-#REF!</f>
        <v>#REF!</v>
      </c>
      <c r="AQ686" s="143" t="e">
        <f>#REF!-#REF!</f>
        <v>#REF!</v>
      </c>
      <c r="AR686" s="143" t="e">
        <f>#REF!-#REF!</f>
        <v>#REF!</v>
      </c>
      <c r="AS686" s="143" t="e">
        <f>#REF!-#REF!</f>
        <v>#REF!</v>
      </c>
      <c r="AT686" s="143" t="e">
        <f>#REF!-#REF!</f>
        <v>#REF!</v>
      </c>
      <c r="AU686" s="143" t="e">
        <f>#REF!-#REF!</f>
        <v>#REF!</v>
      </c>
      <c r="AV686" s="143" t="e">
        <f>#REF!-#REF!</f>
        <v>#REF!</v>
      </c>
      <c r="AW686" s="143" t="e">
        <f>#REF!-#REF!</f>
        <v>#REF!</v>
      </c>
      <c r="AX686" s="143" t="e">
        <f>#REF!-#REF!</f>
        <v>#REF!</v>
      </c>
      <c r="AY686" s="143" t="e">
        <f>#REF!-#REF!</f>
        <v>#REF!</v>
      </c>
      <c r="AZ686" s="143" t="e">
        <f>#REF!-#REF!</f>
        <v>#REF!</v>
      </c>
      <c r="BA686" s="143" t="e">
        <f>#REF!-#REF!</f>
        <v>#REF!</v>
      </c>
      <c r="BB686" s="143" t="e">
        <f>#REF!-#REF!</f>
        <v>#REF!</v>
      </c>
      <c r="BC686" s="143" t="e">
        <f>#REF!-#REF!</f>
        <v>#REF!</v>
      </c>
      <c r="BD686" s="143" t="e">
        <f>#REF!-#REF!</f>
        <v>#REF!</v>
      </c>
      <c r="BE686" s="143" t="e">
        <f>#REF!-#REF!</f>
        <v>#REF!</v>
      </c>
      <c r="BF686" s="143" t="e">
        <f>#REF!-#REF!</f>
        <v>#REF!</v>
      </c>
      <c r="BG686" s="143" t="e">
        <f>#REF!-#REF!</f>
        <v>#REF!</v>
      </c>
      <c r="BH686" s="143" t="e">
        <f>#REF!-#REF!</f>
        <v>#REF!</v>
      </c>
      <c r="BI686" s="143" t="e">
        <f>#REF!-#REF!</f>
        <v>#REF!</v>
      </c>
      <c r="BJ686" s="143" t="e">
        <f>#REF!-#REF!</f>
        <v>#REF!</v>
      </c>
      <c r="BK686" s="143" t="e">
        <f>#REF!-#REF!</f>
        <v>#REF!</v>
      </c>
      <c r="BL686" s="143" t="e">
        <f>#REF!-#REF!</f>
        <v>#REF!</v>
      </c>
      <c r="BM686" s="143" t="e">
        <f>#REF!-#REF!</f>
        <v>#REF!</v>
      </c>
      <c r="BN686" s="143" t="e">
        <f>#REF!-#REF!</f>
        <v>#REF!</v>
      </c>
      <c r="BO686" s="143" t="e">
        <f>#REF!-#REF!</f>
        <v>#REF!</v>
      </c>
      <c r="BP686" s="143" t="e">
        <f>#REF!-#REF!</f>
        <v>#REF!</v>
      </c>
      <c r="BQ686" s="143" t="e">
        <f>#REF!-#REF!</f>
        <v>#REF!</v>
      </c>
      <c r="BR686" s="143" t="e">
        <f>#REF!-#REF!</f>
        <v>#REF!</v>
      </c>
      <c r="BS686" s="143" t="e">
        <f>#REF!-#REF!</f>
        <v>#REF!</v>
      </c>
      <c r="BT686" s="143" t="e">
        <f>#REF!-#REF!</f>
        <v>#REF!</v>
      </c>
      <c r="BU686" s="143" t="e">
        <f>#REF!-#REF!</f>
        <v>#REF!</v>
      </c>
      <c r="BV686" s="143" t="e">
        <f>#REF!-#REF!</f>
        <v>#REF!</v>
      </c>
      <c r="BW686" s="143" t="e">
        <f>#REF!-#REF!</f>
        <v>#REF!</v>
      </c>
      <c r="BX686" s="143" t="e">
        <f>#REF!-#REF!</f>
        <v>#REF!</v>
      </c>
      <c r="BY686" s="143" t="e">
        <f>#REF!-#REF!</f>
        <v>#REF!</v>
      </c>
      <c r="CA686" s="143" t="e">
        <f>#REF!-#REF!</f>
        <v>#REF!</v>
      </c>
      <c r="CB686" s="143" t="e">
        <f>#REF!-#REF!</f>
        <v>#REF!</v>
      </c>
    </row>
    <row r="687" spans="8:80" hidden="1" x14ac:dyDescent="0.3">
      <c r="H687" s="143" t="e">
        <f>#REF!-#REF!</f>
        <v>#REF!</v>
      </c>
      <c r="I687" s="143" t="e">
        <f>#REF!-#REF!</f>
        <v>#REF!</v>
      </c>
      <c r="J687" s="143" t="e">
        <f>#REF!-#REF!</f>
        <v>#REF!</v>
      </c>
      <c r="K687" s="143" t="e">
        <f>#REF!-#REF!</f>
        <v>#REF!</v>
      </c>
      <c r="L687" s="143" t="e">
        <f>#REF!-#REF!</f>
        <v>#REF!</v>
      </c>
      <c r="M687" s="143" t="e">
        <f>#REF!-#REF!</f>
        <v>#REF!</v>
      </c>
      <c r="N687" s="143" t="e">
        <f>#REF!-#REF!</f>
        <v>#REF!</v>
      </c>
      <c r="O687" s="143" t="e">
        <f>#REF!-#REF!</f>
        <v>#REF!</v>
      </c>
      <c r="P687" s="143" t="e">
        <f>#REF!-#REF!</f>
        <v>#REF!</v>
      </c>
      <c r="Q687" s="143" t="e">
        <f>#REF!-#REF!</f>
        <v>#REF!</v>
      </c>
      <c r="R687" s="143" t="e">
        <f>#REF!-#REF!</f>
        <v>#REF!</v>
      </c>
      <c r="S687" s="143" t="e">
        <f>#REF!-#REF!</f>
        <v>#REF!</v>
      </c>
      <c r="T687" s="143" t="e">
        <f>#REF!-#REF!</f>
        <v>#REF!</v>
      </c>
      <c r="U687" s="143" t="e">
        <f>#REF!-#REF!</f>
        <v>#REF!</v>
      </c>
      <c r="V687" s="143" t="e">
        <f>#REF!-#REF!</f>
        <v>#REF!</v>
      </c>
      <c r="W687" s="143" t="e">
        <f>#REF!-#REF!</f>
        <v>#REF!</v>
      </c>
      <c r="X687" s="143" t="e">
        <f>#REF!-#REF!</f>
        <v>#REF!</v>
      </c>
      <c r="Y687" s="143" t="e">
        <f>#REF!-#REF!</f>
        <v>#REF!</v>
      </c>
      <c r="Z687" s="143" t="e">
        <f>#REF!-#REF!</f>
        <v>#REF!</v>
      </c>
      <c r="AA687" s="143" t="e">
        <f>#REF!-#REF!</f>
        <v>#REF!</v>
      </c>
      <c r="AB687" s="143" t="e">
        <f>#REF!-#REF!</f>
        <v>#REF!</v>
      </c>
      <c r="AC687" s="143" t="e">
        <f>#REF!-#REF!</f>
        <v>#REF!</v>
      </c>
      <c r="AD687" s="143" t="e">
        <f>#REF!-#REF!</f>
        <v>#REF!</v>
      </c>
      <c r="AE687" s="143" t="e">
        <f>#REF!-#REF!</f>
        <v>#REF!</v>
      </c>
      <c r="AF687" s="143" t="e">
        <f>#REF!-#REF!</f>
        <v>#REF!</v>
      </c>
      <c r="AG687" s="143" t="e">
        <f>#REF!-#REF!</f>
        <v>#REF!</v>
      </c>
      <c r="AH687" s="143" t="e">
        <f>#REF!-#REF!</f>
        <v>#REF!</v>
      </c>
      <c r="AI687" s="143" t="e">
        <f>#REF!-#REF!</f>
        <v>#REF!</v>
      </c>
      <c r="AJ687" s="143" t="e">
        <f>#REF!-#REF!</f>
        <v>#REF!</v>
      </c>
      <c r="AK687" s="143" t="e">
        <f>#REF!-#REF!</f>
        <v>#REF!</v>
      </c>
      <c r="AL687" s="143" t="e">
        <f>#REF!-#REF!</f>
        <v>#REF!</v>
      </c>
      <c r="AM687" s="143" t="e">
        <f>#REF!-#REF!</f>
        <v>#REF!</v>
      </c>
      <c r="AN687" s="143" t="e">
        <f>#REF!-#REF!</f>
        <v>#REF!</v>
      </c>
      <c r="AO687" s="143" t="e">
        <f>#REF!-#REF!</f>
        <v>#REF!</v>
      </c>
      <c r="AP687" s="143" t="e">
        <f>#REF!-#REF!</f>
        <v>#REF!</v>
      </c>
      <c r="AQ687" s="143" t="e">
        <f>#REF!-#REF!</f>
        <v>#REF!</v>
      </c>
      <c r="AR687" s="143" t="e">
        <f>#REF!-#REF!</f>
        <v>#REF!</v>
      </c>
      <c r="AS687" s="143" t="e">
        <f>#REF!-#REF!</f>
        <v>#REF!</v>
      </c>
      <c r="AT687" s="143" t="e">
        <f>#REF!-#REF!</f>
        <v>#REF!</v>
      </c>
      <c r="AU687" s="143" t="e">
        <f>#REF!-#REF!</f>
        <v>#REF!</v>
      </c>
      <c r="AV687" s="143" t="e">
        <f>#REF!-#REF!</f>
        <v>#REF!</v>
      </c>
      <c r="AW687" s="143" t="e">
        <f>#REF!-#REF!</f>
        <v>#REF!</v>
      </c>
      <c r="AX687" s="143" t="e">
        <f>#REF!-#REF!</f>
        <v>#REF!</v>
      </c>
      <c r="AY687" s="143" t="e">
        <f>#REF!-#REF!</f>
        <v>#REF!</v>
      </c>
      <c r="AZ687" s="143" t="e">
        <f>#REF!-#REF!</f>
        <v>#REF!</v>
      </c>
      <c r="BA687" s="143" t="e">
        <f>#REF!-#REF!</f>
        <v>#REF!</v>
      </c>
      <c r="BB687" s="143" t="e">
        <f>#REF!-#REF!</f>
        <v>#REF!</v>
      </c>
      <c r="BC687" s="143" t="e">
        <f>#REF!-#REF!</f>
        <v>#REF!</v>
      </c>
      <c r="BD687" s="143" t="e">
        <f>#REF!-#REF!</f>
        <v>#REF!</v>
      </c>
      <c r="BE687" s="143" t="e">
        <f>#REF!-#REF!</f>
        <v>#REF!</v>
      </c>
      <c r="BF687" s="143" t="e">
        <f>#REF!-#REF!</f>
        <v>#REF!</v>
      </c>
      <c r="BG687" s="143" t="e">
        <f>#REF!-#REF!</f>
        <v>#REF!</v>
      </c>
      <c r="BH687" s="143" t="e">
        <f>#REF!-#REF!</f>
        <v>#REF!</v>
      </c>
      <c r="BI687" s="143" t="e">
        <f>#REF!-#REF!</f>
        <v>#REF!</v>
      </c>
      <c r="BJ687" s="143" t="e">
        <f>#REF!-#REF!</f>
        <v>#REF!</v>
      </c>
      <c r="BK687" s="143" t="e">
        <f>#REF!-#REF!</f>
        <v>#REF!</v>
      </c>
      <c r="BL687" s="143" t="e">
        <f>#REF!-#REF!</f>
        <v>#REF!</v>
      </c>
      <c r="BM687" s="143" t="e">
        <f>#REF!-#REF!</f>
        <v>#REF!</v>
      </c>
      <c r="BN687" s="143" t="e">
        <f>#REF!-#REF!</f>
        <v>#REF!</v>
      </c>
      <c r="BO687" s="143" t="e">
        <f>#REF!-#REF!</f>
        <v>#REF!</v>
      </c>
      <c r="BP687" s="143" t="e">
        <f>#REF!-#REF!</f>
        <v>#REF!</v>
      </c>
      <c r="BQ687" s="143" t="e">
        <f>#REF!-#REF!</f>
        <v>#REF!</v>
      </c>
      <c r="BR687" s="143" t="e">
        <f>#REF!-#REF!</f>
        <v>#REF!</v>
      </c>
      <c r="BS687" s="143" t="e">
        <f>#REF!-#REF!</f>
        <v>#REF!</v>
      </c>
      <c r="BT687" s="143" t="e">
        <f>#REF!-#REF!</f>
        <v>#REF!</v>
      </c>
      <c r="BU687" s="143" t="e">
        <f>#REF!-#REF!</f>
        <v>#REF!</v>
      </c>
      <c r="BV687" s="143" t="e">
        <f>#REF!-#REF!</f>
        <v>#REF!</v>
      </c>
      <c r="BW687" s="143" t="e">
        <f>#REF!-#REF!</f>
        <v>#REF!</v>
      </c>
      <c r="BX687" s="143" t="e">
        <f>#REF!-#REF!</f>
        <v>#REF!</v>
      </c>
      <c r="BY687" s="143" t="e">
        <f>#REF!-#REF!</f>
        <v>#REF!</v>
      </c>
      <c r="CA687" s="143" t="e">
        <f>#REF!-#REF!</f>
        <v>#REF!</v>
      </c>
      <c r="CB687" s="143" t="e">
        <f>#REF!-#REF!</f>
        <v>#REF!</v>
      </c>
    </row>
    <row r="688" spans="8:80" hidden="1" x14ac:dyDescent="0.3">
      <c r="H688" s="143" t="e">
        <f>#REF!-#REF!</f>
        <v>#REF!</v>
      </c>
      <c r="I688" s="143" t="e">
        <f>#REF!-#REF!</f>
        <v>#REF!</v>
      </c>
      <c r="J688" s="143" t="e">
        <f>#REF!-#REF!</f>
        <v>#REF!</v>
      </c>
      <c r="K688" s="143" t="e">
        <f>#REF!-#REF!</f>
        <v>#REF!</v>
      </c>
      <c r="L688" s="143" t="e">
        <f>#REF!-#REF!</f>
        <v>#REF!</v>
      </c>
      <c r="M688" s="143" t="e">
        <f>#REF!-#REF!</f>
        <v>#REF!</v>
      </c>
      <c r="N688" s="143" t="e">
        <f>#REF!-#REF!</f>
        <v>#REF!</v>
      </c>
      <c r="O688" s="143" t="e">
        <f>#REF!-#REF!</f>
        <v>#REF!</v>
      </c>
      <c r="P688" s="143" t="e">
        <f>#REF!-#REF!</f>
        <v>#REF!</v>
      </c>
      <c r="Q688" s="143" t="e">
        <f>#REF!-#REF!</f>
        <v>#REF!</v>
      </c>
      <c r="R688" s="143" t="e">
        <f>#REF!-#REF!</f>
        <v>#REF!</v>
      </c>
      <c r="S688" s="143" t="e">
        <f>#REF!-#REF!</f>
        <v>#REF!</v>
      </c>
      <c r="T688" s="143" t="e">
        <f>#REF!-#REF!</f>
        <v>#REF!</v>
      </c>
      <c r="U688" s="143" t="e">
        <f>#REF!-#REF!</f>
        <v>#REF!</v>
      </c>
      <c r="V688" s="143" t="e">
        <f>#REF!-#REF!</f>
        <v>#REF!</v>
      </c>
      <c r="W688" s="143" t="e">
        <f>#REF!-#REF!</f>
        <v>#REF!</v>
      </c>
      <c r="X688" s="143" t="e">
        <f>#REF!-#REF!</f>
        <v>#REF!</v>
      </c>
      <c r="Y688" s="143" t="e">
        <f>#REF!-#REF!</f>
        <v>#REF!</v>
      </c>
      <c r="Z688" s="143" t="e">
        <f>#REF!-#REF!</f>
        <v>#REF!</v>
      </c>
      <c r="AA688" s="143" t="e">
        <f>#REF!-#REF!</f>
        <v>#REF!</v>
      </c>
      <c r="AB688" s="143" t="e">
        <f>#REF!-#REF!</f>
        <v>#REF!</v>
      </c>
      <c r="AC688" s="143" t="e">
        <f>#REF!-#REF!</f>
        <v>#REF!</v>
      </c>
      <c r="AD688" s="143" t="e">
        <f>#REF!-#REF!</f>
        <v>#REF!</v>
      </c>
      <c r="AE688" s="143" t="e">
        <f>#REF!-#REF!</f>
        <v>#REF!</v>
      </c>
      <c r="AF688" s="143" t="e">
        <f>#REF!-#REF!</f>
        <v>#REF!</v>
      </c>
      <c r="AG688" s="143" t="e">
        <f>#REF!-#REF!</f>
        <v>#REF!</v>
      </c>
      <c r="AH688" s="143" t="e">
        <f>#REF!-#REF!</f>
        <v>#REF!</v>
      </c>
      <c r="AI688" s="143" t="e">
        <f>#REF!-#REF!</f>
        <v>#REF!</v>
      </c>
      <c r="AJ688" s="143" t="e">
        <f>#REF!-#REF!</f>
        <v>#REF!</v>
      </c>
      <c r="AK688" s="143" t="e">
        <f>#REF!-#REF!</f>
        <v>#REF!</v>
      </c>
      <c r="AL688" s="143" t="e">
        <f>#REF!-#REF!</f>
        <v>#REF!</v>
      </c>
      <c r="AM688" s="143" t="e">
        <f>#REF!-#REF!</f>
        <v>#REF!</v>
      </c>
      <c r="AN688" s="143" t="e">
        <f>#REF!-#REF!</f>
        <v>#REF!</v>
      </c>
      <c r="AO688" s="143" t="e">
        <f>#REF!-#REF!</f>
        <v>#REF!</v>
      </c>
      <c r="AP688" s="143" t="e">
        <f>#REF!-#REF!</f>
        <v>#REF!</v>
      </c>
      <c r="AQ688" s="143" t="e">
        <f>#REF!-#REF!</f>
        <v>#REF!</v>
      </c>
      <c r="AR688" s="143" t="e">
        <f>#REF!-#REF!</f>
        <v>#REF!</v>
      </c>
      <c r="AS688" s="143" t="e">
        <f>#REF!-#REF!</f>
        <v>#REF!</v>
      </c>
      <c r="AT688" s="143" t="e">
        <f>#REF!-#REF!</f>
        <v>#REF!</v>
      </c>
      <c r="AU688" s="143" t="e">
        <f>#REF!-#REF!</f>
        <v>#REF!</v>
      </c>
      <c r="AV688" s="143" t="e">
        <f>#REF!-#REF!</f>
        <v>#REF!</v>
      </c>
      <c r="AW688" s="143" t="e">
        <f>#REF!-#REF!</f>
        <v>#REF!</v>
      </c>
      <c r="AX688" s="143" t="e">
        <f>#REF!-#REF!</f>
        <v>#REF!</v>
      </c>
      <c r="AY688" s="143" t="e">
        <f>#REF!-#REF!</f>
        <v>#REF!</v>
      </c>
      <c r="AZ688" s="143" t="e">
        <f>#REF!-#REF!</f>
        <v>#REF!</v>
      </c>
      <c r="BA688" s="143" t="e">
        <f>#REF!-#REF!</f>
        <v>#REF!</v>
      </c>
      <c r="BB688" s="143" t="e">
        <f>#REF!-#REF!</f>
        <v>#REF!</v>
      </c>
      <c r="BC688" s="143" t="e">
        <f>#REF!-#REF!</f>
        <v>#REF!</v>
      </c>
      <c r="BD688" s="143" t="e">
        <f>#REF!-#REF!</f>
        <v>#REF!</v>
      </c>
      <c r="BE688" s="143" t="e">
        <f>#REF!-#REF!</f>
        <v>#REF!</v>
      </c>
      <c r="BF688" s="143" t="e">
        <f>#REF!-#REF!</f>
        <v>#REF!</v>
      </c>
      <c r="BG688" s="143" t="e">
        <f>#REF!-#REF!</f>
        <v>#REF!</v>
      </c>
      <c r="BH688" s="143" t="e">
        <f>#REF!-#REF!</f>
        <v>#REF!</v>
      </c>
      <c r="BI688" s="143" t="e">
        <f>#REF!-#REF!</f>
        <v>#REF!</v>
      </c>
      <c r="BJ688" s="143" t="e">
        <f>#REF!-#REF!</f>
        <v>#REF!</v>
      </c>
      <c r="BK688" s="143" t="e">
        <f>#REF!-#REF!</f>
        <v>#REF!</v>
      </c>
      <c r="BL688" s="143" t="e">
        <f>#REF!-#REF!</f>
        <v>#REF!</v>
      </c>
      <c r="BM688" s="143" t="e">
        <f>#REF!-#REF!</f>
        <v>#REF!</v>
      </c>
      <c r="BN688" s="143" t="e">
        <f>#REF!-#REF!</f>
        <v>#REF!</v>
      </c>
      <c r="BO688" s="143" t="e">
        <f>#REF!-#REF!</f>
        <v>#REF!</v>
      </c>
      <c r="BP688" s="143" t="e">
        <f>#REF!-#REF!</f>
        <v>#REF!</v>
      </c>
      <c r="BQ688" s="143" t="e">
        <f>#REF!-#REF!</f>
        <v>#REF!</v>
      </c>
      <c r="BR688" s="143" t="e">
        <f>#REF!-#REF!</f>
        <v>#REF!</v>
      </c>
      <c r="BS688" s="143" t="e">
        <f>#REF!-#REF!</f>
        <v>#REF!</v>
      </c>
      <c r="BT688" s="143" t="e">
        <f>#REF!-#REF!</f>
        <v>#REF!</v>
      </c>
      <c r="BU688" s="143" t="e">
        <f>#REF!-#REF!</f>
        <v>#REF!</v>
      </c>
      <c r="BV688" s="143" t="e">
        <f>#REF!-#REF!</f>
        <v>#REF!</v>
      </c>
      <c r="BW688" s="143" t="e">
        <f>#REF!-#REF!</f>
        <v>#REF!</v>
      </c>
      <c r="BX688" s="143" t="e">
        <f>#REF!-#REF!</f>
        <v>#REF!</v>
      </c>
      <c r="BY688" s="143" t="e">
        <f>#REF!-#REF!</f>
        <v>#REF!</v>
      </c>
      <c r="CA688" s="143" t="e">
        <f>#REF!-#REF!</f>
        <v>#REF!</v>
      </c>
      <c r="CB688" s="143" t="e">
        <f>#REF!-#REF!</f>
        <v>#REF!</v>
      </c>
    </row>
    <row r="689" spans="8:80" hidden="1" x14ac:dyDescent="0.3">
      <c r="H689" s="143" t="e">
        <f>#REF!-#REF!</f>
        <v>#REF!</v>
      </c>
      <c r="I689" s="143" t="e">
        <f>#REF!-#REF!</f>
        <v>#REF!</v>
      </c>
      <c r="J689" s="143" t="e">
        <f>#REF!-#REF!</f>
        <v>#REF!</v>
      </c>
      <c r="K689" s="143" t="e">
        <f>#REF!-#REF!</f>
        <v>#REF!</v>
      </c>
      <c r="L689" s="143" t="e">
        <f>#REF!-#REF!</f>
        <v>#REF!</v>
      </c>
      <c r="M689" s="143" t="e">
        <f>#REF!-#REF!</f>
        <v>#REF!</v>
      </c>
      <c r="N689" s="143" t="e">
        <f>#REF!-#REF!</f>
        <v>#REF!</v>
      </c>
      <c r="O689" s="143" t="e">
        <f>#REF!-#REF!</f>
        <v>#REF!</v>
      </c>
      <c r="P689" s="143" t="e">
        <f>#REF!-#REF!</f>
        <v>#REF!</v>
      </c>
      <c r="Q689" s="143" t="e">
        <f>#REF!-#REF!</f>
        <v>#REF!</v>
      </c>
      <c r="R689" s="143" t="e">
        <f>#REF!-#REF!</f>
        <v>#REF!</v>
      </c>
      <c r="S689" s="143" t="e">
        <f>#REF!-#REF!</f>
        <v>#REF!</v>
      </c>
      <c r="T689" s="143" t="e">
        <f>#REF!-#REF!</f>
        <v>#REF!</v>
      </c>
      <c r="U689" s="143" t="e">
        <f>#REF!-#REF!</f>
        <v>#REF!</v>
      </c>
      <c r="V689" s="143" t="e">
        <f>#REF!-#REF!</f>
        <v>#REF!</v>
      </c>
      <c r="W689" s="143" t="e">
        <f>#REF!-#REF!</f>
        <v>#REF!</v>
      </c>
      <c r="X689" s="143" t="e">
        <f>#REF!-#REF!</f>
        <v>#REF!</v>
      </c>
      <c r="Y689" s="143" t="e">
        <f>#REF!-#REF!</f>
        <v>#REF!</v>
      </c>
      <c r="Z689" s="143" t="e">
        <f>#REF!-#REF!</f>
        <v>#REF!</v>
      </c>
      <c r="AA689" s="143" t="e">
        <f>#REF!-#REF!</f>
        <v>#REF!</v>
      </c>
      <c r="AB689" s="143" t="e">
        <f>#REF!-#REF!</f>
        <v>#REF!</v>
      </c>
      <c r="AC689" s="143" t="e">
        <f>#REF!-#REF!</f>
        <v>#REF!</v>
      </c>
      <c r="AD689" s="143" t="e">
        <f>#REF!-#REF!</f>
        <v>#REF!</v>
      </c>
      <c r="AE689" s="143" t="e">
        <f>#REF!-#REF!</f>
        <v>#REF!</v>
      </c>
      <c r="AF689" s="143" t="e">
        <f>#REF!-#REF!</f>
        <v>#REF!</v>
      </c>
      <c r="AG689" s="143" t="e">
        <f>#REF!-#REF!</f>
        <v>#REF!</v>
      </c>
      <c r="AH689" s="143" t="e">
        <f>#REF!-#REF!</f>
        <v>#REF!</v>
      </c>
      <c r="AI689" s="143" t="e">
        <f>#REF!-#REF!</f>
        <v>#REF!</v>
      </c>
      <c r="AJ689" s="143" t="e">
        <f>#REF!-#REF!</f>
        <v>#REF!</v>
      </c>
      <c r="AK689" s="143" t="e">
        <f>#REF!-#REF!</f>
        <v>#REF!</v>
      </c>
      <c r="AL689" s="143" t="e">
        <f>#REF!-#REF!</f>
        <v>#REF!</v>
      </c>
      <c r="AM689" s="143" t="e">
        <f>#REF!-#REF!</f>
        <v>#REF!</v>
      </c>
      <c r="AN689" s="143" t="e">
        <f>#REF!-#REF!</f>
        <v>#REF!</v>
      </c>
      <c r="AO689" s="143" t="e">
        <f>#REF!-#REF!</f>
        <v>#REF!</v>
      </c>
      <c r="AP689" s="143" t="e">
        <f>#REF!-#REF!</f>
        <v>#REF!</v>
      </c>
      <c r="AQ689" s="143" t="e">
        <f>#REF!-#REF!</f>
        <v>#REF!</v>
      </c>
      <c r="AR689" s="143" t="e">
        <f>#REF!-#REF!</f>
        <v>#REF!</v>
      </c>
      <c r="AS689" s="143" t="e">
        <f>#REF!-#REF!</f>
        <v>#REF!</v>
      </c>
      <c r="AT689" s="143" t="e">
        <f>#REF!-#REF!</f>
        <v>#REF!</v>
      </c>
      <c r="AU689" s="143" t="e">
        <f>#REF!-#REF!</f>
        <v>#REF!</v>
      </c>
      <c r="AV689" s="143" t="e">
        <f>#REF!-#REF!</f>
        <v>#REF!</v>
      </c>
      <c r="AW689" s="143" t="e">
        <f>#REF!-#REF!</f>
        <v>#REF!</v>
      </c>
      <c r="AX689" s="143" t="e">
        <f>#REF!-#REF!</f>
        <v>#REF!</v>
      </c>
      <c r="AY689" s="143" t="e">
        <f>#REF!-#REF!</f>
        <v>#REF!</v>
      </c>
      <c r="AZ689" s="143" t="e">
        <f>#REF!-#REF!</f>
        <v>#REF!</v>
      </c>
      <c r="BA689" s="143" t="e">
        <f>#REF!-#REF!</f>
        <v>#REF!</v>
      </c>
      <c r="BB689" s="143" t="e">
        <f>#REF!-#REF!</f>
        <v>#REF!</v>
      </c>
      <c r="BC689" s="143" t="e">
        <f>#REF!-#REF!</f>
        <v>#REF!</v>
      </c>
      <c r="BD689" s="143" t="e">
        <f>#REF!-#REF!</f>
        <v>#REF!</v>
      </c>
      <c r="BE689" s="143" t="e">
        <f>#REF!-#REF!</f>
        <v>#REF!</v>
      </c>
      <c r="BF689" s="143" t="e">
        <f>#REF!-#REF!</f>
        <v>#REF!</v>
      </c>
      <c r="BG689" s="143" t="e">
        <f>#REF!-#REF!</f>
        <v>#REF!</v>
      </c>
      <c r="BH689" s="143" t="e">
        <f>#REF!-#REF!</f>
        <v>#REF!</v>
      </c>
      <c r="BI689" s="143" t="e">
        <f>#REF!-#REF!</f>
        <v>#REF!</v>
      </c>
      <c r="BJ689" s="143" t="e">
        <f>#REF!-#REF!</f>
        <v>#REF!</v>
      </c>
      <c r="BK689" s="143" t="e">
        <f>#REF!-#REF!</f>
        <v>#REF!</v>
      </c>
      <c r="BL689" s="143" t="e">
        <f>#REF!-#REF!</f>
        <v>#REF!</v>
      </c>
      <c r="BM689" s="143" t="e">
        <f>#REF!-#REF!</f>
        <v>#REF!</v>
      </c>
      <c r="BN689" s="143" t="e">
        <f>#REF!-#REF!</f>
        <v>#REF!</v>
      </c>
      <c r="BO689" s="143" t="e">
        <f>#REF!-#REF!</f>
        <v>#REF!</v>
      </c>
      <c r="BP689" s="143" t="e">
        <f>#REF!-#REF!</f>
        <v>#REF!</v>
      </c>
      <c r="BQ689" s="143" t="e">
        <f>#REF!-#REF!</f>
        <v>#REF!</v>
      </c>
      <c r="BR689" s="143" t="e">
        <f>#REF!-#REF!</f>
        <v>#REF!</v>
      </c>
      <c r="BS689" s="143" t="e">
        <f>#REF!-#REF!</f>
        <v>#REF!</v>
      </c>
      <c r="BT689" s="143" t="e">
        <f>#REF!-#REF!</f>
        <v>#REF!</v>
      </c>
      <c r="BU689" s="143" t="e">
        <f>#REF!-#REF!</f>
        <v>#REF!</v>
      </c>
      <c r="BV689" s="143" t="e">
        <f>#REF!-#REF!</f>
        <v>#REF!</v>
      </c>
      <c r="BW689" s="143" t="e">
        <f>#REF!-#REF!</f>
        <v>#REF!</v>
      </c>
      <c r="BX689" s="143" t="e">
        <f>#REF!-#REF!</f>
        <v>#REF!</v>
      </c>
      <c r="BY689" s="143" t="e">
        <f>#REF!-#REF!</f>
        <v>#REF!</v>
      </c>
      <c r="CA689" s="143" t="e">
        <f>#REF!-#REF!</f>
        <v>#REF!</v>
      </c>
      <c r="CB689" s="143" t="e">
        <f>#REF!-#REF!</f>
        <v>#REF!</v>
      </c>
    </row>
    <row r="690" spans="8:80" hidden="1" x14ac:dyDescent="0.3">
      <c r="H690" s="143" t="e">
        <f>#REF!-#REF!</f>
        <v>#REF!</v>
      </c>
      <c r="I690" s="143" t="e">
        <f>#REF!-#REF!</f>
        <v>#REF!</v>
      </c>
      <c r="J690" s="143" t="e">
        <f>#REF!-#REF!</f>
        <v>#REF!</v>
      </c>
      <c r="K690" s="143" t="e">
        <f>#REF!-#REF!</f>
        <v>#REF!</v>
      </c>
      <c r="L690" s="143" t="e">
        <f>#REF!-#REF!</f>
        <v>#REF!</v>
      </c>
      <c r="M690" s="143" t="e">
        <f>#REF!-#REF!</f>
        <v>#REF!</v>
      </c>
      <c r="N690" s="143" t="e">
        <f>#REF!-#REF!</f>
        <v>#REF!</v>
      </c>
      <c r="O690" s="143" t="e">
        <f>#REF!-#REF!</f>
        <v>#REF!</v>
      </c>
      <c r="P690" s="143" t="e">
        <f>#REF!-#REF!</f>
        <v>#REF!</v>
      </c>
      <c r="Q690" s="143" t="e">
        <f>#REF!-#REF!</f>
        <v>#REF!</v>
      </c>
      <c r="R690" s="143" t="e">
        <f>#REF!-#REF!</f>
        <v>#REF!</v>
      </c>
      <c r="S690" s="143" t="e">
        <f>#REF!-#REF!</f>
        <v>#REF!</v>
      </c>
      <c r="T690" s="143" t="e">
        <f>#REF!-#REF!</f>
        <v>#REF!</v>
      </c>
      <c r="U690" s="143" t="e">
        <f>#REF!-#REF!</f>
        <v>#REF!</v>
      </c>
      <c r="V690" s="143" t="e">
        <f>#REF!-#REF!</f>
        <v>#REF!</v>
      </c>
      <c r="W690" s="143" t="e">
        <f>#REF!-#REF!</f>
        <v>#REF!</v>
      </c>
      <c r="X690" s="143" t="e">
        <f>#REF!-#REF!</f>
        <v>#REF!</v>
      </c>
      <c r="Y690" s="143" t="e">
        <f>#REF!-#REF!</f>
        <v>#REF!</v>
      </c>
      <c r="Z690" s="143" t="e">
        <f>#REF!-#REF!</f>
        <v>#REF!</v>
      </c>
      <c r="AA690" s="143" t="e">
        <f>#REF!-#REF!</f>
        <v>#REF!</v>
      </c>
      <c r="AB690" s="143" t="e">
        <f>#REF!-#REF!</f>
        <v>#REF!</v>
      </c>
      <c r="AC690" s="143" t="e">
        <f>#REF!-#REF!</f>
        <v>#REF!</v>
      </c>
      <c r="AD690" s="143" t="e">
        <f>#REF!-#REF!</f>
        <v>#REF!</v>
      </c>
      <c r="AE690" s="143" t="e">
        <f>#REF!-#REF!</f>
        <v>#REF!</v>
      </c>
      <c r="AF690" s="143" t="e">
        <f>#REF!-#REF!</f>
        <v>#REF!</v>
      </c>
      <c r="AG690" s="143" t="e">
        <f>#REF!-#REF!</f>
        <v>#REF!</v>
      </c>
      <c r="AH690" s="143" t="e">
        <f>#REF!-#REF!</f>
        <v>#REF!</v>
      </c>
      <c r="AI690" s="143" t="e">
        <f>#REF!-#REF!</f>
        <v>#REF!</v>
      </c>
      <c r="AJ690" s="143" t="e">
        <f>#REF!-#REF!</f>
        <v>#REF!</v>
      </c>
      <c r="AK690" s="143" t="e">
        <f>#REF!-#REF!</f>
        <v>#REF!</v>
      </c>
      <c r="AL690" s="143" t="e">
        <f>#REF!-#REF!</f>
        <v>#REF!</v>
      </c>
      <c r="AM690" s="143" t="e">
        <f>#REF!-#REF!</f>
        <v>#REF!</v>
      </c>
      <c r="AN690" s="143" t="e">
        <f>#REF!-#REF!</f>
        <v>#REF!</v>
      </c>
      <c r="AO690" s="143" t="e">
        <f>#REF!-#REF!</f>
        <v>#REF!</v>
      </c>
      <c r="AP690" s="143" t="e">
        <f>#REF!-#REF!</f>
        <v>#REF!</v>
      </c>
      <c r="AQ690" s="143" t="e">
        <f>#REF!-#REF!</f>
        <v>#REF!</v>
      </c>
      <c r="AR690" s="143" t="e">
        <f>#REF!-#REF!</f>
        <v>#REF!</v>
      </c>
      <c r="AS690" s="143" t="e">
        <f>#REF!-#REF!</f>
        <v>#REF!</v>
      </c>
      <c r="AT690" s="143" t="e">
        <f>#REF!-#REF!</f>
        <v>#REF!</v>
      </c>
      <c r="AU690" s="143" t="e">
        <f>#REF!-#REF!</f>
        <v>#REF!</v>
      </c>
      <c r="AV690" s="143" t="e">
        <f>#REF!-#REF!</f>
        <v>#REF!</v>
      </c>
      <c r="AW690" s="143" t="e">
        <f>#REF!-#REF!</f>
        <v>#REF!</v>
      </c>
      <c r="AX690" s="143" t="e">
        <f>#REF!-#REF!</f>
        <v>#REF!</v>
      </c>
      <c r="AY690" s="143" t="e">
        <f>#REF!-#REF!</f>
        <v>#REF!</v>
      </c>
      <c r="AZ690" s="143" t="e">
        <f>#REF!-#REF!</f>
        <v>#REF!</v>
      </c>
      <c r="BA690" s="143" t="e">
        <f>#REF!-#REF!</f>
        <v>#REF!</v>
      </c>
      <c r="BB690" s="143" t="e">
        <f>#REF!-#REF!</f>
        <v>#REF!</v>
      </c>
      <c r="BC690" s="143" t="e">
        <f>#REF!-#REF!</f>
        <v>#REF!</v>
      </c>
      <c r="BD690" s="143" t="e">
        <f>#REF!-#REF!</f>
        <v>#REF!</v>
      </c>
      <c r="BE690" s="143" t="e">
        <f>#REF!-#REF!</f>
        <v>#REF!</v>
      </c>
      <c r="BF690" s="143" t="e">
        <f>#REF!-#REF!</f>
        <v>#REF!</v>
      </c>
      <c r="BG690" s="143" t="e">
        <f>#REF!-#REF!</f>
        <v>#REF!</v>
      </c>
      <c r="BH690" s="143" t="e">
        <f>#REF!-#REF!</f>
        <v>#REF!</v>
      </c>
      <c r="BI690" s="143" t="e">
        <f>#REF!-#REF!</f>
        <v>#REF!</v>
      </c>
      <c r="BJ690" s="143" t="e">
        <f>#REF!-#REF!</f>
        <v>#REF!</v>
      </c>
      <c r="BK690" s="143" t="e">
        <f>#REF!-#REF!</f>
        <v>#REF!</v>
      </c>
      <c r="BL690" s="143" t="e">
        <f>#REF!-#REF!</f>
        <v>#REF!</v>
      </c>
      <c r="BM690" s="143" t="e">
        <f>#REF!-#REF!</f>
        <v>#REF!</v>
      </c>
      <c r="BN690" s="143" t="e">
        <f>#REF!-#REF!</f>
        <v>#REF!</v>
      </c>
      <c r="BO690" s="143" t="e">
        <f>#REF!-#REF!</f>
        <v>#REF!</v>
      </c>
      <c r="BP690" s="143" t="e">
        <f>#REF!-#REF!</f>
        <v>#REF!</v>
      </c>
      <c r="BQ690" s="143" t="e">
        <f>#REF!-#REF!</f>
        <v>#REF!</v>
      </c>
      <c r="BR690" s="143" t="e">
        <f>#REF!-#REF!</f>
        <v>#REF!</v>
      </c>
      <c r="BS690" s="143" t="e">
        <f>#REF!-#REF!</f>
        <v>#REF!</v>
      </c>
      <c r="BT690" s="143" t="e">
        <f>#REF!-#REF!</f>
        <v>#REF!</v>
      </c>
      <c r="BU690" s="143" t="e">
        <f>#REF!-#REF!</f>
        <v>#REF!</v>
      </c>
      <c r="BV690" s="143" t="e">
        <f>#REF!-#REF!</f>
        <v>#REF!</v>
      </c>
      <c r="BW690" s="143" t="e">
        <f>#REF!-#REF!</f>
        <v>#REF!</v>
      </c>
      <c r="BX690" s="143" t="e">
        <f>#REF!-#REF!</f>
        <v>#REF!</v>
      </c>
      <c r="BY690" s="143" t="e">
        <f>#REF!-#REF!</f>
        <v>#REF!</v>
      </c>
      <c r="CA690" s="143" t="e">
        <f>#REF!-#REF!</f>
        <v>#REF!</v>
      </c>
      <c r="CB690" s="143" t="e">
        <f>#REF!-#REF!</f>
        <v>#REF!</v>
      </c>
    </row>
    <row r="691" spans="8:80" hidden="1" x14ac:dyDescent="0.3">
      <c r="H691" s="143" t="e">
        <f>#REF!-#REF!</f>
        <v>#REF!</v>
      </c>
      <c r="I691" s="143" t="e">
        <f>#REF!-#REF!</f>
        <v>#REF!</v>
      </c>
      <c r="J691" s="143" t="e">
        <f>#REF!-#REF!</f>
        <v>#REF!</v>
      </c>
      <c r="K691" s="143" t="e">
        <f>#REF!-#REF!</f>
        <v>#REF!</v>
      </c>
      <c r="L691" s="143" t="e">
        <f>#REF!-#REF!</f>
        <v>#REF!</v>
      </c>
      <c r="M691" s="143" t="e">
        <f>#REF!-#REF!</f>
        <v>#REF!</v>
      </c>
      <c r="N691" s="143" t="e">
        <f>#REF!-#REF!</f>
        <v>#REF!</v>
      </c>
      <c r="O691" s="143" t="e">
        <f>#REF!-#REF!</f>
        <v>#REF!</v>
      </c>
      <c r="P691" s="143" t="e">
        <f>#REF!-#REF!</f>
        <v>#REF!</v>
      </c>
      <c r="Q691" s="143" t="e">
        <f>#REF!-#REF!</f>
        <v>#REF!</v>
      </c>
      <c r="R691" s="143" t="e">
        <f>#REF!-#REF!</f>
        <v>#REF!</v>
      </c>
      <c r="S691" s="143" t="e">
        <f>#REF!-#REF!</f>
        <v>#REF!</v>
      </c>
      <c r="T691" s="143" t="e">
        <f>#REF!-#REF!</f>
        <v>#REF!</v>
      </c>
      <c r="U691" s="143" t="e">
        <f>#REF!-#REF!</f>
        <v>#REF!</v>
      </c>
      <c r="V691" s="143" t="e">
        <f>#REF!-#REF!</f>
        <v>#REF!</v>
      </c>
      <c r="W691" s="143" t="e">
        <f>#REF!-#REF!</f>
        <v>#REF!</v>
      </c>
      <c r="X691" s="143" t="e">
        <f>#REF!-#REF!</f>
        <v>#REF!</v>
      </c>
      <c r="Y691" s="143" t="e">
        <f>#REF!-#REF!</f>
        <v>#REF!</v>
      </c>
      <c r="Z691" s="143" t="e">
        <f>#REF!-#REF!</f>
        <v>#REF!</v>
      </c>
      <c r="AA691" s="143" t="e">
        <f>#REF!-#REF!</f>
        <v>#REF!</v>
      </c>
      <c r="AB691" s="143" t="e">
        <f>#REF!-#REF!</f>
        <v>#REF!</v>
      </c>
      <c r="AC691" s="143" t="e">
        <f>#REF!-#REF!</f>
        <v>#REF!</v>
      </c>
      <c r="AD691" s="143" t="e">
        <f>#REF!-#REF!</f>
        <v>#REF!</v>
      </c>
      <c r="AE691" s="143" t="e">
        <f>#REF!-#REF!</f>
        <v>#REF!</v>
      </c>
      <c r="AF691" s="143" t="e">
        <f>#REF!-#REF!</f>
        <v>#REF!</v>
      </c>
      <c r="AG691" s="143" t="e">
        <f>#REF!-#REF!</f>
        <v>#REF!</v>
      </c>
      <c r="AH691" s="143" t="e">
        <f>#REF!-#REF!</f>
        <v>#REF!</v>
      </c>
      <c r="AI691" s="143" t="e">
        <f>#REF!-#REF!</f>
        <v>#REF!</v>
      </c>
      <c r="AJ691" s="143" t="e">
        <f>#REF!-#REF!</f>
        <v>#REF!</v>
      </c>
      <c r="AK691" s="143" t="e">
        <f>#REF!-#REF!</f>
        <v>#REF!</v>
      </c>
      <c r="AL691" s="143" t="e">
        <f>#REF!-#REF!</f>
        <v>#REF!</v>
      </c>
      <c r="AM691" s="143" t="e">
        <f>#REF!-#REF!</f>
        <v>#REF!</v>
      </c>
      <c r="AN691" s="143" t="e">
        <f>#REF!-#REF!</f>
        <v>#REF!</v>
      </c>
      <c r="AO691" s="143" t="e">
        <f>#REF!-#REF!</f>
        <v>#REF!</v>
      </c>
      <c r="AP691" s="143" t="e">
        <f>#REF!-#REF!</f>
        <v>#REF!</v>
      </c>
      <c r="AQ691" s="143" t="e">
        <f>#REF!-#REF!</f>
        <v>#REF!</v>
      </c>
      <c r="AR691" s="143" t="e">
        <f>#REF!-#REF!</f>
        <v>#REF!</v>
      </c>
      <c r="AS691" s="143" t="e">
        <f>#REF!-#REF!</f>
        <v>#REF!</v>
      </c>
      <c r="AT691" s="143" t="e">
        <f>#REF!-#REF!</f>
        <v>#REF!</v>
      </c>
      <c r="AU691" s="143" t="e">
        <f>#REF!-#REF!</f>
        <v>#REF!</v>
      </c>
      <c r="AV691" s="143" t="e">
        <f>#REF!-#REF!</f>
        <v>#REF!</v>
      </c>
      <c r="AW691" s="143" t="e">
        <f>#REF!-#REF!</f>
        <v>#REF!</v>
      </c>
      <c r="AX691" s="143" t="e">
        <f>#REF!-#REF!</f>
        <v>#REF!</v>
      </c>
      <c r="AY691" s="143" t="e">
        <f>#REF!-#REF!</f>
        <v>#REF!</v>
      </c>
      <c r="AZ691" s="143" t="e">
        <f>#REF!-#REF!</f>
        <v>#REF!</v>
      </c>
      <c r="BA691" s="143" t="e">
        <f>#REF!-#REF!</f>
        <v>#REF!</v>
      </c>
      <c r="BB691" s="143" t="e">
        <f>#REF!-#REF!</f>
        <v>#REF!</v>
      </c>
      <c r="BC691" s="143" t="e">
        <f>#REF!-#REF!</f>
        <v>#REF!</v>
      </c>
      <c r="BD691" s="143" t="e">
        <f>#REF!-#REF!</f>
        <v>#REF!</v>
      </c>
      <c r="BE691" s="143" t="e">
        <f>#REF!-#REF!</f>
        <v>#REF!</v>
      </c>
      <c r="BF691" s="143" t="e">
        <f>#REF!-#REF!</f>
        <v>#REF!</v>
      </c>
      <c r="BG691" s="143" t="e">
        <f>#REF!-#REF!</f>
        <v>#REF!</v>
      </c>
      <c r="BH691" s="143" t="e">
        <f>#REF!-#REF!</f>
        <v>#REF!</v>
      </c>
      <c r="BI691" s="143" t="e">
        <f>#REF!-#REF!</f>
        <v>#REF!</v>
      </c>
      <c r="BJ691" s="143" t="e">
        <f>#REF!-#REF!</f>
        <v>#REF!</v>
      </c>
      <c r="BK691" s="143" t="e">
        <f>#REF!-#REF!</f>
        <v>#REF!</v>
      </c>
      <c r="BL691" s="143" t="e">
        <f>#REF!-#REF!</f>
        <v>#REF!</v>
      </c>
      <c r="BM691" s="143" t="e">
        <f>#REF!-#REF!</f>
        <v>#REF!</v>
      </c>
      <c r="BN691" s="143" t="e">
        <f>#REF!-#REF!</f>
        <v>#REF!</v>
      </c>
      <c r="BO691" s="143" t="e">
        <f>#REF!-#REF!</f>
        <v>#REF!</v>
      </c>
      <c r="BP691" s="143" t="e">
        <f>#REF!-#REF!</f>
        <v>#REF!</v>
      </c>
      <c r="BQ691" s="143" t="e">
        <f>#REF!-#REF!</f>
        <v>#REF!</v>
      </c>
      <c r="BR691" s="143" t="e">
        <f>#REF!-#REF!</f>
        <v>#REF!</v>
      </c>
      <c r="BS691" s="143" t="e">
        <f>#REF!-#REF!</f>
        <v>#REF!</v>
      </c>
      <c r="BT691" s="143" t="e">
        <f>#REF!-#REF!</f>
        <v>#REF!</v>
      </c>
      <c r="BU691" s="143" t="e">
        <f>#REF!-#REF!</f>
        <v>#REF!</v>
      </c>
      <c r="BV691" s="143" t="e">
        <f>#REF!-#REF!</f>
        <v>#REF!</v>
      </c>
      <c r="BW691" s="143" t="e">
        <f>#REF!-#REF!</f>
        <v>#REF!</v>
      </c>
      <c r="BX691" s="143" t="e">
        <f>#REF!-#REF!</f>
        <v>#REF!</v>
      </c>
      <c r="BY691" s="143" t="e">
        <f>#REF!-#REF!</f>
        <v>#REF!</v>
      </c>
      <c r="CA691" s="143" t="e">
        <f>#REF!-#REF!</f>
        <v>#REF!</v>
      </c>
      <c r="CB691" s="143" t="e">
        <f>#REF!-#REF!</f>
        <v>#REF!</v>
      </c>
    </row>
    <row r="692" spans="8:80" hidden="1" x14ac:dyDescent="0.3">
      <c r="H692" s="143" t="e">
        <f>#REF!-#REF!</f>
        <v>#REF!</v>
      </c>
      <c r="I692" s="143" t="e">
        <f>#REF!-#REF!</f>
        <v>#REF!</v>
      </c>
      <c r="J692" s="143" t="e">
        <f>#REF!-#REF!</f>
        <v>#REF!</v>
      </c>
      <c r="K692" s="143" t="e">
        <f>#REF!-#REF!</f>
        <v>#REF!</v>
      </c>
      <c r="L692" s="143" t="e">
        <f>#REF!-#REF!</f>
        <v>#REF!</v>
      </c>
      <c r="M692" s="143" t="e">
        <f>#REF!-#REF!</f>
        <v>#REF!</v>
      </c>
      <c r="N692" s="143" t="e">
        <f>#REF!-#REF!</f>
        <v>#REF!</v>
      </c>
      <c r="O692" s="143" t="e">
        <f>#REF!-#REF!</f>
        <v>#REF!</v>
      </c>
      <c r="P692" s="143" t="e">
        <f>#REF!-#REF!</f>
        <v>#REF!</v>
      </c>
      <c r="Q692" s="143" t="e">
        <f>#REF!-#REF!</f>
        <v>#REF!</v>
      </c>
      <c r="R692" s="143" t="e">
        <f>#REF!-#REF!</f>
        <v>#REF!</v>
      </c>
      <c r="S692" s="143" t="e">
        <f>#REF!-#REF!</f>
        <v>#REF!</v>
      </c>
      <c r="T692" s="143" t="e">
        <f>#REF!-#REF!</f>
        <v>#REF!</v>
      </c>
      <c r="U692" s="143" t="e">
        <f>#REF!-#REF!</f>
        <v>#REF!</v>
      </c>
      <c r="V692" s="143" t="e">
        <f>#REF!-#REF!</f>
        <v>#REF!</v>
      </c>
      <c r="W692" s="143" t="e">
        <f>#REF!-#REF!</f>
        <v>#REF!</v>
      </c>
      <c r="X692" s="143" t="e">
        <f>#REF!-#REF!</f>
        <v>#REF!</v>
      </c>
      <c r="Y692" s="143" t="e">
        <f>#REF!-#REF!</f>
        <v>#REF!</v>
      </c>
      <c r="Z692" s="143" t="e">
        <f>#REF!-#REF!</f>
        <v>#REF!</v>
      </c>
      <c r="AA692" s="143" t="e">
        <f>#REF!-#REF!</f>
        <v>#REF!</v>
      </c>
      <c r="AB692" s="143" t="e">
        <f>#REF!-#REF!</f>
        <v>#REF!</v>
      </c>
      <c r="AC692" s="143" t="e">
        <f>#REF!-#REF!</f>
        <v>#REF!</v>
      </c>
      <c r="AD692" s="143" t="e">
        <f>#REF!-#REF!</f>
        <v>#REF!</v>
      </c>
      <c r="AE692" s="143" t="e">
        <f>#REF!-#REF!</f>
        <v>#REF!</v>
      </c>
      <c r="AF692" s="143" t="e">
        <f>#REF!-#REF!</f>
        <v>#REF!</v>
      </c>
      <c r="AG692" s="143" t="e">
        <f>#REF!-#REF!</f>
        <v>#REF!</v>
      </c>
      <c r="AH692" s="143" t="e">
        <f>#REF!-#REF!</f>
        <v>#REF!</v>
      </c>
      <c r="AI692" s="143" t="e">
        <f>#REF!-#REF!</f>
        <v>#REF!</v>
      </c>
      <c r="AJ692" s="143" t="e">
        <f>#REF!-#REF!</f>
        <v>#REF!</v>
      </c>
      <c r="AK692" s="143" t="e">
        <f>#REF!-#REF!</f>
        <v>#REF!</v>
      </c>
      <c r="AL692" s="143" t="e">
        <f>#REF!-#REF!</f>
        <v>#REF!</v>
      </c>
      <c r="AM692" s="143" t="e">
        <f>#REF!-#REF!</f>
        <v>#REF!</v>
      </c>
      <c r="AN692" s="143" t="e">
        <f>#REF!-#REF!</f>
        <v>#REF!</v>
      </c>
      <c r="AO692" s="143" t="e">
        <f>#REF!-#REF!</f>
        <v>#REF!</v>
      </c>
      <c r="AP692" s="143" t="e">
        <f>#REF!-#REF!</f>
        <v>#REF!</v>
      </c>
      <c r="AQ692" s="143" t="e">
        <f>#REF!-#REF!</f>
        <v>#REF!</v>
      </c>
      <c r="AR692" s="143" t="e">
        <f>#REF!-#REF!</f>
        <v>#REF!</v>
      </c>
      <c r="AS692" s="143" t="e">
        <f>#REF!-#REF!</f>
        <v>#REF!</v>
      </c>
      <c r="AT692" s="143" t="e">
        <f>#REF!-#REF!</f>
        <v>#REF!</v>
      </c>
      <c r="AU692" s="143" t="e">
        <f>#REF!-#REF!</f>
        <v>#REF!</v>
      </c>
      <c r="AV692" s="143" t="e">
        <f>#REF!-#REF!</f>
        <v>#REF!</v>
      </c>
      <c r="AW692" s="143" t="e">
        <f>#REF!-#REF!</f>
        <v>#REF!</v>
      </c>
      <c r="AX692" s="143" t="e">
        <f>#REF!-#REF!</f>
        <v>#REF!</v>
      </c>
      <c r="AY692" s="143" t="e">
        <f>#REF!-#REF!</f>
        <v>#REF!</v>
      </c>
      <c r="AZ692" s="143" t="e">
        <f>#REF!-#REF!</f>
        <v>#REF!</v>
      </c>
      <c r="BA692" s="143" t="e">
        <f>#REF!-#REF!</f>
        <v>#REF!</v>
      </c>
      <c r="BB692" s="143" t="e">
        <f>#REF!-#REF!</f>
        <v>#REF!</v>
      </c>
      <c r="BC692" s="143" t="e">
        <f>#REF!-#REF!</f>
        <v>#REF!</v>
      </c>
      <c r="BD692" s="143" t="e">
        <f>#REF!-#REF!</f>
        <v>#REF!</v>
      </c>
      <c r="BE692" s="143" t="e">
        <f>#REF!-#REF!</f>
        <v>#REF!</v>
      </c>
      <c r="BF692" s="143" t="e">
        <f>#REF!-#REF!</f>
        <v>#REF!</v>
      </c>
      <c r="BG692" s="143" t="e">
        <f>#REF!-#REF!</f>
        <v>#REF!</v>
      </c>
      <c r="BH692" s="143" t="e">
        <f>#REF!-#REF!</f>
        <v>#REF!</v>
      </c>
      <c r="BI692" s="143" t="e">
        <f>#REF!-#REF!</f>
        <v>#REF!</v>
      </c>
      <c r="BJ692" s="143" t="e">
        <f>#REF!-#REF!</f>
        <v>#REF!</v>
      </c>
      <c r="BK692" s="143" t="e">
        <f>#REF!-#REF!</f>
        <v>#REF!</v>
      </c>
      <c r="BL692" s="143" t="e">
        <f>#REF!-#REF!</f>
        <v>#REF!</v>
      </c>
      <c r="BM692" s="143" t="e">
        <f>#REF!-#REF!</f>
        <v>#REF!</v>
      </c>
      <c r="BN692" s="143" t="e">
        <f>#REF!-#REF!</f>
        <v>#REF!</v>
      </c>
      <c r="BO692" s="143" t="e">
        <f>#REF!-#REF!</f>
        <v>#REF!</v>
      </c>
      <c r="BP692" s="143" t="e">
        <f>#REF!-#REF!</f>
        <v>#REF!</v>
      </c>
      <c r="BQ692" s="143" t="e">
        <f>#REF!-#REF!</f>
        <v>#REF!</v>
      </c>
      <c r="BR692" s="143" t="e">
        <f>#REF!-#REF!</f>
        <v>#REF!</v>
      </c>
      <c r="BS692" s="143" t="e">
        <f>#REF!-#REF!</f>
        <v>#REF!</v>
      </c>
      <c r="BT692" s="143" t="e">
        <f>#REF!-#REF!</f>
        <v>#REF!</v>
      </c>
      <c r="BU692" s="143" t="e">
        <f>#REF!-#REF!</f>
        <v>#REF!</v>
      </c>
      <c r="BV692" s="143" t="e">
        <f>#REF!-#REF!</f>
        <v>#REF!</v>
      </c>
      <c r="BW692" s="143" t="e">
        <f>#REF!-#REF!</f>
        <v>#REF!</v>
      </c>
      <c r="BX692" s="143" t="e">
        <f>#REF!-#REF!</f>
        <v>#REF!</v>
      </c>
      <c r="BY692" s="143" t="e">
        <f>#REF!-#REF!</f>
        <v>#REF!</v>
      </c>
      <c r="CA692" s="143" t="e">
        <f>#REF!-#REF!</f>
        <v>#REF!</v>
      </c>
      <c r="CB692" s="143" t="e">
        <f>#REF!-#REF!</f>
        <v>#REF!</v>
      </c>
    </row>
    <row r="693" spans="8:80" hidden="1" x14ac:dyDescent="0.3">
      <c r="H693" s="143" t="e">
        <f>#REF!-#REF!</f>
        <v>#REF!</v>
      </c>
      <c r="I693" s="143" t="e">
        <f>#REF!-#REF!</f>
        <v>#REF!</v>
      </c>
      <c r="J693" s="143" t="e">
        <f>#REF!-#REF!</f>
        <v>#REF!</v>
      </c>
      <c r="K693" s="143" t="e">
        <f>#REF!-#REF!</f>
        <v>#REF!</v>
      </c>
      <c r="L693" s="143" t="e">
        <f>#REF!-#REF!</f>
        <v>#REF!</v>
      </c>
      <c r="M693" s="143" t="e">
        <f>#REF!-#REF!</f>
        <v>#REF!</v>
      </c>
      <c r="N693" s="143" t="e">
        <f>#REF!-#REF!</f>
        <v>#REF!</v>
      </c>
      <c r="O693" s="143" t="e">
        <f>#REF!-#REF!</f>
        <v>#REF!</v>
      </c>
      <c r="P693" s="143" t="e">
        <f>#REF!-#REF!</f>
        <v>#REF!</v>
      </c>
      <c r="Q693" s="143" t="e">
        <f>#REF!-#REF!</f>
        <v>#REF!</v>
      </c>
      <c r="R693" s="143" t="e">
        <f>#REF!-#REF!</f>
        <v>#REF!</v>
      </c>
      <c r="S693" s="143" t="e">
        <f>#REF!-#REF!</f>
        <v>#REF!</v>
      </c>
      <c r="T693" s="143" t="e">
        <f>#REF!-#REF!</f>
        <v>#REF!</v>
      </c>
      <c r="U693" s="143" t="e">
        <f>#REF!-#REF!</f>
        <v>#REF!</v>
      </c>
      <c r="V693" s="143" t="e">
        <f>#REF!-#REF!</f>
        <v>#REF!</v>
      </c>
      <c r="W693" s="143" t="e">
        <f>#REF!-#REF!</f>
        <v>#REF!</v>
      </c>
      <c r="X693" s="143" t="e">
        <f>#REF!-#REF!</f>
        <v>#REF!</v>
      </c>
      <c r="Y693" s="143" t="e">
        <f>#REF!-#REF!</f>
        <v>#REF!</v>
      </c>
      <c r="Z693" s="143" t="e">
        <f>#REF!-#REF!</f>
        <v>#REF!</v>
      </c>
      <c r="AA693" s="143" t="e">
        <f>#REF!-#REF!</f>
        <v>#REF!</v>
      </c>
      <c r="AB693" s="143" t="e">
        <f>#REF!-#REF!</f>
        <v>#REF!</v>
      </c>
      <c r="AC693" s="143" t="e">
        <f>#REF!-#REF!</f>
        <v>#REF!</v>
      </c>
      <c r="AD693" s="143" t="e">
        <f>#REF!-#REF!</f>
        <v>#REF!</v>
      </c>
      <c r="AE693" s="143" t="e">
        <f>#REF!-#REF!</f>
        <v>#REF!</v>
      </c>
      <c r="AF693" s="143" t="e">
        <f>#REF!-#REF!</f>
        <v>#REF!</v>
      </c>
      <c r="AG693" s="143" t="e">
        <f>#REF!-#REF!</f>
        <v>#REF!</v>
      </c>
      <c r="AH693" s="143" t="e">
        <f>#REF!-#REF!</f>
        <v>#REF!</v>
      </c>
      <c r="AI693" s="143" t="e">
        <f>#REF!-#REF!</f>
        <v>#REF!</v>
      </c>
      <c r="AJ693" s="143" t="e">
        <f>#REF!-#REF!</f>
        <v>#REF!</v>
      </c>
      <c r="AK693" s="143" t="e">
        <f>#REF!-#REF!</f>
        <v>#REF!</v>
      </c>
      <c r="AL693" s="143" t="e">
        <f>#REF!-#REF!</f>
        <v>#REF!</v>
      </c>
      <c r="AM693" s="143" t="e">
        <f>#REF!-#REF!</f>
        <v>#REF!</v>
      </c>
      <c r="AN693" s="143" t="e">
        <f>#REF!-#REF!</f>
        <v>#REF!</v>
      </c>
      <c r="AO693" s="143" t="e">
        <f>#REF!-#REF!</f>
        <v>#REF!</v>
      </c>
      <c r="AP693" s="143" t="e">
        <f>#REF!-#REF!</f>
        <v>#REF!</v>
      </c>
      <c r="AQ693" s="143" t="e">
        <f>#REF!-#REF!</f>
        <v>#REF!</v>
      </c>
      <c r="AR693" s="143" t="e">
        <f>#REF!-#REF!</f>
        <v>#REF!</v>
      </c>
      <c r="AS693" s="143" t="e">
        <f>#REF!-#REF!</f>
        <v>#REF!</v>
      </c>
      <c r="AT693" s="143" t="e">
        <f>#REF!-#REF!</f>
        <v>#REF!</v>
      </c>
      <c r="AU693" s="143" t="e">
        <f>#REF!-#REF!</f>
        <v>#REF!</v>
      </c>
      <c r="AV693" s="143" t="e">
        <f>#REF!-#REF!</f>
        <v>#REF!</v>
      </c>
      <c r="AW693" s="143" t="e">
        <f>#REF!-#REF!</f>
        <v>#REF!</v>
      </c>
      <c r="AX693" s="143" t="e">
        <f>#REF!-#REF!</f>
        <v>#REF!</v>
      </c>
      <c r="AY693" s="143" t="e">
        <f>#REF!-#REF!</f>
        <v>#REF!</v>
      </c>
      <c r="AZ693" s="143" t="e">
        <f>#REF!-#REF!</f>
        <v>#REF!</v>
      </c>
      <c r="BA693" s="143" t="e">
        <f>#REF!-#REF!</f>
        <v>#REF!</v>
      </c>
      <c r="BB693" s="143" t="e">
        <f>#REF!-#REF!</f>
        <v>#REF!</v>
      </c>
      <c r="BC693" s="143" t="e">
        <f>#REF!-#REF!</f>
        <v>#REF!</v>
      </c>
      <c r="BD693" s="143" t="e">
        <f>#REF!-#REF!</f>
        <v>#REF!</v>
      </c>
      <c r="BE693" s="143" t="e">
        <f>#REF!-#REF!</f>
        <v>#REF!</v>
      </c>
      <c r="BF693" s="143" t="e">
        <f>#REF!-#REF!</f>
        <v>#REF!</v>
      </c>
      <c r="BG693" s="143" t="e">
        <f>#REF!-#REF!</f>
        <v>#REF!</v>
      </c>
      <c r="BH693" s="143" t="e">
        <f>#REF!-#REF!</f>
        <v>#REF!</v>
      </c>
      <c r="BI693" s="143" t="e">
        <f>#REF!-#REF!</f>
        <v>#REF!</v>
      </c>
      <c r="BJ693" s="143" t="e">
        <f>#REF!-#REF!</f>
        <v>#REF!</v>
      </c>
      <c r="BK693" s="143" t="e">
        <f>#REF!-#REF!</f>
        <v>#REF!</v>
      </c>
      <c r="BL693" s="143" t="e">
        <f>#REF!-#REF!</f>
        <v>#REF!</v>
      </c>
      <c r="BM693" s="143" t="e">
        <f>#REF!-#REF!</f>
        <v>#REF!</v>
      </c>
      <c r="BN693" s="143" t="e">
        <f>#REF!-#REF!</f>
        <v>#REF!</v>
      </c>
      <c r="BO693" s="143" t="e">
        <f>#REF!-#REF!</f>
        <v>#REF!</v>
      </c>
      <c r="BP693" s="143" t="e">
        <f>#REF!-#REF!</f>
        <v>#REF!</v>
      </c>
      <c r="BQ693" s="143" t="e">
        <f>#REF!-#REF!</f>
        <v>#REF!</v>
      </c>
      <c r="BR693" s="143" t="e">
        <f>#REF!-#REF!</f>
        <v>#REF!</v>
      </c>
      <c r="BS693" s="143" t="e">
        <f>#REF!-#REF!</f>
        <v>#REF!</v>
      </c>
      <c r="BT693" s="143" t="e">
        <f>#REF!-#REF!</f>
        <v>#REF!</v>
      </c>
      <c r="BU693" s="143" t="e">
        <f>#REF!-#REF!</f>
        <v>#REF!</v>
      </c>
      <c r="BV693" s="143" t="e">
        <f>#REF!-#REF!</f>
        <v>#REF!</v>
      </c>
      <c r="BW693" s="143" t="e">
        <f>#REF!-#REF!</f>
        <v>#REF!</v>
      </c>
      <c r="BX693" s="143" t="e">
        <f>#REF!-#REF!</f>
        <v>#REF!</v>
      </c>
      <c r="BY693" s="143" t="e">
        <f>#REF!-#REF!</f>
        <v>#REF!</v>
      </c>
      <c r="CA693" s="143" t="e">
        <f>#REF!-#REF!</f>
        <v>#REF!</v>
      </c>
      <c r="CB693" s="143" t="e">
        <f>#REF!-#REF!</f>
        <v>#REF!</v>
      </c>
    </row>
    <row r="694" spans="8:80" hidden="1" x14ac:dyDescent="0.3">
      <c r="H694" s="143" t="e">
        <f>#REF!-#REF!</f>
        <v>#REF!</v>
      </c>
      <c r="I694" s="143" t="e">
        <f>#REF!-#REF!</f>
        <v>#REF!</v>
      </c>
      <c r="J694" s="143" t="e">
        <f>#REF!-#REF!</f>
        <v>#REF!</v>
      </c>
      <c r="K694" s="143" t="e">
        <f>#REF!-#REF!</f>
        <v>#REF!</v>
      </c>
      <c r="L694" s="143" t="e">
        <f>#REF!-#REF!</f>
        <v>#REF!</v>
      </c>
      <c r="M694" s="143" t="e">
        <f>#REF!-#REF!</f>
        <v>#REF!</v>
      </c>
      <c r="N694" s="143" t="e">
        <f>#REF!-#REF!</f>
        <v>#REF!</v>
      </c>
      <c r="O694" s="143" t="e">
        <f>#REF!-#REF!</f>
        <v>#REF!</v>
      </c>
      <c r="P694" s="143" t="e">
        <f>#REF!-#REF!</f>
        <v>#REF!</v>
      </c>
      <c r="Q694" s="143" t="e">
        <f>#REF!-#REF!</f>
        <v>#REF!</v>
      </c>
      <c r="R694" s="143" t="e">
        <f>#REF!-#REF!</f>
        <v>#REF!</v>
      </c>
      <c r="S694" s="143" t="e">
        <f>#REF!-#REF!</f>
        <v>#REF!</v>
      </c>
      <c r="T694" s="143" t="e">
        <f>#REF!-#REF!</f>
        <v>#REF!</v>
      </c>
      <c r="U694" s="143" t="e">
        <f>#REF!-#REF!</f>
        <v>#REF!</v>
      </c>
      <c r="V694" s="143" t="e">
        <f>#REF!-#REF!</f>
        <v>#REF!</v>
      </c>
      <c r="W694" s="143" t="e">
        <f>#REF!-#REF!</f>
        <v>#REF!</v>
      </c>
      <c r="X694" s="143" t="e">
        <f>#REF!-#REF!</f>
        <v>#REF!</v>
      </c>
      <c r="Y694" s="143" t="e">
        <f>#REF!-#REF!</f>
        <v>#REF!</v>
      </c>
      <c r="Z694" s="143" t="e">
        <f>#REF!-#REF!</f>
        <v>#REF!</v>
      </c>
      <c r="AA694" s="143" t="e">
        <f>#REF!-#REF!</f>
        <v>#REF!</v>
      </c>
      <c r="AB694" s="143" t="e">
        <f>#REF!-#REF!</f>
        <v>#REF!</v>
      </c>
      <c r="AC694" s="143" t="e">
        <f>#REF!-#REF!</f>
        <v>#REF!</v>
      </c>
      <c r="AD694" s="143" t="e">
        <f>#REF!-#REF!</f>
        <v>#REF!</v>
      </c>
      <c r="AE694" s="143" t="e">
        <f>#REF!-#REF!</f>
        <v>#REF!</v>
      </c>
      <c r="AF694" s="143" t="e">
        <f>#REF!-#REF!</f>
        <v>#REF!</v>
      </c>
      <c r="AG694" s="143" t="e">
        <f>#REF!-#REF!</f>
        <v>#REF!</v>
      </c>
      <c r="AH694" s="143" t="e">
        <f>#REF!-#REF!</f>
        <v>#REF!</v>
      </c>
      <c r="AI694" s="143" t="e">
        <f>#REF!-#REF!</f>
        <v>#REF!</v>
      </c>
      <c r="AJ694" s="143" t="e">
        <f>#REF!-#REF!</f>
        <v>#REF!</v>
      </c>
      <c r="AK694" s="143" t="e">
        <f>#REF!-#REF!</f>
        <v>#REF!</v>
      </c>
      <c r="AL694" s="143" t="e">
        <f>#REF!-#REF!</f>
        <v>#REF!</v>
      </c>
      <c r="AM694" s="143" t="e">
        <f>#REF!-#REF!</f>
        <v>#REF!</v>
      </c>
      <c r="AN694" s="143" t="e">
        <f>#REF!-#REF!</f>
        <v>#REF!</v>
      </c>
      <c r="AO694" s="143" t="e">
        <f>#REF!-#REF!</f>
        <v>#REF!</v>
      </c>
      <c r="AP694" s="143" t="e">
        <f>#REF!-#REF!</f>
        <v>#REF!</v>
      </c>
      <c r="AQ694" s="143" t="e">
        <f>#REF!-#REF!</f>
        <v>#REF!</v>
      </c>
      <c r="AR694" s="143" t="e">
        <f>#REF!-#REF!</f>
        <v>#REF!</v>
      </c>
      <c r="AS694" s="143" t="e">
        <f>#REF!-#REF!</f>
        <v>#REF!</v>
      </c>
      <c r="AT694" s="143" t="e">
        <f>#REF!-#REF!</f>
        <v>#REF!</v>
      </c>
      <c r="AU694" s="143" t="e">
        <f>#REF!-#REF!</f>
        <v>#REF!</v>
      </c>
      <c r="AV694" s="143" t="e">
        <f>#REF!-#REF!</f>
        <v>#REF!</v>
      </c>
      <c r="AW694" s="143" t="e">
        <f>#REF!-#REF!</f>
        <v>#REF!</v>
      </c>
      <c r="AX694" s="143" t="e">
        <f>#REF!-#REF!</f>
        <v>#REF!</v>
      </c>
      <c r="AY694" s="143" t="e">
        <f>#REF!-#REF!</f>
        <v>#REF!</v>
      </c>
      <c r="AZ694" s="143" t="e">
        <f>#REF!-#REF!</f>
        <v>#REF!</v>
      </c>
      <c r="BA694" s="143" t="e">
        <f>#REF!-#REF!</f>
        <v>#REF!</v>
      </c>
      <c r="BB694" s="143" t="e">
        <f>#REF!-#REF!</f>
        <v>#REF!</v>
      </c>
      <c r="BC694" s="143" t="e">
        <f>#REF!-#REF!</f>
        <v>#REF!</v>
      </c>
      <c r="BD694" s="143" t="e">
        <f>#REF!-#REF!</f>
        <v>#REF!</v>
      </c>
      <c r="BE694" s="143" t="e">
        <f>#REF!-#REF!</f>
        <v>#REF!</v>
      </c>
      <c r="BF694" s="143" t="e">
        <f>#REF!-#REF!</f>
        <v>#REF!</v>
      </c>
      <c r="BG694" s="143" t="e">
        <f>#REF!-#REF!</f>
        <v>#REF!</v>
      </c>
      <c r="BH694" s="143" t="e">
        <f>#REF!-#REF!</f>
        <v>#REF!</v>
      </c>
      <c r="BI694" s="143" t="e">
        <f>#REF!-#REF!</f>
        <v>#REF!</v>
      </c>
      <c r="BJ694" s="143" t="e">
        <f>#REF!-#REF!</f>
        <v>#REF!</v>
      </c>
      <c r="BK694" s="143" t="e">
        <f>#REF!-#REF!</f>
        <v>#REF!</v>
      </c>
      <c r="BL694" s="143" t="e">
        <f>#REF!-#REF!</f>
        <v>#REF!</v>
      </c>
      <c r="BM694" s="143" t="e">
        <f>#REF!-#REF!</f>
        <v>#REF!</v>
      </c>
      <c r="BN694" s="143" t="e">
        <f>#REF!-#REF!</f>
        <v>#REF!</v>
      </c>
      <c r="BO694" s="143" t="e">
        <f>#REF!-#REF!</f>
        <v>#REF!</v>
      </c>
      <c r="BP694" s="143" t="e">
        <f>#REF!-#REF!</f>
        <v>#REF!</v>
      </c>
      <c r="BQ694" s="143" t="e">
        <f>#REF!-#REF!</f>
        <v>#REF!</v>
      </c>
      <c r="BR694" s="143" t="e">
        <f>#REF!-#REF!</f>
        <v>#REF!</v>
      </c>
      <c r="BS694" s="143" t="e">
        <f>#REF!-#REF!</f>
        <v>#REF!</v>
      </c>
      <c r="BT694" s="143" t="e">
        <f>#REF!-#REF!</f>
        <v>#REF!</v>
      </c>
      <c r="BU694" s="143" t="e">
        <f>#REF!-#REF!</f>
        <v>#REF!</v>
      </c>
      <c r="BV694" s="143" t="e">
        <f>#REF!-#REF!</f>
        <v>#REF!</v>
      </c>
      <c r="BW694" s="143" t="e">
        <f>#REF!-#REF!</f>
        <v>#REF!</v>
      </c>
      <c r="BX694" s="143" t="e">
        <f>#REF!-#REF!</f>
        <v>#REF!</v>
      </c>
      <c r="BY694" s="143" t="e">
        <f>#REF!-#REF!</f>
        <v>#REF!</v>
      </c>
      <c r="CA694" s="143" t="e">
        <f>#REF!-#REF!</f>
        <v>#REF!</v>
      </c>
      <c r="CB694" s="143" t="e">
        <f>#REF!-#REF!</f>
        <v>#REF!</v>
      </c>
    </row>
    <row r="695" spans="8:80" hidden="1" x14ac:dyDescent="0.3">
      <c r="H695" s="143" t="e">
        <f>#REF!-#REF!</f>
        <v>#REF!</v>
      </c>
      <c r="I695" s="143" t="e">
        <f>#REF!-#REF!</f>
        <v>#REF!</v>
      </c>
      <c r="J695" s="143" t="e">
        <f>#REF!-#REF!</f>
        <v>#REF!</v>
      </c>
      <c r="K695" s="143" t="e">
        <f>#REF!-#REF!</f>
        <v>#REF!</v>
      </c>
      <c r="L695" s="143" t="e">
        <f>#REF!-#REF!</f>
        <v>#REF!</v>
      </c>
      <c r="M695" s="143" t="e">
        <f>#REF!-#REF!</f>
        <v>#REF!</v>
      </c>
      <c r="N695" s="143" t="e">
        <f>#REF!-#REF!</f>
        <v>#REF!</v>
      </c>
      <c r="O695" s="143" t="e">
        <f>#REF!-#REF!</f>
        <v>#REF!</v>
      </c>
      <c r="P695" s="143" t="e">
        <f>#REF!-#REF!</f>
        <v>#REF!</v>
      </c>
      <c r="Q695" s="143" t="e">
        <f>#REF!-#REF!</f>
        <v>#REF!</v>
      </c>
      <c r="R695" s="143" t="e">
        <f>#REF!-#REF!</f>
        <v>#REF!</v>
      </c>
      <c r="S695" s="143" t="e">
        <f>#REF!-#REF!</f>
        <v>#REF!</v>
      </c>
      <c r="T695" s="143" t="e">
        <f>#REF!-#REF!</f>
        <v>#REF!</v>
      </c>
      <c r="U695" s="143" t="e">
        <f>#REF!-#REF!</f>
        <v>#REF!</v>
      </c>
      <c r="V695" s="143" t="e">
        <f>#REF!-#REF!</f>
        <v>#REF!</v>
      </c>
      <c r="W695" s="143" t="e">
        <f>#REF!-#REF!</f>
        <v>#REF!</v>
      </c>
      <c r="X695" s="143" t="e">
        <f>#REF!-#REF!</f>
        <v>#REF!</v>
      </c>
      <c r="Y695" s="143" t="e">
        <f>#REF!-#REF!</f>
        <v>#REF!</v>
      </c>
      <c r="Z695" s="143" t="e">
        <f>#REF!-#REF!</f>
        <v>#REF!</v>
      </c>
      <c r="AA695" s="143" t="e">
        <f>#REF!-#REF!</f>
        <v>#REF!</v>
      </c>
      <c r="AB695" s="143" t="e">
        <f>#REF!-#REF!</f>
        <v>#REF!</v>
      </c>
      <c r="AC695" s="143" t="e">
        <f>#REF!-#REF!</f>
        <v>#REF!</v>
      </c>
      <c r="AD695" s="143" t="e">
        <f>#REF!-#REF!</f>
        <v>#REF!</v>
      </c>
      <c r="AE695" s="143" t="e">
        <f>#REF!-#REF!</f>
        <v>#REF!</v>
      </c>
      <c r="AF695" s="143" t="e">
        <f>#REF!-#REF!</f>
        <v>#REF!</v>
      </c>
      <c r="AG695" s="143" t="e">
        <f>#REF!-#REF!</f>
        <v>#REF!</v>
      </c>
      <c r="AH695" s="143" t="e">
        <f>#REF!-#REF!</f>
        <v>#REF!</v>
      </c>
      <c r="AI695" s="143" t="e">
        <f>#REF!-#REF!</f>
        <v>#REF!</v>
      </c>
      <c r="AJ695" s="143" t="e">
        <f>#REF!-#REF!</f>
        <v>#REF!</v>
      </c>
      <c r="AK695" s="143" t="e">
        <f>#REF!-#REF!</f>
        <v>#REF!</v>
      </c>
      <c r="AL695" s="143" t="e">
        <f>#REF!-#REF!</f>
        <v>#REF!</v>
      </c>
      <c r="AM695" s="143" t="e">
        <f>#REF!-#REF!</f>
        <v>#REF!</v>
      </c>
      <c r="AN695" s="143" t="e">
        <f>#REF!-#REF!</f>
        <v>#REF!</v>
      </c>
      <c r="AO695" s="143" t="e">
        <f>#REF!-#REF!</f>
        <v>#REF!</v>
      </c>
      <c r="AP695" s="143" t="e">
        <f>#REF!-#REF!</f>
        <v>#REF!</v>
      </c>
      <c r="AQ695" s="143" t="e">
        <f>#REF!-#REF!</f>
        <v>#REF!</v>
      </c>
      <c r="AR695" s="143" t="e">
        <f>#REF!-#REF!</f>
        <v>#REF!</v>
      </c>
      <c r="AS695" s="143" t="e">
        <f>#REF!-#REF!</f>
        <v>#REF!</v>
      </c>
      <c r="AT695" s="143" t="e">
        <f>#REF!-#REF!</f>
        <v>#REF!</v>
      </c>
      <c r="AU695" s="143" t="e">
        <f>#REF!-#REF!</f>
        <v>#REF!</v>
      </c>
      <c r="AV695" s="143" t="e">
        <f>#REF!-#REF!</f>
        <v>#REF!</v>
      </c>
      <c r="AW695" s="143" t="e">
        <f>#REF!-#REF!</f>
        <v>#REF!</v>
      </c>
      <c r="AX695" s="143" t="e">
        <f>#REF!-#REF!</f>
        <v>#REF!</v>
      </c>
      <c r="AY695" s="143" t="e">
        <f>#REF!-#REF!</f>
        <v>#REF!</v>
      </c>
      <c r="AZ695" s="143" t="e">
        <f>#REF!-#REF!</f>
        <v>#REF!</v>
      </c>
      <c r="BA695" s="143" t="e">
        <f>#REF!-#REF!</f>
        <v>#REF!</v>
      </c>
      <c r="BB695" s="143" t="e">
        <f>#REF!-#REF!</f>
        <v>#REF!</v>
      </c>
      <c r="BC695" s="143" t="e">
        <f>#REF!-#REF!</f>
        <v>#REF!</v>
      </c>
      <c r="BD695" s="143" t="e">
        <f>#REF!-#REF!</f>
        <v>#REF!</v>
      </c>
      <c r="BE695" s="143" t="e">
        <f>#REF!-#REF!</f>
        <v>#REF!</v>
      </c>
      <c r="BF695" s="143" t="e">
        <f>#REF!-#REF!</f>
        <v>#REF!</v>
      </c>
      <c r="BG695" s="143" t="e">
        <f>#REF!-#REF!</f>
        <v>#REF!</v>
      </c>
      <c r="BH695" s="143" t="e">
        <f>#REF!-#REF!</f>
        <v>#REF!</v>
      </c>
      <c r="BI695" s="143" t="e">
        <f>#REF!-#REF!</f>
        <v>#REF!</v>
      </c>
      <c r="BJ695" s="143" t="e">
        <f>#REF!-#REF!</f>
        <v>#REF!</v>
      </c>
      <c r="BK695" s="143" t="e">
        <f>#REF!-#REF!</f>
        <v>#REF!</v>
      </c>
      <c r="BL695" s="143" t="e">
        <f>#REF!-#REF!</f>
        <v>#REF!</v>
      </c>
      <c r="BM695" s="143" t="e">
        <f>#REF!-#REF!</f>
        <v>#REF!</v>
      </c>
      <c r="BN695" s="143" t="e">
        <f>#REF!-#REF!</f>
        <v>#REF!</v>
      </c>
      <c r="BO695" s="143" t="e">
        <f>#REF!-#REF!</f>
        <v>#REF!</v>
      </c>
      <c r="BP695" s="143" t="e">
        <f>#REF!-#REF!</f>
        <v>#REF!</v>
      </c>
      <c r="BQ695" s="143" t="e">
        <f>#REF!-#REF!</f>
        <v>#REF!</v>
      </c>
      <c r="BR695" s="143" t="e">
        <f>#REF!-#REF!</f>
        <v>#REF!</v>
      </c>
      <c r="BS695" s="143" t="e">
        <f>#REF!-#REF!</f>
        <v>#REF!</v>
      </c>
      <c r="BT695" s="143" t="e">
        <f>#REF!-#REF!</f>
        <v>#REF!</v>
      </c>
      <c r="BU695" s="143" t="e">
        <f>#REF!-#REF!</f>
        <v>#REF!</v>
      </c>
      <c r="BV695" s="143" t="e">
        <f>#REF!-#REF!</f>
        <v>#REF!</v>
      </c>
      <c r="BW695" s="143" t="e">
        <f>#REF!-#REF!</f>
        <v>#REF!</v>
      </c>
      <c r="BX695" s="143" t="e">
        <f>#REF!-#REF!</f>
        <v>#REF!</v>
      </c>
      <c r="BY695" s="143" t="e">
        <f>#REF!-#REF!</f>
        <v>#REF!</v>
      </c>
      <c r="CA695" s="143" t="e">
        <f>#REF!-#REF!</f>
        <v>#REF!</v>
      </c>
      <c r="CB695" s="143" t="e">
        <f>#REF!-#REF!</f>
        <v>#REF!</v>
      </c>
    </row>
    <row r="696" spans="8:80" hidden="1" x14ac:dyDescent="0.3">
      <c r="H696" s="143">
        <f t="shared" ref="H696:BS696" si="82">H244-BZ244</f>
        <v>0</v>
      </c>
      <c r="I696" s="143">
        <f t="shared" si="82"/>
        <v>0</v>
      </c>
      <c r="J696" s="143">
        <f t="shared" si="82"/>
        <v>0</v>
      </c>
      <c r="K696" s="143">
        <f t="shared" si="82"/>
        <v>0</v>
      </c>
      <c r="L696" s="143">
        <f t="shared" si="82"/>
        <v>0</v>
      </c>
      <c r="M696" s="143">
        <f t="shared" si="82"/>
        <v>0</v>
      </c>
      <c r="N696" s="143">
        <f t="shared" si="82"/>
        <v>0</v>
      </c>
      <c r="O696" s="143">
        <f t="shared" si="82"/>
        <v>0</v>
      </c>
      <c r="P696" s="143">
        <f t="shared" si="82"/>
        <v>0</v>
      </c>
      <c r="Q696" s="143">
        <f t="shared" si="82"/>
        <v>0</v>
      </c>
      <c r="R696" s="143">
        <f t="shared" si="82"/>
        <v>0</v>
      </c>
      <c r="S696" s="143">
        <f t="shared" si="82"/>
        <v>0</v>
      </c>
      <c r="T696" s="143">
        <f t="shared" si="82"/>
        <v>0</v>
      </c>
      <c r="U696" s="143">
        <f t="shared" si="82"/>
        <v>0</v>
      </c>
      <c r="V696" s="143">
        <f t="shared" si="82"/>
        <v>0</v>
      </c>
      <c r="W696" s="143">
        <f t="shared" si="82"/>
        <v>0</v>
      </c>
      <c r="X696" s="143">
        <f t="shared" si="82"/>
        <v>0</v>
      </c>
      <c r="Y696" s="143">
        <f t="shared" si="82"/>
        <v>0</v>
      </c>
      <c r="Z696" s="143">
        <f t="shared" si="82"/>
        <v>0</v>
      </c>
      <c r="AA696" s="143">
        <f t="shared" si="82"/>
        <v>0</v>
      </c>
      <c r="AB696" s="143">
        <f t="shared" si="82"/>
        <v>0</v>
      </c>
      <c r="AC696" s="143">
        <f t="shared" si="82"/>
        <v>0</v>
      </c>
      <c r="AD696" s="143">
        <f t="shared" si="82"/>
        <v>0</v>
      </c>
      <c r="AE696" s="143">
        <f t="shared" si="82"/>
        <v>0</v>
      </c>
      <c r="AF696" s="143">
        <f t="shared" si="82"/>
        <v>0</v>
      </c>
      <c r="AG696" s="143">
        <f t="shared" si="82"/>
        <v>0</v>
      </c>
      <c r="AH696" s="143">
        <f t="shared" si="82"/>
        <v>0</v>
      </c>
      <c r="AI696" s="143">
        <f t="shared" si="82"/>
        <v>0</v>
      </c>
      <c r="AJ696" s="143">
        <f t="shared" si="82"/>
        <v>0</v>
      </c>
      <c r="AK696" s="143">
        <f t="shared" si="82"/>
        <v>0</v>
      </c>
      <c r="AL696" s="143">
        <f t="shared" si="82"/>
        <v>0</v>
      </c>
      <c r="AM696" s="143">
        <f t="shared" si="82"/>
        <v>0</v>
      </c>
      <c r="AN696" s="143">
        <f t="shared" si="82"/>
        <v>0</v>
      </c>
      <c r="AO696" s="143">
        <f t="shared" si="82"/>
        <v>0</v>
      </c>
      <c r="AP696" s="143">
        <f t="shared" si="82"/>
        <v>0</v>
      </c>
      <c r="AQ696" s="143">
        <f t="shared" si="82"/>
        <v>0</v>
      </c>
      <c r="AR696" s="143">
        <f t="shared" si="82"/>
        <v>0</v>
      </c>
      <c r="AS696" s="143">
        <f t="shared" si="82"/>
        <v>0</v>
      </c>
      <c r="AT696" s="143">
        <f t="shared" si="82"/>
        <v>0</v>
      </c>
      <c r="AU696" s="143">
        <f t="shared" si="82"/>
        <v>0</v>
      </c>
      <c r="AV696" s="143">
        <f t="shared" si="82"/>
        <v>0</v>
      </c>
      <c r="AW696" s="143">
        <f t="shared" si="82"/>
        <v>0</v>
      </c>
      <c r="AX696" s="143">
        <f t="shared" si="82"/>
        <v>0</v>
      </c>
      <c r="AY696" s="143">
        <f t="shared" si="82"/>
        <v>0</v>
      </c>
      <c r="AZ696" s="143">
        <f t="shared" si="82"/>
        <v>0</v>
      </c>
      <c r="BA696" s="143">
        <f t="shared" si="82"/>
        <v>0</v>
      </c>
      <c r="BB696" s="143">
        <f t="shared" si="82"/>
        <v>0</v>
      </c>
      <c r="BC696" s="143">
        <f t="shared" si="82"/>
        <v>0</v>
      </c>
      <c r="BD696" s="143">
        <f t="shared" si="82"/>
        <v>0</v>
      </c>
      <c r="BE696" s="143">
        <f t="shared" si="82"/>
        <v>0</v>
      </c>
      <c r="BF696" s="143">
        <f t="shared" si="82"/>
        <v>0</v>
      </c>
      <c r="BG696" s="143">
        <f t="shared" si="82"/>
        <v>0</v>
      </c>
      <c r="BH696" s="143">
        <f t="shared" si="82"/>
        <v>0</v>
      </c>
      <c r="BI696" s="143">
        <f t="shared" si="82"/>
        <v>0</v>
      </c>
      <c r="BJ696" s="143">
        <f t="shared" si="82"/>
        <v>0</v>
      </c>
      <c r="BK696" s="143">
        <f t="shared" si="82"/>
        <v>0</v>
      </c>
      <c r="BL696" s="143">
        <f t="shared" si="82"/>
        <v>0</v>
      </c>
      <c r="BM696" s="143">
        <f t="shared" si="82"/>
        <v>0</v>
      </c>
      <c r="BN696" s="143">
        <f t="shared" si="82"/>
        <v>0</v>
      </c>
      <c r="BO696" s="143">
        <f t="shared" si="82"/>
        <v>0</v>
      </c>
      <c r="BP696" s="143">
        <f t="shared" si="82"/>
        <v>0</v>
      </c>
      <c r="BQ696" s="143">
        <f t="shared" si="82"/>
        <v>0</v>
      </c>
      <c r="BR696" s="143">
        <f t="shared" si="82"/>
        <v>0</v>
      </c>
      <c r="BS696" s="143">
        <f t="shared" si="82"/>
        <v>0</v>
      </c>
      <c r="BT696" s="143">
        <f t="shared" ref="BT696:BX696" si="83">BT244-EL244</f>
        <v>0</v>
      </c>
      <c r="BU696" s="143">
        <f t="shared" si="83"/>
        <v>0</v>
      </c>
      <c r="BV696" s="143">
        <f t="shared" si="83"/>
        <v>0</v>
      </c>
      <c r="BW696" s="143">
        <f t="shared" si="83"/>
        <v>0</v>
      </c>
      <c r="BX696" s="143">
        <f t="shared" si="83"/>
        <v>0</v>
      </c>
      <c r="BY696" s="143" t="e">
        <f>BY244-#REF!</f>
        <v>#REF!</v>
      </c>
      <c r="CA696" s="143" t="e">
        <f>CA244-#REF!</f>
        <v>#REF!</v>
      </c>
      <c r="CB696" s="143" t="e">
        <f>CB244-#REF!</f>
        <v>#REF!</v>
      </c>
    </row>
    <row r="697" spans="8:80" hidden="1" x14ac:dyDescent="0.3">
      <c r="H697" s="143" t="e">
        <f>#REF!-#REF!</f>
        <v>#REF!</v>
      </c>
      <c r="I697" s="143" t="e">
        <f>#REF!-#REF!</f>
        <v>#REF!</v>
      </c>
      <c r="J697" s="143" t="e">
        <f>#REF!-#REF!</f>
        <v>#REF!</v>
      </c>
      <c r="K697" s="143" t="e">
        <f>#REF!-#REF!</f>
        <v>#REF!</v>
      </c>
      <c r="L697" s="143" t="e">
        <f>#REF!-#REF!</f>
        <v>#REF!</v>
      </c>
      <c r="M697" s="143" t="e">
        <f>#REF!-#REF!</f>
        <v>#REF!</v>
      </c>
      <c r="N697" s="143" t="e">
        <f>#REF!-#REF!</f>
        <v>#REF!</v>
      </c>
      <c r="O697" s="143" t="e">
        <f>#REF!-#REF!</f>
        <v>#REF!</v>
      </c>
      <c r="P697" s="143" t="e">
        <f>#REF!-#REF!</f>
        <v>#REF!</v>
      </c>
      <c r="Q697" s="143" t="e">
        <f>#REF!-#REF!</f>
        <v>#REF!</v>
      </c>
      <c r="R697" s="143" t="e">
        <f>#REF!-#REF!</f>
        <v>#REF!</v>
      </c>
      <c r="S697" s="143" t="e">
        <f>#REF!-#REF!</f>
        <v>#REF!</v>
      </c>
      <c r="T697" s="143" t="e">
        <f>#REF!-#REF!</f>
        <v>#REF!</v>
      </c>
      <c r="U697" s="143" t="e">
        <f>#REF!-#REF!</f>
        <v>#REF!</v>
      </c>
      <c r="V697" s="143" t="e">
        <f>#REF!-#REF!</f>
        <v>#REF!</v>
      </c>
      <c r="W697" s="143" t="e">
        <f>#REF!-#REF!</f>
        <v>#REF!</v>
      </c>
      <c r="X697" s="143" t="e">
        <f>#REF!-#REF!</f>
        <v>#REF!</v>
      </c>
      <c r="Y697" s="143" t="e">
        <f>#REF!-#REF!</f>
        <v>#REF!</v>
      </c>
      <c r="Z697" s="143" t="e">
        <f>#REF!-#REF!</f>
        <v>#REF!</v>
      </c>
      <c r="AA697" s="143" t="e">
        <f>#REF!-#REF!</f>
        <v>#REF!</v>
      </c>
      <c r="AB697" s="143" t="e">
        <f>#REF!-#REF!</f>
        <v>#REF!</v>
      </c>
      <c r="AC697" s="143" t="e">
        <f>#REF!-#REF!</f>
        <v>#REF!</v>
      </c>
      <c r="AD697" s="143" t="e">
        <f>#REF!-#REF!</f>
        <v>#REF!</v>
      </c>
      <c r="AE697" s="143" t="e">
        <f>#REF!-#REF!</f>
        <v>#REF!</v>
      </c>
      <c r="AF697" s="143" t="e">
        <f>#REF!-#REF!</f>
        <v>#REF!</v>
      </c>
      <c r="AG697" s="143" t="e">
        <f>#REF!-#REF!</f>
        <v>#REF!</v>
      </c>
      <c r="AH697" s="143" t="e">
        <f>#REF!-#REF!</f>
        <v>#REF!</v>
      </c>
      <c r="AI697" s="143" t="e">
        <f>#REF!-#REF!</f>
        <v>#REF!</v>
      </c>
      <c r="AJ697" s="143" t="e">
        <f>#REF!-#REF!</f>
        <v>#REF!</v>
      </c>
      <c r="AK697" s="143" t="e">
        <f>#REF!-#REF!</f>
        <v>#REF!</v>
      </c>
      <c r="AL697" s="143" t="e">
        <f>#REF!-#REF!</f>
        <v>#REF!</v>
      </c>
      <c r="AM697" s="143" t="e">
        <f>#REF!-#REF!</f>
        <v>#REF!</v>
      </c>
      <c r="AN697" s="143" t="e">
        <f>#REF!-#REF!</f>
        <v>#REF!</v>
      </c>
      <c r="AO697" s="143" t="e">
        <f>#REF!-#REF!</f>
        <v>#REF!</v>
      </c>
      <c r="AP697" s="143" t="e">
        <f>#REF!-#REF!</f>
        <v>#REF!</v>
      </c>
      <c r="AQ697" s="143" t="e">
        <f>#REF!-#REF!</f>
        <v>#REF!</v>
      </c>
      <c r="AR697" s="143" t="e">
        <f>#REF!-#REF!</f>
        <v>#REF!</v>
      </c>
      <c r="AS697" s="143" t="e">
        <f>#REF!-#REF!</f>
        <v>#REF!</v>
      </c>
      <c r="AT697" s="143" t="e">
        <f>#REF!-#REF!</f>
        <v>#REF!</v>
      </c>
      <c r="AU697" s="143" t="e">
        <f>#REF!-#REF!</f>
        <v>#REF!</v>
      </c>
      <c r="AV697" s="143" t="e">
        <f>#REF!-#REF!</f>
        <v>#REF!</v>
      </c>
      <c r="AW697" s="143" t="e">
        <f>#REF!-#REF!</f>
        <v>#REF!</v>
      </c>
      <c r="AX697" s="143" t="e">
        <f>#REF!-#REF!</f>
        <v>#REF!</v>
      </c>
      <c r="AY697" s="143" t="e">
        <f>#REF!-#REF!</f>
        <v>#REF!</v>
      </c>
      <c r="AZ697" s="143" t="e">
        <f>#REF!-#REF!</f>
        <v>#REF!</v>
      </c>
      <c r="BA697" s="143" t="e">
        <f>#REF!-#REF!</f>
        <v>#REF!</v>
      </c>
      <c r="BB697" s="143" t="e">
        <f>#REF!-#REF!</f>
        <v>#REF!</v>
      </c>
      <c r="BC697" s="143" t="e">
        <f>#REF!-#REF!</f>
        <v>#REF!</v>
      </c>
      <c r="BD697" s="143" t="e">
        <f>#REF!-#REF!</f>
        <v>#REF!</v>
      </c>
      <c r="BE697" s="143" t="e">
        <f>#REF!-#REF!</f>
        <v>#REF!</v>
      </c>
      <c r="BF697" s="143" t="e">
        <f>#REF!-#REF!</f>
        <v>#REF!</v>
      </c>
      <c r="BG697" s="143" t="e">
        <f>#REF!-#REF!</f>
        <v>#REF!</v>
      </c>
      <c r="BH697" s="143" t="e">
        <f>#REF!-#REF!</f>
        <v>#REF!</v>
      </c>
      <c r="BI697" s="143" t="e">
        <f>#REF!-#REF!</f>
        <v>#REF!</v>
      </c>
      <c r="BJ697" s="143" t="e">
        <f>#REF!-#REF!</f>
        <v>#REF!</v>
      </c>
      <c r="BK697" s="143" t="e">
        <f>#REF!-#REF!</f>
        <v>#REF!</v>
      </c>
      <c r="BL697" s="143" t="e">
        <f>#REF!-#REF!</f>
        <v>#REF!</v>
      </c>
      <c r="BM697" s="143" t="e">
        <f>#REF!-#REF!</f>
        <v>#REF!</v>
      </c>
      <c r="BN697" s="143" t="e">
        <f>#REF!-#REF!</f>
        <v>#REF!</v>
      </c>
      <c r="BO697" s="143" t="e">
        <f>#REF!-#REF!</f>
        <v>#REF!</v>
      </c>
      <c r="BP697" s="143" t="e">
        <f>#REF!-#REF!</f>
        <v>#REF!</v>
      </c>
      <c r="BQ697" s="143" t="e">
        <f>#REF!-#REF!</f>
        <v>#REF!</v>
      </c>
      <c r="BR697" s="143" t="e">
        <f>#REF!-#REF!</f>
        <v>#REF!</v>
      </c>
      <c r="BS697" s="143" t="e">
        <f>#REF!-#REF!</f>
        <v>#REF!</v>
      </c>
      <c r="BT697" s="143" t="e">
        <f>#REF!-#REF!</f>
        <v>#REF!</v>
      </c>
      <c r="BU697" s="143" t="e">
        <f>#REF!-#REF!</f>
        <v>#REF!</v>
      </c>
      <c r="BV697" s="143" t="e">
        <f>#REF!-#REF!</f>
        <v>#REF!</v>
      </c>
      <c r="BW697" s="143" t="e">
        <f>#REF!-#REF!</f>
        <v>#REF!</v>
      </c>
      <c r="BX697" s="143" t="e">
        <f>#REF!-#REF!</f>
        <v>#REF!</v>
      </c>
      <c r="BY697" s="143" t="e">
        <f>#REF!-#REF!</f>
        <v>#REF!</v>
      </c>
      <c r="CA697" s="143" t="e">
        <f>#REF!-#REF!</f>
        <v>#REF!</v>
      </c>
      <c r="CB697" s="143" t="e">
        <f>#REF!-#REF!</f>
        <v>#REF!</v>
      </c>
    </row>
    <row r="698" spans="8:80" hidden="1" x14ac:dyDescent="0.3">
      <c r="H698" s="143">
        <f t="shared" ref="H698:BS701" si="84">H245-BZ245</f>
        <v>0</v>
      </c>
      <c r="I698" s="143">
        <f t="shared" si="84"/>
        <v>0</v>
      </c>
      <c r="J698" s="143">
        <f t="shared" si="84"/>
        <v>0</v>
      </c>
      <c r="K698" s="143">
        <f t="shared" si="84"/>
        <v>0</v>
      </c>
      <c r="L698" s="143">
        <f t="shared" si="84"/>
        <v>0</v>
      </c>
      <c r="M698" s="143">
        <f t="shared" si="84"/>
        <v>0</v>
      </c>
      <c r="N698" s="143">
        <f t="shared" si="84"/>
        <v>0</v>
      </c>
      <c r="O698" s="143">
        <f t="shared" si="84"/>
        <v>0</v>
      </c>
      <c r="P698" s="143">
        <f t="shared" si="84"/>
        <v>0</v>
      </c>
      <c r="Q698" s="143">
        <f t="shared" si="84"/>
        <v>0</v>
      </c>
      <c r="R698" s="143">
        <f t="shared" si="84"/>
        <v>0</v>
      </c>
      <c r="S698" s="143">
        <f t="shared" si="84"/>
        <v>0</v>
      </c>
      <c r="T698" s="143">
        <f t="shared" si="84"/>
        <v>0</v>
      </c>
      <c r="U698" s="143">
        <f t="shared" si="84"/>
        <v>0</v>
      </c>
      <c r="V698" s="143">
        <f t="shared" si="84"/>
        <v>0</v>
      </c>
      <c r="W698" s="143">
        <f t="shared" si="84"/>
        <v>0</v>
      </c>
      <c r="X698" s="143">
        <f t="shared" si="84"/>
        <v>0</v>
      </c>
      <c r="Y698" s="143">
        <f t="shared" si="84"/>
        <v>0</v>
      </c>
      <c r="Z698" s="143">
        <f t="shared" si="84"/>
        <v>0</v>
      </c>
      <c r="AA698" s="143">
        <f t="shared" si="84"/>
        <v>0</v>
      </c>
      <c r="AB698" s="143">
        <f t="shared" si="84"/>
        <v>0</v>
      </c>
      <c r="AC698" s="143">
        <f t="shared" si="84"/>
        <v>0</v>
      </c>
      <c r="AD698" s="143">
        <f t="shared" si="84"/>
        <v>0</v>
      </c>
      <c r="AE698" s="143">
        <f t="shared" si="84"/>
        <v>0</v>
      </c>
      <c r="AF698" s="143">
        <f t="shared" si="84"/>
        <v>0</v>
      </c>
      <c r="AG698" s="143">
        <f t="shared" si="84"/>
        <v>0</v>
      </c>
      <c r="AH698" s="143">
        <f t="shared" si="84"/>
        <v>0</v>
      </c>
      <c r="AI698" s="143">
        <f t="shared" si="84"/>
        <v>0</v>
      </c>
      <c r="AJ698" s="143">
        <f t="shared" si="84"/>
        <v>0</v>
      </c>
      <c r="AK698" s="143">
        <f t="shared" si="84"/>
        <v>0</v>
      </c>
      <c r="AL698" s="143">
        <f t="shared" si="84"/>
        <v>0</v>
      </c>
      <c r="AM698" s="143">
        <f t="shared" si="84"/>
        <v>0</v>
      </c>
      <c r="AN698" s="143">
        <f t="shared" si="84"/>
        <v>0</v>
      </c>
      <c r="AO698" s="143">
        <f t="shared" si="84"/>
        <v>0</v>
      </c>
      <c r="AP698" s="143">
        <f t="shared" si="84"/>
        <v>0</v>
      </c>
      <c r="AQ698" s="143">
        <f t="shared" si="84"/>
        <v>0</v>
      </c>
      <c r="AR698" s="143">
        <f t="shared" si="84"/>
        <v>0</v>
      </c>
      <c r="AS698" s="143">
        <f t="shared" si="84"/>
        <v>0</v>
      </c>
      <c r="AT698" s="143">
        <f t="shared" si="84"/>
        <v>0</v>
      </c>
      <c r="AU698" s="143">
        <f t="shared" si="84"/>
        <v>0</v>
      </c>
      <c r="AV698" s="143">
        <f t="shared" si="84"/>
        <v>0</v>
      </c>
      <c r="AW698" s="143">
        <f t="shared" si="84"/>
        <v>0</v>
      </c>
      <c r="AX698" s="143">
        <f t="shared" si="84"/>
        <v>0</v>
      </c>
      <c r="AY698" s="143">
        <f t="shared" si="84"/>
        <v>0</v>
      </c>
      <c r="AZ698" s="143">
        <f t="shared" si="84"/>
        <v>0</v>
      </c>
      <c r="BA698" s="143">
        <f t="shared" si="84"/>
        <v>0</v>
      </c>
      <c r="BB698" s="143">
        <f t="shared" si="84"/>
        <v>0</v>
      </c>
      <c r="BC698" s="143">
        <f t="shared" si="84"/>
        <v>0</v>
      </c>
      <c r="BD698" s="143">
        <f t="shared" si="84"/>
        <v>0</v>
      </c>
      <c r="BE698" s="143">
        <f t="shared" si="84"/>
        <v>0</v>
      </c>
      <c r="BF698" s="143">
        <f t="shared" si="84"/>
        <v>0</v>
      </c>
      <c r="BG698" s="143">
        <f t="shared" si="84"/>
        <v>0</v>
      </c>
      <c r="BH698" s="143">
        <f t="shared" si="84"/>
        <v>0</v>
      </c>
      <c r="BI698" s="143">
        <f t="shared" si="84"/>
        <v>0</v>
      </c>
      <c r="BJ698" s="143">
        <f t="shared" si="84"/>
        <v>0</v>
      </c>
      <c r="BK698" s="143">
        <f t="shared" si="84"/>
        <v>0</v>
      </c>
      <c r="BL698" s="143">
        <f t="shared" si="84"/>
        <v>0</v>
      </c>
      <c r="BM698" s="143">
        <f t="shared" si="84"/>
        <v>0</v>
      </c>
      <c r="BN698" s="143">
        <f t="shared" si="84"/>
        <v>0</v>
      </c>
      <c r="BO698" s="143">
        <f t="shared" si="84"/>
        <v>0</v>
      </c>
      <c r="BP698" s="143">
        <f t="shared" si="84"/>
        <v>0</v>
      </c>
      <c r="BQ698" s="143">
        <f t="shared" si="84"/>
        <v>0</v>
      </c>
      <c r="BR698" s="143">
        <f t="shared" si="84"/>
        <v>0</v>
      </c>
      <c r="BS698" s="143">
        <f t="shared" si="84"/>
        <v>0</v>
      </c>
      <c r="BT698" s="143">
        <f t="shared" ref="BP698:BX701" si="85">BT245-EL245</f>
        <v>0</v>
      </c>
      <c r="BU698" s="143">
        <f t="shared" si="85"/>
        <v>0</v>
      </c>
      <c r="BV698" s="143">
        <f t="shared" si="85"/>
        <v>0</v>
      </c>
      <c r="BW698" s="143">
        <f t="shared" si="85"/>
        <v>0</v>
      </c>
      <c r="BX698" s="143">
        <f t="shared" si="85"/>
        <v>0</v>
      </c>
      <c r="BY698" s="143" t="e">
        <f>BY245-#REF!</f>
        <v>#REF!</v>
      </c>
      <c r="CA698" s="143" t="e">
        <f>CA245-#REF!</f>
        <v>#REF!</v>
      </c>
      <c r="CB698" s="143" t="e">
        <f>CB245-#REF!</f>
        <v>#REF!</v>
      </c>
    </row>
    <row r="699" spans="8:80" hidden="1" x14ac:dyDescent="0.3">
      <c r="H699" s="143">
        <f t="shared" si="84"/>
        <v>0</v>
      </c>
      <c r="I699" s="143">
        <f t="shared" si="84"/>
        <v>0</v>
      </c>
      <c r="J699" s="143">
        <f t="shared" si="84"/>
        <v>0</v>
      </c>
      <c r="K699" s="143">
        <f t="shared" si="84"/>
        <v>0</v>
      </c>
      <c r="L699" s="143">
        <f t="shared" si="84"/>
        <v>0</v>
      </c>
      <c r="M699" s="143">
        <f t="shared" si="84"/>
        <v>0</v>
      </c>
      <c r="N699" s="143">
        <f t="shared" si="84"/>
        <v>0</v>
      </c>
      <c r="O699" s="143">
        <f t="shared" si="84"/>
        <v>0</v>
      </c>
      <c r="P699" s="143">
        <f t="shared" si="84"/>
        <v>0</v>
      </c>
      <c r="Q699" s="143">
        <f t="shared" si="84"/>
        <v>0</v>
      </c>
      <c r="R699" s="143">
        <f t="shared" si="84"/>
        <v>0</v>
      </c>
      <c r="S699" s="143">
        <f t="shared" si="84"/>
        <v>0</v>
      </c>
      <c r="T699" s="143">
        <f t="shared" si="84"/>
        <v>0</v>
      </c>
      <c r="U699" s="143">
        <f t="shared" si="84"/>
        <v>0</v>
      </c>
      <c r="V699" s="143">
        <f t="shared" si="84"/>
        <v>0</v>
      </c>
      <c r="W699" s="143">
        <f t="shared" si="84"/>
        <v>0</v>
      </c>
      <c r="X699" s="143">
        <f t="shared" si="84"/>
        <v>0</v>
      </c>
      <c r="Y699" s="143">
        <f t="shared" si="84"/>
        <v>0</v>
      </c>
      <c r="Z699" s="143">
        <f t="shared" si="84"/>
        <v>0</v>
      </c>
      <c r="AA699" s="143">
        <f t="shared" si="84"/>
        <v>0</v>
      </c>
      <c r="AB699" s="143">
        <f t="shared" si="84"/>
        <v>0</v>
      </c>
      <c r="AC699" s="143">
        <f t="shared" si="84"/>
        <v>0</v>
      </c>
      <c r="AD699" s="143">
        <f t="shared" si="84"/>
        <v>0</v>
      </c>
      <c r="AE699" s="143">
        <f t="shared" si="84"/>
        <v>0</v>
      </c>
      <c r="AF699" s="143">
        <f t="shared" si="84"/>
        <v>0</v>
      </c>
      <c r="AG699" s="143">
        <f t="shared" si="84"/>
        <v>0</v>
      </c>
      <c r="AH699" s="143">
        <f t="shared" si="84"/>
        <v>0</v>
      </c>
      <c r="AI699" s="143">
        <f t="shared" si="84"/>
        <v>0</v>
      </c>
      <c r="AJ699" s="143">
        <f t="shared" si="84"/>
        <v>0</v>
      </c>
      <c r="AK699" s="143">
        <f t="shared" si="84"/>
        <v>0</v>
      </c>
      <c r="AL699" s="143">
        <f t="shared" si="84"/>
        <v>0</v>
      </c>
      <c r="AM699" s="143">
        <f t="shared" si="84"/>
        <v>0</v>
      </c>
      <c r="AN699" s="143">
        <f t="shared" si="84"/>
        <v>0</v>
      </c>
      <c r="AO699" s="143">
        <f t="shared" si="84"/>
        <v>0</v>
      </c>
      <c r="AP699" s="143">
        <f t="shared" si="84"/>
        <v>0</v>
      </c>
      <c r="AQ699" s="143">
        <f t="shared" si="84"/>
        <v>0</v>
      </c>
      <c r="AR699" s="143">
        <f t="shared" si="84"/>
        <v>0</v>
      </c>
      <c r="AS699" s="143">
        <f t="shared" si="84"/>
        <v>0</v>
      </c>
      <c r="AT699" s="143">
        <f t="shared" si="84"/>
        <v>0</v>
      </c>
      <c r="AU699" s="143">
        <f t="shared" si="84"/>
        <v>0</v>
      </c>
      <c r="AV699" s="143">
        <f t="shared" si="84"/>
        <v>0</v>
      </c>
      <c r="AW699" s="143">
        <f t="shared" si="84"/>
        <v>0</v>
      </c>
      <c r="AX699" s="143">
        <f t="shared" si="84"/>
        <v>0</v>
      </c>
      <c r="AY699" s="143">
        <f t="shared" si="84"/>
        <v>0</v>
      </c>
      <c r="AZ699" s="143">
        <f t="shared" si="84"/>
        <v>0</v>
      </c>
      <c r="BA699" s="143">
        <f t="shared" si="84"/>
        <v>0</v>
      </c>
      <c r="BB699" s="143">
        <f t="shared" si="84"/>
        <v>0</v>
      </c>
      <c r="BC699" s="143">
        <f t="shared" si="84"/>
        <v>0</v>
      </c>
      <c r="BD699" s="143">
        <f t="shared" si="84"/>
        <v>0</v>
      </c>
      <c r="BE699" s="143">
        <f t="shared" si="84"/>
        <v>0</v>
      </c>
      <c r="BF699" s="143">
        <f t="shared" si="84"/>
        <v>0</v>
      </c>
      <c r="BG699" s="143">
        <f t="shared" si="84"/>
        <v>0</v>
      </c>
      <c r="BH699" s="143">
        <f t="shared" si="84"/>
        <v>0</v>
      </c>
      <c r="BI699" s="143">
        <f t="shared" si="84"/>
        <v>0</v>
      </c>
      <c r="BJ699" s="143">
        <f t="shared" si="84"/>
        <v>0</v>
      </c>
      <c r="BK699" s="143">
        <f t="shared" si="84"/>
        <v>0</v>
      </c>
      <c r="BL699" s="143">
        <f t="shared" si="84"/>
        <v>0</v>
      </c>
      <c r="BM699" s="143">
        <f t="shared" si="84"/>
        <v>0</v>
      </c>
      <c r="BN699" s="143">
        <f t="shared" si="84"/>
        <v>0</v>
      </c>
      <c r="BO699" s="143">
        <f t="shared" si="84"/>
        <v>0</v>
      </c>
      <c r="BP699" s="143">
        <f t="shared" si="85"/>
        <v>0</v>
      </c>
      <c r="BQ699" s="143">
        <f t="shared" si="85"/>
        <v>0</v>
      </c>
      <c r="BR699" s="143">
        <f t="shared" si="85"/>
        <v>0</v>
      </c>
      <c r="BS699" s="143">
        <f t="shared" si="85"/>
        <v>0</v>
      </c>
      <c r="BT699" s="143">
        <f t="shared" si="85"/>
        <v>0</v>
      </c>
      <c r="BU699" s="143">
        <f t="shared" si="85"/>
        <v>0</v>
      </c>
      <c r="BV699" s="143">
        <f t="shared" si="85"/>
        <v>0</v>
      </c>
      <c r="BW699" s="143">
        <f t="shared" si="85"/>
        <v>0</v>
      </c>
      <c r="BX699" s="143">
        <f t="shared" si="85"/>
        <v>0</v>
      </c>
      <c r="BY699" s="143" t="e">
        <f>BY246-#REF!</f>
        <v>#REF!</v>
      </c>
      <c r="CA699" s="143" t="e">
        <f>CA246-#REF!</f>
        <v>#REF!</v>
      </c>
      <c r="CB699" s="143" t="e">
        <f>CB246-#REF!</f>
        <v>#REF!</v>
      </c>
    </row>
    <row r="700" spans="8:80" hidden="1" x14ac:dyDescent="0.3">
      <c r="H700" s="143">
        <f t="shared" si="84"/>
        <v>0</v>
      </c>
      <c r="I700" s="143">
        <f t="shared" si="84"/>
        <v>0</v>
      </c>
      <c r="J700" s="143">
        <f t="shared" si="84"/>
        <v>0</v>
      </c>
      <c r="K700" s="143">
        <f t="shared" si="84"/>
        <v>0</v>
      </c>
      <c r="L700" s="143">
        <f t="shared" si="84"/>
        <v>0</v>
      </c>
      <c r="M700" s="143">
        <f t="shared" si="84"/>
        <v>0</v>
      </c>
      <c r="N700" s="143">
        <f t="shared" si="84"/>
        <v>0</v>
      </c>
      <c r="O700" s="143">
        <f t="shared" si="84"/>
        <v>0</v>
      </c>
      <c r="P700" s="143">
        <f t="shared" si="84"/>
        <v>0</v>
      </c>
      <c r="Q700" s="143">
        <f t="shared" si="84"/>
        <v>0</v>
      </c>
      <c r="R700" s="143">
        <f t="shared" si="84"/>
        <v>0</v>
      </c>
      <c r="S700" s="143">
        <f t="shared" si="84"/>
        <v>0</v>
      </c>
      <c r="T700" s="143">
        <f t="shared" si="84"/>
        <v>0</v>
      </c>
      <c r="U700" s="143">
        <f t="shared" si="84"/>
        <v>0</v>
      </c>
      <c r="V700" s="143">
        <f t="shared" si="84"/>
        <v>0</v>
      </c>
      <c r="W700" s="143">
        <f t="shared" si="84"/>
        <v>0</v>
      </c>
      <c r="X700" s="143">
        <f t="shared" si="84"/>
        <v>0</v>
      </c>
      <c r="Y700" s="143">
        <f t="shared" si="84"/>
        <v>0</v>
      </c>
      <c r="Z700" s="143">
        <f t="shared" si="84"/>
        <v>0</v>
      </c>
      <c r="AA700" s="143">
        <f t="shared" si="84"/>
        <v>0</v>
      </c>
      <c r="AB700" s="143">
        <f t="shared" si="84"/>
        <v>0</v>
      </c>
      <c r="AC700" s="143">
        <f t="shared" si="84"/>
        <v>0</v>
      </c>
      <c r="AD700" s="143">
        <f t="shared" si="84"/>
        <v>0</v>
      </c>
      <c r="AE700" s="143">
        <f t="shared" si="84"/>
        <v>0</v>
      </c>
      <c r="AF700" s="143">
        <f t="shared" si="84"/>
        <v>0</v>
      </c>
      <c r="AG700" s="143">
        <f t="shared" si="84"/>
        <v>0</v>
      </c>
      <c r="AH700" s="143">
        <f t="shared" si="84"/>
        <v>0</v>
      </c>
      <c r="AI700" s="143">
        <f t="shared" si="84"/>
        <v>0</v>
      </c>
      <c r="AJ700" s="143">
        <f t="shared" si="84"/>
        <v>0</v>
      </c>
      <c r="AK700" s="143">
        <f t="shared" si="84"/>
        <v>0</v>
      </c>
      <c r="AL700" s="143">
        <f t="shared" si="84"/>
        <v>0</v>
      </c>
      <c r="AM700" s="143">
        <f t="shared" si="84"/>
        <v>0</v>
      </c>
      <c r="AN700" s="143">
        <f t="shared" si="84"/>
        <v>0</v>
      </c>
      <c r="AO700" s="143">
        <f t="shared" si="84"/>
        <v>0</v>
      </c>
      <c r="AP700" s="143">
        <f t="shared" si="84"/>
        <v>0</v>
      </c>
      <c r="AQ700" s="143">
        <f t="shared" si="84"/>
        <v>0</v>
      </c>
      <c r="AR700" s="143">
        <f t="shared" si="84"/>
        <v>0</v>
      </c>
      <c r="AS700" s="143">
        <f t="shared" si="84"/>
        <v>0</v>
      </c>
      <c r="AT700" s="143">
        <f t="shared" si="84"/>
        <v>0</v>
      </c>
      <c r="AU700" s="143">
        <f t="shared" si="84"/>
        <v>0</v>
      </c>
      <c r="AV700" s="143">
        <f t="shared" si="84"/>
        <v>0</v>
      </c>
      <c r="AW700" s="143">
        <f t="shared" si="84"/>
        <v>0</v>
      </c>
      <c r="AX700" s="143">
        <f t="shared" si="84"/>
        <v>0</v>
      </c>
      <c r="AY700" s="143">
        <f t="shared" si="84"/>
        <v>0</v>
      </c>
      <c r="AZ700" s="143">
        <f t="shared" si="84"/>
        <v>0</v>
      </c>
      <c r="BA700" s="143">
        <f t="shared" si="84"/>
        <v>0</v>
      </c>
      <c r="BB700" s="143">
        <f t="shared" si="84"/>
        <v>0</v>
      </c>
      <c r="BC700" s="143">
        <f t="shared" si="84"/>
        <v>0</v>
      </c>
      <c r="BD700" s="143">
        <f t="shared" si="84"/>
        <v>0</v>
      </c>
      <c r="BE700" s="143">
        <f t="shared" si="84"/>
        <v>0</v>
      </c>
      <c r="BF700" s="143">
        <f t="shared" si="84"/>
        <v>0</v>
      </c>
      <c r="BG700" s="143">
        <f t="shared" si="84"/>
        <v>0</v>
      </c>
      <c r="BH700" s="143">
        <f t="shared" si="84"/>
        <v>0</v>
      </c>
      <c r="BI700" s="143">
        <f t="shared" si="84"/>
        <v>0</v>
      </c>
      <c r="BJ700" s="143">
        <f t="shared" si="84"/>
        <v>0</v>
      </c>
      <c r="BK700" s="143">
        <f t="shared" si="84"/>
        <v>0</v>
      </c>
      <c r="BL700" s="143">
        <f t="shared" si="84"/>
        <v>0</v>
      </c>
      <c r="BM700" s="143">
        <f t="shared" si="84"/>
        <v>0</v>
      </c>
      <c r="BN700" s="143">
        <f t="shared" si="84"/>
        <v>0</v>
      </c>
      <c r="BO700" s="143">
        <f t="shared" si="84"/>
        <v>0</v>
      </c>
      <c r="BP700" s="143">
        <f t="shared" si="85"/>
        <v>0</v>
      </c>
      <c r="BQ700" s="143">
        <f t="shared" si="85"/>
        <v>0</v>
      </c>
      <c r="BR700" s="143">
        <f t="shared" si="85"/>
        <v>0</v>
      </c>
      <c r="BS700" s="143">
        <f t="shared" si="85"/>
        <v>0</v>
      </c>
      <c r="BT700" s="143">
        <f t="shared" si="85"/>
        <v>0</v>
      </c>
      <c r="BU700" s="143">
        <f t="shared" si="85"/>
        <v>0</v>
      </c>
      <c r="BV700" s="143">
        <f t="shared" si="85"/>
        <v>0</v>
      </c>
      <c r="BW700" s="143">
        <f t="shared" si="85"/>
        <v>0</v>
      </c>
      <c r="BX700" s="143">
        <f t="shared" si="85"/>
        <v>0</v>
      </c>
      <c r="BY700" s="143" t="e">
        <f>BY247-#REF!</f>
        <v>#REF!</v>
      </c>
      <c r="CA700" s="143" t="e">
        <f>CA247-#REF!</f>
        <v>#REF!</v>
      </c>
      <c r="CB700" s="143" t="e">
        <f>CB247-#REF!</f>
        <v>#REF!</v>
      </c>
    </row>
    <row r="701" spans="8:80" hidden="1" x14ac:dyDescent="0.3">
      <c r="H701" s="143">
        <f t="shared" si="84"/>
        <v>0</v>
      </c>
      <c r="I701" s="143">
        <f t="shared" si="84"/>
        <v>0</v>
      </c>
      <c r="J701" s="143">
        <f t="shared" si="84"/>
        <v>0</v>
      </c>
      <c r="K701" s="143">
        <f t="shared" si="84"/>
        <v>0</v>
      </c>
      <c r="L701" s="143">
        <f t="shared" si="84"/>
        <v>0</v>
      </c>
      <c r="M701" s="143">
        <f t="shared" si="84"/>
        <v>0</v>
      </c>
      <c r="N701" s="143">
        <f t="shared" si="84"/>
        <v>0</v>
      </c>
      <c r="O701" s="143">
        <f t="shared" si="84"/>
        <v>0</v>
      </c>
      <c r="P701" s="143">
        <f t="shared" si="84"/>
        <v>0</v>
      </c>
      <c r="Q701" s="143">
        <f t="shared" si="84"/>
        <v>0</v>
      </c>
      <c r="R701" s="143">
        <f t="shared" si="84"/>
        <v>0</v>
      </c>
      <c r="S701" s="143">
        <f t="shared" si="84"/>
        <v>0</v>
      </c>
      <c r="T701" s="143">
        <f t="shared" si="84"/>
        <v>0</v>
      </c>
      <c r="U701" s="143">
        <f t="shared" si="84"/>
        <v>0</v>
      </c>
      <c r="V701" s="143">
        <f t="shared" si="84"/>
        <v>0</v>
      </c>
      <c r="W701" s="143">
        <f t="shared" si="84"/>
        <v>0</v>
      </c>
      <c r="X701" s="143">
        <f t="shared" si="84"/>
        <v>0</v>
      </c>
      <c r="Y701" s="143">
        <f t="shared" si="84"/>
        <v>0</v>
      </c>
      <c r="Z701" s="143">
        <f t="shared" si="84"/>
        <v>0</v>
      </c>
      <c r="AA701" s="143">
        <f t="shared" si="84"/>
        <v>0</v>
      </c>
      <c r="AB701" s="143">
        <f t="shared" si="84"/>
        <v>0</v>
      </c>
      <c r="AC701" s="143">
        <f t="shared" si="84"/>
        <v>0</v>
      </c>
      <c r="AD701" s="143">
        <f t="shared" si="84"/>
        <v>0</v>
      </c>
      <c r="AE701" s="143">
        <f t="shared" si="84"/>
        <v>0</v>
      </c>
      <c r="AF701" s="143">
        <f t="shared" si="84"/>
        <v>0</v>
      </c>
      <c r="AG701" s="143">
        <f t="shared" si="84"/>
        <v>0</v>
      </c>
      <c r="AH701" s="143">
        <f t="shared" si="84"/>
        <v>0</v>
      </c>
      <c r="AI701" s="143">
        <f t="shared" si="84"/>
        <v>0</v>
      </c>
      <c r="AJ701" s="143">
        <f t="shared" si="84"/>
        <v>0</v>
      </c>
      <c r="AK701" s="143">
        <f t="shared" si="84"/>
        <v>0</v>
      </c>
      <c r="AL701" s="143">
        <f t="shared" si="84"/>
        <v>0</v>
      </c>
      <c r="AM701" s="143">
        <f t="shared" si="84"/>
        <v>0</v>
      </c>
      <c r="AN701" s="143">
        <f t="shared" si="84"/>
        <v>0</v>
      </c>
      <c r="AO701" s="143">
        <f t="shared" si="84"/>
        <v>0</v>
      </c>
      <c r="AP701" s="143">
        <f t="shared" si="84"/>
        <v>0</v>
      </c>
      <c r="AQ701" s="143">
        <f t="shared" si="84"/>
        <v>0</v>
      </c>
      <c r="AR701" s="143">
        <f t="shared" si="84"/>
        <v>0</v>
      </c>
      <c r="AS701" s="143">
        <f t="shared" si="84"/>
        <v>0</v>
      </c>
      <c r="AT701" s="143">
        <f t="shared" si="84"/>
        <v>0</v>
      </c>
      <c r="AU701" s="143">
        <f t="shared" si="84"/>
        <v>0</v>
      </c>
      <c r="AV701" s="143">
        <f t="shared" si="84"/>
        <v>0</v>
      </c>
      <c r="AW701" s="143">
        <f t="shared" si="84"/>
        <v>0</v>
      </c>
      <c r="AX701" s="143">
        <f t="shared" si="84"/>
        <v>0</v>
      </c>
      <c r="AY701" s="143">
        <f t="shared" si="84"/>
        <v>0</v>
      </c>
      <c r="AZ701" s="143">
        <f t="shared" si="84"/>
        <v>0</v>
      </c>
      <c r="BA701" s="143">
        <f t="shared" si="84"/>
        <v>0</v>
      </c>
      <c r="BB701" s="143">
        <f t="shared" si="84"/>
        <v>0</v>
      </c>
      <c r="BC701" s="143">
        <f t="shared" si="84"/>
        <v>0</v>
      </c>
      <c r="BD701" s="143">
        <f t="shared" si="84"/>
        <v>0</v>
      </c>
      <c r="BE701" s="143">
        <f t="shared" si="84"/>
        <v>0</v>
      </c>
      <c r="BF701" s="143">
        <f t="shared" si="84"/>
        <v>0</v>
      </c>
      <c r="BG701" s="143">
        <f t="shared" si="84"/>
        <v>0</v>
      </c>
      <c r="BH701" s="143">
        <f t="shared" si="84"/>
        <v>0</v>
      </c>
      <c r="BI701" s="143">
        <f t="shared" si="84"/>
        <v>0</v>
      </c>
      <c r="BJ701" s="143">
        <f t="shared" si="84"/>
        <v>0</v>
      </c>
      <c r="BK701" s="143">
        <f t="shared" si="84"/>
        <v>0</v>
      </c>
      <c r="BL701" s="143">
        <f t="shared" si="84"/>
        <v>0</v>
      </c>
      <c r="BM701" s="143">
        <f t="shared" si="84"/>
        <v>0</v>
      </c>
      <c r="BN701" s="143">
        <f t="shared" si="84"/>
        <v>0</v>
      </c>
      <c r="BO701" s="143">
        <f t="shared" si="84"/>
        <v>0</v>
      </c>
      <c r="BP701" s="143">
        <f t="shared" si="85"/>
        <v>0</v>
      </c>
      <c r="BQ701" s="143">
        <f t="shared" si="85"/>
        <v>0</v>
      </c>
      <c r="BR701" s="143">
        <f t="shared" si="85"/>
        <v>0</v>
      </c>
      <c r="BS701" s="143">
        <f t="shared" si="85"/>
        <v>0</v>
      </c>
      <c r="BT701" s="143">
        <f t="shared" si="85"/>
        <v>0</v>
      </c>
      <c r="BU701" s="143">
        <f t="shared" si="85"/>
        <v>0</v>
      </c>
      <c r="BV701" s="143">
        <f t="shared" si="85"/>
        <v>0</v>
      </c>
      <c r="BW701" s="143">
        <f t="shared" si="85"/>
        <v>0</v>
      </c>
      <c r="BX701" s="143">
        <f t="shared" si="85"/>
        <v>0</v>
      </c>
      <c r="BY701" s="143" t="e">
        <f>BY248-#REF!</f>
        <v>#REF!</v>
      </c>
      <c r="CA701" s="143" t="e">
        <f>CA248-#REF!</f>
        <v>#REF!</v>
      </c>
      <c r="CB701" s="143" t="e">
        <f>CB248-#REF!</f>
        <v>#REF!</v>
      </c>
    </row>
    <row r="702" spans="8:80" hidden="1" x14ac:dyDescent="0.3"/>
    <row r="703" spans="8:80" hidden="1" x14ac:dyDescent="0.3"/>
    <row r="704" spans="8:80" hidden="1" x14ac:dyDescent="0.3"/>
    <row r="705" spans="8:80" hidden="1" x14ac:dyDescent="0.3">
      <c r="H705" s="143">
        <f t="shared" ref="H705:BS707" si="86">H252-BZ252</f>
        <v>0</v>
      </c>
      <c r="I705" s="143">
        <f t="shared" si="86"/>
        <v>0</v>
      </c>
      <c r="J705" s="143">
        <f t="shared" si="86"/>
        <v>0</v>
      </c>
      <c r="K705" s="143">
        <f t="shared" si="86"/>
        <v>0</v>
      </c>
      <c r="L705" s="143">
        <f t="shared" si="86"/>
        <v>0</v>
      </c>
      <c r="M705" s="143">
        <f t="shared" si="86"/>
        <v>0</v>
      </c>
      <c r="N705" s="143">
        <f t="shared" si="86"/>
        <v>0</v>
      </c>
      <c r="O705" s="143">
        <f t="shared" si="86"/>
        <v>0</v>
      </c>
      <c r="P705" s="143">
        <f t="shared" si="86"/>
        <v>0</v>
      </c>
      <c r="Q705" s="143">
        <f t="shared" si="86"/>
        <v>0</v>
      </c>
      <c r="R705" s="143">
        <f t="shared" si="86"/>
        <v>0</v>
      </c>
      <c r="S705" s="143">
        <f t="shared" si="86"/>
        <v>0</v>
      </c>
      <c r="T705" s="143">
        <f t="shared" si="86"/>
        <v>0</v>
      </c>
      <c r="U705" s="143">
        <f t="shared" si="86"/>
        <v>0</v>
      </c>
      <c r="V705" s="143">
        <f t="shared" si="86"/>
        <v>0</v>
      </c>
      <c r="W705" s="143">
        <f t="shared" si="86"/>
        <v>0</v>
      </c>
      <c r="X705" s="143">
        <f t="shared" si="86"/>
        <v>0</v>
      </c>
      <c r="Y705" s="143">
        <f t="shared" si="86"/>
        <v>0</v>
      </c>
      <c r="Z705" s="143">
        <f t="shared" si="86"/>
        <v>0</v>
      </c>
      <c r="AA705" s="143">
        <f t="shared" si="86"/>
        <v>0</v>
      </c>
      <c r="AB705" s="143">
        <f t="shared" si="86"/>
        <v>0</v>
      </c>
      <c r="AC705" s="143">
        <f t="shared" si="86"/>
        <v>0</v>
      </c>
      <c r="AD705" s="143">
        <f t="shared" si="86"/>
        <v>0</v>
      </c>
      <c r="AE705" s="143">
        <f t="shared" si="86"/>
        <v>0</v>
      </c>
      <c r="AF705" s="143">
        <f t="shared" si="86"/>
        <v>0</v>
      </c>
      <c r="AG705" s="143">
        <f t="shared" si="86"/>
        <v>0</v>
      </c>
      <c r="AH705" s="143">
        <f t="shared" si="86"/>
        <v>0</v>
      </c>
      <c r="AI705" s="143">
        <f t="shared" si="86"/>
        <v>0</v>
      </c>
      <c r="AJ705" s="143">
        <f t="shared" si="86"/>
        <v>0</v>
      </c>
      <c r="AK705" s="143">
        <f t="shared" si="86"/>
        <v>0</v>
      </c>
      <c r="AL705" s="143">
        <f t="shared" si="86"/>
        <v>0</v>
      </c>
      <c r="AM705" s="143">
        <f t="shared" si="86"/>
        <v>0</v>
      </c>
      <c r="AN705" s="143">
        <f t="shared" si="86"/>
        <v>0</v>
      </c>
      <c r="AO705" s="143">
        <f t="shared" si="86"/>
        <v>0</v>
      </c>
      <c r="AP705" s="143">
        <f t="shared" si="86"/>
        <v>0</v>
      </c>
      <c r="AQ705" s="143">
        <f t="shared" si="86"/>
        <v>0</v>
      </c>
      <c r="AR705" s="143">
        <f t="shared" si="86"/>
        <v>0</v>
      </c>
      <c r="AS705" s="143">
        <f t="shared" si="86"/>
        <v>0</v>
      </c>
      <c r="AT705" s="143">
        <f t="shared" si="86"/>
        <v>0</v>
      </c>
      <c r="AU705" s="143">
        <f t="shared" si="86"/>
        <v>0</v>
      </c>
      <c r="AV705" s="143">
        <f t="shared" si="86"/>
        <v>0</v>
      </c>
      <c r="AW705" s="143">
        <f t="shared" si="86"/>
        <v>0</v>
      </c>
      <c r="AX705" s="143">
        <f t="shared" si="86"/>
        <v>0</v>
      </c>
      <c r="AY705" s="143">
        <f t="shared" si="86"/>
        <v>0</v>
      </c>
      <c r="AZ705" s="143">
        <f t="shared" si="86"/>
        <v>0</v>
      </c>
      <c r="BA705" s="143">
        <f t="shared" si="86"/>
        <v>0</v>
      </c>
      <c r="BB705" s="143">
        <f t="shared" si="86"/>
        <v>0</v>
      </c>
      <c r="BC705" s="143">
        <f t="shared" si="86"/>
        <v>0</v>
      </c>
      <c r="BD705" s="143">
        <f t="shared" si="86"/>
        <v>0</v>
      </c>
      <c r="BE705" s="143">
        <f t="shared" si="86"/>
        <v>0</v>
      </c>
      <c r="BF705" s="143">
        <f t="shared" si="86"/>
        <v>0</v>
      </c>
      <c r="BG705" s="143">
        <f t="shared" si="86"/>
        <v>0</v>
      </c>
      <c r="BH705" s="143">
        <f t="shared" si="86"/>
        <v>0</v>
      </c>
      <c r="BI705" s="143">
        <f t="shared" si="86"/>
        <v>0</v>
      </c>
      <c r="BJ705" s="143">
        <f t="shared" si="86"/>
        <v>0</v>
      </c>
      <c r="BK705" s="143">
        <f t="shared" si="86"/>
        <v>0</v>
      </c>
      <c r="BL705" s="143">
        <f t="shared" si="86"/>
        <v>0</v>
      </c>
      <c r="BM705" s="143">
        <f t="shared" si="86"/>
        <v>0</v>
      </c>
      <c r="BN705" s="143">
        <f t="shared" si="86"/>
        <v>0</v>
      </c>
      <c r="BO705" s="143">
        <f t="shared" si="86"/>
        <v>0</v>
      </c>
      <c r="BP705" s="143">
        <f t="shared" si="86"/>
        <v>0</v>
      </c>
      <c r="BQ705" s="143">
        <f t="shared" si="86"/>
        <v>0</v>
      </c>
      <c r="BR705" s="143">
        <f t="shared" si="86"/>
        <v>0</v>
      </c>
      <c r="BS705" s="143">
        <f t="shared" si="86"/>
        <v>0</v>
      </c>
      <c r="BT705" s="143">
        <f t="shared" ref="BP705:BX707" si="87">BT252-EL252</f>
        <v>0</v>
      </c>
      <c r="BU705" s="143">
        <f t="shared" si="87"/>
        <v>0</v>
      </c>
      <c r="BV705" s="143">
        <f t="shared" si="87"/>
        <v>0</v>
      </c>
      <c r="BW705" s="143">
        <f t="shared" si="87"/>
        <v>0</v>
      </c>
      <c r="BX705" s="143">
        <f t="shared" si="87"/>
        <v>0</v>
      </c>
      <c r="BY705" s="143" t="e">
        <f>BY252-#REF!</f>
        <v>#REF!</v>
      </c>
      <c r="CA705" s="143" t="e">
        <f>CA252-#REF!</f>
        <v>#REF!</v>
      </c>
      <c r="CB705" s="143" t="e">
        <f>CB252-#REF!</f>
        <v>#REF!</v>
      </c>
    </row>
    <row r="706" spans="8:80" hidden="1" x14ac:dyDescent="0.3">
      <c r="H706" s="143">
        <f t="shared" si="86"/>
        <v>0</v>
      </c>
      <c r="I706" s="143">
        <f t="shared" si="86"/>
        <v>0</v>
      </c>
      <c r="J706" s="143">
        <f t="shared" si="86"/>
        <v>0</v>
      </c>
      <c r="K706" s="143">
        <f t="shared" si="86"/>
        <v>0</v>
      </c>
      <c r="L706" s="143">
        <f t="shared" si="86"/>
        <v>0</v>
      </c>
      <c r="M706" s="143">
        <f t="shared" si="86"/>
        <v>0</v>
      </c>
      <c r="N706" s="143">
        <f t="shared" si="86"/>
        <v>0</v>
      </c>
      <c r="O706" s="143">
        <f t="shared" si="86"/>
        <v>0</v>
      </c>
      <c r="P706" s="143">
        <f t="shared" si="86"/>
        <v>0</v>
      </c>
      <c r="Q706" s="143">
        <f t="shared" si="86"/>
        <v>0</v>
      </c>
      <c r="R706" s="143">
        <f t="shared" si="86"/>
        <v>0</v>
      </c>
      <c r="S706" s="143">
        <f t="shared" si="86"/>
        <v>0</v>
      </c>
      <c r="T706" s="143">
        <f t="shared" si="86"/>
        <v>0</v>
      </c>
      <c r="U706" s="143">
        <f t="shared" si="86"/>
        <v>0</v>
      </c>
      <c r="V706" s="143">
        <f t="shared" si="86"/>
        <v>0</v>
      </c>
      <c r="W706" s="143">
        <f t="shared" si="86"/>
        <v>0</v>
      </c>
      <c r="X706" s="143">
        <f t="shared" si="86"/>
        <v>0</v>
      </c>
      <c r="Y706" s="143">
        <f t="shared" si="86"/>
        <v>0</v>
      </c>
      <c r="Z706" s="143">
        <f t="shared" si="86"/>
        <v>0</v>
      </c>
      <c r="AA706" s="143">
        <f t="shared" si="86"/>
        <v>0</v>
      </c>
      <c r="AB706" s="143">
        <f t="shared" si="86"/>
        <v>0</v>
      </c>
      <c r="AC706" s="143">
        <f t="shared" si="86"/>
        <v>0</v>
      </c>
      <c r="AD706" s="143">
        <f t="shared" si="86"/>
        <v>0</v>
      </c>
      <c r="AE706" s="143">
        <f t="shared" si="86"/>
        <v>0</v>
      </c>
      <c r="AF706" s="143">
        <f t="shared" si="86"/>
        <v>0</v>
      </c>
      <c r="AG706" s="143">
        <f t="shared" si="86"/>
        <v>0</v>
      </c>
      <c r="AH706" s="143">
        <f t="shared" si="86"/>
        <v>0</v>
      </c>
      <c r="AI706" s="143">
        <f t="shared" si="86"/>
        <v>0</v>
      </c>
      <c r="AJ706" s="143">
        <f t="shared" si="86"/>
        <v>0</v>
      </c>
      <c r="AK706" s="143">
        <f t="shared" si="86"/>
        <v>0</v>
      </c>
      <c r="AL706" s="143">
        <f t="shared" si="86"/>
        <v>0</v>
      </c>
      <c r="AM706" s="143">
        <f t="shared" si="86"/>
        <v>0</v>
      </c>
      <c r="AN706" s="143">
        <f t="shared" si="86"/>
        <v>0</v>
      </c>
      <c r="AO706" s="143">
        <f t="shared" si="86"/>
        <v>0</v>
      </c>
      <c r="AP706" s="143">
        <f t="shared" si="86"/>
        <v>0</v>
      </c>
      <c r="AQ706" s="143">
        <f t="shared" si="86"/>
        <v>0</v>
      </c>
      <c r="AR706" s="143">
        <f t="shared" si="86"/>
        <v>0</v>
      </c>
      <c r="AS706" s="143">
        <f t="shared" si="86"/>
        <v>0</v>
      </c>
      <c r="AT706" s="143">
        <f t="shared" si="86"/>
        <v>0</v>
      </c>
      <c r="AU706" s="143">
        <f t="shared" si="86"/>
        <v>0</v>
      </c>
      <c r="AV706" s="143">
        <f t="shared" si="86"/>
        <v>0</v>
      </c>
      <c r="AW706" s="143">
        <f t="shared" si="86"/>
        <v>0</v>
      </c>
      <c r="AX706" s="143">
        <f t="shared" si="86"/>
        <v>0</v>
      </c>
      <c r="AY706" s="143">
        <f t="shared" si="86"/>
        <v>0</v>
      </c>
      <c r="AZ706" s="143">
        <f t="shared" si="86"/>
        <v>0</v>
      </c>
      <c r="BA706" s="143">
        <f t="shared" si="86"/>
        <v>0</v>
      </c>
      <c r="BB706" s="143">
        <f t="shared" si="86"/>
        <v>0</v>
      </c>
      <c r="BC706" s="143">
        <f t="shared" si="86"/>
        <v>0</v>
      </c>
      <c r="BD706" s="143">
        <f t="shared" si="86"/>
        <v>0</v>
      </c>
      <c r="BE706" s="143">
        <f t="shared" si="86"/>
        <v>0</v>
      </c>
      <c r="BF706" s="143">
        <f t="shared" si="86"/>
        <v>0</v>
      </c>
      <c r="BG706" s="143">
        <f t="shared" si="86"/>
        <v>0</v>
      </c>
      <c r="BH706" s="143">
        <f t="shared" si="86"/>
        <v>0</v>
      </c>
      <c r="BI706" s="143">
        <f t="shared" si="86"/>
        <v>0</v>
      </c>
      <c r="BJ706" s="143">
        <f t="shared" si="86"/>
        <v>0</v>
      </c>
      <c r="BK706" s="143">
        <f t="shared" si="86"/>
        <v>0</v>
      </c>
      <c r="BL706" s="143">
        <f t="shared" si="86"/>
        <v>0</v>
      </c>
      <c r="BM706" s="143">
        <f t="shared" si="86"/>
        <v>0</v>
      </c>
      <c r="BN706" s="143">
        <f t="shared" si="86"/>
        <v>0</v>
      </c>
      <c r="BO706" s="143">
        <f t="shared" si="86"/>
        <v>0</v>
      </c>
      <c r="BP706" s="143">
        <f t="shared" si="87"/>
        <v>0</v>
      </c>
      <c r="BQ706" s="143">
        <f t="shared" si="87"/>
        <v>0</v>
      </c>
      <c r="BR706" s="143">
        <f t="shared" si="87"/>
        <v>0</v>
      </c>
      <c r="BS706" s="143">
        <f t="shared" si="87"/>
        <v>0</v>
      </c>
      <c r="BT706" s="143">
        <f t="shared" si="87"/>
        <v>0</v>
      </c>
      <c r="BU706" s="143">
        <f t="shared" si="87"/>
        <v>0</v>
      </c>
      <c r="BV706" s="143">
        <f t="shared" si="87"/>
        <v>0</v>
      </c>
      <c r="BW706" s="143">
        <f t="shared" si="87"/>
        <v>0</v>
      </c>
      <c r="BX706" s="143">
        <f t="shared" si="87"/>
        <v>0</v>
      </c>
      <c r="BY706" s="143" t="e">
        <f>BY253-#REF!</f>
        <v>#REF!</v>
      </c>
      <c r="CA706" s="143" t="e">
        <f>CA253-#REF!</f>
        <v>#REF!</v>
      </c>
      <c r="CB706" s="143" t="e">
        <f>CB253-#REF!</f>
        <v>#REF!</v>
      </c>
    </row>
    <row r="707" spans="8:80" hidden="1" x14ac:dyDescent="0.3">
      <c r="H707" s="143">
        <f t="shared" si="86"/>
        <v>0</v>
      </c>
      <c r="I707" s="143">
        <f t="shared" si="86"/>
        <v>0</v>
      </c>
      <c r="J707" s="143">
        <f t="shared" si="86"/>
        <v>0</v>
      </c>
      <c r="K707" s="143">
        <f t="shared" si="86"/>
        <v>0</v>
      </c>
      <c r="L707" s="143">
        <f t="shared" si="86"/>
        <v>0</v>
      </c>
      <c r="M707" s="143">
        <f t="shared" si="86"/>
        <v>0</v>
      </c>
      <c r="N707" s="143">
        <f t="shared" si="86"/>
        <v>0</v>
      </c>
      <c r="O707" s="143">
        <f t="shared" si="86"/>
        <v>0</v>
      </c>
      <c r="P707" s="143">
        <f t="shared" si="86"/>
        <v>0</v>
      </c>
      <c r="Q707" s="143">
        <f t="shared" si="86"/>
        <v>0</v>
      </c>
      <c r="R707" s="143">
        <f t="shared" si="86"/>
        <v>0</v>
      </c>
      <c r="S707" s="143">
        <f t="shared" si="86"/>
        <v>0</v>
      </c>
      <c r="T707" s="143">
        <f t="shared" si="86"/>
        <v>0</v>
      </c>
      <c r="U707" s="143">
        <f t="shared" si="86"/>
        <v>0</v>
      </c>
      <c r="V707" s="143">
        <f t="shared" si="86"/>
        <v>0</v>
      </c>
      <c r="W707" s="143">
        <f t="shared" si="86"/>
        <v>0</v>
      </c>
      <c r="X707" s="143">
        <f t="shared" si="86"/>
        <v>0</v>
      </c>
      <c r="Y707" s="143">
        <f t="shared" si="86"/>
        <v>0</v>
      </c>
      <c r="Z707" s="143">
        <f t="shared" si="86"/>
        <v>0</v>
      </c>
      <c r="AA707" s="143">
        <f t="shared" si="86"/>
        <v>0</v>
      </c>
      <c r="AB707" s="143">
        <f t="shared" si="86"/>
        <v>0</v>
      </c>
      <c r="AC707" s="143">
        <f t="shared" si="86"/>
        <v>0</v>
      </c>
      <c r="AD707" s="143">
        <f t="shared" si="86"/>
        <v>0</v>
      </c>
      <c r="AE707" s="143">
        <f t="shared" si="86"/>
        <v>0</v>
      </c>
      <c r="AF707" s="143">
        <f t="shared" si="86"/>
        <v>0</v>
      </c>
      <c r="AG707" s="143">
        <f t="shared" si="86"/>
        <v>0</v>
      </c>
      <c r="AH707" s="143">
        <f t="shared" si="86"/>
        <v>0</v>
      </c>
      <c r="AI707" s="143">
        <f t="shared" si="86"/>
        <v>0</v>
      </c>
      <c r="AJ707" s="143">
        <f t="shared" si="86"/>
        <v>0</v>
      </c>
      <c r="AK707" s="143">
        <f t="shared" si="86"/>
        <v>0</v>
      </c>
      <c r="AL707" s="143">
        <f t="shared" si="86"/>
        <v>0</v>
      </c>
      <c r="AM707" s="143">
        <f t="shared" si="86"/>
        <v>0</v>
      </c>
      <c r="AN707" s="143">
        <f t="shared" si="86"/>
        <v>0</v>
      </c>
      <c r="AO707" s="143">
        <f t="shared" si="86"/>
        <v>0</v>
      </c>
      <c r="AP707" s="143">
        <f t="shared" si="86"/>
        <v>0</v>
      </c>
      <c r="AQ707" s="143">
        <f t="shared" si="86"/>
        <v>0</v>
      </c>
      <c r="AR707" s="143">
        <f t="shared" si="86"/>
        <v>0</v>
      </c>
      <c r="AS707" s="143">
        <f t="shared" si="86"/>
        <v>0</v>
      </c>
      <c r="AT707" s="143">
        <f t="shared" si="86"/>
        <v>0</v>
      </c>
      <c r="AU707" s="143">
        <f t="shared" si="86"/>
        <v>0</v>
      </c>
      <c r="AV707" s="143">
        <f t="shared" si="86"/>
        <v>0</v>
      </c>
      <c r="AW707" s="143">
        <f t="shared" si="86"/>
        <v>0</v>
      </c>
      <c r="AX707" s="143">
        <f t="shared" si="86"/>
        <v>0</v>
      </c>
      <c r="AY707" s="143">
        <f t="shared" si="86"/>
        <v>0</v>
      </c>
      <c r="AZ707" s="143">
        <f t="shared" si="86"/>
        <v>0</v>
      </c>
      <c r="BA707" s="143">
        <f t="shared" si="86"/>
        <v>0</v>
      </c>
      <c r="BB707" s="143">
        <f t="shared" si="86"/>
        <v>0</v>
      </c>
      <c r="BC707" s="143">
        <f t="shared" si="86"/>
        <v>0</v>
      </c>
      <c r="BD707" s="143">
        <f t="shared" si="86"/>
        <v>0</v>
      </c>
      <c r="BE707" s="143">
        <f t="shared" si="86"/>
        <v>0</v>
      </c>
      <c r="BF707" s="143">
        <f t="shared" si="86"/>
        <v>0</v>
      </c>
      <c r="BG707" s="143">
        <f t="shared" si="86"/>
        <v>0</v>
      </c>
      <c r="BH707" s="143">
        <f t="shared" si="86"/>
        <v>0</v>
      </c>
      <c r="BI707" s="143">
        <f t="shared" si="86"/>
        <v>0</v>
      </c>
      <c r="BJ707" s="143">
        <f t="shared" si="86"/>
        <v>0</v>
      </c>
      <c r="BK707" s="143">
        <f t="shared" si="86"/>
        <v>0</v>
      </c>
      <c r="BL707" s="143">
        <f t="shared" si="86"/>
        <v>0</v>
      </c>
      <c r="BM707" s="143">
        <f t="shared" si="86"/>
        <v>0</v>
      </c>
      <c r="BN707" s="143">
        <f t="shared" si="86"/>
        <v>0</v>
      </c>
      <c r="BO707" s="143">
        <f t="shared" si="86"/>
        <v>0</v>
      </c>
      <c r="BP707" s="143">
        <f t="shared" si="87"/>
        <v>0</v>
      </c>
      <c r="BQ707" s="143">
        <f t="shared" si="87"/>
        <v>0</v>
      </c>
      <c r="BR707" s="143">
        <f t="shared" si="87"/>
        <v>0</v>
      </c>
      <c r="BS707" s="143">
        <f t="shared" si="87"/>
        <v>0</v>
      </c>
      <c r="BT707" s="143">
        <f t="shared" si="87"/>
        <v>0</v>
      </c>
      <c r="BU707" s="143">
        <f t="shared" si="87"/>
        <v>0</v>
      </c>
      <c r="BV707" s="143">
        <f t="shared" si="87"/>
        <v>0</v>
      </c>
      <c r="BW707" s="143">
        <f t="shared" si="87"/>
        <v>0</v>
      </c>
      <c r="BX707" s="143">
        <f t="shared" si="87"/>
        <v>0</v>
      </c>
      <c r="BY707" s="143" t="e">
        <f>BY254-#REF!</f>
        <v>#REF!</v>
      </c>
      <c r="CA707" s="143" t="e">
        <f>CA254-#REF!</f>
        <v>#REF!</v>
      </c>
      <c r="CB707" s="143" t="e">
        <f>CB254-#REF!</f>
        <v>#REF!</v>
      </c>
    </row>
    <row r="708" spans="8:80" hidden="1" x14ac:dyDescent="0.3">
      <c r="H708" s="143" t="e">
        <f>#REF!-#REF!</f>
        <v>#REF!</v>
      </c>
      <c r="I708" s="143" t="e">
        <f>#REF!-#REF!</f>
        <v>#REF!</v>
      </c>
      <c r="J708" s="143" t="e">
        <f>#REF!-#REF!</f>
        <v>#REF!</v>
      </c>
      <c r="K708" s="143" t="e">
        <f>#REF!-#REF!</f>
        <v>#REF!</v>
      </c>
      <c r="L708" s="143" t="e">
        <f>#REF!-#REF!</f>
        <v>#REF!</v>
      </c>
      <c r="M708" s="143" t="e">
        <f>#REF!-#REF!</f>
        <v>#REF!</v>
      </c>
      <c r="N708" s="143" t="e">
        <f>#REF!-#REF!</f>
        <v>#REF!</v>
      </c>
      <c r="O708" s="143" t="e">
        <f>#REF!-#REF!</f>
        <v>#REF!</v>
      </c>
      <c r="P708" s="143" t="e">
        <f>#REF!-#REF!</f>
        <v>#REF!</v>
      </c>
      <c r="Q708" s="143" t="e">
        <f>#REF!-#REF!</f>
        <v>#REF!</v>
      </c>
      <c r="R708" s="143" t="e">
        <f>#REF!-#REF!</f>
        <v>#REF!</v>
      </c>
      <c r="S708" s="143" t="e">
        <f>#REF!-#REF!</f>
        <v>#REF!</v>
      </c>
      <c r="T708" s="143" t="e">
        <f>#REF!-#REF!</f>
        <v>#REF!</v>
      </c>
      <c r="U708" s="143" t="e">
        <f>#REF!-#REF!</f>
        <v>#REF!</v>
      </c>
      <c r="V708" s="143" t="e">
        <f>#REF!-#REF!</f>
        <v>#REF!</v>
      </c>
      <c r="W708" s="143" t="e">
        <f>#REF!-#REF!</f>
        <v>#REF!</v>
      </c>
      <c r="X708" s="143" t="e">
        <f>#REF!-#REF!</f>
        <v>#REF!</v>
      </c>
      <c r="Y708" s="143" t="e">
        <f>#REF!-#REF!</f>
        <v>#REF!</v>
      </c>
      <c r="Z708" s="143" t="e">
        <f>#REF!-#REF!</f>
        <v>#REF!</v>
      </c>
      <c r="AA708" s="143" t="e">
        <f>#REF!-#REF!</f>
        <v>#REF!</v>
      </c>
      <c r="AB708" s="143" t="e">
        <f>#REF!-#REF!</f>
        <v>#REF!</v>
      </c>
      <c r="AC708" s="143" t="e">
        <f>#REF!-#REF!</f>
        <v>#REF!</v>
      </c>
      <c r="AD708" s="143" t="e">
        <f>#REF!-#REF!</f>
        <v>#REF!</v>
      </c>
      <c r="AE708" s="143" t="e">
        <f>#REF!-#REF!</f>
        <v>#REF!</v>
      </c>
      <c r="AF708" s="143" t="e">
        <f>#REF!-#REF!</f>
        <v>#REF!</v>
      </c>
      <c r="AG708" s="143" t="e">
        <f>#REF!-#REF!</f>
        <v>#REF!</v>
      </c>
      <c r="AH708" s="143" t="e">
        <f>#REF!-#REF!</f>
        <v>#REF!</v>
      </c>
      <c r="AI708" s="143" t="e">
        <f>#REF!-#REF!</f>
        <v>#REF!</v>
      </c>
      <c r="AJ708" s="143" t="e">
        <f>#REF!-#REF!</f>
        <v>#REF!</v>
      </c>
      <c r="AK708" s="143" t="e">
        <f>#REF!-#REF!</f>
        <v>#REF!</v>
      </c>
      <c r="AL708" s="143" t="e">
        <f>#REF!-#REF!</f>
        <v>#REF!</v>
      </c>
      <c r="AM708" s="143" t="e">
        <f>#REF!-#REF!</f>
        <v>#REF!</v>
      </c>
      <c r="AN708" s="143" t="e">
        <f>#REF!-#REF!</f>
        <v>#REF!</v>
      </c>
      <c r="AO708" s="143" t="e">
        <f>#REF!-#REF!</f>
        <v>#REF!</v>
      </c>
      <c r="AP708" s="143" t="e">
        <f>#REF!-#REF!</f>
        <v>#REF!</v>
      </c>
      <c r="AQ708" s="143" t="e">
        <f>#REF!-#REF!</f>
        <v>#REF!</v>
      </c>
      <c r="AR708" s="143" t="e">
        <f>#REF!-#REF!</f>
        <v>#REF!</v>
      </c>
      <c r="AS708" s="143" t="e">
        <f>#REF!-#REF!</f>
        <v>#REF!</v>
      </c>
      <c r="AT708" s="143" t="e">
        <f>#REF!-#REF!</f>
        <v>#REF!</v>
      </c>
      <c r="AU708" s="143" t="e">
        <f>#REF!-#REF!</f>
        <v>#REF!</v>
      </c>
      <c r="AV708" s="143" t="e">
        <f>#REF!-#REF!</f>
        <v>#REF!</v>
      </c>
      <c r="AW708" s="143" t="e">
        <f>#REF!-#REF!</f>
        <v>#REF!</v>
      </c>
      <c r="AX708" s="143" t="e">
        <f>#REF!-#REF!</f>
        <v>#REF!</v>
      </c>
      <c r="AY708" s="143" t="e">
        <f>#REF!-#REF!</f>
        <v>#REF!</v>
      </c>
      <c r="AZ708" s="143" t="e">
        <f>#REF!-#REF!</f>
        <v>#REF!</v>
      </c>
      <c r="BA708" s="143" t="e">
        <f>#REF!-#REF!</f>
        <v>#REF!</v>
      </c>
      <c r="BB708" s="143" t="e">
        <f>#REF!-#REF!</f>
        <v>#REF!</v>
      </c>
      <c r="BC708" s="143" t="e">
        <f>#REF!-#REF!</f>
        <v>#REF!</v>
      </c>
      <c r="BD708" s="143" t="e">
        <f>#REF!-#REF!</f>
        <v>#REF!</v>
      </c>
      <c r="BE708" s="143" t="e">
        <f>#REF!-#REF!</f>
        <v>#REF!</v>
      </c>
      <c r="BF708" s="143" t="e">
        <f>#REF!-#REF!</f>
        <v>#REF!</v>
      </c>
      <c r="BG708" s="143" t="e">
        <f>#REF!-#REF!</f>
        <v>#REF!</v>
      </c>
      <c r="BH708" s="143" t="e">
        <f>#REF!-#REF!</f>
        <v>#REF!</v>
      </c>
      <c r="BI708" s="143" t="e">
        <f>#REF!-#REF!</f>
        <v>#REF!</v>
      </c>
      <c r="BJ708" s="143" t="e">
        <f>#REF!-#REF!</f>
        <v>#REF!</v>
      </c>
      <c r="BK708" s="143" t="e">
        <f>#REF!-#REF!</f>
        <v>#REF!</v>
      </c>
      <c r="BL708" s="143" t="e">
        <f>#REF!-#REF!</f>
        <v>#REF!</v>
      </c>
      <c r="BM708" s="143" t="e">
        <f>#REF!-#REF!</f>
        <v>#REF!</v>
      </c>
      <c r="BN708" s="143" t="e">
        <f>#REF!-#REF!</f>
        <v>#REF!</v>
      </c>
      <c r="BO708" s="143" t="e">
        <f>#REF!-#REF!</f>
        <v>#REF!</v>
      </c>
      <c r="BP708" s="143" t="e">
        <f>#REF!-#REF!</f>
        <v>#REF!</v>
      </c>
      <c r="BQ708" s="143" t="e">
        <f>#REF!-#REF!</f>
        <v>#REF!</v>
      </c>
      <c r="BR708" s="143" t="e">
        <f>#REF!-#REF!</f>
        <v>#REF!</v>
      </c>
      <c r="BS708" s="143" t="e">
        <f>#REF!-#REF!</f>
        <v>#REF!</v>
      </c>
      <c r="BT708" s="143" t="e">
        <f>#REF!-#REF!</f>
        <v>#REF!</v>
      </c>
      <c r="BU708" s="143" t="e">
        <f>#REF!-#REF!</f>
        <v>#REF!</v>
      </c>
      <c r="BV708" s="143" t="e">
        <f>#REF!-#REF!</f>
        <v>#REF!</v>
      </c>
      <c r="BW708" s="143" t="e">
        <f>#REF!-#REF!</f>
        <v>#REF!</v>
      </c>
      <c r="BX708" s="143" t="e">
        <f>#REF!-#REF!</f>
        <v>#REF!</v>
      </c>
      <c r="BY708" s="143" t="e">
        <f>#REF!-#REF!</f>
        <v>#REF!</v>
      </c>
      <c r="CA708" s="143" t="e">
        <f>#REF!-#REF!</f>
        <v>#REF!</v>
      </c>
      <c r="CB708" s="143" t="e">
        <f>#REF!-#REF!</f>
        <v>#REF!</v>
      </c>
    </row>
    <row r="709" spans="8:80" hidden="1" x14ac:dyDescent="0.3">
      <c r="H709" s="143" t="e">
        <f>#REF!-#REF!</f>
        <v>#REF!</v>
      </c>
      <c r="I709" s="143" t="e">
        <f>#REF!-#REF!</f>
        <v>#REF!</v>
      </c>
      <c r="J709" s="143" t="e">
        <f>#REF!-#REF!</f>
        <v>#REF!</v>
      </c>
      <c r="K709" s="143" t="e">
        <f>#REF!-#REF!</f>
        <v>#REF!</v>
      </c>
      <c r="L709" s="143" t="e">
        <f>#REF!-#REF!</f>
        <v>#REF!</v>
      </c>
      <c r="M709" s="143" t="e">
        <f>#REF!-#REF!</f>
        <v>#REF!</v>
      </c>
      <c r="N709" s="143" t="e">
        <f>#REF!-#REF!</f>
        <v>#REF!</v>
      </c>
      <c r="O709" s="143" t="e">
        <f>#REF!-#REF!</f>
        <v>#REF!</v>
      </c>
      <c r="P709" s="143" t="e">
        <f>#REF!-#REF!</f>
        <v>#REF!</v>
      </c>
      <c r="Q709" s="143" t="e">
        <f>#REF!-#REF!</f>
        <v>#REF!</v>
      </c>
      <c r="R709" s="143" t="e">
        <f>#REF!-#REF!</f>
        <v>#REF!</v>
      </c>
      <c r="S709" s="143" t="e">
        <f>#REF!-#REF!</f>
        <v>#REF!</v>
      </c>
      <c r="T709" s="143" t="e">
        <f>#REF!-#REF!</f>
        <v>#REF!</v>
      </c>
      <c r="U709" s="143" t="e">
        <f>#REF!-#REF!</f>
        <v>#REF!</v>
      </c>
      <c r="V709" s="143" t="e">
        <f>#REF!-#REF!</f>
        <v>#REF!</v>
      </c>
      <c r="W709" s="143" t="e">
        <f>#REF!-#REF!</f>
        <v>#REF!</v>
      </c>
      <c r="X709" s="143" t="e">
        <f>#REF!-#REF!</f>
        <v>#REF!</v>
      </c>
      <c r="Y709" s="143" t="e">
        <f>#REF!-#REF!</f>
        <v>#REF!</v>
      </c>
      <c r="Z709" s="143" t="e">
        <f>#REF!-#REF!</f>
        <v>#REF!</v>
      </c>
      <c r="AA709" s="143" t="e">
        <f>#REF!-#REF!</f>
        <v>#REF!</v>
      </c>
      <c r="AB709" s="143" t="e">
        <f>#REF!-#REF!</f>
        <v>#REF!</v>
      </c>
      <c r="AC709" s="143" t="e">
        <f>#REF!-#REF!</f>
        <v>#REF!</v>
      </c>
      <c r="AD709" s="143" t="e">
        <f>#REF!-#REF!</f>
        <v>#REF!</v>
      </c>
      <c r="AE709" s="143" t="e">
        <f>#REF!-#REF!</f>
        <v>#REF!</v>
      </c>
      <c r="AF709" s="143" t="e">
        <f>#REF!-#REF!</f>
        <v>#REF!</v>
      </c>
      <c r="AG709" s="143" t="e">
        <f>#REF!-#REF!</f>
        <v>#REF!</v>
      </c>
      <c r="AH709" s="143" t="e">
        <f>#REF!-#REF!</f>
        <v>#REF!</v>
      </c>
      <c r="AI709" s="143" t="e">
        <f>#REF!-#REF!</f>
        <v>#REF!</v>
      </c>
      <c r="AJ709" s="143" t="e">
        <f>#REF!-#REF!</f>
        <v>#REF!</v>
      </c>
      <c r="AK709" s="143" t="e">
        <f>#REF!-#REF!</f>
        <v>#REF!</v>
      </c>
      <c r="AL709" s="143" t="e">
        <f>#REF!-#REF!</f>
        <v>#REF!</v>
      </c>
      <c r="AM709" s="143" t="e">
        <f>#REF!-#REF!</f>
        <v>#REF!</v>
      </c>
      <c r="AN709" s="143" t="e">
        <f>#REF!-#REF!</f>
        <v>#REF!</v>
      </c>
      <c r="AO709" s="143" t="e">
        <f>#REF!-#REF!</f>
        <v>#REF!</v>
      </c>
      <c r="AP709" s="143" t="e">
        <f>#REF!-#REF!</f>
        <v>#REF!</v>
      </c>
      <c r="AQ709" s="143" t="e">
        <f>#REF!-#REF!</f>
        <v>#REF!</v>
      </c>
      <c r="AR709" s="143" t="e">
        <f>#REF!-#REF!</f>
        <v>#REF!</v>
      </c>
      <c r="AS709" s="143" t="e">
        <f>#REF!-#REF!</f>
        <v>#REF!</v>
      </c>
      <c r="AT709" s="143" t="e">
        <f>#REF!-#REF!</f>
        <v>#REF!</v>
      </c>
      <c r="AU709" s="143" t="e">
        <f>#REF!-#REF!</f>
        <v>#REF!</v>
      </c>
      <c r="AV709" s="143" t="e">
        <f>#REF!-#REF!</f>
        <v>#REF!</v>
      </c>
      <c r="AW709" s="143" t="e">
        <f>#REF!-#REF!</f>
        <v>#REF!</v>
      </c>
      <c r="AX709" s="143" t="e">
        <f>#REF!-#REF!</f>
        <v>#REF!</v>
      </c>
      <c r="AY709" s="143" t="e">
        <f>#REF!-#REF!</f>
        <v>#REF!</v>
      </c>
      <c r="AZ709" s="143" t="e">
        <f>#REF!-#REF!</f>
        <v>#REF!</v>
      </c>
      <c r="BA709" s="143" t="e">
        <f>#REF!-#REF!</f>
        <v>#REF!</v>
      </c>
      <c r="BB709" s="143" t="e">
        <f>#REF!-#REF!</f>
        <v>#REF!</v>
      </c>
      <c r="BC709" s="143" t="e">
        <f>#REF!-#REF!</f>
        <v>#REF!</v>
      </c>
      <c r="BD709" s="143" t="e">
        <f>#REF!-#REF!</f>
        <v>#REF!</v>
      </c>
      <c r="BE709" s="143" t="e">
        <f>#REF!-#REF!</f>
        <v>#REF!</v>
      </c>
      <c r="BF709" s="143" t="e">
        <f>#REF!-#REF!</f>
        <v>#REF!</v>
      </c>
      <c r="BG709" s="143" t="e">
        <f>#REF!-#REF!</f>
        <v>#REF!</v>
      </c>
      <c r="BH709" s="143" t="e">
        <f>#REF!-#REF!</f>
        <v>#REF!</v>
      </c>
      <c r="BI709" s="143" t="e">
        <f>#REF!-#REF!</f>
        <v>#REF!</v>
      </c>
      <c r="BJ709" s="143" t="e">
        <f>#REF!-#REF!</f>
        <v>#REF!</v>
      </c>
      <c r="BK709" s="143" t="e">
        <f>#REF!-#REF!</f>
        <v>#REF!</v>
      </c>
      <c r="BL709" s="143" t="e">
        <f>#REF!-#REF!</f>
        <v>#REF!</v>
      </c>
      <c r="BM709" s="143" t="e">
        <f>#REF!-#REF!</f>
        <v>#REF!</v>
      </c>
      <c r="BN709" s="143" t="e">
        <f>#REF!-#REF!</f>
        <v>#REF!</v>
      </c>
      <c r="BO709" s="143" t="e">
        <f>#REF!-#REF!</f>
        <v>#REF!</v>
      </c>
      <c r="BP709" s="143" t="e">
        <f>#REF!-#REF!</f>
        <v>#REF!</v>
      </c>
      <c r="BQ709" s="143" t="e">
        <f>#REF!-#REF!</f>
        <v>#REF!</v>
      </c>
      <c r="BR709" s="143" t="e">
        <f>#REF!-#REF!</f>
        <v>#REF!</v>
      </c>
      <c r="BS709" s="143" t="e">
        <f>#REF!-#REF!</f>
        <v>#REF!</v>
      </c>
      <c r="BT709" s="143" t="e">
        <f>#REF!-#REF!</f>
        <v>#REF!</v>
      </c>
      <c r="BU709" s="143" t="e">
        <f>#REF!-#REF!</f>
        <v>#REF!</v>
      </c>
      <c r="BV709" s="143" t="e">
        <f>#REF!-#REF!</f>
        <v>#REF!</v>
      </c>
      <c r="BW709" s="143" t="e">
        <f>#REF!-#REF!</f>
        <v>#REF!</v>
      </c>
      <c r="BX709" s="143" t="e">
        <f>#REF!-#REF!</f>
        <v>#REF!</v>
      </c>
      <c r="BY709" s="143" t="e">
        <f>#REF!-#REF!</f>
        <v>#REF!</v>
      </c>
      <c r="CA709" s="143" t="e">
        <f>#REF!-#REF!</f>
        <v>#REF!</v>
      </c>
      <c r="CB709" s="143" t="e">
        <f>#REF!-#REF!</f>
        <v>#REF!</v>
      </c>
    </row>
    <row r="710" spans="8:80" hidden="1" x14ac:dyDescent="0.3">
      <c r="H710" s="143" t="e">
        <f>#REF!-#REF!</f>
        <v>#REF!</v>
      </c>
      <c r="I710" s="143" t="e">
        <f>#REF!-#REF!</f>
        <v>#REF!</v>
      </c>
      <c r="J710" s="143" t="e">
        <f>#REF!-#REF!</f>
        <v>#REF!</v>
      </c>
      <c r="K710" s="143" t="e">
        <f>#REF!-#REF!</f>
        <v>#REF!</v>
      </c>
      <c r="L710" s="143" t="e">
        <f>#REF!-#REF!</f>
        <v>#REF!</v>
      </c>
      <c r="M710" s="143" t="e">
        <f>#REF!-#REF!</f>
        <v>#REF!</v>
      </c>
      <c r="N710" s="143" t="e">
        <f>#REF!-#REF!</f>
        <v>#REF!</v>
      </c>
      <c r="O710" s="143" t="e">
        <f>#REF!-#REF!</f>
        <v>#REF!</v>
      </c>
      <c r="P710" s="143" t="e">
        <f>#REF!-#REF!</f>
        <v>#REF!</v>
      </c>
      <c r="Q710" s="143" t="e">
        <f>#REF!-#REF!</f>
        <v>#REF!</v>
      </c>
      <c r="R710" s="143" t="e">
        <f>#REF!-#REF!</f>
        <v>#REF!</v>
      </c>
      <c r="S710" s="143" t="e">
        <f>#REF!-#REF!</f>
        <v>#REF!</v>
      </c>
      <c r="T710" s="143" t="e">
        <f>#REF!-#REF!</f>
        <v>#REF!</v>
      </c>
      <c r="U710" s="143" t="e">
        <f>#REF!-#REF!</f>
        <v>#REF!</v>
      </c>
      <c r="V710" s="143" t="e">
        <f>#REF!-#REF!</f>
        <v>#REF!</v>
      </c>
      <c r="W710" s="143" t="e">
        <f>#REF!-#REF!</f>
        <v>#REF!</v>
      </c>
      <c r="X710" s="143" t="e">
        <f>#REF!-#REF!</f>
        <v>#REF!</v>
      </c>
      <c r="Y710" s="143" t="e">
        <f>#REF!-#REF!</f>
        <v>#REF!</v>
      </c>
      <c r="Z710" s="143" t="e">
        <f>#REF!-#REF!</f>
        <v>#REF!</v>
      </c>
      <c r="AA710" s="143" t="e">
        <f>#REF!-#REF!</f>
        <v>#REF!</v>
      </c>
      <c r="AB710" s="143" t="e">
        <f>#REF!-#REF!</f>
        <v>#REF!</v>
      </c>
      <c r="AC710" s="143" t="e">
        <f>#REF!-#REF!</f>
        <v>#REF!</v>
      </c>
      <c r="AD710" s="143" t="e">
        <f>#REF!-#REF!</f>
        <v>#REF!</v>
      </c>
      <c r="AE710" s="143" t="e">
        <f>#REF!-#REF!</f>
        <v>#REF!</v>
      </c>
      <c r="AF710" s="143" t="e">
        <f>#REF!-#REF!</f>
        <v>#REF!</v>
      </c>
      <c r="AG710" s="143" t="e">
        <f>#REF!-#REF!</f>
        <v>#REF!</v>
      </c>
      <c r="AH710" s="143" t="e">
        <f>#REF!-#REF!</f>
        <v>#REF!</v>
      </c>
      <c r="AI710" s="143" t="e">
        <f>#REF!-#REF!</f>
        <v>#REF!</v>
      </c>
      <c r="AJ710" s="143" t="e">
        <f>#REF!-#REF!</f>
        <v>#REF!</v>
      </c>
      <c r="AK710" s="143" t="e">
        <f>#REF!-#REF!</f>
        <v>#REF!</v>
      </c>
      <c r="AL710" s="143" t="e">
        <f>#REF!-#REF!</f>
        <v>#REF!</v>
      </c>
      <c r="AM710" s="143" t="e">
        <f>#REF!-#REF!</f>
        <v>#REF!</v>
      </c>
      <c r="AN710" s="143" t="e">
        <f>#REF!-#REF!</f>
        <v>#REF!</v>
      </c>
      <c r="AO710" s="143" t="e">
        <f>#REF!-#REF!</f>
        <v>#REF!</v>
      </c>
      <c r="AP710" s="143" t="e">
        <f>#REF!-#REF!</f>
        <v>#REF!</v>
      </c>
      <c r="AQ710" s="143" t="e">
        <f>#REF!-#REF!</f>
        <v>#REF!</v>
      </c>
      <c r="AR710" s="143" t="e">
        <f>#REF!-#REF!</f>
        <v>#REF!</v>
      </c>
      <c r="AS710" s="143" t="e">
        <f>#REF!-#REF!</f>
        <v>#REF!</v>
      </c>
      <c r="AT710" s="143" t="e">
        <f>#REF!-#REF!</f>
        <v>#REF!</v>
      </c>
      <c r="AU710" s="143" t="e">
        <f>#REF!-#REF!</f>
        <v>#REF!</v>
      </c>
      <c r="AV710" s="143" t="e">
        <f>#REF!-#REF!</f>
        <v>#REF!</v>
      </c>
      <c r="AW710" s="143" t="e">
        <f>#REF!-#REF!</f>
        <v>#REF!</v>
      </c>
      <c r="AX710" s="143" t="e">
        <f>#REF!-#REF!</f>
        <v>#REF!</v>
      </c>
      <c r="AY710" s="143" t="e">
        <f>#REF!-#REF!</f>
        <v>#REF!</v>
      </c>
      <c r="AZ710" s="143" t="e">
        <f>#REF!-#REF!</f>
        <v>#REF!</v>
      </c>
      <c r="BA710" s="143" t="e">
        <f>#REF!-#REF!</f>
        <v>#REF!</v>
      </c>
      <c r="BB710" s="143" t="e">
        <f>#REF!-#REF!</f>
        <v>#REF!</v>
      </c>
      <c r="BC710" s="143" t="e">
        <f>#REF!-#REF!</f>
        <v>#REF!</v>
      </c>
      <c r="BD710" s="143" t="e">
        <f>#REF!-#REF!</f>
        <v>#REF!</v>
      </c>
      <c r="BE710" s="143" t="e">
        <f>#REF!-#REF!</f>
        <v>#REF!</v>
      </c>
      <c r="BF710" s="143" t="e">
        <f>#REF!-#REF!</f>
        <v>#REF!</v>
      </c>
      <c r="BG710" s="143" t="e">
        <f>#REF!-#REF!</f>
        <v>#REF!</v>
      </c>
      <c r="BH710" s="143" t="e">
        <f>#REF!-#REF!</f>
        <v>#REF!</v>
      </c>
      <c r="BI710" s="143" t="e">
        <f>#REF!-#REF!</f>
        <v>#REF!</v>
      </c>
      <c r="BJ710" s="143" t="e">
        <f>#REF!-#REF!</f>
        <v>#REF!</v>
      </c>
      <c r="BK710" s="143" t="e">
        <f>#REF!-#REF!</f>
        <v>#REF!</v>
      </c>
      <c r="BL710" s="143" t="e">
        <f>#REF!-#REF!</f>
        <v>#REF!</v>
      </c>
      <c r="BM710" s="143" t="e">
        <f>#REF!-#REF!</f>
        <v>#REF!</v>
      </c>
      <c r="BN710" s="143" t="e">
        <f>#REF!-#REF!</f>
        <v>#REF!</v>
      </c>
      <c r="BO710" s="143" t="e">
        <f>#REF!-#REF!</f>
        <v>#REF!</v>
      </c>
      <c r="BP710" s="143" t="e">
        <f>#REF!-#REF!</f>
        <v>#REF!</v>
      </c>
      <c r="BQ710" s="143" t="e">
        <f>#REF!-#REF!</f>
        <v>#REF!</v>
      </c>
      <c r="BR710" s="143" t="e">
        <f>#REF!-#REF!</f>
        <v>#REF!</v>
      </c>
      <c r="BS710" s="143" t="e">
        <f>#REF!-#REF!</f>
        <v>#REF!</v>
      </c>
      <c r="BT710" s="143" t="e">
        <f>#REF!-#REF!</f>
        <v>#REF!</v>
      </c>
      <c r="BU710" s="143" t="e">
        <f>#REF!-#REF!</f>
        <v>#REF!</v>
      </c>
      <c r="BV710" s="143" t="e">
        <f>#REF!-#REF!</f>
        <v>#REF!</v>
      </c>
      <c r="BW710" s="143" t="e">
        <f>#REF!-#REF!</f>
        <v>#REF!</v>
      </c>
      <c r="BX710" s="143" t="e">
        <f>#REF!-#REF!</f>
        <v>#REF!</v>
      </c>
      <c r="BY710" s="143" t="e">
        <f>#REF!-#REF!</f>
        <v>#REF!</v>
      </c>
      <c r="CA710" s="143" t="e">
        <f>#REF!-#REF!</f>
        <v>#REF!</v>
      </c>
      <c r="CB710" s="143" t="e">
        <f>#REF!-#REF!</f>
        <v>#REF!</v>
      </c>
    </row>
    <row r="711" spans="8:80" hidden="1" x14ac:dyDescent="0.3">
      <c r="H711" s="143" t="e">
        <f>#REF!-#REF!</f>
        <v>#REF!</v>
      </c>
      <c r="I711" s="143" t="e">
        <f>#REF!-#REF!</f>
        <v>#REF!</v>
      </c>
      <c r="J711" s="143" t="e">
        <f>#REF!-#REF!</f>
        <v>#REF!</v>
      </c>
      <c r="K711" s="143" t="e">
        <f>#REF!-#REF!</f>
        <v>#REF!</v>
      </c>
      <c r="L711" s="143" t="e">
        <f>#REF!-#REF!</f>
        <v>#REF!</v>
      </c>
      <c r="M711" s="143" t="e">
        <f>#REF!-#REF!</f>
        <v>#REF!</v>
      </c>
      <c r="N711" s="143" t="e">
        <f>#REF!-#REF!</f>
        <v>#REF!</v>
      </c>
      <c r="O711" s="143" t="e">
        <f>#REF!-#REF!</f>
        <v>#REF!</v>
      </c>
      <c r="P711" s="143" t="e">
        <f>#REF!-#REF!</f>
        <v>#REF!</v>
      </c>
      <c r="Q711" s="143" t="e">
        <f>#REF!-#REF!</f>
        <v>#REF!</v>
      </c>
      <c r="R711" s="143" t="e">
        <f>#REF!-#REF!</f>
        <v>#REF!</v>
      </c>
      <c r="S711" s="143" t="e">
        <f>#REF!-#REF!</f>
        <v>#REF!</v>
      </c>
      <c r="T711" s="143" t="e">
        <f>#REF!-#REF!</f>
        <v>#REF!</v>
      </c>
      <c r="U711" s="143" t="e">
        <f>#REF!-#REF!</f>
        <v>#REF!</v>
      </c>
      <c r="V711" s="143" t="e">
        <f>#REF!-#REF!</f>
        <v>#REF!</v>
      </c>
      <c r="W711" s="143" t="e">
        <f>#REF!-#REF!</f>
        <v>#REF!</v>
      </c>
      <c r="X711" s="143" t="e">
        <f>#REF!-#REF!</f>
        <v>#REF!</v>
      </c>
      <c r="Y711" s="143" t="e">
        <f>#REF!-#REF!</f>
        <v>#REF!</v>
      </c>
      <c r="Z711" s="143" t="e">
        <f>#REF!-#REF!</f>
        <v>#REF!</v>
      </c>
      <c r="AA711" s="143" t="e">
        <f>#REF!-#REF!</f>
        <v>#REF!</v>
      </c>
      <c r="AB711" s="143" t="e">
        <f>#REF!-#REF!</f>
        <v>#REF!</v>
      </c>
      <c r="AC711" s="143" t="e">
        <f>#REF!-#REF!</f>
        <v>#REF!</v>
      </c>
      <c r="AD711" s="143" t="e">
        <f>#REF!-#REF!</f>
        <v>#REF!</v>
      </c>
      <c r="AE711" s="143" t="e">
        <f>#REF!-#REF!</f>
        <v>#REF!</v>
      </c>
      <c r="AF711" s="143" t="e">
        <f>#REF!-#REF!</f>
        <v>#REF!</v>
      </c>
      <c r="AG711" s="143" t="e">
        <f>#REF!-#REF!</f>
        <v>#REF!</v>
      </c>
      <c r="AH711" s="143" t="e">
        <f>#REF!-#REF!</f>
        <v>#REF!</v>
      </c>
      <c r="AI711" s="143" t="e">
        <f>#REF!-#REF!</f>
        <v>#REF!</v>
      </c>
      <c r="AJ711" s="143" t="e">
        <f>#REF!-#REF!</f>
        <v>#REF!</v>
      </c>
      <c r="AK711" s="143" t="e">
        <f>#REF!-#REF!</f>
        <v>#REF!</v>
      </c>
      <c r="AL711" s="143" t="e">
        <f>#REF!-#REF!</f>
        <v>#REF!</v>
      </c>
      <c r="AM711" s="143" t="e">
        <f>#REF!-#REF!</f>
        <v>#REF!</v>
      </c>
      <c r="AN711" s="143" t="e">
        <f>#REF!-#REF!</f>
        <v>#REF!</v>
      </c>
      <c r="AO711" s="143" t="e">
        <f>#REF!-#REF!</f>
        <v>#REF!</v>
      </c>
      <c r="AP711" s="143" t="e">
        <f>#REF!-#REF!</f>
        <v>#REF!</v>
      </c>
      <c r="AQ711" s="143" t="e">
        <f>#REF!-#REF!</f>
        <v>#REF!</v>
      </c>
      <c r="AR711" s="143" t="e">
        <f>#REF!-#REF!</f>
        <v>#REF!</v>
      </c>
      <c r="AS711" s="143" t="e">
        <f>#REF!-#REF!</f>
        <v>#REF!</v>
      </c>
      <c r="AT711" s="143" t="e">
        <f>#REF!-#REF!</f>
        <v>#REF!</v>
      </c>
      <c r="AU711" s="143" t="e">
        <f>#REF!-#REF!</f>
        <v>#REF!</v>
      </c>
      <c r="AV711" s="143" t="e">
        <f>#REF!-#REF!</f>
        <v>#REF!</v>
      </c>
      <c r="AW711" s="143" t="e">
        <f>#REF!-#REF!</f>
        <v>#REF!</v>
      </c>
      <c r="AX711" s="143" t="e">
        <f>#REF!-#REF!</f>
        <v>#REF!</v>
      </c>
      <c r="AY711" s="143" t="e">
        <f>#REF!-#REF!</f>
        <v>#REF!</v>
      </c>
      <c r="AZ711" s="143" t="e">
        <f>#REF!-#REF!</f>
        <v>#REF!</v>
      </c>
      <c r="BA711" s="143" t="e">
        <f>#REF!-#REF!</f>
        <v>#REF!</v>
      </c>
      <c r="BB711" s="143" t="e">
        <f>#REF!-#REF!</f>
        <v>#REF!</v>
      </c>
      <c r="BC711" s="143" t="e">
        <f>#REF!-#REF!</f>
        <v>#REF!</v>
      </c>
      <c r="BD711" s="143" t="e">
        <f>#REF!-#REF!</f>
        <v>#REF!</v>
      </c>
      <c r="BE711" s="143" t="e">
        <f>#REF!-#REF!</f>
        <v>#REF!</v>
      </c>
      <c r="BF711" s="143" t="e">
        <f>#REF!-#REF!</f>
        <v>#REF!</v>
      </c>
      <c r="BG711" s="143" t="e">
        <f>#REF!-#REF!</f>
        <v>#REF!</v>
      </c>
      <c r="BH711" s="143" t="e">
        <f>#REF!-#REF!</f>
        <v>#REF!</v>
      </c>
      <c r="BI711" s="143" t="e">
        <f>#REF!-#REF!</f>
        <v>#REF!</v>
      </c>
      <c r="BJ711" s="143" t="e">
        <f>#REF!-#REF!</f>
        <v>#REF!</v>
      </c>
      <c r="BK711" s="143" t="e">
        <f>#REF!-#REF!</f>
        <v>#REF!</v>
      </c>
      <c r="BL711" s="143" t="e">
        <f>#REF!-#REF!</f>
        <v>#REF!</v>
      </c>
      <c r="BM711" s="143" t="e">
        <f>#REF!-#REF!</f>
        <v>#REF!</v>
      </c>
      <c r="BN711" s="143" t="e">
        <f>#REF!-#REF!</f>
        <v>#REF!</v>
      </c>
      <c r="BO711" s="143" t="e">
        <f>#REF!-#REF!</f>
        <v>#REF!</v>
      </c>
      <c r="BP711" s="143" t="e">
        <f>#REF!-#REF!</f>
        <v>#REF!</v>
      </c>
      <c r="BQ711" s="143" t="e">
        <f>#REF!-#REF!</f>
        <v>#REF!</v>
      </c>
      <c r="BR711" s="143" t="e">
        <f>#REF!-#REF!</f>
        <v>#REF!</v>
      </c>
      <c r="BS711" s="143" t="e">
        <f>#REF!-#REF!</f>
        <v>#REF!</v>
      </c>
      <c r="BT711" s="143" t="e">
        <f>#REF!-#REF!</f>
        <v>#REF!</v>
      </c>
      <c r="BU711" s="143" t="e">
        <f>#REF!-#REF!</f>
        <v>#REF!</v>
      </c>
      <c r="BV711" s="143" t="e">
        <f>#REF!-#REF!</f>
        <v>#REF!</v>
      </c>
      <c r="BW711" s="143" t="e">
        <f>#REF!-#REF!</f>
        <v>#REF!</v>
      </c>
      <c r="BX711" s="143" t="e">
        <f>#REF!-#REF!</f>
        <v>#REF!</v>
      </c>
      <c r="BY711" s="143" t="e">
        <f>#REF!-#REF!</f>
        <v>#REF!</v>
      </c>
      <c r="CA711" s="143" t="e">
        <f>#REF!-#REF!</f>
        <v>#REF!</v>
      </c>
      <c r="CB711" s="143" t="e">
        <f>#REF!-#REF!</f>
        <v>#REF!</v>
      </c>
    </row>
    <row r="712" spans="8:80" hidden="1" x14ac:dyDescent="0.3">
      <c r="H712" s="143" t="e">
        <f>#REF!-#REF!</f>
        <v>#REF!</v>
      </c>
      <c r="I712" s="143" t="e">
        <f>#REF!-#REF!</f>
        <v>#REF!</v>
      </c>
      <c r="J712" s="143" t="e">
        <f>#REF!-#REF!</f>
        <v>#REF!</v>
      </c>
      <c r="K712" s="143" t="e">
        <f>#REF!-#REF!</f>
        <v>#REF!</v>
      </c>
      <c r="L712" s="143" t="e">
        <f>#REF!-#REF!</f>
        <v>#REF!</v>
      </c>
      <c r="M712" s="143" t="e">
        <f>#REF!-#REF!</f>
        <v>#REF!</v>
      </c>
      <c r="N712" s="143" t="e">
        <f>#REF!-#REF!</f>
        <v>#REF!</v>
      </c>
      <c r="O712" s="143" t="e">
        <f>#REF!-#REF!</f>
        <v>#REF!</v>
      </c>
      <c r="P712" s="143" t="e">
        <f>#REF!-#REF!</f>
        <v>#REF!</v>
      </c>
      <c r="Q712" s="143" t="e">
        <f>#REF!-#REF!</f>
        <v>#REF!</v>
      </c>
      <c r="R712" s="143" t="e">
        <f>#REF!-#REF!</f>
        <v>#REF!</v>
      </c>
      <c r="S712" s="143" t="e">
        <f>#REF!-#REF!</f>
        <v>#REF!</v>
      </c>
      <c r="T712" s="143" t="e">
        <f>#REF!-#REF!</f>
        <v>#REF!</v>
      </c>
      <c r="U712" s="143" t="e">
        <f>#REF!-#REF!</f>
        <v>#REF!</v>
      </c>
      <c r="V712" s="143" t="e">
        <f>#REF!-#REF!</f>
        <v>#REF!</v>
      </c>
      <c r="W712" s="143" t="e">
        <f>#REF!-#REF!</f>
        <v>#REF!</v>
      </c>
      <c r="X712" s="143" t="e">
        <f>#REF!-#REF!</f>
        <v>#REF!</v>
      </c>
      <c r="Y712" s="143" t="e">
        <f>#REF!-#REF!</f>
        <v>#REF!</v>
      </c>
      <c r="Z712" s="143" t="e">
        <f>#REF!-#REF!</f>
        <v>#REF!</v>
      </c>
      <c r="AA712" s="143" t="e">
        <f>#REF!-#REF!</f>
        <v>#REF!</v>
      </c>
      <c r="AB712" s="143" t="e">
        <f>#REF!-#REF!</f>
        <v>#REF!</v>
      </c>
      <c r="AC712" s="143" t="e">
        <f>#REF!-#REF!</f>
        <v>#REF!</v>
      </c>
      <c r="AD712" s="143" t="e">
        <f>#REF!-#REF!</f>
        <v>#REF!</v>
      </c>
      <c r="AE712" s="143" t="e">
        <f>#REF!-#REF!</f>
        <v>#REF!</v>
      </c>
      <c r="AF712" s="143" t="e">
        <f>#REF!-#REF!</f>
        <v>#REF!</v>
      </c>
      <c r="AG712" s="143" t="e">
        <f>#REF!-#REF!</f>
        <v>#REF!</v>
      </c>
      <c r="AH712" s="143" t="e">
        <f>#REF!-#REF!</f>
        <v>#REF!</v>
      </c>
      <c r="AI712" s="143" t="e">
        <f>#REF!-#REF!</f>
        <v>#REF!</v>
      </c>
      <c r="AJ712" s="143" t="e">
        <f>#REF!-#REF!</f>
        <v>#REF!</v>
      </c>
      <c r="AK712" s="143" t="e">
        <f>#REF!-#REF!</f>
        <v>#REF!</v>
      </c>
      <c r="AL712" s="143" t="e">
        <f>#REF!-#REF!</f>
        <v>#REF!</v>
      </c>
      <c r="AM712" s="143" t="e">
        <f>#REF!-#REF!</f>
        <v>#REF!</v>
      </c>
      <c r="AN712" s="143" t="e">
        <f>#REF!-#REF!</f>
        <v>#REF!</v>
      </c>
      <c r="AO712" s="143" t="e">
        <f>#REF!-#REF!</f>
        <v>#REF!</v>
      </c>
      <c r="AP712" s="143" t="e">
        <f>#REF!-#REF!</f>
        <v>#REF!</v>
      </c>
      <c r="AQ712" s="143" t="e">
        <f>#REF!-#REF!</f>
        <v>#REF!</v>
      </c>
      <c r="AR712" s="143" t="e">
        <f>#REF!-#REF!</f>
        <v>#REF!</v>
      </c>
      <c r="AS712" s="143" t="e">
        <f>#REF!-#REF!</f>
        <v>#REF!</v>
      </c>
      <c r="AT712" s="143" t="e">
        <f>#REF!-#REF!</f>
        <v>#REF!</v>
      </c>
      <c r="AU712" s="143" t="e">
        <f>#REF!-#REF!</f>
        <v>#REF!</v>
      </c>
      <c r="AV712" s="143" t="e">
        <f>#REF!-#REF!</f>
        <v>#REF!</v>
      </c>
      <c r="AW712" s="143" t="e">
        <f>#REF!-#REF!</f>
        <v>#REF!</v>
      </c>
      <c r="AX712" s="143" t="e">
        <f>#REF!-#REF!</f>
        <v>#REF!</v>
      </c>
      <c r="AY712" s="143" t="e">
        <f>#REF!-#REF!</f>
        <v>#REF!</v>
      </c>
      <c r="AZ712" s="143" t="e">
        <f>#REF!-#REF!</f>
        <v>#REF!</v>
      </c>
      <c r="BA712" s="143" t="e">
        <f>#REF!-#REF!</f>
        <v>#REF!</v>
      </c>
      <c r="BB712" s="143" t="e">
        <f>#REF!-#REF!</f>
        <v>#REF!</v>
      </c>
      <c r="BC712" s="143" t="e">
        <f>#REF!-#REF!</f>
        <v>#REF!</v>
      </c>
      <c r="BD712" s="143" t="e">
        <f>#REF!-#REF!</f>
        <v>#REF!</v>
      </c>
      <c r="BE712" s="143" t="e">
        <f>#REF!-#REF!</f>
        <v>#REF!</v>
      </c>
      <c r="BF712" s="143" t="e">
        <f>#REF!-#REF!</f>
        <v>#REF!</v>
      </c>
      <c r="BG712" s="143" t="e">
        <f>#REF!-#REF!</f>
        <v>#REF!</v>
      </c>
      <c r="BH712" s="143" t="e">
        <f>#REF!-#REF!</f>
        <v>#REF!</v>
      </c>
      <c r="BI712" s="143" t="e">
        <f>#REF!-#REF!</f>
        <v>#REF!</v>
      </c>
      <c r="BJ712" s="143" t="e">
        <f>#REF!-#REF!</f>
        <v>#REF!</v>
      </c>
      <c r="BK712" s="143" t="e">
        <f>#REF!-#REF!</f>
        <v>#REF!</v>
      </c>
      <c r="BL712" s="143" t="e">
        <f>#REF!-#REF!</f>
        <v>#REF!</v>
      </c>
      <c r="BM712" s="143" t="e">
        <f>#REF!-#REF!</f>
        <v>#REF!</v>
      </c>
      <c r="BN712" s="143" t="e">
        <f>#REF!-#REF!</f>
        <v>#REF!</v>
      </c>
      <c r="BO712" s="143" t="e">
        <f>#REF!-#REF!</f>
        <v>#REF!</v>
      </c>
      <c r="BP712" s="143" t="e">
        <f>#REF!-#REF!</f>
        <v>#REF!</v>
      </c>
      <c r="BQ712" s="143" t="e">
        <f>#REF!-#REF!</f>
        <v>#REF!</v>
      </c>
      <c r="BR712" s="143" t="e">
        <f>#REF!-#REF!</f>
        <v>#REF!</v>
      </c>
      <c r="BS712" s="143" t="e">
        <f>#REF!-#REF!</f>
        <v>#REF!</v>
      </c>
      <c r="BT712" s="143" t="e">
        <f>#REF!-#REF!</f>
        <v>#REF!</v>
      </c>
      <c r="BU712" s="143" t="e">
        <f>#REF!-#REF!</f>
        <v>#REF!</v>
      </c>
      <c r="BV712" s="143" t="e">
        <f>#REF!-#REF!</f>
        <v>#REF!</v>
      </c>
      <c r="BW712" s="143" t="e">
        <f>#REF!-#REF!</f>
        <v>#REF!</v>
      </c>
      <c r="BX712" s="143" t="e">
        <f>#REF!-#REF!</f>
        <v>#REF!</v>
      </c>
      <c r="BY712" s="143" t="e">
        <f>#REF!-#REF!</f>
        <v>#REF!</v>
      </c>
      <c r="CA712" s="143" t="e">
        <f>#REF!-#REF!</f>
        <v>#REF!</v>
      </c>
      <c r="CB712" s="143" t="e">
        <f>#REF!-#REF!</f>
        <v>#REF!</v>
      </c>
    </row>
    <row r="713" spans="8:80" hidden="1" x14ac:dyDescent="0.3">
      <c r="H713" s="143" t="e">
        <f>#REF!-#REF!</f>
        <v>#REF!</v>
      </c>
      <c r="I713" s="143" t="e">
        <f>#REF!-#REF!</f>
        <v>#REF!</v>
      </c>
      <c r="J713" s="143" t="e">
        <f>#REF!-#REF!</f>
        <v>#REF!</v>
      </c>
      <c r="K713" s="143" t="e">
        <f>#REF!-#REF!</f>
        <v>#REF!</v>
      </c>
      <c r="L713" s="143" t="e">
        <f>#REF!-#REF!</f>
        <v>#REF!</v>
      </c>
      <c r="M713" s="143" t="e">
        <f>#REF!-#REF!</f>
        <v>#REF!</v>
      </c>
      <c r="N713" s="143" t="e">
        <f>#REF!-#REF!</f>
        <v>#REF!</v>
      </c>
      <c r="O713" s="143" t="e">
        <f>#REF!-#REF!</f>
        <v>#REF!</v>
      </c>
      <c r="P713" s="143" t="e">
        <f>#REF!-#REF!</f>
        <v>#REF!</v>
      </c>
      <c r="Q713" s="143" t="e">
        <f>#REF!-#REF!</f>
        <v>#REF!</v>
      </c>
      <c r="R713" s="143" t="e">
        <f>#REF!-#REF!</f>
        <v>#REF!</v>
      </c>
      <c r="S713" s="143" t="e">
        <f>#REF!-#REF!</f>
        <v>#REF!</v>
      </c>
      <c r="T713" s="143" t="e">
        <f>#REF!-#REF!</f>
        <v>#REF!</v>
      </c>
      <c r="U713" s="143" t="e">
        <f>#REF!-#REF!</f>
        <v>#REF!</v>
      </c>
      <c r="V713" s="143" t="e">
        <f>#REF!-#REF!</f>
        <v>#REF!</v>
      </c>
      <c r="W713" s="143" t="e">
        <f>#REF!-#REF!</f>
        <v>#REF!</v>
      </c>
      <c r="X713" s="143" t="e">
        <f>#REF!-#REF!</f>
        <v>#REF!</v>
      </c>
      <c r="Y713" s="143" t="e">
        <f>#REF!-#REF!</f>
        <v>#REF!</v>
      </c>
      <c r="Z713" s="143" t="e">
        <f>#REF!-#REF!</f>
        <v>#REF!</v>
      </c>
      <c r="AA713" s="143" t="e">
        <f>#REF!-#REF!</f>
        <v>#REF!</v>
      </c>
      <c r="AB713" s="143" t="e">
        <f>#REF!-#REF!</f>
        <v>#REF!</v>
      </c>
      <c r="AC713" s="143" t="e">
        <f>#REF!-#REF!</f>
        <v>#REF!</v>
      </c>
      <c r="AD713" s="143" t="e">
        <f>#REF!-#REF!</f>
        <v>#REF!</v>
      </c>
      <c r="AE713" s="143" t="e">
        <f>#REF!-#REF!</f>
        <v>#REF!</v>
      </c>
      <c r="AF713" s="143" t="e">
        <f>#REF!-#REF!</f>
        <v>#REF!</v>
      </c>
      <c r="AG713" s="143" t="e">
        <f>#REF!-#REF!</f>
        <v>#REF!</v>
      </c>
      <c r="AH713" s="143" t="e">
        <f>#REF!-#REF!</f>
        <v>#REF!</v>
      </c>
      <c r="AI713" s="143" t="e">
        <f>#REF!-#REF!</f>
        <v>#REF!</v>
      </c>
      <c r="AJ713" s="143" t="e">
        <f>#REF!-#REF!</f>
        <v>#REF!</v>
      </c>
      <c r="AK713" s="143" t="e">
        <f>#REF!-#REF!</f>
        <v>#REF!</v>
      </c>
      <c r="AL713" s="143" t="e">
        <f>#REF!-#REF!</f>
        <v>#REF!</v>
      </c>
      <c r="AM713" s="143" t="e">
        <f>#REF!-#REF!</f>
        <v>#REF!</v>
      </c>
      <c r="AN713" s="143" t="e">
        <f>#REF!-#REF!</f>
        <v>#REF!</v>
      </c>
      <c r="AO713" s="143" t="e">
        <f>#REF!-#REF!</f>
        <v>#REF!</v>
      </c>
      <c r="AP713" s="143" t="e">
        <f>#REF!-#REF!</f>
        <v>#REF!</v>
      </c>
      <c r="AQ713" s="143" t="e">
        <f>#REF!-#REF!</f>
        <v>#REF!</v>
      </c>
      <c r="AR713" s="143" t="e">
        <f>#REF!-#REF!</f>
        <v>#REF!</v>
      </c>
      <c r="AS713" s="143" t="e">
        <f>#REF!-#REF!</f>
        <v>#REF!</v>
      </c>
      <c r="AT713" s="143" t="e">
        <f>#REF!-#REF!</f>
        <v>#REF!</v>
      </c>
      <c r="AU713" s="143" t="e">
        <f>#REF!-#REF!</f>
        <v>#REF!</v>
      </c>
      <c r="AV713" s="143" t="e">
        <f>#REF!-#REF!</f>
        <v>#REF!</v>
      </c>
      <c r="AW713" s="143" t="e">
        <f>#REF!-#REF!</f>
        <v>#REF!</v>
      </c>
      <c r="AX713" s="143" t="e">
        <f>#REF!-#REF!</f>
        <v>#REF!</v>
      </c>
      <c r="AY713" s="143" t="e">
        <f>#REF!-#REF!</f>
        <v>#REF!</v>
      </c>
      <c r="AZ713" s="143" t="e">
        <f>#REF!-#REF!</f>
        <v>#REF!</v>
      </c>
      <c r="BA713" s="143" t="e">
        <f>#REF!-#REF!</f>
        <v>#REF!</v>
      </c>
      <c r="BB713" s="143" t="e">
        <f>#REF!-#REF!</f>
        <v>#REF!</v>
      </c>
      <c r="BC713" s="143" t="e">
        <f>#REF!-#REF!</f>
        <v>#REF!</v>
      </c>
      <c r="BD713" s="143" t="e">
        <f>#REF!-#REF!</f>
        <v>#REF!</v>
      </c>
      <c r="BE713" s="143" t="e">
        <f>#REF!-#REF!</f>
        <v>#REF!</v>
      </c>
      <c r="BF713" s="143" t="e">
        <f>#REF!-#REF!</f>
        <v>#REF!</v>
      </c>
      <c r="BG713" s="143" t="e">
        <f>#REF!-#REF!</f>
        <v>#REF!</v>
      </c>
      <c r="BH713" s="143" t="e">
        <f>#REF!-#REF!</f>
        <v>#REF!</v>
      </c>
      <c r="BI713" s="143" t="e">
        <f>#REF!-#REF!</f>
        <v>#REF!</v>
      </c>
      <c r="BJ713" s="143" t="e">
        <f>#REF!-#REF!</f>
        <v>#REF!</v>
      </c>
      <c r="BK713" s="143" t="e">
        <f>#REF!-#REF!</f>
        <v>#REF!</v>
      </c>
      <c r="BL713" s="143" t="e">
        <f>#REF!-#REF!</f>
        <v>#REF!</v>
      </c>
      <c r="BM713" s="143" t="e">
        <f>#REF!-#REF!</f>
        <v>#REF!</v>
      </c>
      <c r="BN713" s="143" t="e">
        <f>#REF!-#REF!</f>
        <v>#REF!</v>
      </c>
      <c r="BO713" s="143" t="e">
        <f>#REF!-#REF!</f>
        <v>#REF!</v>
      </c>
      <c r="BP713" s="143" t="e">
        <f>#REF!-#REF!</f>
        <v>#REF!</v>
      </c>
      <c r="BQ713" s="143" t="e">
        <f>#REF!-#REF!</f>
        <v>#REF!</v>
      </c>
      <c r="BR713" s="143" t="e">
        <f>#REF!-#REF!</f>
        <v>#REF!</v>
      </c>
      <c r="BS713" s="143" t="e">
        <f>#REF!-#REF!</f>
        <v>#REF!</v>
      </c>
      <c r="BT713" s="143" t="e">
        <f>#REF!-#REF!</f>
        <v>#REF!</v>
      </c>
      <c r="BU713" s="143" t="e">
        <f>#REF!-#REF!</f>
        <v>#REF!</v>
      </c>
      <c r="BV713" s="143" t="e">
        <f>#REF!-#REF!</f>
        <v>#REF!</v>
      </c>
      <c r="BW713" s="143" t="e">
        <f>#REF!-#REF!</f>
        <v>#REF!</v>
      </c>
      <c r="BX713" s="143" t="e">
        <f>#REF!-#REF!</f>
        <v>#REF!</v>
      </c>
      <c r="BY713" s="143" t="e">
        <f>#REF!-#REF!</f>
        <v>#REF!</v>
      </c>
      <c r="CA713" s="143" t="e">
        <f>#REF!-#REF!</f>
        <v>#REF!</v>
      </c>
      <c r="CB713" s="143" t="e">
        <f>#REF!-#REF!</f>
        <v>#REF!</v>
      </c>
    </row>
    <row r="714" spans="8:80" hidden="1" x14ac:dyDescent="0.3">
      <c r="H714" s="143" t="e">
        <f>#REF!-#REF!</f>
        <v>#REF!</v>
      </c>
      <c r="I714" s="143" t="e">
        <f>#REF!-#REF!</f>
        <v>#REF!</v>
      </c>
      <c r="J714" s="143" t="e">
        <f>#REF!-#REF!</f>
        <v>#REF!</v>
      </c>
      <c r="K714" s="143" t="e">
        <f>#REF!-#REF!</f>
        <v>#REF!</v>
      </c>
      <c r="L714" s="143" t="e">
        <f>#REF!-#REF!</f>
        <v>#REF!</v>
      </c>
      <c r="M714" s="143" t="e">
        <f>#REF!-#REF!</f>
        <v>#REF!</v>
      </c>
      <c r="N714" s="143" t="e">
        <f>#REF!-#REF!</f>
        <v>#REF!</v>
      </c>
      <c r="O714" s="143" t="e">
        <f>#REF!-#REF!</f>
        <v>#REF!</v>
      </c>
      <c r="P714" s="143" t="e">
        <f>#REF!-#REF!</f>
        <v>#REF!</v>
      </c>
      <c r="Q714" s="143" t="e">
        <f>#REF!-#REF!</f>
        <v>#REF!</v>
      </c>
      <c r="R714" s="143" t="e">
        <f>#REF!-#REF!</f>
        <v>#REF!</v>
      </c>
      <c r="S714" s="143" t="e">
        <f>#REF!-#REF!</f>
        <v>#REF!</v>
      </c>
      <c r="T714" s="143" t="e">
        <f>#REF!-#REF!</f>
        <v>#REF!</v>
      </c>
      <c r="U714" s="143" t="e">
        <f>#REF!-#REF!</f>
        <v>#REF!</v>
      </c>
      <c r="V714" s="143" t="e">
        <f>#REF!-#REF!</f>
        <v>#REF!</v>
      </c>
      <c r="W714" s="143" t="e">
        <f>#REF!-#REF!</f>
        <v>#REF!</v>
      </c>
      <c r="X714" s="143" t="e">
        <f>#REF!-#REF!</f>
        <v>#REF!</v>
      </c>
      <c r="Y714" s="143" t="e">
        <f>#REF!-#REF!</f>
        <v>#REF!</v>
      </c>
      <c r="Z714" s="143" t="e">
        <f>#REF!-#REF!</f>
        <v>#REF!</v>
      </c>
      <c r="AA714" s="143" t="e">
        <f>#REF!-#REF!</f>
        <v>#REF!</v>
      </c>
      <c r="AB714" s="143" t="e">
        <f>#REF!-#REF!</f>
        <v>#REF!</v>
      </c>
      <c r="AC714" s="143" t="e">
        <f>#REF!-#REF!</f>
        <v>#REF!</v>
      </c>
      <c r="AD714" s="143" t="e">
        <f>#REF!-#REF!</f>
        <v>#REF!</v>
      </c>
      <c r="AE714" s="143" t="e">
        <f>#REF!-#REF!</f>
        <v>#REF!</v>
      </c>
      <c r="AF714" s="143" t="e">
        <f>#REF!-#REF!</f>
        <v>#REF!</v>
      </c>
      <c r="AG714" s="143" t="e">
        <f>#REF!-#REF!</f>
        <v>#REF!</v>
      </c>
      <c r="AH714" s="143" t="e">
        <f>#REF!-#REF!</f>
        <v>#REF!</v>
      </c>
      <c r="AI714" s="143" t="e">
        <f>#REF!-#REF!</f>
        <v>#REF!</v>
      </c>
      <c r="AJ714" s="143" t="e">
        <f>#REF!-#REF!</f>
        <v>#REF!</v>
      </c>
      <c r="AK714" s="143" t="e">
        <f>#REF!-#REF!</f>
        <v>#REF!</v>
      </c>
      <c r="AL714" s="143" t="e">
        <f>#REF!-#REF!</f>
        <v>#REF!</v>
      </c>
      <c r="AM714" s="143" t="e">
        <f>#REF!-#REF!</f>
        <v>#REF!</v>
      </c>
      <c r="AN714" s="143" t="e">
        <f>#REF!-#REF!</f>
        <v>#REF!</v>
      </c>
      <c r="AO714" s="143" t="e">
        <f>#REF!-#REF!</f>
        <v>#REF!</v>
      </c>
      <c r="AP714" s="143" t="e">
        <f>#REF!-#REF!</f>
        <v>#REF!</v>
      </c>
      <c r="AQ714" s="143" t="e">
        <f>#REF!-#REF!</f>
        <v>#REF!</v>
      </c>
      <c r="AR714" s="143" t="e">
        <f>#REF!-#REF!</f>
        <v>#REF!</v>
      </c>
      <c r="AS714" s="143" t="e">
        <f>#REF!-#REF!</f>
        <v>#REF!</v>
      </c>
      <c r="AT714" s="143" t="e">
        <f>#REF!-#REF!</f>
        <v>#REF!</v>
      </c>
      <c r="AU714" s="143" t="e">
        <f>#REF!-#REF!</f>
        <v>#REF!</v>
      </c>
      <c r="AV714" s="143" t="e">
        <f>#REF!-#REF!</f>
        <v>#REF!</v>
      </c>
      <c r="AW714" s="143" t="e">
        <f>#REF!-#REF!</f>
        <v>#REF!</v>
      </c>
      <c r="AX714" s="143" t="e">
        <f>#REF!-#REF!</f>
        <v>#REF!</v>
      </c>
      <c r="AY714" s="143" t="e">
        <f>#REF!-#REF!</f>
        <v>#REF!</v>
      </c>
      <c r="AZ714" s="143" t="e">
        <f>#REF!-#REF!</f>
        <v>#REF!</v>
      </c>
      <c r="BA714" s="143" t="e">
        <f>#REF!-#REF!</f>
        <v>#REF!</v>
      </c>
      <c r="BB714" s="143" t="e">
        <f>#REF!-#REF!</f>
        <v>#REF!</v>
      </c>
      <c r="BC714" s="143" t="e">
        <f>#REF!-#REF!</f>
        <v>#REF!</v>
      </c>
      <c r="BD714" s="143" t="e">
        <f>#REF!-#REF!</f>
        <v>#REF!</v>
      </c>
      <c r="BE714" s="143" t="e">
        <f>#REF!-#REF!</f>
        <v>#REF!</v>
      </c>
      <c r="BF714" s="143" t="e">
        <f>#REF!-#REF!</f>
        <v>#REF!</v>
      </c>
      <c r="BG714" s="143" t="e">
        <f>#REF!-#REF!</f>
        <v>#REF!</v>
      </c>
      <c r="BH714" s="143" t="e">
        <f>#REF!-#REF!</f>
        <v>#REF!</v>
      </c>
      <c r="BI714" s="143" t="e">
        <f>#REF!-#REF!</f>
        <v>#REF!</v>
      </c>
      <c r="BJ714" s="143" t="e">
        <f>#REF!-#REF!</f>
        <v>#REF!</v>
      </c>
      <c r="BK714" s="143" t="e">
        <f>#REF!-#REF!</f>
        <v>#REF!</v>
      </c>
      <c r="BL714" s="143" t="e">
        <f>#REF!-#REF!</f>
        <v>#REF!</v>
      </c>
      <c r="BM714" s="143" t="e">
        <f>#REF!-#REF!</f>
        <v>#REF!</v>
      </c>
      <c r="BN714" s="143" t="e">
        <f>#REF!-#REF!</f>
        <v>#REF!</v>
      </c>
      <c r="BO714" s="143" t="e">
        <f>#REF!-#REF!</f>
        <v>#REF!</v>
      </c>
      <c r="BP714" s="143" t="e">
        <f>#REF!-#REF!</f>
        <v>#REF!</v>
      </c>
      <c r="BQ714" s="143" t="e">
        <f>#REF!-#REF!</f>
        <v>#REF!</v>
      </c>
      <c r="BR714" s="143" t="e">
        <f>#REF!-#REF!</f>
        <v>#REF!</v>
      </c>
      <c r="BS714" s="143" t="e">
        <f>#REF!-#REF!</f>
        <v>#REF!</v>
      </c>
      <c r="BT714" s="143" t="e">
        <f>#REF!-#REF!</f>
        <v>#REF!</v>
      </c>
      <c r="BU714" s="143" t="e">
        <f>#REF!-#REF!</f>
        <v>#REF!</v>
      </c>
      <c r="BV714" s="143" t="e">
        <f>#REF!-#REF!</f>
        <v>#REF!</v>
      </c>
      <c r="BW714" s="143" t="e">
        <f>#REF!-#REF!</f>
        <v>#REF!</v>
      </c>
      <c r="BX714" s="143" t="e">
        <f>#REF!-#REF!</f>
        <v>#REF!</v>
      </c>
      <c r="BY714" s="143" t="e">
        <f>#REF!-#REF!</f>
        <v>#REF!</v>
      </c>
      <c r="CA714" s="143" t="e">
        <f>#REF!-#REF!</f>
        <v>#REF!</v>
      </c>
      <c r="CB714" s="143" t="e">
        <f>#REF!-#REF!</f>
        <v>#REF!</v>
      </c>
    </row>
    <row r="715" spans="8:80" hidden="1" x14ac:dyDescent="0.3">
      <c r="H715" s="143" t="e">
        <f>#REF!-#REF!</f>
        <v>#REF!</v>
      </c>
      <c r="I715" s="143" t="e">
        <f>#REF!-#REF!</f>
        <v>#REF!</v>
      </c>
      <c r="J715" s="143" t="e">
        <f>#REF!-#REF!</f>
        <v>#REF!</v>
      </c>
      <c r="K715" s="143" t="e">
        <f>#REF!-#REF!</f>
        <v>#REF!</v>
      </c>
      <c r="L715" s="143" t="e">
        <f>#REF!-#REF!</f>
        <v>#REF!</v>
      </c>
      <c r="M715" s="143" t="e">
        <f>#REF!-#REF!</f>
        <v>#REF!</v>
      </c>
      <c r="N715" s="143" t="e">
        <f>#REF!-#REF!</f>
        <v>#REF!</v>
      </c>
      <c r="O715" s="143" t="e">
        <f>#REF!-#REF!</f>
        <v>#REF!</v>
      </c>
      <c r="P715" s="143" t="e">
        <f>#REF!-#REF!</f>
        <v>#REF!</v>
      </c>
      <c r="Q715" s="143" t="e">
        <f>#REF!-#REF!</f>
        <v>#REF!</v>
      </c>
      <c r="R715" s="143" t="e">
        <f>#REF!-#REF!</f>
        <v>#REF!</v>
      </c>
      <c r="S715" s="143" t="e">
        <f>#REF!-#REF!</f>
        <v>#REF!</v>
      </c>
      <c r="T715" s="143" t="e">
        <f>#REF!-#REF!</f>
        <v>#REF!</v>
      </c>
      <c r="U715" s="143" t="e">
        <f>#REF!-#REF!</f>
        <v>#REF!</v>
      </c>
      <c r="V715" s="143" t="e">
        <f>#REF!-#REF!</f>
        <v>#REF!</v>
      </c>
      <c r="W715" s="143" t="e">
        <f>#REF!-#REF!</f>
        <v>#REF!</v>
      </c>
      <c r="X715" s="143" t="e">
        <f>#REF!-#REF!</f>
        <v>#REF!</v>
      </c>
      <c r="Y715" s="143" t="e">
        <f>#REF!-#REF!</f>
        <v>#REF!</v>
      </c>
      <c r="Z715" s="143" t="e">
        <f>#REF!-#REF!</f>
        <v>#REF!</v>
      </c>
      <c r="AA715" s="143" t="e">
        <f>#REF!-#REF!</f>
        <v>#REF!</v>
      </c>
      <c r="AB715" s="143" t="e">
        <f>#REF!-#REF!</f>
        <v>#REF!</v>
      </c>
      <c r="AC715" s="143" t="e">
        <f>#REF!-#REF!</f>
        <v>#REF!</v>
      </c>
      <c r="AD715" s="143" t="e">
        <f>#REF!-#REF!</f>
        <v>#REF!</v>
      </c>
      <c r="AE715" s="143" t="e">
        <f>#REF!-#REF!</f>
        <v>#REF!</v>
      </c>
      <c r="AF715" s="143" t="e">
        <f>#REF!-#REF!</f>
        <v>#REF!</v>
      </c>
      <c r="AG715" s="143" t="e">
        <f>#REF!-#REF!</f>
        <v>#REF!</v>
      </c>
      <c r="AH715" s="143" t="e">
        <f>#REF!-#REF!</f>
        <v>#REF!</v>
      </c>
      <c r="AI715" s="143" t="e">
        <f>#REF!-#REF!</f>
        <v>#REF!</v>
      </c>
      <c r="AJ715" s="143" t="e">
        <f>#REF!-#REF!</f>
        <v>#REF!</v>
      </c>
      <c r="AK715" s="143" t="e">
        <f>#REF!-#REF!</f>
        <v>#REF!</v>
      </c>
      <c r="AL715" s="143" t="e">
        <f>#REF!-#REF!</f>
        <v>#REF!</v>
      </c>
      <c r="AM715" s="143" t="e">
        <f>#REF!-#REF!</f>
        <v>#REF!</v>
      </c>
      <c r="AN715" s="143" t="e">
        <f>#REF!-#REF!</f>
        <v>#REF!</v>
      </c>
      <c r="AO715" s="143" t="e">
        <f>#REF!-#REF!</f>
        <v>#REF!</v>
      </c>
      <c r="AP715" s="143" t="e">
        <f>#REF!-#REF!</f>
        <v>#REF!</v>
      </c>
      <c r="AQ715" s="143" t="e">
        <f>#REF!-#REF!</f>
        <v>#REF!</v>
      </c>
      <c r="AR715" s="143" t="e">
        <f>#REF!-#REF!</f>
        <v>#REF!</v>
      </c>
      <c r="AS715" s="143" t="e">
        <f>#REF!-#REF!</f>
        <v>#REF!</v>
      </c>
      <c r="AT715" s="143" t="e">
        <f>#REF!-#REF!</f>
        <v>#REF!</v>
      </c>
      <c r="AU715" s="143" t="e">
        <f>#REF!-#REF!</f>
        <v>#REF!</v>
      </c>
      <c r="AV715" s="143" t="e">
        <f>#REF!-#REF!</f>
        <v>#REF!</v>
      </c>
      <c r="AW715" s="143" t="e">
        <f>#REF!-#REF!</f>
        <v>#REF!</v>
      </c>
      <c r="AX715" s="143" t="e">
        <f>#REF!-#REF!</f>
        <v>#REF!</v>
      </c>
      <c r="AY715" s="143" t="e">
        <f>#REF!-#REF!</f>
        <v>#REF!</v>
      </c>
      <c r="AZ715" s="143" t="e">
        <f>#REF!-#REF!</f>
        <v>#REF!</v>
      </c>
      <c r="BA715" s="143" t="e">
        <f>#REF!-#REF!</f>
        <v>#REF!</v>
      </c>
      <c r="BB715" s="143" t="e">
        <f>#REF!-#REF!</f>
        <v>#REF!</v>
      </c>
      <c r="BC715" s="143" t="e">
        <f>#REF!-#REF!</f>
        <v>#REF!</v>
      </c>
      <c r="BD715" s="143" t="e">
        <f>#REF!-#REF!</f>
        <v>#REF!</v>
      </c>
      <c r="BE715" s="143" t="e">
        <f>#REF!-#REF!</f>
        <v>#REF!</v>
      </c>
      <c r="BF715" s="143" t="e">
        <f>#REF!-#REF!</f>
        <v>#REF!</v>
      </c>
      <c r="BG715" s="143" t="e">
        <f>#REF!-#REF!</f>
        <v>#REF!</v>
      </c>
      <c r="BH715" s="143" t="e">
        <f>#REF!-#REF!</f>
        <v>#REF!</v>
      </c>
      <c r="BI715" s="143" t="e">
        <f>#REF!-#REF!</f>
        <v>#REF!</v>
      </c>
      <c r="BJ715" s="143" t="e">
        <f>#REF!-#REF!</f>
        <v>#REF!</v>
      </c>
      <c r="BK715" s="143" t="e">
        <f>#REF!-#REF!</f>
        <v>#REF!</v>
      </c>
      <c r="BL715" s="143" t="e">
        <f>#REF!-#REF!</f>
        <v>#REF!</v>
      </c>
      <c r="BM715" s="143" t="e">
        <f>#REF!-#REF!</f>
        <v>#REF!</v>
      </c>
      <c r="BN715" s="143" t="e">
        <f>#REF!-#REF!</f>
        <v>#REF!</v>
      </c>
      <c r="BO715" s="143" t="e">
        <f>#REF!-#REF!</f>
        <v>#REF!</v>
      </c>
      <c r="BP715" s="143" t="e">
        <f>#REF!-#REF!</f>
        <v>#REF!</v>
      </c>
      <c r="BQ715" s="143" t="e">
        <f>#REF!-#REF!</f>
        <v>#REF!</v>
      </c>
      <c r="BR715" s="143" t="e">
        <f>#REF!-#REF!</f>
        <v>#REF!</v>
      </c>
      <c r="BS715" s="143" t="e">
        <f>#REF!-#REF!</f>
        <v>#REF!</v>
      </c>
      <c r="BT715" s="143" t="e">
        <f>#REF!-#REF!</f>
        <v>#REF!</v>
      </c>
      <c r="BU715" s="143" t="e">
        <f>#REF!-#REF!</f>
        <v>#REF!</v>
      </c>
      <c r="BV715" s="143" t="e">
        <f>#REF!-#REF!</f>
        <v>#REF!</v>
      </c>
      <c r="BW715" s="143" t="e">
        <f>#REF!-#REF!</f>
        <v>#REF!</v>
      </c>
      <c r="BX715" s="143" t="e">
        <f>#REF!-#REF!</f>
        <v>#REF!</v>
      </c>
      <c r="BY715" s="143" t="e">
        <f>#REF!-#REF!</f>
        <v>#REF!</v>
      </c>
      <c r="CA715" s="143" t="e">
        <f>#REF!-#REF!</f>
        <v>#REF!</v>
      </c>
      <c r="CB715" s="143" t="e">
        <f>#REF!-#REF!</f>
        <v>#REF!</v>
      </c>
    </row>
    <row r="716" spans="8:80" hidden="1" x14ac:dyDescent="0.3">
      <c r="H716" s="143">
        <f t="shared" ref="H716:BS716" si="88">H255-BZ255</f>
        <v>0</v>
      </c>
      <c r="I716" s="143">
        <f t="shared" si="88"/>
        <v>0</v>
      </c>
      <c r="J716" s="143">
        <f t="shared" si="88"/>
        <v>0</v>
      </c>
      <c r="K716" s="143">
        <f t="shared" si="88"/>
        <v>0</v>
      </c>
      <c r="L716" s="143">
        <f t="shared" si="88"/>
        <v>0</v>
      </c>
      <c r="M716" s="143">
        <f t="shared" si="88"/>
        <v>0</v>
      </c>
      <c r="N716" s="143">
        <f t="shared" si="88"/>
        <v>0</v>
      </c>
      <c r="O716" s="143">
        <f t="shared" si="88"/>
        <v>0</v>
      </c>
      <c r="P716" s="143">
        <f t="shared" si="88"/>
        <v>0</v>
      </c>
      <c r="Q716" s="143">
        <f t="shared" si="88"/>
        <v>0</v>
      </c>
      <c r="R716" s="143">
        <f t="shared" si="88"/>
        <v>0</v>
      </c>
      <c r="S716" s="143">
        <f t="shared" si="88"/>
        <v>0</v>
      </c>
      <c r="T716" s="143">
        <f t="shared" si="88"/>
        <v>0</v>
      </c>
      <c r="U716" s="143">
        <f t="shared" si="88"/>
        <v>0</v>
      </c>
      <c r="V716" s="143">
        <f t="shared" si="88"/>
        <v>0</v>
      </c>
      <c r="W716" s="143">
        <f t="shared" si="88"/>
        <v>0</v>
      </c>
      <c r="X716" s="143">
        <f t="shared" si="88"/>
        <v>0</v>
      </c>
      <c r="Y716" s="143">
        <f t="shared" si="88"/>
        <v>0</v>
      </c>
      <c r="Z716" s="143">
        <f t="shared" si="88"/>
        <v>0</v>
      </c>
      <c r="AA716" s="143">
        <f t="shared" si="88"/>
        <v>0</v>
      </c>
      <c r="AB716" s="143">
        <f t="shared" si="88"/>
        <v>0</v>
      </c>
      <c r="AC716" s="143">
        <f t="shared" si="88"/>
        <v>0</v>
      </c>
      <c r="AD716" s="143">
        <f t="shared" si="88"/>
        <v>0</v>
      </c>
      <c r="AE716" s="143">
        <f t="shared" si="88"/>
        <v>0</v>
      </c>
      <c r="AF716" s="143">
        <f t="shared" si="88"/>
        <v>0</v>
      </c>
      <c r="AG716" s="143">
        <f t="shared" si="88"/>
        <v>0</v>
      </c>
      <c r="AH716" s="143">
        <f t="shared" si="88"/>
        <v>0</v>
      </c>
      <c r="AI716" s="143">
        <f t="shared" si="88"/>
        <v>0</v>
      </c>
      <c r="AJ716" s="143">
        <f t="shared" si="88"/>
        <v>0</v>
      </c>
      <c r="AK716" s="143">
        <f t="shared" si="88"/>
        <v>0</v>
      </c>
      <c r="AL716" s="143">
        <f t="shared" si="88"/>
        <v>0</v>
      </c>
      <c r="AM716" s="143">
        <f t="shared" si="88"/>
        <v>0</v>
      </c>
      <c r="AN716" s="143">
        <f t="shared" si="88"/>
        <v>0</v>
      </c>
      <c r="AO716" s="143">
        <f t="shared" si="88"/>
        <v>0</v>
      </c>
      <c r="AP716" s="143">
        <f t="shared" si="88"/>
        <v>0</v>
      </c>
      <c r="AQ716" s="143">
        <f t="shared" si="88"/>
        <v>0</v>
      </c>
      <c r="AR716" s="143">
        <f t="shared" si="88"/>
        <v>0</v>
      </c>
      <c r="AS716" s="143">
        <f t="shared" si="88"/>
        <v>0</v>
      </c>
      <c r="AT716" s="143">
        <f t="shared" si="88"/>
        <v>0</v>
      </c>
      <c r="AU716" s="143">
        <f t="shared" si="88"/>
        <v>0</v>
      </c>
      <c r="AV716" s="143">
        <f t="shared" si="88"/>
        <v>0</v>
      </c>
      <c r="AW716" s="143">
        <f t="shared" si="88"/>
        <v>0</v>
      </c>
      <c r="AX716" s="143">
        <f t="shared" si="88"/>
        <v>0</v>
      </c>
      <c r="AY716" s="143">
        <f t="shared" si="88"/>
        <v>0</v>
      </c>
      <c r="AZ716" s="143">
        <f t="shared" si="88"/>
        <v>0</v>
      </c>
      <c r="BA716" s="143">
        <f t="shared" si="88"/>
        <v>0</v>
      </c>
      <c r="BB716" s="143">
        <f t="shared" si="88"/>
        <v>0</v>
      </c>
      <c r="BC716" s="143">
        <f t="shared" si="88"/>
        <v>0</v>
      </c>
      <c r="BD716" s="143">
        <f t="shared" si="88"/>
        <v>0</v>
      </c>
      <c r="BE716" s="143">
        <f t="shared" si="88"/>
        <v>0</v>
      </c>
      <c r="BF716" s="143">
        <f t="shared" si="88"/>
        <v>0</v>
      </c>
      <c r="BG716" s="143">
        <f t="shared" si="88"/>
        <v>0</v>
      </c>
      <c r="BH716" s="143">
        <f t="shared" si="88"/>
        <v>0</v>
      </c>
      <c r="BI716" s="143">
        <f t="shared" si="88"/>
        <v>0</v>
      </c>
      <c r="BJ716" s="143">
        <f t="shared" si="88"/>
        <v>0</v>
      </c>
      <c r="BK716" s="143">
        <f t="shared" si="88"/>
        <v>0</v>
      </c>
      <c r="BL716" s="143">
        <f t="shared" si="88"/>
        <v>0</v>
      </c>
      <c r="BM716" s="143">
        <f t="shared" si="88"/>
        <v>0</v>
      </c>
      <c r="BN716" s="143">
        <f t="shared" si="88"/>
        <v>0</v>
      </c>
      <c r="BO716" s="143">
        <f t="shared" si="88"/>
        <v>0</v>
      </c>
      <c r="BP716" s="143">
        <f t="shared" si="88"/>
        <v>0</v>
      </c>
      <c r="BQ716" s="143">
        <f t="shared" si="88"/>
        <v>0</v>
      </c>
      <c r="BR716" s="143">
        <f t="shared" si="88"/>
        <v>0</v>
      </c>
      <c r="BS716" s="143">
        <f t="shared" si="88"/>
        <v>0</v>
      </c>
      <c r="BT716" s="143">
        <f t="shared" ref="BT716:BX716" si="89">BT255-EL255</f>
        <v>0</v>
      </c>
      <c r="BU716" s="143">
        <f t="shared" si="89"/>
        <v>0</v>
      </c>
      <c r="BV716" s="143">
        <f t="shared" si="89"/>
        <v>0</v>
      </c>
      <c r="BW716" s="143">
        <f t="shared" si="89"/>
        <v>0</v>
      </c>
      <c r="BX716" s="143">
        <f t="shared" si="89"/>
        <v>0</v>
      </c>
      <c r="BY716" s="143" t="e">
        <f>BY255-#REF!</f>
        <v>#REF!</v>
      </c>
      <c r="CA716" s="143" t="e">
        <f>CA255-#REF!</f>
        <v>#REF!</v>
      </c>
      <c r="CB716" s="143" t="e">
        <f>CB255-#REF!</f>
        <v>#REF!</v>
      </c>
    </row>
    <row r="717" spans="8:80" hidden="1" x14ac:dyDescent="0.3">
      <c r="H717" s="143" t="e">
        <f>#REF!-#REF!</f>
        <v>#REF!</v>
      </c>
      <c r="I717" s="143" t="e">
        <f>#REF!-#REF!</f>
        <v>#REF!</v>
      </c>
      <c r="J717" s="143" t="e">
        <f>#REF!-#REF!</f>
        <v>#REF!</v>
      </c>
      <c r="K717" s="143" t="e">
        <f>#REF!-#REF!</f>
        <v>#REF!</v>
      </c>
      <c r="L717" s="143" t="e">
        <f>#REF!-#REF!</f>
        <v>#REF!</v>
      </c>
      <c r="M717" s="143" t="e">
        <f>#REF!-#REF!</f>
        <v>#REF!</v>
      </c>
      <c r="N717" s="143" t="e">
        <f>#REF!-#REF!</f>
        <v>#REF!</v>
      </c>
      <c r="O717" s="143" t="e">
        <f>#REF!-#REF!</f>
        <v>#REF!</v>
      </c>
      <c r="P717" s="143" t="e">
        <f>#REF!-#REF!</f>
        <v>#REF!</v>
      </c>
      <c r="Q717" s="143" t="e">
        <f>#REF!-#REF!</f>
        <v>#REF!</v>
      </c>
      <c r="R717" s="143" t="e">
        <f>#REF!-#REF!</f>
        <v>#REF!</v>
      </c>
      <c r="S717" s="143" t="e">
        <f>#REF!-#REF!</f>
        <v>#REF!</v>
      </c>
      <c r="T717" s="143" t="e">
        <f>#REF!-#REF!</f>
        <v>#REF!</v>
      </c>
      <c r="U717" s="143" t="e">
        <f>#REF!-#REF!</f>
        <v>#REF!</v>
      </c>
      <c r="V717" s="143" t="e">
        <f>#REF!-#REF!</f>
        <v>#REF!</v>
      </c>
      <c r="W717" s="143" t="e">
        <f>#REF!-#REF!</f>
        <v>#REF!</v>
      </c>
      <c r="X717" s="143" t="e">
        <f>#REF!-#REF!</f>
        <v>#REF!</v>
      </c>
      <c r="Y717" s="143" t="e">
        <f>#REF!-#REF!</f>
        <v>#REF!</v>
      </c>
      <c r="Z717" s="143" t="e">
        <f>#REF!-#REF!</f>
        <v>#REF!</v>
      </c>
      <c r="AA717" s="143" t="e">
        <f>#REF!-#REF!</f>
        <v>#REF!</v>
      </c>
      <c r="AB717" s="143" t="e">
        <f>#REF!-#REF!</f>
        <v>#REF!</v>
      </c>
      <c r="AC717" s="143" t="e">
        <f>#REF!-#REF!</f>
        <v>#REF!</v>
      </c>
      <c r="AD717" s="143" t="e">
        <f>#REF!-#REF!</f>
        <v>#REF!</v>
      </c>
      <c r="AE717" s="143" t="e">
        <f>#REF!-#REF!</f>
        <v>#REF!</v>
      </c>
      <c r="AF717" s="143" t="e">
        <f>#REF!-#REF!</f>
        <v>#REF!</v>
      </c>
      <c r="AG717" s="143" t="e">
        <f>#REF!-#REF!</f>
        <v>#REF!</v>
      </c>
      <c r="AH717" s="143" t="e">
        <f>#REF!-#REF!</f>
        <v>#REF!</v>
      </c>
      <c r="AI717" s="143" t="e">
        <f>#REF!-#REF!</f>
        <v>#REF!</v>
      </c>
      <c r="AJ717" s="143" t="e">
        <f>#REF!-#REF!</f>
        <v>#REF!</v>
      </c>
      <c r="AK717" s="143" t="e">
        <f>#REF!-#REF!</f>
        <v>#REF!</v>
      </c>
      <c r="AL717" s="143" t="e">
        <f>#REF!-#REF!</f>
        <v>#REF!</v>
      </c>
      <c r="AM717" s="143" t="e">
        <f>#REF!-#REF!</f>
        <v>#REF!</v>
      </c>
      <c r="AN717" s="143" t="e">
        <f>#REF!-#REF!</f>
        <v>#REF!</v>
      </c>
      <c r="AO717" s="143" t="e">
        <f>#REF!-#REF!</f>
        <v>#REF!</v>
      </c>
      <c r="AP717" s="143" t="e">
        <f>#REF!-#REF!</f>
        <v>#REF!</v>
      </c>
      <c r="AQ717" s="143" t="e">
        <f>#REF!-#REF!</f>
        <v>#REF!</v>
      </c>
      <c r="AR717" s="143" t="e">
        <f>#REF!-#REF!</f>
        <v>#REF!</v>
      </c>
      <c r="AS717" s="143" t="e">
        <f>#REF!-#REF!</f>
        <v>#REF!</v>
      </c>
      <c r="AT717" s="143" t="e">
        <f>#REF!-#REF!</f>
        <v>#REF!</v>
      </c>
      <c r="AU717" s="143" t="e">
        <f>#REF!-#REF!</f>
        <v>#REF!</v>
      </c>
      <c r="AV717" s="143" t="e">
        <f>#REF!-#REF!</f>
        <v>#REF!</v>
      </c>
      <c r="AW717" s="143" t="e">
        <f>#REF!-#REF!</f>
        <v>#REF!</v>
      </c>
      <c r="AX717" s="143" t="e">
        <f>#REF!-#REF!</f>
        <v>#REF!</v>
      </c>
      <c r="AY717" s="143" t="e">
        <f>#REF!-#REF!</f>
        <v>#REF!</v>
      </c>
      <c r="AZ717" s="143" t="e">
        <f>#REF!-#REF!</f>
        <v>#REF!</v>
      </c>
      <c r="BA717" s="143" t="e">
        <f>#REF!-#REF!</f>
        <v>#REF!</v>
      </c>
      <c r="BB717" s="143" t="e">
        <f>#REF!-#REF!</f>
        <v>#REF!</v>
      </c>
      <c r="BC717" s="143" t="e">
        <f>#REF!-#REF!</f>
        <v>#REF!</v>
      </c>
      <c r="BD717" s="143" t="e">
        <f>#REF!-#REF!</f>
        <v>#REF!</v>
      </c>
      <c r="BE717" s="143" t="e">
        <f>#REF!-#REF!</f>
        <v>#REF!</v>
      </c>
      <c r="BF717" s="143" t="e">
        <f>#REF!-#REF!</f>
        <v>#REF!</v>
      </c>
      <c r="BG717" s="143" t="e">
        <f>#REF!-#REF!</f>
        <v>#REF!</v>
      </c>
      <c r="BH717" s="143" t="e">
        <f>#REF!-#REF!</f>
        <v>#REF!</v>
      </c>
      <c r="BI717" s="143" t="e">
        <f>#REF!-#REF!</f>
        <v>#REF!</v>
      </c>
      <c r="BJ717" s="143" t="e">
        <f>#REF!-#REF!</f>
        <v>#REF!</v>
      </c>
      <c r="BK717" s="143" t="e">
        <f>#REF!-#REF!</f>
        <v>#REF!</v>
      </c>
      <c r="BL717" s="143" t="e">
        <f>#REF!-#REF!</f>
        <v>#REF!</v>
      </c>
      <c r="BM717" s="143" t="e">
        <f>#REF!-#REF!</f>
        <v>#REF!</v>
      </c>
      <c r="BN717" s="143" t="e">
        <f>#REF!-#REF!</f>
        <v>#REF!</v>
      </c>
      <c r="BO717" s="143" t="e">
        <f>#REF!-#REF!</f>
        <v>#REF!</v>
      </c>
      <c r="BP717" s="143" t="e">
        <f>#REF!-#REF!</f>
        <v>#REF!</v>
      </c>
      <c r="BQ717" s="143" t="e">
        <f>#REF!-#REF!</f>
        <v>#REF!</v>
      </c>
      <c r="BR717" s="143" t="e">
        <f>#REF!-#REF!</f>
        <v>#REF!</v>
      </c>
      <c r="BS717" s="143" t="e">
        <f>#REF!-#REF!</f>
        <v>#REF!</v>
      </c>
      <c r="BT717" s="143" t="e">
        <f>#REF!-#REF!</f>
        <v>#REF!</v>
      </c>
      <c r="BU717" s="143" t="e">
        <f>#REF!-#REF!</f>
        <v>#REF!</v>
      </c>
      <c r="BV717" s="143" t="e">
        <f>#REF!-#REF!</f>
        <v>#REF!</v>
      </c>
      <c r="BW717" s="143" t="e">
        <f>#REF!-#REF!</f>
        <v>#REF!</v>
      </c>
      <c r="BX717" s="143" t="e">
        <f>#REF!-#REF!</f>
        <v>#REF!</v>
      </c>
      <c r="BY717" s="143" t="e">
        <f>#REF!-#REF!</f>
        <v>#REF!</v>
      </c>
      <c r="CA717" s="143" t="e">
        <f>#REF!-#REF!</f>
        <v>#REF!</v>
      </c>
      <c r="CB717" s="143" t="e">
        <f>#REF!-#REF!</f>
        <v>#REF!</v>
      </c>
    </row>
    <row r="718" spans="8:80" hidden="1" x14ac:dyDescent="0.3">
      <c r="H718" s="143" t="e">
        <f>#REF!-#REF!</f>
        <v>#REF!</v>
      </c>
      <c r="I718" s="143" t="e">
        <f>#REF!-#REF!</f>
        <v>#REF!</v>
      </c>
      <c r="J718" s="143" t="e">
        <f>#REF!-#REF!</f>
        <v>#REF!</v>
      </c>
      <c r="K718" s="143" t="e">
        <f>#REF!-#REF!</f>
        <v>#REF!</v>
      </c>
      <c r="L718" s="143" t="e">
        <f>#REF!-#REF!</f>
        <v>#REF!</v>
      </c>
      <c r="M718" s="143" t="e">
        <f>#REF!-#REF!</f>
        <v>#REF!</v>
      </c>
      <c r="N718" s="143" t="e">
        <f>#REF!-#REF!</f>
        <v>#REF!</v>
      </c>
      <c r="O718" s="143" t="e">
        <f>#REF!-#REF!</f>
        <v>#REF!</v>
      </c>
      <c r="P718" s="143" t="e">
        <f>#REF!-#REF!</f>
        <v>#REF!</v>
      </c>
      <c r="Q718" s="143" t="e">
        <f>#REF!-#REF!</f>
        <v>#REF!</v>
      </c>
      <c r="R718" s="143" t="e">
        <f>#REF!-#REF!</f>
        <v>#REF!</v>
      </c>
      <c r="S718" s="143" t="e">
        <f>#REF!-#REF!</f>
        <v>#REF!</v>
      </c>
      <c r="T718" s="143" t="e">
        <f>#REF!-#REF!</f>
        <v>#REF!</v>
      </c>
      <c r="U718" s="143" t="e">
        <f>#REF!-#REF!</f>
        <v>#REF!</v>
      </c>
      <c r="V718" s="143" t="e">
        <f>#REF!-#REF!</f>
        <v>#REF!</v>
      </c>
      <c r="W718" s="143" t="e">
        <f>#REF!-#REF!</f>
        <v>#REF!</v>
      </c>
      <c r="X718" s="143" t="e">
        <f>#REF!-#REF!</f>
        <v>#REF!</v>
      </c>
      <c r="Y718" s="143" t="e">
        <f>#REF!-#REF!</f>
        <v>#REF!</v>
      </c>
      <c r="Z718" s="143" t="e">
        <f>#REF!-#REF!</f>
        <v>#REF!</v>
      </c>
      <c r="AA718" s="143" t="e">
        <f>#REF!-#REF!</f>
        <v>#REF!</v>
      </c>
      <c r="AB718" s="143" t="e">
        <f>#REF!-#REF!</f>
        <v>#REF!</v>
      </c>
      <c r="AC718" s="143" t="e">
        <f>#REF!-#REF!</f>
        <v>#REF!</v>
      </c>
      <c r="AD718" s="143" t="e">
        <f>#REF!-#REF!</f>
        <v>#REF!</v>
      </c>
      <c r="AE718" s="143" t="e">
        <f>#REF!-#REF!</f>
        <v>#REF!</v>
      </c>
      <c r="AF718" s="143" t="e">
        <f>#REF!-#REF!</f>
        <v>#REF!</v>
      </c>
      <c r="AG718" s="143" t="e">
        <f>#REF!-#REF!</f>
        <v>#REF!</v>
      </c>
      <c r="AH718" s="143" t="e">
        <f>#REF!-#REF!</f>
        <v>#REF!</v>
      </c>
      <c r="AI718" s="143" t="e">
        <f>#REF!-#REF!</f>
        <v>#REF!</v>
      </c>
      <c r="AJ718" s="143" t="e">
        <f>#REF!-#REF!</f>
        <v>#REF!</v>
      </c>
      <c r="AK718" s="143" t="e">
        <f>#REF!-#REF!</f>
        <v>#REF!</v>
      </c>
      <c r="AL718" s="143" t="e">
        <f>#REF!-#REF!</f>
        <v>#REF!</v>
      </c>
      <c r="AM718" s="143" t="e">
        <f>#REF!-#REF!</f>
        <v>#REF!</v>
      </c>
      <c r="AN718" s="143" t="e">
        <f>#REF!-#REF!</f>
        <v>#REF!</v>
      </c>
      <c r="AO718" s="143" t="e">
        <f>#REF!-#REF!</f>
        <v>#REF!</v>
      </c>
      <c r="AP718" s="143" t="e">
        <f>#REF!-#REF!</f>
        <v>#REF!</v>
      </c>
      <c r="AQ718" s="143" t="e">
        <f>#REF!-#REF!</f>
        <v>#REF!</v>
      </c>
      <c r="AR718" s="143" t="e">
        <f>#REF!-#REF!</f>
        <v>#REF!</v>
      </c>
      <c r="AS718" s="143" t="e">
        <f>#REF!-#REF!</f>
        <v>#REF!</v>
      </c>
      <c r="AT718" s="143" t="e">
        <f>#REF!-#REF!</f>
        <v>#REF!</v>
      </c>
      <c r="AU718" s="143" t="e">
        <f>#REF!-#REF!</f>
        <v>#REF!</v>
      </c>
      <c r="AV718" s="143" t="e">
        <f>#REF!-#REF!</f>
        <v>#REF!</v>
      </c>
      <c r="AW718" s="143" t="e">
        <f>#REF!-#REF!</f>
        <v>#REF!</v>
      </c>
      <c r="AX718" s="143" t="e">
        <f>#REF!-#REF!</f>
        <v>#REF!</v>
      </c>
      <c r="AY718" s="143" t="e">
        <f>#REF!-#REF!</f>
        <v>#REF!</v>
      </c>
      <c r="AZ718" s="143" t="e">
        <f>#REF!-#REF!</f>
        <v>#REF!</v>
      </c>
      <c r="BA718" s="143" t="e">
        <f>#REF!-#REF!</f>
        <v>#REF!</v>
      </c>
      <c r="BB718" s="143" t="e">
        <f>#REF!-#REF!</f>
        <v>#REF!</v>
      </c>
      <c r="BC718" s="143" t="e">
        <f>#REF!-#REF!</f>
        <v>#REF!</v>
      </c>
      <c r="BD718" s="143" t="e">
        <f>#REF!-#REF!</f>
        <v>#REF!</v>
      </c>
      <c r="BE718" s="143" t="e">
        <f>#REF!-#REF!</f>
        <v>#REF!</v>
      </c>
      <c r="BF718" s="143" t="e">
        <f>#REF!-#REF!</f>
        <v>#REF!</v>
      </c>
      <c r="BG718" s="143" t="e">
        <f>#REF!-#REF!</f>
        <v>#REF!</v>
      </c>
      <c r="BH718" s="143" t="e">
        <f>#REF!-#REF!</f>
        <v>#REF!</v>
      </c>
      <c r="BI718" s="143" t="e">
        <f>#REF!-#REF!</f>
        <v>#REF!</v>
      </c>
      <c r="BJ718" s="143" t="e">
        <f>#REF!-#REF!</f>
        <v>#REF!</v>
      </c>
      <c r="BK718" s="143" t="e">
        <f>#REF!-#REF!</f>
        <v>#REF!</v>
      </c>
      <c r="BL718" s="143" t="e">
        <f>#REF!-#REF!</f>
        <v>#REF!</v>
      </c>
      <c r="BM718" s="143" t="e">
        <f>#REF!-#REF!</f>
        <v>#REF!</v>
      </c>
      <c r="BN718" s="143" t="e">
        <f>#REF!-#REF!</f>
        <v>#REF!</v>
      </c>
      <c r="BO718" s="143" t="e">
        <f>#REF!-#REF!</f>
        <v>#REF!</v>
      </c>
      <c r="BP718" s="143" t="e">
        <f>#REF!-#REF!</f>
        <v>#REF!</v>
      </c>
      <c r="BQ718" s="143" t="e">
        <f>#REF!-#REF!</f>
        <v>#REF!</v>
      </c>
      <c r="BR718" s="143" t="e">
        <f>#REF!-#REF!</f>
        <v>#REF!</v>
      </c>
      <c r="BS718" s="143" t="e">
        <f>#REF!-#REF!</f>
        <v>#REF!</v>
      </c>
      <c r="BT718" s="143" t="e">
        <f>#REF!-#REF!</f>
        <v>#REF!</v>
      </c>
      <c r="BU718" s="143" t="e">
        <f>#REF!-#REF!</f>
        <v>#REF!</v>
      </c>
      <c r="BV718" s="143" t="e">
        <f>#REF!-#REF!</f>
        <v>#REF!</v>
      </c>
      <c r="BW718" s="143" t="e">
        <f>#REF!-#REF!</f>
        <v>#REF!</v>
      </c>
      <c r="BX718" s="143" t="e">
        <f>#REF!-#REF!</f>
        <v>#REF!</v>
      </c>
      <c r="BY718" s="143" t="e">
        <f>#REF!-#REF!</f>
        <v>#REF!</v>
      </c>
      <c r="CA718" s="143" t="e">
        <f>#REF!-#REF!</f>
        <v>#REF!</v>
      </c>
      <c r="CB718" s="143" t="e">
        <f>#REF!-#REF!</f>
        <v>#REF!</v>
      </c>
    </row>
    <row r="719" spans="8:80" hidden="1" x14ac:dyDescent="0.3">
      <c r="H719" s="143">
        <f t="shared" ref="H719:BS723" si="90">H256-BZ256</f>
        <v>0</v>
      </c>
      <c r="I719" s="143">
        <f t="shared" si="90"/>
        <v>0</v>
      </c>
      <c r="J719" s="143">
        <f t="shared" si="90"/>
        <v>0</v>
      </c>
      <c r="K719" s="143">
        <f t="shared" si="90"/>
        <v>0</v>
      </c>
      <c r="L719" s="143">
        <f t="shared" si="90"/>
        <v>0</v>
      </c>
      <c r="M719" s="143">
        <f t="shared" si="90"/>
        <v>0</v>
      </c>
      <c r="N719" s="143">
        <f t="shared" si="90"/>
        <v>0</v>
      </c>
      <c r="O719" s="143">
        <f t="shared" si="90"/>
        <v>0</v>
      </c>
      <c r="P719" s="143">
        <f t="shared" si="90"/>
        <v>0</v>
      </c>
      <c r="Q719" s="143">
        <f t="shared" si="90"/>
        <v>0</v>
      </c>
      <c r="R719" s="143">
        <f t="shared" si="90"/>
        <v>0</v>
      </c>
      <c r="S719" s="143">
        <f t="shared" si="90"/>
        <v>0</v>
      </c>
      <c r="T719" s="143">
        <f t="shared" si="90"/>
        <v>0</v>
      </c>
      <c r="U719" s="143">
        <f t="shared" si="90"/>
        <v>0</v>
      </c>
      <c r="V719" s="143">
        <f t="shared" si="90"/>
        <v>0</v>
      </c>
      <c r="W719" s="143">
        <f t="shared" si="90"/>
        <v>0</v>
      </c>
      <c r="X719" s="143">
        <f t="shared" si="90"/>
        <v>0</v>
      </c>
      <c r="Y719" s="143">
        <f t="shared" si="90"/>
        <v>0</v>
      </c>
      <c r="Z719" s="143">
        <f t="shared" si="90"/>
        <v>0</v>
      </c>
      <c r="AA719" s="143">
        <f t="shared" si="90"/>
        <v>0</v>
      </c>
      <c r="AB719" s="143">
        <f t="shared" si="90"/>
        <v>0</v>
      </c>
      <c r="AC719" s="143">
        <f t="shared" si="90"/>
        <v>0</v>
      </c>
      <c r="AD719" s="143">
        <f t="shared" si="90"/>
        <v>0</v>
      </c>
      <c r="AE719" s="143">
        <f t="shared" si="90"/>
        <v>0</v>
      </c>
      <c r="AF719" s="143">
        <f t="shared" si="90"/>
        <v>0</v>
      </c>
      <c r="AG719" s="143">
        <f t="shared" si="90"/>
        <v>0</v>
      </c>
      <c r="AH719" s="143">
        <f t="shared" si="90"/>
        <v>0</v>
      </c>
      <c r="AI719" s="143">
        <f t="shared" si="90"/>
        <v>0</v>
      </c>
      <c r="AJ719" s="143">
        <f t="shared" si="90"/>
        <v>0</v>
      </c>
      <c r="AK719" s="143">
        <f t="shared" si="90"/>
        <v>0</v>
      </c>
      <c r="AL719" s="143">
        <f t="shared" si="90"/>
        <v>0</v>
      </c>
      <c r="AM719" s="143">
        <f t="shared" si="90"/>
        <v>0</v>
      </c>
      <c r="AN719" s="143">
        <f t="shared" si="90"/>
        <v>0</v>
      </c>
      <c r="AO719" s="143">
        <f t="shared" si="90"/>
        <v>0</v>
      </c>
      <c r="AP719" s="143">
        <f t="shared" si="90"/>
        <v>0</v>
      </c>
      <c r="AQ719" s="143">
        <f t="shared" si="90"/>
        <v>0</v>
      </c>
      <c r="AR719" s="143">
        <f t="shared" si="90"/>
        <v>0</v>
      </c>
      <c r="AS719" s="143">
        <f t="shared" si="90"/>
        <v>0</v>
      </c>
      <c r="AT719" s="143">
        <f t="shared" si="90"/>
        <v>0</v>
      </c>
      <c r="AU719" s="143">
        <f t="shared" si="90"/>
        <v>0</v>
      </c>
      <c r="AV719" s="143">
        <f t="shared" si="90"/>
        <v>0</v>
      </c>
      <c r="AW719" s="143">
        <f t="shared" si="90"/>
        <v>0</v>
      </c>
      <c r="AX719" s="143">
        <f t="shared" si="90"/>
        <v>0</v>
      </c>
      <c r="AY719" s="143">
        <f t="shared" si="90"/>
        <v>0</v>
      </c>
      <c r="AZ719" s="143">
        <f t="shared" si="90"/>
        <v>0</v>
      </c>
      <c r="BA719" s="143">
        <f t="shared" si="90"/>
        <v>0</v>
      </c>
      <c r="BB719" s="143">
        <f t="shared" si="90"/>
        <v>0</v>
      </c>
      <c r="BC719" s="143">
        <f t="shared" si="90"/>
        <v>0</v>
      </c>
      <c r="BD719" s="143">
        <f t="shared" si="90"/>
        <v>0</v>
      </c>
      <c r="BE719" s="143">
        <f t="shared" si="90"/>
        <v>0</v>
      </c>
      <c r="BF719" s="143">
        <f t="shared" si="90"/>
        <v>0</v>
      </c>
      <c r="BG719" s="143">
        <f t="shared" si="90"/>
        <v>0</v>
      </c>
      <c r="BH719" s="143">
        <f t="shared" si="90"/>
        <v>0</v>
      </c>
      <c r="BI719" s="143">
        <f t="shared" si="90"/>
        <v>0</v>
      </c>
      <c r="BJ719" s="143">
        <f t="shared" si="90"/>
        <v>0</v>
      </c>
      <c r="BK719" s="143">
        <f t="shared" si="90"/>
        <v>0</v>
      </c>
      <c r="BL719" s="143">
        <f t="shared" si="90"/>
        <v>0</v>
      </c>
      <c r="BM719" s="143">
        <f t="shared" si="90"/>
        <v>0</v>
      </c>
      <c r="BN719" s="143">
        <f t="shared" si="90"/>
        <v>0</v>
      </c>
      <c r="BO719" s="143">
        <f t="shared" si="90"/>
        <v>0</v>
      </c>
      <c r="BP719" s="143">
        <f t="shared" si="90"/>
        <v>0</v>
      </c>
      <c r="BQ719" s="143">
        <f t="shared" si="90"/>
        <v>0</v>
      </c>
      <c r="BR719" s="143">
        <f t="shared" si="90"/>
        <v>0</v>
      </c>
      <c r="BS719" s="143">
        <f t="shared" si="90"/>
        <v>0</v>
      </c>
      <c r="BT719" s="143">
        <f t="shared" ref="BP719:BX723" si="91">BT256-EL256</f>
        <v>0</v>
      </c>
      <c r="BU719" s="143">
        <f t="shared" si="91"/>
        <v>0</v>
      </c>
      <c r="BV719" s="143">
        <f t="shared" si="91"/>
        <v>0</v>
      </c>
      <c r="BW719" s="143">
        <f t="shared" si="91"/>
        <v>0</v>
      </c>
      <c r="BX719" s="143">
        <f t="shared" si="91"/>
        <v>0</v>
      </c>
      <c r="BY719" s="143" t="e">
        <f>BY256-#REF!</f>
        <v>#REF!</v>
      </c>
      <c r="CA719" s="143" t="e">
        <f>CA256-#REF!</f>
        <v>#REF!</v>
      </c>
      <c r="CB719" s="143" t="e">
        <f>CB256-#REF!</f>
        <v>#REF!</v>
      </c>
    </row>
    <row r="720" spans="8:80" hidden="1" x14ac:dyDescent="0.3">
      <c r="H720" s="143">
        <f t="shared" si="90"/>
        <v>0</v>
      </c>
      <c r="I720" s="143">
        <f t="shared" si="90"/>
        <v>0</v>
      </c>
      <c r="J720" s="143">
        <f t="shared" si="90"/>
        <v>0</v>
      </c>
      <c r="K720" s="143">
        <f t="shared" si="90"/>
        <v>0</v>
      </c>
      <c r="L720" s="143">
        <f t="shared" si="90"/>
        <v>0</v>
      </c>
      <c r="M720" s="143">
        <f t="shared" si="90"/>
        <v>0</v>
      </c>
      <c r="N720" s="143">
        <f t="shared" si="90"/>
        <v>0</v>
      </c>
      <c r="O720" s="143">
        <f t="shared" si="90"/>
        <v>0</v>
      </c>
      <c r="P720" s="143">
        <f t="shared" si="90"/>
        <v>0</v>
      </c>
      <c r="Q720" s="143">
        <f t="shared" si="90"/>
        <v>0</v>
      </c>
      <c r="R720" s="143">
        <f t="shared" si="90"/>
        <v>0</v>
      </c>
      <c r="S720" s="143">
        <f t="shared" si="90"/>
        <v>0</v>
      </c>
      <c r="T720" s="143">
        <f t="shared" si="90"/>
        <v>0</v>
      </c>
      <c r="U720" s="143">
        <f t="shared" si="90"/>
        <v>0</v>
      </c>
      <c r="V720" s="143">
        <f t="shared" si="90"/>
        <v>0</v>
      </c>
      <c r="W720" s="143">
        <f t="shared" si="90"/>
        <v>0</v>
      </c>
      <c r="X720" s="143">
        <f t="shared" si="90"/>
        <v>0</v>
      </c>
      <c r="Y720" s="143">
        <f t="shared" si="90"/>
        <v>0</v>
      </c>
      <c r="Z720" s="143">
        <f t="shared" si="90"/>
        <v>0</v>
      </c>
      <c r="AA720" s="143">
        <f t="shared" si="90"/>
        <v>0</v>
      </c>
      <c r="AB720" s="143">
        <f t="shared" si="90"/>
        <v>0</v>
      </c>
      <c r="AC720" s="143">
        <f t="shared" si="90"/>
        <v>0</v>
      </c>
      <c r="AD720" s="143">
        <f t="shared" si="90"/>
        <v>0</v>
      </c>
      <c r="AE720" s="143">
        <f t="shared" si="90"/>
        <v>0</v>
      </c>
      <c r="AF720" s="143">
        <f t="shared" si="90"/>
        <v>0</v>
      </c>
      <c r="AG720" s="143">
        <f t="shared" si="90"/>
        <v>0</v>
      </c>
      <c r="AH720" s="143">
        <f t="shared" si="90"/>
        <v>0</v>
      </c>
      <c r="AI720" s="143">
        <f t="shared" si="90"/>
        <v>0</v>
      </c>
      <c r="AJ720" s="143">
        <f t="shared" si="90"/>
        <v>0</v>
      </c>
      <c r="AK720" s="143">
        <f t="shared" si="90"/>
        <v>0</v>
      </c>
      <c r="AL720" s="143">
        <f t="shared" si="90"/>
        <v>0</v>
      </c>
      <c r="AM720" s="143">
        <f t="shared" si="90"/>
        <v>0</v>
      </c>
      <c r="AN720" s="143">
        <f t="shared" si="90"/>
        <v>0</v>
      </c>
      <c r="AO720" s="143">
        <f t="shared" si="90"/>
        <v>0</v>
      </c>
      <c r="AP720" s="143">
        <f t="shared" si="90"/>
        <v>0</v>
      </c>
      <c r="AQ720" s="143">
        <f t="shared" si="90"/>
        <v>0</v>
      </c>
      <c r="AR720" s="143">
        <f t="shared" si="90"/>
        <v>0</v>
      </c>
      <c r="AS720" s="143">
        <f t="shared" si="90"/>
        <v>0</v>
      </c>
      <c r="AT720" s="143">
        <f t="shared" si="90"/>
        <v>0</v>
      </c>
      <c r="AU720" s="143">
        <f t="shared" si="90"/>
        <v>0</v>
      </c>
      <c r="AV720" s="143">
        <f t="shared" si="90"/>
        <v>0</v>
      </c>
      <c r="AW720" s="143">
        <f t="shared" si="90"/>
        <v>0</v>
      </c>
      <c r="AX720" s="143">
        <f t="shared" si="90"/>
        <v>0</v>
      </c>
      <c r="AY720" s="143">
        <f t="shared" si="90"/>
        <v>0</v>
      </c>
      <c r="AZ720" s="143">
        <f t="shared" si="90"/>
        <v>0</v>
      </c>
      <c r="BA720" s="143">
        <f t="shared" si="90"/>
        <v>0</v>
      </c>
      <c r="BB720" s="143">
        <f t="shared" si="90"/>
        <v>0</v>
      </c>
      <c r="BC720" s="143">
        <f t="shared" si="90"/>
        <v>0</v>
      </c>
      <c r="BD720" s="143">
        <f t="shared" si="90"/>
        <v>0</v>
      </c>
      <c r="BE720" s="143">
        <f t="shared" si="90"/>
        <v>0</v>
      </c>
      <c r="BF720" s="143">
        <f t="shared" si="90"/>
        <v>0</v>
      </c>
      <c r="BG720" s="143">
        <f t="shared" si="90"/>
        <v>0</v>
      </c>
      <c r="BH720" s="143">
        <f t="shared" si="90"/>
        <v>0</v>
      </c>
      <c r="BI720" s="143">
        <f t="shared" si="90"/>
        <v>0</v>
      </c>
      <c r="BJ720" s="143">
        <f t="shared" si="90"/>
        <v>0</v>
      </c>
      <c r="BK720" s="143">
        <f t="shared" si="90"/>
        <v>0</v>
      </c>
      <c r="BL720" s="143">
        <f t="shared" si="90"/>
        <v>0</v>
      </c>
      <c r="BM720" s="143">
        <f t="shared" si="90"/>
        <v>0</v>
      </c>
      <c r="BN720" s="143">
        <f t="shared" si="90"/>
        <v>0</v>
      </c>
      <c r="BO720" s="143">
        <f t="shared" si="90"/>
        <v>0</v>
      </c>
      <c r="BP720" s="143">
        <f t="shared" si="91"/>
        <v>0</v>
      </c>
      <c r="BQ720" s="143">
        <f t="shared" si="91"/>
        <v>0</v>
      </c>
      <c r="BR720" s="143">
        <f t="shared" si="91"/>
        <v>0</v>
      </c>
      <c r="BS720" s="143">
        <f t="shared" si="91"/>
        <v>0</v>
      </c>
      <c r="BT720" s="143">
        <f t="shared" si="91"/>
        <v>0</v>
      </c>
      <c r="BU720" s="143">
        <f t="shared" si="91"/>
        <v>0</v>
      </c>
      <c r="BV720" s="143">
        <f t="shared" si="91"/>
        <v>0</v>
      </c>
      <c r="BW720" s="143">
        <f t="shared" si="91"/>
        <v>0</v>
      </c>
      <c r="BX720" s="143">
        <f t="shared" si="91"/>
        <v>0</v>
      </c>
      <c r="BY720" s="143" t="e">
        <f>BY257-#REF!</f>
        <v>#REF!</v>
      </c>
      <c r="CA720" s="143" t="e">
        <f>CA257-#REF!</f>
        <v>#REF!</v>
      </c>
      <c r="CB720" s="143" t="e">
        <f>CB257-#REF!</f>
        <v>#REF!</v>
      </c>
    </row>
    <row r="721" spans="8:80" hidden="1" x14ac:dyDescent="0.3">
      <c r="H721" s="143">
        <f t="shared" si="90"/>
        <v>0</v>
      </c>
      <c r="I721" s="143">
        <f t="shared" si="90"/>
        <v>0</v>
      </c>
      <c r="J721" s="143">
        <f t="shared" si="90"/>
        <v>0</v>
      </c>
      <c r="K721" s="143">
        <f t="shared" si="90"/>
        <v>0</v>
      </c>
      <c r="L721" s="143">
        <f t="shared" si="90"/>
        <v>0</v>
      </c>
      <c r="M721" s="143">
        <f t="shared" si="90"/>
        <v>0</v>
      </c>
      <c r="N721" s="143">
        <f t="shared" si="90"/>
        <v>0</v>
      </c>
      <c r="O721" s="143">
        <f t="shared" si="90"/>
        <v>0</v>
      </c>
      <c r="P721" s="143">
        <f t="shared" si="90"/>
        <v>0</v>
      </c>
      <c r="Q721" s="143">
        <f t="shared" si="90"/>
        <v>0</v>
      </c>
      <c r="R721" s="143">
        <f t="shared" si="90"/>
        <v>0</v>
      </c>
      <c r="S721" s="143">
        <f t="shared" si="90"/>
        <v>0</v>
      </c>
      <c r="T721" s="143">
        <f t="shared" si="90"/>
        <v>0</v>
      </c>
      <c r="U721" s="143">
        <f t="shared" si="90"/>
        <v>0</v>
      </c>
      <c r="V721" s="143">
        <f t="shared" si="90"/>
        <v>0</v>
      </c>
      <c r="W721" s="143">
        <f t="shared" si="90"/>
        <v>0</v>
      </c>
      <c r="X721" s="143">
        <f t="shared" si="90"/>
        <v>0</v>
      </c>
      <c r="Y721" s="143">
        <f t="shared" si="90"/>
        <v>0</v>
      </c>
      <c r="Z721" s="143">
        <f t="shared" si="90"/>
        <v>0</v>
      </c>
      <c r="AA721" s="143">
        <f t="shared" si="90"/>
        <v>0</v>
      </c>
      <c r="AB721" s="143">
        <f t="shared" si="90"/>
        <v>0</v>
      </c>
      <c r="AC721" s="143">
        <f t="shared" si="90"/>
        <v>0</v>
      </c>
      <c r="AD721" s="143">
        <f t="shared" si="90"/>
        <v>0</v>
      </c>
      <c r="AE721" s="143">
        <f t="shared" si="90"/>
        <v>0</v>
      </c>
      <c r="AF721" s="143">
        <f t="shared" si="90"/>
        <v>0</v>
      </c>
      <c r="AG721" s="143">
        <f t="shared" si="90"/>
        <v>0</v>
      </c>
      <c r="AH721" s="143">
        <f t="shared" si="90"/>
        <v>0</v>
      </c>
      <c r="AI721" s="143">
        <f t="shared" si="90"/>
        <v>0</v>
      </c>
      <c r="AJ721" s="143">
        <f t="shared" si="90"/>
        <v>0</v>
      </c>
      <c r="AK721" s="143">
        <f t="shared" si="90"/>
        <v>0</v>
      </c>
      <c r="AL721" s="143">
        <f t="shared" si="90"/>
        <v>0</v>
      </c>
      <c r="AM721" s="143">
        <f t="shared" si="90"/>
        <v>0</v>
      </c>
      <c r="AN721" s="143">
        <f t="shared" si="90"/>
        <v>0</v>
      </c>
      <c r="AO721" s="143">
        <f t="shared" si="90"/>
        <v>0</v>
      </c>
      <c r="AP721" s="143">
        <f t="shared" si="90"/>
        <v>0</v>
      </c>
      <c r="AQ721" s="143">
        <f t="shared" si="90"/>
        <v>0</v>
      </c>
      <c r="AR721" s="143">
        <f t="shared" si="90"/>
        <v>0</v>
      </c>
      <c r="AS721" s="143">
        <f t="shared" si="90"/>
        <v>0</v>
      </c>
      <c r="AT721" s="143">
        <f t="shared" si="90"/>
        <v>0</v>
      </c>
      <c r="AU721" s="143">
        <f t="shared" si="90"/>
        <v>0</v>
      </c>
      <c r="AV721" s="143">
        <f t="shared" si="90"/>
        <v>0</v>
      </c>
      <c r="AW721" s="143">
        <f t="shared" si="90"/>
        <v>0</v>
      </c>
      <c r="AX721" s="143">
        <f t="shared" si="90"/>
        <v>0</v>
      </c>
      <c r="AY721" s="143">
        <f t="shared" si="90"/>
        <v>0</v>
      </c>
      <c r="AZ721" s="143">
        <f t="shared" si="90"/>
        <v>0</v>
      </c>
      <c r="BA721" s="143">
        <f t="shared" si="90"/>
        <v>0</v>
      </c>
      <c r="BB721" s="143">
        <f t="shared" si="90"/>
        <v>0</v>
      </c>
      <c r="BC721" s="143">
        <f t="shared" si="90"/>
        <v>0</v>
      </c>
      <c r="BD721" s="143">
        <f t="shared" si="90"/>
        <v>0</v>
      </c>
      <c r="BE721" s="143">
        <f t="shared" si="90"/>
        <v>0</v>
      </c>
      <c r="BF721" s="143">
        <f t="shared" si="90"/>
        <v>0</v>
      </c>
      <c r="BG721" s="143">
        <f t="shared" si="90"/>
        <v>0</v>
      </c>
      <c r="BH721" s="143">
        <f t="shared" si="90"/>
        <v>0</v>
      </c>
      <c r="BI721" s="143">
        <f t="shared" si="90"/>
        <v>0</v>
      </c>
      <c r="BJ721" s="143">
        <f t="shared" si="90"/>
        <v>0</v>
      </c>
      <c r="BK721" s="143">
        <f t="shared" si="90"/>
        <v>0</v>
      </c>
      <c r="BL721" s="143">
        <f t="shared" si="90"/>
        <v>0</v>
      </c>
      <c r="BM721" s="143">
        <f t="shared" si="90"/>
        <v>0</v>
      </c>
      <c r="BN721" s="143">
        <f t="shared" si="90"/>
        <v>0</v>
      </c>
      <c r="BO721" s="143">
        <f t="shared" si="90"/>
        <v>0</v>
      </c>
      <c r="BP721" s="143">
        <f t="shared" si="91"/>
        <v>0</v>
      </c>
      <c r="BQ721" s="143">
        <f t="shared" si="91"/>
        <v>0</v>
      </c>
      <c r="BR721" s="143">
        <f t="shared" si="91"/>
        <v>0</v>
      </c>
      <c r="BS721" s="143">
        <f t="shared" si="91"/>
        <v>0</v>
      </c>
      <c r="BT721" s="143">
        <f t="shared" si="91"/>
        <v>0</v>
      </c>
      <c r="BU721" s="143">
        <f t="shared" si="91"/>
        <v>0</v>
      </c>
      <c r="BV721" s="143">
        <f t="shared" si="91"/>
        <v>0</v>
      </c>
      <c r="BW721" s="143">
        <f t="shared" si="91"/>
        <v>0</v>
      </c>
      <c r="BX721" s="143">
        <f t="shared" si="91"/>
        <v>0</v>
      </c>
      <c r="BY721" s="143" t="e">
        <f>BY258-#REF!</f>
        <v>#REF!</v>
      </c>
      <c r="CA721" s="143" t="e">
        <f>CA258-#REF!</f>
        <v>#REF!</v>
      </c>
      <c r="CB721" s="143" t="e">
        <f>CB258-#REF!</f>
        <v>#REF!</v>
      </c>
    </row>
    <row r="722" spans="8:80" hidden="1" x14ac:dyDescent="0.3">
      <c r="H722" s="143">
        <f t="shared" si="90"/>
        <v>0</v>
      </c>
      <c r="I722" s="143">
        <f t="shared" si="90"/>
        <v>0</v>
      </c>
      <c r="J722" s="143">
        <f t="shared" si="90"/>
        <v>0</v>
      </c>
      <c r="K722" s="143">
        <f t="shared" si="90"/>
        <v>0</v>
      </c>
      <c r="L722" s="143">
        <f t="shared" si="90"/>
        <v>0</v>
      </c>
      <c r="M722" s="143">
        <f t="shared" si="90"/>
        <v>0</v>
      </c>
      <c r="N722" s="143">
        <f t="shared" si="90"/>
        <v>0</v>
      </c>
      <c r="O722" s="143">
        <f t="shared" si="90"/>
        <v>0</v>
      </c>
      <c r="P722" s="143">
        <f t="shared" si="90"/>
        <v>0</v>
      </c>
      <c r="Q722" s="143">
        <f t="shared" si="90"/>
        <v>0</v>
      </c>
      <c r="R722" s="143">
        <f t="shared" si="90"/>
        <v>0</v>
      </c>
      <c r="S722" s="143">
        <f t="shared" si="90"/>
        <v>0</v>
      </c>
      <c r="T722" s="143">
        <f t="shared" si="90"/>
        <v>0</v>
      </c>
      <c r="U722" s="143">
        <f t="shared" si="90"/>
        <v>0</v>
      </c>
      <c r="V722" s="143">
        <f t="shared" si="90"/>
        <v>0</v>
      </c>
      <c r="W722" s="143">
        <f t="shared" si="90"/>
        <v>0</v>
      </c>
      <c r="X722" s="143">
        <f t="shared" si="90"/>
        <v>0</v>
      </c>
      <c r="Y722" s="143">
        <f t="shared" si="90"/>
        <v>0</v>
      </c>
      <c r="Z722" s="143">
        <f t="shared" si="90"/>
        <v>0</v>
      </c>
      <c r="AA722" s="143">
        <f t="shared" si="90"/>
        <v>0</v>
      </c>
      <c r="AB722" s="143">
        <f t="shared" si="90"/>
        <v>0</v>
      </c>
      <c r="AC722" s="143">
        <f t="shared" si="90"/>
        <v>0</v>
      </c>
      <c r="AD722" s="143">
        <f t="shared" si="90"/>
        <v>0</v>
      </c>
      <c r="AE722" s="143">
        <f t="shared" si="90"/>
        <v>0</v>
      </c>
      <c r="AF722" s="143">
        <f t="shared" si="90"/>
        <v>0</v>
      </c>
      <c r="AG722" s="143">
        <f t="shared" si="90"/>
        <v>0</v>
      </c>
      <c r="AH722" s="143">
        <f t="shared" si="90"/>
        <v>0</v>
      </c>
      <c r="AI722" s="143">
        <f t="shared" si="90"/>
        <v>0</v>
      </c>
      <c r="AJ722" s="143">
        <f t="shared" si="90"/>
        <v>0</v>
      </c>
      <c r="AK722" s="143">
        <f t="shared" si="90"/>
        <v>0</v>
      </c>
      <c r="AL722" s="143">
        <f t="shared" si="90"/>
        <v>0</v>
      </c>
      <c r="AM722" s="143">
        <f t="shared" si="90"/>
        <v>0</v>
      </c>
      <c r="AN722" s="143">
        <f t="shared" si="90"/>
        <v>0</v>
      </c>
      <c r="AO722" s="143">
        <f t="shared" si="90"/>
        <v>0</v>
      </c>
      <c r="AP722" s="143">
        <f t="shared" si="90"/>
        <v>0</v>
      </c>
      <c r="AQ722" s="143">
        <f t="shared" si="90"/>
        <v>0</v>
      </c>
      <c r="AR722" s="143">
        <f t="shared" si="90"/>
        <v>0</v>
      </c>
      <c r="AS722" s="143">
        <f t="shared" si="90"/>
        <v>0</v>
      </c>
      <c r="AT722" s="143">
        <f t="shared" si="90"/>
        <v>0</v>
      </c>
      <c r="AU722" s="143">
        <f t="shared" si="90"/>
        <v>0</v>
      </c>
      <c r="AV722" s="143">
        <f t="shared" si="90"/>
        <v>0</v>
      </c>
      <c r="AW722" s="143">
        <f t="shared" si="90"/>
        <v>0</v>
      </c>
      <c r="AX722" s="143">
        <f t="shared" si="90"/>
        <v>0</v>
      </c>
      <c r="AY722" s="143">
        <f t="shared" si="90"/>
        <v>0</v>
      </c>
      <c r="AZ722" s="143">
        <f t="shared" si="90"/>
        <v>0</v>
      </c>
      <c r="BA722" s="143">
        <f t="shared" si="90"/>
        <v>0</v>
      </c>
      <c r="BB722" s="143">
        <f t="shared" si="90"/>
        <v>0</v>
      </c>
      <c r="BC722" s="143">
        <f t="shared" si="90"/>
        <v>0</v>
      </c>
      <c r="BD722" s="143">
        <f t="shared" si="90"/>
        <v>0</v>
      </c>
      <c r="BE722" s="143">
        <f t="shared" si="90"/>
        <v>0</v>
      </c>
      <c r="BF722" s="143">
        <f t="shared" si="90"/>
        <v>0</v>
      </c>
      <c r="BG722" s="143">
        <f t="shared" si="90"/>
        <v>0</v>
      </c>
      <c r="BH722" s="143">
        <f t="shared" si="90"/>
        <v>0</v>
      </c>
      <c r="BI722" s="143">
        <f t="shared" si="90"/>
        <v>0</v>
      </c>
      <c r="BJ722" s="143">
        <f t="shared" si="90"/>
        <v>0</v>
      </c>
      <c r="BK722" s="143">
        <f t="shared" si="90"/>
        <v>0</v>
      </c>
      <c r="BL722" s="143">
        <f t="shared" si="90"/>
        <v>0</v>
      </c>
      <c r="BM722" s="143">
        <f t="shared" si="90"/>
        <v>0</v>
      </c>
      <c r="BN722" s="143">
        <f t="shared" si="90"/>
        <v>0</v>
      </c>
      <c r="BO722" s="143">
        <f t="shared" si="90"/>
        <v>0</v>
      </c>
      <c r="BP722" s="143">
        <f t="shared" si="91"/>
        <v>0</v>
      </c>
      <c r="BQ722" s="143">
        <f t="shared" si="91"/>
        <v>0</v>
      </c>
      <c r="BR722" s="143">
        <f t="shared" si="91"/>
        <v>0</v>
      </c>
      <c r="BS722" s="143">
        <f t="shared" si="91"/>
        <v>0</v>
      </c>
      <c r="BT722" s="143">
        <f t="shared" si="91"/>
        <v>0</v>
      </c>
      <c r="BU722" s="143">
        <f t="shared" si="91"/>
        <v>0</v>
      </c>
      <c r="BV722" s="143">
        <f t="shared" si="91"/>
        <v>0</v>
      </c>
      <c r="BW722" s="143">
        <f t="shared" si="91"/>
        <v>0</v>
      </c>
      <c r="BX722" s="143">
        <f t="shared" si="91"/>
        <v>0</v>
      </c>
      <c r="BY722" s="143" t="e">
        <f>BY259-#REF!</f>
        <v>#REF!</v>
      </c>
      <c r="CA722" s="143" t="e">
        <f>CA259-#REF!</f>
        <v>#REF!</v>
      </c>
      <c r="CB722" s="143" t="e">
        <f>CB259-#REF!</f>
        <v>#REF!</v>
      </c>
    </row>
    <row r="723" spans="8:80" hidden="1" x14ac:dyDescent="0.3">
      <c r="H723" s="143">
        <f t="shared" si="90"/>
        <v>0</v>
      </c>
      <c r="I723" s="143">
        <f t="shared" si="90"/>
        <v>0</v>
      </c>
      <c r="J723" s="143">
        <f t="shared" si="90"/>
        <v>0</v>
      </c>
      <c r="K723" s="143">
        <f t="shared" si="90"/>
        <v>0</v>
      </c>
      <c r="L723" s="143">
        <f t="shared" si="90"/>
        <v>0</v>
      </c>
      <c r="M723" s="143">
        <f t="shared" si="90"/>
        <v>0</v>
      </c>
      <c r="N723" s="143">
        <f t="shared" si="90"/>
        <v>0</v>
      </c>
      <c r="O723" s="143">
        <f t="shared" si="90"/>
        <v>0</v>
      </c>
      <c r="P723" s="143">
        <f t="shared" si="90"/>
        <v>0</v>
      </c>
      <c r="Q723" s="143">
        <f t="shared" si="90"/>
        <v>0</v>
      </c>
      <c r="R723" s="143">
        <f t="shared" si="90"/>
        <v>0</v>
      </c>
      <c r="S723" s="143">
        <f t="shared" ref="S723:BO723" si="92">S260-CK260</f>
        <v>0</v>
      </c>
      <c r="T723" s="143">
        <f t="shared" si="92"/>
        <v>0</v>
      </c>
      <c r="U723" s="143">
        <f t="shared" si="92"/>
        <v>0</v>
      </c>
      <c r="V723" s="143">
        <f t="shared" si="92"/>
        <v>0</v>
      </c>
      <c r="W723" s="143">
        <f t="shared" si="92"/>
        <v>0</v>
      </c>
      <c r="X723" s="143">
        <f t="shared" si="92"/>
        <v>0</v>
      </c>
      <c r="Y723" s="143">
        <f t="shared" si="92"/>
        <v>0</v>
      </c>
      <c r="Z723" s="143">
        <f t="shared" si="92"/>
        <v>0</v>
      </c>
      <c r="AA723" s="143">
        <f t="shared" si="92"/>
        <v>0</v>
      </c>
      <c r="AB723" s="143">
        <f t="shared" si="92"/>
        <v>0</v>
      </c>
      <c r="AC723" s="143">
        <f t="shared" si="92"/>
        <v>0</v>
      </c>
      <c r="AD723" s="143">
        <f t="shared" si="92"/>
        <v>0</v>
      </c>
      <c r="AE723" s="143">
        <f t="shared" si="92"/>
        <v>0</v>
      </c>
      <c r="AF723" s="143">
        <f t="shared" si="92"/>
        <v>0</v>
      </c>
      <c r="AG723" s="143">
        <f t="shared" si="92"/>
        <v>0</v>
      </c>
      <c r="AH723" s="143">
        <f t="shared" si="92"/>
        <v>0</v>
      </c>
      <c r="AI723" s="143">
        <f t="shared" si="92"/>
        <v>0</v>
      </c>
      <c r="AJ723" s="143">
        <f t="shared" si="92"/>
        <v>0</v>
      </c>
      <c r="AK723" s="143">
        <f t="shared" si="92"/>
        <v>0</v>
      </c>
      <c r="AL723" s="143">
        <f t="shared" si="92"/>
        <v>0</v>
      </c>
      <c r="AM723" s="143">
        <f t="shared" si="92"/>
        <v>0</v>
      </c>
      <c r="AN723" s="143">
        <f t="shared" si="92"/>
        <v>0</v>
      </c>
      <c r="AO723" s="143">
        <f t="shared" si="92"/>
        <v>0</v>
      </c>
      <c r="AP723" s="143">
        <f t="shared" si="92"/>
        <v>0</v>
      </c>
      <c r="AQ723" s="143">
        <f t="shared" si="92"/>
        <v>0</v>
      </c>
      <c r="AR723" s="143">
        <f t="shared" si="92"/>
        <v>0</v>
      </c>
      <c r="AS723" s="143">
        <f t="shared" si="92"/>
        <v>0</v>
      </c>
      <c r="AT723" s="143">
        <f t="shared" si="92"/>
        <v>0</v>
      </c>
      <c r="AU723" s="143">
        <f t="shared" si="92"/>
        <v>0</v>
      </c>
      <c r="AV723" s="143">
        <f t="shared" si="92"/>
        <v>0</v>
      </c>
      <c r="AW723" s="143">
        <f t="shared" si="92"/>
        <v>0</v>
      </c>
      <c r="AX723" s="143">
        <f t="shared" si="92"/>
        <v>0</v>
      </c>
      <c r="AY723" s="143">
        <f t="shared" si="92"/>
        <v>0</v>
      </c>
      <c r="AZ723" s="143">
        <f t="shared" si="92"/>
        <v>0</v>
      </c>
      <c r="BA723" s="143">
        <f t="shared" si="92"/>
        <v>0</v>
      </c>
      <c r="BB723" s="143">
        <f t="shared" si="92"/>
        <v>0</v>
      </c>
      <c r="BC723" s="143">
        <f t="shared" si="92"/>
        <v>0</v>
      </c>
      <c r="BD723" s="143">
        <f t="shared" si="92"/>
        <v>0</v>
      </c>
      <c r="BE723" s="143">
        <f t="shared" si="92"/>
        <v>0</v>
      </c>
      <c r="BF723" s="143">
        <f t="shared" si="92"/>
        <v>0</v>
      </c>
      <c r="BG723" s="143">
        <f t="shared" si="92"/>
        <v>0</v>
      </c>
      <c r="BH723" s="143">
        <f t="shared" si="92"/>
        <v>0</v>
      </c>
      <c r="BI723" s="143">
        <f t="shared" si="92"/>
        <v>0</v>
      </c>
      <c r="BJ723" s="143">
        <f t="shared" si="92"/>
        <v>0</v>
      </c>
      <c r="BK723" s="143">
        <f t="shared" si="92"/>
        <v>0</v>
      </c>
      <c r="BL723" s="143">
        <f t="shared" si="92"/>
        <v>0</v>
      </c>
      <c r="BM723" s="143">
        <f t="shared" si="92"/>
        <v>0</v>
      </c>
      <c r="BN723" s="143">
        <f t="shared" si="92"/>
        <v>0</v>
      </c>
      <c r="BO723" s="143">
        <f t="shared" si="92"/>
        <v>0</v>
      </c>
      <c r="BP723" s="143">
        <f t="shared" si="91"/>
        <v>0</v>
      </c>
      <c r="BQ723" s="143">
        <f t="shared" si="91"/>
        <v>0</v>
      </c>
      <c r="BR723" s="143">
        <f t="shared" si="91"/>
        <v>0</v>
      </c>
      <c r="BS723" s="143">
        <f t="shared" si="91"/>
        <v>0</v>
      </c>
      <c r="BT723" s="143">
        <f t="shared" si="91"/>
        <v>0</v>
      </c>
      <c r="BU723" s="143">
        <f t="shared" si="91"/>
        <v>0</v>
      </c>
      <c r="BV723" s="143">
        <f t="shared" si="91"/>
        <v>0</v>
      </c>
      <c r="BW723" s="143">
        <f t="shared" si="91"/>
        <v>0</v>
      </c>
      <c r="BX723" s="143">
        <f t="shared" si="91"/>
        <v>0</v>
      </c>
      <c r="BY723" s="143" t="e">
        <f>BY260-#REF!</f>
        <v>#REF!</v>
      </c>
      <c r="CA723" s="143" t="e">
        <f>CA260-#REF!</f>
        <v>#REF!</v>
      </c>
      <c r="CB723" s="143" t="e">
        <f>CB260-#REF!</f>
        <v>#REF!</v>
      </c>
    </row>
    <row r="724" spans="8:80" hidden="1" x14ac:dyDescent="0.3">
      <c r="H724" s="143">
        <f t="shared" ref="H724:BS727" si="93">H264-BZ264</f>
        <v>0</v>
      </c>
      <c r="I724" s="143">
        <f t="shared" si="93"/>
        <v>0</v>
      </c>
      <c r="J724" s="143">
        <f t="shared" si="93"/>
        <v>0</v>
      </c>
      <c r="K724" s="143">
        <f t="shared" si="93"/>
        <v>0</v>
      </c>
      <c r="L724" s="143">
        <f t="shared" si="93"/>
        <v>0</v>
      </c>
      <c r="M724" s="143">
        <f t="shared" si="93"/>
        <v>0</v>
      </c>
      <c r="N724" s="143">
        <f t="shared" si="93"/>
        <v>0</v>
      </c>
      <c r="O724" s="143">
        <f t="shared" si="93"/>
        <v>0</v>
      </c>
      <c r="P724" s="143">
        <f t="shared" si="93"/>
        <v>0</v>
      </c>
      <c r="Q724" s="143">
        <f t="shared" si="93"/>
        <v>0</v>
      </c>
      <c r="R724" s="143">
        <f t="shared" si="93"/>
        <v>0</v>
      </c>
      <c r="S724" s="143">
        <f t="shared" si="93"/>
        <v>0</v>
      </c>
      <c r="T724" s="143">
        <f t="shared" si="93"/>
        <v>0</v>
      </c>
      <c r="U724" s="143">
        <f t="shared" si="93"/>
        <v>0</v>
      </c>
      <c r="V724" s="143">
        <f t="shared" si="93"/>
        <v>0</v>
      </c>
      <c r="W724" s="143">
        <f t="shared" si="93"/>
        <v>0</v>
      </c>
      <c r="X724" s="143">
        <f t="shared" si="93"/>
        <v>0</v>
      </c>
      <c r="Y724" s="143">
        <f t="shared" si="93"/>
        <v>0</v>
      </c>
      <c r="Z724" s="143">
        <f t="shared" si="93"/>
        <v>0</v>
      </c>
      <c r="AA724" s="143">
        <f t="shared" si="93"/>
        <v>0</v>
      </c>
      <c r="AB724" s="143">
        <f t="shared" si="93"/>
        <v>0</v>
      </c>
      <c r="AC724" s="143">
        <f t="shared" si="93"/>
        <v>0</v>
      </c>
      <c r="AD724" s="143">
        <f t="shared" si="93"/>
        <v>0</v>
      </c>
      <c r="AE724" s="143">
        <f t="shared" si="93"/>
        <v>0</v>
      </c>
      <c r="AF724" s="143">
        <f t="shared" si="93"/>
        <v>0</v>
      </c>
      <c r="AG724" s="143">
        <f t="shared" si="93"/>
        <v>0</v>
      </c>
      <c r="AH724" s="143">
        <f t="shared" si="93"/>
        <v>0</v>
      </c>
      <c r="AI724" s="143">
        <f t="shared" si="93"/>
        <v>0</v>
      </c>
      <c r="AJ724" s="143">
        <f t="shared" si="93"/>
        <v>0</v>
      </c>
      <c r="AK724" s="143">
        <f t="shared" si="93"/>
        <v>0</v>
      </c>
      <c r="AL724" s="143">
        <f t="shared" si="93"/>
        <v>0</v>
      </c>
      <c r="AM724" s="143">
        <f t="shared" si="93"/>
        <v>0</v>
      </c>
      <c r="AN724" s="143">
        <f t="shared" si="93"/>
        <v>0</v>
      </c>
      <c r="AO724" s="143">
        <f t="shared" si="93"/>
        <v>0</v>
      </c>
      <c r="AP724" s="143">
        <f t="shared" si="93"/>
        <v>0</v>
      </c>
      <c r="AQ724" s="143">
        <f t="shared" si="93"/>
        <v>0</v>
      </c>
      <c r="AR724" s="143">
        <f t="shared" si="93"/>
        <v>0</v>
      </c>
      <c r="AS724" s="143">
        <f t="shared" si="93"/>
        <v>0</v>
      </c>
      <c r="AT724" s="143">
        <f t="shared" si="93"/>
        <v>0</v>
      </c>
      <c r="AU724" s="143">
        <f t="shared" si="93"/>
        <v>0</v>
      </c>
      <c r="AV724" s="143">
        <f t="shared" si="93"/>
        <v>0</v>
      </c>
      <c r="AW724" s="143">
        <f t="shared" si="93"/>
        <v>0</v>
      </c>
      <c r="AX724" s="143">
        <f t="shared" si="93"/>
        <v>0</v>
      </c>
      <c r="AY724" s="143">
        <f t="shared" si="93"/>
        <v>0</v>
      </c>
      <c r="AZ724" s="143">
        <f t="shared" si="93"/>
        <v>0</v>
      </c>
      <c r="BA724" s="143">
        <f t="shared" si="93"/>
        <v>0</v>
      </c>
      <c r="BB724" s="143">
        <f t="shared" si="93"/>
        <v>0</v>
      </c>
      <c r="BC724" s="143">
        <f t="shared" si="93"/>
        <v>0</v>
      </c>
      <c r="BD724" s="143">
        <f t="shared" si="93"/>
        <v>0</v>
      </c>
      <c r="BE724" s="143">
        <f t="shared" si="93"/>
        <v>0</v>
      </c>
      <c r="BF724" s="143">
        <f t="shared" si="93"/>
        <v>0</v>
      </c>
      <c r="BG724" s="143">
        <f t="shared" si="93"/>
        <v>0</v>
      </c>
      <c r="BH724" s="143">
        <f t="shared" si="93"/>
        <v>0</v>
      </c>
      <c r="BI724" s="143">
        <f t="shared" si="93"/>
        <v>0</v>
      </c>
      <c r="BJ724" s="143">
        <f t="shared" si="93"/>
        <v>0</v>
      </c>
      <c r="BK724" s="143">
        <f t="shared" si="93"/>
        <v>0</v>
      </c>
      <c r="BL724" s="143">
        <f t="shared" si="93"/>
        <v>0</v>
      </c>
      <c r="BM724" s="143">
        <f t="shared" si="93"/>
        <v>0</v>
      </c>
      <c r="BN724" s="143">
        <f t="shared" si="93"/>
        <v>0</v>
      </c>
      <c r="BO724" s="143">
        <f t="shared" si="93"/>
        <v>0</v>
      </c>
      <c r="BP724" s="143">
        <f t="shared" si="93"/>
        <v>0</v>
      </c>
      <c r="BQ724" s="143">
        <f t="shared" si="93"/>
        <v>0</v>
      </c>
      <c r="BR724" s="143">
        <f t="shared" si="93"/>
        <v>0</v>
      </c>
      <c r="BS724" s="143">
        <f t="shared" si="93"/>
        <v>0</v>
      </c>
      <c r="BT724" s="143">
        <f t="shared" ref="BT724:BX734" si="94">BT264-EL264</f>
        <v>0</v>
      </c>
      <c r="BU724" s="143">
        <f t="shared" si="94"/>
        <v>0</v>
      </c>
      <c r="BV724" s="143">
        <f t="shared" si="94"/>
        <v>0</v>
      </c>
      <c r="BW724" s="143">
        <f t="shared" si="94"/>
        <v>0</v>
      </c>
      <c r="BX724" s="143">
        <f t="shared" si="94"/>
        <v>0</v>
      </c>
      <c r="BY724" s="143" t="e">
        <f>BY264-#REF!</f>
        <v>#REF!</v>
      </c>
      <c r="CA724" s="143" t="e">
        <f>CA264-#REF!</f>
        <v>#REF!</v>
      </c>
      <c r="CB724" s="143" t="e">
        <f>CB264-#REF!</f>
        <v>#REF!</v>
      </c>
    </row>
    <row r="725" spans="8:80" hidden="1" x14ac:dyDescent="0.3">
      <c r="H725" s="143">
        <f t="shared" si="93"/>
        <v>0</v>
      </c>
      <c r="I725" s="143">
        <f t="shared" si="93"/>
        <v>0</v>
      </c>
      <c r="J725" s="143">
        <f t="shared" si="93"/>
        <v>0</v>
      </c>
      <c r="K725" s="143">
        <f t="shared" si="93"/>
        <v>0</v>
      </c>
      <c r="L725" s="143">
        <f t="shared" si="93"/>
        <v>0</v>
      </c>
      <c r="M725" s="143">
        <f t="shared" si="93"/>
        <v>0</v>
      </c>
      <c r="N725" s="143">
        <f t="shared" si="93"/>
        <v>0</v>
      </c>
      <c r="O725" s="143">
        <f t="shared" si="93"/>
        <v>0</v>
      </c>
      <c r="P725" s="143">
        <f t="shared" si="93"/>
        <v>0</v>
      </c>
      <c r="Q725" s="143">
        <f t="shared" si="93"/>
        <v>0</v>
      </c>
      <c r="R725" s="143">
        <f t="shared" si="93"/>
        <v>0</v>
      </c>
      <c r="S725" s="143">
        <f t="shared" si="93"/>
        <v>0</v>
      </c>
      <c r="T725" s="143">
        <f t="shared" si="93"/>
        <v>0</v>
      </c>
      <c r="U725" s="143">
        <f t="shared" si="93"/>
        <v>0</v>
      </c>
      <c r="V725" s="143">
        <f t="shared" si="93"/>
        <v>0</v>
      </c>
      <c r="W725" s="143">
        <f t="shared" si="93"/>
        <v>0</v>
      </c>
      <c r="X725" s="143">
        <f t="shared" si="93"/>
        <v>0</v>
      </c>
      <c r="Y725" s="143">
        <f t="shared" si="93"/>
        <v>0</v>
      </c>
      <c r="Z725" s="143">
        <f t="shared" si="93"/>
        <v>0</v>
      </c>
      <c r="AA725" s="143">
        <f t="shared" si="93"/>
        <v>0</v>
      </c>
      <c r="AB725" s="143">
        <f t="shared" si="93"/>
        <v>0</v>
      </c>
      <c r="AC725" s="143">
        <f t="shared" si="93"/>
        <v>0</v>
      </c>
      <c r="AD725" s="143">
        <f t="shared" si="93"/>
        <v>0</v>
      </c>
      <c r="AE725" s="143">
        <f t="shared" si="93"/>
        <v>0</v>
      </c>
      <c r="AF725" s="143">
        <f t="shared" si="93"/>
        <v>0</v>
      </c>
      <c r="AG725" s="143">
        <f t="shared" si="93"/>
        <v>0</v>
      </c>
      <c r="AH725" s="143">
        <f t="shared" si="93"/>
        <v>0</v>
      </c>
      <c r="AI725" s="143">
        <f t="shared" si="93"/>
        <v>0</v>
      </c>
      <c r="AJ725" s="143">
        <f t="shared" si="93"/>
        <v>0</v>
      </c>
      <c r="AK725" s="143">
        <f t="shared" si="93"/>
        <v>0</v>
      </c>
      <c r="AL725" s="143">
        <f t="shared" si="93"/>
        <v>0</v>
      </c>
      <c r="AM725" s="143">
        <f t="shared" si="93"/>
        <v>0</v>
      </c>
      <c r="AN725" s="143">
        <f t="shared" si="93"/>
        <v>0</v>
      </c>
      <c r="AO725" s="143">
        <f t="shared" si="93"/>
        <v>0</v>
      </c>
      <c r="AP725" s="143">
        <f t="shared" si="93"/>
        <v>0</v>
      </c>
      <c r="AQ725" s="143">
        <f t="shared" si="93"/>
        <v>0</v>
      </c>
      <c r="AR725" s="143">
        <f t="shared" si="93"/>
        <v>0</v>
      </c>
      <c r="AS725" s="143">
        <f t="shared" si="93"/>
        <v>0</v>
      </c>
      <c r="AT725" s="143">
        <f t="shared" si="93"/>
        <v>0</v>
      </c>
      <c r="AU725" s="143">
        <f t="shared" si="93"/>
        <v>0</v>
      </c>
      <c r="AV725" s="143">
        <f t="shared" si="93"/>
        <v>0</v>
      </c>
      <c r="AW725" s="143">
        <f t="shared" si="93"/>
        <v>0</v>
      </c>
      <c r="AX725" s="143">
        <f t="shared" si="93"/>
        <v>0</v>
      </c>
      <c r="AY725" s="143">
        <f t="shared" si="93"/>
        <v>0</v>
      </c>
      <c r="AZ725" s="143">
        <f t="shared" si="93"/>
        <v>0</v>
      </c>
      <c r="BA725" s="143">
        <f t="shared" si="93"/>
        <v>0</v>
      </c>
      <c r="BB725" s="143">
        <f t="shared" si="93"/>
        <v>0</v>
      </c>
      <c r="BC725" s="143">
        <f t="shared" si="93"/>
        <v>0</v>
      </c>
      <c r="BD725" s="143">
        <f t="shared" si="93"/>
        <v>0</v>
      </c>
      <c r="BE725" s="143">
        <f t="shared" si="93"/>
        <v>0</v>
      </c>
      <c r="BF725" s="143">
        <f t="shared" si="93"/>
        <v>0</v>
      </c>
      <c r="BG725" s="143">
        <f t="shared" si="93"/>
        <v>0</v>
      </c>
      <c r="BH725" s="143">
        <f t="shared" si="93"/>
        <v>0</v>
      </c>
      <c r="BI725" s="143">
        <f t="shared" si="93"/>
        <v>0</v>
      </c>
      <c r="BJ725" s="143">
        <f t="shared" si="93"/>
        <v>0</v>
      </c>
      <c r="BK725" s="143">
        <f t="shared" si="93"/>
        <v>0</v>
      </c>
      <c r="BL725" s="143">
        <f t="shared" si="93"/>
        <v>0</v>
      </c>
      <c r="BM725" s="143">
        <f t="shared" si="93"/>
        <v>0</v>
      </c>
      <c r="BN725" s="143">
        <f t="shared" si="93"/>
        <v>0</v>
      </c>
      <c r="BO725" s="143">
        <f t="shared" si="93"/>
        <v>0</v>
      </c>
      <c r="BP725" s="143">
        <f t="shared" si="93"/>
        <v>0</v>
      </c>
      <c r="BQ725" s="143">
        <f t="shared" si="93"/>
        <v>0</v>
      </c>
      <c r="BR725" s="143">
        <f t="shared" si="93"/>
        <v>0</v>
      </c>
      <c r="BS725" s="143">
        <f t="shared" si="93"/>
        <v>0</v>
      </c>
      <c r="BT725" s="143">
        <f t="shared" si="94"/>
        <v>0</v>
      </c>
      <c r="BU725" s="143">
        <f t="shared" si="94"/>
        <v>0</v>
      </c>
      <c r="BV725" s="143">
        <f t="shared" si="94"/>
        <v>0</v>
      </c>
      <c r="BW725" s="143">
        <f t="shared" si="94"/>
        <v>0</v>
      </c>
      <c r="BX725" s="143">
        <f t="shared" si="94"/>
        <v>0</v>
      </c>
      <c r="BY725" s="143" t="e">
        <f>BY265-#REF!</f>
        <v>#REF!</v>
      </c>
      <c r="CA725" s="143" t="e">
        <f>CA265-#REF!</f>
        <v>#REF!</v>
      </c>
      <c r="CB725" s="143" t="e">
        <f>CB265-#REF!</f>
        <v>#REF!</v>
      </c>
    </row>
    <row r="726" spans="8:80" hidden="1" x14ac:dyDescent="0.3">
      <c r="H726" s="143">
        <f t="shared" si="93"/>
        <v>-74936458</v>
      </c>
      <c r="I726" s="143">
        <f t="shared" si="93"/>
        <v>0</v>
      </c>
      <c r="J726" s="143">
        <f t="shared" si="93"/>
        <v>0</v>
      </c>
      <c r="K726" s="143">
        <f t="shared" si="93"/>
        <v>0</v>
      </c>
      <c r="L726" s="143">
        <f t="shared" si="93"/>
        <v>0</v>
      </c>
      <c r="M726" s="143">
        <f t="shared" si="93"/>
        <v>-15803365</v>
      </c>
      <c r="N726" s="143">
        <f t="shared" si="93"/>
        <v>0</v>
      </c>
      <c r="O726" s="143">
        <f t="shared" si="93"/>
        <v>0</v>
      </c>
      <c r="P726" s="143">
        <f t="shared" si="93"/>
        <v>0</v>
      </c>
      <c r="Q726" s="143">
        <f t="shared" si="93"/>
        <v>0</v>
      </c>
      <c r="R726" s="143">
        <f t="shared" si="93"/>
        <v>-8560896</v>
      </c>
      <c r="S726" s="143">
        <f t="shared" si="93"/>
        <v>0</v>
      </c>
      <c r="T726" s="143">
        <f t="shared" si="93"/>
        <v>0</v>
      </c>
      <c r="U726" s="143">
        <f t="shared" si="93"/>
        <v>0</v>
      </c>
      <c r="V726" s="143">
        <f t="shared" si="93"/>
        <v>0</v>
      </c>
      <c r="W726" s="143">
        <f t="shared" si="93"/>
        <v>-4148274</v>
      </c>
      <c r="X726" s="143">
        <f t="shared" si="93"/>
        <v>0</v>
      </c>
      <c r="Y726" s="143">
        <f t="shared" si="93"/>
        <v>0</v>
      </c>
      <c r="Z726" s="143">
        <f t="shared" si="93"/>
        <v>0</v>
      </c>
      <c r="AA726" s="143">
        <f t="shared" si="93"/>
        <v>0</v>
      </c>
      <c r="AB726" s="143">
        <f t="shared" si="93"/>
        <v>-4500350</v>
      </c>
      <c r="AC726" s="143">
        <f t="shared" si="93"/>
        <v>0</v>
      </c>
      <c r="AD726" s="143">
        <f t="shared" si="93"/>
        <v>0</v>
      </c>
      <c r="AE726" s="143">
        <f t="shared" si="93"/>
        <v>0</v>
      </c>
      <c r="AF726" s="143">
        <f t="shared" si="93"/>
        <v>0</v>
      </c>
      <c r="AG726" s="143">
        <f t="shared" si="93"/>
        <v>-1851686</v>
      </c>
      <c r="AH726" s="143">
        <f t="shared" si="93"/>
        <v>0</v>
      </c>
      <c r="AI726" s="143">
        <f t="shared" si="93"/>
        <v>0</v>
      </c>
      <c r="AJ726" s="143">
        <f t="shared" si="93"/>
        <v>0</v>
      </c>
      <c r="AK726" s="143">
        <f t="shared" si="93"/>
        <v>0</v>
      </c>
      <c r="AL726" s="143">
        <f t="shared" si="93"/>
        <v>7862488</v>
      </c>
      <c r="AM726" s="143">
        <f t="shared" si="93"/>
        <v>0</v>
      </c>
      <c r="AN726" s="143">
        <f t="shared" si="93"/>
        <v>0</v>
      </c>
      <c r="AO726" s="143">
        <f t="shared" si="93"/>
        <v>0</v>
      </c>
      <c r="AP726" s="143">
        <f t="shared" si="93"/>
        <v>0</v>
      </c>
      <c r="AQ726" s="143">
        <f t="shared" si="93"/>
        <v>-16780387</v>
      </c>
      <c r="AR726" s="143">
        <f t="shared" si="93"/>
        <v>0</v>
      </c>
      <c r="AS726" s="143">
        <f t="shared" si="93"/>
        <v>0</v>
      </c>
      <c r="AT726" s="143">
        <f t="shared" si="93"/>
        <v>0</v>
      </c>
      <c r="AU726" s="143">
        <f t="shared" si="93"/>
        <v>0</v>
      </c>
      <c r="AV726" s="143">
        <f t="shared" si="93"/>
        <v>1394927</v>
      </c>
      <c r="AW726" s="143">
        <f t="shared" si="93"/>
        <v>0</v>
      </c>
      <c r="AX726" s="143">
        <f t="shared" si="93"/>
        <v>0</v>
      </c>
      <c r="AY726" s="143">
        <f t="shared" si="93"/>
        <v>0</v>
      </c>
      <c r="AZ726" s="143">
        <f t="shared" si="93"/>
        <v>0</v>
      </c>
      <c r="BA726" s="143">
        <f t="shared" si="93"/>
        <v>-2326651</v>
      </c>
      <c r="BB726" s="143">
        <f t="shared" si="93"/>
        <v>0</v>
      </c>
      <c r="BC726" s="143">
        <f t="shared" si="93"/>
        <v>0</v>
      </c>
      <c r="BD726" s="143">
        <f t="shared" si="93"/>
        <v>0</v>
      </c>
      <c r="BE726" s="143">
        <f t="shared" si="93"/>
        <v>0</v>
      </c>
      <c r="BF726" s="143">
        <f t="shared" si="93"/>
        <v>3137945</v>
      </c>
      <c r="BG726" s="143">
        <f t="shared" si="93"/>
        <v>0</v>
      </c>
      <c r="BH726" s="143">
        <f t="shared" si="93"/>
        <v>0</v>
      </c>
      <c r="BI726" s="143">
        <f t="shared" si="93"/>
        <v>0</v>
      </c>
      <c r="BJ726" s="143">
        <f t="shared" si="93"/>
        <v>0</v>
      </c>
      <c r="BK726" s="143">
        <f t="shared" si="93"/>
        <v>-3015504</v>
      </c>
      <c r="BL726" s="143">
        <f t="shared" si="93"/>
        <v>0</v>
      </c>
      <c r="BM726" s="143">
        <f t="shared" si="93"/>
        <v>0</v>
      </c>
      <c r="BN726" s="143">
        <f t="shared" si="93"/>
        <v>0</v>
      </c>
      <c r="BO726" s="143">
        <f t="shared" si="93"/>
        <v>0</v>
      </c>
      <c r="BP726" s="143">
        <f t="shared" si="93"/>
        <v>-3359152</v>
      </c>
      <c r="BQ726" s="143">
        <f t="shared" si="93"/>
        <v>0</v>
      </c>
      <c r="BR726" s="143">
        <f t="shared" si="93"/>
        <v>0</v>
      </c>
      <c r="BS726" s="143">
        <f t="shared" si="93"/>
        <v>0</v>
      </c>
      <c r="BT726" s="143">
        <f t="shared" si="94"/>
        <v>0</v>
      </c>
      <c r="BU726" s="143">
        <f t="shared" si="94"/>
        <v>-41576249</v>
      </c>
      <c r="BV726" s="143">
        <f t="shared" si="94"/>
        <v>0</v>
      </c>
      <c r="BW726" s="143">
        <f t="shared" si="94"/>
        <v>0</v>
      </c>
      <c r="BX726" s="143">
        <f t="shared" si="94"/>
        <v>0</v>
      </c>
      <c r="BY726" s="143" t="e">
        <f>BY266-#REF!</f>
        <v>#REF!</v>
      </c>
      <c r="CA726" s="143" t="e">
        <f>CA266-#REF!</f>
        <v>#REF!</v>
      </c>
      <c r="CB726" s="143" t="e">
        <f>CB266-#REF!</f>
        <v>#REF!</v>
      </c>
    </row>
    <row r="727" spans="8:80" hidden="1" x14ac:dyDescent="0.3">
      <c r="H727" s="143">
        <f t="shared" si="93"/>
        <v>-29053584</v>
      </c>
      <c r="I727" s="143">
        <f t="shared" si="93"/>
        <v>0</v>
      </c>
      <c r="J727" s="143">
        <f t="shared" si="93"/>
        <v>0</v>
      </c>
      <c r="K727" s="143">
        <f t="shared" si="93"/>
        <v>0</v>
      </c>
      <c r="L727" s="143">
        <f t="shared" si="93"/>
        <v>0</v>
      </c>
      <c r="M727" s="143">
        <f t="shared" si="93"/>
        <v>-3519403</v>
      </c>
      <c r="N727" s="143">
        <f t="shared" si="93"/>
        <v>0</v>
      </c>
      <c r="O727" s="143">
        <f t="shared" si="93"/>
        <v>0</v>
      </c>
      <c r="P727" s="143">
        <f t="shared" si="93"/>
        <v>0</v>
      </c>
      <c r="Q727" s="143">
        <f t="shared" si="93"/>
        <v>0</v>
      </c>
      <c r="R727" s="143">
        <f t="shared" si="93"/>
        <v>-2400360</v>
      </c>
      <c r="S727" s="143">
        <f t="shared" si="93"/>
        <v>0</v>
      </c>
      <c r="T727" s="143">
        <f t="shared" si="93"/>
        <v>0</v>
      </c>
      <c r="U727" s="143">
        <f t="shared" si="93"/>
        <v>0</v>
      </c>
      <c r="V727" s="143">
        <f t="shared" si="93"/>
        <v>0</v>
      </c>
      <c r="W727" s="143">
        <f t="shared" si="93"/>
        <v>621910</v>
      </c>
      <c r="X727" s="143">
        <f t="shared" si="93"/>
        <v>0</v>
      </c>
      <c r="Y727" s="143">
        <f t="shared" si="93"/>
        <v>0</v>
      </c>
      <c r="Z727" s="143">
        <f t="shared" si="93"/>
        <v>0</v>
      </c>
      <c r="AA727" s="143">
        <f t="shared" si="93"/>
        <v>0</v>
      </c>
      <c r="AB727" s="143">
        <f t="shared" si="93"/>
        <v>1359465</v>
      </c>
      <c r="AC727" s="143">
        <f t="shared" si="93"/>
        <v>0</v>
      </c>
      <c r="AD727" s="143">
        <f t="shared" si="93"/>
        <v>0</v>
      </c>
      <c r="AE727" s="143">
        <f t="shared" si="93"/>
        <v>0</v>
      </c>
      <c r="AF727" s="143">
        <f t="shared" si="93"/>
        <v>0</v>
      </c>
      <c r="AG727" s="143">
        <f t="shared" si="93"/>
        <v>439914</v>
      </c>
      <c r="AH727" s="143">
        <f t="shared" si="93"/>
        <v>0</v>
      </c>
      <c r="AI727" s="143">
        <f t="shared" si="93"/>
        <v>0</v>
      </c>
      <c r="AJ727" s="143">
        <f t="shared" si="93"/>
        <v>0</v>
      </c>
      <c r="AK727" s="143">
        <f t="shared" si="93"/>
        <v>0</v>
      </c>
      <c r="AL727" s="143">
        <f t="shared" si="93"/>
        <v>7693228</v>
      </c>
      <c r="AM727" s="143">
        <f t="shared" si="93"/>
        <v>0</v>
      </c>
      <c r="AN727" s="143">
        <f t="shared" si="93"/>
        <v>0</v>
      </c>
      <c r="AO727" s="143">
        <f t="shared" si="93"/>
        <v>0</v>
      </c>
      <c r="AP727" s="143">
        <f t="shared" si="93"/>
        <v>0</v>
      </c>
      <c r="AQ727" s="143">
        <f t="shared" si="93"/>
        <v>-6686361</v>
      </c>
      <c r="AR727" s="143">
        <f t="shared" si="93"/>
        <v>0</v>
      </c>
      <c r="AS727" s="143">
        <f t="shared" si="93"/>
        <v>0</v>
      </c>
      <c r="AT727" s="143">
        <f t="shared" si="93"/>
        <v>0</v>
      </c>
      <c r="AU727" s="143">
        <f t="shared" si="93"/>
        <v>0</v>
      </c>
      <c r="AV727" s="143">
        <f t="shared" si="93"/>
        <v>3968284</v>
      </c>
      <c r="AW727" s="143">
        <f t="shared" si="93"/>
        <v>0</v>
      </c>
      <c r="AX727" s="143">
        <f t="shared" si="93"/>
        <v>0</v>
      </c>
      <c r="AY727" s="143">
        <f t="shared" si="93"/>
        <v>0</v>
      </c>
      <c r="AZ727" s="143">
        <f t="shared" si="93"/>
        <v>0</v>
      </c>
      <c r="BA727" s="143">
        <f t="shared" si="93"/>
        <v>-381448</v>
      </c>
      <c r="BB727" s="143">
        <f t="shared" si="93"/>
        <v>0</v>
      </c>
      <c r="BC727" s="143">
        <f t="shared" si="93"/>
        <v>0</v>
      </c>
      <c r="BD727" s="143">
        <f t="shared" si="93"/>
        <v>0</v>
      </c>
      <c r="BE727" s="143">
        <f t="shared" si="93"/>
        <v>0</v>
      </c>
      <c r="BF727" s="143">
        <f t="shared" si="93"/>
        <v>3783714</v>
      </c>
      <c r="BG727" s="143">
        <f t="shared" si="93"/>
        <v>0</v>
      </c>
      <c r="BH727" s="143">
        <f t="shared" si="93"/>
        <v>0</v>
      </c>
      <c r="BI727" s="143">
        <f t="shared" si="93"/>
        <v>0</v>
      </c>
      <c r="BJ727" s="143">
        <f t="shared" si="93"/>
        <v>0</v>
      </c>
      <c r="BK727" s="143">
        <f t="shared" si="93"/>
        <v>-2732953</v>
      </c>
      <c r="BL727" s="143">
        <f t="shared" si="93"/>
        <v>0</v>
      </c>
      <c r="BM727" s="143">
        <f t="shared" si="93"/>
        <v>0</v>
      </c>
      <c r="BN727" s="143">
        <f t="shared" si="93"/>
        <v>0</v>
      </c>
      <c r="BO727" s="143">
        <f t="shared" si="93"/>
        <v>0</v>
      </c>
      <c r="BP727" s="143">
        <f t="shared" si="93"/>
        <v>-3005972</v>
      </c>
      <c r="BQ727" s="143">
        <f t="shared" si="93"/>
        <v>0</v>
      </c>
      <c r="BR727" s="143">
        <f t="shared" si="93"/>
        <v>0</v>
      </c>
      <c r="BS727" s="143">
        <f t="shared" ref="BS727:BS734" si="95">BS267-EK267</f>
        <v>0</v>
      </c>
      <c r="BT727" s="143">
        <f t="shared" si="94"/>
        <v>0</v>
      </c>
      <c r="BU727" s="143">
        <f t="shared" si="94"/>
        <v>4878943</v>
      </c>
      <c r="BV727" s="143">
        <f t="shared" si="94"/>
        <v>0</v>
      </c>
      <c r="BW727" s="143">
        <f t="shared" si="94"/>
        <v>0</v>
      </c>
      <c r="BX727" s="143">
        <f t="shared" si="94"/>
        <v>0</v>
      </c>
      <c r="BY727" s="143" t="e">
        <f>BY267-#REF!</f>
        <v>#REF!</v>
      </c>
      <c r="CA727" s="143" t="e">
        <f>CA267-#REF!</f>
        <v>#REF!</v>
      </c>
      <c r="CB727" s="143" t="e">
        <f>CB267-#REF!</f>
        <v>#REF!</v>
      </c>
    </row>
    <row r="728" spans="8:80" hidden="1" x14ac:dyDescent="0.3">
      <c r="H728" s="143">
        <f t="shared" ref="H728:BR732" si="96">H268-BZ268</f>
        <v>-20267628</v>
      </c>
      <c r="I728" s="143">
        <f t="shared" si="96"/>
        <v>0</v>
      </c>
      <c r="J728" s="143">
        <f t="shared" si="96"/>
        <v>0</v>
      </c>
      <c r="K728" s="143">
        <f t="shared" si="96"/>
        <v>0</v>
      </c>
      <c r="L728" s="143">
        <f t="shared" si="96"/>
        <v>0</v>
      </c>
      <c r="M728" s="143">
        <f t="shared" si="96"/>
        <v>-5268149</v>
      </c>
      <c r="N728" s="143">
        <f t="shared" si="96"/>
        <v>0</v>
      </c>
      <c r="O728" s="143">
        <f t="shared" si="96"/>
        <v>0</v>
      </c>
      <c r="P728" s="143">
        <f t="shared" si="96"/>
        <v>0</v>
      </c>
      <c r="Q728" s="143">
        <f t="shared" si="96"/>
        <v>0</v>
      </c>
      <c r="R728" s="143">
        <f t="shared" si="96"/>
        <v>-2815461</v>
      </c>
      <c r="S728" s="143">
        <f t="shared" si="96"/>
        <v>0</v>
      </c>
      <c r="T728" s="143">
        <f t="shared" si="96"/>
        <v>0</v>
      </c>
      <c r="U728" s="143">
        <f t="shared" si="96"/>
        <v>0</v>
      </c>
      <c r="V728" s="143">
        <f t="shared" si="96"/>
        <v>0</v>
      </c>
      <c r="W728" s="143">
        <f t="shared" si="96"/>
        <v>-2229147</v>
      </c>
      <c r="X728" s="143">
        <f t="shared" si="96"/>
        <v>0</v>
      </c>
      <c r="Y728" s="143">
        <f t="shared" si="96"/>
        <v>0</v>
      </c>
      <c r="Z728" s="143">
        <f t="shared" si="96"/>
        <v>0</v>
      </c>
      <c r="AA728" s="143">
        <f t="shared" si="96"/>
        <v>0</v>
      </c>
      <c r="AB728" s="143">
        <f t="shared" si="96"/>
        <v>-2300160</v>
      </c>
      <c r="AC728" s="143">
        <f t="shared" si="96"/>
        <v>0</v>
      </c>
      <c r="AD728" s="143">
        <f t="shared" si="96"/>
        <v>0</v>
      </c>
      <c r="AE728" s="143">
        <f t="shared" si="96"/>
        <v>0</v>
      </c>
      <c r="AF728" s="143">
        <f t="shared" si="96"/>
        <v>0</v>
      </c>
      <c r="AG728" s="143">
        <f t="shared" si="96"/>
        <v>-1101597</v>
      </c>
      <c r="AH728" s="143">
        <f t="shared" si="96"/>
        <v>0</v>
      </c>
      <c r="AI728" s="143">
        <f t="shared" si="96"/>
        <v>0</v>
      </c>
      <c r="AJ728" s="143">
        <f t="shared" si="96"/>
        <v>0</v>
      </c>
      <c r="AK728" s="143">
        <f t="shared" si="96"/>
        <v>0</v>
      </c>
      <c r="AL728" s="143">
        <f t="shared" si="96"/>
        <v>425871</v>
      </c>
      <c r="AM728" s="143">
        <f t="shared" si="96"/>
        <v>0</v>
      </c>
      <c r="AN728" s="143">
        <f t="shared" si="96"/>
        <v>0</v>
      </c>
      <c r="AO728" s="143">
        <f t="shared" si="96"/>
        <v>0</v>
      </c>
      <c r="AP728" s="143">
        <f t="shared" si="96"/>
        <v>0</v>
      </c>
      <c r="AQ728" s="143">
        <f t="shared" si="96"/>
        <v>-3630526</v>
      </c>
      <c r="AR728" s="143">
        <f t="shared" si="96"/>
        <v>0</v>
      </c>
      <c r="AS728" s="143">
        <f t="shared" si="96"/>
        <v>0</v>
      </c>
      <c r="AT728" s="143">
        <f t="shared" si="96"/>
        <v>0</v>
      </c>
      <c r="AU728" s="143">
        <f t="shared" si="96"/>
        <v>0</v>
      </c>
      <c r="AV728" s="143">
        <f t="shared" si="96"/>
        <v>-993013</v>
      </c>
      <c r="AW728" s="143">
        <f t="shared" si="96"/>
        <v>0</v>
      </c>
      <c r="AX728" s="143">
        <f t="shared" si="96"/>
        <v>0</v>
      </c>
      <c r="AY728" s="143">
        <f t="shared" si="96"/>
        <v>0</v>
      </c>
      <c r="AZ728" s="143">
        <f t="shared" si="96"/>
        <v>0</v>
      </c>
      <c r="BA728" s="143">
        <f t="shared" si="96"/>
        <v>-1043842</v>
      </c>
      <c r="BB728" s="143">
        <f t="shared" si="96"/>
        <v>0</v>
      </c>
      <c r="BC728" s="143">
        <f t="shared" si="96"/>
        <v>0</v>
      </c>
      <c r="BD728" s="143">
        <f t="shared" si="96"/>
        <v>0</v>
      </c>
      <c r="BE728" s="143">
        <f t="shared" si="96"/>
        <v>0</v>
      </c>
      <c r="BF728" s="143">
        <f t="shared" si="96"/>
        <v>-131575</v>
      </c>
      <c r="BG728" s="143">
        <f t="shared" si="96"/>
        <v>0</v>
      </c>
      <c r="BH728" s="143">
        <f t="shared" si="96"/>
        <v>0</v>
      </c>
      <c r="BI728" s="143">
        <f t="shared" si="96"/>
        <v>0</v>
      </c>
      <c r="BJ728" s="143">
        <f t="shared" si="96"/>
        <v>0</v>
      </c>
      <c r="BK728" s="143">
        <f t="shared" si="96"/>
        <v>-289001</v>
      </c>
      <c r="BL728" s="143">
        <f t="shared" si="96"/>
        <v>0</v>
      </c>
      <c r="BM728" s="143">
        <f t="shared" si="96"/>
        <v>0</v>
      </c>
      <c r="BN728" s="143">
        <f t="shared" si="96"/>
        <v>0</v>
      </c>
      <c r="BO728" s="143">
        <f t="shared" si="96"/>
        <v>0</v>
      </c>
      <c r="BP728" s="143">
        <f t="shared" si="96"/>
        <v>-359803</v>
      </c>
      <c r="BQ728" s="143">
        <f t="shared" si="96"/>
        <v>0</v>
      </c>
      <c r="BR728" s="143">
        <f t="shared" si="96"/>
        <v>0</v>
      </c>
      <c r="BS728" s="143">
        <f t="shared" si="95"/>
        <v>0</v>
      </c>
      <c r="BT728" s="143">
        <f t="shared" si="94"/>
        <v>0</v>
      </c>
      <c r="BU728" s="143">
        <f t="shared" si="94"/>
        <v>-19087599</v>
      </c>
      <c r="BV728" s="143">
        <f t="shared" si="94"/>
        <v>0</v>
      </c>
      <c r="BW728" s="143">
        <f t="shared" si="94"/>
        <v>0</v>
      </c>
      <c r="BX728" s="143">
        <f t="shared" si="94"/>
        <v>0</v>
      </c>
      <c r="BY728" s="143" t="e">
        <f>BY268-#REF!</f>
        <v>#REF!</v>
      </c>
      <c r="CA728" s="143" t="e">
        <f>CA268-#REF!</f>
        <v>#REF!</v>
      </c>
      <c r="CB728" s="143" t="e">
        <f>CB268-#REF!</f>
        <v>#REF!</v>
      </c>
    </row>
    <row r="729" spans="8:80" hidden="1" x14ac:dyDescent="0.3">
      <c r="H729" s="143">
        <f t="shared" si="96"/>
        <v>-427694</v>
      </c>
      <c r="I729" s="143">
        <f t="shared" si="96"/>
        <v>0</v>
      </c>
      <c r="J729" s="143">
        <f t="shared" si="96"/>
        <v>0</v>
      </c>
      <c r="K729" s="143">
        <f t="shared" si="96"/>
        <v>0</v>
      </c>
      <c r="L729" s="143">
        <f t="shared" si="96"/>
        <v>0</v>
      </c>
      <c r="M729" s="143">
        <f t="shared" si="96"/>
        <v>0</v>
      </c>
      <c r="N729" s="143">
        <f t="shared" si="96"/>
        <v>0</v>
      </c>
      <c r="O729" s="143">
        <f t="shared" si="96"/>
        <v>0</v>
      </c>
      <c r="P729" s="143">
        <f t="shared" si="96"/>
        <v>0</v>
      </c>
      <c r="Q729" s="143">
        <f t="shared" si="96"/>
        <v>0</v>
      </c>
      <c r="R729" s="143">
        <f t="shared" si="96"/>
        <v>-8166</v>
      </c>
      <c r="S729" s="143">
        <f t="shared" si="96"/>
        <v>0</v>
      </c>
      <c r="T729" s="143">
        <f t="shared" si="96"/>
        <v>0</v>
      </c>
      <c r="U729" s="143">
        <f t="shared" si="96"/>
        <v>0</v>
      </c>
      <c r="V729" s="143">
        <f t="shared" si="96"/>
        <v>0</v>
      </c>
      <c r="W729" s="143">
        <f t="shared" si="96"/>
        <v>-110825</v>
      </c>
      <c r="X729" s="143">
        <f t="shared" si="96"/>
        <v>0</v>
      </c>
      <c r="Y729" s="143">
        <f t="shared" si="96"/>
        <v>0</v>
      </c>
      <c r="Z729" s="143">
        <f t="shared" si="96"/>
        <v>0</v>
      </c>
      <c r="AA729" s="143">
        <f t="shared" si="96"/>
        <v>0</v>
      </c>
      <c r="AB729" s="143">
        <f t="shared" si="96"/>
        <v>-93592</v>
      </c>
      <c r="AC729" s="143">
        <f t="shared" si="96"/>
        <v>0</v>
      </c>
      <c r="AD729" s="143">
        <f t="shared" si="96"/>
        <v>0</v>
      </c>
      <c r="AE729" s="143">
        <f t="shared" si="96"/>
        <v>0</v>
      </c>
      <c r="AF729" s="143">
        <f t="shared" si="96"/>
        <v>0</v>
      </c>
      <c r="AG729" s="143">
        <f t="shared" si="96"/>
        <v>-197237</v>
      </c>
      <c r="AH729" s="143">
        <f t="shared" si="96"/>
        <v>0</v>
      </c>
      <c r="AI729" s="143">
        <f t="shared" si="96"/>
        <v>0</v>
      </c>
      <c r="AJ729" s="143">
        <f t="shared" si="96"/>
        <v>0</v>
      </c>
      <c r="AK729" s="143">
        <f t="shared" si="96"/>
        <v>0</v>
      </c>
      <c r="AL729" s="143">
        <f t="shared" si="96"/>
        <v>-256611</v>
      </c>
      <c r="AM729" s="143">
        <f t="shared" si="96"/>
        <v>0</v>
      </c>
      <c r="AN729" s="143">
        <f t="shared" si="96"/>
        <v>0</v>
      </c>
      <c r="AO729" s="143">
        <f t="shared" si="96"/>
        <v>0</v>
      </c>
      <c r="AP729" s="143">
        <f t="shared" si="96"/>
        <v>0</v>
      </c>
      <c r="AQ729" s="143">
        <f t="shared" si="96"/>
        <v>-448882</v>
      </c>
      <c r="AR729" s="143">
        <f t="shared" si="96"/>
        <v>0</v>
      </c>
      <c r="AS729" s="143">
        <f t="shared" si="96"/>
        <v>0</v>
      </c>
      <c r="AT729" s="143">
        <f t="shared" si="96"/>
        <v>0</v>
      </c>
      <c r="AU729" s="143">
        <f t="shared" si="96"/>
        <v>0</v>
      </c>
      <c r="AV729" s="143">
        <f t="shared" si="96"/>
        <v>-409843</v>
      </c>
      <c r="AW729" s="143">
        <f t="shared" si="96"/>
        <v>0</v>
      </c>
      <c r="AX729" s="143">
        <f t="shared" si="96"/>
        <v>0</v>
      </c>
      <c r="AY729" s="143">
        <f t="shared" si="96"/>
        <v>0</v>
      </c>
      <c r="AZ729" s="143">
        <f t="shared" si="96"/>
        <v>0</v>
      </c>
      <c r="BA729" s="143">
        <f t="shared" si="96"/>
        <v>-140691</v>
      </c>
      <c r="BB729" s="143">
        <f t="shared" si="96"/>
        <v>0</v>
      </c>
      <c r="BC729" s="143">
        <f t="shared" si="96"/>
        <v>0</v>
      </c>
      <c r="BD729" s="143">
        <f t="shared" si="96"/>
        <v>0</v>
      </c>
      <c r="BE729" s="143">
        <f t="shared" si="96"/>
        <v>0</v>
      </c>
      <c r="BF729" s="143">
        <f t="shared" si="96"/>
        <v>-514194</v>
      </c>
      <c r="BG729" s="143">
        <f t="shared" si="96"/>
        <v>0</v>
      </c>
      <c r="BH729" s="143">
        <f t="shared" si="96"/>
        <v>0</v>
      </c>
      <c r="BI729" s="143">
        <f t="shared" si="96"/>
        <v>0</v>
      </c>
      <c r="BJ729" s="143">
        <f t="shared" si="96"/>
        <v>0</v>
      </c>
      <c r="BK729" s="143">
        <f t="shared" si="96"/>
        <v>6450</v>
      </c>
      <c r="BL729" s="143">
        <f t="shared" si="96"/>
        <v>0</v>
      </c>
      <c r="BM729" s="143">
        <f t="shared" si="96"/>
        <v>0</v>
      </c>
      <c r="BN729" s="143">
        <f t="shared" si="96"/>
        <v>0</v>
      </c>
      <c r="BO729" s="143">
        <f t="shared" si="96"/>
        <v>0</v>
      </c>
      <c r="BP729" s="143">
        <f t="shared" si="96"/>
        <v>6623</v>
      </c>
      <c r="BQ729" s="143">
        <f t="shared" si="96"/>
        <v>0</v>
      </c>
      <c r="BR729" s="143">
        <f t="shared" si="96"/>
        <v>0</v>
      </c>
      <c r="BS729" s="143">
        <f t="shared" si="95"/>
        <v>0</v>
      </c>
      <c r="BT729" s="143">
        <f t="shared" si="94"/>
        <v>0</v>
      </c>
      <c r="BU729" s="143">
        <f t="shared" si="94"/>
        <v>-2180041</v>
      </c>
      <c r="BV729" s="143">
        <f t="shared" si="94"/>
        <v>0</v>
      </c>
      <c r="BW729" s="143">
        <f t="shared" si="94"/>
        <v>0</v>
      </c>
      <c r="BX729" s="143">
        <f t="shared" si="94"/>
        <v>0</v>
      </c>
      <c r="BY729" s="143" t="e">
        <f>BY269-#REF!</f>
        <v>#REF!</v>
      </c>
      <c r="CA729" s="143" t="e">
        <f>CA269-#REF!</f>
        <v>#REF!</v>
      </c>
      <c r="CB729" s="143" t="e">
        <f>CB269-#REF!</f>
        <v>#REF!</v>
      </c>
    </row>
    <row r="730" spans="8:80" hidden="1" x14ac:dyDescent="0.3">
      <c r="H730" s="143">
        <f t="shared" si="96"/>
        <v>-25187552</v>
      </c>
      <c r="I730" s="143">
        <f t="shared" si="96"/>
        <v>0</v>
      </c>
      <c r="J730" s="143">
        <f t="shared" si="96"/>
        <v>0</v>
      </c>
      <c r="K730" s="143">
        <f t="shared" si="96"/>
        <v>0</v>
      </c>
      <c r="L730" s="143">
        <f t="shared" si="96"/>
        <v>0</v>
      </c>
      <c r="M730" s="143">
        <f t="shared" si="96"/>
        <v>-7015813</v>
      </c>
      <c r="N730" s="143">
        <f t="shared" si="96"/>
        <v>0</v>
      </c>
      <c r="O730" s="143">
        <f t="shared" si="96"/>
        <v>0</v>
      </c>
      <c r="P730" s="143">
        <f t="shared" si="96"/>
        <v>0</v>
      </c>
      <c r="Q730" s="143">
        <f t="shared" si="96"/>
        <v>0</v>
      </c>
      <c r="R730" s="143">
        <f t="shared" si="96"/>
        <v>-3336909</v>
      </c>
      <c r="S730" s="143">
        <f t="shared" si="96"/>
        <v>0</v>
      </c>
      <c r="T730" s="143">
        <f t="shared" si="96"/>
        <v>0</v>
      </c>
      <c r="U730" s="143">
        <f t="shared" si="96"/>
        <v>0</v>
      </c>
      <c r="V730" s="143">
        <f t="shared" si="96"/>
        <v>0</v>
      </c>
      <c r="W730" s="143">
        <f t="shared" si="96"/>
        <v>-2430212</v>
      </c>
      <c r="X730" s="143">
        <f t="shared" si="96"/>
        <v>0</v>
      </c>
      <c r="Y730" s="143">
        <f t="shared" si="96"/>
        <v>0</v>
      </c>
      <c r="Z730" s="143">
        <f t="shared" si="96"/>
        <v>0</v>
      </c>
      <c r="AA730" s="143">
        <f t="shared" si="96"/>
        <v>0</v>
      </c>
      <c r="AB730" s="143">
        <f t="shared" si="96"/>
        <v>-3466063</v>
      </c>
      <c r="AC730" s="143">
        <f t="shared" si="96"/>
        <v>0</v>
      </c>
      <c r="AD730" s="143">
        <f t="shared" si="96"/>
        <v>0</v>
      </c>
      <c r="AE730" s="143">
        <f t="shared" si="96"/>
        <v>0</v>
      </c>
      <c r="AF730" s="143">
        <f t="shared" si="96"/>
        <v>0</v>
      </c>
      <c r="AG730" s="143">
        <f t="shared" si="96"/>
        <v>-992766</v>
      </c>
      <c r="AH730" s="143">
        <f t="shared" si="96"/>
        <v>0</v>
      </c>
      <c r="AI730" s="143">
        <f t="shared" si="96"/>
        <v>0</v>
      </c>
      <c r="AJ730" s="143">
        <f t="shared" si="96"/>
        <v>0</v>
      </c>
      <c r="AK730" s="143">
        <f t="shared" si="96"/>
        <v>0</v>
      </c>
      <c r="AL730" s="143">
        <f t="shared" si="96"/>
        <v>0</v>
      </c>
      <c r="AM730" s="143">
        <f t="shared" si="96"/>
        <v>0</v>
      </c>
      <c r="AN730" s="143">
        <f t="shared" si="96"/>
        <v>0</v>
      </c>
      <c r="AO730" s="143">
        <f t="shared" si="96"/>
        <v>0</v>
      </c>
      <c r="AP730" s="143">
        <f t="shared" si="96"/>
        <v>0</v>
      </c>
      <c r="AQ730" s="143">
        <f t="shared" si="96"/>
        <v>-6014618</v>
      </c>
      <c r="AR730" s="143">
        <f t="shared" si="96"/>
        <v>0</v>
      </c>
      <c r="AS730" s="143">
        <f t="shared" si="96"/>
        <v>0</v>
      </c>
      <c r="AT730" s="143">
        <f t="shared" si="96"/>
        <v>0</v>
      </c>
      <c r="AU730" s="143">
        <f t="shared" si="96"/>
        <v>0</v>
      </c>
      <c r="AV730" s="143">
        <f t="shared" si="96"/>
        <v>-1170501</v>
      </c>
      <c r="AW730" s="143">
        <f t="shared" si="96"/>
        <v>0</v>
      </c>
      <c r="AX730" s="143">
        <f t="shared" si="96"/>
        <v>0</v>
      </c>
      <c r="AY730" s="143">
        <f t="shared" si="96"/>
        <v>0</v>
      </c>
      <c r="AZ730" s="143">
        <f t="shared" si="96"/>
        <v>0</v>
      </c>
      <c r="BA730" s="143">
        <f t="shared" si="96"/>
        <v>-760670</v>
      </c>
      <c r="BB730" s="143">
        <f t="shared" si="96"/>
        <v>0</v>
      </c>
      <c r="BC730" s="143">
        <f t="shared" si="96"/>
        <v>0</v>
      </c>
      <c r="BD730" s="143">
        <f t="shared" si="96"/>
        <v>0</v>
      </c>
      <c r="BE730" s="143">
        <f t="shared" si="96"/>
        <v>0</v>
      </c>
      <c r="BF730" s="143">
        <f t="shared" si="96"/>
        <v>0</v>
      </c>
      <c r="BG730" s="143">
        <f t="shared" si="96"/>
        <v>0</v>
      </c>
      <c r="BH730" s="143">
        <f t="shared" si="96"/>
        <v>0</v>
      </c>
      <c r="BI730" s="143">
        <f t="shared" si="96"/>
        <v>0</v>
      </c>
      <c r="BJ730" s="143">
        <f t="shared" si="96"/>
        <v>0</v>
      </c>
      <c r="BK730" s="143">
        <f t="shared" si="96"/>
        <v>0</v>
      </c>
      <c r="BL730" s="143">
        <f t="shared" si="96"/>
        <v>0</v>
      </c>
      <c r="BM730" s="143">
        <f t="shared" si="96"/>
        <v>0</v>
      </c>
      <c r="BN730" s="143">
        <f t="shared" si="96"/>
        <v>0</v>
      </c>
      <c r="BO730" s="143">
        <f t="shared" si="96"/>
        <v>0</v>
      </c>
      <c r="BP730" s="143">
        <f t="shared" si="96"/>
        <v>0</v>
      </c>
      <c r="BQ730" s="143">
        <f t="shared" si="96"/>
        <v>0</v>
      </c>
      <c r="BR730" s="143">
        <f t="shared" si="96"/>
        <v>0</v>
      </c>
      <c r="BS730" s="143">
        <f t="shared" si="95"/>
        <v>0</v>
      </c>
      <c r="BT730" s="143">
        <f t="shared" si="94"/>
        <v>0</v>
      </c>
      <c r="BU730" s="143">
        <f t="shared" si="94"/>
        <v>-25187552</v>
      </c>
      <c r="BV730" s="143">
        <f t="shared" si="94"/>
        <v>0</v>
      </c>
      <c r="BW730" s="143">
        <f t="shared" si="94"/>
        <v>0</v>
      </c>
      <c r="BX730" s="143">
        <f t="shared" si="94"/>
        <v>0</v>
      </c>
      <c r="BY730" s="143" t="e">
        <f>BY270-#REF!</f>
        <v>#REF!</v>
      </c>
      <c r="CA730" s="143" t="e">
        <f>CA270-#REF!</f>
        <v>#REF!</v>
      </c>
      <c r="CB730" s="143" t="e">
        <f>CB270-#REF!</f>
        <v>#REF!</v>
      </c>
    </row>
    <row r="731" spans="8:80" hidden="1" x14ac:dyDescent="0.3">
      <c r="H731" s="143">
        <f t="shared" si="96"/>
        <v>0</v>
      </c>
      <c r="I731" s="143">
        <f t="shared" si="96"/>
        <v>0</v>
      </c>
      <c r="J731" s="143">
        <f t="shared" si="96"/>
        <v>0</v>
      </c>
      <c r="K731" s="143">
        <f t="shared" si="96"/>
        <v>0</v>
      </c>
      <c r="L731" s="143">
        <f t="shared" si="96"/>
        <v>0</v>
      </c>
      <c r="M731" s="143">
        <f t="shared" si="96"/>
        <v>0</v>
      </c>
      <c r="N731" s="143">
        <f t="shared" si="96"/>
        <v>0</v>
      </c>
      <c r="O731" s="143">
        <f t="shared" si="96"/>
        <v>0</v>
      </c>
      <c r="P731" s="143">
        <f t="shared" si="96"/>
        <v>0</v>
      </c>
      <c r="Q731" s="143">
        <f t="shared" si="96"/>
        <v>0</v>
      </c>
      <c r="R731" s="143">
        <f t="shared" si="96"/>
        <v>0</v>
      </c>
      <c r="S731" s="143">
        <f t="shared" si="96"/>
        <v>0</v>
      </c>
      <c r="T731" s="143">
        <f t="shared" si="96"/>
        <v>0</v>
      </c>
      <c r="U731" s="143">
        <f t="shared" si="96"/>
        <v>0</v>
      </c>
      <c r="V731" s="143">
        <f t="shared" si="96"/>
        <v>0</v>
      </c>
      <c r="W731" s="143">
        <f t="shared" si="96"/>
        <v>0</v>
      </c>
      <c r="X731" s="143">
        <f t="shared" si="96"/>
        <v>0</v>
      </c>
      <c r="Y731" s="143">
        <f t="shared" si="96"/>
        <v>0</v>
      </c>
      <c r="Z731" s="143">
        <f t="shared" si="96"/>
        <v>0</v>
      </c>
      <c r="AA731" s="143">
        <f t="shared" si="96"/>
        <v>0</v>
      </c>
      <c r="AB731" s="143">
        <f t="shared" si="96"/>
        <v>0</v>
      </c>
      <c r="AC731" s="143">
        <f t="shared" si="96"/>
        <v>0</v>
      </c>
      <c r="AD731" s="143">
        <f t="shared" si="96"/>
        <v>0</v>
      </c>
      <c r="AE731" s="143">
        <f t="shared" si="96"/>
        <v>0</v>
      </c>
      <c r="AF731" s="143">
        <f t="shared" si="96"/>
        <v>0</v>
      </c>
      <c r="AG731" s="143">
        <f t="shared" si="96"/>
        <v>0</v>
      </c>
      <c r="AH731" s="143">
        <f t="shared" si="96"/>
        <v>0</v>
      </c>
      <c r="AI731" s="143">
        <f t="shared" si="96"/>
        <v>0</v>
      </c>
      <c r="AJ731" s="143">
        <f t="shared" si="96"/>
        <v>0</v>
      </c>
      <c r="AK731" s="143">
        <f t="shared" si="96"/>
        <v>0</v>
      </c>
      <c r="AL731" s="143">
        <f t="shared" si="96"/>
        <v>0</v>
      </c>
      <c r="AM731" s="143">
        <f t="shared" si="96"/>
        <v>0</v>
      </c>
      <c r="AN731" s="143">
        <f t="shared" si="96"/>
        <v>0</v>
      </c>
      <c r="AO731" s="143">
        <f t="shared" si="96"/>
        <v>0</v>
      </c>
      <c r="AP731" s="143">
        <f t="shared" si="96"/>
        <v>0</v>
      </c>
      <c r="AQ731" s="143">
        <f t="shared" si="96"/>
        <v>0</v>
      </c>
      <c r="AR731" s="143">
        <f t="shared" si="96"/>
        <v>0</v>
      </c>
      <c r="AS731" s="143">
        <f t="shared" si="96"/>
        <v>0</v>
      </c>
      <c r="AT731" s="143">
        <f t="shared" si="96"/>
        <v>0</v>
      </c>
      <c r="AU731" s="143">
        <f t="shared" si="96"/>
        <v>0</v>
      </c>
      <c r="AV731" s="143">
        <f t="shared" si="96"/>
        <v>0</v>
      </c>
      <c r="AW731" s="143">
        <f t="shared" si="96"/>
        <v>0</v>
      </c>
      <c r="AX731" s="143">
        <f t="shared" si="96"/>
        <v>0</v>
      </c>
      <c r="AY731" s="143">
        <f t="shared" si="96"/>
        <v>0</v>
      </c>
      <c r="AZ731" s="143">
        <f t="shared" si="96"/>
        <v>0</v>
      </c>
      <c r="BA731" s="143">
        <f t="shared" si="96"/>
        <v>0</v>
      </c>
      <c r="BB731" s="143">
        <f t="shared" si="96"/>
        <v>0</v>
      </c>
      <c r="BC731" s="143">
        <f t="shared" si="96"/>
        <v>0</v>
      </c>
      <c r="BD731" s="143">
        <f t="shared" si="96"/>
        <v>0</v>
      </c>
      <c r="BE731" s="143">
        <f t="shared" si="96"/>
        <v>0</v>
      </c>
      <c r="BF731" s="143">
        <f t="shared" si="96"/>
        <v>0</v>
      </c>
      <c r="BG731" s="143">
        <f t="shared" si="96"/>
        <v>0</v>
      </c>
      <c r="BH731" s="143">
        <f t="shared" si="96"/>
        <v>0</v>
      </c>
      <c r="BI731" s="143">
        <f t="shared" si="96"/>
        <v>0</v>
      </c>
      <c r="BJ731" s="143">
        <f t="shared" si="96"/>
        <v>0</v>
      </c>
      <c r="BK731" s="143">
        <f t="shared" si="96"/>
        <v>0</v>
      </c>
      <c r="BL731" s="143">
        <f t="shared" si="96"/>
        <v>0</v>
      </c>
      <c r="BM731" s="143">
        <f t="shared" si="96"/>
        <v>0</v>
      </c>
      <c r="BN731" s="143">
        <f t="shared" si="96"/>
        <v>0</v>
      </c>
      <c r="BO731" s="143">
        <f t="shared" si="96"/>
        <v>0</v>
      </c>
      <c r="BP731" s="143">
        <f t="shared" si="96"/>
        <v>0</v>
      </c>
      <c r="BQ731" s="143">
        <f t="shared" si="96"/>
        <v>0</v>
      </c>
      <c r="BR731" s="143">
        <f t="shared" si="96"/>
        <v>0</v>
      </c>
      <c r="BS731" s="143">
        <f t="shared" si="95"/>
        <v>0</v>
      </c>
      <c r="BT731" s="143">
        <f t="shared" si="94"/>
        <v>0</v>
      </c>
      <c r="BU731" s="143">
        <f t="shared" si="94"/>
        <v>0</v>
      </c>
      <c r="BV731" s="143">
        <f t="shared" si="94"/>
        <v>0</v>
      </c>
      <c r="BW731" s="143">
        <f t="shared" si="94"/>
        <v>0</v>
      </c>
      <c r="BX731" s="143">
        <f t="shared" si="94"/>
        <v>0</v>
      </c>
      <c r="BY731" s="143" t="e">
        <f>BY271-#REF!</f>
        <v>#REF!</v>
      </c>
      <c r="CA731" s="143" t="e">
        <f>CA271-#REF!</f>
        <v>#REF!</v>
      </c>
      <c r="CB731" s="143" t="e">
        <f>CB271-#REF!</f>
        <v>#REF!</v>
      </c>
    </row>
    <row r="732" spans="8:80" hidden="1" x14ac:dyDescent="0.3">
      <c r="H732" s="143">
        <f t="shared" si="96"/>
        <v>0</v>
      </c>
      <c r="I732" s="143">
        <f t="shared" si="96"/>
        <v>0</v>
      </c>
      <c r="J732" s="143">
        <f t="shared" si="96"/>
        <v>0</v>
      </c>
      <c r="K732" s="143">
        <f t="shared" ref="K732:BR734" si="97">K272-CC272</f>
        <v>0</v>
      </c>
      <c r="L732" s="143">
        <f t="shared" si="97"/>
        <v>0</v>
      </c>
      <c r="M732" s="143">
        <f t="shared" si="97"/>
        <v>0</v>
      </c>
      <c r="N732" s="143">
        <f t="shared" si="97"/>
        <v>0</v>
      </c>
      <c r="O732" s="143">
        <f t="shared" si="97"/>
        <v>0</v>
      </c>
      <c r="P732" s="143">
        <f t="shared" si="97"/>
        <v>0</v>
      </c>
      <c r="Q732" s="143">
        <f t="shared" si="97"/>
        <v>0</v>
      </c>
      <c r="R732" s="143">
        <f t="shared" si="97"/>
        <v>0</v>
      </c>
      <c r="S732" s="143">
        <f t="shared" si="97"/>
        <v>0</v>
      </c>
      <c r="T732" s="143">
        <f t="shared" si="97"/>
        <v>0</v>
      </c>
      <c r="U732" s="143">
        <f t="shared" si="97"/>
        <v>0</v>
      </c>
      <c r="V732" s="143">
        <f t="shared" si="97"/>
        <v>0</v>
      </c>
      <c r="W732" s="143">
        <f t="shared" si="97"/>
        <v>0</v>
      </c>
      <c r="X732" s="143">
        <f t="shared" si="97"/>
        <v>0</v>
      </c>
      <c r="Y732" s="143">
        <f t="shared" si="97"/>
        <v>0</v>
      </c>
      <c r="Z732" s="143">
        <f t="shared" si="97"/>
        <v>0</v>
      </c>
      <c r="AA732" s="143">
        <f t="shared" si="97"/>
        <v>0</v>
      </c>
      <c r="AB732" s="143">
        <f t="shared" si="97"/>
        <v>0</v>
      </c>
      <c r="AC732" s="143">
        <f t="shared" si="97"/>
        <v>0</v>
      </c>
      <c r="AD732" s="143">
        <f t="shared" si="97"/>
        <v>0</v>
      </c>
      <c r="AE732" s="143">
        <f t="shared" si="97"/>
        <v>0</v>
      </c>
      <c r="AF732" s="143">
        <f t="shared" si="97"/>
        <v>0</v>
      </c>
      <c r="AG732" s="143">
        <f t="shared" si="97"/>
        <v>0</v>
      </c>
      <c r="AH732" s="143">
        <f t="shared" si="97"/>
        <v>0</v>
      </c>
      <c r="AI732" s="143">
        <f t="shared" si="97"/>
        <v>0</v>
      </c>
      <c r="AJ732" s="143">
        <f t="shared" si="97"/>
        <v>0</v>
      </c>
      <c r="AK732" s="143">
        <f t="shared" si="97"/>
        <v>0</v>
      </c>
      <c r="AL732" s="143">
        <f t="shared" si="97"/>
        <v>0</v>
      </c>
      <c r="AM732" s="143">
        <f t="shared" si="97"/>
        <v>0</v>
      </c>
      <c r="AN732" s="143">
        <f t="shared" si="97"/>
        <v>0</v>
      </c>
      <c r="AO732" s="143">
        <f t="shared" si="97"/>
        <v>0</v>
      </c>
      <c r="AP732" s="143">
        <f t="shared" si="97"/>
        <v>0</v>
      </c>
      <c r="AQ732" s="143">
        <f t="shared" si="97"/>
        <v>0</v>
      </c>
      <c r="AR732" s="143">
        <f t="shared" si="97"/>
        <v>0</v>
      </c>
      <c r="AS732" s="143">
        <f t="shared" si="97"/>
        <v>0</v>
      </c>
      <c r="AT732" s="143">
        <f t="shared" si="97"/>
        <v>0</v>
      </c>
      <c r="AU732" s="143">
        <f t="shared" si="97"/>
        <v>0</v>
      </c>
      <c r="AV732" s="143">
        <f t="shared" si="97"/>
        <v>0</v>
      </c>
      <c r="AW732" s="143">
        <f t="shared" si="97"/>
        <v>0</v>
      </c>
      <c r="AX732" s="143">
        <f t="shared" si="97"/>
        <v>0</v>
      </c>
      <c r="AY732" s="143">
        <f t="shared" si="97"/>
        <v>0</v>
      </c>
      <c r="AZ732" s="143">
        <f t="shared" si="97"/>
        <v>0</v>
      </c>
      <c r="BA732" s="143">
        <f t="shared" si="97"/>
        <v>0</v>
      </c>
      <c r="BB732" s="143">
        <f t="shared" si="97"/>
        <v>0</v>
      </c>
      <c r="BC732" s="143">
        <f t="shared" si="97"/>
        <v>0</v>
      </c>
      <c r="BD732" s="143">
        <f t="shared" si="97"/>
        <v>0</v>
      </c>
      <c r="BE732" s="143">
        <f t="shared" si="97"/>
        <v>0</v>
      </c>
      <c r="BF732" s="143">
        <f t="shared" si="97"/>
        <v>0</v>
      </c>
      <c r="BG732" s="143">
        <f t="shared" si="97"/>
        <v>0</v>
      </c>
      <c r="BH732" s="143">
        <f t="shared" si="97"/>
        <v>0</v>
      </c>
      <c r="BI732" s="143">
        <f t="shared" si="97"/>
        <v>0</v>
      </c>
      <c r="BJ732" s="143">
        <f t="shared" si="97"/>
        <v>0</v>
      </c>
      <c r="BK732" s="143">
        <f t="shared" si="97"/>
        <v>0</v>
      </c>
      <c r="BL732" s="143">
        <f t="shared" si="97"/>
        <v>0</v>
      </c>
      <c r="BM732" s="143">
        <f t="shared" si="97"/>
        <v>0</v>
      </c>
      <c r="BN732" s="143">
        <f t="shared" si="97"/>
        <v>0</v>
      </c>
      <c r="BO732" s="143">
        <f t="shared" si="97"/>
        <v>0</v>
      </c>
      <c r="BP732" s="143">
        <f t="shared" si="97"/>
        <v>0</v>
      </c>
      <c r="BQ732" s="143">
        <f t="shared" si="97"/>
        <v>0</v>
      </c>
      <c r="BR732" s="143">
        <f t="shared" si="97"/>
        <v>0</v>
      </c>
      <c r="BS732" s="143">
        <f t="shared" si="95"/>
        <v>0</v>
      </c>
      <c r="BT732" s="143">
        <f t="shared" si="94"/>
        <v>0</v>
      </c>
      <c r="BU732" s="143">
        <f t="shared" si="94"/>
        <v>0</v>
      </c>
      <c r="BV732" s="143">
        <f t="shared" si="94"/>
        <v>0</v>
      </c>
      <c r="BW732" s="143">
        <f t="shared" si="94"/>
        <v>0</v>
      </c>
      <c r="BX732" s="143">
        <f t="shared" si="94"/>
        <v>0</v>
      </c>
      <c r="BY732" s="143" t="e">
        <f>BY272-#REF!</f>
        <v>#REF!</v>
      </c>
      <c r="CA732" s="143" t="e">
        <f>CA272-#REF!</f>
        <v>#REF!</v>
      </c>
      <c r="CB732" s="143" t="e">
        <f>CB272-#REF!</f>
        <v>#REF!</v>
      </c>
    </row>
    <row r="733" spans="8:80" hidden="1" x14ac:dyDescent="0.3">
      <c r="H733" s="143">
        <f t="shared" ref="H733:J734" si="98">H273-BZ273</f>
        <v>0</v>
      </c>
      <c r="I733" s="143">
        <f t="shared" si="98"/>
        <v>0</v>
      </c>
      <c r="J733" s="143">
        <f t="shared" si="98"/>
        <v>0</v>
      </c>
      <c r="K733" s="143">
        <f t="shared" si="97"/>
        <v>0</v>
      </c>
      <c r="L733" s="143">
        <f t="shared" si="97"/>
        <v>0</v>
      </c>
      <c r="M733" s="143">
        <f t="shared" si="97"/>
        <v>0</v>
      </c>
      <c r="N733" s="143">
        <f t="shared" si="97"/>
        <v>0</v>
      </c>
      <c r="O733" s="143">
        <f t="shared" si="97"/>
        <v>0</v>
      </c>
      <c r="P733" s="143">
        <f t="shared" si="97"/>
        <v>0</v>
      </c>
      <c r="Q733" s="143">
        <f t="shared" si="97"/>
        <v>0</v>
      </c>
      <c r="R733" s="143">
        <f t="shared" si="97"/>
        <v>0</v>
      </c>
      <c r="S733" s="143">
        <f t="shared" si="97"/>
        <v>0</v>
      </c>
      <c r="T733" s="143">
        <f t="shared" si="97"/>
        <v>0</v>
      </c>
      <c r="U733" s="143">
        <f t="shared" si="97"/>
        <v>0</v>
      </c>
      <c r="V733" s="143">
        <f t="shared" si="97"/>
        <v>0</v>
      </c>
      <c r="W733" s="143">
        <f t="shared" si="97"/>
        <v>0</v>
      </c>
      <c r="X733" s="143">
        <f t="shared" si="97"/>
        <v>0</v>
      </c>
      <c r="Y733" s="143">
        <f t="shared" si="97"/>
        <v>0</v>
      </c>
      <c r="Z733" s="143">
        <f t="shared" si="97"/>
        <v>0</v>
      </c>
      <c r="AA733" s="143">
        <f t="shared" si="97"/>
        <v>0</v>
      </c>
      <c r="AB733" s="143">
        <f t="shared" si="97"/>
        <v>0</v>
      </c>
      <c r="AC733" s="143">
        <f t="shared" si="97"/>
        <v>0</v>
      </c>
      <c r="AD733" s="143">
        <f t="shared" si="97"/>
        <v>0</v>
      </c>
      <c r="AE733" s="143">
        <f t="shared" si="97"/>
        <v>0</v>
      </c>
      <c r="AF733" s="143">
        <f t="shared" si="97"/>
        <v>0</v>
      </c>
      <c r="AG733" s="143">
        <f t="shared" si="97"/>
        <v>0</v>
      </c>
      <c r="AH733" s="143">
        <f t="shared" si="97"/>
        <v>0</v>
      </c>
      <c r="AI733" s="143">
        <f t="shared" si="97"/>
        <v>0</v>
      </c>
      <c r="AJ733" s="143">
        <f t="shared" si="97"/>
        <v>0</v>
      </c>
      <c r="AK733" s="143">
        <f t="shared" si="97"/>
        <v>0</v>
      </c>
      <c r="AL733" s="143">
        <f t="shared" si="97"/>
        <v>0</v>
      </c>
      <c r="AM733" s="143">
        <f t="shared" si="97"/>
        <v>0</v>
      </c>
      <c r="AN733" s="143">
        <f t="shared" si="97"/>
        <v>0</v>
      </c>
      <c r="AO733" s="143">
        <f t="shared" si="97"/>
        <v>0</v>
      </c>
      <c r="AP733" s="143">
        <f t="shared" si="97"/>
        <v>0</v>
      </c>
      <c r="AQ733" s="143">
        <f t="shared" si="97"/>
        <v>0</v>
      </c>
      <c r="AR733" s="143">
        <f t="shared" si="97"/>
        <v>0</v>
      </c>
      <c r="AS733" s="143">
        <f t="shared" si="97"/>
        <v>0</v>
      </c>
      <c r="AT733" s="143">
        <f t="shared" si="97"/>
        <v>0</v>
      </c>
      <c r="AU733" s="143">
        <f t="shared" si="97"/>
        <v>0</v>
      </c>
      <c r="AV733" s="143">
        <f t="shared" si="97"/>
        <v>0</v>
      </c>
      <c r="AW733" s="143">
        <f t="shared" si="97"/>
        <v>0</v>
      </c>
      <c r="AX733" s="143">
        <f t="shared" si="97"/>
        <v>0</v>
      </c>
      <c r="AY733" s="143">
        <f t="shared" si="97"/>
        <v>0</v>
      </c>
      <c r="AZ733" s="143">
        <f t="shared" si="97"/>
        <v>0</v>
      </c>
      <c r="BA733" s="143">
        <f t="shared" si="97"/>
        <v>0</v>
      </c>
      <c r="BB733" s="143">
        <f t="shared" si="97"/>
        <v>0</v>
      </c>
      <c r="BC733" s="143">
        <f t="shared" si="97"/>
        <v>0</v>
      </c>
      <c r="BD733" s="143">
        <f t="shared" si="97"/>
        <v>0</v>
      </c>
      <c r="BE733" s="143">
        <f t="shared" si="97"/>
        <v>0</v>
      </c>
      <c r="BF733" s="143">
        <f t="shared" si="97"/>
        <v>0</v>
      </c>
      <c r="BG733" s="143">
        <f t="shared" si="97"/>
        <v>0</v>
      </c>
      <c r="BH733" s="143">
        <f t="shared" si="97"/>
        <v>0</v>
      </c>
      <c r="BI733" s="143">
        <f t="shared" si="97"/>
        <v>0</v>
      </c>
      <c r="BJ733" s="143">
        <f t="shared" si="97"/>
        <v>0</v>
      </c>
      <c r="BK733" s="143">
        <f t="shared" si="97"/>
        <v>0</v>
      </c>
      <c r="BL733" s="143">
        <f t="shared" si="97"/>
        <v>0</v>
      </c>
      <c r="BM733" s="143">
        <f t="shared" si="97"/>
        <v>0</v>
      </c>
      <c r="BN733" s="143">
        <f t="shared" si="97"/>
        <v>0</v>
      </c>
      <c r="BO733" s="143">
        <f t="shared" si="97"/>
        <v>0</v>
      </c>
      <c r="BP733" s="143">
        <f t="shared" si="97"/>
        <v>0</v>
      </c>
      <c r="BQ733" s="143">
        <f t="shared" si="97"/>
        <v>0</v>
      </c>
      <c r="BR733" s="143">
        <f t="shared" si="97"/>
        <v>0</v>
      </c>
      <c r="BS733" s="143">
        <f t="shared" si="95"/>
        <v>0</v>
      </c>
      <c r="BT733" s="143">
        <f t="shared" si="94"/>
        <v>0</v>
      </c>
      <c r="BU733" s="143">
        <f t="shared" si="94"/>
        <v>0</v>
      </c>
      <c r="BV733" s="143">
        <f t="shared" si="94"/>
        <v>0</v>
      </c>
      <c r="BW733" s="143">
        <f t="shared" si="94"/>
        <v>0</v>
      </c>
      <c r="BX733" s="143">
        <f t="shared" si="94"/>
        <v>0</v>
      </c>
      <c r="BY733" s="143" t="e">
        <f>BY273-#REF!</f>
        <v>#REF!</v>
      </c>
      <c r="CA733" s="143" t="e">
        <f>CA273-#REF!</f>
        <v>#REF!</v>
      </c>
      <c r="CB733" s="143" t="e">
        <f>CB273-#REF!</f>
        <v>#REF!</v>
      </c>
    </row>
    <row r="734" spans="8:80" hidden="1" x14ac:dyDescent="0.3">
      <c r="H734" s="143">
        <f t="shared" si="98"/>
        <v>0</v>
      </c>
      <c r="I734" s="143">
        <f t="shared" si="98"/>
        <v>0</v>
      </c>
      <c r="J734" s="143">
        <f t="shared" si="98"/>
        <v>0</v>
      </c>
      <c r="K734" s="143">
        <f t="shared" si="97"/>
        <v>0</v>
      </c>
      <c r="L734" s="143">
        <f t="shared" si="97"/>
        <v>0</v>
      </c>
      <c r="M734" s="143">
        <f t="shared" si="97"/>
        <v>0</v>
      </c>
      <c r="N734" s="143">
        <f t="shared" si="97"/>
        <v>0</v>
      </c>
      <c r="O734" s="143">
        <f t="shared" si="97"/>
        <v>0</v>
      </c>
      <c r="P734" s="143">
        <f t="shared" si="97"/>
        <v>0</v>
      </c>
      <c r="Q734" s="143">
        <f t="shared" si="97"/>
        <v>0</v>
      </c>
      <c r="R734" s="143">
        <f t="shared" si="97"/>
        <v>0</v>
      </c>
      <c r="S734" s="143">
        <f t="shared" si="97"/>
        <v>0</v>
      </c>
      <c r="T734" s="143">
        <f t="shared" si="97"/>
        <v>0</v>
      </c>
      <c r="U734" s="143">
        <f t="shared" si="97"/>
        <v>0</v>
      </c>
      <c r="V734" s="143">
        <f t="shared" si="97"/>
        <v>0</v>
      </c>
      <c r="W734" s="143">
        <f t="shared" si="97"/>
        <v>0</v>
      </c>
      <c r="X734" s="143">
        <f t="shared" si="97"/>
        <v>0</v>
      </c>
      <c r="Y734" s="143">
        <f t="shared" si="97"/>
        <v>0</v>
      </c>
      <c r="Z734" s="143">
        <f t="shared" si="97"/>
        <v>0</v>
      </c>
      <c r="AA734" s="143">
        <f t="shared" si="97"/>
        <v>0</v>
      </c>
      <c r="AB734" s="143">
        <f t="shared" si="97"/>
        <v>0</v>
      </c>
      <c r="AC734" s="143">
        <f t="shared" si="97"/>
        <v>0</v>
      </c>
      <c r="AD734" s="143">
        <f t="shared" si="97"/>
        <v>0</v>
      </c>
      <c r="AE734" s="143">
        <f t="shared" si="97"/>
        <v>0</v>
      </c>
      <c r="AF734" s="143">
        <f t="shared" si="97"/>
        <v>0</v>
      </c>
      <c r="AG734" s="143">
        <f t="shared" si="97"/>
        <v>0</v>
      </c>
      <c r="AH734" s="143">
        <f t="shared" si="97"/>
        <v>0</v>
      </c>
      <c r="AI734" s="143">
        <f t="shared" si="97"/>
        <v>0</v>
      </c>
      <c r="AJ734" s="143">
        <f t="shared" si="97"/>
        <v>0</v>
      </c>
      <c r="AK734" s="143">
        <f t="shared" si="97"/>
        <v>0</v>
      </c>
      <c r="AL734" s="143">
        <f t="shared" si="97"/>
        <v>0</v>
      </c>
      <c r="AM734" s="143">
        <f t="shared" si="97"/>
        <v>0</v>
      </c>
      <c r="AN734" s="143">
        <f t="shared" si="97"/>
        <v>0</v>
      </c>
      <c r="AO734" s="143">
        <f t="shared" si="97"/>
        <v>0</v>
      </c>
      <c r="AP734" s="143">
        <f t="shared" si="97"/>
        <v>0</v>
      </c>
      <c r="AQ734" s="143">
        <f t="shared" si="97"/>
        <v>0</v>
      </c>
      <c r="AR734" s="143">
        <f t="shared" si="97"/>
        <v>0</v>
      </c>
      <c r="AS734" s="143">
        <f t="shared" si="97"/>
        <v>0</v>
      </c>
      <c r="AT734" s="143">
        <f t="shared" si="97"/>
        <v>0</v>
      </c>
      <c r="AU734" s="143">
        <f t="shared" si="97"/>
        <v>0</v>
      </c>
      <c r="AV734" s="143">
        <f t="shared" si="97"/>
        <v>0</v>
      </c>
      <c r="AW734" s="143">
        <f t="shared" si="97"/>
        <v>0</v>
      </c>
      <c r="AX734" s="143">
        <f t="shared" si="97"/>
        <v>0</v>
      </c>
      <c r="AY734" s="143">
        <f t="shared" si="97"/>
        <v>0</v>
      </c>
      <c r="AZ734" s="143">
        <f t="shared" si="97"/>
        <v>0</v>
      </c>
      <c r="BA734" s="143">
        <f t="shared" si="97"/>
        <v>0</v>
      </c>
      <c r="BB734" s="143">
        <f t="shared" si="97"/>
        <v>0</v>
      </c>
      <c r="BC734" s="143">
        <f t="shared" si="97"/>
        <v>0</v>
      </c>
      <c r="BD734" s="143">
        <f t="shared" si="97"/>
        <v>0</v>
      </c>
      <c r="BE734" s="143">
        <f t="shared" si="97"/>
        <v>0</v>
      </c>
      <c r="BF734" s="143">
        <f t="shared" si="97"/>
        <v>0</v>
      </c>
      <c r="BG734" s="143">
        <f t="shared" si="97"/>
        <v>0</v>
      </c>
      <c r="BH734" s="143">
        <f t="shared" si="97"/>
        <v>0</v>
      </c>
      <c r="BI734" s="143">
        <f t="shared" si="97"/>
        <v>0</v>
      </c>
      <c r="BJ734" s="143">
        <f t="shared" si="97"/>
        <v>0</v>
      </c>
      <c r="BK734" s="143">
        <f t="shared" si="97"/>
        <v>0</v>
      </c>
      <c r="BL734" s="143">
        <f t="shared" si="97"/>
        <v>0</v>
      </c>
      <c r="BM734" s="143">
        <f t="shared" si="97"/>
        <v>0</v>
      </c>
      <c r="BN734" s="143">
        <f t="shared" si="97"/>
        <v>0</v>
      </c>
      <c r="BO734" s="143">
        <f t="shared" si="97"/>
        <v>0</v>
      </c>
      <c r="BP734" s="143">
        <f t="shared" si="97"/>
        <v>0</v>
      </c>
      <c r="BQ734" s="143">
        <f t="shared" si="97"/>
        <v>0</v>
      </c>
      <c r="BR734" s="143">
        <f t="shared" si="97"/>
        <v>0</v>
      </c>
      <c r="BS734" s="143">
        <f t="shared" si="95"/>
        <v>0</v>
      </c>
      <c r="BT734" s="143">
        <f t="shared" si="94"/>
        <v>0</v>
      </c>
      <c r="BU734" s="143">
        <f t="shared" si="94"/>
        <v>0</v>
      </c>
      <c r="BV734" s="143">
        <f t="shared" si="94"/>
        <v>0</v>
      </c>
      <c r="BW734" s="143">
        <f t="shared" si="94"/>
        <v>0</v>
      </c>
      <c r="BX734" s="143">
        <f t="shared" si="94"/>
        <v>0</v>
      </c>
      <c r="BY734" s="143" t="e">
        <f>BY274-#REF!</f>
        <v>#REF!</v>
      </c>
      <c r="CA734" s="143" t="e">
        <f>CA274-#REF!</f>
        <v>#REF!</v>
      </c>
      <c r="CB734" s="143" t="e">
        <f>CB274-#REF!</f>
        <v>#REF!</v>
      </c>
    </row>
    <row r="735" spans="8:80" hidden="1" x14ac:dyDescent="0.3">
      <c r="H735" s="143">
        <f t="shared" ref="H735:BS739" si="99">H276-BZ276</f>
        <v>0</v>
      </c>
      <c r="I735" s="143">
        <f t="shared" si="99"/>
        <v>0</v>
      </c>
      <c r="J735" s="143">
        <f t="shared" si="99"/>
        <v>0</v>
      </c>
      <c r="K735" s="143">
        <f t="shared" si="99"/>
        <v>0</v>
      </c>
      <c r="L735" s="143">
        <f t="shared" si="99"/>
        <v>0</v>
      </c>
      <c r="M735" s="143">
        <f t="shared" si="99"/>
        <v>0</v>
      </c>
      <c r="N735" s="143">
        <f t="shared" si="99"/>
        <v>0</v>
      </c>
      <c r="O735" s="143">
        <f t="shared" si="99"/>
        <v>0</v>
      </c>
      <c r="P735" s="143">
        <f t="shared" si="99"/>
        <v>0</v>
      </c>
      <c r="Q735" s="143">
        <f t="shared" si="99"/>
        <v>0</v>
      </c>
      <c r="R735" s="143">
        <f t="shared" si="99"/>
        <v>0</v>
      </c>
      <c r="S735" s="143">
        <f t="shared" si="99"/>
        <v>0</v>
      </c>
      <c r="T735" s="143">
        <f t="shared" si="99"/>
        <v>0</v>
      </c>
      <c r="U735" s="143">
        <f t="shared" si="99"/>
        <v>0</v>
      </c>
      <c r="V735" s="143">
        <f t="shared" si="99"/>
        <v>0</v>
      </c>
      <c r="W735" s="143">
        <f t="shared" si="99"/>
        <v>0</v>
      </c>
      <c r="X735" s="143">
        <f t="shared" si="99"/>
        <v>0</v>
      </c>
      <c r="Y735" s="143">
        <f t="shared" si="99"/>
        <v>0</v>
      </c>
      <c r="Z735" s="143">
        <f t="shared" si="99"/>
        <v>0</v>
      </c>
      <c r="AA735" s="143">
        <f t="shared" si="99"/>
        <v>0</v>
      </c>
      <c r="AB735" s="143">
        <f t="shared" si="99"/>
        <v>0</v>
      </c>
      <c r="AC735" s="143">
        <f t="shared" si="99"/>
        <v>0</v>
      </c>
      <c r="AD735" s="143">
        <f t="shared" si="99"/>
        <v>0</v>
      </c>
      <c r="AE735" s="143">
        <f t="shared" si="99"/>
        <v>0</v>
      </c>
      <c r="AF735" s="143">
        <f t="shared" si="99"/>
        <v>0</v>
      </c>
      <c r="AG735" s="143">
        <f t="shared" si="99"/>
        <v>0</v>
      </c>
      <c r="AH735" s="143">
        <f t="shared" si="99"/>
        <v>0</v>
      </c>
      <c r="AI735" s="143">
        <f t="shared" si="99"/>
        <v>0</v>
      </c>
      <c r="AJ735" s="143">
        <f t="shared" si="99"/>
        <v>0</v>
      </c>
      <c r="AK735" s="143">
        <f t="shared" si="99"/>
        <v>0</v>
      </c>
      <c r="AL735" s="143">
        <f t="shared" si="99"/>
        <v>0</v>
      </c>
      <c r="AM735" s="143">
        <f t="shared" si="99"/>
        <v>0</v>
      </c>
      <c r="AN735" s="143">
        <f t="shared" si="99"/>
        <v>0</v>
      </c>
      <c r="AO735" s="143">
        <f t="shared" si="99"/>
        <v>0</v>
      </c>
      <c r="AP735" s="143">
        <f t="shared" si="99"/>
        <v>0</v>
      </c>
      <c r="AQ735" s="143">
        <f t="shared" si="99"/>
        <v>0</v>
      </c>
      <c r="AR735" s="143">
        <f t="shared" si="99"/>
        <v>0</v>
      </c>
      <c r="AS735" s="143">
        <f t="shared" si="99"/>
        <v>0</v>
      </c>
      <c r="AT735" s="143">
        <f t="shared" si="99"/>
        <v>0</v>
      </c>
      <c r="AU735" s="143">
        <f t="shared" si="99"/>
        <v>0</v>
      </c>
      <c r="AV735" s="143">
        <f t="shared" si="99"/>
        <v>0</v>
      </c>
      <c r="AW735" s="143">
        <f t="shared" si="99"/>
        <v>0</v>
      </c>
      <c r="AX735" s="143">
        <f t="shared" si="99"/>
        <v>0</v>
      </c>
      <c r="AY735" s="143">
        <f t="shared" si="99"/>
        <v>0</v>
      </c>
      <c r="AZ735" s="143">
        <f t="shared" si="99"/>
        <v>0</v>
      </c>
      <c r="BA735" s="143">
        <f t="shared" si="99"/>
        <v>0</v>
      </c>
      <c r="BB735" s="143">
        <f t="shared" si="99"/>
        <v>0</v>
      </c>
      <c r="BC735" s="143">
        <f t="shared" si="99"/>
        <v>0</v>
      </c>
      <c r="BD735" s="143">
        <f t="shared" si="99"/>
        <v>0</v>
      </c>
      <c r="BE735" s="143">
        <f t="shared" si="99"/>
        <v>0</v>
      </c>
      <c r="BF735" s="143">
        <f t="shared" si="99"/>
        <v>0</v>
      </c>
      <c r="BG735" s="143">
        <f t="shared" si="99"/>
        <v>0</v>
      </c>
      <c r="BH735" s="143">
        <f t="shared" si="99"/>
        <v>0</v>
      </c>
      <c r="BI735" s="143">
        <f t="shared" si="99"/>
        <v>0</v>
      </c>
      <c r="BJ735" s="143">
        <f t="shared" si="99"/>
        <v>0</v>
      </c>
      <c r="BK735" s="143">
        <f t="shared" si="99"/>
        <v>0</v>
      </c>
      <c r="BL735" s="143">
        <f t="shared" si="99"/>
        <v>0</v>
      </c>
      <c r="BM735" s="143">
        <f t="shared" si="99"/>
        <v>0</v>
      </c>
      <c r="BN735" s="143">
        <f t="shared" si="99"/>
        <v>0</v>
      </c>
      <c r="BO735" s="143">
        <f t="shared" si="99"/>
        <v>0</v>
      </c>
      <c r="BP735" s="143">
        <f t="shared" si="99"/>
        <v>0</v>
      </c>
      <c r="BQ735" s="143">
        <f t="shared" si="99"/>
        <v>0</v>
      </c>
      <c r="BR735" s="143">
        <f t="shared" si="99"/>
        <v>0</v>
      </c>
      <c r="BS735" s="143">
        <f t="shared" si="99"/>
        <v>0</v>
      </c>
      <c r="BT735" s="143">
        <f t="shared" ref="BP735:BX739" si="100">BT276-EL276</f>
        <v>0</v>
      </c>
      <c r="BU735" s="143">
        <f t="shared" si="100"/>
        <v>0</v>
      </c>
      <c r="BV735" s="143">
        <f t="shared" si="100"/>
        <v>0</v>
      </c>
      <c r="BW735" s="143">
        <f t="shared" si="100"/>
        <v>0</v>
      </c>
      <c r="BX735" s="143">
        <f t="shared" si="100"/>
        <v>0</v>
      </c>
      <c r="BY735" s="143" t="e">
        <f>BY276-#REF!</f>
        <v>#REF!</v>
      </c>
      <c r="CA735" s="143" t="e">
        <f>CA276-#REF!</f>
        <v>#REF!</v>
      </c>
      <c r="CB735" s="143" t="e">
        <f>CB276-#REF!</f>
        <v>#REF!</v>
      </c>
    </row>
    <row r="736" spans="8:80" hidden="1" x14ac:dyDescent="0.3">
      <c r="H736" s="143">
        <f t="shared" si="99"/>
        <v>0</v>
      </c>
      <c r="I736" s="143">
        <f t="shared" si="99"/>
        <v>0</v>
      </c>
      <c r="J736" s="143">
        <f t="shared" si="99"/>
        <v>0</v>
      </c>
      <c r="K736" s="143">
        <f t="shared" si="99"/>
        <v>0</v>
      </c>
      <c r="L736" s="143">
        <f t="shared" si="99"/>
        <v>0</v>
      </c>
      <c r="M736" s="143">
        <f t="shared" si="99"/>
        <v>0</v>
      </c>
      <c r="N736" s="143">
        <f t="shared" si="99"/>
        <v>0</v>
      </c>
      <c r="O736" s="143">
        <f t="shared" si="99"/>
        <v>0</v>
      </c>
      <c r="P736" s="143">
        <f t="shared" si="99"/>
        <v>0</v>
      </c>
      <c r="Q736" s="143">
        <f t="shared" si="99"/>
        <v>0</v>
      </c>
      <c r="R736" s="143">
        <f t="shared" si="99"/>
        <v>0</v>
      </c>
      <c r="S736" s="143">
        <f t="shared" si="99"/>
        <v>0</v>
      </c>
      <c r="T736" s="143">
        <f t="shared" si="99"/>
        <v>0</v>
      </c>
      <c r="U736" s="143">
        <f t="shared" si="99"/>
        <v>0</v>
      </c>
      <c r="V736" s="143">
        <f t="shared" si="99"/>
        <v>0</v>
      </c>
      <c r="W736" s="143">
        <f t="shared" si="99"/>
        <v>0</v>
      </c>
      <c r="X736" s="143">
        <f t="shared" si="99"/>
        <v>0</v>
      </c>
      <c r="Y736" s="143">
        <f t="shared" si="99"/>
        <v>0</v>
      </c>
      <c r="Z736" s="143">
        <f t="shared" si="99"/>
        <v>0</v>
      </c>
      <c r="AA736" s="143">
        <f t="shared" si="99"/>
        <v>0</v>
      </c>
      <c r="AB736" s="143">
        <f t="shared" si="99"/>
        <v>0</v>
      </c>
      <c r="AC736" s="143">
        <f t="shared" si="99"/>
        <v>0</v>
      </c>
      <c r="AD736" s="143">
        <f t="shared" si="99"/>
        <v>0</v>
      </c>
      <c r="AE736" s="143">
        <f t="shared" si="99"/>
        <v>0</v>
      </c>
      <c r="AF736" s="143">
        <f t="shared" si="99"/>
        <v>0</v>
      </c>
      <c r="AG736" s="143">
        <f t="shared" si="99"/>
        <v>0</v>
      </c>
      <c r="AH736" s="143">
        <f t="shared" si="99"/>
        <v>0</v>
      </c>
      <c r="AI736" s="143">
        <f t="shared" si="99"/>
        <v>0</v>
      </c>
      <c r="AJ736" s="143">
        <f t="shared" si="99"/>
        <v>0</v>
      </c>
      <c r="AK736" s="143">
        <f t="shared" si="99"/>
        <v>0</v>
      </c>
      <c r="AL736" s="143">
        <f t="shared" si="99"/>
        <v>0</v>
      </c>
      <c r="AM736" s="143">
        <f t="shared" si="99"/>
        <v>0</v>
      </c>
      <c r="AN736" s="143">
        <f t="shared" si="99"/>
        <v>0</v>
      </c>
      <c r="AO736" s="143">
        <f t="shared" si="99"/>
        <v>0</v>
      </c>
      <c r="AP736" s="143">
        <f t="shared" si="99"/>
        <v>0</v>
      </c>
      <c r="AQ736" s="143">
        <f t="shared" si="99"/>
        <v>0</v>
      </c>
      <c r="AR736" s="143">
        <f t="shared" si="99"/>
        <v>0</v>
      </c>
      <c r="AS736" s="143">
        <f t="shared" si="99"/>
        <v>0</v>
      </c>
      <c r="AT736" s="143">
        <f t="shared" si="99"/>
        <v>0</v>
      </c>
      <c r="AU736" s="143">
        <f t="shared" si="99"/>
        <v>0</v>
      </c>
      <c r="AV736" s="143">
        <f t="shared" si="99"/>
        <v>0</v>
      </c>
      <c r="AW736" s="143">
        <f t="shared" si="99"/>
        <v>0</v>
      </c>
      <c r="AX736" s="143">
        <f t="shared" si="99"/>
        <v>0</v>
      </c>
      <c r="AY736" s="143">
        <f t="shared" si="99"/>
        <v>0</v>
      </c>
      <c r="AZ736" s="143">
        <f t="shared" si="99"/>
        <v>0</v>
      </c>
      <c r="BA736" s="143">
        <f t="shared" si="99"/>
        <v>0</v>
      </c>
      <c r="BB736" s="143">
        <f t="shared" si="99"/>
        <v>0</v>
      </c>
      <c r="BC736" s="143">
        <f t="shared" si="99"/>
        <v>0</v>
      </c>
      <c r="BD736" s="143">
        <f t="shared" si="99"/>
        <v>0</v>
      </c>
      <c r="BE736" s="143">
        <f t="shared" si="99"/>
        <v>0</v>
      </c>
      <c r="BF736" s="143">
        <f t="shared" si="99"/>
        <v>0</v>
      </c>
      <c r="BG736" s="143">
        <f t="shared" si="99"/>
        <v>0</v>
      </c>
      <c r="BH736" s="143">
        <f t="shared" si="99"/>
        <v>0</v>
      </c>
      <c r="BI736" s="143">
        <f t="shared" si="99"/>
        <v>0</v>
      </c>
      <c r="BJ736" s="143">
        <f t="shared" si="99"/>
        <v>0</v>
      </c>
      <c r="BK736" s="143">
        <f t="shared" si="99"/>
        <v>0</v>
      </c>
      <c r="BL736" s="143">
        <f t="shared" si="99"/>
        <v>0</v>
      </c>
      <c r="BM736" s="143">
        <f t="shared" si="99"/>
        <v>0</v>
      </c>
      <c r="BN736" s="143">
        <f t="shared" si="99"/>
        <v>0</v>
      </c>
      <c r="BO736" s="143">
        <f t="shared" si="99"/>
        <v>0</v>
      </c>
      <c r="BP736" s="143">
        <f t="shared" si="100"/>
        <v>0</v>
      </c>
      <c r="BQ736" s="143">
        <f t="shared" si="100"/>
        <v>0</v>
      </c>
      <c r="BR736" s="143">
        <f t="shared" si="100"/>
        <v>0</v>
      </c>
      <c r="BS736" s="143">
        <f t="shared" si="100"/>
        <v>0</v>
      </c>
      <c r="BT736" s="143">
        <f t="shared" si="100"/>
        <v>0</v>
      </c>
      <c r="BU736" s="143">
        <f t="shared" si="100"/>
        <v>0</v>
      </c>
      <c r="BV736" s="143">
        <f t="shared" si="100"/>
        <v>0</v>
      </c>
      <c r="BW736" s="143">
        <f t="shared" si="100"/>
        <v>0</v>
      </c>
      <c r="BX736" s="143">
        <f t="shared" si="100"/>
        <v>0</v>
      </c>
      <c r="BY736" s="143" t="e">
        <f>BY277-#REF!</f>
        <v>#REF!</v>
      </c>
      <c r="CA736" s="143" t="e">
        <f>CA277-#REF!</f>
        <v>#REF!</v>
      </c>
      <c r="CB736" s="143" t="e">
        <f>CB277-#REF!</f>
        <v>#REF!</v>
      </c>
    </row>
    <row r="737" spans="8:80" hidden="1" x14ac:dyDescent="0.3">
      <c r="H737" s="143">
        <f t="shared" si="99"/>
        <v>0</v>
      </c>
      <c r="I737" s="143">
        <f t="shared" si="99"/>
        <v>0</v>
      </c>
      <c r="J737" s="143">
        <f t="shared" si="99"/>
        <v>0</v>
      </c>
      <c r="K737" s="143">
        <f t="shared" si="99"/>
        <v>0</v>
      </c>
      <c r="L737" s="143">
        <f t="shared" si="99"/>
        <v>0</v>
      </c>
      <c r="M737" s="143">
        <f t="shared" si="99"/>
        <v>0</v>
      </c>
      <c r="N737" s="143">
        <f t="shared" si="99"/>
        <v>0</v>
      </c>
      <c r="O737" s="143">
        <f t="shared" si="99"/>
        <v>0</v>
      </c>
      <c r="P737" s="143">
        <f t="shared" si="99"/>
        <v>0</v>
      </c>
      <c r="Q737" s="143">
        <f t="shared" si="99"/>
        <v>0</v>
      </c>
      <c r="R737" s="143">
        <f t="shared" si="99"/>
        <v>0</v>
      </c>
      <c r="S737" s="143">
        <f t="shared" si="99"/>
        <v>0</v>
      </c>
      <c r="T737" s="143">
        <f t="shared" si="99"/>
        <v>0</v>
      </c>
      <c r="U737" s="143">
        <f t="shared" si="99"/>
        <v>0</v>
      </c>
      <c r="V737" s="143">
        <f t="shared" si="99"/>
        <v>0</v>
      </c>
      <c r="W737" s="143">
        <f t="shared" si="99"/>
        <v>0</v>
      </c>
      <c r="X737" s="143">
        <f t="shared" si="99"/>
        <v>0</v>
      </c>
      <c r="Y737" s="143">
        <f t="shared" si="99"/>
        <v>0</v>
      </c>
      <c r="Z737" s="143">
        <f t="shared" si="99"/>
        <v>0</v>
      </c>
      <c r="AA737" s="143">
        <f t="shared" si="99"/>
        <v>0</v>
      </c>
      <c r="AB737" s="143">
        <f t="shared" si="99"/>
        <v>0</v>
      </c>
      <c r="AC737" s="143">
        <f t="shared" si="99"/>
        <v>0</v>
      </c>
      <c r="AD737" s="143">
        <f t="shared" si="99"/>
        <v>0</v>
      </c>
      <c r="AE737" s="143">
        <f t="shared" si="99"/>
        <v>0</v>
      </c>
      <c r="AF737" s="143">
        <f t="shared" si="99"/>
        <v>0</v>
      </c>
      <c r="AG737" s="143">
        <f t="shared" si="99"/>
        <v>0</v>
      </c>
      <c r="AH737" s="143">
        <f t="shared" si="99"/>
        <v>0</v>
      </c>
      <c r="AI737" s="143">
        <f t="shared" si="99"/>
        <v>0</v>
      </c>
      <c r="AJ737" s="143">
        <f t="shared" si="99"/>
        <v>0</v>
      </c>
      <c r="AK737" s="143">
        <f t="shared" si="99"/>
        <v>0</v>
      </c>
      <c r="AL737" s="143">
        <f t="shared" si="99"/>
        <v>0</v>
      </c>
      <c r="AM737" s="143">
        <f t="shared" si="99"/>
        <v>0</v>
      </c>
      <c r="AN737" s="143">
        <f t="shared" si="99"/>
        <v>0</v>
      </c>
      <c r="AO737" s="143">
        <f t="shared" si="99"/>
        <v>0</v>
      </c>
      <c r="AP737" s="143">
        <f t="shared" si="99"/>
        <v>0</v>
      </c>
      <c r="AQ737" s="143">
        <f t="shared" si="99"/>
        <v>0</v>
      </c>
      <c r="AR737" s="143">
        <f t="shared" si="99"/>
        <v>0</v>
      </c>
      <c r="AS737" s="143">
        <f t="shared" si="99"/>
        <v>0</v>
      </c>
      <c r="AT737" s="143">
        <f t="shared" si="99"/>
        <v>0</v>
      </c>
      <c r="AU737" s="143">
        <f t="shared" si="99"/>
        <v>0</v>
      </c>
      <c r="AV737" s="143">
        <f t="shared" si="99"/>
        <v>0</v>
      </c>
      <c r="AW737" s="143">
        <f t="shared" si="99"/>
        <v>0</v>
      </c>
      <c r="AX737" s="143">
        <f t="shared" si="99"/>
        <v>0</v>
      </c>
      <c r="AY737" s="143">
        <f t="shared" si="99"/>
        <v>0</v>
      </c>
      <c r="AZ737" s="143">
        <f t="shared" si="99"/>
        <v>0</v>
      </c>
      <c r="BA737" s="143">
        <f t="shared" si="99"/>
        <v>0</v>
      </c>
      <c r="BB737" s="143">
        <f t="shared" si="99"/>
        <v>0</v>
      </c>
      <c r="BC737" s="143">
        <f t="shared" si="99"/>
        <v>0</v>
      </c>
      <c r="BD737" s="143">
        <f t="shared" si="99"/>
        <v>0</v>
      </c>
      <c r="BE737" s="143">
        <f t="shared" si="99"/>
        <v>0</v>
      </c>
      <c r="BF737" s="143">
        <f t="shared" si="99"/>
        <v>0</v>
      </c>
      <c r="BG737" s="143">
        <f t="shared" si="99"/>
        <v>0</v>
      </c>
      <c r="BH737" s="143">
        <f t="shared" si="99"/>
        <v>0</v>
      </c>
      <c r="BI737" s="143">
        <f t="shared" si="99"/>
        <v>0</v>
      </c>
      <c r="BJ737" s="143">
        <f t="shared" si="99"/>
        <v>0</v>
      </c>
      <c r="BK737" s="143">
        <f t="shared" si="99"/>
        <v>0</v>
      </c>
      <c r="BL737" s="143">
        <f t="shared" si="99"/>
        <v>0</v>
      </c>
      <c r="BM737" s="143">
        <f t="shared" si="99"/>
        <v>0</v>
      </c>
      <c r="BN737" s="143">
        <f t="shared" si="99"/>
        <v>0</v>
      </c>
      <c r="BO737" s="143">
        <f t="shared" si="99"/>
        <v>0</v>
      </c>
      <c r="BP737" s="143">
        <f t="shared" si="100"/>
        <v>0</v>
      </c>
      <c r="BQ737" s="143">
        <f t="shared" si="100"/>
        <v>0</v>
      </c>
      <c r="BR737" s="143">
        <f t="shared" si="100"/>
        <v>0</v>
      </c>
      <c r="BS737" s="143">
        <f t="shared" si="100"/>
        <v>0</v>
      </c>
      <c r="BT737" s="143">
        <f t="shared" si="100"/>
        <v>0</v>
      </c>
      <c r="BU737" s="143">
        <f t="shared" si="100"/>
        <v>0</v>
      </c>
      <c r="BV737" s="143">
        <f t="shared" si="100"/>
        <v>0</v>
      </c>
      <c r="BW737" s="143">
        <f t="shared" si="100"/>
        <v>0</v>
      </c>
      <c r="BX737" s="143">
        <f t="shared" si="100"/>
        <v>0</v>
      </c>
      <c r="BY737" s="143" t="e">
        <f>BY278-#REF!</f>
        <v>#REF!</v>
      </c>
      <c r="CA737" s="143" t="e">
        <f>CA278-#REF!</f>
        <v>#REF!</v>
      </c>
      <c r="CB737" s="143" t="e">
        <f>CB278-#REF!</f>
        <v>#REF!</v>
      </c>
    </row>
    <row r="738" spans="8:80" hidden="1" x14ac:dyDescent="0.3">
      <c r="H738" s="143">
        <f t="shared" si="99"/>
        <v>0</v>
      </c>
      <c r="I738" s="143">
        <f t="shared" si="99"/>
        <v>0</v>
      </c>
      <c r="J738" s="143">
        <f t="shared" si="99"/>
        <v>0</v>
      </c>
      <c r="K738" s="143">
        <f t="shared" si="99"/>
        <v>0</v>
      </c>
      <c r="L738" s="143">
        <f t="shared" si="99"/>
        <v>0</v>
      </c>
      <c r="M738" s="143">
        <f t="shared" si="99"/>
        <v>0</v>
      </c>
      <c r="N738" s="143">
        <f t="shared" si="99"/>
        <v>0</v>
      </c>
      <c r="O738" s="143">
        <f t="shared" si="99"/>
        <v>0</v>
      </c>
      <c r="P738" s="143">
        <f t="shared" si="99"/>
        <v>0</v>
      </c>
      <c r="Q738" s="143">
        <f t="shared" si="99"/>
        <v>0</v>
      </c>
      <c r="R738" s="143">
        <f t="shared" si="99"/>
        <v>0</v>
      </c>
      <c r="S738" s="143">
        <f t="shared" si="99"/>
        <v>0</v>
      </c>
      <c r="T738" s="143">
        <f t="shared" si="99"/>
        <v>0</v>
      </c>
      <c r="U738" s="143">
        <f t="shared" si="99"/>
        <v>0</v>
      </c>
      <c r="V738" s="143">
        <f t="shared" si="99"/>
        <v>0</v>
      </c>
      <c r="W738" s="143">
        <f t="shared" si="99"/>
        <v>0</v>
      </c>
      <c r="X738" s="143">
        <f t="shared" si="99"/>
        <v>0</v>
      </c>
      <c r="Y738" s="143">
        <f t="shared" si="99"/>
        <v>0</v>
      </c>
      <c r="Z738" s="143">
        <f t="shared" si="99"/>
        <v>0</v>
      </c>
      <c r="AA738" s="143">
        <f t="shared" si="99"/>
        <v>0</v>
      </c>
      <c r="AB738" s="143">
        <f t="shared" si="99"/>
        <v>0</v>
      </c>
      <c r="AC738" s="143">
        <f t="shared" si="99"/>
        <v>0</v>
      </c>
      <c r="AD738" s="143">
        <f t="shared" si="99"/>
        <v>0</v>
      </c>
      <c r="AE738" s="143">
        <f t="shared" si="99"/>
        <v>0</v>
      </c>
      <c r="AF738" s="143">
        <f t="shared" si="99"/>
        <v>0</v>
      </c>
      <c r="AG738" s="143">
        <f t="shared" si="99"/>
        <v>0</v>
      </c>
      <c r="AH738" s="143">
        <f t="shared" si="99"/>
        <v>0</v>
      </c>
      <c r="AI738" s="143">
        <f t="shared" si="99"/>
        <v>0</v>
      </c>
      <c r="AJ738" s="143">
        <f t="shared" si="99"/>
        <v>0</v>
      </c>
      <c r="AK738" s="143">
        <f t="shared" si="99"/>
        <v>0</v>
      </c>
      <c r="AL738" s="143">
        <f t="shared" si="99"/>
        <v>0</v>
      </c>
      <c r="AM738" s="143">
        <f t="shared" si="99"/>
        <v>0</v>
      </c>
      <c r="AN738" s="143">
        <f t="shared" si="99"/>
        <v>0</v>
      </c>
      <c r="AO738" s="143">
        <f t="shared" si="99"/>
        <v>0</v>
      </c>
      <c r="AP738" s="143">
        <f t="shared" si="99"/>
        <v>0</v>
      </c>
      <c r="AQ738" s="143">
        <f t="shared" si="99"/>
        <v>0</v>
      </c>
      <c r="AR738" s="143">
        <f t="shared" si="99"/>
        <v>0</v>
      </c>
      <c r="AS738" s="143">
        <f t="shared" si="99"/>
        <v>0</v>
      </c>
      <c r="AT738" s="143">
        <f t="shared" si="99"/>
        <v>0</v>
      </c>
      <c r="AU738" s="143">
        <f t="shared" si="99"/>
        <v>0</v>
      </c>
      <c r="AV738" s="143">
        <f t="shared" si="99"/>
        <v>0</v>
      </c>
      <c r="AW738" s="143">
        <f t="shared" si="99"/>
        <v>0</v>
      </c>
      <c r="AX738" s="143">
        <f t="shared" si="99"/>
        <v>0</v>
      </c>
      <c r="AY738" s="143">
        <f t="shared" si="99"/>
        <v>0</v>
      </c>
      <c r="AZ738" s="143">
        <f t="shared" si="99"/>
        <v>0</v>
      </c>
      <c r="BA738" s="143">
        <f t="shared" si="99"/>
        <v>0</v>
      </c>
      <c r="BB738" s="143">
        <f t="shared" si="99"/>
        <v>0</v>
      </c>
      <c r="BC738" s="143">
        <f t="shared" si="99"/>
        <v>0</v>
      </c>
      <c r="BD738" s="143">
        <f t="shared" si="99"/>
        <v>0</v>
      </c>
      <c r="BE738" s="143">
        <f t="shared" si="99"/>
        <v>0</v>
      </c>
      <c r="BF738" s="143">
        <f t="shared" si="99"/>
        <v>0</v>
      </c>
      <c r="BG738" s="143">
        <f t="shared" si="99"/>
        <v>0</v>
      </c>
      <c r="BH738" s="143">
        <f t="shared" si="99"/>
        <v>0</v>
      </c>
      <c r="BI738" s="143">
        <f t="shared" si="99"/>
        <v>0</v>
      </c>
      <c r="BJ738" s="143">
        <f t="shared" si="99"/>
        <v>0</v>
      </c>
      <c r="BK738" s="143">
        <f t="shared" si="99"/>
        <v>0</v>
      </c>
      <c r="BL738" s="143">
        <f t="shared" si="99"/>
        <v>0</v>
      </c>
      <c r="BM738" s="143">
        <f t="shared" si="99"/>
        <v>0</v>
      </c>
      <c r="BN738" s="143">
        <f t="shared" si="99"/>
        <v>0</v>
      </c>
      <c r="BO738" s="143">
        <f t="shared" si="99"/>
        <v>0</v>
      </c>
      <c r="BP738" s="143">
        <f t="shared" si="100"/>
        <v>0</v>
      </c>
      <c r="BQ738" s="143">
        <f t="shared" si="100"/>
        <v>0</v>
      </c>
      <c r="BR738" s="143">
        <f t="shared" si="100"/>
        <v>0</v>
      </c>
      <c r="BS738" s="143">
        <f t="shared" si="100"/>
        <v>0</v>
      </c>
      <c r="BT738" s="143">
        <f t="shared" si="100"/>
        <v>0</v>
      </c>
      <c r="BU738" s="143">
        <f t="shared" si="100"/>
        <v>0</v>
      </c>
      <c r="BV738" s="143">
        <f t="shared" si="100"/>
        <v>0</v>
      </c>
      <c r="BW738" s="143">
        <f t="shared" si="100"/>
        <v>0</v>
      </c>
      <c r="BX738" s="143">
        <f t="shared" si="100"/>
        <v>0</v>
      </c>
      <c r="BY738" s="143" t="e">
        <f>BY279-#REF!</f>
        <v>#REF!</v>
      </c>
      <c r="CA738" s="143" t="e">
        <f>CA279-#REF!</f>
        <v>#REF!</v>
      </c>
      <c r="CB738" s="143" t="e">
        <f>CB279-#REF!</f>
        <v>#REF!</v>
      </c>
    </row>
    <row r="739" spans="8:80" hidden="1" x14ac:dyDescent="0.3">
      <c r="H739" s="143">
        <f t="shared" si="99"/>
        <v>0</v>
      </c>
      <c r="I739" s="143">
        <f t="shared" si="99"/>
        <v>0</v>
      </c>
      <c r="J739" s="143">
        <f t="shared" si="99"/>
        <v>0</v>
      </c>
      <c r="K739" s="143">
        <f t="shared" si="99"/>
        <v>0</v>
      </c>
      <c r="L739" s="143">
        <f t="shared" si="99"/>
        <v>0</v>
      </c>
      <c r="M739" s="143">
        <f t="shared" si="99"/>
        <v>0</v>
      </c>
      <c r="N739" s="143">
        <f t="shared" si="99"/>
        <v>0</v>
      </c>
      <c r="O739" s="143">
        <f t="shared" si="99"/>
        <v>0</v>
      </c>
      <c r="P739" s="143">
        <f t="shared" si="99"/>
        <v>0</v>
      </c>
      <c r="Q739" s="143">
        <f t="shared" si="99"/>
        <v>0</v>
      </c>
      <c r="R739" s="143">
        <f t="shared" si="99"/>
        <v>0</v>
      </c>
      <c r="S739" s="143">
        <f t="shared" ref="S739:BO739" si="101">S280-CK280</f>
        <v>0</v>
      </c>
      <c r="T739" s="143">
        <f t="shared" si="101"/>
        <v>0</v>
      </c>
      <c r="U739" s="143">
        <f t="shared" si="101"/>
        <v>0</v>
      </c>
      <c r="V739" s="143">
        <f t="shared" si="101"/>
        <v>0</v>
      </c>
      <c r="W739" s="143">
        <f t="shared" si="101"/>
        <v>0</v>
      </c>
      <c r="X739" s="143">
        <f t="shared" si="101"/>
        <v>0</v>
      </c>
      <c r="Y739" s="143">
        <f t="shared" si="101"/>
        <v>0</v>
      </c>
      <c r="Z739" s="143">
        <f t="shared" si="101"/>
        <v>0</v>
      </c>
      <c r="AA739" s="143">
        <f t="shared" si="101"/>
        <v>0</v>
      </c>
      <c r="AB739" s="143">
        <f t="shared" si="101"/>
        <v>0</v>
      </c>
      <c r="AC739" s="143">
        <f t="shared" si="101"/>
        <v>0</v>
      </c>
      <c r="AD739" s="143">
        <f t="shared" si="101"/>
        <v>0</v>
      </c>
      <c r="AE739" s="143">
        <f t="shared" si="101"/>
        <v>0</v>
      </c>
      <c r="AF739" s="143">
        <f t="shared" si="101"/>
        <v>0</v>
      </c>
      <c r="AG739" s="143">
        <f t="shared" si="101"/>
        <v>0</v>
      </c>
      <c r="AH739" s="143">
        <f t="shared" si="101"/>
        <v>0</v>
      </c>
      <c r="AI739" s="143">
        <f t="shared" si="101"/>
        <v>0</v>
      </c>
      <c r="AJ739" s="143">
        <f t="shared" si="101"/>
        <v>0</v>
      </c>
      <c r="AK739" s="143">
        <f t="shared" si="101"/>
        <v>0</v>
      </c>
      <c r="AL739" s="143">
        <f t="shared" si="101"/>
        <v>0</v>
      </c>
      <c r="AM739" s="143">
        <f t="shared" si="101"/>
        <v>0</v>
      </c>
      <c r="AN739" s="143">
        <f t="shared" si="101"/>
        <v>0</v>
      </c>
      <c r="AO739" s="143">
        <f t="shared" si="101"/>
        <v>0</v>
      </c>
      <c r="AP739" s="143">
        <f t="shared" si="101"/>
        <v>0</v>
      </c>
      <c r="AQ739" s="143">
        <f t="shared" si="101"/>
        <v>0</v>
      </c>
      <c r="AR739" s="143">
        <f t="shared" si="101"/>
        <v>0</v>
      </c>
      <c r="AS739" s="143">
        <f t="shared" si="101"/>
        <v>0</v>
      </c>
      <c r="AT739" s="143">
        <f t="shared" si="101"/>
        <v>0</v>
      </c>
      <c r="AU739" s="143">
        <f t="shared" si="101"/>
        <v>0</v>
      </c>
      <c r="AV739" s="143">
        <f t="shared" si="101"/>
        <v>0</v>
      </c>
      <c r="AW739" s="143">
        <f t="shared" si="101"/>
        <v>0</v>
      </c>
      <c r="AX739" s="143">
        <f t="shared" si="101"/>
        <v>0</v>
      </c>
      <c r="AY739" s="143">
        <f t="shared" si="101"/>
        <v>0</v>
      </c>
      <c r="AZ739" s="143">
        <f t="shared" si="101"/>
        <v>0</v>
      </c>
      <c r="BA739" s="143">
        <f t="shared" si="101"/>
        <v>0</v>
      </c>
      <c r="BB739" s="143">
        <f t="shared" si="101"/>
        <v>0</v>
      </c>
      <c r="BC739" s="143">
        <f t="shared" si="101"/>
        <v>0</v>
      </c>
      <c r="BD739" s="143">
        <f t="shared" si="101"/>
        <v>0</v>
      </c>
      <c r="BE739" s="143">
        <f t="shared" si="101"/>
        <v>0</v>
      </c>
      <c r="BF739" s="143">
        <f t="shared" si="101"/>
        <v>0</v>
      </c>
      <c r="BG739" s="143">
        <f t="shared" si="101"/>
        <v>0</v>
      </c>
      <c r="BH739" s="143">
        <f t="shared" si="101"/>
        <v>0</v>
      </c>
      <c r="BI739" s="143">
        <f t="shared" si="101"/>
        <v>0</v>
      </c>
      <c r="BJ739" s="143">
        <f t="shared" si="101"/>
        <v>0</v>
      </c>
      <c r="BK739" s="143">
        <f t="shared" si="101"/>
        <v>0</v>
      </c>
      <c r="BL739" s="143">
        <f t="shared" si="101"/>
        <v>0</v>
      </c>
      <c r="BM739" s="143">
        <f t="shared" si="101"/>
        <v>0</v>
      </c>
      <c r="BN739" s="143">
        <f t="shared" si="101"/>
        <v>0</v>
      </c>
      <c r="BO739" s="143">
        <f t="shared" si="101"/>
        <v>0</v>
      </c>
      <c r="BP739" s="143">
        <f t="shared" si="100"/>
        <v>0</v>
      </c>
      <c r="BQ739" s="143">
        <f t="shared" si="100"/>
        <v>0</v>
      </c>
      <c r="BR739" s="143">
        <f t="shared" si="100"/>
        <v>0</v>
      </c>
      <c r="BS739" s="143">
        <f t="shared" si="100"/>
        <v>0</v>
      </c>
      <c r="BT739" s="143">
        <f t="shared" si="100"/>
        <v>0</v>
      </c>
      <c r="BU739" s="143">
        <f t="shared" si="100"/>
        <v>0</v>
      </c>
      <c r="BV739" s="143">
        <f t="shared" si="100"/>
        <v>0</v>
      </c>
      <c r="BW739" s="143">
        <f t="shared" si="100"/>
        <v>0</v>
      </c>
      <c r="BX739" s="143">
        <f t="shared" si="100"/>
        <v>0</v>
      </c>
      <c r="BY739" s="143" t="e">
        <f>BY280-#REF!</f>
        <v>#REF!</v>
      </c>
      <c r="CA739" s="143" t="e">
        <f>CA280-#REF!</f>
        <v>#REF!</v>
      </c>
      <c r="CB739" s="143" t="e">
        <f>CB280-#REF!</f>
        <v>#REF!</v>
      </c>
    </row>
    <row r="740" spans="8:80" hidden="1" x14ac:dyDescent="0.3">
      <c r="H740" s="143">
        <f t="shared" ref="H740:BS743" si="102">H282-BZ282</f>
        <v>0</v>
      </c>
      <c r="I740" s="143">
        <f t="shared" si="102"/>
        <v>0</v>
      </c>
      <c r="J740" s="143">
        <f t="shared" si="102"/>
        <v>0</v>
      </c>
      <c r="K740" s="143">
        <f t="shared" si="102"/>
        <v>0</v>
      </c>
      <c r="L740" s="143">
        <f t="shared" si="102"/>
        <v>0</v>
      </c>
      <c r="M740" s="143">
        <f t="shared" si="102"/>
        <v>0</v>
      </c>
      <c r="N740" s="143">
        <f t="shared" si="102"/>
        <v>0</v>
      </c>
      <c r="O740" s="143">
        <f t="shared" si="102"/>
        <v>0</v>
      </c>
      <c r="P740" s="143">
        <f t="shared" si="102"/>
        <v>0</v>
      </c>
      <c r="Q740" s="143">
        <f t="shared" si="102"/>
        <v>0</v>
      </c>
      <c r="R740" s="143">
        <f t="shared" si="102"/>
        <v>0</v>
      </c>
      <c r="S740" s="143">
        <f t="shared" si="102"/>
        <v>0</v>
      </c>
      <c r="T740" s="143">
        <f t="shared" si="102"/>
        <v>0</v>
      </c>
      <c r="U740" s="143">
        <f t="shared" si="102"/>
        <v>0</v>
      </c>
      <c r="V740" s="143">
        <f t="shared" si="102"/>
        <v>0</v>
      </c>
      <c r="W740" s="143">
        <f t="shared" si="102"/>
        <v>0</v>
      </c>
      <c r="X740" s="143">
        <f t="shared" si="102"/>
        <v>0</v>
      </c>
      <c r="Y740" s="143">
        <f t="shared" si="102"/>
        <v>0</v>
      </c>
      <c r="Z740" s="143">
        <f t="shared" si="102"/>
        <v>0</v>
      </c>
      <c r="AA740" s="143">
        <f t="shared" si="102"/>
        <v>0</v>
      </c>
      <c r="AB740" s="143">
        <f t="shared" si="102"/>
        <v>0</v>
      </c>
      <c r="AC740" s="143">
        <f t="shared" si="102"/>
        <v>0</v>
      </c>
      <c r="AD740" s="143">
        <f t="shared" si="102"/>
        <v>0</v>
      </c>
      <c r="AE740" s="143">
        <f t="shared" si="102"/>
        <v>0</v>
      </c>
      <c r="AF740" s="143">
        <f t="shared" si="102"/>
        <v>0</v>
      </c>
      <c r="AG740" s="143">
        <f t="shared" si="102"/>
        <v>0</v>
      </c>
      <c r="AH740" s="143">
        <f t="shared" si="102"/>
        <v>0</v>
      </c>
      <c r="AI740" s="143">
        <f t="shared" si="102"/>
        <v>0</v>
      </c>
      <c r="AJ740" s="143">
        <f t="shared" si="102"/>
        <v>0</v>
      </c>
      <c r="AK740" s="143">
        <f t="shared" si="102"/>
        <v>0</v>
      </c>
      <c r="AL740" s="143">
        <f t="shared" si="102"/>
        <v>0</v>
      </c>
      <c r="AM740" s="143">
        <f t="shared" si="102"/>
        <v>0</v>
      </c>
      <c r="AN740" s="143">
        <f t="shared" si="102"/>
        <v>0</v>
      </c>
      <c r="AO740" s="143">
        <f t="shared" si="102"/>
        <v>0</v>
      </c>
      <c r="AP740" s="143">
        <f t="shared" si="102"/>
        <v>0</v>
      </c>
      <c r="AQ740" s="143">
        <f t="shared" si="102"/>
        <v>0</v>
      </c>
      <c r="AR740" s="143">
        <f t="shared" si="102"/>
        <v>0</v>
      </c>
      <c r="AS740" s="143">
        <f t="shared" si="102"/>
        <v>0</v>
      </c>
      <c r="AT740" s="143">
        <f t="shared" si="102"/>
        <v>0</v>
      </c>
      <c r="AU740" s="143">
        <f t="shared" si="102"/>
        <v>0</v>
      </c>
      <c r="AV740" s="143">
        <f t="shared" si="102"/>
        <v>0</v>
      </c>
      <c r="AW740" s="143">
        <f t="shared" si="102"/>
        <v>0</v>
      </c>
      <c r="AX740" s="143">
        <f t="shared" si="102"/>
        <v>0</v>
      </c>
      <c r="AY740" s="143">
        <f t="shared" si="102"/>
        <v>0</v>
      </c>
      <c r="AZ740" s="143">
        <f t="shared" si="102"/>
        <v>0</v>
      </c>
      <c r="BA740" s="143">
        <f t="shared" si="102"/>
        <v>0</v>
      </c>
      <c r="BB740" s="143">
        <f t="shared" si="102"/>
        <v>0</v>
      </c>
      <c r="BC740" s="143">
        <f t="shared" si="102"/>
        <v>0</v>
      </c>
      <c r="BD740" s="143">
        <f t="shared" si="102"/>
        <v>0</v>
      </c>
      <c r="BE740" s="143">
        <f t="shared" si="102"/>
        <v>0</v>
      </c>
      <c r="BF740" s="143">
        <f t="shared" si="102"/>
        <v>0</v>
      </c>
      <c r="BG740" s="143">
        <f t="shared" si="102"/>
        <v>0</v>
      </c>
      <c r="BH740" s="143">
        <f t="shared" si="102"/>
        <v>0</v>
      </c>
      <c r="BI740" s="143">
        <f t="shared" si="102"/>
        <v>0</v>
      </c>
      <c r="BJ740" s="143">
        <f t="shared" si="102"/>
        <v>0</v>
      </c>
      <c r="BK740" s="143">
        <f t="shared" si="102"/>
        <v>0</v>
      </c>
      <c r="BL740" s="143">
        <f t="shared" si="102"/>
        <v>0</v>
      </c>
      <c r="BM740" s="143">
        <f t="shared" si="102"/>
        <v>0</v>
      </c>
      <c r="BN740" s="143">
        <f t="shared" si="102"/>
        <v>0</v>
      </c>
      <c r="BO740" s="143">
        <f t="shared" si="102"/>
        <v>0</v>
      </c>
      <c r="BP740" s="143">
        <f t="shared" si="102"/>
        <v>0</v>
      </c>
      <c r="BQ740" s="143">
        <f t="shared" si="102"/>
        <v>0</v>
      </c>
      <c r="BR740" s="143">
        <f t="shared" si="102"/>
        <v>0</v>
      </c>
      <c r="BS740" s="143">
        <f t="shared" si="102"/>
        <v>0</v>
      </c>
      <c r="BT740" s="143">
        <f t="shared" ref="BT740:BX750" si="103">BT282-EL282</f>
        <v>0</v>
      </c>
      <c r="BU740" s="143">
        <f t="shared" si="103"/>
        <v>0</v>
      </c>
      <c r="BV740" s="143">
        <f t="shared" si="103"/>
        <v>0</v>
      </c>
      <c r="BW740" s="143">
        <f t="shared" si="103"/>
        <v>0</v>
      </c>
      <c r="BX740" s="143">
        <f t="shared" si="103"/>
        <v>0</v>
      </c>
      <c r="BY740" s="143" t="e">
        <f>BY282-#REF!</f>
        <v>#REF!</v>
      </c>
      <c r="CA740" s="143" t="e">
        <f>CA282-#REF!</f>
        <v>#REF!</v>
      </c>
      <c r="CB740" s="143" t="e">
        <f>CB282-#REF!</f>
        <v>#REF!</v>
      </c>
    </row>
    <row r="741" spans="8:80" hidden="1" x14ac:dyDescent="0.3">
      <c r="H741" s="143">
        <f t="shared" si="102"/>
        <v>0</v>
      </c>
      <c r="I741" s="143">
        <f t="shared" si="102"/>
        <v>0</v>
      </c>
      <c r="J741" s="143">
        <f t="shared" si="102"/>
        <v>0</v>
      </c>
      <c r="K741" s="143">
        <f t="shared" si="102"/>
        <v>0</v>
      </c>
      <c r="L741" s="143">
        <f t="shared" si="102"/>
        <v>0</v>
      </c>
      <c r="M741" s="143">
        <f t="shared" si="102"/>
        <v>0</v>
      </c>
      <c r="N741" s="143">
        <f t="shared" si="102"/>
        <v>0</v>
      </c>
      <c r="O741" s="143">
        <f t="shared" si="102"/>
        <v>0</v>
      </c>
      <c r="P741" s="143">
        <f t="shared" si="102"/>
        <v>0</v>
      </c>
      <c r="Q741" s="143">
        <f t="shared" si="102"/>
        <v>0</v>
      </c>
      <c r="R741" s="143">
        <f t="shared" si="102"/>
        <v>0</v>
      </c>
      <c r="S741" s="143">
        <f t="shared" si="102"/>
        <v>0</v>
      </c>
      <c r="T741" s="143">
        <f t="shared" si="102"/>
        <v>0</v>
      </c>
      <c r="U741" s="143">
        <f t="shared" si="102"/>
        <v>0</v>
      </c>
      <c r="V741" s="143">
        <f t="shared" si="102"/>
        <v>0</v>
      </c>
      <c r="W741" s="143">
        <f t="shared" si="102"/>
        <v>0</v>
      </c>
      <c r="X741" s="143">
        <f t="shared" si="102"/>
        <v>0</v>
      </c>
      <c r="Y741" s="143">
        <f t="shared" si="102"/>
        <v>0</v>
      </c>
      <c r="Z741" s="143">
        <f t="shared" si="102"/>
        <v>0</v>
      </c>
      <c r="AA741" s="143">
        <f t="shared" si="102"/>
        <v>0</v>
      </c>
      <c r="AB741" s="143">
        <f t="shared" si="102"/>
        <v>0</v>
      </c>
      <c r="AC741" s="143">
        <f t="shared" si="102"/>
        <v>0</v>
      </c>
      <c r="AD741" s="143">
        <f t="shared" si="102"/>
        <v>0</v>
      </c>
      <c r="AE741" s="143">
        <f t="shared" si="102"/>
        <v>0</v>
      </c>
      <c r="AF741" s="143">
        <f t="shared" si="102"/>
        <v>0</v>
      </c>
      <c r="AG741" s="143">
        <f t="shared" si="102"/>
        <v>0</v>
      </c>
      <c r="AH741" s="143">
        <f t="shared" si="102"/>
        <v>0</v>
      </c>
      <c r="AI741" s="143">
        <f t="shared" si="102"/>
        <v>0</v>
      </c>
      <c r="AJ741" s="143">
        <f t="shared" si="102"/>
        <v>0</v>
      </c>
      <c r="AK741" s="143">
        <f t="shared" si="102"/>
        <v>0</v>
      </c>
      <c r="AL741" s="143">
        <f t="shared" si="102"/>
        <v>0</v>
      </c>
      <c r="AM741" s="143">
        <f t="shared" si="102"/>
        <v>0</v>
      </c>
      <c r="AN741" s="143">
        <f t="shared" si="102"/>
        <v>0</v>
      </c>
      <c r="AO741" s="143">
        <f t="shared" si="102"/>
        <v>0</v>
      </c>
      <c r="AP741" s="143">
        <f t="shared" si="102"/>
        <v>0</v>
      </c>
      <c r="AQ741" s="143">
        <f t="shared" si="102"/>
        <v>0</v>
      </c>
      <c r="AR741" s="143">
        <f t="shared" si="102"/>
        <v>0</v>
      </c>
      <c r="AS741" s="143">
        <f t="shared" si="102"/>
        <v>0</v>
      </c>
      <c r="AT741" s="143">
        <f t="shared" si="102"/>
        <v>0</v>
      </c>
      <c r="AU741" s="143">
        <f t="shared" si="102"/>
        <v>0</v>
      </c>
      <c r="AV741" s="143">
        <f t="shared" si="102"/>
        <v>0</v>
      </c>
      <c r="AW741" s="143">
        <f t="shared" si="102"/>
        <v>0</v>
      </c>
      <c r="AX741" s="143">
        <f t="shared" si="102"/>
        <v>0</v>
      </c>
      <c r="AY741" s="143">
        <f t="shared" si="102"/>
        <v>0</v>
      </c>
      <c r="AZ741" s="143">
        <f t="shared" si="102"/>
        <v>0</v>
      </c>
      <c r="BA741" s="143">
        <f t="shared" si="102"/>
        <v>0</v>
      </c>
      <c r="BB741" s="143">
        <f t="shared" si="102"/>
        <v>0</v>
      </c>
      <c r="BC741" s="143">
        <f t="shared" si="102"/>
        <v>0</v>
      </c>
      <c r="BD741" s="143">
        <f t="shared" si="102"/>
        <v>0</v>
      </c>
      <c r="BE741" s="143">
        <f t="shared" si="102"/>
        <v>0</v>
      </c>
      <c r="BF741" s="143">
        <f t="shared" si="102"/>
        <v>0</v>
      </c>
      <c r="BG741" s="143">
        <f t="shared" si="102"/>
        <v>0</v>
      </c>
      <c r="BH741" s="143">
        <f t="shared" si="102"/>
        <v>0</v>
      </c>
      <c r="BI741" s="143">
        <f t="shared" si="102"/>
        <v>0</v>
      </c>
      <c r="BJ741" s="143">
        <f t="shared" si="102"/>
        <v>0</v>
      </c>
      <c r="BK741" s="143">
        <f t="shared" si="102"/>
        <v>0</v>
      </c>
      <c r="BL741" s="143">
        <f t="shared" si="102"/>
        <v>0</v>
      </c>
      <c r="BM741" s="143">
        <f t="shared" si="102"/>
        <v>0</v>
      </c>
      <c r="BN741" s="143">
        <f t="shared" si="102"/>
        <v>0</v>
      </c>
      <c r="BO741" s="143">
        <f t="shared" si="102"/>
        <v>0</v>
      </c>
      <c r="BP741" s="143">
        <f t="shared" si="102"/>
        <v>0</v>
      </c>
      <c r="BQ741" s="143">
        <f t="shared" si="102"/>
        <v>0</v>
      </c>
      <c r="BR741" s="143">
        <f t="shared" si="102"/>
        <v>0</v>
      </c>
      <c r="BS741" s="143">
        <f t="shared" si="102"/>
        <v>0</v>
      </c>
      <c r="BT741" s="143">
        <f t="shared" si="103"/>
        <v>0</v>
      </c>
      <c r="BU741" s="143">
        <f t="shared" si="103"/>
        <v>0</v>
      </c>
      <c r="BV741" s="143">
        <f t="shared" si="103"/>
        <v>0</v>
      </c>
      <c r="BW741" s="143">
        <f t="shared" si="103"/>
        <v>0</v>
      </c>
      <c r="BX741" s="143">
        <f t="shared" si="103"/>
        <v>0</v>
      </c>
      <c r="BY741" s="143" t="e">
        <f>BY283-#REF!</f>
        <v>#REF!</v>
      </c>
      <c r="CA741" s="143" t="e">
        <f>CA283-#REF!</f>
        <v>#REF!</v>
      </c>
      <c r="CB741" s="143" t="e">
        <f>CB283-#REF!</f>
        <v>#REF!</v>
      </c>
    </row>
    <row r="742" spans="8:80" hidden="1" x14ac:dyDescent="0.3">
      <c r="H742" s="143">
        <f t="shared" si="102"/>
        <v>0</v>
      </c>
      <c r="I742" s="143">
        <f t="shared" si="102"/>
        <v>0</v>
      </c>
      <c r="J742" s="143">
        <f t="shared" si="102"/>
        <v>0</v>
      </c>
      <c r="K742" s="143">
        <f t="shared" si="102"/>
        <v>0</v>
      </c>
      <c r="L742" s="143">
        <f t="shared" si="102"/>
        <v>0</v>
      </c>
      <c r="M742" s="143">
        <f t="shared" si="102"/>
        <v>0</v>
      </c>
      <c r="N742" s="143">
        <f t="shared" si="102"/>
        <v>0</v>
      </c>
      <c r="O742" s="143">
        <f t="shared" si="102"/>
        <v>0</v>
      </c>
      <c r="P742" s="143">
        <f t="shared" si="102"/>
        <v>0</v>
      </c>
      <c r="Q742" s="143">
        <f t="shared" si="102"/>
        <v>0</v>
      </c>
      <c r="R742" s="143">
        <f t="shared" si="102"/>
        <v>0</v>
      </c>
      <c r="S742" s="143">
        <f t="shared" si="102"/>
        <v>0</v>
      </c>
      <c r="T742" s="143">
        <f t="shared" si="102"/>
        <v>0</v>
      </c>
      <c r="U742" s="143">
        <f t="shared" si="102"/>
        <v>0</v>
      </c>
      <c r="V742" s="143">
        <f t="shared" si="102"/>
        <v>0</v>
      </c>
      <c r="W742" s="143">
        <f t="shared" si="102"/>
        <v>0</v>
      </c>
      <c r="X742" s="143">
        <f t="shared" si="102"/>
        <v>0</v>
      </c>
      <c r="Y742" s="143">
        <f t="shared" si="102"/>
        <v>0</v>
      </c>
      <c r="Z742" s="143">
        <f t="shared" si="102"/>
        <v>0</v>
      </c>
      <c r="AA742" s="143">
        <f t="shared" si="102"/>
        <v>0</v>
      </c>
      <c r="AB742" s="143">
        <f t="shared" si="102"/>
        <v>0</v>
      </c>
      <c r="AC742" s="143">
        <f t="shared" si="102"/>
        <v>0</v>
      </c>
      <c r="AD742" s="143">
        <f t="shared" si="102"/>
        <v>0</v>
      </c>
      <c r="AE742" s="143">
        <f t="shared" si="102"/>
        <v>0</v>
      </c>
      <c r="AF742" s="143">
        <f t="shared" si="102"/>
        <v>0</v>
      </c>
      <c r="AG742" s="143">
        <f t="shared" si="102"/>
        <v>0</v>
      </c>
      <c r="AH742" s="143">
        <f t="shared" si="102"/>
        <v>0</v>
      </c>
      <c r="AI742" s="143">
        <f t="shared" si="102"/>
        <v>0</v>
      </c>
      <c r="AJ742" s="143">
        <f t="shared" si="102"/>
        <v>0</v>
      </c>
      <c r="AK742" s="143">
        <f t="shared" si="102"/>
        <v>0</v>
      </c>
      <c r="AL742" s="143">
        <f t="shared" si="102"/>
        <v>0</v>
      </c>
      <c r="AM742" s="143">
        <f t="shared" si="102"/>
        <v>0</v>
      </c>
      <c r="AN742" s="143">
        <f t="shared" si="102"/>
        <v>0</v>
      </c>
      <c r="AO742" s="143">
        <f t="shared" si="102"/>
        <v>0</v>
      </c>
      <c r="AP742" s="143">
        <f t="shared" si="102"/>
        <v>0</v>
      </c>
      <c r="AQ742" s="143">
        <f t="shared" si="102"/>
        <v>0</v>
      </c>
      <c r="AR742" s="143">
        <f t="shared" si="102"/>
        <v>0</v>
      </c>
      <c r="AS742" s="143">
        <f t="shared" si="102"/>
        <v>0</v>
      </c>
      <c r="AT742" s="143">
        <f t="shared" si="102"/>
        <v>0</v>
      </c>
      <c r="AU742" s="143">
        <f t="shared" si="102"/>
        <v>0</v>
      </c>
      <c r="AV742" s="143">
        <f t="shared" si="102"/>
        <v>0</v>
      </c>
      <c r="AW742" s="143">
        <f t="shared" si="102"/>
        <v>0</v>
      </c>
      <c r="AX742" s="143">
        <f t="shared" si="102"/>
        <v>0</v>
      </c>
      <c r="AY742" s="143">
        <f t="shared" si="102"/>
        <v>0</v>
      </c>
      <c r="AZ742" s="143">
        <f t="shared" si="102"/>
        <v>0</v>
      </c>
      <c r="BA742" s="143">
        <f t="shared" si="102"/>
        <v>0</v>
      </c>
      <c r="BB742" s="143">
        <f t="shared" si="102"/>
        <v>0</v>
      </c>
      <c r="BC742" s="143">
        <f t="shared" si="102"/>
        <v>0</v>
      </c>
      <c r="BD742" s="143">
        <f t="shared" si="102"/>
        <v>0</v>
      </c>
      <c r="BE742" s="143">
        <f t="shared" si="102"/>
        <v>0</v>
      </c>
      <c r="BF742" s="143">
        <f t="shared" si="102"/>
        <v>0</v>
      </c>
      <c r="BG742" s="143">
        <f t="shared" si="102"/>
        <v>0</v>
      </c>
      <c r="BH742" s="143">
        <f t="shared" si="102"/>
        <v>0</v>
      </c>
      <c r="BI742" s="143">
        <f t="shared" si="102"/>
        <v>0</v>
      </c>
      <c r="BJ742" s="143">
        <f t="shared" si="102"/>
        <v>0</v>
      </c>
      <c r="BK742" s="143">
        <f t="shared" si="102"/>
        <v>0</v>
      </c>
      <c r="BL742" s="143">
        <f t="shared" si="102"/>
        <v>0</v>
      </c>
      <c r="BM742" s="143">
        <f t="shared" si="102"/>
        <v>0</v>
      </c>
      <c r="BN742" s="143">
        <f t="shared" si="102"/>
        <v>0</v>
      </c>
      <c r="BO742" s="143">
        <f t="shared" si="102"/>
        <v>0</v>
      </c>
      <c r="BP742" s="143">
        <f t="shared" si="102"/>
        <v>0</v>
      </c>
      <c r="BQ742" s="143">
        <f t="shared" si="102"/>
        <v>0</v>
      </c>
      <c r="BR742" s="143">
        <f t="shared" si="102"/>
        <v>0</v>
      </c>
      <c r="BS742" s="143">
        <f t="shared" si="102"/>
        <v>0</v>
      </c>
      <c r="BT742" s="143">
        <f t="shared" si="103"/>
        <v>0</v>
      </c>
      <c r="BU742" s="143">
        <f t="shared" si="103"/>
        <v>0</v>
      </c>
      <c r="BV742" s="143">
        <f t="shared" si="103"/>
        <v>0</v>
      </c>
      <c r="BW742" s="143">
        <f t="shared" si="103"/>
        <v>0</v>
      </c>
      <c r="BX742" s="143">
        <f t="shared" si="103"/>
        <v>0</v>
      </c>
      <c r="BY742" s="143" t="e">
        <f>BY284-#REF!</f>
        <v>#REF!</v>
      </c>
      <c r="CA742" s="143" t="e">
        <f>CA284-#REF!</f>
        <v>#REF!</v>
      </c>
      <c r="CB742" s="143" t="e">
        <f>CB284-#REF!</f>
        <v>#REF!</v>
      </c>
    </row>
    <row r="743" spans="8:80" hidden="1" x14ac:dyDescent="0.3">
      <c r="H743" s="143">
        <f t="shared" si="102"/>
        <v>0</v>
      </c>
      <c r="I743" s="143">
        <f t="shared" si="102"/>
        <v>0</v>
      </c>
      <c r="J743" s="143">
        <f t="shared" si="102"/>
        <v>0</v>
      </c>
      <c r="K743" s="143">
        <f t="shared" si="102"/>
        <v>0</v>
      </c>
      <c r="L743" s="143">
        <f t="shared" si="102"/>
        <v>0</v>
      </c>
      <c r="M743" s="143">
        <f t="shared" si="102"/>
        <v>0</v>
      </c>
      <c r="N743" s="143">
        <f t="shared" si="102"/>
        <v>0</v>
      </c>
      <c r="O743" s="143">
        <f t="shared" si="102"/>
        <v>0</v>
      </c>
      <c r="P743" s="143">
        <f t="shared" si="102"/>
        <v>0</v>
      </c>
      <c r="Q743" s="143">
        <f t="shared" si="102"/>
        <v>0</v>
      </c>
      <c r="R743" s="143">
        <f t="shared" si="102"/>
        <v>0</v>
      </c>
      <c r="S743" s="143">
        <f t="shared" si="102"/>
        <v>0</v>
      </c>
      <c r="T743" s="143">
        <f t="shared" si="102"/>
        <v>0</v>
      </c>
      <c r="U743" s="143">
        <f t="shared" si="102"/>
        <v>0</v>
      </c>
      <c r="V743" s="143">
        <f t="shared" si="102"/>
        <v>0</v>
      </c>
      <c r="W743" s="143">
        <f t="shared" si="102"/>
        <v>0</v>
      </c>
      <c r="X743" s="143">
        <f t="shared" si="102"/>
        <v>0</v>
      </c>
      <c r="Y743" s="143">
        <f t="shared" si="102"/>
        <v>0</v>
      </c>
      <c r="Z743" s="143">
        <f t="shared" si="102"/>
        <v>0</v>
      </c>
      <c r="AA743" s="143">
        <f t="shared" si="102"/>
        <v>0</v>
      </c>
      <c r="AB743" s="143">
        <f t="shared" si="102"/>
        <v>0</v>
      </c>
      <c r="AC743" s="143">
        <f t="shared" si="102"/>
        <v>0</v>
      </c>
      <c r="AD743" s="143">
        <f t="shared" si="102"/>
        <v>0</v>
      </c>
      <c r="AE743" s="143">
        <f t="shared" si="102"/>
        <v>0</v>
      </c>
      <c r="AF743" s="143">
        <f t="shared" si="102"/>
        <v>0</v>
      </c>
      <c r="AG743" s="143">
        <f t="shared" si="102"/>
        <v>0</v>
      </c>
      <c r="AH743" s="143">
        <f t="shared" si="102"/>
        <v>0</v>
      </c>
      <c r="AI743" s="143">
        <f t="shared" si="102"/>
        <v>0</v>
      </c>
      <c r="AJ743" s="143">
        <f t="shared" si="102"/>
        <v>0</v>
      </c>
      <c r="AK743" s="143">
        <f t="shared" si="102"/>
        <v>0</v>
      </c>
      <c r="AL743" s="143">
        <f t="shared" si="102"/>
        <v>0</v>
      </c>
      <c r="AM743" s="143">
        <f t="shared" si="102"/>
        <v>0</v>
      </c>
      <c r="AN743" s="143">
        <f t="shared" si="102"/>
        <v>0</v>
      </c>
      <c r="AO743" s="143">
        <f t="shared" si="102"/>
        <v>0</v>
      </c>
      <c r="AP743" s="143">
        <f t="shared" si="102"/>
        <v>0</v>
      </c>
      <c r="AQ743" s="143">
        <f t="shared" si="102"/>
        <v>0</v>
      </c>
      <c r="AR743" s="143">
        <f t="shared" si="102"/>
        <v>0</v>
      </c>
      <c r="AS743" s="143">
        <f t="shared" si="102"/>
        <v>0</v>
      </c>
      <c r="AT743" s="143">
        <f t="shared" si="102"/>
        <v>0</v>
      </c>
      <c r="AU743" s="143">
        <f t="shared" si="102"/>
        <v>0</v>
      </c>
      <c r="AV743" s="143">
        <f t="shared" si="102"/>
        <v>0</v>
      </c>
      <c r="AW743" s="143">
        <f t="shared" si="102"/>
        <v>0</v>
      </c>
      <c r="AX743" s="143">
        <f t="shared" si="102"/>
        <v>0</v>
      </c>
      <c r="AY743" s="143">
        <f t="shared" si="102"/>
        <v>0</v>
      </c>
      <c r="AZ743" s="143">
        <f t="shared" si="102"/>
        <v>0</v>
      </c>
      <c r="BA743" s="143">
        <f t="shared" si="102"/>
        <v>0</v>
      </c>
      <c r="BB743" s="143">
        <f t="shared" si="102"/>
        <v>0</v>
      </c>
      <c r="BC743" s="143">
        <f t="shared" si="102"/>
        <v>0</v>
      </c>
      <c r="BD743" s="143">
        <f t="shared" si="102"/>
        <v>0</v>
      </c>
      <c r="BE743" s="143">
        <f t="shared" si="102"/>
        <v>0</v>
      </c>
      <c r="BF743" s="143">
        <f t="shared" si="102"/>
        <v>0</v>
      </c>
      <c r="BG743" s="143">
        <f t="shared" si="102"/>
        <v>0</v>
      </c>
      <c r="BH743" s="143">
        <f t="shared" si="102"/>
        <v>0</v>
      </c>
      <c r="BI743" s="143">
        <f t="shared" si="102"/>
        <v>0</v>
      </c>
      <c r="BJ743" s="143">
        <f t="shared" si="102"/>
        <v>0</v>
      </c>
      <c r="BK743" s="143">
        <f t="shared" si="102"/>
        <v>0</v>
      </c>
      <c r="BL743" s="143">
        <f t="shared" si="102"/>
        <v>0</v>
      </c>
      <c r="BM743" s="143">
        <f t="shared" si="102"/>
        <v>0</v>
      </c>
      <c r="BN743" s="143">
        <f t="shared" si="102"/>
        <v>0</v>
      </c>
      <c r="BO743" s="143">
        <f t="shared" si="102"/>
        <v>0</v>
      </c>
      <c r="BP743" s="143">
        <f t="shared" si="102"/>
        <v>0</v>
      </c>
      <c r="BQ743" s="143">
        <f t="shared" si="102"/>
        <v>0</v>
      </c>
      <c r="BR743" s="143">
        <f t="shared" si="102"/>
        <v>0</v>
      </c>
      <c r="BS743" s="143">
        <f t="shared" ref="BS743:BS750" si="104">BS285-EK285</f>
        <v>0</v>
      </c>
      <c r="BT743" s="143">
        <f t="shared" si="103"/>
        <v>0</v>
      </c>
      <c r="BU743" s="143">
        <f t="shared" si="103"/>
        <v>0</v>
      </c>
      <c r="BV743" s="143">
        <f t="shared" si="103"/>
        <v>0</v>
      </c>
      <c r="BW743" s="143">
        <f t="shared" si="103"/>
        <v>0</v>
      </c>
      <c r="BX743" s="143">
        <f t="shared" si="103"/>
        <v>0</v>
      </c>
      <c r="BY743" s="143" t="e">
        <f>BY285-#REF!</f>
        <v>#REF!</v>
      </c>
      <c r="CA743" s="143" t="e">
        <f>CA285-#REF!</f>
        <v>#REF!</v>
      </c>
      <c r="CB743" s="143" t="e">
        <f>CB285-#REF!</f>
        <v>#REF!</v>
      </c>
    </row>
    <row r="744" spans="8:80" hidden="1" x14ac:dyDescent="0.3">
      <c r="H744" s="143">
        <f t="shared" ref="H744:BR748" si="105">H286-BZ286</f>
        <v>0</v>
      </c>
      <c r="I744" s="143">
        <f t="shared" si="105"/>
        <v>0</v>
      </c>
      <c r="J744" s="143">
        <f t="shared" si="105"/>
        <v>0</v>
      </c>
      <c r="K744" s="143">
        <f t="shared" si="105"/>
        <v>0</v>
      </c>
      <c r="L744" s="143">
        <f t="shared" si="105"/>
        <v>0</v>
      </c>
      <c r="M744" s="143">
        <f t="shared" si="105"/>
        <v>0</v>
      </c>
      <c r="N744" s="143">
        <f t="shared" si="105"/>
        <v>0</v>
      </c>
      <c r="O744" s="143">
        <f t="shared" si="105"/>
        <v>0</v>
      </c>
      <c r="P744" s="143">
        <f t="shared" si="105"/>
        <v>0</v>
      </c>
      <c r="Q744" s="143">
        <f t="shared" si="105"/>
        <v>0</v>
      </c>
      <c r="R744" s="143">
        <f t="shared" si="105"/>
        <v>0</v>
      </c>
      <c r="S744" s="143">
        <f t="shared" si="105"/>
        <v>0</v>
      </c>
      <c r="T744" s="143">
        <f t="shared" si="105"/>
        <v>0</v>
      </c>
      <c r="U744" s="143">
        <f t="shared" si="105"/>
        <v>0</v>
      </c>
      <c r="V744" s="143">
        <f t="shared" si="105"/>
        <v>0</v>
      </c>
      <c r="W744" s="143">
        <f t="shared" si="105"/>
        <v>0</v>
      </c>
      <c r="X744" s="143">
        <f t="shared" si="105"/>
        <v>0</v>
      </c>
      <c r="Y744" s="143">
        <f t="shared" si="105"/>
        <v>0</v>
      </c>
      <c r="Z744" s="143">
        <f t="shared" si="105"/>
        <v>0</v>
      </c>
      <c r="AA744" s="143">
        <f t="shared" si="105"/>
        <v>0</v>
      </c>
      <c r="AB744" s="143">
        <f t="shared" si="105"/>
        <v>0</v>
      </c>
      <c r="AC744" s="143">
        <f t="shared" si="105"/>
        <v>0</v>
      </c>
      <c r="AD744" s="143">
        <f t="shared" si="105"/>
        <v>0</v>
      </c>
      <c r="AE744" s="143">
        <f t="shared" si="105"/>
        <v>0</v>
      </c>
      <c r="AF744" s="143">
        <f t="shared" si="105"/>
        <v>0</v>
      </c>
      <c r="AG744" s="143">
        <f t="shared" si="105"/>
        <v>0</v>
      </c>
      <c r="AH744" s="143">
        <f t="shared" si="105"/>
        <v>0</v>
      </c>
      <c r="AI744" s="143">
        <f t="shared" si="105"/>
        <v>0</v>
      </c>
      <c r="AJ744" s="143">
        <f t="shared" si="105"/>
        <v>0</v>
      </c>
      <c r="AK744" s="143">
        <f t="shared" si="105"/>
        <v>0</v>
      </c>
      <c r="AL744" s="143">
        <f t="shared" si="105"/>
        <v>0</v>
      </c>
      <c r="AM744" s="143">
        <f t="shared" si="105"/>
        <v>0</v>
      </c>
      <c r="AN744" s="143">
        <f t="shared" si="105"/>
        <v>0</v>
      </c>
      <c r="AO744" s="143">
        <f t="shared" si="105"/>
        <v>0</v>
      </c>
      <c r="AP744" s="143">
        <f t="shared" si="105"/>
        <v>0</v>
      </c>
      <c r="AQ744" s="143">
        <f t="shared" si="105"/>
        <v>0</v>
      </c>
      <c r="AR744" s="143">
        <f t="shared" si="105"/>
        <v>0</v>
      </c>
      <c r="AS744" s="143">
        <f t="shared" si="105"/>
        <v>0</v>
      </c>
      <c r="AT744" s="143">
        <f t="shared" si="105"/>
        <v>0</v>
      </c>
      <c r="AU744" s="143">
        <f t="shared" si="105"/>
        <v>0</v>
      </c>
      <c r="AV744" s="143">
        <f t="shared" si="105"/>
        <v>0</v>
      </c>
      <c r="AW744" s="143">
        <f t="shared" si="105"/>
        <v>0</v>
      </c>
      <c r="AX744" s="143">
        <f t="shared" si="105"/>
        <v>0</v>
      </c>
      <c r="AY744" s="143">
        <f t="shared" si="105"/>
        <v>0</v>
      </c>
      <c r="AZ744" s="143">
        <f t="shared" si="105"/>
        <v>0</v>
      </c>
      <c r="BA744" s="143">
        <f t="shared" si="105"/>
        <v>0</v>
      </c>
      <c r="BB744" s="143">
        <f t="shared" si="105"/>
        <v>0</v>
      </c>
      <c r="BC744" s="143">
        <f t="shared" si="105"/>
        <v>0</v>
      </c>
      <c r="BD744" s="143">
        <f t="shared" si="105"/>
        <v>0</v>
      </c>
      <c r="BE744" s="143">
        <f t="shared" si="105"/>
        <v>0</v>
      </c>
      <c r="BF744" s="143">
        <f t="shared" si="105"/>
        <v>0</v>
      </c>
      <c r="BG744" s="143">
        <f t="shared" si="105"/>
        <v>0</v>
      </c>
      <c r="BH744" s="143">
        <f t="shared" si="105"/>
        <v>0</v>
      </c>
      <c r="BI744" s="143">
        <f t="shared" si="105"/>
        <v>0</v>
      </c>
      <c r="BJ744" s="143">
        <f t="shared" si="105"/>
        <v>0</v>
      </c>
      <c r="BK744" s="143">
        <f t="shared" si="105"/>
        <v>0</v>
      </c>
      <c r="BL744" s="143">
        <f t="shared" si="105"/>
        <v>0</v>
      </c>
      <c r="BM744" s="143">
        <f t="shared" si="105"/>
        <v>0</v>
      </c>
      <c r="BN744" s="143">
        <f t="shared" si="105"/>
        <v>0</v>
      </c>
      <c r="BO744" s="143">
        <f t="shared" si="105"/>
        <v>0</v>
      </c>
      <c r="BP744" s="143">
        <f t="shared" si="105"/>
        <v>0</v>
      </c>
      <c r="BQ744" s="143">
        <f t="shared" si="105"/>
        <v>0</v>
      </c>
      <c r="BR744" s="143">
        <f t="shared" si="105"/>
        <v>0</v>
      </c>
      <c r="BS744" s="143">
        <f t="shared" si="104"/>
        <v>0</v>
      </c>
      <c r="BT744" s="143">
        <f t="shared" si="103"/>
        <v>0</v>
      </c>
      <c r="BU744" s="143">
        <f t="shared" si="103"/>
        <v>0</v>
      </c>
      <c r="BV744" s="143">
        <f t="shared" si="103"/>
        <v>0</v>
      </c>
      <c r="BW744" s="143">
        <f t="shared" si="103"/>
        <v>0</v>
      </c>
      <c r="BX744" s="143">
        <f t="shared" si="103"/>
        <v>0</v>
      </c>
      <c r="BY744" s="143" t="e">
        <f>BY286-#REF!</f>
        <v>#REF!</v>
      </c>
      <c r="CA744" s="143" t="e">
        <f>CA286-#REF!</f>
        <v>#REF!</v>
      </c>
      <c r="CB744" s="143" t="e">
        <f>CB286-#REF!</f>
        <v>#REF!</v>
      </c>
    </row>
    <row r="745" spans="8:80" hidden="1" x14ac:dyDescent="0.3">
      <c r="H745" s="143">
        <f t="shared" si="105"/>
        <v>0</v>
      </c>
      <c r="I745" s="143">
        <f t="shared" si="105"/>
        <v>0</v>
      </c>
      <c r="J745" s="143">
        <f t="shared" si="105"/>
        <v>0</v>
      </c>
      <c r="K745" s="143">
        <f t="shared" si="105"/>
        <v>0</v>
      </c>
      <c r="L745" s="143">
        <f t="shared" si="105"/>
        <v>0</v>
      </c>
      <c r="M745" s="143">
        <f t="shared" si="105"/>
        <v>0</v>
      </c>
      <c r="N745" s="143">
        <f t="shared" si="105"/>
        <v>0</v>
      </c>
      <c r="O745" s="143">
        <f t="shared" si="105"/>
        <v>0</v>
      </c>
      <c r="P745" s="143">
        <f t="shared" si="105"/>
        <v>0</v>
      </c>
      <c r="Q745" s="143">
        <f t="shared" si="105"/>
        <v>0</v>
      </c>
      <c r="R745" s="143">
        <f t="shared" si="105"/>
        <v>0</v>
      </c>
      <c r="S745" s="143">
        <f t="shared" si="105"/>
        <v>0</v>
      </c>
      <c r="T745" s="143">
        <f t="shared" si="105"/>
        <v>0</v>
      </c>
      <c r="U745" s="143">
        <f t="shared" si="105"/>
        <v>0</v>
      </c>
      <c r="V745" s="143">
        <f t="shared" si="105"/>
        <v>0</v>
      </c>
      <c r="W745" s="143">
        <f t="shared" si="105"/>
        <v>0</v>
      </c>
      <c r="X745" s="143">
        <f t="shared" si="105"/>
        <v>0</v>
      </c>
      <c r="Y745" s="143">
        <f t="shared" si="105"/>
        <v>0</v>
      </c>
      <c r="Z745" s="143">
        <f t="shared" si="105"/>
        <v>0</v>
      </c>
      <c r="AA745" s="143">
        <f t="shared" si="105"/>
        <v>0</v>
      </c>
      <c r="AB745" s="143">
        <f t="shared" si="105"/>
        <v>0</v>
      </c>
      <c r="AC745" s="143">
        <f t="shared" si="105"/>
        <v>0</v>
      </c>
      <c r="AD745" s="143">
        <f t="shared" si="105"/>
        <v>0</v>
      </c>
      <c r="AE745" s="143">
        <f t="shared" si="105"/>
        <v>0</v>
      </c>
      <c r="AF745" s="143">
        <f t="shared" si="105"/>
        <v>0</v>
      </c>
      <c r="AG745" s="143">
        <f t="shared" si="105"/>
        <v>0</v>
      </c>
      <c r="AH745" s="143">
        <f t="shared" si="105"/>
        <v>0</v>
      </c>
      <c r="AI745" s="143">
        <f t="shared" si="105"/>
        <v>0</v>
      </c>
      <c r="AJ745" s="143">
        <f t="shared" si="105"/>
        <v>0</v>
      </c>
      <c r="AK745" s="143">
        <f t="shared" si="105"/>
        <v>0</v>
      </c>
      <c r="AL745" s="143">
        <f t="shared" si="105"/>
        <v>0</v>
      </c>
      <c r="AM745" s="143">
        <f t="shared" si="105"/>
        <v>0</v>
      </c>
      <c r="AN745" s="143">
        <f t="shared" si="105"/>
        <v>0</v>
      </c>
      <c r="AO745" s="143">
        <f t="shared" si="105"/>
        <v>0</v>
      </c>
      <c r="AP745" s="143">
        <f t="shared" si="105"/>
        <v>0</v>
      </c>
      <c r="AQ745" s="143">
        <f t="shared" si="105"/>
        <v>0</v>
      </c>
      <c r="AR745" s="143">
        <f t="shared" si="105"/>
        <v>0</v>
      </c>
      <c r="AS745" s="143">
        <f t="shared" si="105"/>
        <v>0</v>
      </c>
      <c r="AT745" s="143">
        <f t="shared" si="105"/>
        <v>0</v>
      </c>
      <c r="AU745" s="143">
        <f t="shared" si="105"/>
        <v>0</v>
      </c>
      <c r="AV745" s="143">
        <f t="shared" si="105"/>
        <v>0</v>
      </c>
      <c r="AW745" s="143">
        <f t="shared" si="105"/>
        <v>0</v>
      </c>
      <c r="AX745" s="143">
        <f t="shared" si="105"/>
        <v>0</v>
      </c>
      <c r="AY745" s="143">
        <f t="shared" si="105"/>
        <v>0</v>
      </c>
      <c r="AZ745" s="143">
        <f t="shared" si="105"/>
        <v>0</v>
      </c>
      <c r="BA745" s="143">
        <f t="shared" si="105"/>
        <v>0</v>
      </c>
      <c r="BB745" s="143">
        <f t="shared" si="105"/>
        <v>0</v>
      </c>
      <c r="BC745" s="143">
        <f t="shared" si="105"/>
        <v>0</v>
      </c>
      <c r="BD745" s="143">
        <f t="shared" si="105"/>
        <v>0</v>
      </c>
      <c r="BE745" s="143">
        <f t="shared" si="105"/>
        <v>0</v>
      </c>
      <c r="BF745" s="143">
        <f t="shared" si="105"/>
        <v>0</v>
      </c>
      <c r="BG745" s="143">
        <f t="shared" si="105"/>
        <v>0</v>
      </c>
      <c r="BH745" s="143">
        <f t="shared" si="105"/>
        <v>0</v>
      </c>
      <c r="BI745" s="143">
        <f t="shared" si="105"/>
        <v>0</v>
      </c>
      <c r="BJ745" s="143">
        <f t="shared" si="105"/>
        <v>0</v>
      </c>
      <c r="BK745" s="143">
        <f t="shared" si="105"/>
        <v>0</v>
      </c>
      <c r="BL745" s="143">
        <f t="shared" si="105"/>
        <v>0</v>
      </c>
      <c r="BM745" s="143">
        <f t="shared" si="105"/>
        <v>0</v>
      </c>
      <c r="BN745" s="143">
        <f t="shared" si="105"/>
        <v>0</v>
      </c>
      <c r="BO745" s="143">
        <f t="shared" si="105"/>
        <v>0</v>
      </c>
      <c r="BP745" s="143">
        <f t="shared" si="105"/>
        <v>0</v>
      </c>
      <c r="BQ745" s="143">
        <f t="shared" si="105"/>
        <v>0</v>
      </c>
      <c r="BR745" s="143">
        <f t="shared" si="105"/>
        <v>0</v>
      </c>
      <c r="BS745" s="143">
        <f t="shared" si="104"/>
        <v>0</v>
      </c>
      <c r="BT745" s="143">
        <f t="shared" si="103"/>
        <v>0</v>
      </c>
      <c r="BU745" s="143">
        <f t="shared" si="103"/>
        <v>0</v>
      </c>
      <c r="BV745" s="143">
        <f t="shared" si="103"/>
        <v>0</v>
      </c>
      <c r="BW745" s="143">
        <f t="shared" si="103"/>
        <v>0</v>
      </c>
      <c r="BX745" s="143">
        <f t="shared" si="103"/>
        <v>0</v>
      </c>
      <c r="BY745" s="143" t="e">
        <f>BY287-#REF!</f>
        <v>#REF!</v>
      </c>
      <c r="CA745" s="143" t="e">
        <f>CA287-#REF!</f>
        <v>#REF!</v>
      </c>
      <c r="CB745" s="143" t="e">
        <f>CB287-#REF!</f>
        <v>#REF!</v>
      </c>
    </row>
    <row r="746" spans="8:80" hidden="1" x14ac:dyDescent="0.3">
      <c r="H746" s="143">
        <f t="shared" si="105"/>
        <v>0</v>
      </c>
      <c r="I746" s="143">
        <f t="shared" si="105"/>
        <v>0</v>
      </c>
      <c r="J746" s="143">
        <f t="shared" si="105"/>
        <v>0</v>
      </c>
      <c r="K746" s="143">
        <f t="shared" si="105"/>
        <v>0</v>
      </c>
      <c r="L746" s="143">
        <f t="shared" si="105"/>
        <v>0</v>
      </c>
      <c r="M746" s="143">
        <f t="shared" si="105"/>
        <v>0</v>
      </c>
      <c r="N746" s="143">
        <f t="shared" si="105"/>
        <v>0</v>
      </c>
      <c r="O746" s="143">
        <f t="shared" si="105"/>
        <v>0</v>
      </c>
      <c r="P746" s="143">
        <f t="shared" si="105"/>
        <v>0</v>
      </c>
      <c r="Q746" s="143">
        <f t="shared" si="105"/>
        <v>0</v>
      </c>
      <c r="R746" s="143">
        <f t="shared" si="105"/>
        <v>0</v>
      </c>
      <c r="S746" s="143">
        <f t="shared" si="105"/>
        <v>0</v>
      </c>
      <c r="T746" s="143">
        <f t="shared" si="105"/>
        <v>0</v>
      </c>
      <c r="U746" s="143">
        <f t="shared" si="105"/>
        <v>0</v>
      </c>
      <c r="V746" s="143">
        <f t="shared" si="105"/>
        <v>0</v>
      </c>
      <c r="W746" s="143">
        <f t="shared" si="105"/>
        <v>0</v>
      </c>
      <c r="X746" s="143">
        <f t="shared" si="105"/>
        <v>0</v>
      </c>
      <c r="Y746" s="143">
        <f t="shared" si="105"/>
        <v>0</v>
      </c>
      <c r="Z746" s="143">
        <f t="shared" si="105"/>
        <v>0</v>
      </c>
      <c r="AA746" s="143">
        <f t="shared" si="105"/>
        <v>0</v>
      </c>
      <c r="AB746" s="143">
        <f t="shared" si="105"/>
        <v>0</v>
      </c>
      <c r="AC746" s="143">
        <f t="shared" si="105"/>
        <v>0</v>
      </c>
      <c r="AD746" s="143">
        <f t="shared" si="105"/>
        <v>0</v>
      </c>
      <c r="AE746" s="143">
        <f t="shared" si="105"/>
        <v>0</v>
      </c>
      <c r="AF746" s="143">
        <f t="shared" si="105"/>
        <v>0</v>
      </c>
      <c r="AG746" s="143">
        <f t="shared" si="105"/>
        <v>0</v>
      </c>
      <c r="AH746" s="143">
        <f t="shared" si="105"/>
        <v>0</v>
      </c>
      <c r="AI746" s="143">
        <f t="shared" si="105"/>
        <v>0</v>
      </c>
      <c r="AJ746" s="143">
        <f t="shared" si="105"/>
        <v>0</v>
      </c>
      <c r="AK746" s="143">
        <f t="shared" si="105"/>
        <v>0</v>
      </c>
      <c r="AL746" s="143">
        <f t="shared" si="105"/>
        <v>0</v>
      </c>
      <c r="AM746" s="143">
        <f t="shared" si="105"/>
        <v>0</v>
      </c>
      <c r="AN746" s="143">
        <f t="shared" si="105"/>
        <v>0</v>
      </c>
      <c r="AO746" s="143">
        <f t="shared" si="105"/>
        <v>0</v>
      </c>
      <c r="AP746" s="143">
        <f t="shared" si="105"/>
        <v>0</v>
      </c>
      <c r="AQ746" s="143">
        <f t="shared" si="105"/>
        <v>0</v>
      </c>
      <c r="AR746" s="143">
        <f t="shared" si="105"/>
        <v>0</v>
      </c>
      <c r="AS746" s="143">
        <f t="shared" si="105"/>
        <v>0</v>
      </c>
      <c r="AT746" s="143">
        <f t="shared" si="105"/>
        <v>0</v>
      </c>
      <c r="AU746" s="143">
        <f t="shared" si="105"/>
        <v>0</v>
      </c>
      <c r="AV746" s="143">
        <f t="shared" si="105"/>
        <v>0</v>
      </c>
      <c r="AW746" s="143">
        <f t="shared" si="105"/>
        <v>0</v>
      </c>
      <c r="AX746" s="143">
        <f t="shared" si="105"/>
        <v>0</v>
      </c>
      <c r="AY746" s="143">
        <f t="shared" si="105"/>
        <v>0</v>
      </c>
      <c r="AZ746" s="143">
        <f t="shared" si="105"/>
        <v>0</v>
      </c>
      <c r="BA746" s="143">
        <f t="shared" si="105"/>
        <v>0</v>
      </c>
      <c r="BB746" s="143">
        <f t="shared" si="105"/>
        <v>0</v>
      </c>
      <c r="BC746" s="143">
        <f t="shared" si="105"/>
        <v>0</v>
      </c>
      <c r="BD746" s="143">
        <f t="shared" si="105"/>
        <v>0</v>
      </c>
      <c r="BE746" s="143">
        <f t="shared" si="105"/>
        <v>0</v>
      </c>
      <c r="BF746" s="143">
        <f t="shared" si="105"/>
        <v>0</v>
      </c>
      <c r="BG746" s="143">
        <f t="shared" si="105"/>
        <v>0</v>
      </c>
      <c r="BH746" s="143">
        <f t="shared" si="105"/>
        <v>0</v>
      </c>
      <c r="BI746" s="143">
        <f t="shared" si="105"/>
        <v>0</v>
      </c>
      <c r="BJ746" s="143">
        <f t="shared" si="105"/>
        <v>0</v>
      </c>
      <c r="BK746" s="143">
        <f t="shared" si="105"/>
        <v>0</v>
      </c>
      <c r="BL746" s="143">
        <f t="shared" si="105"/>
        <v>0</v>
      </c>
      <c r="BM746" s="143">
        <f t="shared" si="105"/>
        <v>0</v>
      </c>
      <c r="BN746" s="143">
        <f t="shared" si="105"/>
        <v>0</v>
      </c>
      <c r="BO746" s="143">
        <f t="shared" si="105"/>
        <v>0</v>
      </c>
      <c r="BP746" s="143">
        <f t="shared" si="105"/>
        <v>0</v>
      </c>
      <c r="BQ746" s="143">
        <f t="shared" si="105"/>
        <v>0</v>
      </c>
      <c r="BR746" s="143">
        <f t="shared" si="105"/>
        <v>0</v>
      </c>
      <c r="BS746" s="143">
        <f t="shared" si="104"/>
        <v>0</v>
      </c>
      <c r="BT746" s="143">
        <f t="shared" si="103"/>
        <v>0</v>
      </c>
      <c r="BU746" s="143">
        <f t="shared" si="103"/>
        <v>0</v>
      </c>
      <c r="BV746" s="143">
        <f t="shared" si="103"/>
        <v>0</v>
      </c>
      <c r="BW746" s="143">
        <f t="shared" si="103"/>
        <v>0</v>
      </c>
      <c r="BX746" s="143">
        <f t="shared" si="103"/>
        <v>0</v>
      </c>
      <c r="BY746" s="143" t="e">
        <f>BY288-#REF!</f>
        <v>#REF!</v>
      </c>
      <c r="CA746" s="143" t="e">
        <f>CA288-#REF!</f>
        <v>#REF!</v>
      </c>
      <c r="CB746" s="143" t="e">
        <f>CB288-#REF!</f>
        <v>#REF!</v>
      </c>
    </row>
    <row r="747" spans="8:80" hidden="1" x14ac:dyDescent="0.3">
      <c r="H747" s="143">
        <f t="shared" si="105"/>
        <v>0</v>
      </c>
      <c r="I747" s="143">
        <f t="shared" si="105"/>
        <v>0</v>
      </c>
      <c r="J747" s="143">
        <f t="shared" si="105"/>
        <v>0</v>
      </c>
      <c r="K747" s="143">
        <f t="shared" si="105"/>
        <v>0</v>
      </c>
      <c r="L747" s="143">
        <f t="shared" si="105"/>
        <v>0</v>
      </c>
      <c r="M747" s="143">
        <f t="shared" si="105"/>
        <v>0</v>
      </c>
      <c r="N747" s="143">
        <f t="shared" si="105"/>
        <v>0</v>
      </c>
      <c r="O747" s="143">
        <f t="shared" si="105"/>
        <v>0</v>
      </c>
      <c r="P747" s="143">
        <f t="shared" si="105"/>
        <v>0</v>
      </c>
      <c r="Q747" s="143">
        <f t="shared" si="105"/>
        <v>0</v>
      </c>
      <c r="R747" s="143">
        <f t="shared" si="105"/>
        <v>0</v>
      </c>
      <c r="S747" s="143">
        <f t="shared" si="105"/>
        <v>0</v>
      </c>
      <c r="T747" s="143">
        <f t="shared" si="105"/>
        <v>0</v>
      </c>
      <c r="U747" s="143">
        <f t="shared" si="105"/>
        <v>0</v>
      </c>
      <c r="V747" s="143">
        <f t="shared" si="105"/>
        <v>0</v>
      </c>
      <c r="W747" s="143">
        <f t="shared" si="105"/>
        <v>0</v>
      </c>
      <c r="X747" s="143">
        <f t="shared" si="105"/>
        <v>0</v>
      </c>
      <c r="Y747" s="143">
        <f t="shared" si="105"/>
        <v>0</v>
      </c>
      <c r="Z747" s="143">
        <f t="shared" si="105"/>
        <v>0</v>
      </c>
      <c r="AA747" s="143">
        <f t="shared" si="105"/>
        <v>0</v>
      </c>
      <c r="AB747" s="143">
        <f t="shared" si="105"/>
        <v>0</v>
      </c>
      <c r="AC747" s="143">
        <f t="shared" si="105"/>
        <v>0</v>
      </c>
      <c r="AD747" s="143">
        <f t="shared" si="105"/>
        <v>0</v>
      </c>
      <c r="AE747" s="143">
        <f t="shared" si="105"/>
        <v>0</v>
      </c>
      <c r="AF747" s="143">
        <f t="shared" si="105"/>
        <v>0</v>
      </c>
      <c r="AG747" s="143">
        <f t="shared" si="105"/>
        <v>0</v>
      </c>
      <c r="AH747" s="143">
        <f t="shared" si="105"/>
        <v>0</v>
      </c>
      <c r="AI747" s="143">
        <f t="shared" si="105"/>
        <v>0</v>
      </c>
      <c r="AJ747" s="143">
        <f t="shared" si="105"/>
        <v>0</v>
      </c>
      <c r="AK747" s="143">
        <f t="shared" si="105"/>
        <v>0</v>
      </c>
      <c r="AL747" s="143">
        <f t="shared" si="105"/>
        <v>0</v>
      </c>
      <c r="AM747" s="143">
        <f t="shared" si="105"/>
        <v>0</v>
      </c>
      <c r="AN747" s="143">
        <f t="shared" si="105"/>
        <v>0</v>
      </c>
      <c r="AO747" s="143">
        <f t="shared" si="105"/>
        <v>0</v>
      </c>
      <c r="AP747" s="143">
        <f t="shared" si="105"/>
        <v>0</v>
      </c>
      <c r="AQ747" s="143">
        <f t="shared" si="105"/>
        <v>0</v>
      </c>
      <c r="AR747" s="143">
        <f t="shared" si="105"/>
        <v>0</v>
      </c>
      <c r="AS747" s="143">
        <f t="shared" si="105"/>
        <v>0</v>
      </c>
      <c r="AT747" s="143">
        <f t="shared" si="105"/>
        <v>0</v>
      </c>
      <c r="AU747" s="143">
        <f t="shared" si="105"/>
        <v>0</v>
      </c>
      <c r="AV747" s="143">
        <f t="shared" si="105"/>
        <v>0</v>
      </c>
      <c r="AW747" s="143">
        <f t="shared" si="105"/>
        <v>0</v>
      </c>
      <c r="AX747" s="143">
        <f t="shared" si="105"/>
        <v>0</v>
      </c>
      <c r="AY747" s="143">
        <f t="shared" si="105"/>
        <v>0</v>
      </c>
      <c r="AZ747" s="143">
        <f t="shared" si="105"/>
        <v>0</v>
      </c>
      <c r="BA747" s="143">
        <f t="shared" si="105"/>
        <v>0</v>
      </c>
      <c r="BB747" s="143">
        <f t="shared" si="105"/>
        <v>0</v>
      </c>
      <c r="BC747" s="143">
        <f t="shared" si="105"/>
        <v>0</v>
      </c>
      <c r="BD747" s="143">
        <f t="shared" si="105"/>
        <v>0</v>
      </c>
      <c r="BE747" s="143">
        <f t="shared" si="105"/>
        <v>0</v>
      </c>
      <c r="BF747" s="143">
        <f t="shared" si="105"/>
        <v>0</v>
      </c>
      <c r="BG747" s="143">
        <f t="shared" si="105"/>
        <v>0</v>
      </c>
      <c r="BH747" s="143">
        <f t="shared" si="105"/>
        <v>0</v>
      </c>
      <c r="BI747" s="143">
        <f t="shared" si="105"/>
        <v>0</v>
      </c>
      <c r="BJ747" s="143">
        <f t="shared" si="105"/>
        <v>0</v>
      </c>
      <c r="BK747" s="143">
        <f t="shared" si="105"/>
        <v>0</v>
      </c>
      <c r="BL747" s="143">
        <f t="shared" si="105"/>
        <v>0</v>
      </c>
      <c r="BM747" s="143">
        <f t="shared" si="105"/>
        <v>0</v>
      </c>
      <c r="BN747" s="143">
        <f t="shared" si="105"/>
        <v>0</v>
      </c>
      <c r="BO747" s="143">
        <f t="shared" si="105"/>
        <v>0</v>
      </c>
      <c r="BP747" s="143">
        <f t="shared" si="105"/>
        <v>0</v>
      </c>
      <c r="BQ747" s="143">
        <f t="shared" si="105"/>
        <v>0</v>
      </c>
      <c r="BR747" s="143">
        <f t="shared" si="105"/>
        <v>0</v>
      </c>
      <c r="BS747" s="143">
        <f t="shared" si="104"/>
        <v>0</v>
      </c>
      <c r="BT747" s="143">
        <f t="shared" si="103"/>
        <v>0</v>
      </c>
      <c r="BU747" s="143">
        <f t="shared" si="103"/>
        <v>0</v>
      </c>
      <c r="BV747" s="143">
        <f t="shared" si="103"/>
        <v>0</v>
      </c>
      <c r="BW747" s="143">
        <f t="shared" si="103"/>
        <v>0</v>
      </c>
      <c r="BX747" s="143">
        <f t="shared" si="103"/>
        <v>0</v>
      </c>
      <c r="BY747" s="143" t="e">
        <f>BY289-#REF!</f>
        <v>#REF!</v>
      </c>
      <c r="CA747" s="143" t="e">
        <f>CA289-#REF!</f>
        <v>#REF!</v>
      </c>
      <c r="CB747" s="143" t="e">
        <f>CB289-#REF!</f>
        <v>#REF!</v>
      </c>
    </row>
    <row r="748" spans="8:80" hidden="1" x14ac:dyDescent="0.3">
      <c r="H748" s="143">
        <f t="shared" si="105"/>
        <v>-20738439</v>
      </c>
      <c r="I748" s="143">
        <f t="shared" si="105"/>
        <v>0</v>
      </c>
      <c r="J748" s="143">
        <f t="shared" si="105"/>
        <v>0</v>
      </c>
      <c r="K748" s="143">
        <f t="shared" ref="K748:BR750" si="106">K290-CC290</f>
        <v>0</v>
      </c>
      <c r="L748" s="143">
        <f t="shared" si="106"/>
        <v>0</v>
      </c>
      <c r="M748" s="143">
        <f t="shared" si="106"/>
        <v>0</v>
      </c>
      <c r="N748" s="143">
        <f t="shared" si="106"/>
        <v>0</v>
      </c>
      <c r="O748" s="143">
        <f t="shared" si="106"/>
        <v>0</v>
      </c>
      <c r="P748" s="143">
        <f t="shared" si="106"/>
        <v>0</v>
      </c>
      <c r="Q748" s="143">
        <f t="shared" si="106"/>
        <v>0</v>
      </c>
      <c r="R748" s="143">
        <f t="shared" si="106"/>
        <v>-1220369</v>
      </c>
      <c r="S748" s="143">
        <f t="shared" si="106"/>
        <v>0</v>
      </c>
      <c r="T748" s="143">
        <f t="shared" si="106"/>
        <v>0</v>
      </c>
      <c r="U748" s="143">
        <f t="shared" si="106"/>
        <v>0</v>
      </c>
      <c r="V748" s="143">
        <f t="shared" si="106"/>
        <v>0</v>
      </c>
      <c r="W748" s="143">
        <f t="shared" si="106"/>
        <v>-2718091</v>
      </c>
      <c r="X748" s="143">
        <f t="shared" si="106"/>
        <v>0</v>
      </c>
      <c r="Y748" s="143">
        <f t="shared" si="106"/>
        <v>0</v>
      </c>
      <c r="Z748" s="143">
        <f t="shared" si="106"/>
        <v>0</v>
      </c>
      <c r="AA748" s="143">
        <f t="shared" si="106"/>
        <v>0</v>
      </c>
      <c r="AB748" s="143">
        <f t="shared" si="106"/>
        <v>-2234535</v>
      </c>
      <c r="AC748" s="143">
        <f t="shared" si="106"/>
        <v>0</v>
      </c>
      <c r="AD748" s="143">
        <f t="shared" si="106"/>
        <v>0</v>
      </c>
      <c r="AE748" s="143">
        <f t="shared" si="106"/>
        <v>0</v>
      </c>
      <c r="AF748" s="143">
        <f t="shared" si="106"/>
        <v>0</v>
      </c>
      <c r="AG748" s="143">
        <f t="shared" si="106"/>
        <v>-2056007</v>
      </c>
      <c r="AH748" s="143">
        <f t="shared" si="106"/>
        <v>0</v>
      </c>
      <c r="AI748" s="143">
        <f t="shared" si="106"/>
        <v>0</v>
      </c>
      <c r="AJ748" s="143">
        <f t="shared" si="106"/>
        <v>0</v>
      </c>
      <c r="AK748" s="143">
        <f t="shared" si="106"/>
        <v>0</v>
      </c>
      <c r="AL748" s="143">
        <f t="shared" si="106"/>
        <v>0</v>
      </c>
      <c r="AM748" s="143">
        <f t="shared" si="106"/>
        <v>0</v>
      </c>
      <c r="AN748" s="143">
        <f t="shared" si="106"/>
        <v>0</v>
      </c>
      <c r="AO748" s="143">
        <f t="shared" si="106"/>
        <v>0</v>
      </c>
      <c r="AP748" s="143">
        <f t="shared" si="106"/>
        <v>0</v>
      </c>
      <c r="AQ748" s="143">
        <f t="shared" si="106"/>
        <v>-9787693</v>
      </c>
      <c r="AR748" s="143">
        <f t="shared" si="106"/>
        <v>0</v>
      </c>
      <c r="AS748" s="143">
        <f t="shared" si="106"/>
        <v>0</v>
      </c>
      <c r="AT748" s="143">
        <f t="shared" si="106"/>
        <v>0</v>
      </c>
      <c r="AU748" s="143">
        <f t="shared" si="106"/>
        <v>0</v>
      </c>
      <c r="AV748" s="143">
        <f t="shared" si="106"/>
        <v>-881437</v>
      </c>
      <c r="AW748" s="143">
        <f t="shared" si="106"/>
        <v>0</v>
      </c>
      <c r="AX748" s="143">
        <f t="shared" si="106"/>
        <v>0</v>
      </c>
      <c r="AY748" s="143">
        <f t="shared" si="106"/>
        <v>0</v>
      </c>
      <c r="AZ748" s="143">
        <f t="shared" si="106"/>
        <v>0</v>
      </c>
      <c r="BA748" s="143">
        <f t="shared" si="106"/>
        <v>-1840307</v>
      </c>
      <c r="BB748" s="143">
        <f t="shared" si="106"/>
        <v>0</v>
      </c>
      <c r="BC748" s="143">
        <f t="shared" si="106"/>
        <v>0</v>
      </c>
      <c r="BD748" s="143">
        <f t="shared" si="106"/>
        <v>0</v>
      </c>
      <c r="BE748" s="143">
        <f t="shared" si="106"/>
        <v>0</v>
      </c>
      <c r="BF748" s="143">
        <f t="shared" si="106"/>
        <v>0</v>
      </c>
      <c r="BG748" s="143">
        <f t="shared" si="106"/>
        <v>0</v>
      </c>
      <c r="BH748" s="143">
        <f t="shared" si="106"/>
        <v>0</v>
      </c>
      <c r="BI748" s="143">
        <f t="shared" si="106"/>
        <v>0</v>
      </c>
      <c r="BJ748" s="143">
        <f t="shared" si="106"/>
        <v>0</v>
      </c>
      <c r="BK748" s="143">
        <f t="shared" si="106"/>
        <v>0</v>
      </c>
      <c r="BL748" s="143">
        <f t="shared" si="106"/>
        <v>0</v>
      </c>
      <c r="BM748" s="143">
        <f t="shared" si="106"/>
        <v>0</v>
      </c>
      <c r="BN748" s="143">
        <f t="shared" si="106"/>
        <v>0</v>
      </c>
      <c r="BO748" s="143">
        <f t="shared" si="106"/>
        <v>0</v>
      </c>
      <c r="BP748" s="143">
        <f t="shared" si="106"/>
        <v>0</v>
      </c>
      <c r="BQ748" s="143">
        <f t="shared" si="106"/>
        <v>0</v>
      </c>
      <c r="BR748" s="143">
        <f t="shared" si="106"/>
        <v>0</v>
      </c>
      <c r="BS748" s="143">
        <f t="shared" si="104"/>
        <v>0</v>
      </c>
      <c r="BT748" s="143">
        <f t="shared" si="103"/>
        <v>0</v>
      </c>
      <c r="BU748" s="143">
        <f t="shared" si="103"/>
        <v>-20738439</v>
      </c>
      <c r="BV748" s="143">
        <f t="shared" si="103"/>
        <v>0</v>
      </c>
      <c r="BW748" s="143">
        <f t="shared" si="103"/>
        <v>0</v>
      </c>
      <c r="BX748" s="143">
        <f t="shared" si="103"/>
        <v>0</v>
      </c>
      <c r="BY748" s="143" t="e">
        <f>BY290-#REF!</f>
        <v>#REF!</v>
      </c>
      <c r="CA748" s="143" t="e">
        <f>CA290-#REF!</f>
        <v>#REF!</v>
      </c>
      <c r="CB748" s="143" t="e">
        <f>CB290-#REF!</f>
        <v>#REF!</v>
      </c>
    </row>
    <row r="749" spans="8:80" hidden="1" x14ac:dyDescent="0.3">
      <c r="H749" s="143">
        <f t="shared" ref="H749:J750" si="107">H291-BZ291</f>
        <v>-11824304</v>
      </c>
      <c r="I749" s="143">
        <f t="shared" si="107"/>
        <v>0</v>
      </c>
      <c r="J749" s="143">
        <f t="shared" si="107"/>
        <v>0</v>
      </c>
      <c r="K749" s="143">
        <f t="shared" si="106"/>
        <v>0</v>
      </c>
      <c r="L749" s="143">
        <f t="shared" si="106"/>
        <v>0</v>
      </c>
      <c r="M749" s="143">
        <f t="shared" si="106"/>
        <v>0</v>
      </c>
      <c r="N749" s="143">
        <f t="shared" si="106"/>
        <v>0</v>
      </c>
      <c r="O749" s="143">
        <f t="shared" si="106"/>
        <v>0</v>
      </c>
      <c r="P749" s="143">
        <f t="shared" si="106"/>
        <v>0</v>
      </c>
      <c r="Q749" s="143">
        <f t="shared" si="106"/>
        <v>0</v>
      </c>
      <c r="R749" s="143">
        <f t="shared" si="106"/>
        <v>-698280</v>
      </c>
      <c r="S749" s="143">
        <f t="shared" si="106"/>
        <v>0</v>
      </c>
      <c r="T749" s="143">
        <f t="shared" si="106"/>
        <v>0</v>
      </c>
      <c r="U749" s="143">
        <f t="shared" si="106"/>
        <v>0</v>
      </c>
      <c r="V749" s="143">
        <f t="shared" si="106"/>
        <v>0</v>
      </c>
      <c r="W749" s="143">
        <f t="shared" si="106"/>
        <v>-1555612</v>
      </c>
      <c r="X749" s="143">
        <f t="shared" si="106"/>
        <v>0</v>
      </c>
      <c r="Y749" s="143">
        <f t="shared" si="106"/>
        <v>0</v>
      </c>
      <c r="Z749" s="143">
        <f t="shared" si="106"/>
        <v>0</v>
      </c>
      <c r="AA749" s="143">
        <f t="shared" si="106"/>
        <v>0</v>
      </c>
      <c r="AB749" s="143">
        <f t="shared" si="106"/>
        <v>-1252878</v>
      </c>
      <c r="AC749" s="143">
        <f t="shared" si="106"/>
        <v>0</v>
      </c>
      <c r="AD749" s="143">
        <f t="shared" si="106"/>
        <v>0</v>
      </c>
      <c r="AE749" s="143">
        <f t="shared" si="106"/>
        <v>0</v>
      </c>
      <c r="AF749" s="143">
        <f t="shared" si="106"/>
        <v>0</v>
      </c>
      <c r="AG749" s="143">
        <f t="shared" si="106"/>
        <v>-1171107</v>
      </c>
      <c r="AH749" s="143">
        <f t="shared" si="106"/>
        <v>0</v>
      </c>
      <c r="AI749" s="143">
        <f t="shared" si="106"/>
        <v>0</v>
      </c>
      <c r="AJ749" s="143">
        <f t="shared" si="106"/>
        <v>0</v>
      </c>
      <c r="AK749" s="143">
        <f t="shared" si="106"/>
        <v>0</v>
      </c>
      <c r="AL749" s="143">
        <f t="shared" si="106"/>
        <v>0</v>
      </c>
      <c r="AM749" s="143">
        <f t="shared" si="106"/>
        <v>0</v>
      </c>
      <c r="AN749" s="143">
        <f t="shared" si="106"/>
        <v>0</v>
      </c>
      <c r="AO749" s="143">
        <f t="shared" si="106"/>
        <v>0</v>
      </c>
      <c r="AP749" s="143">
        <f t="shared" si="106"/>
        <v>0</v>
      </c>
      <c r="AQ749" s="143">
        <f t="shared" si="106"/>
        <v>-5607900</v>
      </c>
      <c r="AR749" s="143">
        <f t="shared" si="106"/>
        <v>0</v>
      </c>
      <c r="AS749" s="143">
        <f t="shared" si="106"/>
        <v>0</v>
      </c>
      <c r="AT749" s="143">
        <f t="shared" si="106"/>
        <v>0</v>
      </c>
      <c r="AU749" s="143">
        <f t="shared" si="106"/>
        <v>0</v>
      </c>
      <c r="AV749" s="143">
        <f t="shared" si="106"/>
        <v>-496195</v>
      </c>
      <c r="AW749" s="143">
        <f t="shared" si="106"/>
        <v>0</v>
      </c>
      <c r="AX749" s="143">
        <f t="shared" si="106"/>
        <v>0</v>
      </c>
      <c r="AY749" s="143">
        <f t="shared" si="106"/>
        <v>0</v>
      </c>
      <c r="AZ749" s="143">
        <f t="shared" si="106"/>
        <v>0</v>
      </c>
      <c r="BA749" s="143">
        <f t="shared" si="106"/>
        <v>-1042332</v>
      </c>
      <c r="BB749" s="143">
        <f t="shared" si="106"/>
        <v>0</v>
      </c>
      <c r="BC749" s="143">
        <f t="shared" si="106"/>
        <v>0</v>
      </c>
      <c r="BD749" s="143">
        <f t="shared" si="106"/>
        <v>0</v>
      </c>
      <c r="BE749" s="143">
        <f t="shared" si="106"/>
        <v>0</v>
      </c>
      <c r="BF749" s="143">
        <f t="shared" si="106"/>
        <v>0</v>
      </c>
      <c r="BG749" s="143">
        <f t="shared" si="106"/>
        <v>0</v>
      </c>
      <c r="BH749" s="143">
        <f t="shared" si="106"/>
        <v>0</v>
      </c>
      <c r="BI749" s="143">
        <f t="shared" si="106"/>
        <v>0</v>
      </c>
      <c r="BJ749" s="143">
        <f t="shared" si="106"/>
        <v>0</v>
      </c>
      <c r="BK749" s="143">
        <f t="shared" si="106"/>
        <v>0</v>
      </c>
      <c r="BL749" s="143">
        <f t="shared" si="106"/>
        <v>0</v>
      </c>
      <c r="BM749" s="143">
        <f t="shared" si="106"/>
        <v>0</v>
      </c>
      <c r="BN749" s="143">
        <f t="shared" si="106"/>
        <v>0</v>
      </c>
      <c r="BO749" s="143">
        <f t="shared" si="106"/>
        <v>0</v>
      </c>
      <c r="BP749" s="143">
        <f t="shared" si="106"/>
        <v>0</v>
      </c>
      <c r="BQ749" s="143">
        <f t="shared" si="106"/>
        <v>0</v>
      </c>
      <c r="BR749" s="143">
        <f t="shared" si="106"/>
        <v>0</v>
      </c>
      <c r="BS749" s="143">
        <f t="shared" si="104"/>
        <v>0</v>
      </c>
      <c r="BT749" s="143">
        <f t="shared" si="103"/>
        <v>0</v>
      </c>
      <c r="BU749" s="143">
        <f t="shared" si="103"/>
        <v>-11824304</v>
      </c>
      <c r="BV749" s="143">
        <f t="shared" si="103"/>
        <v>0</v>
      </c>
      <c r="BW749" s="143">
        <f t="shared" si="103"/>
        <v>0</v>
      </c>
      <c r="BX749" s="143">
        <f t="shared" si="103"/>
        <v>0</v>
      </c>
      <c r="BY749" s="143" t="e">
        <f>BY291-#REF!</f>
        <v>#REF!</v>
      </c>
      <c r="CA749" s="143" t="e">
        <f>CA291-#REF!</f>
        <v>#REF!</v>
      </c>
      <c r="CB749" s="143" t="e">
        <f>CB291-#REF!</f>
        <v>#REF!</v>
      </c>
    </row>
    <row r="750" spans="8:80" hidden="1" x14ac:dyDescent="0.3">
      <c r="H750" s="143">
        <f t="shared" si="107"/>
        <v>-2231145</v>
      </c>
      <c r="I750" s="143">
        <f t="shared" si="107"/>
        <v>0</v>
      </c>
      <c r="J750" s="143">
        <f t="shared" si="107"/>
        <v>0</v>
      </c>
      <c r="K750" s="143">
        <f t="shared" si="106"/>
        <v>0</v>
      </c>
      <c r="L750" s="143">
        <f t="shared" si="106"/>
        <v>0</v>
      </c>
      <c r="M750" s="143">
        <f t="shared" si="106"/>
        <v>0</v>
      </c>
      <c r="N750" s="143">
        <f t="shared" si="106"/>
        <v>0</v>
      </c>
      <c r="O750" s="143">
        <f t="shared" si="106"/>
        <v>0</v>
      </c>
      <c r="P750" s="143">
        <f t="shared" si="106"/>
        <v>0</v>
      </c>
      <c r="Q750" s="143">
        <f t="shared" si="106"/>
        <v>0</v>
      </c>
      <c r="R750" s="143">
        <f t="shared" si="106"/>
        <v>-141943</v>
      </c>
      <c r="S750" s="143">
        <f t="shared" si="106"/>
        <v>0</v>
      </c>
      <c r="T750" s="143">
        <f t="shared" si="106"/>
        <v>0</v>
      </c>
      <c r="U750" s="143">
        <f t="shared" si="106"/>
        <v>0</v>
      </c>
      <c r="V750" s="143">
        <f t="shared" si="106"/>
        <v>0</v>
      </c>
      <c r="W750" s="143">
        <f t="shared" si="106"/>
        <v>-297663</v>
      </c>
      <c r="X750" s="143">
        <f t="shared" si="106"/>
        <v>0</v>
      </c>
      <c r="Y750" s="143">
        <f t="shared" si="106"/>
        <v>0</v>
      </c>
      <c r="Z750" s="143">
        <f t="shared" si="106"/>
        <v>0</v>
      </c>
      <c r="AA750" s="143">
        <f t="shared" si="106"/>
        <v>0</v>
      </c>
      <c r="AB750" s="143">
        <f t="shared" si="106"/>
        <v>-264595</v>
      </c>
      <c r="AC750" s="143">
        <f t="shared" si="106"/>
        <v>0</v>
      </c>
      <c r="AD750" s="143">
        <f t="shared" si="106"/>
        <v>0</v>
      </c>
      <c r="AE750" s="143">
        <f t="shared" si="106"/>
        <v>0</v>
      </c>
      <c r="AF750" s="143">
        <f t="shared" si="106"/>
        <v>0</v>
      </c>
      <c r="AG750" s="143">
        <f t="shared" si="106"/>
        <v>-223408</v>
      </c>
      <c r="AH750" s="143">
        <f t="shared" si="106"/>
        <v>0</v>
      </c>
      <c r="AI750" s="143">
        <f t="shared" si="106"/>
        <v>0</v>
      </c>
      <c r="AJ750" s="143">
        <f t="shared" si="106"/>
        <v>0</v>
      </c>
      <c r="AK750" s="143">
        <f t="shared" si="106"/>
        <v>0</v>
      </c>
      <c r="AL750" s="143">
        <f t="shared" si="106"/>
        <v>0</v>
      </c>
      <c r="AM750" s="143">
        <f t="shared" si="106"/>
        <v>0</v>
      </c>
      <c r="AN750" s="143">
        <f t="shared" si="106"/>
        <v>0</v>
      </c>
      <c r="AO750" s="143">
        <f t="shared" si="106"/>
        <v>0</v>
      </c>
      <c r="AP750" s="143">
        <f t="shared" si="106"/>
        <v>0</v>
      </c>
      <c r="AQ750" s="143">
        <f t="shared" si="106"/>
        <v>-1008480</v>
      </c>
      <c r="AR750" s="143">
        <f t="shared" si="106"/>
        <v>0</v>
      </c>
      <c r="AS750" s="143">
        <f t="shared" si="106"/>
        <v>0</v>
      </c>
      <c r="AT750" s="143">
        <f t="shared" si="106"/>
        <v>0</v>
      </c>
      <c r="AU750" s="143">
        <f t="shared" si="106"/>
        <v>0</v>
      </c>
      <c r="AV750" s="143">
        <f t="shared" si="106"/>
        <v>-97850</v>
      </c>
      <c r="AW750" s="143">
        <f t="shared" si="106"/>
        <v>0</v>
      </c>
      <c r="AX750" s="143">
        <f t="shared" si="106"/>
        <v>0</v>
      </c>
      <c r="AY750" s="143">
        <f t="shared" si="106"/>
        <v>0</v>
      </c>
      <c r="AZ750" s="143">
        <f t="shared" si="106"/>
        <v>0</v>
      </c>
      <c r="BA750" s="143">
        <f t="shared" si="106"/>
        <v>-197206</v>
      </c>
      <c r="BB750" s="143">
        <f t="shared" si="106"/>
        <v>0</v>
      </c>
      <c r="BC750" s="143">
        <f t="shared" si="106"/>
        <v>0</v>
      </c>
      <c r="BD750" s="143">
        <f t="shared" si="106"/>
        <v>0</v>
      </c>
      <c r="BE750" s="143">
        <f t="shared" si="106"/>
        <v>0</v>
      </c>
      <c r="BF750" s="143">
        <f t="shared" si="106"/>
        <v>0</v>
      </c>
      <c r="BG750" s="143">
        <f t="shared" si="106"/>
        <v>0</v>
      </c>
      <c r="BH750" s="143">
        <f t="shared" si="106"/>
        <v>0</v>
      </c>
      <c r="BI750" s="143">
        <f t="shared" si="106"/>
        <v>0</v>
      </c>
      <c r="BJ750" s="143">
        <f t="shared" si="106"/>
        <v>0</v>
      </c>
      <c r="BK750" s="143">
        <f t="shared" si="106"/>
        <v>0</v>
      </c>
      <c r="BL750" s="143">
        <f t="shared" si="106"/>
        <v>0</v>
      </c>
      <c r="BM750" s="143">
        <f t="shared" si="106"/>
        <v>0</v>
      </c>
      <c r="BN750" s="143">
        <f t="shared" si="106"/>
        <v>0</v>
      </c>
      <c r="BO750" s="143">
        <f t="shared" si="106"/>
        <v>0</v>
      </c>
      <c r="BP750" s="143">
        <f t="shared" si="106"/>
        <v>0</v>
      </c>
      <c r="BQ750" s="143">
        <f t="shared" si="106"/>
        <v>0</v>
      </c>
      <c r="BR750" s="143">
        <f t="shared" si="106"/>
        <v>0</v>
      </c>
      <c r="BS750" s="143">
        <f t="shared" si="104"/>
        <v>0</v>
      </c>
      <c r="BT750" s="143">
        <f t="shared" si="103"/>
        <v>0</v>
      </c>
      <c r="BU750" s="143">
        <f t="shared" si="103"/>
        <v>-2231145</v>
      </c>
      <c r="BV750" s="143">
        <f t="shared" si="103"/>
        <v>0</v>
      </c>
      <c r="BW750" s="143">
        <f t="shared" si="103"/>
        <v>0</v>
      </c>
      <c r="BX750" s="143">
        <f t="shared" si="103"/>
        <v>0</v>
      </c>
      <c r="BY750" s="143" t="e">
        <f>BY292-#REF!</f>
        <v>#REF!</v>
      </c>
      <c r="CA750" s="143" t="e">
        <f>CA292-#REF!</f>
        <v>#REF!</v>
      </c>
      <c r="CB750" s="143" t="e">
        <f>CB292-#REF!</f>
        <v>#REF!</v>
      </c>
    </row>
    <row r="751" spans="8:80" hidden="1" x14ac:dyDescent="0.3">
      <c r="H751" s="143">
        <f t="shared" ref="H751:BS755" si="108">H294-BZ294</f>
        <v>-6682990</v>
      </c>
      <c r="I751" s="143">
        <f t="shared" si="108"/>
        <v>0</v>
      </c>
      <c r="J751" s="143">
        <f t="shared" si="108"/>
        <v>0</v>
      </c>
      <c r="K751" s="143">
        <f t="shared" si="108"/>
        <v>0</v>
      </c>
      <c r="L751" s="143">
        <f t="shared" si="108"/>
        <v>0</v>
      </c>
      <c r="M751" s="143">
        <f t="shared" si="108"/>
        <v>0</v>
      </c>
      <c r="N751" s="143">
        <f t="shared" si="108"/>
        <v>0</v>
      </c>
      <c r="O751" s="143">
        <f t="shared" si="108"/>
        <v>0</v>
      </c>
      <c r="P751" s="143">
        <f t="shared" si="108"/>
        <v>0</v>
      </c>
      <c r="Q751" s="143">
        <f t="shared" si="108"/>
        <v>0</v>
      </c>
      <c r="R751" s="143">
        <f t="shared" si="108"/>
        <v>-380146</v>
      </c>
      <c r="S751" s="143">
        <f t="shared" si="108"/>
        <v>0</v>
      </c>
      <c r="T751" s="143">
        <f t="shared" si="108"/>
        <v>0</v>
      </c>
      <c r="U751" s="143">
        <f t="shared" si="108"/>
        <v>0</v>
      </c>
      <c r="V751" s="143">
        <f t="shared" si="108"/>
        <v>0</v>
      </c>
      <c r="W751" s="143">
        <f t="shared" si="108"/>
        <v>-864816</v>
      </c>
      <c r="X751" s="143">
        <f t="shared" si="108"/>
        <v>0</v>
      </c>
      <c r="Y751" s="143">
        <f t="shared" si="108"/>
        <v>0</v>
      </c>
      <c r="Z751" s="143">
        <f t="shared" si="108"/>
        <v>0</v>
      </c>
      <c r="AA751" s="143">
        <f t="shared" si="108"/>
        <v>0</v>
      </c>
      <c r="AB751" s="143">
        <f t="shared" si="108"/>
        <v>-717062</v>
      </c>
      <c r="AC751" s="143">
        <f t="shared" si="108"/>
        <v>0</v>
      </c>
      <c r="AD751" s="143">
        <f t="shared" si="108"/>
        <v>0</v>
      </c>
      <c r="AE751" s="143">
        <f t="shared" si="108"/>
        <v>0</v>
      </c>
      <c r="AF751" s="143">
        <f t="shared" si="108"/>
        <v>0</v>
      </c>
      <c r="AG751" s="143">
        <f t="shared" si="108"/>
        <v>-661492</v>
      </c>
      <c r="AH751" s="143">
        <f t="shared" si="108"/>
        <v>0</v>
      </c>
      <c r="AI751" s="143">
        <f t="shared" si="108"/>
        <v>0</v>
      </c>
      <c r="AJ751" s="143">
        <f t="shared" si="108"/>
        <v>0</v>
      </c>
      <c r="AK751" s="143">
        <f t="shared" si="108"/>
        <v>0</v>
      </c>
      <c r="AL751" s="143">
        <f t="shared" si="108"/>
        <v>0</v>
      </c>
      <c r="AM751" s="143">
        <f t="shared" si="108"/>
        <v>0</v>
      </c>
      <c r="AN751" s="143">
        <f t="shared" si="108"/>
        <v>0</v>
      </c>
      <c r="AO751" s="143">
        <f t="shared" si="108"/>
        <v>0</v>
      </c>
      <c r="AP751" s="143">
        <f t="shared" si="108"/>
        <v>0</v>
      </c>
      <c r="AQ751" s="143">
        <f t="shared" si="108"/>
        <v>-3171313</v>
      </c>
      <c r="AR751" s="143">
        <f t="shared" si="108"/>
        <v>0</v>
      </c>
      <c r="AS751" s="143">
        <f t="shared" si="108"/>
        <v>0</v>
      </c>
      <c r="AT751" s="143">
        <f t="shared" si="108"/>
        <v>0</v>
      </c>
      <c r="AU751" s="143">
        <f t="shared" si="108"/>
        <v>0</v>
      </c>
      <c r="AV751" s="143">
        <f t="shared" si="108"/>
        <v>-287392</v>
      </c>
      <c r="AW751" s="143">
        <f t="shared" si="108"/>
        <v>0</v>
      </c>
      <c r="AX751" s="143">
        <f t="shared" si="108"/>
        <v>0</v>
      </c>
      <c r="AY751" s="143">
        <f t="shared" si="108"/>
        <v>0</v>
      </c>
      <c r="AZ751" s="143">
        <f t="shared" si="108"/>
        <v>0</v>
      </c>
      <c r="BA751" s="143">
        <f t="shared" si="108"/>
        <v>-600769</v>
      </c>
      <c r="BB751" s="143">
        <f t="shared" si="108"/>
        <v>0</v>
      </c>
      <c r="BC751" s="143">
        <f t="shared" si="108"/>
        <v>0</v>
      </c>
      <c r="BD751" s="143">
        <f t="shared" si="108"/>
        <v>0</v>
      </c>
      <c r="BE751" s="143">
        <f t="shared" si="108"/>
        <v>0</v>
      </c>
      <c r="BF751" s="143">
        <f t="shared" si="108"/>
        <v>0</v>
      </c>
      <c r="BG751" s="143">
        <f t="shared" si="108"/>
        <v>0</v>
      </c>
      <c r="BH751" s="143">
        <f t="shared" si="108"/>
        <v>0</v>
      </c>
      <c r="BI751" s="143">
        <f t="shared" si="108"/>
        <v>0</v>
      </c>
      <c r="BJ751" s="143">
        <f t="shared" si="108"/>
        <v>0</v>
      </c>
      <c r="BK751" s="143">
        <f t="shared" si="108"/>
        <v>0</v>
      </c>
      <c r="BL751" s="143">
        <f t="shared" si="108"/>
        <v>0</v>
      </c>
      <c r="BM751" s="143">
        <f t="shared" si="108"/>
        <v>0</v>
      </c>
      <c r="BN751" s="143">
        <f t="shared" si="108"/>
        <v>0</v>
      </c>
      <c r="BO751" s="143">
        <f t="shared" si="108"/>
        <v>0</v>
      </c>
      <c r="BP751" s="143">
        <f t="shared" si="108"/>
        <v>0</v>
      </c>
      <c r="BQ751" s="143">
        <f t="shared" si="108"/>
        <v>0</v>
      </c>
      <c r="BR751" s="143">
        <f t="shared" si="108"/>
        <v>0</v>
      </c>
      <c r="BS751" s="143">
        <f t="shared" si="108"/>
        <v>0</v>
      </c>
      <c r="BT751" s="143">
        <f t="shared" ref="BP751:BX755" si="109">BT294-EL294</f>
        <v>0</v>
      </c>
      <c r="BU751" s="143">
        <f t="shared" si="109"/>
        <v>-6682990</v>
      </c>
      <c r="BV751" s="143">
        <f t="shared" si="109"/>
        <v>0</v>
      </c>
      <c r="BW751" s="143">
        <f t="shared" si="109"/>
        <v>0</v>
      </c>
      <c r="BX751" s="143">
        <f t="shared" si="109"/>
        <v>0</v>
      </c>
      <c r="BY751" s="143" t="e">
        <f>BY294-#REF!</f>
        <v>#REF!</v>
      </c>
      <c r="CA751" s="143" t="e">
        <f>CA294-#REF!</f>
        <v>#REF!</v>
      </c>
      <c r="CB751" s="143" t="e">
        <f>CB294-#REF!</f>
        <v>#REF!</v>
      </c>
    </row>
    <row r="752" spans="8:80" hidden="1" x14ac:dyDescent="0.3">
      <c r="H752" s="143">
        <f t="shared" si="108"/>
        <v>0</v>
      </c>
      <c r="I752" s="143">
        <f t="shared" si="108"/>
        <v>0</v>
      </c>
      <c r="J752" s="143">
        <f t="shared" si="108"/>
        <v>0</v>
      </c>
      <c r="K752" s="143">
        <f t="shared" si="108"/>
        <v>0</v>
      </c>
      <c r="L752" s="143">
        <f t="shared" si="108"/>
        <v>0</v>
      </c>
      <c r="M752" s="143">
        <f t="shared" si="108"/>
        <v>0</v>
      </c>
      <c r="N752" s="143">
        <f t="shared" si="108"/>
        <v>0</v>
      </c>
      <c r="O752" s="143">
        <f t="shared" si="108"/>
        <v>0</v>
      </c>
      <c r="P752" s="143">
        <f t="shared" si="108"/>
        <v>0</v>
      </c>
      <c r="Q752" s="143">
        <f t="shared" si="108"/>
        <v>0</v>
      </c>
      <c r="R752" s="143">
        <f t="shared" si="108"/>
        <v>0</v>
      </c>
      <c r="S752" s="143">
        <f t="shared" si="108"/>
        <v>0</v>
      </c>
      <c r="T752" s="143">
        <f t="shared" si="108"/>
        <v>0</v>
      </c>
      <c r="U752" s="143">
        <f t="shared" si="108"/>
        <v>0</v>
      </c>
      <c r="V752" s="143">
        <f t="shared" si="108"/>
        <v>0</v>
      </c>
      <c r="W752" s="143">
        <f t="shared" si="108"/>
        <v>0</v>
      </c>
      <c r="X752" s="143">
        <f t="shared" si="108"/>
        <v>0</v>
      </c>
      <c r="Y752" s="143">
        <f t="shared" si="108"/>
        <v>0</v>
      </c>
      <c r="Z752" s="143">
        <f t="shared" si="108"/>
        <v>0</v>
      </c>
      <c r="AA752" s="143">
        <f t="shared" si="108"/>
        <v>0</v>
      </c>
      <c r="AB752" s="143">
        <f t="shared" si="108"/>
        <v>0</v>
      </c>
      <c r="AC752" s="143">
        <f t="shared" si="108"/>
        <v>0</v>
      </c>
      <c r="AD752" s="143">
        <f t="shared" si="108"/>
        <v>0</v>
      </c>
      <c r="AE752" s="143">
        <f t="shared" si="108"/>
        <v>0</v>
      </c>
      <c r="AF752" s="143">
        <f t="shared" si="108"/>
        <v>0</v>
      </c>
      <c r="AG752" s="143">
        <f t="shared" si="108"/>
        <v>0</v>
      </c>
      <c r="AH752" s="143">
        <f t="shared" si="108"/>
        <v>0</v>
      </c>
      <c r="AI752" s="143">
        <f t="shared" si="108"/>
        <v>0</v>
      </c>
      <c r="AJ752" s="143">
        <f t="shared" si="108"/>
        <v>0</v>
      </c>
      <c r="AK752" s="143">
        <f t="shared" si="108"/>
        <v>0</v>
      </c>
      <c r="AL752" s="143">
        <f t="shared" si="108"/>
        <v>0</v>
      </c>
      <c r="AM752" s="143">
        <f t="shared" si="108"/>
        <v>0</v>
      </c>
      <c r="AN752" s="143">
        <f t="shared" si="108"/>
        <v>0</v>
      </c>
      <c r="AO752" s="143">
        <f t="shared" si="108"/>
        <v>0</v>
      </c>
      <c r="AP752" s="143">
        <f t="shared" si="108"/>
        <v>0</v>
      </c>
      <c r="AQ752" s="143">
        <f t="shared" si="108"/>
        <v>0</v>
      </c>
      <c r="AR752" s="143">
        <f t="shared" si="108"/>
        <v>0</v>
      </c>
      <c r="AS752" s="143">
        <f t="shared" si="108"/>
        <v>0</v>
      </c>
      <c r="AT752" s="143">
        <f t="shared" si="108"/>
        <v>0</v>
      </c>
      <c r="AU752" s="143">
        <f t="shared" si="108"/>
        <v>0</v>
      </c>
      <c r="AV752" s="143">
        <f t="shared" si="108"/>
        <v>0</v>
      </c>
      <c r="AW752" s="143">
        <f t="shared" si="108"/>
        <v>0</v>
      </c>
      <c r="AX752" s="143">
        <f t="shared" si="108"/>
        <v>0</v>
      </c>
      <c r="AY752" s="143">
        <f t="shared" si="108"/>
        <v>0</v>
      </c>
      <c r="AZ752" s="143">
        <f t="shared" si="108"/>
        <v>0</v>
      </c>
      <c r="BA752" s="143">
        <f t="shared" si="108"/>
        <v>0</v>
      </c>
      <c r="BB752" s="143">
        <f t="shared" si="108"/>
        <v>0</v>
      </c>
      <c r="BC752" s="143">
        <f t="shared" si="108"/>
        <v>0</v>
      </c>
      <c r="BD752" s="143">
        <f t="shared" si="108"/>
        <v>0</v>
      </c>
      <c r="BE752" s="143">
        <f t="shared" si="108"/>
        <v>0</v>
      </c>
      <c r="BF752" s="143">
        <f t="shared" si="108"/>
        <v>0</v>
      </c>
      <c r="BG752" s="143">
        <f t="shared" si="108"/>
        <v>0</v>
      </c>
      <c r="BH752" s="143">
        <f t="shared" si="108"/>
        <v>0</v>
      </c>
      <c r="BI752" s="143">
        <f t="shared" si="108"/>
        <v>0</v>
      </c>
      <c r="BJ752" s="143">
        <f t="shared" si="108"/>
        <v>0</v>
      </c>
      <c r="BK752" s="143">
        <f t="shared" si="108"/>
        <v>0</v>
      </c>
      <c r="BL752" s="143">
        <f t="shared" si="108"/>
        <v>0</v>
      </c>
      <c r="BM752" s="143">
        <f t="shared" si="108"/>
        <v>0</v>
      </c>
      <c r="BN752" s="143">
        <f t="shared" si="108"/>
        <v>0</v>
      </c>
      <c r="BO752" s="143">
        <f t="shared" si="108"/>
        <v>0</v>
      </c>
      <c r="BP752" s="143">
        <f t="shared" si="109"/>
        <v>0</v>
      </c>
      <c r="BQ752" s="143">
        <f t="shared" si="109"/>
        <v>0</v>
      </c>
      <c r="BR752" s="143">
        <f t="shared" si="109"/>
        <v>0</v>
      </c>
      <c r="BS752" s="143">
        <f t="shared" si="109"/>
        <v>0</v>
      </c>
      <c r="BT752" s="143">
        <f t="shared" si="109"/>
        <v>0</v>
      </c>
      <c r="BU752" s="143">
        <f t="shared" si="109"/>
        <v>0</v>
      </c>
      <c r="BV752" s="143">
        <f t="shared" si="109"/>
        <v>0</v>
      </c>
      <c r="BW752" s="143">
        <f t="shared" si="109"/>
        <v>0</v>
      </c>
      <c r="BX752" s="143">
        <f t="shared" si="109"/>
        <v>0</v>
      </c>
      <c r="BY752" s="143" t="e">
        <f>BY295-#REF!</f>
        <v>#REF!</v>
      </c>
      <c r="CA752" s="143" t="e">
        <f>CA295-#REF!</f>
        <v>#REF!</v>
      </c>
      <c r="CB752" s="143" t="e">
        <f>CB295-#REF!</f>
        <v>#REF!</v>
      </c>
    </row>
    <row r="753" spans="8:80" hidden="1" x14ac:dyDescent="0.3">
      <c r="H753" s="143">
        <f t="shared" si="108"/>
        <v>-4262896</v>
      </c>
      <c r="I753" s="143">
        <f t="shared" si="108"/>
        <v>0</v>
      </c>
      <c r="J753" s="143">
        <f t="shared" si="108"/>
        <v>0</v>
      </c>
      <c r="K753" s="143">
        <f t="shared" si="108"/>
        <v>0</v>
      </c>
      <c r="L753" s="143">
        <f t="shared" si="108"/>
        <v>0</v>
      </c>
      <c r="M753" s="143">
        <f t="shared" si="108"/>
        <v>0</v>
      </c>
      <c r="N753" s="143">
        <f t="shared" si="108"/>
        <v>0</v>
      </c>
      <c r="O753" s="143">
        <f t="shared" si="108"/>
        <v>0</v>
      </c>
      <c r="P753" s="143">
        <f t="shared" si="108"/>
        <v>0</v>
      </c>
      <c r="Q753" s="143">
        <f t="shared" si="108"/>
        <v>0</v>
      </c>
      <c r="R753" s="143">
        <f t="shared" si="108"/>
        <v>-2082994</v>
      </c>
      <c r="S753" s="143">
        <f t="shared" si="108"/>
        <v>0</v>
      </c>
      <c r="T753" s="143">
        <f t="shared" si="108"/>
        <v>0</v>
      </c>
      <c r="U753" s="143">
        <f t="shared" si="108"/>
        <v>0</v>
      </c>
      <c r="V753" s="143">
        <f t="shared" si="108"/>
        <v>0</v>
      </c>
      <c r="W753" s="143">
        <f t="shared" si="108"/>
        <v>0</v>
      </c>
      <c r="X753" s="143">
        <f t="shared" si="108"/>
        <v>0</v>
      </c>
      <c r="Y753" s="143">
        <f t="shared" si="108"/>
        <v>0</v>
      </c>
      <c r="Z753" s="143">
        <f t="shared" si="108"/>
        <v>0</v>
      </c>
      <c r="AA753" s="143">
        <f t="shared" si="108"/>
        <v>0</v>
      </c>
      <c r="AB753" s="143">
        <f t="shared" si="108"/>
        <v>-1269037</v>
      </c>
      <c r="AC753" s="143">
        <f t="shared" si="108"/>
        <v>0</v>
      </c>
      <c r="AD753" s="143">
        <f t="shared" si="108"/>
        <v>0</v>
      </c>
      <c r="AE753" s="143">
        <f t="shared" si="108"/>
        <v>0</v>
      </c>
      <c r="AF753" s="143">
        <f t="shared" si="108"/>
        <v>0</v>
      </c>
      <c r="AG753" s="143">
        <f t="shared" si="108"/>
        <v>-910865</v>
      </c>
      <c r="AH753" s="143">
        <f t="shared" si="108"/>
        <v>0</v>
      </c>
      <c r="AI753" s="143">
        <f t="shared" si="108"/>
        <v>0</v>
      </c>
      <c r="AJ753" s="143">
        <f t="shared" si="108"/>
        <v>0</v>
      </c>
      <c r="AK753" s="143">
        <f t="shared" si="108"/>
        <v>0</v>
      </c>
      <c r="AL753" s="143">
        <f t="shared" si="108"/>
        <v>0</v>
      </c>
      <c r="AM753" s="143">
        <f t="shared" si="108"/>
        <v>0</v>
      </c>
      <c r="AN753" s="143">
        <f t="shared" si="108"/>
        <v>0</v>
      </c>
      <c r="AO753" s="143">
        <f t="shared" si="108"/>
        <v>0</v>
      </c>
      <c r="AP753" s="143">
        <f t="shared" si="108"/>
        <v>0</v>
      </c>
      <c r="AQ753" s="143">
        <f t="shared" si="108"/>
        <v>0</v>
      </c>
      <c r="AR753" s="143">
        <f t="shared" si="108"/>
        <v>0</v>
      </c>
      <c r="AS753" s="143">
        <f t="shared" si="108"/>
        <v>0</v>
      </c>
      <c r="AT753" s="143">
        <f t="shared" si="108"/>
        <v>0</v>
      </c>
      <c r="AU753" s="143">
        <f t="shared" si="108"/>
        <v>0</v>
      </c>
      <c r="AV753" s="143">
        <f t="shared" si="108"/>
        <v>0</v>
      </c>
      <c r="AW753" s="143">
        <f t="shared" si="108"/>
        <v>0</v>
      </c>
      <c r="AX753" s="143">
        <f t="shared" si="108"/>
        <v>0</v>
      </c>
      <c r="AY753" s="143">
        <f t="shared" si="108"/>
        <v>0</v>
      </c>
      <c r="AZ753" s="143">
        <f t="shared" si="108"/>
        <v>0</v>
      </c>
      <c r="BA753" s="143">
        <f t="shared" si="108"/>
        <v>0</v>
      </c>
      <c r="BB753" s="143">
        <f t="shared" si="108"/>
        <v>0</v>
      </c>
      <c r="BC753" s="143">
        <f t="shared" si="108"/>
        <v>0</v>
      </c>
      <c r="BD753" s="143">
        <f t="shared" si="108"/>
        <v>0</v>
      </c>
      <c r="BE753" s="143">
        <f t="shared" si="108"/>
        <v>0</v>
      </c>
      <c r="BF753" s="143">
        <f t="shared" si="108"/>
        <v>0</v>
      </c>
      <c r="BG753" s="143">
        <f t="shared" si="108"/>
        <v>0</v>
      </c>
      <c r="BH753" s="143">
        <f t="shared" si="108"/>
        <v>0</v>
      </c>
      <c r="BI753" s="143">
        <f t="shared" si="108"/>
        <v>0</v>
      </c>
      <c r="BJ753" s="143">
        <f t="shared" si="108"/>
        <v>0</v>
      </c>
      <c r="BK753" s="143">
        <f t="shared" si="108"/>
        <v>0</v>
      </c>
      <c r="BL753" s="143">
        <f t="shared" si="108"/>
        <v>0</v>
      </c>
      <c r="BM753" s="143">
        <f t="shared" si="108"/>
        <v>0</v>
      </c>
      <c r="BN753" s="143">
        <f t="shared" si="108"/>
        <v>0</v>
      </c>
      <c r="BO753" s="143">
        <f t="shared" si="108"/>
        <v>0</v>
      </c>
      <c r="BP753" s="143">
        <f t="shared" si="109"/>
        <v>0</v>
      </c>
      <c r="BQ753" s="143">
        <f t="shared" si="109"/>
        <v>0</v>
      </c>
      <c r="BR753" s="143">
        <f t="shared" si="109"/>
        <v>0</v>
      </c>
      <c r="BS753" s="143">
        <f t="shared" si="109"/>
        <v>0</v>
      </c>
      <c r="BT753" s="143">
        <f t="shared" si="109"/>
        <v>0</v>
      </c>
      <c r="BU753" s="143">
        <f t="shared" si="109"/>
        <v>-4262896</v>
      </c>
      <c r="BV753" s="143">
        <f t="shared" si="109"/>
        <v>0</v>
      </c>
      <c r="BW753" s="143">
        <f t="shared" si="109"/>
        <v>0</v>
      </c>
      <c r="BX753" s="143">
        <f t="shared" si="109"/>
        <v>0</v>
      </c>
      <c r="BY753" s="143" t="e">
        <f>BY296-#REF!</f>
        <v>#REF!</v>
      </c>
      <c r="CA753" s="143" t="e">
        <f>CA296-#REF!</f>
        <v>#REF!</v>
      </c>
      <c r="CB753" s="143" t="e">
        <f>CB296-#REF!</f>
        <v>#REF!</v>
      </c>
    </row>
    <row r="754" spans="8:80" hidden="1" x14ac:dyDescent="0.3">
      <c r="H754" s="143">
        <f t="shared" si="108"/>
        <v>-1799675</v>
      </c>
      <c r="I754" s="143">
        <f t="shared" si="108"/>
        <v>0</v>
      </c>
      <c r="J754" s="143">
        <f t="shared" si="108"/>
        <v>0</v>
      </c>
      <c r="K754" s="143">
        <f t="shared" si="108"/>
        <v>0</v>
      </c>
      <c r="L754" s="143">
        <f t="shared" si="108"/>
        <v>0</v>
      </c>
      <c r="M754" s="143">
        <f t="shared" si="108"/>
        <v>0</v>
      </c>
      <c r="N754" s="143">
        <f t="shared" si="108"/>
        <v>0</v>
      </c>
      <c r="O754" s="143">
        <f t="shared" si="108"/>
        <v>0</v>
      </c>
      <c r="P754" s="143">
        <f t="shared" si="108"/>
        <v>0</v>
      </c>
      <c r="Q754" s="143">
        <f t="shared" si="108"/>
        <v>0</v>
      </c>
      <c r="R754" s="143">
        <f t="shared" si="108"/>
        <v>-875987</v>
      </c>
      <c r="S754" s="143">
        <f t="shared" si="108"/>
        <v>0</v>
      </c>
      <c r="T754" s="143">
        <f t="shared" si="108"/>
        <v>0</v>
      </c>
      <c r="U754" s="143">
        <f t="shared" si="108"/>
        <v>0</v>
      </c>
      <c r="V754" s="143">
        <f t="shared" si="108"/>
        <v>0</v>
      </c>
      <c r="W754" s="143">
        <f t="shared" si="108"/>
        <v>0</v>
      </c>
      <c r="X754" s="143">
        <f t="shared" si="108"/>
        <v>0</v>
      </c>
      <c r="Y754" s="143">
        <f t="shared" si="108"/>
        <v>0</v>
      </c>
      <c r="Z754" s="143">
        <f t="shared" si="108"/>
        <v>0</v>
      </c>
      <c r="AA754" s="143">
        <f t="shared" si="108"/>
        <v>0</v>
      </c>
      <c r="AB754" s="143">
        <f t="shared" si="108"/>
        <v>-534987</v>
      </c>
      <c r="AC754" s="143">
        <f t="shared" si="108"/>
        <v>0</v>
      </c>
      <c r="AD754" s="143">
        <f t="shared" si="108"/>
        <v>0</v>
      </c>
      <c r="AE754" s="143">
        <f t="shared" si="108"/>
        <v>0</v>
      </c>
      <c r="AF754" s="143">
        <f t="shared" si="108"/>
        <v>0</v>
      </c>
      <c r="AG754" s="143">
        <f t="shared" si="108"/>
        <v>-388701</v>
      </c>
      <c r="AH754" s="143">
        <f t="shared" si="108"/>
        <v>0</v>
      </c>
      <c r="AI754" s="143">
        <f t="shared" si="108"/>
        <v>0</v>
      </c>
      <c r="AJ754" s="143">
        <f t="shared" si="108"/>
        <v>0</v>
      </c>
      <c r="AK754" s="143">
        <f t="shared" si="108"/>
        <v>0</v>
      </c>
      <c r="AL754" s="143">
        <f t="shared" si="108"/>
        <v>0</v>
      </c>
      <c r="AM754" s="143">
        <f t="shared" si="108"/>
        <v>0</v>
      </c>
      <c r="AN754" s="143">
        <f t="shared" si="108"/>
        <v>0</v>
      </c>
      <c r="AO754" s="143">
        <f t="shared" si="108"/>
        <v>0</v>
      </c>
      <c r="AP754" s="143">
        <f t="shared" si="108"/>
        <v>0</v>
      </c>
      <c r="AQ754" s="143">
        <f t="shared" si="108"/>
        <v>0</v>
      </c>
      <c r="AR754" s="143">
        <f t="shared" si="108"/>
        <v>0</v>
      </c>
      <c r="AS754" s="143">
        <f t="shared" si="108"/>
        <v>0</v>
      </c>
      <c r="AT754" s="143">
        <f t="shared" si="108"/>
        <v>0</v>
      </c>
      <c r="AU754" s="143">
        <f t="shared" si="108"/>
        <v>0</v>
      </c>
      <c r="AV754" s="143">
        <f t="shared" si="108"/>
        <v>0</v>
      </c>
      <c r="AW754" s="143">
        <f t="shared" si="108"/>
        <v>0</v>
      </c>
      <c r="AX754" s="143">
        <f t="shared" si="108"/>
        <v>0</v>
      </c>
      <c r="AY754" s="143">
        <f t="shared" si="108"/>
        <v>0</v>
      </c>
      <c r="AZ754" s="143">
        <f t="shared" si="108"/>
        <v>0</v>
      </c>
      <c r="BA754" s="143">
        <f t="shared" si="108"/>
        <v>0</v>
      </c>
      <c r="BB754" s="143">
        <f t="shared" si="108"/>
        <v>0</v>
      </c>
      <c r="BC754" s="143">
        <f t="shared" si="108"/>
        <v>0</v>
      </c>
      <c r="BD754" s="143">
        <f t="shared" si="108"/>
        <v>0</v>
      </c>
      <c r="BE754" s="143">
        <f t="shared" si="108"/>
        <v>0</v>
      </c>
      <c r="BF754" s="143">
        <f t="shared" si="108"/>
        <v>0</v>
      </c>
      <c r="BG754" s="143">
        <f t="shared" si="108"/>
        <v>0</v>
      </c>
      <c r="BH754" s="143">
        <f t="shared" si="108"/>
        <v>0</v>
      </c>
      <c r="BI754" s="143">
        <f t="shared" si="108"/>
        <v>0</v>
      </c>
      <c r="BJ754" s="143">
        <f t="shared" si="108"/>
        <v>0</v>
      </c>
      <c r="BK754" s="143">
        <f t="shared" si="108"/>
        <v>0</v>
      </c>
      <c r="BL754" s="143">
        <f t="shared" si="108"/>
        <v>0</v>
      </c>
      <c r="BM754" s="143">
        <f t="shared" si="108"/>
        <v>0</v>
      </c>
      <c r="BN754" s="143">
        <f t="shared" si="108"/>
        <v>0</v>
      </c>
      <c r="BO754" s="143">
        <f t="shared" si="108"/>
        <v>0</v>
      </c>
      <c r="BP754" s="143">
        <f t="shared" si="109"/>
        <v>0</v>
      </c>
      <c r="BQ754" s="143">
        <f t="shared" si="109"/>
        <v>0</v>
      </c>
      <c r="BR754" s="143">
        <f t="shared" si="109"/>
        <v>0</v>
      </c>
      <c r="BS754" s="143">
        <f t="shared" si="109"/>
        <v>0</v>
      </c>
      <c r="BT754" s="143">
        <f t="shared" si="109"/>
        <v>0</v>
      </c>
      <c r="BU754" s="143">
        <f t="shared" si="109"/>
        <v>-1799675</v>
      </c>
      <c r="BV754" s="143">
        <f t="shared" si="109"/>
        <v>0</v>
      </c>
      <c r="BW754" s="143">
        <f t="shared" si="109"/>
        <v>0</v>
      </c>
      <c r="BX754" s="143">
        <f t="shared" si="109"/>
        <v>0</v>
      </c>
      <c r="BY754" s="143" t="e">
        <f>BY297-#REF!</f>
        <v>#REF!</v>
      </c>
      <c r="CA754" s="143" t="e">
        <f>CA297-#REF!</f>
        <v>#REF!</v>
      </c>
      <c r="CB754" s="143" t="e">
        <f>CB297-#REF!</f>
        <v>#REF!</v>
      </c>
    </row>
    <row r="755" spans="8:80" hidden="1" x14ac:dyDescent="0.3">
      <c r="H755" s="143">
        <f t="shared" si="108"/>
        <v>-933839</v>
      </c>
      <c r="I755" s="143">
        <f t="shared" si="108"/>
        <v>0</v>
      </c>
      <c r="J755" s="143">
        <f t="shared" si="108"/>
        <v>0</v>
      </c>
      <c r="K755" s="143">
        <f t="shared" si="108"/>
        <v>0</v>
      </c>
      <c r="L755" s="143">
        <f t="shared" si="108"/>
        <v>0</v>
      </c>
      <c r="M755" s="143">
        <f t="shared" si="108"/>
        <v>0</v>
      </c>
      <c r="N755" s="143">
        <f t="shared" si="108"/>
        <v>0</v>
      </c>
      <c r="O755" s="143">
        <f t="shared" si="108"/>
        <v>0</v>
      </c>
      <c r="P755" s="143">
        <f t="shared" si="108"/>
        <v>0</v>
      </c>
      <c r="Q755" s="143">
        <f t="shared" si="108"/>
        <v>0</v>
      </c>
      <c r="R755" s="143">
        <f t="shared" si="108"/>
        <v>-469441</v>
      </c>
      <c r="S755" s="143">
        <f t="shared" ref="S755:BO755" si="110">S298-CK298</f>
        <v>0</v>
      </c>
      <c r="T755" s="143">
        <f t="shared" si="110"/>
        <v>0</v>
      </c>
      <c r="U755" s="143">
        <f t="shared" si="110"/>
        <v>0</v>
      </c>
      <c r="V755" s="143">
        <f t="shared" si="110"/>
        <v>0</v>
      </c>
      <c r="W755" s="143">
        <f t="shared" si="110"/>
        <v>0</v>
      </c>
      <c r="X755" s="143">
        <f t="shared" si="110"/>
        <v>0</v>
      </c>
      <c r="Y755" s="143">
        <f t="shared" si="110"/>
        <v>0</v>
      </c>
      <c r="Z755" s="143">
        <f t="shared" si="110"/>
        <v>0</v>
      </c>
      <c r="AA755" s="143">
        <f t="shared" si="110"/>
        <v>0</v>
      </c>
      <c r="AB755" s="143">
        <f t="shared" si="110"/>
        <v>-273508</v>
      </c>
      <c r="AC755" s="143">
        <f t="shared" si="110"/>
        <v>0</v>
      </c>
      <c r="AD755" s="143">
        <f t="shared" si="110"/>
        <v>0</v>
      </c>
      <c r="AE755" s="143">
        <f t="shared" si="110"/>
        <v>0</v>
      </c>
      <c r="AF755" s="143">
        <f t="shared" si="110"/>
        <v>0</v>
      </c>
      <c r="AG755" s="143">
        <f t="shared" si="110"/>
        <v>-190890</v>
      </c>
      <c r="AH755" s="143">
        <f t="shared" si="110"/>
        <v>0</v>
      </c>
      <c r="AI755" s="143">
        <f t="shared" si="110"/>
        <v>0</v>
      </c>
      <c r="AJ755" s="143">
        <f t="shared" si="110"/>
        <v>0</v>
      </c>
      <c r="AK755" s="143">
        <f t="shared" si="110"/>
        <v>0</v>
      </c>
      <c r="AL755" s="143">
        <f t="shared" si="110"/>
        <v>0</v>
      </c>
      <c r="AM755" s="143">
        <f t="shared" si="110"/>
        <v>0</v>
      </c>
      <c r="AN755" s="143">
        <f t="shared" si="110"/>
        <v>0</v>
      </c>
      <c r="AO755" s="143">
        <f t="shared" si="110"/>
        <v>0</v>
      </c>
      <c r="AP755" s="143">
        <f t="shared" si="110"/>
        <v>0</v>
      </c>
      <c r="AQ755" s="143">
        <f t="shared" si="110"/>
        <v>0</v>
      </c>
      <c r="AR755" s="143">
        <f t="shared" si="110"/>
        <v>0</v>
      </c>
      <c r="AS755" s="143">
        <f t="shared" si="110"/>
        <v>0</v>
      </c>
      <c r="AT755" s="143">
        <f t="shared" si="110"/>
        <v>0</v>
      </c>
      <c r="AU755" s="143">
        <f t="shared" si="110"/>
        <v>0</v>
      </c>
      <c r="AV755" s="143">
        <f t="shared" si="110"/>
        <v>0</v>
      </c>
      <c r="AW755" s="143">
        <f t="shared" si="110"/>
        <v>0</v>
      </c>
      <c r="AX755" s="143">
        <f t="shared" si="110"/>
        <v>0</v>
      </c>
      <c r="AY755" s="143">
        <f t="shared" si="110"/>
        <v>0</v>
      </c>
      <c r="AZ755" s="143">
        <f t="shared" si="110"/>
        <v>0</v>
      </c>
      <c r="BA755" s="143">
        <f t="shared" si="110"/>
        <v>0</v>
      </c>
      <c r="BB755" s="143">
        <f t="shared" si="110"/>
        <v>0</v>
      </c>
      <c r="BC755" s="143">
        <f t="shared" si="110"/>
        <v>0</v>
      </c>
      <c r="BD755" s="143">
        <f t="shared" si="110"/>
        <v>0</v>
      </c>
      <c r="BE755" s="143">
        <f t="shared" si="110"/>
        <v>0</v>
      </c>
      <c r="BF755" s="143">
        <f t="shared" si="110"/>
        <v>0</v>
      </c>
      <c r="BG755" s="143">
        <f t="shared" si="110"/>
        <v>0</v>
      </c>
      <c r="BH755" s="143">
        <f t="shared" si="110"/>
        <v>0</v>
      </c>
      <c r="BI755" s="143">
        <f t="shared" si="110"/>
        <v>0</v>
      </c>
      <c r="BJ755" s="143">
        <f t="shared" si="110"/>
        <v>0</v>
      </c>
      <c r="BK755" s="143">
        <f t="shared" si="110"/>
        <v>0</v>
      </c>
      <c r="BL755" s="143">
        <f t="shared" si="110"/>
        <v>0</v>
      </c>
      <c r="BM755" s="143">
        <f t="shared" si="110"/>
        <v>0</v>
      </c>
      <c r="BN755" s="143">
        <f t="shared" si="110"/>
        <v>0</v>
      </c>
      <c r="BO755" s="143">
        <f t="shared" si="110"/>
        <v>0</v>
      </c>
      <c r="BP755" s="143">
        <f t="shared" si="109"/>
        <v>0</v>
      </c>
      <c r="BQ755" s="143">
        <f t="shared" si="109"/>
        <v>0</v>
      </c>
      <c r="BR755" s="143">
        <f t="shared" si="109"/>
        <v>0</v>
      </c>
      <c r="BS755" s="143">
        <f t="shared" si="109"/>
        <v>0</v>
      </c>
      <c r="BT755" s="143">
        <f t="shared" si="109"/>
        <v>0</v>
      </c>
      <c r="BU755" s="143">
        <f t="shared" si="109"/>
        <v>-933839</v>
      </c>
      <c r="BV755" s="143">
        <f t="shared" si="109"/>
        <v>0</v>
      </c>
      <c r="BW755" s="143">
        <f t="shared" si="109"/>
        <v>0</v>
      </c>
      <c r="BX755" s="143">
        <f t="shared" si="109"/>
        <v>0</v>
      </c>
      <c r="BY755" s="143" t="e">
        <f>BY298-#REF!</f>
        <v>#REF!</v>
      </c>
      <c r="CA755" s="143" t="e">
        <f>CA298-#REF!</f>
        <v>#REF!</v>
      </c>
      <c r="CB755" s="143" t="e">
        <f>CB298-#REF!</f>
        <v>#REF!</v>
      </c>
    </row>
    <row r="756" spans="8:80" hidden="1" x14ac:dyDescent="0.3">
      <c r="H756" s="143">
        <f t="shared" ref="H756:BS760" si="111">H300-BZ300</f>
        <v>-1529382</v>
      </c>
      <c r="I756" s="143">
        <f t="shared" si="111"/>
        <v>0</v>
      </c>
      <c r="J756" s="143">
        <f t="shared" si="111"/>
        <v>0</v>
      </c>
      <c r="K756" s="143">
        <f t="shared" si="111"/>
        <v>0</v>
      </c>
      <c r="L756" s="143">
        <f t="shared" si="111"/>
        <v>0</v>
      </c>
      <c r="M756" s="143">
        <f t="shared" si="111"/>
        <v>0</v>
      </c>
      <c r="N756" s="143">
        <f t="shared" si="111"/>
        <v>0</v>
      </c>
      <c r="O756" s="143">
        <f t="shared" si="111"/>
        <v>0</v>
      </c>
      <c r="P756" s="143">
        <f t="shared" si="111"/>
        <v>0</v>
      </c>
      <c r="Q756" s="143">
        <f t="shared" si="111"/>
        <v>0</v>
      </c>
      <c r="R756" s="143">
        <f t="shared" si="111"/>
        <v>-737566</v>
      </c>
      <c r="S756" s="143">
        <f t="shared" si="111"/>
        <v>0</v>
      </c>
      <c r="T756" s="143">
        <f t="shared" si="111"/>
        <v>0</v>
      </c>
      <c r="U756" s="143">
        <f t="shared" si="111"/>
        <v>0</v>
      </c>
      <c r="V756" s="143">
        <f t="shared" si="111"/>
        <v>0</v>
      </c>
      <c r="W756" s="143">
        <f t="shared" si="111"/>
        <v>0</v>
      </c>
      <c r="X756" s="143">
        <f t="shared" si="111"/>
        <v>0</v>
      </c>
      <c r="Y756" s="143">
        <f t="shared" si="111"/>
        <v>0</v>
      </c>
      <c r="Z756" s="143">
        <f t="shared" si="111"/>
        <v>0</v>
      </c>
      <c r="AA756" s="143">
        <f t="shared" si="111"/>
        <v>0</v>
      </c>
      <c r="AB756" s="143">
        <f t="shared" si="111"/>
        <v>-460542</v>
      </c>
      <c r="AC756" s="143">
        <f t="shared" si="111"/>
        <v>0</v>
      </c>
      <c r="AD756" s="143">
        <f t="shared" si="111"/>
        <v>0</v>
      </c>
      <c r="AE756" s="143">
        <f t="shared" si="111"/>
        <v>0</v>
      </c>
      <c r="AF756" s="143">
        <f t="shared" si="111"/>
        <v>0</v>
      </c>
      <c r="AG756" s="143">
        <f t="shared" si="111"/>
        <v>-331274</v>
      </c>
      <c r="AH756" s="143">
        <f t="shared" si="111"/>
        <v>0</v>
      </c>
      <c r="AI756" s="143">
        <f t="shared" si="111"/>
        <v>0</v>
      </c>
      <c r="AJ756" s="143">
        <f t="shared" si="111"/>
        <v>0</v>
      </c>
      <c r="AK756" s="143">
        <f t="shared" si="111"/>
        <v>0</v>
      </c>
      <c r="AL756" s="143">
        <f t="shared" si="111"/>
        <v>0</v>
      </c>
      <c r="AM756" s="143">
        <f t="shared" si="111"/>
        <v>0</v>
      </c>
      <c r="AN756" s="143">
        <f t="shared" si="111"/>
        <v>0</v>
      </c>
      <c r="AO756" s="143">
        <f t="shared" si="111"/>
        <v>0</v>
      </c>
      <c r="AP756" s="143">
        <f t="shared" si="111"/>
        <v>0</v>
      </c>
      <c r="AQ756" s="143">
        <f t="shared" si="111"/>
        <v>0</v>
      </c>
      <c r="AR756" s="143">
        <f t="shared" si="111"/>
        <v>0</v>
      </c>
      <c r="AS756" s="143">
        <f t="shared" si="111"/>
        <v>0</v>
      </c>
      <c r="AT756" s="143">
        <f t="shared" si="111"/>
        <v>0</v>
      </c>
      <c r="AU756" s="143">
        <f t="shared" si="111"/>
        <v>0</v>
      </c>
      <c r="AV756" s="143">
        <f t="shared" si="111"/>
        <v>0</v>
      </c>
      <c r="AW756" s="143">
        <f t="shared" si="111"/>
        <v>0</v>
      </c>
      <c r="AX756" s="143">
        <f t="shared" si="111"/>
        <v>0</v>
      </c>
      <c r="AY756" s="143">
        <f t="shared" si="111"/>
        <v>0</v>
      </c>
      <c r="AZ756" s="143">
        <f t="shared" si="111"/>
        <v>0</v>
      </c>
      <c r="BA756" s="143">
        <f t="shared" si="111"/>
        <v>0</v>
      </c>
      <c r="BB756" s="143">
        <f t="shared" si="111"/>
        <v>0</v>
      </c>
      <c r="BC756" s="143">
        <f t="shared" si="111"/>
        <v>0</v>
      </c>
      <c r="BD756" s="143">
        <f t="shared" si="111"/>
        <v>0</v>
      </c>
      <c r="BE756" s="143">
        <f t="shared" si="111"/>
        <v>0</v>
      </c>
      <c r="BF756" s="143">
        <f t="shared" si="111"/>
        <v>0</v>
      </c>
      <c r="BG756" s="143">
        <f t="shared" si="111"/>
        <v>0</v>
      </c>
      <c r="BH756" s="143">
        <f t="shared" si="111"/>
        <v>0</v>
      </c>
      <c r="BI756" s="143">
        <f t="shared" si="111"/>
        <v>0</v>
      </c>
      <c r="BJ756" s="143">
        <f t="shared" si="111"/>
        <v>0</v>
      </c>
      <c r="BK756" s="143">
        <f t="shared" si="111"/>
        <v>0</v>
      </c>
      <c r="BL756" s="143">
        <f t="shared" si="111"/>
        <v>0</v>
      </c>
      <c r="BM756" s="143">
        <f t="shared" si="111"/>
        <v>0</v>
      </c>
      <c r="BN756" s="143">
        <f t="shared" si="111"/>
        <v>0</v>
      </c>
      <c r="BO756" s="143">
        <f t="shared" si="111"/>
        <v>0</v>
      </c>
      <c r="BP756" s="143">
        <f t="shared" si="111"/>
        <v>0</v>
      </c>
      <c r="BQ756" s="143">
        <f t="shared" si="111"/>
        <v>0</v>
      </c>
      <c r="BR756" s="143">
        <f t="shared" si="111"/>
        <v>0</v>
      </c>
      <c r="BS756" s="143">
        <f t="shared" si="111"/>
        <v>0</v>
      </c>
      <c r="BT756" s="143">
        <f t="shared" ref="BP756:BX760" si="112">BT300-EL300</f>
        <v>0</v>
      </c>
      <c r="BU756" s="143">
        <f t="shared" si="112"/>
        <v>-1529382</v>
      </c>
      <c r="BV756" s="143">
        <f t="shared" si="112"/>
        <v>0</v>
      </c>
      <c r="BW756" s="143">
        <f t="shared" si="112"/>
        <v>0</v>
      </c>
      <c r="BX756" s="143">
        <f t="shared" si="112"/>
        <v>0</v>
      </c>
      <c r="BY756" s="143" t="e">
        <f>BY300-#REF!</f>
        <v>#REF!</v>
      </c>
      <c r="CA756" s="143" t="e">
        <f>CA300-#REF!</f>
        <v>#REF!</v>
      </c>
      <c r="CB756" s="143" t="e">
        <f>CB300-#REF!</f>
        <v>#REF!</v>
      </c>
    </row>
    <row r="757" spans="8:80" hidden="1" x14ac:dyDescent="0.3">
      <c r="H757" s="143">
        <f t="shared" si="111"/>
        <v>0</v>
      </c>
      <c r="I757" s="143">
        <f t="shared" si="111"/>
        <v>0</v>
      </c>
      <c r="J757" s="143">
        <f t="shared" si="111"/>
        <v>0</v>
      </c>
      <c r="K757" s="143">
        <f t="shared" si="111"/>
        <v>0</v>
      </c>
      <c r="L757" s="143">
        <f t="shared" si="111"/>
        <v>0</v>
      </c>
      <c r="M757" s="143">
        <f t="shared" si="111"/>
        <v>0</v>
      </c>
      <c r="N757" s="143">
        <f t="shared" si="111"/>
        <v>0</v>
      </c>
      <c r="O757" s="143">
        <f t="shared" si="111"/>
        <v>0</v>
      </c>
      <c r="P757" s="143">
        <f t="shared" si="111"/>
        <v>0</v>
      </c>
      <c r="Q757" s="143">
        <f t="shared" si="111"/>
        <v>0</v>
      </c>
      <c r="R757" s="143">
        <f t="shared" si="111"/>
        <v>0</v>
      </c>
      <c r="S757" s="143">
        <f t="shared" si="111"/>
        <v>0</v>
      </c>
      <c r="T757" s="143">
        <f t="shared" si="111"/>
        <v>0</v>
      </c>
      <c r="U757" s="143">
        <f t="shared" si="111"/>
        <v>0</v>
      </c>
      <c r="V757" s="143">
        <f t="shared" si="111"/>
        <v>0</v>
      </c>
      <c r="W757" s="143">
        <f t="shared" si="111"/>
        <v>0</v>
      </c>
      <c r="X757" s="143">
        <f t="shared" si="111"/>
        <v>0</v>
      </c>
      <c r="Y757" s="143">
        <f t="shared" si="111"/>
        <v>0</v>
      </c>
      <c r="Z757" s="143">
        <f t="shared" si="111"/>
        <v>0</v>
      </c>
      <c r="AA757" s="143">
        <f t="shared" si="111"/>
        <v>0</v>
      </c>
      <c r="AB757" s="143">
        <f t="shared" si="111"/>
        <v>0</v>
      </c>
      <c r="AC757" s="143">
        <f t="shared" si="111"/>
        <v>0</v>
      </c>
      <c r="AD757" s="143">
        <f t="shared" si="111"/>
        <v>0</v>
      </c>
      <c r="AE757" s="143">
        <f t="shared" si="111"/>
        <v>0</v>
      </c>
      <c r="AF757" s="143">
        <f t="shared" si="111"/>
        <v>0</v>
      </c>
      <c r="AG757" s="143">
        <f t="shared" si="111"/>
        <v>0</v>
      </c>
      <c r="AH757" s="143">
        <f t="shared" si="111"/>
        <v>0</v>
      </c>
      <c r="AI757" s="143">
        <f t="shared" si="111"/>
        <v>0</v>
      </c>
      <c r="AJ757" s="143">
        <f t="shared" si="111"/>
        <v>0</v>
      </c>
      <c r="AK757" s="143">
        <f t="shared" si="111"/>
        <v>0</v>
      </c>
      <c r="AL757" s="143">
        <f t="shared" si="111"/>
        <v>0</v>
      </c>
      <c r="AM757" s="143">
        <f t="shared" si="111"/>
        <v>0</v>
      </c>
      <c r="AN757" s="143">
        <f t="shared" si="111"/>
        <v>0</v>
      </c>
      <c r="AO757" s="143">
        <f t="shared" si="111"/>
        <v>0</v>
      </c>
      <c r="AP757" s="143">
        <f t="shared" si="111"/>
        <v>0</v>
      </c>
      <c r="AQ757" s="143">
        <f t="shared" si="111"/>
        <v>0</v>
      </c>
      <c r="AR757" s="143">
        <f t="shared" si="111"/>
        <v>0</v>
      </c>
      <c r="AS757" s="143">
        <f t="shared" si="111"/>
        <v>0</v>
      </c>
      <c r="AT757" s="143">
        <f t="shared" si="111"/>
        <v>0</v>
      </c>
      <c r="AU757" s="143">
        <f t="shared" si="111"/>
        <v>0</v>
      </c>
      <c r="AV757" s="143">
        <f t="shared" si="111"/>
        <v>0</v>
      </c>
      <c r="AW757" s="143">
        <f t="shared" si="111"/>
        <v>0</v>
      </c>
      <c r="AX757" s="143">
        <f t="shared" si="111"/>
        <v>0</v>
      </c>
      <c r="AY757" s="143">
        <f t="shared" si="111"/>
        <v>0</v>
      </c>
      <c r="AZ757" s="143">
        <f t="shared" si="111"/>
        <v>0</v>
      </c>
      <c r="BA757" s="143">
        <f t="shared" si="111"/>
        <v>0</v>
      </c>
      <c r="BB757" s="143">
        <f t="shared" si="111"/>
        <v>0</v>
      </c>
      <c r="BC757" s="143">
        <f t="shared" si="111"/>
        <v>0</v>
      </c>
      <c r="BD757" s="143">
        <f t="shared" si="111"/>
        <v>0</v>
      </c>
      <c r="BE757" s="143">
        <f t="shared" si="111"/>
        <v>0</v>
      </c>
      <c r="BF757" s="143">
        <f t="shared" si="111"/>
        <v>0</v>
      </c>
      <c r="BG757" s="143">
        <f t="shared" si="111"/>
        <v>0</v>
      </c>
      <c r="BH757" s="143">
        <f t="shared" si="111"/>
        <v>0</v>
      </c>
      <c r="BI757" s="143">
        <f t="shared" si="111"/>
        <v>0</v>
      </c>
      <c r="BJ757" s="143">
        <f t="shared" si="111"/>
        <v>0</v>
      </c>
      <c r="BK757" s="143">
        <f t="shared" si="111"/>
        <v>0</v>
      </c>
      <c r="BL757" s="143">
        <f t="shared" si="111"/>
        <v>0</v>
      </c>
      <c r="BM757" s="143">
        <f t="shared" si="111"/>
        <v>0</v>
      </c>
      <c r="BN757" s="143">
        <f t="shared" si="111"/>
        <v>0</v>
      </c>
      <c r="BO757" s="143">
        <f t="shared" si="111"/>
        <v>0</v>
      </c>
      <c r="BP757" s="143">
        <f t="shared" si="112"/>
        <v>0</v>
      </c>
      <c r="BQ757" s="143">
        <f t="shared" si="112"/>
        <v>0</v>
      </c>
      <c r="BR757" s="143">
        <f t="shared" si="112"/>
        <v>0</v>
      </c>
      <c r="BS757" s="143">
        <f t="shared" si="112"/>
        <v>0</v>
      </c>
      <c r="BT757" s="143">
        <f t="shared" si="112"/>
        <v>0</v>
      </c>
      <c r="BU757" s="143">
        <f t="shared" si="112"/>
        <v>0</v>
      </c>
      <c r="BV757" s="143">
        <f t="shared" si="112"/>
        <v>0</v>
      </c>
      <c r="BW757" s="143">
        <f t="shared" si="112"/>
        <v>0</v>
      </c>
      <c r="BX757" s="143">
        <f t="shared" si="112"/>
        <v>0</v>
      </c>
      <c r="BY757" s="143" t="e">
        <f>BY301-#REF!</f>
        <v>#REF!</v>
      </c>
      <c r="CA757" s="143" t="e">
        <f>CA301-#REF!</f>
        <v>#REF!</v>
      </c>
      <c r="CB757" s="143" t="e">
        <f>CB301-#REF!</f>
        <v>#REF!</v>
      </c>
    </row>
    <row r="758" spans="8:80" hidden="1" x14ac:dyDescent="0.3">
      <c r="H758" s="143">
        <f t="shared" si="111"/>
        <v>0</v>
      </c>
      <c r="I758" s="143">
        <f t="shared" si="111"/>
        <v>0</v>
      </c>
      <c r="J758" s="143">
        <f t="shared" si="111"/>
        <v>0</v>
      </c>
      <c r="K758" s="143">
        <f t="shared" si="111"/>
        <v>0</v>
      </c>
      <c r="L758" s="143">
        <f t="shared" si="111"/>
        <v>0</v>
      </c>
      <c r="M758" s="143">
        <f t="shared" si="111"/>
        <v>0</v>
      </c>
      <c r="N758" s="143">
        <f t="shared" si="111"/>
        <v>0</v>
      </c>
      <c r="O758" s="143">
        <f t="shared" si="111"/>
        <v>0</v>
      </c>
      <c r="P758" s="143">
        <f t="shared" si="111"/>
        <v>0</v>
      </c>
      <c r="Q758" s="143">
        <f t="shared" si="111"/>
        <v>0</v>
      </c>
      <c r="R758" s="143">
        <f t="shared" si="111"/>
        <v>0</v>
      </c>
      <c r="S758" s="143">
        <f t="shared" si="111"/>
        <v>0</v>
      </c>
      <c r="T758" s="143">
        <f t="shared" si="111"/>
        <v>0</v>
      </c>
      <c r="U758" s="143">
        <f t="shared" si="111"/>
        <v>0</v>
      </c>
      <c r="V758" s="143">
        <f t="shared" si="111"/>
        <v>0</v>
      </c>
      <c r="W758" s="143">
        <f t="shared" si="111"/>
        <v>0</v>
      </c>
      <c r="X758" s="143">
        <f t="shared" si="111"/>
        <v>0</v>
      </c>
      <c r="Y758" s="143">
        <f t="shared" si="111"/>
        <v>0</v>
      </c>
      <c r="Z758" s="143">
        <f t="shared" si="111"/>
        <v>0</v>
      </c>
      <c r="AA758" s="143">
        <f t="shared" si="111"/>
        <v>0</v>
      </c>
      <c r="AB758" s="143">
        <f t="shared" si="111"/>
        <v>0</v>
      </c>
      <c r="AC758" s="143">
        <f t="shared" si="111"/>
        <v>0</v>
      </c>
      <c r="AD758" s="143">
        <f t="shared" si="111"/>
        <v>0</v>
      </c>
      <c r="AE758" s="143">
        <f t="shared" si="111"/>
        <v>0</v>
      </c>
      <c r="AF758" s="143">
        <f t="shared" si="111"/>
        <v>0</v>
      </c>
      <c r="AG758" s="143">
        <f t="shared" si="111"/>
        <v>0</v>
      </c>
      <c r="AH758" s="143">
        <f t="shared" si="111"/>
        <v>0</v>
      </c>
      <c r="AI758" s="143">
        <f t="shared" si="111"/>
        <v>0</v>
      </c>
      <c r="AJ758" s="143">
        <f t="shared" si="111"/>
        <v>0</v>
      </c>
      <c r="AK758" s="143">
        <f t="shared" si="111"/>
        <v>0</v>
      </c>
      <c r="AL758" s="143">
        <f t="shared" si="111"/>
        <v>0</v>
      </c>
      <c r="AM758" s="143">
        <f t="shared" si="111"/>
        <v>0</v>
      </c>
      <c r="AN758" s="143">
        <f t="shared" si="111"/>
        <v>0</v>
      </c>
      <c r="AO758" s="143">
        <f t="shared" si="111"/>
        <v>0</v>
      </c>
      <c r="AP758" s="143">
        <f t="shared" si="111"/>
        <v>0</v>
      </c>
      <c r="AQ758" s="143">
        <f t="shared" si="111"/>
        <v>0</v>
      </c>
      <c r="AR758" s="143">
        <f t="shared" si="111"/>
        <v>0</v>
      </c>
      <c r="AS758" s="143">
        <f t="shared" si="111"/>
        <v>0</v>
      </c>
      <c r="AT758" s="143">
        <f t="shared" si="111"/>
        <v>0</v>
      </c>
      <c r="AU758" s="143">
        <f t="shared" si="111"/>
        <v>0</v>
      </c>
      <c r="AV758" s="143">
        <f t="shared" si="111"/>
        <v>0</v>
      </c>
      <c r="AW758" s="143">
        <f t="shared" si="111"/>
        <v>0</v>
      </c>
      <c r="AX758" s="143">
        <f t="shared" si="111"/>
        <v>0</v>
      </c>
      <c r="AY758" s="143">
        <f t="shared" si="111"/>
        <v>0</v>
      </c>
      <c r="AZ758" s="143">
        <f t="shared" si="111"/>
        <v>0</v>
      </c>
      <c r="BA758" s="143">
        <f t="shared" si="111"/>
        <v>0</v>
      </c>
      <c r="BB758" s="143">
        <f t="shared" si="111"/>
        <v>0</v>
      </c>
      <c r="BC758" s="143">
        <f t="shared" si="111"/>
        <v>0</v>
      </c>
      <c r="BD758" s="143">
        <f t="shared" si="111"/>
        <v>0</v>
      </c>
      <c r="BE758" s="143">
        <f t="shared" si="111"/>
        <v>0</v>
      </c>
      <c r="BF758" s="143">
        <f t="shared" si="111"/>
        <v>0</v>
      </c>
      <c r="BG758" s="143">
        <f t="shared" si="111"/>
        <v>0</v>
      </c>
      <c r="BH758" s="143">
        <f t="shared" si="111"/>
        <v>0</v>
      </c>
      <c r="BI758" s="143">
        <f t="shared" si="111"/>
        <v>0</v>
      </c>
      <c r="BJ758" s="143">
        <f t="shared" si="111"/>
        <v>0</v>
      </c>
      <c r="BK758" s="143">
        <f t="shared" si="111"/>
        <v>0</v>
      </c>
      <c r="BL758" s="143">
        <f t="shared" si="111"/>
        <v>0</v>
      </c>
      <c r="BM758" s="143">
        <f t="shared" si="111"/>
        <v>0</v>
      </c>
      <c r="BN758" s="143">
        <f t="shared" si="111"/>
        <v>0</v>
      </c>
      <c r="BO758" s="143">
        <f t="shared" si="111"/>
        <v>0</v>
      </c>
      <c r="BP758" s="143">
        <f t="shared" si="112"/>
        <v>0</v>
      </c>
      <c r="BQ758" s="143">
        <f t="shared" si="112"/>
        <v>0</v>
      </c>
      <c r="BR758" s="143">
        <f t="shared" si="112"/>
        <v>0</v>
      </c>
      <c r="BS758" s="143">
        <f t="shared" si="112"/>
        <v>0</v>
      </c>
      <c r="BT758" s="143">
        <f t="shared" si="112"/>
        <v>0</v>
      </c>
      <c r="BU758" s="143">
        <f t="shared" si="112"/>
        <v>0</v>
      </c>
      <c r="BV758" s="143">
        <f t="shared" si="112"/>
        <v>0</v>
      </c>
      <c r="BW758" s="143">
        <f t="shared" si="112"/>
        <v>0</v>
      </c>
      <c r="BX758" s="143">
        <f t="shared" si="112"/>
        <v>0</v>
      </c>
      <c r="BY758" s="143" t="e">
        <f>BY302-#REF!</f>
        <v>#REF!</v>
      </c>
      <c r="CA758" s="143" t="e">
        <f>CA302-#REF!</f>
        <v>#REF!</v>
      </c>
      <c r="CB758" s="143" t="e">
        <f>CB302-#REF!</f>
        <v>#REF!</v>
      </c>
    </row>
    <row r="759" spans="8:80" hidden="1" x14ac:dyDescent="0.3">
      <c r="H759" s="143">
        <f t="shared" si="111"/>
        <v>0</v>
      </c>
      <c r="I759" s="143">
        <f t="shared" si="111"/>
        <v>0</v>
      </c>
      <c r="J759" s="143">
        <f t="shared" si="111"/>
        <v>0</v>
      </c>
      <c r="K759" s="143">
        <f t="shared" si="111"/>
        <v>0</v>
      </c>
      <c r="L759" s="143">
        <f t="shared" si="111"/>
        <v>0</v>
      </c>
      <c r="M759" s="143">
        <f t="shared" si="111"/>
        <v>0</v>
      </c>
      <c r="N759" s="143">
        <f t="shared" si="111"/>
        <v>0</v>
      </c>
      <c r="O759" s="143">
        <f t="shared" si="111"/>
        <v>0</v>
      </c>
      <c r="P759" s="143">
        <f t="shared" si="111"/>
        <v>0</v>
      </c>
      <c r="Q759" s="143">
        <f t="shared" si="111"/>
        <v>0</v>
      </c>
      <c r="R759" s="143">
        <f t="shared" si="111"/>
        <v>0</v>
      </c>
      <c r="S759" s="143">
        <f t="shared" si="111"/>
        <v>0</v>
      </c>
      <c r="T759" s="143">
        <f t="shared" si="111"/>
        <v>0</v>
      </c>
      <c r="U759" s="143">
        <f t="shared" si="111"/>
        <v>0</v>
      </c>
      <c r="V759" s="143">
        <f t="shared" si="111"/>
        <v>0</v>
      </c>
      <c r="W759" s="143">
        <f t="shared" si="111"/>
        <v>0</v>
      </c>
      <c r="X759" s="143">
        <f t="shared" si="111"/>
        <v>0</v>
      </c>
      <c r="Y759" s="143">
        <f t="shared" si="111"/>
        <v>0</v>
      </c>
      <c r="Z759" s="143">
        <f t="shared" si="111"/>
        <v>0</v>
      </c>
      <c r="AA759" s="143">
        <f t="shared" si="111"/>
        <v>0</v>
      </c>
      <c r="AB759" s="143">
        <f t="shared" si="111"/>
        <v>0</v>
      </c>
      <c r="AC759" s="143">
        <f t="shared" si="111"/>
        <v>0</v>
      </c>
      <c r="AD759" s="143">
        <f t="shared" si="111"/>
        <v>0</v>
      </c>
      <c r="AE759" s="143">
        <f t="shared" si="111"/>
        <v>0</v>
      </c>
      <c r="AF759" s="143">
        <f t="shared" si="111"/>
        <v>0</v>
      </c>
      <c r="AG759" s="143">
        <f t="shared" si="111"/>
        <v>0</v>
      </c>
      <c r="AH759" s="143">
        <f t="shared" si="111"/>
        <v>0</v>
      </c>
      <c r="AI759" s="143">
        <f t="shared" si="111"/>
        <v>0</v>
      </c>
      <c r="AJ759" s="143">
        <f t="shared" si="111"/>
        <v>0</v>
      </c>
      <c r="AK759" s="143">
        <f t="shared" si="111"/>
        <v>0</v>
      </c>
      <c r="AL759" s="143">
        <f t="shared" si="111"/>
        <v>0</v>
      </c>
      <c r="AM759" s="143">
        <f t="shared" si="111"/>
        <v>0</v>
      </c>
      <c r="AN759" s="143">
        <f t="shared" si="111"/>
        <v>0</v>
      </c>
      <c r="AO759" s="143">
        <f t="shared" si="111"/>
        <v>0</v>
      </c>
      <c r="AP759" s="143">
        <f t="shared" si="111"/>
        <v>0</v>
      </c>
      <c r="AQ759" s="143">
        <f t="shared" si="111"/>
        <v>0</v>
      </c>
      <c r="AR759" s="143">
        <f t="shared" si="111"/>
        <v>0</v>
      </c>
      <c r="AS759" s="143">
        <f t="shared" si="111"/>
        <v>0</v>
      </c>
      <c r="AT759" s="143">
        <f t="shared" si="111"/>
        <v>0</v>
      </c>
      <c r="AU759" s="143">
        <f t="shared" si="111"/>
        <v>0</v>
      </c>
      <c r="AV759" s="143">
        <f t="shared" si="111"/>
        <v>0</v>
      </c>
      <c r="AW759" s="143">
        <f t="shared" si="111"/>
        <v>0</v>
      </c>
      <c r="AX759" s="143">
        <f t="shared" si="111"/>
        <v>0</v>
      </c>
      <c r="AY759" s="143">
        <f t="shared" si="111"/>
        <v>0</v>
      </c>
      <c r="AZ759" s="143">
        <f t="shared" si="111"/>
        <v>0</v>
      </c>
      <c r="BA759" s="143">
        <f t="shared" si="111"/>
        <v>0</v>
      </c>
      <c r="BB759" s="143">
        <f t="shared" si="111"/>
        <v>0</v>
      </c>
      <c r="BC759" s="143">
        <f t="shared" si="111"/>
        <v>0</v>
      </c>
      <c r="BD759" s="143">
        <f t="shared" si="111"/>
        <v>0</v>
      </c>
      <c r="BE759" s="143">
        <f t="shared" si="111"/>
        <v>0</v>
      </c>
      <c r="BF759" s="143">
        <f t="shared" si="111"/>
        <v>0</v>
      </c>
      <c r="BG759" s="143">
        <f t="shared" si="111"/>
        <v>0</v>
      </c>
      <c r="BH759" s="143">
        <f t="shared" si="111"/>
        <v>0</v>
      </c>
      <c r="BI759" s="143">
        <f t="shared" si="111"/>
        <v>0</v>
      </c>
      <c r="BJ759" s="143">
        <f t="shared" si="111"/>
        <v>0</v>
      </c>
      <c r="BK759" s="143">
        <f t="shared" si="111"/>
        <v>0</v>
      </c>
      <c r="BL759" s="143">
        <f t="shared" si="111"/>
        <v>0</v>
      </c>
      <c r="BM759" s="143">
        <f t="shared" si="111"/>
        <v>0</v>
      </c>
      <c r="BN759" s="143">
        <f t="shared" si="111"/>
        <v>0</v>
      </c>
      <c r="BO759" s="143">
        <f t="shared" si="111"/>
        <v>0</v>
      </c>
      <c r="BP759" s="143">
        <f t="shared" si="112"/>
        <v>0</v>
      </c>
      <c r="BQ759" s="143">
        <f t="shared" si="112"/>
        <v>0</v>
      </c>
      <c r="BR759" s="143">
        <f t="shared" si="112"/>
        <v>0</v>
      </c>
      <c r="BS759" s="143">
        <f t="shared" si="112"/>
        <v>0</v>
      </c>
      <c r="BT759" s="143">
        <f t="shared" si="112"/>
        <v>0</v>
      </c>
      <c r="BU759" s="143">
        <f t="shared" si="112"/>
        <v>0</v>
      </c>
      <c r="BV759" s="143">
        <f t="shared" si="112"/>
        <v>0</v>
      </c>
      <c r="BW759" s="143">
        <f t="shared" si="112"/>
        <v>0</v>
      </c>
      <c r="BX759" s="143">
        <f t="shared" si="112"/>
        <v>0</v>
      </c>
      <c r="BY759" s="143" t="e">
        <f>BY303-#REF!</f>
        <v>#REF!</v>
      </c>
      <c r="CA759" s="143" t="e">
        <f>CA303-#REF!</f>
        <v>#REF!</v>
      </c>
      <c r="CB759" s="143" t="e">
        <f>CB303-#REF!</f>
        <v>#REF!</v>
      </c>
    </row>
    <row r="760" spans="8:80" hidden="1" x14ac:dyDescent="0.3">
      <c r="H760" s="143">
        <f t="shared" si="111"/>
        <v>0</v>
      </c>
      <c r="I760" s="143">
        <f t="shared" si="111"/>
        <v>0</v>
      </c>
      <c r="J760" s="143">
        <f t="shared" si="111"/>
        <v>0</v>
      </c>
      <c r="K760" s="143">
        <f t="shared" si="111"/>
        <v>0</v>
      </c>
      <c r="L760" s="143">
        <f t="shared" si="111"/>
        <v>0</v>
      </c>
      <c r="M760" s="143">
        <f t="shared" si="111"/>
        <v>0</v>
      </c>
      <c r="N760" s="143">
        <f t="shared" si="111"/>
        <v>0</v>
      </c>
      <c r="O760" s="143">
        <f t="shared" si="111"/>
        <v>0</v>
      </c>
      <c r="P760" s="143">
        <f t="shared" si="111"/>
        <v>0</v>
      </c>
      <c r="Q760" s="143">
        <f t="shared" si="111"/>
        <v>0</v>
      </c>
      <c r="R760" s="143">
        <f t="shared" si="111"/>
        <v>0</v>
      </c>
      <c r="S760" s="143">
        <f t="shared" ref="S760:BO760" si="113">S304-CK304</f>
        <v>0</v>
      </c>
      <c r="T760" s="143">
        <f t="shared" si="113"/>
        <v>0</v>
      </c>
      <c r="U760" s="143">
        <f t="shared" si="113"/>
        <v>0</v>
      </c>
      <c r="V760" s="143">
        <f t="shared" si="113"/>
        <v>0</v>
      </c>
      <c r="W760" s="143">
        <f t="shared" si="113"/>
        <v>0</v>
      </c>
      <c r="X760" s="143">
        <f t="shared" si="113"/>
        <v>0</v>
      </c>
      <c r="Y760" s="143">
        <f t="shared" si="113"/>
        <v>0</v>
      </c>
      <c r="Z760" s="143">
        <f t="shared" si="113"/>
        <v>0</v>
      </c>
      <c r="AA760" s="143">
        <f t="shared" si="113"/>
        <v>0</v>
      </c>
      <c r="AB760" s="143">
        <f t="shared" si="113"/>
        <v>0</v>
      </c>
      <c r="AC760" s="143">
        <f t="shared" si="113"/>
        <v>0</v>
      </c>
      <c r="AD760" s="143">
        <f t="shared" si="113"/>
        <v>0</v>
      </c>
      <c r="AE760" s="143">
        <f t="shared" si="113"/>
        <v>0</v>
      </c>
      <c r="AF760" s="143">
        <f t="shared" si="113"/>
        <v>0</v>
      </c>
      <c r="AG760" s="143">
        <f t="shared" si="113"/>
        <v>0</v>
      </c>
      <c r="AH760" s="143">
        <f t="shared" si="113"/>
        <v>0</v>
      </c>
      <c r="AI760" s="143">
        <f t="shared" si="113"/>
        <v>0</v>
      </c>
      <c r="AJ760" s="143">
        <f t="shared" si="113"/>
        <v>0</v>
      </c>
      <c r="AK760" s="143">
        <f t="shared" si="113"/>
        <v>0</v>
      </c>
      <c r="AL760" s="143">
        <f t="shared" si="113"/>
        <v>0</v>
      </c>
      <c r="AM760" s="143">
        <f t="shared" si="113"/>
        <v>0</v>
      </c>
      <c r="AN760" s="143">
        <f t="shared" si="113"/>
        <v>0</v>
      </c>
      <c r="AO760" s="143">
        <f t="shared" si="113"/>
        <v>0</v>
      </c>
      <c r="AP760" s="143">
        <f t="shared" si="113"/>
        <v>0</v>
      </c>
      <c r="AQ760" s="143">
        <f t="shared" si="113"/>
        <v>0</v>
      </c>
      <c r="AR760" s="143">
        <f t="shared" si="113"/>
        <v>0</v>
      </c>
      <c r="AS760" s="143">
        <f t="shared" si="113"/>
        <v>0</v>
      </c>
      <c r="AT760" s="143">
        <f t="shared" si="113"/>
        <v>0</v>
      </c>
      <c r="AU760" s="143">
        <f t="shared" si="113"/>
        <v>0</v>
      </c>
      <c r="AV760" s="143">
        <f t="shared" si="113"/>
        <v>0</v>
      </c>
      <c r="AW760" s="143">
        <f t="shared" si="113"/>
        <v>0</v>
      </c>
      <c r="AX760" s="143">
        <f t="shared" si="113"/>
        <v>0</v>
      </c>
      <c r="AY760" s="143">
        <f t="shared" si="113"/>
        <v>0</v>
      </c>
      <c r="AZ760" s="143">
        <f t="shared" si="113"/>
        <v>0</v>
      </c>
      <c r="BA760" s="143">
        <f t="shared" si="113"/>
        <v>0</v>
      </c>
      <c r="BB760" s="143">
        <f t="shared" si="113"/>
        <v>0</v>
      </c>
      <c r="BC760" s="143">
        <f t="shared" si="113"/>
        <v>0</v>
      </c>
      <c r="BD760" s="143">
        <f t="shared" si="113"/>
        <v>0</v>
      </c>
      <c r="BE760" s="143">
        <f t="shared" si="113"/>
        <v>0</v>
      </c>
      <c r="BF760" s="143">
        <f t="shared" si="113"/>
        <v>0</v>
      </c>
      <c r="BG760" s="143">
        <f t="shared" si="113"/>
        <v>0</v>
      </c>
      <c r="BH760" s="143">
        <f t="shared" si="113"/>
        <v>0</v>
      </c>
      <c r="BI760" s="143">
        <f t="shared" si="113"/>
        <v>0</v>
      </c>
      <c r="BJ760" s="143">
        <f t="shared" si="113"/>
        <v>0</v>
      </c>
      <c r="BK760" s="143">
        <f t="shared" si="113"/>
        <v>0</v>
      </c>
      <c r="BL760" s="143">
        <f t="shared" si="113"/>
        <v>0</v>
      </c>
      <c r="BM760" s="143">
        <f t="shared" si="113"/>
        <v>0</v>
      </c>
      <c r="BN760" s="143">
        <f t="shared" si="113"/>
        <v>0</v>
      </c>
      <c r="BO760" s="143">
        <f t="shared" si="113"/>
        <v>0</v>
      </c>
      <c r="BP760" s="143">
        <f t="shared" si="112"/>
        <v>0</v>
      </c>
      <c r="BQ760" s="143">
        <f t="shared" si="112"/>
        <v>0</v>
      </c>
      <c r="BR760" s="143">
        <f t="shared" si="112"/>
        <v>0</v>
      </c>
      <c r="BS760" s="143">
        <f t="shared" si="112"/>
        <v>0</v>
      </c>
      <c r="BT760" s="143">
        <f t="shared" si="112"/>
        <v>0</v>
      </c>
      <c r="BU760" s="143">
        <f t="shared" si="112"/>
        <v>0</v>
      </c>
      <c r="BV760" s="143">
        <f t="shared" si="112"/>
        <v>0</v>
      </c>
      <c r="BW760" s="143">
        <f t="shared" si="112"/>
        <v>0</v>
      </c>
      <c r="BX760" s="143">
        <f t="shared" si="112"/>
        <v>0</v>
      </c>
      <c r="BY760" s="143" t="e">
        <f>BY304-#REF!</f>
        <v>#REF!</v>
      </c>
      <c r="CA760" s="143" t="e">
        <f>CA304-#REF!</f>
        <v>#REF!</v>
      </c>
      <c r="CB760" s="143" t="e">
        <f>CB304-#REF!</f>
        <v>#REF!</v>
      </c>
    </row>
    <row r="761" spans="8:80" hidden="1" x14ac:dyDescent="0.3">
      <c r="H761" s="143">
        <f t="shared" ref="H761:BS765" si="114">H306-BZ306</f>
        <v>0</v>
      </c>
      <c r="I761" s="143">
        <f t="shared" si="114"/>
        <v>0</v>
      </c>
      <c r="J761" s="143">
        <f t="shared" si="114"/>
        <v>0</v>
      </c>
      <c r="K761" s="143">
        <f t="shared" si="114"/>
        <v>0</v>
      </c>
      <c r="L761" s="143">
        <f t="shared" si="114"/>
        <v>0</v>
      </c>
      <c r="M761" s="143">
        <f t="shared" si="114"/>
        <v>0</v>
      </c>
      <c r="N761" s="143">
        <f t="shared" si="114"/>
        <v>0</v>
      </c>
      <c r="O761" s="143">
        <f t="shared" si="114"/>
        <v>0</v>
      </c>
      <c r="P761" s="143">
        <f t="shared" si="114"/>
        <v>0</v>
      </c>
      <c r="Q761" s="143">
        <f t="shared" si="114"/>
        <v>0</v>
      </c>
      <c r="R761" s="143">
        <f t="shared" si="114"/>
        <v>0</v>
      </c>
      <c r="S761" s="143">
        <f t="shared" si="114"/>
        <v>0</v>
      </c>
      <c r="T761" s="143">
        <f t="shared" si="114"/>
        <v>0</v>
      </c>
      <c r="U761" s="143">
        <f t="shared" si="114"/>
        <v>0</v>
      </c>
      <c r="V761" s="143">
        <f t="shared" si="114"/>
        <v>0</v>
      </c>
      <c r="W761" s="143">
        <f t="shared" si="114"/>
        <v>0</v>
      </c>
      <c r="X761" s="143">
        <f t="shared" si="114"/>
        <v>0</v>
      </c>
      <c r="Y761" s="143">
        <f t="shared" si="114"/>
        <v>0</v>
      </c>
      <c r="Z761" s="143">
        <f t="shared" si="114"/>
        <v>0</v>
      </c>
      <c r="AA761" s="143">
        <f t="shared" si="114"/>
        <v>0</v>
      </c>
      <c r="AB761" s="143">
        <f t="shared" si="114"/>
        <v>0</v>
      </c>
      <c r="AC761" s="143">
        <f t="shared" si="114"/>
        <v>0</v>
      </c>
      <c r="AD761" s="143">
        <f t="shared" si="114"/>
        <v>0</v>
      </c>
      <c r="AE761" s="143">
        <f t="shared" si="114"/>
        <v>0</v>
      </c>
      <c r="AF761" s="143">
        <f t="shared" si="114"/>
        <v>0</v>
      </c>
      <c r="AG761" s="143">
        <f t="shared" si="114"/>
        <v>0</v>
      </c>
      <c r="AH761" s="143">
        <f t="shared" si="114"/>
        <v>0</v>
      </c>
      <c r="AI761" s="143">
        <f t="shared" si="114"/>
        <v>0</v>
      </c>
      <c r="AJ761" s="143">
        <f t="shared" si="114"/>
        <v>0</v>
      </c>
      <c r="AK761" s="143">
        <f t="shared" si="114"/>
        <v>0</v>
      </c>
      <c r="AL761" s="143">
        <f t="shared" si="114"/>
        <v>0</v>
      </c>
      <c r="AM761" s="143">
        <f t="shared" si="114"/>
        <v>0</v>
      </c>
      <c r="AN761" s="143">
        <f t="shared" si="114"/>
        <v>0</v>
      </c>
      <c r="AO761" s="143">
        <f t="shared" si="114"/>
        <v>0</v>
      </c>
      <c r="AP761" s="143">
        <f t="shared" si="114"/>
        <v>0</v>
      </c>
      <c r="AQ761" s="143">
        <f t="shared" si="114"/>
        <v>0</v>
      </c>
      <c r="AR761" s="143">
        <f t="shared" si="114"/>
        <v>0</v>
      </c>
      <c r="AS761" s="143">
        <f t="shared" si="114"/>
        <v>0</v>
      </c>
      <c r="AT761" s="143">
        <f t="shared" si="114"/>
        <v>0</v>
      </c>
      <c r="AU761" s="143">
        <f t="shared" si="114"/>
        <v>0</v>
      </c>
      <c r="AV761" s="143">
        <f t="shared" si="114"/>
        <v>0</v>
      </c>
      <c r="AW761" s="143">
        <f t="shared" si="114"/>
        <v>0</v>
      </c>
      <c r="AX761" s="143">
        <f t="shared" si="114"/>
        <v>0</v>
      </c>
      <c r="AY761" s="143">
        <f t="shared" si="114"/>
        <v>0</v>
      </c>
      <c r="AZ761" s="143">
        <f t="shared" si="114"/>
        <v>0</v>
      </c>
      <c r="BA761" s="143">
        <f t="shared" si="114"/>
        <v>0</v>
      </c>
      <c r="BB761" s="143">
        <f t="shared" si="114"/>
        <v>0</v>
      </c>
      <c r="BC761" s="143">
        <f t="shared" si="114"/>
        <v>0</v>
      </c>
      <c r="BD761" s="143">
        <f t="shared" si="114"/>
        <v>0</v>
      </c>
      <c r="BE761" s="143">
        <f t="shared" si="114"/>
        <v>0</v>
      </c>
      <c r="BF761" s="143">
        <f t="shared" si="114"/>
        <v>0</v>
      </c>
      <c r="BG761" s="143">
        <f t="shared" si="114"/>
        <v>0</v>
      </c>
      <c r="BH761" s="143">
        <f t="shared" si="114"/>
        <v>0</v>
      </c>
      <c r="BI761" s="143">
        <f t="shared" si="114"/>
        <v>0</v>
      </c>
      <c r="BJ761" s="143">
        <f t="shared" si="114"/>
        <v>0</v>
      </c>
      <c r="BK761" s="143">
        <f t="shared" si="114"/>
        <v>0</v>
      </c>
      <c r="BL761" s="143">
        <f t="shared" si="114"/>
        <v>0</v>
      </c>
      <c r="BM761" s="143">
        <f t="shared" si="114"/>
        <v>0</v>
      </c>
      <c r="BN761" s="143">
        <f t="shared" si="114"/>
        <v>0</v>
      </c>
      <c r="BO761" s="143">
        <f t="shared" si="114"/>
        <v>0</v>
      </c>
      <c r="BP761" s="143">
        <f t="shared" si="114"/>
        <v>0</v>
      </c>
      <c r="BQ761" s="143">
        <f t="shared" si="114"/>
        <v>0</v>
      </c>
      <c r="BR761" s="143">
        <f t="shared" si="114"/>
        <v>0</v>
      </c>
      <c r="BS761" s="143">
        <f t="shared" si="114"/>
        <v>0</v>
      </c>
      <c r="BT761" s="143">
        <f t="shared" ref="BP761:BX765" si="115">BT306-EL306</f>
        <v>0</v>
      </c>
      <c r="BU761" s="143">
        <f t="shared" si="115"/>
        <v>0</v>
      </c>
      <c r="BV761" s="143">
        <f t="shared" si="115"/>
        <v>0</v>
      </c>
      <c r="BW761" s="143">
        <f t="shared" si="115"/>
        <v>0</v>
      </c>
      <c r="BX761" s="143">
        <f t="shared" si="115"/>
        <v>0</v>
      </c>
      <c r="BY761" s="143" t="e">
        <f>BY306-#REF!</f>
        <v>#REF!</v>
      </c>
      <c r="CA761" s="143" t="e">
        <f>CA306-#REF!</f>
        <v>#REF!</v>
      </c>
      <c r="CB761" s="143" t="e">
        <f>CB306-#REF!</f>
        <v>#REF!</v>
      </c>
    </row>
    <row r="762" spans="8:80" hidden="1" x14ac:dyDescent="0.3">
      <c r="H762" s="143">
        <f t="shared" si="114"/>
        <v>0</v>
      </c>
      <c r="I762" s="143">
        <f t="shared" si="114"/>
        <v>0</v>
      </c>
      <c r="J762" s="143">
        <f t="shared" si="114"/>
        <v>0</v>
      </c>
      <c r="K762" s="143">
        <f t="shared" si="114"/>
        <v>0</v>
      </c>
      <c r="L762" s="143">
        <f t="shared" si="114"/>
        <v>0</v>
      </c>
      <c r="M762" s="143">
        <f t="shared" si="114"/>
        <v>0</v>
      </c>
      <c r="N762" s="143">
        <f t="shared" si="114"/>
        <v>0</v>
      </c>
      <c r="O762" s="143">
        <f t="shared" si="114"/>
        <v>0</v>
      </c>
      <c r="P762" s="143">
        <f t="shared" si="114"/>
        <v>0</v>
      </c>
      <c r="Q762" s="143">
        <f t="shared" si="114"/>
        <v>0</v>
      </c>
      <c r="R762" s="143">
        <f t="shared" si="114"/>
        <v>0</v>
      </c>
      <c r="S762" s="143">
        <f t="shared" si="114"/>
        <v>0</v>
      </c>
      <c r="T762" s="143">
        <f t="shared" si="114"/>
        <v>0</v>
      </c>
      <c r="U762" s="143">
        <f t="shared" si="114"/>
        <v>0</v>
      </c>
      <c r="V762" s="143">
        <f t="shared" si="114"/>
        <v>0</v>
      </c>
      <c r="W762" s="143">
        <f t="shared" si="114"/>
        <v>0</v>
      </c>
      <c r="X762" s="143">
        <f t="shared" si="114"/>
        <v>0</v>
      </c>
      <c r="Y762" s="143">
        <f t="shared" si="114"/>
        <v>0</v>
      </c>
      <c r="Z762" s="143">
        <f t="shared" si="114"/>
        <v>0</v>
      </c>
      <c r="AA762" s="143">
        <f t="shared" si="114"/>
        <v>0</v>
      </c>
      <c r="AB762" s="143">
        <f t="shared" si="114"/>
        <v>0</v>
      </c>
      <c r="AC762" s="143">
        <f t="shared" si="114"/>
        <v>0</v>
      </c>
      <c r="AD762" s="143">
        <f t="shared" si="114"/>
        <v>0</v>
      </c>
      <c r="AE762" s="143">
        <f t="shared" si="114"/>
        <v>0</v>
      </c>
      <c r="AF762" s="143">
        <f t="shared" si="114"/>
        <v>0</v>
      </c>
      <c r="AG762" s="143">
        <f t="shared" si="114"/>
        <v>0</v>
      </c>
      <c r="AH762" s="143">
        <f t="shared" si="114"/>
        <v>0</v>
      </c>
      <c r="AI762" s="143">
        <f t="shared" si="114"/>
        <v>0</v>
      </c>
      <c r="AJ762" s="143">
        <f t="shared" si="114"/>
        <v>0</v>
      </c>
      <c r="AK762" s="143">
        <f t="shared" si="114"/>
        <v>0</v>
      </c>
      <c r="AL762" s="143">
        <f t="shared" si="114"/>
        <v>0</v>
      </c>
      <c r="AM762" s="143">
        <f t="shared" si="114"/>
        <v>0</v>
      </c>
      <c r="AN762" s="143">
        <f t="shared" si="114"/>
        <v>0</v>
      </c>
      <c r="AO762" s="143">
        <f t="shared" si="114"/>
        <v>0</v>
      </c>
      <c r="AP762" s="143">
        <f t="shared" si="114"/>
        <v>0</v>
      </c>
      <c r="AQ762" s="143">
        <f t="shared" si="114"/>
        <v>0</v>
      </c>
      <c r="AR762" s="143">
        <f t="shared" si="114"/>
        <v>0</v>
      </c>
      <c r="AS762" s="143">
        <f t="shared" si="114"/>
        <v>0</v>
      </c>
      <c r="AT762" s="143">
        <f t="shared" si="114"/>
        <v>0</v>
      </c>
      <c r="AU762" s="143">
        <f t="shared" si="114"/>
        <v>0</v>
      </c>
      <c r="AV762" s="143">
        <f t="shared" si="114"/>
        <v>0</v>
      </c>
      <c r="AW762" s="143">
        <f t="shared" si="114"/>
        <v>0</v>
      </c>
      <c r="AX762" s="143">
        <f t="shared" si="114"/>
        <v>0</v>
      </c>
      <c r="AY762" s="143">
        <f t="shared" si="114"/>
        <v>0</v>
      </c>
      <c r="AZ762" s="143">
        <f t="shared" si="114"/>
        <v>0</v>
      </c>
      <c r="BA762" s="143">
        <f t="shared" si="114"/>
        <v>0</v>
      </c>
      <c r="BB762" s="143">
        <f t="shared" si="114"/>
        <v>0</v>
      </c>
      <c r="BC762" s="143">
        <f t="shared" si="114"/>
        <v>0</v>
      </c>
      <c r="BD762" s="143">
        <f t="shared" si="114"/>
        <v>0</v>
      </c>
      <c r="BE762" s="143">
        <f t="shared" si="114"/>
        <v>0</v>
      </c>
      <c r="BF762" s="143">
        <f t="shared" si="114"/>
        <v>0</v>
      </c>
      <c r="BG762" s="143">
        <f t="shared" si="114"/>
        <v>0</v>
      </c>
      <c r="BH762" s="143">
        <f t="shared" si="114"/>
        <v>0</v>
      </c>
      <c r="BI762" s="143">
        <f t="shared" si="114"/>
        <v>0</v>
      </c>
      <c r="BJ762" s="143">
        <f t="shared" si="114"/>
        <v>0</v>
      </c>
      <c r="BK762" s="143">
        <f t="shared" si="114"/>
        <v>0</v>
      </c>
      <c r="BL762" s="143">
        <f t="shared" si="114"/>
        <v>0</v>
      </c>
      <c r="BM762" s="143">
        <f t="shared" si="114"/>
        <v>0</v>
      </c>
      <c r="BN762" s="143">
        <f t="shared" si="114"/>
        <v>0</v>
      </c>
      <c r="BO762" s="143">
        <f t="shared" si="114"/>
        <v>0</v>
      </c>
      <c r="BP762" s="143">
        <f t="shared" si="115"/>
        <v>0</v>
      </c>
      <c r="BQ762" s="143">
        <f t="shared" si="115"/>
        <v>0</v>
      </c>
      <c r="BR762" s="143">
        <f t="shared" si="115"/>
        <v>0</v>
      </c>
      <c r="BS762" s="143">
        <f t="shared" si="115"/>
        <v>0</v>
      </c>
      <c r="BT762" s="143">
        <f t="shared" si="115"/>
        <v>0</v>
      </c>
      <c r="BU762" s="143">
        <f t="shared" si="115"/>
        <v>0</v>
      </c>
      <c r="BV762" s="143">
        <f t="shared" si="115"/>
        <v>0</v>
      </c>
      <c r="BW762" s="143">
        <f t="shared" si="115"/>
        <v>0</v>
      </c>
      <c r="BX762" s="143">
        <f t="shared" si="115"/>
        <v>0</v>
      </c>
      <c r="BY762" s="143" t="e">
        <f>BY307-#REF!</f>
        <v>#REF!</v>
      </c>
      <c r="CA762" s="143" t="e">
        <f>CA307-#REF!</f>
        <v>#REF!</v>
      </c>
      <c r="CB762" s="143" t="e">
        <f>CB307-#REF!</f>
        <v>#REF!</v>
      </c>
    </row>
    <row r="763" spans="8:80" hidden="1" x14ac:dyDescent="0.3">
      <c r="H763" s="143">
        <f t="shared" si="114"/>
        <v>-12519691</v>
      </c>
      <c r="I763" s="143">
        <f t="shared" si="114"/>
        <v>0</v>
      </c>
      <c r="J763" s="143">
        <f t="shared" si="114"/>
        <v>0</v>
      </c>
      <c r="K763" s="143">
        <f t="shared" si="114"/>
        <v>0</v>
      </c>
      <c r="L763" s="143">
        <f t="shared" si="114"/>
        <v>0</v>
      </c>
      <c r="M763" s="143">
        <f t="shared" si="114"/>
        <v>0</v>
      </c>
      <c r="N763" s="143">
        <f t="shared" si="114"/>
        <v>0</v>
      </c>
      <c r="O763" s="143">
        <f t="shared" si="114"/>
        <v>0</v>
      </c>
      <c r="P763" s="143">
        <f t="shared" si="114"/>
        <v>0</v>
      </c>
      <c r="Q763" s="143">
        <f t="shared" si="114"/>
        <v>0</v>
      </c>
      <c r="R763" s="143">
        <f t="shared" si="114"/>
        <v>0</v>
      </c>
      <c r="S763" s="143">
        <f t="shared" si="114"/>
        <v>0</v>
      </c>
      <c r="T763" s="143">
        <f t="shared" si="114"/>
        <v>0</v>
      </c>
      <c r="U763" s="143">
        <f t="shared" si="114"/>
        <v>0</v>
      </c>
      <c r="V763" s="143">
        <f t="shared" si="114"/>
        <v>0</v>
      </c>
      <c r="W763" s="143">
        <f t="shared" si="114"/>
        <v>0</v>
      </c>
      <c r="X763" s="143">
        <f t="shared" si="114"/>
        <v>0</v>
      </c>
      <c r="Y763" s="143">
        <f t="shared" si="114"/>
        <v>0</v>
      </c>
      <c r="Z763" s="143">
        <f t="shared" si="114"/>
        <v>0</v>
      </c>
      <c r="AA763" s="143">
        <f t="shared" si="114"/>
        <v>0</v>
      </c>
      <c r="AB763" s="143">
        <f t="shared" si="114"/>
        <v>0</v>
      </c>
      <c r="AC763" s="143">
        <f t="shared" si="114"/>
        <v>0</v>
      </c>
      <c r="AD763" s="143">
        <f t="shared" si="114"/>
        <v>0</v>
      </c>
      <c r="AE763" s="143">
        <f t="shared" si="114"/>
        <v>0</v>
      </c>
      <c r="AF763" s="143">
        <f t="shared" si="114"/>
        <v>0</v>
      </c>
      <c r="AG763" s="143">
        <f t="shared" si="114"/>
        <v>0</v>
      </c>
      <c r="AH763" s="143">
        <f t="shared" si="114"/>
        <v>0</v>
      </c>
      <c r="AI763" s="143">
        <f t="shared" si="114"/>
        <v>0</v>
      </c>
      <c r="AJ763" s="143">
        <f t="shared" si="114"/>
        <v>0</v>
      </c>
      <c r="AK763" s="143">
        <f t="shared" si="114"/>
        <v>0</v>
      </c>
      <c r="AL763" s="143">
        <f t="shared" si="114"/>
        <v>0</v>
      </c>
      <c r="AM763" s="143">
        <f t="shared" si="114"/>
        <v>0</v>
      </c>
      <c r="AN763" s="143">
        <f t="shared" si="114"/>
        <v>0</v>
      </c>
      <c r="AO763" s="143">
        <f t="shared" si="114"/>
        <v>0</v>
      </c>
      <c r="AP763" s="143">
        <f t="shared" si="114"/>
        <v>0</v>
      </c>
      <c r="AQ763" s="143">
        <f t="shared" si="114"/>
        <v>0</v>
      </c>
      <c r="AR763" s="143">
        <f t="shared" si="114"/>
        <v>0</v>
      </c>
      <c r="AS763" s="143">
        <f t="shared" si="114"/>
        <v>0</v>
      </c>
      <c r="AT763" s="143">
        <f t="shared" si="114"/>
        <v>0</v>
      </c>
      <c r="AU763" s="143">
        <f t="shared" si="114"/>
        <v>0</v>
      </c>
      <c r="AV763" s="143">
        <f t="shared" si="114"/>
        <v>0</v>
      </c>
      <c r="AW763" s="143">
        <f t="shared" si="114"/>
        <v>0</v>
      </c>
      <c r="AX763" s="143">
        <f t="shared" si="114"/>
        <v>0</v>
      </c>
      <c r="AY763" s="143">
        <f t="shared" si="114"/>
        <v>0</v>
      </c>
      <c r="AZ763" s="143">
        <f t="shared" si="114"/>
        <v>0</v>
      </c>
      <c r="BA763" s="143">
        <f t="shared" si="114"/>
        <v>0</v>
      </c>
      <c r="BB763" s="143">
        <f t="shared" si="114"/>
        <v>0</v>
      </c>
      <c r="BC763" s="143">
        <f t="shared" si="114"/>
        <v>0</v>
      </c>
      <c r="BD763" s="143">
        <f t="shared" si="114"/>
        <v>0</v>
      </c>
      <c r="BE763" s="143">
        <f t="shared" si="114"/>
        <v>0</v>
      </c>
      <c r="BF763" s="143">
        <f t="shared" si="114"/>
        <v>0</v>
      </c>
      <c r="BG763" s="143">
        <f t="shared" si="114"/>
        <v>0</v>
      </c>
      <c r="BH763" s="143">
        <f t="shared" si="114"/>
        <v>0</v>
      </c>
      <c r="BI763" s="143">
        <f t="shared" si="114"/>
        <v>0</v>
      </c>
      <c r="BJ763" s="143">
        <f t="shared" si="114"/>
        <v>0</v>
      </c>
      <c r="BK763" s="143">
        <f t="shared" si="114"/>
        <v>0</v>
      </c>
      <c r="BL763" s="143">
        <f t="shared" si="114"/>
        <v>0</v>
      </c>
      <c r="BM763" s="143">
        <f t="shared" si="114"/>
        <v>0</v>
      </c>
      <c r="BN763" s="143">
        <f t="shared" si="114"/>
        <v>0</v>
      </c>
      <c r="BO763" s="143">
        <f t="shared" si="114"/>
        <v>0</v>
      </c>
      <c r="BP763" s="143">
        <f t="shared" si="115"/>
        <v>0</v>
      </c>
      <c r="BQ763" s="143">
        <f t="shared" si="115"/>
        <v>0</v>
      </c>
      <c r="BR763" s="143">
        <f t="shared" si="115"/>
        <v>0</v>
      </c>
      <c r="BS763" s="143">
        <f t="shared" si="115"/>
        <v>0</v>
      </c>
      <c r="BT763" s="143">
        <f t="shared" si="115"/>
        <v>0</v>
      </c>
      <c r="BU763" s="143">
        <f t="shared" si="115"/>
        <v>-12519691</v>
      </c>
      <c r="BV763" s="143">
        <f t="shared" si="115"/>
        <v>0</v>
      </c>
      <c r="BW763" s="143">
        <f t="shared" si="115"/>
        <v>0</v>
      </c>
      <c r="BX763" s="143">
        <f t="shared" si="115"/>
        <v>0</v>
      </c>
      <c r="BY763" s="143" t="e">
        <f>BY308-#REF!</f>
        <v>#REF!</v>
      </c>
      <c r="CA763" s="143" t="e">
        <f>CA308-#REF!</f>
        <v>#REF!</v>
      </c>
      <c r="CB763" s="143" t="e">
        <f>CB308-#REF!</f>
        <v>#REF!</v>
      </c>
    </row>
    <row r="764" spans="8:80" hidden="1" x14ac:dyDescent="0.3">
      <c r="H764" s="143">
        <f t="shared" si="114"/>
        <v>-3468259</v>
      </c>
      <c r="I764" s="143">
        <f t="shared" si="114"/>
        <v>0</v>
      </c>
      <c r="J764" s="143">
        <f t="shared" si="114"/>
        <v>0</v>
      </c>
      <c r="K764" s="143">
        <f t="shared" si="114"/>
        <v>0</v>
      </c>
      <c r="L764" s="143">
        <f t="shared" si="114"/>
        <v>0</v>
      </c>
      <c r="M764" s="143">
        <f t="shared" si="114"/>
        <v>-2353822</v>
      </c>
      <c r="N764" s="143">
        <f t="shared" si="114"/>
        <v>0</v>
      </c>
      <c r="O764" s="143">
        <f t="shared" si="114"/>
        <v>0</v>
      </c>
      <c r="P764" s="143">
        <f t="shared" si="114"/>
        <v>0</v>
      </c>
      <c r="Q764" s="143">
        <f t="shared" si="114"/>
        <v>0</v>
      </c>
      <c r="R764" s="143">
        <f t="shared" si="114"/>
        <v>0</v>
      </c>
      <c r="S764" s="143">
        <f t="shared" si="114"/>
        <v>0</v>
      </c>
      <c r="T764" s="143">
        <f t="shared" si="114"/>
        <v>0</v>
      </c>
      <c r="U764" s="143">
        <f t="shared" si="114"/>
        <v>0</v>
      </c>
      <c r="V764" s="143">
        <f t="shared" si="114"/>
        <v>0</v>
      </c>
      <c r="W764" s="143">
        <f t="shared" si="114"/>
        <v>0</v>
      </c>
      <c r="X764" s="143">
        <f t="shared" si="114"/>
        <v>0</v>
      </c>
      <c r="Y764" s="143">
        <f t="shared" si="114"/>
        <v>0</v>
      </c>
      <c r="Z764" s="143">
        <f t="shared" si="114"/>
        <v>0</v>
      </c>
      <c r="AA764" s="143">
        <f t="shared" si="114"/>
        <v>0</v>
      </c>
      <c r="AB764" s="143">
        <f t="shared" si="114"/>
        <v>0</v>
      </c>
      <c r="AC764" s="143">
        <f t="shared" si="114"/>
        <v>0</v>
      </c>
      <c r="AD764" s="143">
        <f t="shared" si="114"/>
        <v>0</v>
      </c>
      <c r="AE764" s="143">
        <f t="shared" si="114"/>
        <v>0</v>
      </c>
      <c r="AF764" s="143">
        <f t="shared" si="114"/>
        <v>0</v>
      </c>
      <c r="AG764" s="143">
        <f t="shared" si="114"/>
        <v>0</v>
      </c>
      <c r="AH764" s="143">
        <f t="shared" si="114"/>
        <v>0</v>
      </c>
      <c r="AI764" s="143">
        <f t="shared" si="114"/>
        <v>0</v>
      </c>
      <c r="AJ764" s="143">
        <f t="shared" si="114"/>
        <v>0</v>
      </c>
      <c r="AK764" s="143">
        <f t="shared" si="114"/>
        <v>0</v>
      </c>
      <c r="AL764" s="143">
        <f t="shared" si="114"/>
        <v>0</v>
      </c>
      <c r="AM764" s="143">
        <f t="shared" si="114"/>
        <v>0</v>
      </c>
      <c r="AN764" s="143">
        <f t="shared" si="114"/>
        <v>0</v>
      </c>
      <c r="AO764" s="143">
        <f t="shared" si="114"/>
        <v>0</v>
      </c>
      <c r="AP764" s="143">
        <f t="shared" si="114"/>
        <v>0</v>
      </c>
      <c r="AQ764" s="143">
        <f t="shared" si="114"/>
        <v>-1114437</v>
      </c>
      <c r="AR764" s="143">
        <f t="shared" si="114"/>
        <v>0</v>
      </c>
      <c r="AS764" s="143">
        <f t="shared" si="114"/>
        <v>0</v>
      </c>
      <c r="AT764" s="143">
        <f t="shared" si="114"/>
        <v>0</v>
      </c>
      <c r="AU764" s="143">
        <f t="shared" si="114"/>
        <v>0</v>
      </c>
      <c r="AV764" s="143">
        <f t="shared" si="114"/>
        <v>0</v>
      </c>
      <c r="AW764" s="143">
        <f t="shared" si="114"/>
        <v>0</v>
      </c>
      <c r="AX764" s="143">
        <f t="shared" si="114"/>
        <v>0</v>
      </c>
      <c r="AY764" s="143">
        <f t="shared" si="114"/>
        <v>0</v>
      </c>
      <c r="AZ764" s="143">
        <f t="shared" si="114"/>
        <v>0</v>
      </c>
      <c r="BA764" s="143">
        <f t="shared" si="114"/>
        <v>0</v>
      </c>
      <c r="BB764" s="143">
        <f t="shared" si="114"/>
        <v>0</v>
      </c>
      <c r="BC764" s="143">
        <f t="shared" si="114"/>
        <v>0</v>
      </c>
      <c r="BD764" s="143">
        <f t="shared" si="114"/>
        <v>0</v>
      </c>
      <c r="BE764" s="143">
        <f t="shared" si="114"/>
        <v>0</v>
      </c>
      <c r="BF764" s="143">
        <f t="shared" si="114"/>
        <v>0</v>
      </c>
      <c r="BG764" s="143">
        <f t="shared" si="114"/>
        <v>0</v>
      </c>
      <c r="BH764" s="143">
        <f t="shared" si="114"/>
        <v>0</v>
      </c>
      <c r="BI764" s="143">
        <f t="shared" si="114"/>
        <v>0</v>
      </c>
      <c r="BJ764" s="143">
        <f t="shared" si="114"/>
        <v>0</v>
      </c>
      <c r="BK764" s="143">
        <f t="shared" si="114"/>
        <v>0</v>
      </c>
      <c r="BL764" s="143">
        <f t="shared" si="114"/>
        <v>0</v>
      </c>
      <c r="BM764" s="143">
        <f t="shared" si="114"/>
        <v>0</v>
      </c>
      <c r="BN764" s="143">
        <f t="shared" si="114"/>
        <v>0</v>
      </c>
      <c r="BO764" s="143">
        <f t="shared" si="114"/>
        <v>0</v>
      </c>
      <c r="BP764" s="143">
        <f t="shared" si="115"/>
        <v>0</v>
      </c>
      <c r="BQ764" s="143">
        <f t="shared" si="115"/>
        <v>0</v>
      </c>
      <c r="BR764" s="143">
        <f t="shared" si="115"/>
        <v>0</v>
      </c>
      <c r="BS764" s="143">
        <f t="shared" si="115"/>
        <v>0</v>
      </c>
      <c r="BT764" s="143">
        <f t="shared" si="115"/>
        <v>0</v>
      </c>
      <c r="BU764" s="143">
        <f t="shared" si="115"/>
        <v>-3468259</v>
      </c>
      <c r="BV764" s="143">
        <f t="shared" si="115"/>
        <v>0</v>
      </c>
      <c r="BW764" s="143">
        <f t="shared" si="115"/>
        <v>0</v>
      </c>
      <c r="BX764" s="143">
        <f t="shared" si="115"/>
        <v>0</v>
      </c>
      <c r="BY764" s="143" t="e">
        <f>BY309-#REF!</f>
        <v>#REF!</v>
      </c>
      <c r="CA764" s="143" t="e">
        <f>CA309-#REF!</f>
        <v>#REF!</v>
      </c>
      <c r="CB764" s="143" t="e">
        <f>CB309-#REF!</f>
        <v>#REF!</v>
      </c>
    </row>
    <row r="765" spans="8:80" hidden="1" x14ac:dyDescent="0.3">
      <c r="H765" s="143">
        <f t="shared" si="114"/>
        <v>-3419902</v>
      </c>
      <c r="I765" s="143">
        <f t="shared" si="114"/>
        <v>0</v>
      </c>
      <c r="J765" s="143">
        <f t="shared" si="114"/>
        <v>0</v>
      </c>
      <c r="K765" s="143">
        <f t="shared" si="114"/>
        <v>0</v>
      </c>
      <c r="L765" s="143">
        <f t="shared" si="114"/>
        <v>0</v>
      </c>
      <c r="M765" s="143">
        <f t="shared" si="114"/>
        <v>-2437733</v>
      </c>
      <c r="N765" s="143">
        <f t="shared" si="114"/>
        <v>0</v>
      </c>
      <c r="O765" s="143">
        <f t="shared" si="114"/>
        <v>0</v>
      </c>
      <c r="P765" s="143">
        <f t="shared" si="114"/>
        <v>0</v>
      </c>
      <c r="Q765" s="143">
        <f t="shared" si="114"/>
        <v>0</v>
      </c>
      <c r="R765" s="143">
        <f t="shared" si="114"/>
        <v>0</v>
      </c>
      <c r="S765" s="143">
        <f t="shared" ref="S765:BO765" si="116">S310-CK310</f>
        <v>0</v>
      </c>
      <c r="T765" s="143">
        <f t="shared" si="116"/>
        <v>0</v>
      </c>
      <c r="U765" s="143">
        <f t="shared" si="116"/>
        <v>0</v>
      </c>
      <c r="V765" s="143">
        <f t="shared" si="116"/>
        <v>0</v>
      </c>
      <c r="W765" s="143">
        <f t="shared" si="116"/>
        <v>0</v>
      </c>
      <c r="X765" s="143">
        <f t="shared" si="116"/>
        <v>0</v>
      </c>
      <c r="Y765" s="143">
        <f t="shared" si="116"/>
        <v>0</v>
      </c>
      <c r="Z765" s="143">
        <f t="shared" si="116"/>
        <v>0</v>
      </c>
      <c r="AA765" s="143">
        <f t="shared" si="116"/>
        <v>0</v>
      </c>
      <c r="AB765" s="143">
        <f t="shared" si="116"/>
        <v>0</v>
      </c>
      <c r="AC765" s="143">
        <f t="shared" si="116"/>
        <v>0</v>
      </c>
      <c r="AD765" s="143">
        <f t="shared" si="116"/>
        <v>0</v>
      </c>
      <c r="AE765" s="143">
        <f t="shared" si="116"/>
        <v>0</v>
      </c>
      <c r="AF765" s="143">
        <f t="shared" si="116"/>
        <v>0</v>
      </c>
      <c r="AG765" s="143">
        <f t="shared" si="116"/>
        <v>0</v>
      </c>
      <c r="AH765" s="143">
        <f t="shared" si="116"/>
        <v>0</v>
      </c>
      <c r="AI765" s="143">
        <f t="shared" si="116"/>
        <v>0</v>
      </c>
      <c r="AJ765" s="143">
        <f t="shared" si="116"/>
        <v>0</v>
      </c>
      <c r="AK765" s="143">
        <f t="shared" si="116"/>
        <v>0</v>
      </c>
      <c r="AL765" s="143">
        <f t="shared" si="116"/>
        <v>0</v>
      </c>
      <c r="AM765" s="143">
        <f t="shared" si="116"/>
        <v>0</v>
      </c>
      <c r="AN765" s="143">
        <f t="shared" si="116"/>
        <v>0</v>
      </c>
      <c r="AO765" s="143">
        <f t="shared" si="116"/>
        <v>0</v>
      </c>
      <c r="AP765" s="143">
        <f t="shared" si="116"/>
        <v>0</v>
      </c>
      <c r="AQ765" s="143">
        <f t="shared" si="116"/>
        <v>-982169</v>
      </c>
      <c r="AR765" s="143">
        <f t="shared" si="116"/>
        <v>0</v>
      </c>
      <c r="AS765" s="143">
        <f t="shared" si="116"/>
        <v>0</v>
      </c>
      <c r="AT765" s="143">
        <f t="shared" si="116"/>
        <v>0</v>
      </c>
      <c r="AU765" s="143">
        <f t="shared" si="116"/>
        <v>0</v>
      </c>
      <c r="AV765" s="143">
        <f t="shared" si="116"/>
        <v>0</v>
      </c>
      <c r="AW765" s="143">
        <f t="shared" si="116"/>
        <v>0</v>
      </c>
      <c r="AX765" s="143">
        <f t="shared" si="116"/>
        <v>0</v>
      </c>
      <c r="AY765" s="143">
        <f t="shared" si="116"/>
        <v>0</v>
      </c>
      <c r="AZ765" s="143">
        <f t="shared" si="116"/>
        <v>0</v>
      </c>
      <c r="BA765" s="143">
        <f t="shared" si="116"/>
        <v>0</v>
      </c>
      <c r="BB765" s="143">
        <f t="shared" si="116"/>
        <v>0</v>
      </c>
      <c r="BC765" s="143">
        <f t="shared" si="116"/>
        <v>0</v>
      </c>
      <c r="BD765" s="143">
        <f t="shared" si="116"/>
        <v>0</v>
      </c>
      <c r="BE765" s="143">
        <f t="shared" si="116"/>
        <v>0</v>
      </c>
      <c r="BF765" s="143">
        <f t="shared" si="116"/>
        <v>0</v>
      </c>
      <c r="BG765" s="143">
        <f t="shared" si="116"/>
        <v>0</v>
      </c>
      <c r="BH765" s="143">
        <f t="shared" si="116"/>
        <v>0</v>
      </c>
      <c r="BI765" s="143">
        <f t="shared" si="116"/>
        <v>0</v>
      </c>
      <c r="BJ765" s="143">
        <f t="shared" si="116"/>
        <v>0</v>
      </c>
      <c r="BK765" s="143">
        <f t="shared" si="116"/>
        <v>0</v>
      </c>
      <c r="BL765" s="143">
        <f t="shared" si="116"/>
        <v>0</v>
      </c>
      <c r="BM765" s="143">
        <f t="shared" si="116"/>
        <v>0</v>
      </c>
      <c r="BN765" s="143">
        <f t="shared" si="116"/>
        <v>0</v>
      </c>
      <c r="BO765" s="143">
        <f t="shared" si="116"/>
        <v>0</v>
      </c>
      <c r="BP765" s="143">
        <f t="shared" si="115"/>
        <v>0</v>
      </c>
      <c r="BQ765" s="143">
        <f t="shared" si="115"/>
        <v>0</v>
      </c>
      <c r="BR765" s="143">
        <f t="shared" si="115"/>
        <v>0</v>
      </c>
      <c r="BS765" s="143">
        <f t="shared" si="115"/>
        <v>0</v>
      </c>
      <c r="BT765" s="143">
        <f t="shared" si="115"/>
        <v>0</v>
      </c>
      <c r="BU765" s="143">
        <f t="shared" si="115"/>
        <v>-3419902</v>
      </c>
      <c r="BV765" s="143">
        <f t="shared" si="115"/>
        <v>0</v>
      </c>
      <c r="BW765" s="143">
        <f t="shared" si="115"/>
        <v>0</v>
      </c>
      <c r="BX765" s="143">
        <f t="shared" si="115"/>
        <v>0</v>
      </c>
      <c r="BY765" s="143" t="e">
        <f>BY310-#REF!</f>
        <v>#REF!</v>
      </c>
      <c r="CA765" s="143" t="e">
        <f>CA310-#REF!</f>
        <v>#REF!</v>
      </c>
      <c r="CB765" s="143" t="e">
        <f>CB310-#REF!</f>
        <v>#REF!</v>
      </c>
    </row>
    <row r="766" spans="8:80" hidden="1" x14ac:dyDescent="0.3">
      <c r="H766" s="143">
        <f t="shared" ref="H766:BS766" si="117">H312-BZ312</f>
        <v>-5631530</v>
      </c>
      <c r="I766" s="143">
        <f t="shared" si="117"/>
        <v>0</v>
      </c>
      <c r="J766" s="143">
        <f t="shared" si="117"/>
        <v>0</v>
      </c>
      <c r="K766" s="143">
        <f t="shared" si="117"/>
        <v>0</v>
      </c>
      <c r="L766" s="143">
        <f t="shared" si="117"/>
        <v>0</v>
      </c>
      <c r="M766" s="143">
        <f t="shared" si="117"/>
        <v>-3853858</v>
      </c>
      <c r="N766" s="143">
        <f t="shared" si="117"/>
        <v>0</v>
      </c>
      <c r="O766" s="143">
        <f t="shared" si="117"/>
        <v>0</v>
      </c>
      <c r="P766" s="143">
        <f t="shared" si="117"/>
        <v>0</v>
      </c>
      <c r="Q766" s="143">
        <f t="shared" si="117"/>
        <v>0</v>
      </c>
      <c r="R766" s="143">
        <f t="shared" si="117"/>
        <v>0</v>
      </c>
      <c r="S766" s="143">
        <f t="shared" si="117"/>
        <v>0</v>
      </c>
      <c r="T766" s="143">
        <f t="shared" si="117"/>
        <v>0</v>
      </c>
      <c r="U766" s="143">
        <f t="shared" si="117"/>
        <v>0</v>
      </c>
      <c r="V766" s="143">
        <f t="shared" si="117"/>
        <v>0</v>
      </c>
      <c r="W766" s="143">
        <f t="shared" si="117"/>
        <v>0</v>
      </c>
      <c r="X766" s="143">
        <f t="shared" si="117"/>
        <v>0</v>
      </c>
      <c r="Y766" s="143">
        <f t="shared" si="117"/>
        <v>0</v>
      </c>
      <c r="Z766" s="143">
        <f t="shared" si="117"/>
        <v>0</v>
      </c>
      <c r="AA766" s="143">
        <f t="shared" si="117"/>
        <v>0</v>
      </c>
      <c r="AB766" s="143">
        <f t="shared" si="117"/>
        <v>0</v>
      </c>
      <c r="AC766" s="143">
        <f t="shared" si="117"/>
        <v>0</v>
      </c>
      <c r="AD766" s="143">
        <f t="shared" si="117"/>
        <v>0</v>
      </c>
      <c r="AE766" s="143">
        <f t="shared" si="117"/>
        <v>0</v>
      </c>
      <c r="AF766" s="143">
        <f t="shared" si="117"/>
        <v>0</v>
      </c>
      <c r="AG766" s="143">
        <f t="shared" si="117"/>
        <v>0</v>
      </c>
      <c r="AH766" s="143">
        <f t="shared" si="117"/>
        <v>0</v>
      </c>
      <c r="AI766" s="143">
        <f t="shared" si="117"/>
        <v>0</v>
      </c>
      <c r="AJ766" s="143">
        <f t="shared" si="117"/>
        <v>0</v>
      </c>
      <c r="AK766" s="143">
        <f t="shared" si="117"/>
        <v>0</v>
      </c>
      <c r="AL766" s="143">
        <f t="shared" si="117"/>
        <v>0</v>
      </c>
      <c r="AM766" s="143">
        <f t="shared" si="117"/>
        <v>0</v>
      </c>
      <c r="AN766" s="143">
        <f t="shared" si="117"/>
        <v>0</v>
      </c>
      <c r="AO766" s="143">
        <f t="shared" si="117"/>
        <v>0</v>
      </c>
      <c r="AP766" s="143">
        <f t="shared" si="117"/>
        <v>0</v>
      </c>
      <c r="AQ766" s="143">
        <f t="shared" si="117"/>
        <v>-1777672</v>
      </c>
      <c r="AR766" s="143">
        <f t="shared" si="117"/>
        <v>0</v>
      </c>
      <c r="AS766" s="143">
        <f t="shared" si="117"/>
        <v>0</v>
      </c>
      <c r="AT766" s="143">
        <f t="shared" si="117"/>
        <v>0</v>
      </c>
      <c r="AU766" s="143">
        <f t="shared" si="117"/>
        <v>0</v>
      </c>
      <c r="AV766" s="143">
        <f t="shared" si="117"/>
        <v>0</v>
      </c>
      <c r="AW766" s="143">
        <f t="shared" si="117"/>
        <v>0</v>
      </c>
      <c r="AX766" s="143">
        <f t="shared" si="117"/>
        <v>0</v>
      </c>
      <c r="AY766" s="143">
        <f t="shared" si="117"/>
        <v>0</v>
      </c>
      <c r="AZ766" s="143">
        <f t="shared" si="117"/>
        <v>0</v>
      </c>
      <c r="BA766" s="143">
        <f t="shared" si="117"/>
        <v>0</v>
      </c>
      <c r="BB766" s="143">
        <f t="shared" si="117"/>
        <v>0</v>
      </c>
      <c r="BC766" s="143">
        <f t="shared" si="117"/>
        <v>0</v>
      </c>
      <c r="BD766" s="143">
        <f t="shared" si="117"/>
        <v>0</v>
      </c>
      <c r="BE766" s="143">
        <f t="shared" si="117"/>
        <v>0</v>
      </c>
      <c r="BF766" s="143">
        <f t="shared" si="117"/>
        <v>0</v>
      </c>
      <c r="BG766" s="143">
        <f t="shared" si="117"/>
        <v>0</v>
      </c>
      <c r="BH766" s="143">
        <f t="shared" si="117"/>
        <v>0</v>
      </c>
      <c r="BI766" s="143">
        <f t="shared" si="117"/>
        <v>0</v>
      </c>
      <c r="BJ766" s="143">
        <f t="shared" si="117"/>
        <v>0</v>
      </c>
      <c r="BK766" s="143">
        <f t="shared" si="117"/>
        <v>0</v>
      </c>
      <c r="BL766" s="143">
        <f t="shared" si="117"/>
        <v>0</v>
      </c>
      <c r="BM766" s="143">
        <f t="shared" si="117"/>
        <v>0</v>
      </c>
      <c r="BN766" s="143">
        <f t="shared" si="117"/>
        <v>0</v>
      </c>
      <c r="BO766" s="143">
        <f t="shared" si="117"/>
        <v>0</v>
      </c>
      <c r="BP766" s="143">
        <f t="shared" si="117"/>
        <v>0</v>
      </c>
      <c r="BQ766" s="143">
        <f t="shared" si="117"/>
        <v>0</v>
      </c>
      <c r="BR766" s="143">
        <f t="shared" si="117"/>
        <v>0</v>
      </c>
      <c r="BS766" s="143">
        <f t="shared" si="117"/>
        <v>0</v>
      </c>
      <c r="BT766" s="143">
        <f t="shared" ref="BT766:BX766" si="118">BT312-EL312</f>
        <v>0</v>
      </c>
      <c r="BU766" s="143">
        <f t="shared" si="118"/>
        <v>-5631530</v>
      </c>
      <c r="BV766" s="143">
        <f t="shared" si="118"/>
        <v>0</v>
      </c>
      <c r="BW766" s="143">
        <f t="shared" si="118"/>
        <v>0</v>
      </c>
      <c r="BX766" s="143">
        <f t="shared" si="118"/>
        <v>0</v>
      </c>
      <c r="BY766" s="143" t="e">
        <f>BY312-#REF!</f>
        <v>#REF!</v>
      </c>
      <c r="CA766" s="143" t="e">
        <f>CA312-#REF!</f>
        <v>#REF!</v>
      </c>
      <c r="CB766" s="143" t="e">
        <f>CB312-#REF!</f>
        <v>#REF!</v>
      </c>
    </row>
    <row r="767" spans="8:80" hidden="1" x14ac:dyDescent="0.3">
      <c r="H767" s="143" t="e">
        <f>#REF!-#REF!</f>
        <v>#REF!</v>
      </c>
      <c r="I767" s="143" t="e">
        <f>#REF!-#REF!</f>
        <v>#REF!</v>
      </c>
      <c r="J767" s="143" t="e">
        <f>#REF!-#REF!</f>
        <v>#REF!</v>
      </c>
      <c r="K767" s="143" t="e">
        <f>#REF!-#REF!</f>
        <v>#REF!</v>
      </c>
      <c r="L767" s="143" t="e">
        <f>#REF!-#REF!</f>
        <v>#REF!</v>
      </c>
      <c r="M767" s="143" t="e">
        <f>#REF!-#REF!</f>
        <v>#REF!</v>
      </c>
      <c r="N767" s="143" t="e">
        <f>#REF!-#REF!</f>
        <v>#REF!</v>
      </c>
      <c r="O767" s="143" t="e">
        <f>#REF!-#REF!</f>
        <v>#REF!</v>
      </c>
      <c r="P767" s="143" t="e">
        <f>#REF!-#REF!</f>
        <v>#REF!</v>
      </c>
      <c r="Q767" s="143" t="e">
        <f>#REF!-#REF!</f>
        <v>#REF!</v>
      </c>
      <c r="R767" s="143" t="e">
        <f>#REF!-#REF!</f>
        <v>#REF!</v>
      </c>
      <c r="S767" s="143" t="e">
        <f>#REF!-#REF!</f>
        <v>#REF!</v>
      </c>
      <c r="T767" s="143" t="e">
        <f>#REF!-#REF!</f>
        <v>#REF!</v>
      </c>
      <c r="U767" s="143" t="e">
        <f>#REF!-#REF!</f>
        <v>#REF!</v>
      </c>
      <c r="V767" s="143" t="e">
        <f>#REF!-#REF!</f>
        <v>#REF!</v>
      </c>
      <c r="W767" s="143" t="e">
        <f>#REF!-#REF!</f>
        <v>#REF!</v>
      </c>
      <c r="X767" s="143" t="e">
        <f>#REF!-#REF!</f>
        <v>#REF!</v>
      </c>
      <c r="Y767" s="143" t="e">
        <f>#REF!-#REF!</f>
        <v>#REF!</v>
      </c>
      <c r="Z767" s="143" t="e">
        <f>#REF!-#REF!</f>
        <v>#REF!</v>
      </c>
      <c r="AA767" s="143" t="e">
        <f>#REF!-#REF!</f>
        <v>#REF!</v>
      </c>
      <c r="AB767" s="143" t="e">
        <f>#REF!-#REF!</f>
        <v>#REF!</v>
      </c>
      <c r="AC767" s="143" t="e">
        <f>#REF!-#REF!</f>
        <v>#REF!</v>
      </c>
      <c r="AD767" s="143" t="e">
        <f>#REF!-#REF!</f>
        <v>#REF!</v>
      </c>
      <c r="AE767" s="143" t="e">
        <f>#REF!-#REF!</f>
        <v>#REF!</v>
      </c>
      <c r="AF767" s="143" t="e">
        <f>#REF!-#REF!</f>
        <v>#REF!</v>
      </c>
      <c r="AG767" s="143" t="e">
        <f>#REF!-#REF!</f>
        <v>#REF!</v>
      </c>
      <c r="AH767" s="143" t="e">
        <f>#REF!-#REF!</f>
        <v>#REF!</v>
      </c>
      <c r="AI767" s="143" t="e">
        <f>#REF!-#REF!</f>
        <v>#REF!</v>
      </c>
      <c r="AJ767" s="143" t="e">
        <f>#REF!-#REF!</f>
        <v>#REF!</v>
      </c>
      <c r="AK767" s="143" t="e">
        <f>#REF!-#REF!</f>
        <v>#REF!</v>
      </c>
      <c r="AL767" s="143" t="e">
        <f>#REF!-#REF!</f>
        <v>#REF!</v>
      </c>
      <c r="AM767" s="143" t="e">
        <f>#REF!-#REF!</f>
        <v>#REF!</v>
      </c>
      <c r="AN767" s="143" t="e">
        <f>#REF!-#REF!</f>
        <v>#REF!</v>
      </c>
      <c r="AO767" s="143" t="e">
        <f>#REF!-#REF!</f>
        <v>#REF!</v>
      </c>
      <c r="AP767" s="143" t="e">
        <f>#REF!-#REF!</f>
        <v>#REF!</v>
      </c>
      <c r="AQ767" s="143" t="e">
        <f>#REF!-#REF!</f>
        <v>#REF!</v>
      </c>
      <c r="AR767" s="143" t="e">
        <f>#REF!-#REF!</f>
        <v>#REF!</v>
      </c>
      <c r="AS767" s="143" t="e">
        <f>#REF!-#REF!</f>
        <v>#REF!</v>
      </c>
      <c r="AT767" s="143" t="e">
        <f>#REF!-#REF!</f>
        <v>#REF!</v>
      </c>
      <c r="AU767" s="143" t="e">
        <f>#REF!-#REF!</f>
        <v>#REF!</v>
      </c>
      <c r="AV767" s="143" t="e">
        <f>#REF!-#REF!</f>
        <v>#REF!</v>
      </c>
      <c r="AW767" s="143" t="e">
        <f>#REF!-#REF!</f>
        <v>#REF!</v>
      </c>
      <c r="AX767" s="143" t="e">
        <f>#REF!-#REF!</f>
        <v>#REF!</v>
      </c>
      <c r="AY767" s="143" t="e">
        <f>#REF!-#REF!</f>
        <v>#REF!</v>
      </c>
      <c r="AZ767" s="143" t="e">
        <f>#REF!-#REF!</f>
        <v>#REF!</v>
      </c>
      <c r="BA767" s="143" t="e">
        <f>#REF!-#REF!</f>
        <v>#REF!</v>
      </c>
      <c r="BB767" s="143" t="e">
        <f>#REF!-#REF!</f>
        <v>#REF!</v>
      </c>
      <c r="BC767" s="143" t="e">
        <f>#REF!-#REF!</f>
        <v>#REF!</v>
      </c>
      <c r="BD767" s="143" t="e">
        <f>#REF!-#REF!</f>
        <v>#REF!</v>
      </c>
      <c r="BE767" s="143" t="e">
        <f>#REF!-#REF!</f>
        <v>#REF!</v>
      </c>
      <c r="BF767" s="143" t="e">
        <f>#REF!-#REF!</f>
        <v>#REF!</v>
      </c>
      <c r="BG767" s="143" t="e">
        <f>#REF!-#REF!</f>
        <v>#REF!</v>
      </c>
      <c r="BH767" s="143" t="e">
        <f>#REF!-#REF!</f>
        <v>#REF!</v>
      </c>
      <c r="BI767" s="143" t="e">
        <f>#REF!-#REF!</f>
        <v>#REF!</v>
      </c>
      <c r="BJ767" s="143" t="e">
        <f>#REF!-#REF!</f>
        <v>#REF!</v>
      </c>
      <c r="BK767" s="143" t="e">
        <f>#REF!-#REF!</f>
        <v>#REF!</v>
      </c>
      <c r="BL767" s="143" t="e">
        <f>#REF!-#REF!</f>
        <v>#REF!</v>
      </c>
      <c r="BM767" s="143" t="e">
        <f>#REF!-#REF!</f>
        <v>#REF!</v>
      </c>
      <c r="BN767" s="143" t="e">
        <f>#REF!-#REF!</f>
        <v>#REF!</v>
      </c>
      <c r="BO767" s="143" t="e">
        <f>#REF!-#REF!</f>
        <v>#REF!</v>
      </c>
      <c r="BP767" s="143" t="e">
        <f>#REF!-#REF!</f>
        <v>#REF!</v>
      </c>
      <c r="BQ767" s="143" t="e">
        <f>#REF!-#REF!</f>
        <v>#REF!</v>
      </c>
      <c r="BR767" s="143" t="e">
        <f>#REF!-#REF!</f>
        <v>#REF!</v>
      </c>
      <c r="BS767" s="143" t="e">
        <f>#REF!-#REF!</f>
        <v>#REF!</v>
      </c>
      <c r="BT767" s="143" t="e">
        <f>#REF!-#REF!</f>
        <v>#REF!</v>
      </c>
      <c r="BU767" s="143" t="e">
        <f>#REF!-#REF!</f>
        <v>#REF!</v>
      </c>
      <c r="BV767" s="143" t="e">
        <f>#REF!-#REF!</f>
        <v>#REF!</v>
      </c>
      <c r="BW767" s="143" t="e">
        <f>#REF!-#REF!</f>
        <v>#REF!</v>
      </c>
      <c r="BX767" s="143" t="e">
        <f>#REF!-#REF!</f>
        <v>#REF!</v>
      </c>
      <c r="BY767" s="143" t="e">
        <f>#REF!-#REF!</f>
        <v>#REF!</v>
      </c>
      <c r="CA767" s="143" t="e">
        <f>#REF!-#REF!</f>
        <v>#REF!</v>
      </c>
      <c r="CB767" s="143" t="e">
        <f>#REF!-#REF!</f>
        <v>#REF!</v>
      </c>
    </row>
    <row r="768" spans="8:80" hidden="1" x14ac:dyDescent="0.3">
      <c r="H768" s="143">
        <f t="shared" ref="H768:BS771" si="119">H313-BZ313</f>
        <v>0</v>
      </c>
      <c r="I768" s="143">
        <f t="shared" si="119"/>
        <v>0</v>
      </c>
      <c r="J768" s="143">
        <f t="shared" si="119"/>
        <v>0</v>
      </c>
      <c r="K768" s="143">
        <f t="shared" si="119"/>
        <v>0</v>
      </c>
      <c r="L768" s="143">
        <f t="shared" si="119"/>
        <v>0</v>
      </c>
      <c r="M768" s="143">
        <f t="shared" si="119"/>
        <v>0</v>
      </c>
      <c r="N768" s="143">
        <f t="shared" si="119"/>
        <v>0</v>
      </c>
      <c r="O768" s="143">
        <f t="shared" si="119"/>
        <v>0</v>
      </c>
      <c r="P768" s="143">
        <f t="shared" si="119"/>
        <v>0</v>
      </c>
      <c r="Q768" s="143">
        <f t="shared" si="119"/>
        <v>0</v>
      </c>
      <c r="R768" s="143">
        <f t="shared" si="119"/>
        <v>0</v>
      </c>
      <c r="S768" s="143">
        <f t="shared" si="119"/>
        <v>0</v>
      </c>
      <c r="T768" s="143">
        <f t="shared" si="119"/>
        <v>0</v>
      </c>
      <c r="U768" s="143">
        <f t="shared" si="119"/>
        <v>0</v>
      </c>
      <c r="V768" s="143">
        <f t="shared" si="119"/>
        <v>0</v>
      </c>
      <c r="W768" s="143">
        <f t="shared" si="119"/>
        <v>0</v>
      </c>
      <c r="X768" s="143">
        <f t="shared" si="119"/>
        <v>0</v>
      </c>
      <c r="Y768" s="143">
        <f t="shared" si="119"/>
        <v>0</v>
      </c>
      <c r="Z768" s="143">
        <f t="shared" si="119"/>
        <v>0</v>
      </c>
      <c r="AA768" s="143">
        <f t="shared" si="119"/>
        <v>0</v>
      </c>
      <c r="AB768" s="143">
        <f t="shared" si="119"/>
        <v>0</v>
      </c>
      <c r="AC768" s="143">
        <f t="shared" si="119"/>
        <v>0</v>
      </c>
      <c r="AD768" s="143">
        <f t="shared" si="119"/>
        <v>0</v>
      </c>
      <c r="AE768" s="143">
        <f t="shared" si="119"/>
        <v>0</v>
      </c>
      <c r="AF768" s="143">
        <f t="shared" si="119"/>
        <v>0</v>
      </c>
      <c r="AG768" s="143">
        <f t="shared" si="119"/>
        <v>0</v>
      </c>
      <c r="AH768" s="143">
        <f t="shared" si="119"/>
        <v>0</v>
      </c>
      <c r="AI768" s="143">
        <f t="shared" si="119"/>
        <v>0</v>
      </c>
      <c r="AJ768" s="143">
        <f t="shared" si="119"/>
        <v>0</v>
      </c>
      <c r="AK768" s="143">
        <f t="shared" si="119"/>
        <v>0</v>
      </c>
      <c r="AL768" s="143">
        <f t="shared" si="119"/>
        <v>0</v>
      </c>
      <c r="AM768" s="143">
        <f t="shared" si="119"/>
        <v>0</v>
      </c>
      <c r="AN768" s="143">
        <f t="shared" si="119"/>
        <v>0</v>
      </c>
      <c r="AO768" s="143">
        <f t="shared" si="119"/>
        <v>0</v>
      </c>
      <c r="AP768" s="143">
        <f t="shared" si="119"/>
        <v>0</v>
      </c>
      <c r="AQ768" s="143">
        <f t="shared" si="119"/>
        <v>0</v>
      </c>
      <c r="AR768" s="143">
        <f t="shared" si="119"/>
        <v>0</v>
      </c>
      <c r="AS768" s="143">
        <f t="shared" si="119"/>
        <v>0</v>
      </c>
      <c r="AT768" s="143">
        <f t="shared" si="119"/>
        <v>0</v>
      </c>
      <c r="AU768" s="143">
        <f t="shared" si="119"/>
        <v>0</v>
      </c>
      <c r="AV768" s="143">
        <f t="shared" si="119"/>
        <v>0</v>
      </c>
      <c r="AW768" s="143">
        <f t="shared" si="119"/>
        <v>0</v>
      </c>
      <c r="AX768" s="143">
        <f t="shared" si="119"/>
        <v>0</v>
      </c>
      <c r="AY768" s="143">
        <f t="shared" si="119"/>
        <v>0</v>
      </c>
      <c r="AZ768" s="143">
        <f t="shared" si="119"/>
        <v>0</v>
      </c>
      <c r="BA768" s="143">
        <f t="shared" si="119"/>
        <v>0</v>
      </c>
      <c r="BB768" s="143">
        <f t="shared" si="119"/>
        <v>0</v>
      </c>
      <c r="BC768" s="143">
        <f t="shared" si="119"/>
        <v>0</v>
      </c>
      <c r="BD768" s="143">
        <f t="shared" si="119"/>
        <v>0</v>
      </c>
      <c r="BE768" s="143">
        <f t="shared" si="119"/>
        <v>0</v>
      </c>
      <c r="BF768" s="143">
        <f t="shared" si="119"/>
        <v>0</v>
      </c>
      <c r="BG768" s="143">
        <f t="shared" si="119"/>
        <v>0</v>
      </c>
      <c r="BH768" s="143">
        <f t="shared" si="119"/>
        <v>0</v>
      </c>
      <c r="BI768" s="143">
        <f t="shared" si="119"/>
        <v>0</v>
      </c>
      <c r="BJ768" s="143">
        <f t="shared" si="119"/>
        <v>0</v>
      </c>
      <c r="BK768" s="143">
        <f t="shared" si="119"/>
        <v>0</v>
      </c>
      <c r="BL768" s="143">
        <f t="shared" si="119"/>
        <v>0</v>
      </c>
      <c r="BM768" s="143">
        <f t="shared" si="119"/>
        <v>0</v>
      </c>
      <c r="BN768" s="143">
        <f t="shared" si="119"/>
        <v>0</v>
      </c>
      <c r="BO768" s="143">
        <f t="shared" si="119"/>
        <v>0</v>
      </c>
      <c r="BP768" s="143">
        <f t="shared" si="119"/>
        <v>0</v>
      </c>
      <c r="BQ768" s="143">
        <f t="shared" si="119"/>
        <v>0</v>
      </c>
      <c r="BR768" s="143">
        <f t="shared" si="119"/>
        <v>0</v>
      </c>
      <c r="BS768" s="143">
        <f t="shared" si="119"/>
        <v>0</v>
      </c>
      <c r="BT768" s="143">
        <f t="shared" ref="BT768:BX777" si="120">BT313-EL313</f>
        <v>0</v>
      </c>
      <c r="BU768" s="143">
        <f t="shared" si="120"/>
        <v>0</v>
      </c>
      <c r="BV768" s="143">
        <f t="shared" si="120"/>
        <v>0</v>
      </c>
      <c r="BW768" s="143">
        <f t="shared" si="120"/>
        <v>0</v>
      </c>
      <c r="BX768" s="143">
        <f t="shared" si="120"/>
        <v>0</v>
      </c>
      <c r="BY768" s="143" t="e">
        <f>BY313-#REF!</f>
        <v>#REF!</v>
      </c>
      <c r="CA768" s="143" t="e">
        <f>CA313-#REF!</f>
        <v>#REF!</v>
      </c>
      <c r="CB768" s="143" t="e">
        <f>CB313-#REF!</f>
        <v>#REF!</v>
      </c>
    </row>
    <row r="769" spans="8:80" hidden="1" x14ac:dyDescent="0.3">
      <c r="H769" s="143">
        <f t="shared" si="119"/>
        <v>0</v>
      </c>
      <c r="I769" s="143">
        <f t="shared" si="119"/>
        <v>0</v>
      </c>
      <c r="J769" s="143">
        <f t="shared" si="119"/>
        <v>0</v>
      </c>
      <c r="K769" s="143">
        <f t="shared" si="119"/>
        <v>0</v>
      </c>
      <c r="L769" s="143">
        <f t="shared" si="119"/>
        <v>0</v>
      </c>
      <c r="M769" s="143">
        <f t="shared" si="119"/>
        <v>0</v>
      </c>
      <c r="N769" s="143">
        <f t="shared" si="119"/>
        <v>0</v>
      </c>
      <c r="O769" s="143">
        <f t="shared" si="119"/>
        <v>0</v>
      </c>
      <c r="P769" s="143">
        <f t="shared" si="119"/>
        <v>0</v>
      </c>
      <c r="Q769" s="143">
        <f t="shared" si="119"/>
        <v>0</v>
      </c>
      <c r="R769" s="143">
        <f t="shared" si="119"/>
        <v>0</v>
      </c>
      <c r="S769" s="143">
        <f t="shared" si="119"/>
        <v>0</v>
      </c>
      <c r="T769" s="143">
        <f t="shared" si="119"/>
        <v>0</v>
      </c>
      <c r="U769" s="143">
        <f t="shared" si="119"/>
        <v>0</v>
      </c>
      <c r="V769" s="143">
        <f t="shared" si="119"/>
        <v>0</v>
      </c>
      <c r="W769" s="143">
        <f t="shared" si="119"/>
        <v>0</v>
      </c>
      <c r="X769" s="143">
        <f t="shared" si="119"/>
        <v>0</v>
      </c>
      <c r="Y769" s="143">
        <f t="shared" si="119"/>
        <v>0</v>
      </c>
      <c r="Z769" s="143">
        <f t="shared" si="119"/>
        <v>0</v>
      </c>
      <c r="AA769" s="143">
        <f t="shared" si="119"/>
        <v>0</v>
      </c>
      <c r="AB769" s="143">
        <f t="shared" si="119"/>
        <v>0</v>
      </c>
      <c r="AC769" s="143">
        <f t="shared" si="119"/>
        <v>0</v>
      </c>
      <c r="AD769" s="143">
        <f t="shared" si="119"/>
        <v>0</v>
      </c>
      <c r="AE769" s="143">
        <f t="shared" si="119"/>
        <v>0</v>
      </c>
      <c r="AF769" s="143">
        <f t="shared" si="119"/>
        <v>0</v>
      </c>
      <c r="AG769" s="143">
        <f t="shared" si="119"/>
        <v>0</v>
      </c>
      <c r="AH769" s="143">
        <f t="shared" si="119"/>
        <v>0</v>
      </c>
      <c r="AI769" s="143">
        <f t="shared" si="119"/>
        <v>0</v>
      </c>
      <c r="AJ769" s="143">
        <f t="shared" si="119"/>
        <v>0</v>
      </c>
      <c r="AK769" s="143">
        <f t="shared" si="119"/>
        <v>0</v>
      </c>
      <c r="AL769" s="143">
        <f t="shared" si="119"/>
        <v>0</v>
      </c>
      <c r="AM769" s="143">
        <f t="shared" si="119"/>
        <v>0</v>
      </c>
      <c r="AN769" s="143">
        <f t="shared" si="119"/>
        <v>0</v>
      </c>
      <c r="AO769" s="143">
        <f t="shared" si="119"/>
        <v>0</v>
      </c>
      <c r="AP769" s="143">
        <f t="shared" si="119"/>
        <v>0</v>
      </c>
      <c r="AQ769" s="143">
        <f t="shared" si="119"/>
        <v>0</v>
      </c>
      <c r="AR769" s="143">
        <f t="shared" si="119"/>
        <v>0</v>
      </c>
      <c r="AS769" s="143">
        <f t="shared" si="119"/>
        <v>0</v>
      </c>
      <c r="AT769" s="143">
        <f t="shared" si="119"/>
        <v>0</v>
      </c>
      <c r="AU769" s="143">
        <f t="shared" si="119"/>
        <v>0</v>
      </c>
      <c r="AV769" s="143">
        <f t="shared" si="119"/>
        <v>0</v>
      </c>
      <c r="AW769" s="143">
        <f t="shared" si="119"/>
        <v>0</v>
      </c>
      <c r="AX769" s="143">
        <f t="shared" si="119"/>
        <v>0</v>
      </c>
      <c r="AY769" s="143">
        <f t="shared" si="119"/>
        <v>0</v>
      </c>
      <c r="AZ769" s="143">
        <f t="shared" si="119"/>
        <v>0</v>
      </c>
      <c r="BA769" s="143">
        <f t="shared" si="119"/>
        <v>0</v>
      </c>
      <c r="BB769" s="143">
        <f t="shared" si="119"/>
        <v>0</v>
      </c>
      <c r="BC769" s="143">
        <f t="shared" si="119"/>
        <v>0</v>
      </c>
      <c r="BD769" s="143">
        <f t="shared" si="119"/>
        <v>0</v>
      </c>
      <c r="BE769" s="143">
        <f t="shared" si="119"/>
        <v>0</v>
      </c>
      <c r="BF769" s="143">
        <f t="shared" si="119"/>
        <v>0</v>
      </c>
      <c r="BG769" s="143">
        <f t="shared" si="119"/>
        <v>0</v>
      </c>
      <c r="BH769" s="143">
        <f t="shared" si="119"/>
        <v>0</v>
      </c>
      <c r="BI769" s="143">
        <f t="shared" si="119"/>
        <v>0</v>
      </c>
      <c r="BJ769" s="143">
        <f t="shared" si="119"/>
        <v>0</v>
      </c>
      <c r="BK769" s="143">
        <f t="shared" si="119"/>
        <v>0</v>
      </c>
      <c r="BL769" s="143">
        <f t="shared" si="119"/>
        <v>0</v>
      </c>
      <c r="BM769" s="143">
        <f t="shared" si="119"/>
        <v>0</v>
      </c>
      <c r="BN769" s="143">
        <f t="shared" si="119"/>
        <v>0</v>
      </c>
      <c r="BO769" s="143">
        <f t="shared" si="119"/>
        <v>0</v>
      </c>
      <c r="BP769" s="143">
        <f t="shared" si="119"/>
        <v>0</v>
      </c>
      <c r="BQ769" s="143">
        <f t="shared" si="119"/>
        <v>0</v>
      </c>
      <c r="BR769" s="143">
        <f t="shared" si="119"/>
        <v>0</v>
      </c>
      <c r="BS769" s="143">
        <f t="shared" si="119"/>
        <v>0</v>
      </c>
      <c r="BT769" s="143">
        <f t="shared" si="120"/>
        <v>0</v>
      </c>
      <c r="BU769" s="143">
        <f t="shared" si="120"/>
        <v>0</v>
      </c>
      <c r="BV769" s="143">
        <f t="shared" si="120"/>
        <v>0</v>
      </c>
      <c r="BW769" s="143">
        <f t="shared" si="120"/>
        <v>0</v>
      </c>
      <c r="BX769" s="143">
        <f t="shared" si="120"/>
        <v>0</v>
      </c>
      <c r="BY769" s="143" t="e">
        <f>BY314-#REF!</f>
        <v>#REF!</v>
      </c>
      <c r="CA769" s="143" t="e">
        <f>CA314-#REF!</f>
        <v>#REF!</v>
      </c>
      <c r="CB769" s="143" t="e">
        <f>CB314-#REF!</f>
        <v>#REF!</v>
      </c>
    </row>
    <row r="770" spans="8:80" hidden="1" x14ac:dyDescent="0.3">
      <c r="H770" s="143">
        <f t="shared" si="119"/>
        <v>0</v>
      </c>
      <c r="I770" s="143">
        <f t="shared" si="119"/>
        <v>0</v>
      </c>
      <c r="J770" s="143">
        <f t="shared" si="119"/>
        <v>0</v>
      </c>
      <c r="K770" s="143">
        <f t="shared" si="119"/>
        <v>0</v>
      </c>
      <c r="L770" s="143">
        <f t="shared" si="119"/>
        <v>0</v>
      </c>
      <c r="M770" s="143">
        <f t="shared" si="119"/>
        <v>0</v>
      </c>
      <c r="N770" s="143">
        <f t="shared" si="119"/>
        <v>0</v>
      </c>
      <c r="O770" s="143">
        <f t="shared" si="119"/>
        <v>0</v>
      </c>
      <c r="P770" s="143">
        <f t="shared" si="119"/>
        <v>0</v>
      </c>
      <c r="Q770" s="143">
        <f t="shared" si="119"/>
        <v>0</v>
      </c>
      <c r="R770" s="143">
        <f t="shared" si="119"/>
        <v>0</v>
      </c>
      <c r="S770" s="143">
        <f t="shared" si="119"/>
        <v>0</v>
      </c>
      <c r="T770" s="143">
        <f t="shared" si="119"/>
        <v>0</v>
      </c>
      <c r="U770" s="143">
        <f t="shared" si="119"/>
        <v>0</v>
      </c>
      <c r="V770" s="143">
        <f t="shared" si="119"/>
        <v>0</v>
      </c>
      <c r="W770" s="143">
        <f t="shared" si="119"/>
        <v>0</v>
      </c>
      <c r="X770" s="143">
        <f t="shared" si="119"/>
        <v>0</v>
      </c>
      <c r="Y770" s="143">
        <f t="shared" si="119"/>
        <v>0</v>
      </c>
      <c r="Z770" s="143">
        <f t="shared" si="119"/>
        <v>0</v>
      </c>
      <c r="AA770" s="143">
        <f t="shared" si="119"/>
        <v>0</v>
      </c>
      <c r="AB770" s="143">
        <f t="shared" si="119"/>
        <v>0</v>
      </c>
      <c r="AC770" s="143">
        <f t="shared" si="119"/>
        <v>0</v>
      </c>
      <c r="AD770" s="143">
        <f t="shared" si="119"/>
        <v>0</v>
      </c>
      <c r="AE770" s="143">
        <f t="shared" si="119"/>
        <v>0</v>
      </c>
      <c r="AF770" s="143">
        <f t="shared" si="119"/>
        <v>0</v>
      </c>
      <c r="AG770" s="143">
        <f t="shared" si="119"/>
        <v>0</v>
      </c>
      <c r="AH770" s="143">
        <f t="shared" si="119"/>
        <v>0</v>
      </c>
      <c r="AI770" s="143">
        <f t="shared" si="119"/>
        <v>0</v>
      </c>
      <c r="AJ770" s="143">
        <f t="shared" si="119"/>
        <v>0</v>
      </c>
      <c r="AK770" s="143">
        <f t="shared" si="119"/>
        <v>0</v>
      </c>
      <c r="AL770" s="143">
        <f t="shared" si="119"/>
        <v>0</v>
      </c>
      <c r="AM770" s="143">
        <f t="shared" si="119"/>
        <v>0</v>
      </c>
      <c r="AN770" s="143">
        <f t="shared" si="119"/>
        <v>0</v>
      </c>
      <c r="AO770" s="143">
        <f t="shared" si="119"/>
        <v>0</v>
      </c>
      <c r="AP770" s="143">
        <f t="shared" si="119"/>
        <v>0</v>
      </c>
      <c r="AQ770" s="143">
        <f t="shared" si="119"/>
        <v>0</v>
      </c>
      <c r="AR770" s="143">
        <f t="shared" si="119"/>
        <v>0</v>
      </c>
      <c r="AS770" s="143">
        <f t="shared" si="119"/>
        <v>0</v>
      </c>
      <c r="AT770" s="143">
        <f t="shared" si="119"/>
        <v>0</v>
      </c>
      <c r="AU770" s="143">
        <f t="shared" si="119"/>
        <v>0</v>
      </c>
      <c r="AV770" s="143">
        <f t="shared" si="119"/>
        <v>0</v>
      </c>
      <c r="AW770" s="143">
        <f t="shared" si="119"/>
        <v>0</v>
      </c>
      <c r="AX770" s="143">
        <f t="shared" si="119"/>
        <v>0</v>
      </c>
      <c r="AY770" s="143">
        <f t="shared" si="119"/>
        <v>0</v>
      </c>
      <c r="AZ770" s="143">
        <f t="shared" si="119"/>
        <v>0</v>
      </c>
      <c r="BA770" s="143">
        <f t="shared" si="119"/>
        <v>0</v>
      </c>
      <c r="BB770" s="143">
        <f t="shared" si="119"/>
        <v>0</v>
      </c>
      <c r="BC770" s="143">
        <f t="shared" si="119"/>
        <v>0</v>
      </c>
      <c r="BD770" s="143">
        <f t="shared" si="119"/>
        <v>0</v>
      </c>
      <c r="BE770" s="143">
        <f t="shared" si="119"/>
        <v>0</v>
      </c>
      <c r="BF770" s="143">
        <f t="shared" si="119"/>
        <v>0</v>
      </c>
      <c r="BG770" s="143">
        <f t="shared" si="119"/>
        <v>0</v>
      </c>
      <c r="BH770" s="143">
        <f t="shared" si="119"/>
        <v>0</v>
      </c>
      <c r="BI770" s="143">
        <f t="shared" si="119"/>
        <v>0</v>
      </c>
      <c r="BJ770" s="143">
        <f t="shared" si="119"/>
        <v>0</v>
      </c>
      <c r="BK770" s="143">
        <f t="shared" si="119"/>
        <v>0</v>
      </c>
      <c r="BL770" s="143">
        <f t="shared" si="119"/>
        <v>0</v>
      </c>
      <c r="BM770" s="143">
        <f t="shared" si="119"/>
        <v>0</v>
      </c>
      <c r="BN770" s="143">
        <f t="shared" si="119"/>
        <v>0</v>
      </c>
      <c r="BO770" s="143">
        <f t="shared" si="119"/>
        <v>0</v>
      </c>
      <c r="BP770" s="143">
        <f t="shared" si="119"/>
        <v>0</v>
      </c>
      <c r="BQ770" s="143">
        <f t="shared" si="119"/>
        <v>0</v>
      </c>
      <c r="BR770" s="143">
        <f t="shared" si="119"/>
        <v>0</v>
      </c>
      <c r="BS770" s="143">
        <f t="shared" si="119"/>
        <v>0</v>
      </c>
      <c r="BT770" s="143">
        <f t="shared" si="120"/>
        <v>0</v>
      </c>
      <c r="BU770" s="143">
        <f t="shared" si="120"/>
        <v>0</v>
      </c>
      <c r="BV770" s="143">
        <f t="shared" si="120"/>
        <v>0</v>
      </c>
      <c r="BW770" s="143">
        <f t="shared" si="120"/>
        <v>0</v>
      </c>
      <c r="BX770" s="143">
        <f t="shared" si="120"/>
        <v>0</v>
      </c>
      <c r="BY770" s="143" t="e">
        <f>BY315-#REF!</f>
        <v>#REF!</v>
      </c>
      <c r="CA770" s="143" t="e">
        <f>CA315-#REF!</f>
        <v>#REF!</v>
      </c>
      <c r="CB770" s="143" t="e">
        <f>CB315-#REF!</f>
        <v>#REF!</v>
      </c>
    </row>
    <row r="771" spans="8:80" hidden="1" x14ac:dyDescent="0.3">
      <c r="H771" s="143">
        <f t="shared" si="119"/>
        <v>0</v>
      </c>
      <c r="I771" s="143">
        <f t="shared" si="119"/>
        <v>0</v>
      </c>
      <c r="J771" s="143">
        <f t="shared" si="119"/>
        <v>0</v>
      </c>
      <c r="K771" s="143">
        <f t="shared" si="119"/>
        <v>0</v>
      </c>
      <c r="L771" s="143">
        <f t="shared" si="119"/>
        <v>0</v>
      </c>
      <c r="M771" s="143">
        <f t="shared" si="119"/>
        <v>0</v>
      </c>
      <c r="N771" s="143">
        <f t="shared" si="119"/>
        <v>0</v>
      </c>
      <c r="O771" s="143">
        <f t="shared" si="119"/>
        <v>0</v>
      </c>
      <c r="P771" s="143">
        <f t="shared" si="119"/>
        <v>0</v>
      </c>
      <c r="Q771" s="143">
        <f t="shared" si="119"/>
        <v>0</v>
      </c>
      <c r="R771" s="143">
        <f t="shared" si="119"/>
        <v>0</v>
      </c>
      <c r="S771" s="143">
        <f t="shared" si="119"/>
        <v>0</v>
      </c>
      <c r="T771" s="143">
        <f t="shared" si="119"/>
        <v>0</v>
      </c>
      <c r="U771" s="143">
        <f t="shared" si="119"/>
        <v>0</v>
      </c>
      <c r="V771" s="143">
        <f t="shared" si="119"/>
        <v>0</v>
      </c>
      <c r="W771" s="143">
        <f t="shared" si="119"/>
        <v>0</v>
      </c>
      <c r="X771" s="143">
        <f t="shared" si="119"/>
        <v>0</v>
      </c>
      <c r="Y771" s="143">
        <f t="shared" si="119"/>
        <v>0</v>
      </c>
      <c r="Z771" s="143">
        <f t="shared" si="119"/>
        <v>0</v>
      </c>
      <c r="AA771" s="143">
        <f t="shared" si="119"/>
        <v>0</v>
      </c>
      <c r="AB771" s="143">
        <f t="shared" si="119"/>
        <v>0</v>
      </c>
      <c r="AC771" s="143">
        <f t="shared" si="119"/>
        <v>0</v>
      </c>
      <c r="AD771" s="143">
        <f t="shared" si="119"/>
        <v>0</v>
      </c>
      <c r="AE771" s="143">
        <f t="shared" si="119"/>
        <v>0</v>
      </c>
      <c r="AF771" s="143">
        <f t="shared" si="119"/>
        <v>0</v>
      </c>
      <c r="AG771" s="143">
        <f t="shared" si="119"/>
        <v>0</v>
      </c>
      <c r="AH771" s="143">
        <f t="shared" si="119"/>
        <v>0</v>
      </c>
      <c r="AI771" s="143">
        <f t="shared" si="119"/>
        <v>0</v>
      </c>
      <c r="AJ771" s="143">
        <f t="shared" si="119"/>
        <v>0</v>
      </c>
      <c r="AK771" s="143">
        <f t="shared" si="119"/>
        <v>0</v>
      </c>
      <c r="AL771" s="143">
        <f t="shared" si="119"/>
        <v>0</v>
      </c>
      <c r="AM771" s="143">
        <f t="shared" si="119"/>
        <v>0</v>
      </c>
      <c r="AN771" s="143">
        <f t="shared" si="119"/>
        <v>0</v>
      </c>
      <c r="AO771" s="143">
        <f t="shared" si="119"/>
        <v>0</v>
      </c>
      <c r="AP771" s="143">
        <f t="shared" si="119"/>
        <v>0</v>
      </c>
      <c r="AQ771" s="143">
        <f t="shared" si="119"/>
        <v>0</v>
      </c>
      <c r="AR771" s="143">
        <f t="shared" si="119"/>
        <v>0</v>
      </c>
      <c r="AS771" s="143">
        <f t="shared" si="119"/>
        <v>0</v>
      </c>
      <c r="AT771" s="143">
        <f t="shared" si="119"/>
        <v>0</v>
      </c>
      <c r="AU771" s="143">
        <f t="shared" si="119"/>
        <v>0</v>
      </c>
      <c r="AV771" s="143">
        <f t="shared" si="119"/>
        <v>0</v>
      </c>
      <c r="AW771" s="143">
        <f t="shared" si="119"/>
        <v>0</v>
      </c>
      <c r="AX771" s="143">
        <f t="shared" si="119"/>
        <v>0</v>
      </c>
      <c r="AY771" s="143">
        <f t="shared" si="119"/>
        <v>0</v>
      </c>
      <c r="AZ771" s="143">
        <f t="shared" si="119"/>
        <v>0</v>
      </c>
      <c r="BA771" s="143">
        <f t="shared" si="119"/>
        <v>0</v>
      </c>
      <c r="BB771" s="143">
        <f t="shared" si="119"/>
        <v>0</v>
      </c>
      <c r="BC771" s="143">
        <f t="shared" si="119"/>
        <v>0</v>
      </c>
      <c r="BD771" s="143">
        <f t="shared" si="119"/>
        <v>0</v>
      </c>
      <c r="BE771" s="143">
        <f t="shared" si="119"/>
        <v>0</v>
      </c>
      <c r="BF771" s="143">
        <f t="shared" si="119"/>
        <v>0</v>
      </c>
      <c r="BG771" s="143">
        <f t="shared" si="119"/>
        <v>0</v>
      </c>
      <c r="BH771" s="143">
        <f t="shared" si="119"/>
        <v>0</v>
      </c>
      <c r="BI771" s="143">
        <f t="shared" si="119"/>
        <v>0</v>
      </c>
      <c r="BJ771" s="143">
        <f t="shared" si="119"/>
        <v>0</v>
      </c>
      <c r="BK771" s="143">
        <f t="shared" si="119"/>
        <v>0</v>
      </c>
      <c r="BL771" s="143">
        <f t="shared" si="119"/>
        <v>0</v>
      </c>
      <c r="BM771" s="143">
        <f t="shared" si="119"/>
        <v>0</v>
      </c>
      <c r="BN771" s="143">
        <f t="shared" si="119"/>
        <v>0</v>
      </c>
      <c r="BO771" s="143">
        <f t="shared" si="119"/>
        <v>0</v>
      </c>
      <c r="BP771" s="143">
        <f t="shared" si="119"/>
        <v>0</v>
      </c>
      <c r="BQ771" s="143">
        <f t="shared" si="119"/>
        <v>0</v>
      </c>
      <c r="BR771" s="143">
        <f t="shared" si="119"/>
        <v>0</v>
      </c>
      <c r="BS771" s="143">
        <f t="shared" ref="BS771:BS777" si="121">BS316-EK316</f>
        <v>0</v>
      </c>
      <c r="BT771" s="143">
        <f t="shared" si="120"/>
        <v>0</v>
      </c>
      <c r="BU771" s="143">
        <f t="shared" si="120"/>
        <v>0</v>
      </c>
      <c r="BV771" s="143">
        <f t="shared" si="120"/>
        <v>0</v>
      </c>
      <c r="BW771" s="143">
        <f t="shared" si="120"/>
        <v>0</v>
      </c>
      <c r="BX771" s="143">
        <f t="shared" si="120"/>
        <v>0</v>
      </c>
      <c r="BY771" s="143" t="e">
        <f>BY316-#REF!</f>
        <v>#REF!</v>
      </c>
      <c r="CA771" s="143" t="e">
        <f>CA316-#REF!</f>
        <v>#REF!</v>
      </c>
      <c r="CB771" s="143" t="e">
        <f>CB316-#REF!</f>
        <v>#REF!</v>
      </c>
    </row>
    <row r="772" spans="8:80" hidden="1" x14ac:dyDescent="0.3">
      <c r="H772" s="143">
        <f t="shared" ref="H772:BR776" si="122">H317-BZ317</f>
        <v>0</v>
      </c>
      <c r="I772" s="143">
        <f t="shared" si="122"/>
        <v>0</v>
      </c>
      <c r="J772" s="143">
        <f t="shared" si="122"/>
        <v>0</v>
      </c>
      <c r="K772" s="143">
        <f t="shared" si="122"/>
        <v>0</v>
      </c>
      <c r="L772" s="143">
        <f t="shared" si="122"/>
        <v>0</v>
      </c>
      <c r="M772" s="143">
        <f t="shared" si="122"/>
        <v>0</v>
      </c>
      <c r="N772" s="143">
        <f t="shared" si="122"/>
        <v>0</v>
      </c>
      <c r="O772" s="143">
        <f t="shared" si="122"/>
        <v>0</v>
      </c>
      <c r="P772" s="143">
        <f t="shared" si="122"/>
        <v>0</v>
      </c>
      <c r="Q772" s="143">
        <f t="shared" si="122"/>
        <v>0</v>
      </c>
      <c r="R772" s="143">
        <f t="shared" si="122"/>
        <v>0</v>
      </c>
      <c r="S772" s="143">
        <f t="shared" si="122"/>
        <v>0</v>
      </c>
      <c r="T772" s="143">
        <f t="shared" si="122"/>
        <v>0</v>
      </c>
      <c r="U772" s="143">
        <f t="shared" si="122"/>
        <v>0</v>
      </c>
      <c r="V772" s="143">
        <f t="shared" si="122"/>
        <v>0</v>
      </c>
      <c r="W772" s="143">
        <f t="shared" si="122"/>
        <v>0</v>
      </c>
      <c r="X772" s="143">
        <f t="shared" si="122"/>
        <v>0</v>
      </c>
      <c r="Y772" s="143">
        <f t="shared" si="122"/>
        <v>0</v>
      </c>
      <c r="Z772" s="143">
        <f t="shared" si="122"/>
        <v>0</v>
      </c>
      <c r="AA772" s="143">
        <f t="shared" si="122"/>
        <v>0</v>
      </c>
      <c r="AB772" s="143">
        <f t="shared" si="122"/>
        <v>0</v>
      </c>
      <c r="AC772" s="143">
        <f t="shared" si="122"/>
        <v>0</v>
      </c>
      <c r="AD772" s="143">
        <f t="shared" si="122"/>
        <v>0</v>
      </c>
      <c r="AE772" s="143">
        <f t="shared" si="122"/>
        <v>0</v>
      </c>
      <c r="AF772" s="143">
        <f t="shared" si="122"/>
        <v>0</v>
      </c>
      <c r="AG772" s="143">
        <f t="shared" si="122"/>
        <v>0</v>
      </c>
      <c r="AH772" s="143">
        <f t="shared" si="122"/>
        <v>0</v>
      </c>
      <c r="AI772" s="143">
        <f t="shared" si="122"/>
        <v>0</v>
      </c>
      <c r="AJ772" s="143">
        <f t="shared" si="122"/>
        <v>0</v>
      </c>
      <c r="AK772" s="143">
        <f t="shared" si="122"/>
        <v>0</v>
      </c>
      <c r="AL772" s="143">
        <f t="shared" si="122"/>
        <v>0</v>
      </c>
      <c r="AM772" s="143">
        <f t="shared" si="122"/>
        <v>0</v>
      </c>
      <c r="AN772" s="143">
        <f t="shared" si="122"/>
        <v>0</v>
      </c>
      <c r="AO772" s="143">
        <f t="shared" si="122"/>
        <v>0</v>
      </c>
      <c r="AP772" s="143">
        <f t="shared" si="122"/>
        <v>0</v>
      </c>
      <c r="AQ772" s="143">
        <f t="shared" si="122"/>
        <v>0</v>
      </c>
      <c r="AR772" s="143">
        <f t="shared" si="122"/>
        <v>0</v>
      </c>
      <c r="AS772" s="143">
        <f t="shared" si="122"/>
        <v>0</v>
      </c>
      <c r="AT772" s="143">
        <f t="shared" si="122"/>
        <v>0</v>
      </c>
      <c r="AU772" s="143">
        <f t="shared" si="122"/>
        <v>0</v>
      </c>
      <c r="AV772" s="143">
        <f t="shared" si="122"/>
        <v>0</v>
      </c>
      <c r="AW772" s="143">
        <f t="shared" si="122"/>
        <v>0</v>
      </c>
      <c r="AX772" s="143">
        <f t="shared" si="122"/>
        <v>0</v>
      </c>
      <c r="AY772" s="143">
        <f t="shared" si="122"/>
        <v>0</v>
      </c>
      <c r="AZ772" s="143">
        <f t="shared" si="122"/>
        <v>0</v>
      </c>
      <c r="BA772" s="143">
        <f t="shared" si="122"/>
        <v>0</v>
      </c>
      <c r="BB772" s="143">
        <f t="shared" si="122"/>
        <v>0</v>
      </c>
      <c r="BC772" s="143">
        <f t="shared" si="122"/>
        <v>0</v>
      </c>
      <c r="BD772" s="143">
        <f t="shared" si="122"/>
        <v>0</v>
      </c>
      <c r="BE772" s="143">
        <f t="shared" si="122"/>
        <v>0</v>
      </c>
      <c r="BF772" s="143">
        <f t="shared" si="122"/>
        <v>0</v>
      </c>
      <c r="BG772" s="143">
        <f t="shared" si="122"/>
        <v>0</v>
      </c>
      <c r="BH772" s="143">
        <f t="shared" si="122"/>
        <v>0</v>
      </c>
      <c r="BI772" s="143">
        <f t="shared" si="122"/>
        <v>0</v>
      </c>
      <c r="BJ772" s="143">
        <f t="shared" si="122"/>
        <v>0</v>
      </c>
      <c r="BK772" s="143">
        <f t="shared" si="122"/>
        <v>0</v>
      </c>
      <c r="BL772" s="143">
        <f t="shared" si="122"/>
        <v>0</v>
      </c>
      <c r="BM772" s="143">
        <f t="shared" si="122"/>
        <v>0</v>
      </c>
      <c r="BN772" s="143">
        <f t="shared" si="122"/>
        <v>0</v>
      </c>
      <c r="BO772" s="143">
        <f t="shared" si="122"/>
        <v>0</v>
      </c>
      <c r="BP772" s="143">
        <f t="shared" si="122"/>
        <v>0</v>
      </c>
      <c r="BQ772" s="143">
        <f t="shared" si="122"/>
        <v>0</v>
      </c>
      <c r="BR772" s="143">
        <f t="shared" si="122"/>
        <v>0</v>
      </c>
      <c r="BS772" s="143">
        <f t="shared" si="121"/>
        <v>0</v>
      </c>
      <c r="BT772" s="143">
        <f t="shared" si="120"/>
        <v>0</v>
      </c>
      <c r="BU772" s="143">
        <f t="shared" si="120"/>
        <v>0</v>
      </c>
      <c r="BV772" s="143">
        <f t="shared" si="120"/>
        <v>0</v>
      </c>
      <c r="BW772" s="143">
        <f t="shared" si="120"/>
        <v>0</v>
      </c>
      <c r="BX772" s="143">
        <f t="shared" si="120"/>
        <v>0</v>
      </c>
      <c r="BY772" s="143" t="e">
        <f>BY317-#REF!</f>
        <v>#REF!</v>
      </c>
      <c r="CA772" s="143" t="e">
        <f>CA317-#REF!</f>
        <v>#REF!</v>
      </c>
      <c r="CB772" s="143" t="e">
        <f>CB317-#REF!</f>
        <v>#REF!</v>
      </c>
    </row>
    <row r="773" spans="8:80" hidden="1" x14ac:dyDescent="0.3">
      <c r="H773" s="143">
        <f t="shared" si="122"/>
        <v>0</v>
      </c>
      <c r="I773" s="143">
        <f t="shared" si="122"/>
        <v>0</v>
      </c>
      <c r="J773" s="143">
        <f t="shared" si="122"/>
        <v>0</v>
      </c>
      <c r="K773" s="143">
        <f t="shared" si="122"/>
        <v>0</v>
      </c>
      <c r="L773" s="143">
        <f t="shared" si="122"/>
        <v>0</v>
      </c>
      <c r="M773" s="143">
        <f t="shared" si="122"/>
        <v>0</v>
      </c>
      <c r="N773" s="143">
        <f t="shared" si="122"/>
        <v>0</v>
      </c>
      <c r="O773" s="143">
        <f t="shared" si="122"/>
        <v>0</v>
      </c>
      <c r="P773" s="143">
        <f t="shared" si="122"/>
        <v>0</v>
      </c>
      <c r="Q773" s="143">
        <f t="shared" si="122"/>
        <v>0</v>
      </c>
      <c r="R773" s="143">
        <f t="shared" si="122"/>
        <v>0</v>
      </c>
      <c r="S773" s="143">
        <f t="shared" si="122"/>
        <v>0</v>
      </c>
      <c r="T773" s="143">
        <f t="shared" si="122"/>
        <v>0</v>
      </c>
      <c r="U773" s="143">
        <f t="shared" si="122"/>
        <v>0</v>
      </c>
      <c r="V773" s="143">
        <f t="shared" si="122"/>
        <v>0</v>
      </c>
      <c r="W773" s="143">
        <f t="shared" si="122"/>
        <v>0</v>
      </c>
      <c r="X773" s="143">
        <f t="shared" si="122"/>
        <v>0</v>
      </c>
      <c r="Y773" s="143">
        <f t="shared" si="122"/>
        <v>0</v>
      </c>
      <c r="Z773" s="143">
        <f t="shared" si="122"/>
        <v>0</v>
      </c>
      <c r="AA773" s="143">
        <f t="shared" si="122"/>
        <v>0</v>
      </c>
      <c r="AB773" s="143">
        <f t="shared" si="122"/>
        <v>0</v>
      </c>
      <c r="AC773" s="143">
        <f t="shared" si="122"/>
        <v>0</v>
      </c>
      <c r="AD773" s="143">
        <f t="shared" si="122"/>
        <v>0</v>
      </c>
      <c r="AE773" s="143">
        <f t="shared" si="122"/>
        <v>0</v>
      </c>
      <c r="AF773" s="143">
        <f t="shared" si="122"/>
        <v>0</v>
      </c>
      <c r="AG773" s="143">
        <f t="shared" si="122"/>
        <v>0</v>
      </c>
      <c r="AH773" s="143">
        <f t="shared" si="122"/>
        <v>0</v>
      </c>
      <c r="AI773" s="143">
        <f t="shared" si="122"/>
        <v>0</v>
      </c>
      <c r="AJ773" s="143">
        <f t="shared" si="122"/>
        <v>0</v>
      </c>
      <c r="AK773" s="143">
        <f t="shared" si="122"/>
        <v>0</v>
      </c>
      <c r="AL773" s="143">
        <f t="shared" si="122"/>
        <v>0</v>
      </c>
      <c r="AM773" s="143">
        <f t="shared" si="122"/>
        <v>0</v>
      </c>
      <c r="AN773" s="143">
        <f t="shared" si="122"/>
        <v>0</v>
      </c>
      <c r="AO773" s="143">
        <f t="shared" si="122"/>
        <v>0</v>
      </c>
      <c r="AP773" s="143">
        <f t="shared" si="122"/>
        <v>0</v>
      </c>
      <c r="AQ773" s="143">
        <f t="shared" si="122"/>
        <v>0</v>
      </c>
      <c r="AR773" s="143">
        <f t="shared" si="122"/>
        <v>0</v>
      </c>
      <c r="AS773" s="143">
        <f t="shared" si="122"/>
        <v>0</v>
      </c>
      <c r="AT773" s="143">
        <f t="shared" si="122"/>
        <v>0</v>
      </c>
      <c r="AU773" s="143">
        <f t="shared" si="122"/>
        <v>0</v>
      </c>
      <c r="AV773" s="143">
        <f t="shared" si="122"/>
        <v>0</v>
      </c>
      <c r="AW773" s="143">
        <f t="shared" si="122"/>
        <v>0</v>
      </c>
      <c r="AX773" s="143">
        <f t="shared" si="122"/>
        <v>0</v>
      </c>
      <c r="AY773" s="143">
        <f t="shared" si="122"/>
        <v>0</v>
      </c>
      <c r="AZ773" s="143">
        <f t="shared" si="122"/>
        <v>0</v>
      </c>
      <c r="BA773" s="143">
        <f t="shared" si="122"/>
        <v>0</v>
      </c>
      <c r="BB773" s="143">
        <f t="shared" si="122"/>
        <v>0</v>
      </c>
      <c r="BC773" s="143">
        <f t="shared" si="122"/>
        <v>0</v>
      </c>
      <c r="BD773" s="143">
        <f t="shared" si="122"/>
        <v>0</v>
      </c>
      <c r="BE773" s="143">
        <f t="shared" si="122"/>
        <v>0</v>
      </c>
      <c r="BF773" s="143">
        <f t="shared" si="122"/>
        <v>0</v>
      </c>
      <c r="BG773" s="143">
        <f t="shared" si="122"/>
        <v>0</v>
      </c>
      <c r="BH773" s="143">
        <f t="shared" si="122"/>
        <v>0</v>
      </c>
      <c r="BI773" s="143">
        <f t="shared" si="122"/>
        <v>0</v>
      </c>
      <c r="BJ773" s="143">
        <f t="shared" si="122"/>
        <v>0</v>
      </c>
      <c r="BK773" s="143">
        <f t="shared" si="122"/>
        <v>0</v>
      </c>
      <c r="BL773" s="143">
        <f t="shared" si="122"/>
        <v>0</v>
      </c>
      <c r="BM773" s="143">
        <f t="shared" si="122"/>
        <v>0</v>
      </c>
      <c r="BN773" s="143">
        <f t="shared" si="122"/>
        <v>0</v>
      </c>
      <c r="BO773" s="143">
        <f t="shared" si="122"/>
        <v>0</v>
      </c>
      <c r="BP773" s="143">
        <f t="shared" si="122"/>
        <v>0</v>
      </c>
      <c r="BQ773" s="143">
        <f t="shared" si="122"/>
        <v>0</v>
      </c>
      <c r="BR773" s="143">
        <f t="shared" si="122"/>
        <v>0</v>
      </c>
      <c r="BS773" s="143">
        <f t="shared" si="121"/>
        <v>0</v>
      </c>
      <c r="BT773" s="143">
        <f t="shared" si="120"/>
        <v>0</v>
      </c>
      <c r="BU773" s="143">
        <f t="shared" si="120"/>
        <v>0</v>
      </c>
      <c r="BV773" s="143">
        <f t="shared" si="120"/>
        <v>0</v>
      </c>
      <c r="BW773" s="143">
        <f t="shared" si="120"/>
        <v>0</v>
      </c>
      <c r="BX773" s="143">
        <f t="shared" si="120"/>
        <v>0</v>
      </c>
      <c r="BY773" s="143" t="e">
        <f>BY318-#REF!</f>
        <v>#REF!</v>
      </c>
      <c r="CA773" s="143" t="e">
        <f>CA318-#REF!</f>
        <v>#REF!</v>
      </c>
      <c r="CB773" s="143" t="e">
        <f>CB318-#REF!</f>
        <v>#REF!</v>
      </c>
    </row>
    <row r="774" spans="8:80" hidden="1" x14ac:dyDescent="0.3">
      <c r="H774" s="143">
        <f t="shared" si="122"/>
        <v>0</v>
      </c>
      <c r="I774" s="143">
        <f t="shared" si="122"/>
        <v>0</v>
      </c>
      <c r="J774" s="143">
        <f t="shared" si="122"/>
        <v>0</v>
      </c>
      <c r="K774" s="143">
        <f t="shared" si="122"/>
        <v>0</v>
      </c>
      <c r="L774" s="143">
        <f t="shared" si="122"/>
        <v>0</v>
      </c>
      <c r="M774" s="143">
        <f t="shared" si="122"/>
        <v>0</v>
      </c>
      <c r="N774" s="143">
        <f t="shared" si="122"/>
        <v>0</v>
      </c>
      <c r="O774" s="143">
        <f t="shared" si="122"/>
        <v>0</v>
      </c>
      <c r="P774" s="143">
        <f t="shared" si="122"/>
        <v>0</v>
      </c>
      <c r="Q774" s="143">
        <f t="shared" si="122"/>
        <v>0</v>
      </c>
      <c r="R774" s="143">
        <f t="shared" si="122"/>
        <v>0</v>
      </c>
      <c r="S774" s="143">
        <f t="shared" si="122"/>
        <v>0</v>
      </c>
      <c r="T774" s="143">
        <f t="shared" si="122"/>
        <v>0</v>
      </c>
      <c r="U774" s="143">
        <f t="shared" si="122"/>
        <v>0</v>
      </c>
      <c r="V774" s="143">
        <f t="shared" si="122"/>
        <v>0</v>
      </c>
      <c r="W774" s="143">
        <f t="shared" si="122"/>
        <v>0</v>
      </c>
      <c r="X774" s="143">
        <f t="shared" si="122"/>
        <v>0</v>
      </c>
      <c r="Y774" s="143">
        <f t="shared" si="122"/>
        <v>0</v>
      </c>
      <c r="Z774" s="143">
        <f t="shared" si="122"/>
        <v>0</v>
      </c>
      <c r="AA774" s="143">
        <f t="shared" si="122"/>
        <v>0</v>
      </c>
      <c r="AB774" s="143">
        <f t="shared" si="122"/>
        <v>0</v>
      </c>
      <c r="AC774" s="143">
        <f t="shared" si="122"/>
        <v>0</v>
      </c>
      <c r="AD774" s="143">
        <f t="shared" si="122"/>
        <v>0</v>
      </c>
      <c r="AE774" s="143">
        <f t="shared" si="122"/>
        <v>0</v>
      </c>
      <c r="AF774" s="143">
        <f t="shared" si="122"/>
        <v>0</v>
      </c>
      <c r="AG774" s="143">
        <f t="shared" si="122"/>
        <v>0</v>
      </c>
      <c r="AH774" s="143">
        <f t="shared" si="122"/>
        <v>0</v>
      </c>
      <c r="AI774" s="143">
        <f t="shared" si="122"/>
        <v>0</v>
      </c>
      <c r="AJ774" s="143">
        <f t="shared" si="122"/>
        <v>0</v>
      </c>
      <c r="AK774" s="143">
        <f t="shared" si="122"/>
        <v>0</v>
      </c>
      <c r="AL774" s="143">
        <f t="shared" si="122"/>
        <v>0</v>
      </c>
      <c r="AM774" s="143">
        <f t="shared" si="122"/>
        <v>0</v>
      </c>
      <c r="AN774" s="143">
        <f t="shared" si="122"/>
        <v>0</v>
      </c>
      <c r="AO774" s="143">
        <f t="shared" si="122"/>
        <v>0</v>
      </c>
      <c r="AP774" s="143">
        <f t="shared" si="122"/>
        <v>0</v>
      </c>
      <c r="AQ774" s="143">
        <f t="shared" si="122"/>
        <v>0</v>
      </c>
      <c r="AR774" s="143">
        <f t="shared" si="122"/>
        <v>0</v>
      </c>
      <c r="AS774" s="143">
        <f t="shared" si="122"/>
        <v>0</v>
      </c>
      <c r="AT774" s="143">
        <f t="shared" si="122"/>
        <v>0</v>
      </c>
      <c r="AU774" s="143">
        <f t="shared" si="122"/>
        <v>0</v>
      </c>
      <c r="AV774" s="143">
        <f t="shared" si="122"/>
        <v>0</v>
      </c>
      <c r="AW774" s="143">
        <f t="shared" si="122"/>
        <v>0</v>
      </c>
      <c r="AX774" s="143">
        <f t="shared" si="122"/>
        <v>0</v>
      </c>
      <c r="AY774" s="143">
        <f t="shared" si="122"/>
        <v>0</v>
      </c>
      <c r="AZ774" s="143">
        <f t="shared" si="122"/>
        <v>0</v>
      </c>
      <c r="BA774" s="143">
        <f t="shared" si="122"/>
        <v>0</v>
      </c>
      <c r="BB774" s="143">
        <f t="shared" si="122"/>
        <v>0</v>
      </c>
      <c r="BC774" s="143">
        <f t="shared" si="122"/>
        <v>0</v>
      </c>
      <c r="BD774" s="143">
        <f t="shared" si="122"/>
        <v>0</v>
      </c>
      <c r="BE774" s="143">
        <f t="shared" si="122"/>
        <v>0</v>
      </c>
      <c r="BF774" s="143">
        <f t="shared" si="122"/>
        <v>0</v>
      </c>
      <c r="BG774" s="143">
        <f t="shared" si="122"/>
        <v>0</v>
      </c>
      <c r="BH774" s="143">
        <f t="shared" si="122"/>
        <v>0</v>
      </c>
      <c r="BI774" s="143">
        <f t="shared" si="122"/>
        <v>0</v>
      </c>
      <c r="BJ774" s="143">
        <f t="shared" si="122"/>
        <v>0</v>
      </c>
      <c r="BK774" s="143">
        <f t="shared" si="122"/>
        <v>0</v>
      </c>
      <c r="BL774" s="143">
        <f t="shared" si="122"/>
        <v>0</v>
      </c>
      <c r="BM774" s="143">
        <f t="shared" si="122"/>
        <v>0</v>
      </c>
      <c r="BN774" s="143">
        <f t="shared" si="122"/>
        <v>0</v>
      </c>
      <c r="BO774" s="143">
        <f t="shared" si="122"/>
        <v>0</v>
      </c>
      <c r="BP774" s="143">
        <f t="shared" si="122"/>
        <v>0</v>
      </c>
      <c r="BQ774" s="143">
        <f t="shared" si="122"/>
        <v>0</v>
      </c>
      <c r="BR774" s="143">
        <f t="shared" si="122"/>
        <v>0</v>
      </c>
      <c r="BS774" s="143">
        <f t="shared" si="121"/>
        <v>0</v>
      </c>
      <c r="BT774" s="143">
        <f t="shared" si="120"/>
        <v>0</v>
      </c>
      <c r="BU774" s="143">
        <f t="shared" si="120"/>
        <v>0</v>
      </c>
      <c r="BV774" s="143">
        <f t="shared" si="120"/>
        <v>0</v>
      </c>
      <c r="BW774" s="143">
        <f t="shared" si="120"/>
        <v>0</v>
      </c>
      <c r="BX774" s="143">
        <f t="shared" si="120"/>
        <v>0</v>
      </c>
      <c r="BY774" s="143" t="e">
        <f>BY319-#REF!</f>
        <v>#REF!</v>
      </c>
      <c r="CA774" s="143" t="e">
        <f>CA319-#REF!</f>
        <v>#REF!</v>
      </c>
      <c r="CB774" s="143" t="e">
        <f>CB319-#REF!</f>
        <v>#REF!</v>
      </c>
    </row>
    <row r="775" spans="8:80" hidden="1" x14ac:dyDescent="0.3">
      <c r="H775" s="143">
        <f t="shared" si="122"/>
        <v>-13054414</v>
      </c>
      <c r="I775" s="143">
        <f t="shared" si="122"/>
        <v>0</v>
      </c>
      <c r="J775" s="143">
        <f t="shared" si="122"/>
        <v>0</v>
      </c>
      <c r="K775" s="143">
        <f t="shared" si="122"/>
        <v>0</v>
      </c>
      <c r="L775" s="143">
        <f t="shared" si="122"/>
        <v>0</v>
      </c>
      <c r="M775" s="143">
        <f t="shared" si="122"/>
        <v>0</v>
      </c>
      <c r="N775" s="143">
        <f t="shared" si="122"/>
        <v>0</v>
      </c>
      <c r="O775" s="143">
        <f t="shared" si="122"/>
        <v>0</v>
      </c>
      <c r="P775" s="143">
        <f t="shared" si="122"/>
        <v>0</v>
      </c>
      <c r="Q775" s="143">
        <f t="shared" si="122"/>
        <v>0</v>
      </c>
      <c r="R775" s="143">
        <f t="shared" si="122"/>
        <v>-5337437</v>
      </c>
      <c r="S775" s="143">
        <f t="shared" si="122"/>
        <v>0</v>
      </c>
      <c r="T775" s="143">
        <f t="shared" si="122"/>
        <v>0</v>
      </c>
      <c r="U775" s="143">
        <f t="shared" si="122"/>
        <v>0</v>
      </c>
      <c r="V775" s="143">
        <f t="shared" si="122"/>
        <v>0</v>
      </c>
      <c r="W775" s="143">
        <f t="shared" si="122"/>
        <v>-3511233</v>
      </c>
      <c r="X775" s="143">
        <f t="shared" si="122"/>
        <v>0</v>
      </c>
      <c r="Y775" s="143">
        <f t="shared" si="122"/>
        <v>0</v>
      </c>
      <c r="Z775" s="143">
        <f t="shared" si="122"/>
        <v>0</v>
      </c>
      <c r="AA775" s="143">
        <f t="shared" si="122"/>
        <v>0</v>
      </c>
      <c r="AB775" s="143">
        <f t="shared" si="122"/>
        <v>0</v>
      </c>
      <c r="AC775" s="143">
        <f t="shared" si="122"/>
        <v>0</v>
      </c>
      <c r="AD775" s="143">
        <f t="shared" si="122"/>
        <v>0</v>
      </c>
      <c r="AE775" s="143">
        <f t="shared" si="122"/>
        <v>0</v>
      </c>
      <c r="AF775" s="143">
        <f t="shared" si="122"/>
        <v>0</v>
      </c>
      <c r="AG775" s="143">
        <f t="shared" si="122"/>
        <v>0</v>
      </c>
      <c r="AH775" s="143">
        <f t="shared" si="122"/>
        <v>0</v>
      </c>
      <c r="AI775" s="143">
        <f t="shared" si="122"/>
        <v>0</v>
      </c>
      <c r="AJ775" s="143">
        <f t="shared" si="122"/>
        <v>0</v>
      </c>
      <c r="AK775" s="143">
        <f t="shared" si="122"/>
        <v>0</v>
      </c>
      <c r="AL775" s="143">
        <f t="shared" si="122"/>
        <v>0</v>
      </c>
      <c r="AM775" s="143">
        <f t="shared" si="122"/>
        <v>0</v>
      </c>
      <c r="AN775" s="143">
        <f t="shared" si="122"/>
        <v>0</v>
      </c>
      <c r="AO775" s="143">
        <f t="shared" si="122"/>
        <v>0</v>
      </c>
      <c r="AP775" s="143">
        <f t="shared" si="122"/>
        <v>0</v>
      </c>
      <c r="AQ775" s="143">
        <f t="shared" si="122"/>
        <v>-2495445</v>
      </c>
      <c r="AR775" s="143">
        <f t="shared" si="122"/>
        <v>0</v>
      </c>
      <c r="AS775" s="143">
        <f t="shared" si="122"/>
        <v>0</v>
      </c>
      <c r="AT775" s="143">
        <f t="shared" si="122"/>
        <v>0</v>
      </c>
      <c r="AU775" s="143">
        <f t="shared" si="122"/>
        <v>0</v>
      </c>
      <c r="AV775" s="143">
        <f t="shared" si="122"/>
        <v>-1562910</v>
      </c>
      <c r="AW775" s="143">
        <f t="shared" si="122"/>
        <v>0</v>
      </c>
      <c r="AX775" s="143">
        <f t="shared" si="122"/>
        <v>0</v>
      </c>
      <c r="AY775" s="143">
        <f t="shared" si="122"/>
        <v>0</v>
      </c>
      <c r="AZ775" s="143">
        <f t="shared" si="122"/>
        <v>0</v>
      </c>
      <c r="BA775" s="143">
        <f t="shared" si="122"/>
        <v>-147389</v>
      </c>
      <c r="BB775" s="143">
        <f t="shared" si="122"/>
        <v>0</v>
      </c>
      <c r="BC775" s="143">
        <f t="shared" si="122"/>
        <v>0</v>
      </c>
      <c r="BD775" s="143">
        <f t="shared" si="122"/>
        <v>0</v>
      </c>
      <c r="BE775" s="143">
        <f t="shared" si="122"/>
        <v>0</v>
      </c>
      <c r="BF775" s="143">
        <f t="shared" si="122"/>
        <v>0</v>
      </c>
      <c r="BG775" s="143">
        <f t="shared" si="122"/>
        <v>0</v>
      </c>
      <c r="BH775" s="143">
        <f t="shared" si="122"/>
        <v>0</v>
      </c>
      <c r="BI775" s="143">
        <f t="shared" si="122"/>
        <v>0</v>
      </c>
      <c r="BJ775" s="143">
        <f t="shared" si="122"/>
        <v>0</v>
      </c>
      <c r="BK775" s="143">
        <f t="shared" si="122"/>
        <v>0</v>
      </c>
      <c r="BL775" s="143">
        <f t="shared" si="122"/>
        <v>0</v>
      </c>
      <c r="BM775" s="143">
        <f t="shared" si="122"/>
        <v>0</v>
      </c>
      <c r="BN775" s="143">
        <f t="shared" si="122"/>
        <v>0</v>
      </c>
      <c r="BO775" s="143">
        <f t="shared" si="122"/>
        <v>0</v>
      </c>
      <c r="BP775" s="143">
        <f t="shared" si="122"/>
        <v>0</v>
      </c>
      <c r="BQ775" s="143">
        <f t="shared" si="122"/>
        <v>0</v>
      </c>
      <c r="BR775" s="143">
        <f t="shared" si="122"/>
        <v>0</v>
      </c>
      <c r="BS775" s="143">
        <f t="shared" si="121"/>
        <v>0</v>
      </c>
      <c r="BT775" s="143">
        <f t="shared" si="120"/>
        <v>0</v>
      </c>
      <c r="BU775" s="143">
        <f t="shared" si="120"/>
        <v>-13054414</v>
      </c>
      <c r="BV775" s="143">
        <f t="shared" si="120"/>
        <v>0</v>
      </c>
      <c r="BW775" s="143">
        <f t="shared" si="120"/>
        <v>0</v>
      </c>
      <c r="BX775" s="143">
        <f t="shared" si="120"/>
        <v>0</v>
      </c>
      <c r="BY775" s="143" t="e">
        <f>BY320-#REF!</f>
        <v>#REF!</v>
      </c>
      <c r="CA775" s="143" t="e">
        <f>CA320-#REF!</f>
        <v>#REF!</v>
      </c>
      <c r="CB775" s="143" t="e">
        <f>CB320-#REF!</f>
        <v>#REF!</v>
      </c>
    </row>
    <row r="776" spans="8:80" hidden="1" x14ac:dyDescent="0.3">
      <c r="H776" s="143">
        <f t="shared" si="122"/>
        <v>-3142769</v>
      </c>
      <c r="I776" s="143">
        <f t="shared" si="122"/>
        <v>0</v>
      </c>
      <c r="J776" s="143">
        <f t="shared" si="122"/>
        <v>0</v>
      </c>
      <c r="K776" s="143">
        <f t="shared" ref="K776:BR777" si="123">K321-CC321</f>
        <v>0</v>
      </c>
      <c r="L776" s="143">
        <f t="shared" si="123"/>
        <v>0</v>
      </c>
      <c r="M776" s="143">
        <f t="shared" si="123"/>
        <v>0</v>
      </c>
      <c r="N776" s="143">
        <f t="shared" si="123"/>
        <v>0</v>
      </c>
      <c r="O776" s="143">
        <f t="shared" si="123"/>
        <v>0</v>
      </c>
      <c r="P776" s="143">
        <f t="shared" si="123"/>
        <v>0</v>
      </c>
      <c r="Q776" s="143">
        <f t="shared" si="123"/>
        <v>0</v>
      </c>
      <c r="R776" s="143">
        <f t="shared" si="123"/>
        <v>-1259405</v>
      </c>
      <c r="S776" s="143">
        <f t="shared" si="123"/>
        <v>0</v>
      </c>
      <c r="T776" s="143">
        <f t="shared" si="123"/>
        <v>0</v>
      </c>
      <c r="U776" s="143">
        <f t="shared" si="123"/>
        <v>0</v>
      </c>
      <c r="V776" s="143">
        <f t="shared" si="123"/>
        <v>0</v>
      </c>
      <c r="W776" s="143">
        <f t="shared" si="123"/>
        <v>-849991</v>
      </c>
      <c r="X776" s="143">
        <f t="shared" si="123"/>
        <v>0</v>
      </c>
      <c r="Y776" s="143">
        <f t="shared" si="123"/>
        <v>0</v>
      </c>
      <c r="Z776" s="143">
        <f t="shared" si="123"/>
        <v>0</v>
      </c>
      <c r="AA776" s="143">
        <f t="shared" si="123"/>
        <v>0</v>
      </c>
      <c r="AB776" s="143">
        <f t="shared" si="123"/>
        <v>0</v>
      </c>
      <c r="AC776" s="143">
        <f t="shared" si="123"/>
        <v>0</v>
      </c>
      <c r="AD776" s="143">
        <f t="shared" si="123"/>
        <v>0</v>
      </c>
      <c r="AE776" s="143">
        <f t="shared" si="123"/>
        <v>0</v>
      </c>
      <c r="AF776" s="143">
        <f t="shared" si="123"/>
        <v>0</v>
      </c>
      <c r="AG776" s="143">
        <f t="shared" si="123"/>
        <v>0</v>
      </c>
      <c r="AH776" s="143">
        <f t="shared" si="123"/>
        <v>0</v>
      </c>
      <c r="AI776" s="143">
        <f t="shared" si="123"/>
        <v>0</v>
      </c>
      <c r="AJ776" s="143">
        <f t="shared" si="123"/>
        <v>0</v>
      </c>
      <c r="AK776" s="143">
        <f t="shared" si="123"/>
        <v>0</v>
      </c>
      <c r="AL776" s="143">
        <f t="shared" si="123"/>
        <v>0</v>
      </c>
      <c r="AM776" s="143">
        <f t="shared" si="123"/>
        <v>0</v>
      </c>
      <c r="AN776" s="143">
        <f t="shared" si="123"/>
        <v>0</v>
      </c>
      <c r="AO776" s="143">
        <f t="shared" si="123"/>
        <v>0</v>
      </c>
      <c r="AP776" s="143">
        <f t="shared" si="123"/>
        <v>0</v>
      </c>
      <c r="AQ776" s="143">
        <f t="shared" si="123"/>
        <v>-625039</v>
      </c>
      <c r="AR776" s="143">
        <f t="shared" si="123"/>
        <v>0</v>
      </c>
      <c r="AS776" s="143">
        <f t="shared" si="123"/>
        <v>0</v>
      </c>
      <c r="AT776" s="143">
        <f t="shared" si="123"/>
        <v>0</v>
      </c>
      <c r="AU776" s="143">
        <f t="shared" si="123"/>
        <v>0</v>
      </c>
      <c r="AV776" s="143">
        <f t="shared" si="123"/>
        <v>-370247</v>
      </c>
      <c r="AW776" s="143">
        <f t="shared" si="123"/>
        <v>0</v>
      </c>
      <c r="AX776" s="143">
        <f t="shared" si="123"/>
        <v>0</v>
      </c>
      <c r="AY776" s="143">
        <f t="shared" si="123"/>
        <v>0</v>
      </c>
      <c r="AZ776" s="143">
        <f t="shared" si="123"/>
        <v>0</v>
      </c>
      <c r="BA776" s="143">
        <f t="shared" si="123"/>
        <v>-38087</v>
      </c>
      <c r="BB776" s="143">
        <f t="shared" si="123"/>
        <v>0</v>
      </c>
      <c r="BC776" s="143">
        <f t="shared" si="123"/>
        <v>0</v>
      </c>
      <c r="BD776" s="143">
        <f t="shared" si="123"/>
        <v>0</v>
      </c>
      <c r="BE776" s="143">
        <f t="shared" si="123"/>
        <v>0</v>
      </c>
      <c r="BF776" s="143">
        <f t="shared" si="123"/>
        <v>0</v>
      </c>
      <c r="BG776" s="143">
        <f t="shared" si="123"/>
        <v>0</v>
      </c>
      <c r="BH776" s="143">
        <f t="shared" si="123"/>
        <v>0</v>
      </c>
      <c r="BI776" s="143">
        <f t="shared" si="123"/>
        <v>0</v>
      </c>
      <c r="BJ776" s="143">
        <f t="shared" si="123"/>
        <v>0</v>
      </c>
      <c r="BK776" s="143">
        <f t="shared" si="123"/>
        <v>0</v>
      </c>
      <c r="BL776" s="143">
        <f t="shared" si="123"/>
        <v>0</v>
      </c>
      <c r="BM776" s="143">
        <f t="shared" si="123"/>
        <v>0</v>
      </c>
      <c r="BN776" s="143">
        <f t="shared" si="123"/>
        <v>0</v>
      </c>
      <c r="BO776" s="143">
        <f t="shared" si="123"/>
        <v>0</v>
      </c>
      <c r="BP776" s="143">
        <f t="shared" si="123"/>
        <v>0</v>
      </c>
      <c r="BQ776" s="143">
        <f t="shared" si="123"/>
        <v>0</v>
      </c>
      <c r="BR776" s="143">
        <f t="shared" si="123"/>
        <v>0</v>
      </c>
      <c r="BS776" s="143">
        <f t="shared" si="121"/>
        <v>0</v>
      </c>
      <c r="BT776" s="143">
        <f t="shared" si="120"/>
        <v>0</v>
      </c>
      <c r="BU776" s="143">
        <f t="shared" si="120"/>
        <v>-3142769</v>
      </c>
      <c r="BV776" s="143">
        <f t="shared" si="120"/>
        <v>0</v>
      </c>
      <c r="BW776" s="143">
        <f t="shared" si="120"/>
        <v>0</v>
      </c>
      <c r="BX776" s="143">
        <f t="shared" si="120"/>
        <v>0</v>
      </c>
      <c r="BY776" s="143" t="e">
        <f>BY321-#REF!</f>
        <v>#REF!</v>
      </c>
      <c r="CA776" s="143" t="e">
        <f>CA321-#REF!</f>
        <v>#REF!</v>
      </c>
      <c r="CB776" s="143" t="e">
        <f>CB321-#REF!</f>
        <v>#REF!</v>
      </c>
    </row>
    <row r="777" spans="8:80" hidden="1" x14ac:dyDescent="0.3">
      <c r="H777" s="143">
        <f>H322-BZ322</f>
        <v>-4414774</v>
      </c>
      <c r="I777" s="143">
        <f>I322-CA322</f>
        <v>0</v>
      </c>
      <c r="J777" s="143">
        <f>J322-CB322</f>
        <v>0</v>
      </c>
      <c r="K777" s="143">
        <f t="shared" si="123"/>
        <v>0</v>
      </c>
      <c r="L777" s="143">
        <f t="shared" si="123"/>
        <v>0</v>
      </c>
      <c r="M777" s="143">
        <f t="shared" si="123"/>
        <v>0</v>
      </c>
      <c r="N777" s="143">
        <f t="shared" si="123"/>
        <v>0</v>
      </c>
      <c r="O777" s="143">
        <f t="shared" si="123"/>
        <v>0</v>
      </c>
      <c r="P777" s="143">
        <f t="shared" si="123"/>
        <v>0</v>
      </c>
      <c r="Q777" s="143">
        <f t="shared" si="123"/>
        <v>0</v>
      </c>
      <c r="R777" s="143">
        <f t="shared" si="123"/>
        <v>-1858835</v>
      </c>
      <c r="S777" s="143">
        <f t="shared" si="123"/>
        <v>0</v>
      </c>
      <c r="T777" s="143">
        <f t="shared" si="123"/>
        <v>0</v>
      </c>
      <c r="U777" s="143">
        <f t="shared" si="123"/>
        <v>0</v>
      </c>
      <c r="V777" s="143">
        <f t="shared" si="123"/>
        <v>0</v>
      </c>
      <c r="W777" s="143">
        <f t="shared" si="123"/>
        <v>-1181472</v>
      </c>
      <c r="X777" s="143">
        <f t="shared" si="123"/>
        <v>0</v>
      </c>
      <c r="Y777" s="143">
        <f t="shared" si="123"/>
        <v>0</v>
      </c>
      <c r="Z777" s="143">
        <f t="shared" si="123"/>
        <v>0</v>
      </c>
      <c r="AA777" s="143">
        <f t="shared" si="123"/>
        <v>0</v>
      </c>
      <c r="AB777" s="143">
        <f t="shared" si="123"/>
        <v>0</v>
      </c>
      <c r="AC777" s="143">
        <f t="shared" si="123"/>
        <v>0</v>
      </c>
      <c r="AD777" s="143">
        <f t="shared" si="123"/>
        <v>0</v>
      </c>
      <c r="AE777" s="143">
        <f t="shared" si="123"/>
        <v>0</v>
      </c>
      <c r="AF777" s="143">
        <f t="shared" si="123"/>
        <v>0</v>
      </c>
      <c r="AG777" s="143">
        <f t="shared" si="123"/>
        <v>0</v>
      </c>
      <c r="AH777" s="143">
        <f t="shared" si="123"/>
        <v>0</v>
      </c>
      <c r="AI777" s="143">
        <f t="shared" si="123"/>
        <v>0</v>
      </c>
      <c r="AJ777" s="143">
        <f t="shared" si="123"/>
        <v>0</v>
      </c>
      <c r="AK777" s="143">
        <f t="shared" si="123"/>
        <v>0</v>
      </c>
      <c r="AL777" s="143">
        <f t="shared" si="123"/>
        <v>0</v>
      </c>
      <c r="AM777" s="143">
        <f t="shared" si="123"/>
        <v>0</v>
      </c>
      <c r="AN777" s="143">
        <f t="shared" si="123"/>
        <v>0</v>
      </c>
      <c r="AO777" s="143">
        <f t="shared" si="123"/>
        <v>0</v>
      </c>
      <c r="AP777" s="143">
        <f t="shared" si="123"/>
        <v>0</v>
      </c>
      <c r="AQ777" s="143">
        <f t="shared" si="123"/>
        <v>-804773</v>
      </c>
      <c r="AR777" s="143">
        <f t="shared" si="123"/>
        <v>0</v>
      </c>
      <c r="AS777" s="143">
        <f t="shared" si="123"/>
        <v>0</v>
      </c>
      <c r="AT777" s="143">
        <f t="shared" si="123"/>
        <v>0</v>
      </c>
      <c r="AU777" s="143">
        <f t="shared" si="123"/>
        <v>0</v>
      </c>
      <c r="AV777" s="143">
        <f t="shared" si="123"/>
        <v>-523543</v>
      </c>
      <c r="AW777" s="143">
        <f t="shared" si="123"/>
        <v>0</v>
      </c>
      <c r="AX777" s="143">
        <f t="shared" si="123"/>
        <v>0</v>
      </c>
      <c r="AY777" s="143">
        <f t="shared" si="123"/>
        <v>0</v>
      </c>
      <c r="AZ777" s="143">
        <f t="shared" si="123"/>
        <v>0</v>
      </c>
      <c r="BA777" s="143">
        <f t="shared" si="123"/>
        <v>-46151</v>
      </c>
      <c r="BB777" s="143">
        <f t="shared" si="123"/>
        <v>0</v>
      </c>
      <c r="BC777" s="143">
        <f t="shared" si="123"/>
        <v>0</v>
      </c>
      <c r="BD777" s="143">
        <f t="shared" si="123"/>
        <v>0</v>
      </c>
      <c r="BE777" s="143">
        <f t="shared" si="123"/>
        <v>0</v>
      </c>
      <c r="BF777" s="143">
        <f t="shared" si="123"/>
        <v>0</v>
      </c>
      <c r="BG777" s="143">
        <f t="shared" si="123"/>
        <v>0</v>
      </c>
      <c r="BH777" s="143">
        <f t="shared" si="123"/>
        <v>0</v>
      </c>
      <c r="BI777" s="143">
        <f t="shared" si="123"/>
        <v>0</v>
      </c>
      <c r="BJ777" s="143">
        <f t="shared" si="123"/>
        <v>0</v>
      </c>
      <c r="BK777" s="143">
        <f t="shared" si="123"/>
        <v>0</v>
      </c>
      <c r="BL777" s="143">
        <f t="shared" si="123"/>
        <v>0</v>
      </c>
      <c r="BM777" s="143">
        <f t="shared" si="123"/>
        <v>0</v>
      </c>
      <c r="BN777" s="143">
        <f t="shared" si="123"/>
        <v>0</v>
      </c>
      <c r="BO777" s="143">
        <f t="shared" si="123"/>
        <v>0</v>
      </c>
      <c r="BP777" s="143">
        <f t="shared" si="123"/>
        <v>0</v>
      </c>
      <c r="BQ777" s="143">
        <f t="shared" si="123"/>
        <v>0</v>
      </c>
      <c r="BR777" s="143">
        <f t="shared" si="123"/>
        <v>0</v>
      </c>
      <c r="BS777" s="143">
        <f t="shared" si="121"/>
        <v>0</v>
      </c>
      <c r="BT777" s="143">
        <f t="shared" si="120"/>
        <v>0</v>
      </c>
      <c r="BU777" s="143">
        <f t="shared" si="120"/>
        <v>-4414774</v>
      </c>
      <c r="BV777" s="143">
        <f t="shared" si="120"/>
        <v>0</v>
      </c>
      <c r="BW777" s="143">
        <f t="shared" si="120"/>
        <v>0</v>
      </c>
      <c r="BX777" s="143">
        <f t="shared" si="120"/>
        <v>0</v>
      </c>
      <c r="BY777" s="143" t="e">
        <f>BY322-#REF!</f>
        <v>#REF!</v>
      </c>
      <c r="CA777" s="143" t="e">
        <f>CA322-#REF!</f>
        <v>#REF!</v>
      </c>
      <c r="CB777" s="143" t="e">
        <f>CB322-#REF!</f>
        <v>#REF!</v>
      </c>
    </row>
    <row r="778" spans="8:80" hidden="1" x14ac:dyDescent="0.3">
      <c r="H778" s="143">
        <f t="shared" ref="H778:BS778" si="124">H324-BZ324</f>
        <v>-5496871</v>
      </c>
      <c r="I778" s="143">
        <f t="shared" si="124"/>
        <v>0</v>
      </c>
      <c r="J778" s="143">
        <f t="shared" si="124"/>
        <v>0</v>
      </c>
      <c r="K778" s="143">
        <f t="shared" si="124"/>
        <v>0</v>
      </c>
      <c r="L778" s="143">
        <f t="shared" si="124"/>
        <v>0</v>
      </c>
      <c r="M778" s="143">
        <f t="shared" si="124"/>
        <v>0</v>
      </c>
      <c r="N778" s="143">
        <f t="shared" si="124"/>
        <v>0</v>
      </c>
      <c r="O778" s="143">
        <f t="shared" si="124"/>
        <v>0</v>
      </c>
      <c r="P778" s="143">
        <f t="shared" si="124"/>
        <v>0</v>
      </c>
      <c r="Q778" s="143">
        <f t="shared" si="124"/>
        <v>0</v>
      </c>
      <c r="R778" s="143">
        <f t="shared" si="124"/>
        <v>-2219197</v>
      </c>
      <c r="S778" s="143">
        <f t="shared" si="124"/>
        <v>0</v>
      </c>
      <c r="T778" s="143">
        <f t="shared" si="124"/>
        <v>0</v>
      </c>
      <c r="U778" s="143">
        <f t="shared" si="124"/>
        <v>0</v>
      </c>
      <c r="V778" s="143">
        <f t="shared" si="124"/>
        <v>0</v>
      </c>
      <c r="W778" s="143">
        <f t="shared" si="124"/>
        <v>-1479770</v>
      </c>
      <c r="X778" s="143">
        <f t="shared" si="124"/>
        <v>0</v>
      </c>
      <c r="Y778" s="143">
        <f t="shared" si="124"/>
        <v>0</v>
      </c>
      <c r="Z778" s="143">
        <f t="shared" si="124"/>
        <v>0</v>
      </c>
      <c r="AA778" s="143">
        <f t="shared" si="124"/>
        <v>0</v>
      </c>
      <c r="AB778" s="143">
        <f t="shared" si="124"/>
        <v>0</v>
      </c>
      <c r="AC778" s="143">
        <f t="shared" si="124"/>
        <v>0</v>
      </c>
      <c r="AD778" s="143">
        <f t="shared" si="124"/>
        <v>0</v>
      </c>
      <c r="AE778" s="143">
        <f t="shared" si="124"/>
        <v>0</v>
      </c>
      <c r="AF778" s="143">
        <f t="shared" si="124"/>
        <v>0</v>
      </c>
      <c r="AG778" s="143">
        <f t="shared" si="124"/>
        <v>0</v>
      </c>
      <c r="AH778" s="143">
        <f t="shared" si="124"/>
        <v>0</v>
      </c>
      <c r="AI778" s="143">
        <f t="shared" si="124"/>
        <v>0</v>
      </c>
      <c r="AJ778" s="143">
        <f t="shared" si="124"/>
        <v>0</v>
      </c>
      <c r="AK778" s="143">
        <f t="shared" si="124"/>
        <v>0</v>
      </c>
      <c r="AL778" s="143">
        <f t="shared" si="124"/>
        <v>0</v>
      </c>
      <c r="AM778" s="143">
        <f t="shared" si="124"/>
        <v>0</v>
      </c>
      <c r="AN778" s="143">
        <f t="shared" si="124"/>
        <v>0</v>
      </c>
      <c r="AO778" s="143">
        <f t="shared" si="124"/>
        <v>0</v>
      </c>
      <c r="AP778" s="143">
        <f t="shared" si="124"/>
        <v>0</v>
      </c>
      <c r="AQ778" s="143">
        <f t="shared" si="124"/>
        <v>-1065633</v>
      </c>
      <c r="AR778" s="143">
        <f t="shared" si="124"/>
        <v>0</v>
      </c>
      <c r="AS778" s="143">
        <f t="shared" si="124"/>
        <v>0</v>
      </c>
      <c r="AT778" s="143">
        <f t="shared" si="124"/>
        <v>0</v>
      </c>
      <c r="AU778" s="143">
        <f t="shared" si="124"/>
        <v>0</v>
      </c>
      <c r="AV778" s="143">
        <f t="shared" si="124"/>
        <v>-669120</v>
      </c>
      <c r="AW778" s="143">
        <f t="shared" si="124"/>
        <v>0</v>
      </c>
      <c r="AX778" s="143">
        <f t="shared" si="124"/>
        <v>0</v>
      </c>
      <c r="AY778" s="143">
        <f t="shared" si="124"/>
        <v>0</v>
      </c>
      <c r="AZ778" s="143">
        <f t="shared" si="124"/>
        <v>0</v>
      </c>
      <c r="BA778" s="143">
        <f t="shared" si="124"/>
        <v>-63151</v>
      </c>
      <c r="BB778" s="143">
        <f t="shared" si="124"/>
        <v>0</v>
      </c>
      <c r="BC778" s="143">
        <f t="shared" si="124"/>
        <v>0</v>
      </c>
      <c r="BD778" s="143">
        <f t="shared" si="124"/>
        <v>0</v>
      </c>
      <c r="BE778" s="143">
        <f t="shared" si="124"/>
        <v>0</v>
      </c>
      <c r="BF778" s="143">
        <f t="shared" si="124"/>
        <v>0</v>
      </c>
      <c r="BG778" s="143">
        <f t="shared" si="124"/>
        <v>0</v>
      </c>
      <c r="BH778" s="143">
        <f t="shared" si="124"/>
        <v>0</v>
      </c>
      <c r="BI778" s="143">
        <f t="shared" si="124"/>
        <v>0</v>
      </c>
      <c r="BJ778" s="143">
        <f t="shared" si="124"/>
        <v>0</v>
      </c>
      <c r="BK778" s="143">
        <f t="shared" si="124"/>
        <v>0</v>
      </c>
      <c r="BL778" s="143">
        <f t="shared" si="124"/>
        <v>0</v>
      </c>
      <c r="BM778" s="143">
        <f t="shared" si="124"/>
        <v>0</v>
      </c>
      <c r="BN778" s="143">
        <f t="shared" si="124"/>
        <v>0</v>
      </c>
      <c r="BO778" s="143">
        <f t="shared" si="124"/>
        <v>0</v>
      </c>
      <c r="BP778" s="143">
        <f t="shared" si="124"/>
        <v>0</v>
      </c>
      <c r="BQ778" s="143">
        <f t="shared" si="124"/>
        <v>0</v>
      </c>
      <c r="BR778" s="143">
        <f t="shared" si="124"/>
        <v>0</v>
      </c>
      <c r="BS778" s="143">
        <f t="shared" si="124"/>
        <v>0</v>
      </c>
      <c r="BT778" s="143">
        <f t="shared" ref="BT778:BX778" si="125">BT324-EL324</f>
        <v>0</v>
      </c>
      <c r="BU778" s="143">
        <f t="shared" si="125"/>
        <v>-5496871</v>
      </c>
      <c r="BV778" s="143">
        <f t="shared" si="125"/>
        <v>0</v>
      </c>
      <c r="BW778" s="143">
        <f t="shared" si="125"/>
        <v>0</v>
      </c>
      <c r="BX778" s="143">
        <f t="shared" si="125"/>
        <v>0</v>
      </c>
      <c r="BY778" s="143" t="e">
        <f>BY324-#REF!</f>
        <v>#REF!</v>
      </c>
      <c r="CA778" s="143" t="e">
        <f>CA324-#REF!</f>
        <v>#REF!</v>
      </c>
      <c r="CB778" s="143" t="e">
        <f>CB324-#REF!</f>
        <v>#REF!</v>
      </c>
    </row>
    <row r="779" spans="8:80" hidden="1" x14ac:dyDescent="0.3">
      <c r="H779" s="143" t="e">
        <f>#REF!-#REF!</f>
        <v>#REF!</v>
      </c>
      <c r="I779" s="143" t="e">
        <f>#REF!-#REF!</f>
        <v>#REF!</v>
      </c>
      <c r="J779" s="143" t="e">
        <f>#REF!-#REF!</f>
        <v>#REF!</v>
      </c>
      <c r="K779" s="143" t="e">
        <f>#REF!-#REF!</f>
        <v>#REF!</v>
      </c>
      <c r="L779" s="143" t="e">
        <f>#REF!-#REF!</f>
        <v>#REF!</v>
      </c>
      <c r="M779" s="143" t="e">
        <f>#REF!-#REF!</f>
        <v>#REF!</v>
      </c>
      <c r="N779" s="143" t="e">
        <f>#REF!-#REF!</f>
        <v>#REF!</v>
      </c>
      <c r="O779" s="143" t="e">
        <f>#REF!-#REF!</f>
        <v>#REF!</v>
      </c>
      <c r="P779" s="143" t="e">
        <f>#REF!-#REF!</f>
        <v>#REF!</v>
      </c>
      <c r="Q779" s="143" t="e">
        <f>#REF!-#REF!</f>
        <v>#REF!</v>
      </c>
      <c r="R779" s="143" t="e">
        <f>#REF!-#REF!</f>
        <v>#REF!</v>
      </c>
      <c r="S779" s="143" t="e">
        <f>#REF!-#REF!</f>
        <v>#REF!</v>
      </c>
      <c r="T779" s="143" t="e">
        <f>#REF!-#REF!</f>
        <v>#REF!</v>
      </c>
      <c r="U779" s="143" t="e">
        <f>#REF!-#REF!</f>
        <v>#REF!</v>
      </c>
      <c r="V779" s="143" t="e">
        <f>#REF!-#REF!</f>
        <v>#REF!</v>
      </c>
      <c r="W779" s="143" t="e">
        <f>#REF!-#REF!</f>
        <v>#REF!</v>
      </c>
      <c r="X779" s="143" t="e">
        <f>#REF!-#REF!</f>
        <v>#REF!</v>
      </c>
      <c r="Y779" s="143" t="e">
        <f>#REF!-#REF!</f>
        <v>#REF!</v>
      </c>
      <c r="Z779" s="143" t="e">
        <f>#REF!-#REF!</f>
        <v>#REF!</v>
      </c>
      <c r="AA779" s="143" t="e">
        <f>#REF!-#REF!</f>
        <v>#REF!</v>
      </c>
      <c r="AB779" s="143" t="e">
        <f>#REF!-#REF!</f>
        <v>#REF!</v>
      </c>
      <c r="AC779" s="143" t="e">
        <f>#REF!-#REF!</f>
        <v>#REF!</v>
      </c>
      <c r="AD779" s="143" t="e">
        <f>#REF!-#REF!</f>
        <v>#REF!</v>
      </c>
      <c r="AE779" s="143" t="e">
        <f>#REF!-#REF!</f>
        <v>#REF!</v>
      </c>
      <c r="AF779" s="143" t="e">
        <f>#REF!-#REF!</f>
        <v>#REF!</v>
      </c>
      <c r="AG779" s="143" t="e">
        <f>#REF!-#REF!</f>
        <v>#REF!</v>
      </c>
      <c r="AH779" s="143" t="e">
        <f>#REF!-#REF!</f>
        <v>#REF!</v>
      </c>
      <c r="AI779" s="143" t="e">
        <f>#REF!-#REF!</f>
        <v>#REF!</v>
      </c>
      <c r="AJ779" s="143" t="e">
        <f>#REF!-#REF!</f>
        <v>#REF!</v>
      </c>
      <c r="AK779" s="143" t="e">
        <f>#REF!-#REF!</f>
        <v>#REF!</v>
      </c>
      <c r="AL779" s="143" t="e">
        <f>#REF!-#REF!</f>
        <v>#REF!</v>
      </c>
      <c r="AM779" s="143" t="e">
        <f>#REF!-#REF!</f>
        <v>#REF!</v>
      </c>
      <c r="AN779" s="143" t="e">
        <f>#REF!-#REF!</f>
        <v>#REF!</v>
      </c>
      <c r="AO779" s="143" t="e">
        <f>#REF!-#REF!</f>
        <v>#REF!</v>
      </c>
      <c r="AP779" s="143" t="e">
        <f>#REF!-#REF!</f>
        <v>#REF!</v>
      </c>
      <c r="AQ779" s="143" t="e">
        <f>#REF!-#REF!</f>
        <v>#REF!</v>
      </c>
      <c r="AR779" s="143" t="e">
        <f>#REF!-#REF!</f>
        <v>#REF!</v>
      </c>
      <c r="AS779" s="143" t="e">
        <f>#REF!-#REF!</f>
        <v>#REF!</v>
      </c>
      <c r="AT779" s="143" t="e">
        <f>#REF!-#REF!</f>
        <v>#REF!</v>
      </c>
      <c r="AU779" s="143" t="e">
        <f>#REF!-#REF!</f>
        <v>#REF!</v>
      </c>
      <c r="AV779" s="143" t="e">
        <f>#REF!-#REF!</f>
        <v>#REF!</v>
      </c>
      <c r="AW779" s="143" t="e">
        <f>#REF!-#REF!</f>
        <v>#REF!</v>
      </c>
      <c r="AX779" s="143" t="e">
        <f>#REF!-#REF!</f>
        <v>#REF!</v>
      </c>
      <c r="AY779" s="143" t="e">
        <f>#REF!-#REF!</f>
        <v>#REF!</v>
      </c>
      <c r="AZ779" s="143" t="e">
        <f>#REF!-#REF!</f>
        <v>#REF!</v>
      </c>
      <c r="BA779" s="143" t="e">
        <f>#REF!-#REF!</f>
        <v>#REF!</v>
      </c>
      <c r="BB779" s="143" t="e">
        <f>#REF!-#REF!</f>
        <v>#REF!</v>
      </c>
      <c r="BC779" s="143" t="e">
        <f>#REF!-#REF!</f>
        <v>#REF!</v>
      </c>
      <c r="BD779" s="143" t="e">
        <f>#REF!-#REF!</f>
        <v>#REF!</v>
      </c>
      <c r="BE779" s="143" t="e">
        <f>#REF!-#REF!</f>
        <v>#REF!</v>
      </c>
      <c r="BF779" s="143" t="e">
        <f>#REF!-#REF!</f>
        <v>#REF!</v>
      </c>
      <c r="BG779" s="143" t="e">
        <f>#REF!-#REF!</f>
        <v>#REF!</v>
      </c>
      <c r="BH779" s="143" t="e">
        <f>#REF!-#REF!</f>
        <v>#REF!</v>
      </c>
      <c r="BI779" s="143" t="e">
        <f>#REF!-#REF!</f>
        <v>#REF!</v>
      </c>
      <c r="BJ779" s="143" t="e">
        <f>#REF!-#REF!</f>
        <v>#REF!</v>
      </c>
      <c r="BK779" s="143" t="e">
        <f>#REF!-#REF!</f>
        <v>#REF!</v>
      </c>
      <c r="BL779" s="143" t="e">
        <f>#REF!-#REF!</f>
        <v>#REF!</v>
      </c>
      <c r="BM779" s="143" t="e">
        <f>#REF!-#REF!</f>
        <v>#REF!</v>
      </c>
      <c r="BN779" s="143" t="e">
        <f>#REF!-#REF!</f>
        <v>#REF!</v>
      </c>
      <c r="BO779" s="143" t="e">
        <f>#REF!-#REF!</f>
        <v>#REF!</v>
      </c>
      <c r="BP779" s="143" t="e">
        <f>#REF!-#REF!</f>
        <v>#REF!</v>
      </c>
      <c r="BQ779" s="143" t="e">
        <f>#REF!-#REF!</f>
        <v>#REF!</v>
      </c>
      <c r="BR779" s="143" t="e">
        <f>#REF!-#REF!</f>
        <v>#REF!</v>
      </c>
      <c r="BS779" s="143" t="e">
        <f>#REF!-#REF!</f>
        <v>#REF!</v>
      </c>
      <c r="BT779" s="143" t="e">
        <f>#REF!-#REF!</f>
        <v>#REF!</v>
      </c>
      <c r="BU779" s="143" t="e">
        <f>#REF!-#REF!</f>
        <v>#REF!</v>
      </c>
      <c r="BV779" s="143" t="e">
        <f>#REF!-#REF!</f>
        <v>#REF!</v>
      </c>
      <c r="BW779" s="143" t="e">
        <f>#REF!-#REF!</f>
        <v>#REF!</v>
      </c>
      <c r="BX779" s="143" t="e">
        <f>#REF!-#REF!</f>
        <v>#REF!</v>
      </c>
      <c r="BY779" s="143" t="e">
        <f>#REF!-#REF!</f>
        <v>#REF!</v>
      </c>
      <c r="CA779" s="143" t="e">
        <f>#REF!-#REF!</f>
        <v>#REF!</v>
      </c>
      <c r="CB779" s="143" t="e">
        <f>#REF!-#REF!</f>
        <v>#REF!</v>
      </c>
    </row>
    <row r="780" spans="8:80" hidden="1" x14ac:dyDescent="0.3">
      <c r="H780" s="143">
        <f t="shared" ref="H780:BS783" si="126">H325-BZ325</f>
        <v>0</v>
      </c>
      <c r="I780" s="143">
        <f t="shared" si="126"/>
        <v>0</v>
      </c>
      <c r="J780" s="143">
        <f t="shared" si="126"/>
        <v>0</v>
      </c>
      <c r="K780" s="143">
        <f t="shared" si="126"/>
        <v>0</v>
      </c>
      <c r="L780" s="143">
        <f t="shared" si="126"/>
        <v>0</v>
      </c>
      <c r="M780" s="143">
        <f t="shared" si="126"/>
        <v>0</v>
      </c>
      <c r="N780" s="143">
        <f t="shared" si="126"/>
        <v>0</v>
      </c>
      <c r="O780" s="143">
        <f t="shared" si="126"/>
        <v>0</v>
      </c>
      <c r="P780" s="143">
        <f t="shared" si="126"/>
        <v>0</v>
      </c>
      <c r="Q780" s="143">
        <f t="shared" si="126"/>
        <v>0</v>
      </c>
      <c r="R780" s="143">
        <f t="shared" si="126"/>
        <v>0</v>
      </c>
      <c r="S780" s="143">
        <f t="shared" si="126"/>
        <v>0</v>
      </c>
      <c r="T780" s="143">
        <f t="shared" si="126"/>
        <v>0</v>
      </c>
      <c r="U780" s="143">
        <f t="shared" si="126"/>
        <v>0</v>
      </c>
      <c r="V780" s="143">
        <f t="shared" si="126"/>
        <v>0</v>
      </c>
      <c r="W780" s="143">
        <f t="shared" si="126"/>
        <v>0</v>
      </c>
      <c r="X780" s="143">
        <f t="shared" si="126"/>
        <v>0</v>
      </c>
      <c r="Y780" s="143">
        <f t="shared" si="126"/>
        <v>0</v>
      </c>
      <c r="Z780" s="143">
        <f t="shared" si="126"/>
        <v>0</v>
      </c>
      <c r="AA780" s="143">
        <f t="shared" si="126"/>
        <v>0</v>
      </c>
      <c r="AB780" s="143">
        <f t="shared" si="126"/>
        <v>0</v>
      </c>
      <c r="AC780" s="143">
        <f t="shared" si="126"/>
        <v>0</v>
      </c>
      <c r="AD780" s="143">
        <f t="shared" si="126"/>
        <v>0</v>
      </c>
      <c r="AE780" s="143">
        <f t="shared" si="126"/>
        <v>0</v>
      </c>
      <c r="AF780" s="143">
        <f t="shared" si="126"/>
        <v>0</v>
      </c>
      <c r="AG780" s="143">
        <f t="shared" si="126"/>
        <v>0</v>
      </c>
      <c r="AH780" s="143">
        <f t="shared" si="126"/>
        <v>0</v>
      </c>
      <c r="AI780" s="143">
        <f t="shared" si="126"/>
        <v>0</v>
      </c>
      <c r="AJ780" s="143">
        <f t="shared" si="126"/>
        <v>0</v>
      </c>
      <c r="AK780" s="143">
        <f t="shared" si="126"/>
        <v>0</v>
      </c>
      <c r="AL780" s="143">
        <f t="shared" si="126"/>
        <v>0</v>
      </c>
      <c r="AM780" s="143">
        <f t="shared" si="126"/>
        <v>0</v>
      </c>
      <c r="AN780" s="143">
        <f t="shared" si="126"/>
        <v>0</v>
      </c>
      <c r="AO780" s="143">
        <f t="shared" si="126"/>
        <v>0</v>
      </c>
      <c r="AP780" s="143">
        <f t="shared" si="126"/>
        <v>0</v>
      </c>
      <c r="AQ780" s="143">
        <f t="shared" si="126"/>
        <v>0</v>
      </c>
      <c r="AR780" s="143">
        <f t="shared" si="126"/>
        <v>0</v>
      </c>
      <c r="AS780" s="143">
        <f t="shared" si="126"/>
        <v>0</v>
      </c>
      <c r="AT780" s="143">
        <f t="shared" si="126"/>
        <v>0</v>
      </c>
      <c r="AU780" s="143">
        <f t="shared" si="126"/>
        <v>0</v>
      </c>
      <c r="AV780" s="143">
        <f t="shared" si="126"/>
        <v>0</v>
      </c>
      <c r="AW780" s="143">
        <f t="shared" si="126"/>
        <v>0</v>
      </c>
      <c r="AX780" s="143">
        <f t="shared" si="126"/>
        <v>0</v>
      </c>
      <c r="AY780" s="143">
        <f t="shared" si="126"/>
        <v>0</v>
      </c>
      <c r="AZ780" s="143">
        <f t="shared" si="126"/>
        <v>0</v>
      </c>
      <c r="BA780" s="143">
        <f t="shared" si="126"/>
        <v>0</v>
      </c>
      <c r="BB780" s="143">
        <f t="shared" si="126"/>
        <v>0</v>
      </c>
      <c r="BC780" s="143">
        <f t="shared" si="126"/>
        <v>0</v>
      </c>
      <c r="BD780" s="143">
        <f t="shared" si="126"/>
        <v>0</v>
      </c>
      <c r="BE780" s="143">
        <f t="shared" si="126"/>
        <v>0</v>
      </c>
      <c r="BF780" s="143">
        <f t="shared" si="126"/>
        <v>0</v>
      </c>
      <c r="BG780" s="143">
        <f t="shared" si="126"/>
        <v>0</v>
      </c>
      <c r="BH780" s="143">
        <f t="shared" si="126"/>
        <v>0</v>
      </c>
      <c r="BI780" s="143">
        <f t="shared" si="126"/>
        <v>0</v>
      </c>
      <c r="BJ780" s="143">
        <f t="shared" si="126"/>
        <v>0</v>
      </c>
      <c r="BK780" s="143">
        <f t="shared" si="126"/>
        <v>0</v>
      </c>
      <c r="BL780" s="143">
        <f t="shared" si="126"/>
        <v>0</v>
      </c>
      <c r="BM780" s="143">
        <f t="shared" si="126"/>
        <v>0</v>
      </c>
      <c r="BN780" s="143">
        <f t="shared" si="126"/>
        <v>0</v>
      </c>
      <c r="BO780" s="143">
        <f t="shared" si="126"/>
        <v>0</v>
      </c>
      <c r="BP780" s="143">
        <f t="shared" si="126"/>
        <v>0</v>
      </c>
      <c r="BQ780" s="143">
        <f t="shared" si="126"/>
        <v>0</v>
      </c>
      <c r="BR780" s="143">
        <f t="shared" si="126"/>
        <v>0</v>
      </c>
      <c r="BS780" s="143">
        <f t="shared" si="126"/>
        <v>0</v>
      </c>
      <c r="BT780" s="143">
        <f t="shared" ref="BP780:BX783" si="127">BT325-EL325</f>
        <v>0</v>
      </c>
      <c r="BU780" s="143">
        <f t="shared" si="127"/>
        <v>0</v>
      </c>
      <c r="BV780" s="143">
        <f t="shared" si="127"/>
        <v>0</v>
      </c>
      <c r="BW780" s="143">
        <f t="shared" si="127"/>
        <v>0</v>
      </c>
      <c r="BX780" s="143">
        <f t="shared" si="127"/>
        <v>0</v>
      </c>
      <c r="BY780" s="143" t="e">
        <f>BY325-#REF!</f>
        <v>#REF!</v>
      </c>
      <c r="CA780" s="143" t="e">
        <f>CA325-#REF!</f>
        <v>#REF!</v>
      </c>
      <c r="CB780" s="143" t="e">
        <f>CB325-#REF!</f>
        <v>#REF!</v>
      </c>
    </row>
    <row r="781" spans="8:80" hidden="1" x14ac:dyDescent="0.3">
      <c r="H781" s="143">
        <f t="shared" si="126"/>
        <v>-12978900</v>
      </c>
      <c r="I781" s="143">
        <f t="shared" si="126"/>
        <v>0</v>
      </c>
      <c r="J781" s="143">
        <f t="shared" si="126"/>
        <v>0</v>
      </c>
      <c r="K781" s="143">
        <f t="shared" si="126"/>
        <v>0</v>
      </c>
      <c r="L781" s="143">
        <f t="shared" si="126"/>
        <v>0</v>
      </c>
      <c r="M781" s="143">
        <f t="shared" si="126"/>
        <v>-7101385</v>
      </c>
      <c r="N781" s="143">
        <f t="shared" si="126"/>
        <v>0</v>
      </c>
      <c r="O781" s="143">
        <f t="shared" si="126"/>
        <v>0</v>
      </c>
      <c r="P781" s="143">
        <f t="shared" si="126"/>
        <v>0</v>
      </c>
      <c r="Q781" s="143">
        <f t="shared" si="126"/>
        <v>0</v>
      </c>
      <c r="R781" s="143">
        <f t="shared" si="126"/>
        <v>0</v>
      </c>
      <c r="S781" s="143">
        <f t="shared" si="126"/>
        <v>0</v>
      </c>
      <c r="T781" s="143">
        <f t="shared" si="126"/>
        <v>0</v>
      </c>
      <c r="U781" s="143">
        <f t="shared" si="126"/>
        <v>0</v>
      </c>
      <c r="V781" s="143">
        <f t="shared" si="126"/>
        <v>0</v>
      </c>
      <c r="W781" s="143">
        <f t="shared" si="126"/>
        <v>-188521</v>
      </c>
      <c r="X781" s="143">
        <f t="shared" si="126"/>
        <v>0</v>
      </c>
      <c r="Y781" s="143">
        <f t="shared" si="126"/>
        <v>0</v>
      </c>
      <c r="Z781" s="143">
        <f t="shared" si="126"/>
        <v>0</v>
      </c>
      <c r="AA781" s="143">
        <f t="shared" si="126"/>
        <v>0</v>
      </c>
      <c r="AB781" s="143">
        <f t="shared" si="126"/>
        <v>-5014359</v>
      </c>
      <c r="AC781" s="143">
        <f t="shared" si="126"/>
        <v>0</v>
      </c>
      <c r="AD781" s="143">
        <f t="shared" si="126"/>
        <v>0</v>
      </c>
      <c r="AE781" s="143">
        <f t="shared" si="126"/>
        <v>0</v>
      </c>
      <c r="AF781" s="143">
        <f t="shared" si="126"/>
        <v>0</v>
      </c>
      <c r="AG781" s="143">
        <f t="shared" si="126"/>
        <v>0</v>
      </c>
      <c r="AH781" s="143">
        <f t="shared" si="126"/>
        <v>0</v>
      </c>
      <c r="AI781" s="143">
        <f t="shared" si="126"/>
        <v>0</v>
      </c>
      <c r="AJ781" s="143">
        <f t="shared" si="126"/>
        <v>0</v>
      </c>
      <c r="AK781" s="143">
        <f t="shared" si="126"/>
        <v>0</v>
      </c>
      <c r="AL781" s="143">
        <f t="shared" si="126"/>
        <v>0</v>
      </c>
      <c r="AM781" s="143">
        <f t="shared" si="126"/>
        <v>0</v>
      </c>
      <c r="AN781" s="143">
        <f t="shared" si="126"/>
        <v>0</v>
      </c>
      <c r="AO781" s="143">
        <f t="shared" si="126"/>
        <v>0</v>
      </c>
      <c r="AP781" s="143">
        <f t="shared" si="126"/>
        <v>0</v>
      </c>
      <c r="AQ781" s="143">
        <f t="shared" si="126"/>
        <v>0</v>
      </c>
      <c r="AR781" s="143">
        <f t="shared" si="126"/>
        <v>0</v>
      </c>
      <c r="AS781" s="143">
        <f t="shared" si="126"/>
        <v>0</v>
      </c>
      <c r="AT781" s="143">
        <f t="shared" si="126"/>
        <v>0</v>
      </c>
      <c r="AU781" s="143">
        <f t="shared" si="126"/>
        <v>0</v>
      </c>
      <c r="AV781" s="143">
        <f t="shared" si="126"/>
        <v>-464685</v>
      </c>
      <c r="AW781" s="143">
        <f t="shared" si="126"/>
        <v>0</v>
      </c>
      <c r="AX781" s="143">
        <f t="shared" si="126"/>
        <v>0</v>
      </c>
      <c r="AY781" s="143">
        <f t="shared" si="126"/>
        <v>0</v>
      </c>
      <c r="AZ781" s="143">
        <f t="shared" si="126"/>
        <v>0</v>
      </c>
      <c r="BA781" s="143">
        <f t="shared" si="126"/>
        <v>-209950</v>
      </c>
      <c r="BB781" s="143">
        <f t="shared" si="126"/>
        <v>0</v>
      </c>
      <c r="BC781" s="143">
        <f t="shared" si="126"/>
        <v>0</v>
      </c>
      <c r="BD781" s="143">
        <f t="shared" si="126"/>
        <v>0</v>
      </c>
      <c r="BE781" s="143">
        <f t="shared" si="126"/>
        <v>0</v>
      </c>
      <c r="BF781" s="143">
        <f t="shared" si="126"/>
        <v>0</v>
      </c>
      <c r="BG781" s="143">
        <f t="shared" si="126"/>
        <v>0</v>
      </c>
      <c r="BH781" s="143">
        <f t="shared" si="126"/>
        <v>0</v>
      </c>
      <c r="BI781" s="143">
        <f t="shared" si="126"/>
        <v>0</v>
      </c>
      <c r="BJ781" s="143">
        <f t="shared" si="126"/>
        <v>0</v>
      </c>
      <c r="BK781" s="143">
        <f t="shared" si="126"/>
        <v>0</v>
      </c>
      <c r="BL781" s="143">
        <f t="shared" si="126"/>
        <v>0</v>
      </c>
      <c r="BM781" s="143">
        <f t="shared" si="126"/>
        <v>0</v>
      </c>
      <c r="BN781" s="143">
        <f t="shared" si="126"/>
        <v>0</v>
      </c>
      <c r="BO781" s="143">
        <f t="shared" si="126"/>
        <v>0</v>
      </c>
      <c r="BP781" s="143">
        <f t="shared" si="127"/>
        <v>0</v>
      </c>
      <c r="BQ781" s="143">
        <f t="shared" si="127"/>
        <v>0</v>
      </c>
      <c r="BR781" s="143">
        <f t="shared" si="127"/>
        <v>0</v>
      </c>
      <c r="BS781" s="143">
        <f t="shared" si="127"/>
        <v>0</v>
      </c>
      <c r="BT781" s="143">
        <f t="shared" si="127"/>
        <v>0</v>
      </c>
      <c r="BU781" s="143">
        <f t="shared" si="127"/>
        <v>-12978900</v>
      </c>
      <c r="BV781" s="143">
        <f t="shared" si="127"/>
        <v>0</v>
      </c>
      <c r="BW781" s="143">
        <f t="shared" si="127"/>
        <v>0</v>
      </c>
      <c r="BX781" s="143">
        <f t="shared" si="127"/>
        <v>0</v>
      </c>
      <c r="BY781" s="143" t="e">
        <f>BY326-#REF!</f>
        <v>#REF!</v>
      </c>
      <c r="CA781" s="143" t="e">
        <f>CA326-#REF!</f>
        <v>#REF!</v>
      </c>
      <c r="CB781" s="143" t="e">
        <f>CB326-#REF!</f>
        <v>#REF!</v>
      </c>
    </row>
    <row r="782" spans="8:80" hidden="1" x14ac:dyDescent="0.3">
      <c r="H782" s="143">
        <f t="shared" si="126"/>
        <v>-2270138</v>
      </c>
      <c r="I782" s="143">
        <f t="shared" si="126"/>
        <v>0</v>
      </c>
      <c r="J782" s="143">
        <f t="shared" si="126"/>
        <v>0</v>
      </c>
      <c r="K782" s="143">
        <f t="shared" si="126"/>
        <v>0</v>
      </c>
      <c r="L782" s="143">
        <f t="shared" si="126"/>
        <v>0</v>
      </c>
      <c r="M782" s="143">
        <f t="shared" si="126"/>
        <v>-1248248</v>
      </c>
      <c r="N782" s="143">
        <f t="shared" si="126"/>
        <v>0</v>
      </c>
      <c r="O782" s="143">
        <f t="shared" si="126"/>
        <v>0</v>
      </c>
      <c r="P782" s="143">
        <f t="shared" si="126"/>
        <v>0</v>
      </c>
      <c r="Q782" s="143">
        <f t="shared" si="126"/>
        <v>0</v>
      </c>
      <c r="R782" s="143">
        <f t="shared" si="126"/>
        <v>0</v>
      </c>
      <c r="S782" s="143">
        <f t="shared" si="126"/>
        <v>0</v>
      </c>
      <c r="T782" s="143">
        <f t="shared" si="126"/>
        <v>0</v>
      </c>
      <c r="U782" s="143">
        <f t="shared" si="126"/>
        <v>0</v>
      </c>
      <c r="V782" s="143">
        <f t="shared" si="126"/>
        <v>0</v>
      </c>
      <c r="W782" s="143">
        <f t="shared" si="126"/>
        <v>-32872</v>
      </c>
      <c r="X782" s="143">
        <f t="shared" si="126"/>
        <v>0</v>
      </c>
      <c r="Y782" s="143">
        <f t="shared" si="126"/>
        <v>0</v>
      </c>
      <c r="Z782" s="143">
        <f t="shared" si="126"/>
        <v>0</v>
      </c>
      <c r="AA782" s="143">
        <f t="shared" si="126"/>
        <v>0</v>
      </c>
      <c r="AB782" s="143">
        <f t="shared" si="126"/>
        <v>-871741</v>
      </c>
      <c r="AC782" s="143">
        <f t="shared" si="126"/>
        <v>0</v>
      </c>
      <c r="AD782" s="143">
        <f t="shared" si="126"/>
        <v>0</v>
      </c>
      <c r="AE782" s="143">
        <f t="shared" si="126"/>
        <v>0</v>
      </c>
      <c r="AF782" s="143">
        <f t="shared" si="126"/>
        <v>0</v>
      </c>
      <c r="AG782" s="143">
        <f t="shared" si="126"/>
        <v>0</v>
      </c>
      <c r="AH782" s="143">
        <f t="shared" si="126"/>
        <v>0</v>
      </c>
      <c r="AI782" s="143">
        <f t="shared" si="126"/>
        <v>0</v>
      </c>
      <c r="AJ782" s="143">
        <f t="shared" si="126"/>
        <v>0</v>
      </c>
      <c r="AK782" s="143">
        <f t="shared" si="126"/>
        <v>0</v>
      </c>
      <c r="AL782" s="143">
        <f t="shared" si="126"/>
        <v>0</v>
      </c>
      <c r="AM782" s="143">
        <f t="shared" si="126"/>
        <v>0</v>
      </c>
      <c r="AN782" s="143">
        <f t="shared" si="126"/>
        <v>0</v>
      </c>
      <c r="AO782" s="143">
        <f t="shared" si="126"/>
        <v>0</v>
      </c>
      <c r="AP782" s="143">
        <f t="shared" si="126"/>
        <v>0</v>
      </c>
      <c r="AQ782" s="143">
        <f t="shared" si="126"/>
        <v>0</v>
      </c>
      <c r="AR782" s="143">
        <f t="shared" si="126"/>
        <v>0</v>
      </c>
      <c r="AS782" s="143">
        <f t="shared" si="126"/>
        <v>0</v>
      </c>
      <c r="AT782" s="143">
        <f t="shared" si="126"/>
        <v>0</v>
      </c>
      <c r="AU782" s="143">
        <f t="shared" si="126"/>
        <v>0</v>
      </c>
      <c r="AV782" s="143">
        <f t="shared" si="126"/>
        <v>-77341</v>
      </c>
      <c r="AW782" s="143">
        <f t="shared" si="126"/>
        <v>0</v>
      </c>
      <c r="AX782" s="143">
        <f t="shared" si="126"/>
        <v>0</v>
      </c>
      <c r="AY782" s="143">
        <f t="shared" si="126"/>
        <v>0</v>
      </c>
      <c r="AZ782" s="143">
        <f t="shared" si="126"/>
        <v>0</v>
      </c>
      <c r="BA782" s="143">
        <f t="shared" si="126"/>
        <v>-39936</v>
      </c>
      <c r="BB782" s="143">
        <f t="shared" si="126"/>
        <v>0</v>
      </c>
      <c r="BC782" s="143">
        <f t="shared" si="126"/>
        <v>0</v>
      </c>
      <c r="BD782" s="143">
        <f t="shared" si="126"/>
        <v>0</v>
      </c>
      <c r="BE782" s="143">
        <f t="shared" si="126"/>
        <v>0</v>
      </c>
      <c r="BF782" s="143">
        <f t="shared" si="126"/>
        <v>0</v>
      </c>
      <c r="BG782" s="143">
        <f t="shared" si="126"/>
        <v>0</v>
      </c>
      <c r="BH782" s="143">
        <f t="shared" si="126"/>
        <v>0</v>
      </c>
      <c r="BI782" s="143">
        <f t="shared" si="126"/>
        <v>0</v>
      </c>
      <c r="BJ782" s="143">
        <f t="shared" si="126"/>
        <v>0</v>
      </c>
      <c r="BK782" s="143">
        <f t="shared" si="126"/>
        <v>0</v>
      </c>
      <c r="BL782" s="143">
        <f t="shared" si="126"/>
        <v>0</v>
      </c>
      <c r="BM782" s="143">
        <f t="shared" si="126"/>
        <v>0</v>
      </c>
      <c r="BN782" s="143">
        <f t="shared" si="126"/>
        <v>0</v>
      </c>
      <c r="BO782" s="143">
        <f t="shared" si="126"/>
        <v>0</v>
      </c>
      <c r="BP782" s="143">
        <f t="shared" si="127"/>
        <v>0</v>
      </c>
      <c r="BQ782" s="143">
        <f t="shared" si="127"/>
        <v>0</v>
      </c>
      <c r="BR782" s="143">
        <f t="shared" si="127"/>
        <v>0</v>
      </c>
      <c r="BS782" s="143">
        <f t="shared" si="127"/>
        <v>0</v>
      </c>
      <c r="BT782" s="143">
        <f t="shared" si="127"/>
        <v>0</v>
      </c>
      <c r="BU782" s="143">
        <f t="shared" si="127"/>
        <v>-2270138</v>
      </c>
      <c r="BV782" s="143">
        <f t="shared" si="127"/>
        <v>0</v>
      </c>
      <c r="BW782" s="143">
        <f t="shared" si="127"/>
        <v>0</v>
      </c>
      <c r="BX782" s="143">
        <f t="shared" si="127"/>
        <v>0</v>
      </c>
      <c r="BY782" s="143" t="e">
        <f>BY327-#REF!</f>
        <v>#REF!</v>
      </c>
      <c r="CA782" s="143" t="e">
        <f>CA327-#REF!</f>
        <v>#REF!</v>
      </c>
      <c r="CB782" s="143" t="e">
        <f>CB327-#REF!</f>
        <v>#REF!</v>
      </c>
    </row>
    <row r="783" spans="8:80" hidden="1" x14ac:dyDescent="0.3">
      <c r="H783" s="143">
        <f t="shared" si="126"/>
        <v>-4861983</v>
      </c>
      <c r="I783" s="143">
        <f t="shared" si="126"/>
        <v>0</v>
      </c>
      <c r="J783" s="143">
        <f t="shared" si="126"/>
        <v>0</v>
      </c>
      <c r="K783" s="143">
        <f t="shared" si="126"/>
        <v>0</v>
      </c>
      <c r="L783" s="143">
        <f t="shared" si="126"/>
        <v>0</v>
      </c>
      <c r="M783" s="143">
        <f t="shared" si="126"/>
        <v>-2691182</v>
      </c>
      <c r="N783" s="143">
        <f t="shared" si="126"/>
        <v>0</v>
      </c>
      <c r="O783" s="143">
        <f t="shared" si="126"/>
        <v>0</v>
      </c>
      <c r="P783" s="143">
        <f t="shared" si="126"/>
        <v>0</v>
      </c>
      <c r="Q783" s="143">
        <f t="shared" si="126"/>
        <v>0</v>
      </c>
      <c r="R783" s="143">
        <f t="shared" si="126"/>
        <v>0</v>
      </c>
      <c r="S783" s="143">
        <f t="shared" si="126"/>
        <v>0</v>
      </c>
      <c r="T783" s="143">
        <f t="shared" si="126"/>
        <v>0</v>
      </c>
      <c r="U783" s="143">
        <f t="shared" si="126"/>
        <v>0</v>
      </c>
      <c r="V783" s="143">
        <f t="shared" si="126"/>
        <v>0</v>
      </c>
      <c r="W783" s="143">
        <f t="shared" si="126"/>
        <v>-70023</v>
      </c>
      <c r="X783" s="143">
        <f t="shared" si="126"/>
        <v>0</v>
      </c>
      <c r="Y783" s="143">
        <f t="shared" si="126"/>
        <v>0</v>
      </c>
      <c r="Z783" s="143">
        <f t="shared" si="126"/>
        <v>0</v>
      </c>
      <c r="AA783" s="143">
        <f t="shared" si="126"/>
        <v>0</v>
      </c>
      <c r="AB783" s="143">
        <f t="shared" si="126"/>
        <v>-1854159</v>
      </c>
      <c r="AC783" s="143">
        <f t="shared" si="126"/>
        <v>0</v>
      </c>
      <c r="AD783" s="143">
        <f t="shared" si="126"/>
        <v>0</v>
      </c>
      <c r="AE783" s="143">
        <f t="shared" si="126"/>
        <v>0</v>
      </c>
      <c r="AF783" s="143">
        <f t="shared" si="126"/>
        <v>0</v>
      </c>
      <c r="AG783" s="143">
        <f t="shared" si="126"/>
        <v>0</v>
      </c>
      <c r="AH783" s="143">
        <f t="shared" si="126"/>
        <v>0</v>
      </c>
      <c r="AI783" s="143">
        <f t="shared" si="126"/>
        <v>0</v>
      </c>
      <c r="AJ783" s="143">
        <f t="shared" si="126"/>
        <v>0</v>
      </c>
      <c r="AK783" s="143">
        <f t="shared" si="126"/>
        <v>0</v>
      </c>
      <c r="AL783" s="143">
        <f t="shared" si="126"/>
        <v>0</v>
      </c>
      <c r="AM783" s="143">
        <f t="shared" si="126"/>
        <v>0</v>
      </c>
      <c r="AN783" s="143">
        <f t="shared" si="126"/>
        <v>0</v>
      </c>
      <c r="AO783" s="143">
        <f t="shared" si="126"/>
        <v>0</v>
      </c>
      <c r="AP783" s="143">
        <f t="shared" si="126"/>
        <v>0</v>
      </c>
      <c r="AQ783" s="143">
        <f t="shared" si="126"/>
        <v>0</v>
      </c>
      <c r="AR783" s="143">
        <f t="shared" si="126"/>
        <v>0</v>
      </c>
      <c r="AS783" s="143">
        <f t="shared" si="126"/>
        <v>0</v>
      </c>
      <c r="AT783" s="143">
        <f t="shared" si="126"/>
        <v>0</v>
      </c>
      <c r="AU783" s="143">
        <f t="shared" si="126"/>
        <v>0</v>
      </c>
      <c r="AV783" s="143">
        <f t="shared" si="126"/>
        <v>-173355</v>
      </c>
      <c r="AW783" s="143">
        <f t="shared" si="126"/>
        <v>0</v>
      </c>
      <c r="AX783" s="143">
        <f t="shared" si="126"/>
        <v>0</v>
      </c>
      <c r="AY783" s="143">
        <f t="shared" si="126"/>
        <v>0</v>
      </c>
      <c r="AZ783" s="143">
        <f t="shared" si="126"/>
        <v>0</v>
      </c>
      <c r="BA783" s="143">
        <f t="shared" si="126"/>
        <v>-73264</v>
      </c>
      <c r="BB783" s="143">
        <f t="shared" si="126"/>
        <v>0</v>
      </c>
      <c r="BC783" s="143">
        <f t="shared" si="126"/>
        <v>0</v>
      </c>
      <c r="BD783" s="143">
        <f t="shared" si="126"/>
        <v>0</v>
      </c>
      <c r="BE783" s="143">
        <f t="shared" si="126"/>
        <v>0</v>
      </c>
      <c r="BF783" s="143">
        <f t="shared" si="126"/>
        <v>0</v>
      </c>
      <c r="BG783" s="143">
        <f t="shared" si="126"/>
        <v>0</v>
      </c>
      <c r="BH783" s="143">
        <f t="shared" si="126"/>
        <v>0</v>
      </c>
      <c r="BI783" s="143">
        <f t="shared" si="126"/>
        <v>0</v>
      </c>
      <c r="BJ783" s="143">
        <f t="shared" si="126"/>
        <v>0</v>
      </c>
      <c r="BK783" s="143">
        <f t="shared" si="126"/>
        <v>0</v>
      </c>
      <c r="BL783" s="143">
        <f t="shared" si="126"/>
        <v>0</v>
      </c>
      <c r="BM783" s="143">
        <f t="shared" si="126"/>
        <v>0</v>
      </c>
      <c r="BN783" s="143">
        <f t="shared" si="126"/>
        <v>0</v>
      </c>
      <c r="BO783" s="143">
        <f t="shared" si="126"/>
        <v>0</v>
      </c>
      <c r="BP783" s="143">
        <f t="shared" si="127"/>
        <v>0</v>
      </c>
      <c r="BQ783" s="143">
        <f t="shared" si="127"/>
        <v>0</v>
      </c>
      <c r="BR783" s="143">
        <f t="shared" si="127"/>
        <v>0</v>
      </c>
      <c r="BS783" s="143">
        <f t="shared" si="127"/>
        <v>0</v>
      </c>
      <c r="BT783" s="143">
        <f t="shared" si="127"/>
        <v>0</v>
      </c>
      <c r="BU783" s="143">
        <f t="shared" si="127"/>
        <v>-4861983</v>
      </c>
      <c r="BV783" s="143">
        <f t="shared" si="127"/>
        <v>0</v>
      </c>
      <c r="BW783" s="143">
        <f t="shared" si="127"/>
        <v>0</v>
      </c>
      <c r="BX783" s="143">
        <f t="shared" si="127"/>
        <v>0</v>
      </c>
      <c r="BY783" s="143" t="e">
        <f>BY328-#REF!</f>
        <v>#REF!</v>
      </c>
      <c r="CA783" s="143" t="e">
        <f>CA328-#REF!</f>
        <v>#REF!</v>
      </c>
      <c r="CB783" s="143" t="e">
        <f>CB328-#REF!</f>
        <v>#REF!</v>
      </c>
    </row>
    <row r="784" spans="8:80" hidden="1" x14ac:dyDescent="0.3">
      <c r="H784" s="143">
        <f t="shared" ref="H784:BS784" si="128">H330-BZ330</f>
        <v>-5846779</v>
      </c>
      <c r="I784" s="143">
        <f t="shared" si="128"/>
        <v>0</v>
      </c>
      <c r="J784" s="143">
        <f t="shared" si="128"/>
        <v>0</v>
      </c>
      <c r="K784" s="143">
        <f t="shared" si="128"/>
        <v>0</v>
      </c>
      <c r="L784" s="143">
        <f t="shared" si="128"/>
        <v>0</v>
      </c>
      <c r="M784" s="143">
        <f t="shared" si="128"/>
        <v>-3161955</v>
      </c>
      <c r="N784" s="143">
        <f t="shared" si="128"/>
        <v>0</v>
      </c>
      <c r="O784" s="143">
        <f t="shared" si="128"/>
        <v>0</v>
      </c>
      <c r="P784" s="143">
        <f t="shared" si="128"/>
        <v>0</v>
      </c>
      <c r="Q784" s="143">
        <f t="shared" si="128"/>
        <v>0</v>
      </c>
      <c r="R784" s="143">
        <f t="shared" si="128"/>
        <v>0</v>
      </c>
      <c r="S784" s="143">
        <f t="shared" si="128"/>
        <v>0</v>
      </c>
      <c r="T784" s="143">
        <f t="shared" si="128"/>
        <v>0</v>
      </c>
      <c r="U784" s="143">
        <f t="shared" si="128"/>
        <v>0</v>
      </c>
      <c r="V784" s="143">
        <f t="shared" si="128"/>
        <v>0</v>
      </c>
      <c r="W784" s="143">
        <f t="shared" si="128"/>
        <v>-85626</v>
      </c>
      <c r="X784" s="143">
        <f t="shared" si="128"/>
        <v>0</v>
      </c>
      <c r="Y784" s="143">
        <f t="shared" si="128"/>
        <v>0</v>
      </c>
      <c r="Z784" s="143">
        <f t="shared" si="128"/>
        <v>0</v>
      </c>
      <c r="AA784" s="143">
        <f t="shared" si="128"/>
        <v>0</v>
      </c>
      <c r="AB784" s="143">
        <f t="shared" si="128"/>
        <v>-2288459</v>
      </c>
      <c r="AC784" s="143">
        <f t="shared" si="128"/>
        <v>0</v>
      </c>
      <c r="AD784" s="143">
        <f t="shared" si="128"/>
        <v>0</v>
      </c>
      <c r="AE784" s="143">
        <f t="shared" si="128"/>
        <v>0</v>
      </c>
      <c r="AF784" s="143">
        <f t="shared" si="128"/>
        <v>0</v>
      </c>
      <c r="AG784" s="143">
        <f t="shared" si="128"/>
        <v>0</v>
      </c>
      <c r="AH784" s="143">
        <f t="shared" si="128"/>
        <v>0</v>
      </c>
      <c r="AI784" s="143">
        <f t="shared" si="128"/>
        <v>0</v>
      </c>
      <c r="AJ784" s="143">
        <f t="shared" si="128"/>
        <v>0</v>
      </c>
      <c r="AK784" s="143">
        <f t="shared" si="128"/>
        <v>0</v>
      </c>
      <c r="AL784" s="143">
        <f t="shared" si="128"/>
        <v>0</v>
      </c>
      <c r="AM784" s="143">
        <f t="shared" si="128"/>
        <v>0</v>
      </c>
      <c r="AN784" s="143">
        <f t="shared" si="128"/>
        <v>0</v>
      </c>
      <c r="AO784" s="143">
        <f t="shared" si="128"/>
        <v>0</v>
      </c>
      <c r="AP784" s="143">
        <f t="shared" si="128"/>
        <v>0</v>
      </c>
      <c r="AQ784" s="143">
        <f t="shared" si="128"/>
        <v>0</v>
      </c>
      <c r="AR784" s="143">
        <f t="shared" si="128"/>
        <v>0</v>
      </c>
      <c r="AS784" s="143">
        <f t="shared" si="128"/>
        <v>0</v>
      </c>
      <c r="AT784" s="143">
        <f t="shared" si="128"/>
        <v>0</v>
      </c>
      <c r="AU784" s="143">
        <f t="shared" si="128"/>
        <v>0</v>
      </c>
      <c r="AV784" s="143">
        <f t="shared" si="128"/>
        <v>-213989</v>
      </c>
      <c r="AW784" s="143">
        <f t="shared" si="128"/>
        <v>0</v>
      </c>
      <c r="AX784" s="143">
        <f t="shared" si="128"/>
        <v>0</v>
      </c>
      <c r="AY784" s="143">
        <f t="shared" si="128"/>
        <v>0</v>
      </c>
      <c r="AZ784" s="143">
        <f t="shared" si="128"/>
        <v>0</v>
      </c>
      <c r="BA784" s="143">
        <f t="shared" si="128"/>
        <v>-96750</v>
      </c>
      <c r="BB784" s="143">
        <f t="shared" si="128"/>
        <v>0</v>
      </c>
      <c r="BC784" s="143">
        <f t="shared" si="128"/>
        <v>0</v>
      </c>
      <c r="BD784" s="143">
        <f t="shared" si="128"/>
        <v>0</v>
      </c>
      <c r="BE784" s="143">
        <f t="shared" si="128"/>
        <v>0</v>
      </c>
      <c r="BF784" s="143">
        <f t="shared" si="128"/>
        <v>0</v>
      </c>
      <c r="BG784" s="143">
        <f t="shared" si="128"/>
        <v>0</v>
      </c>
      <c r="BH784" s="143">
        <f t="shared" si="128"/>
        <v>0</v>
      </c>
      <c r="BI784" s="143">
        <f t="shared" si="128"/>
        <v>0</v>
      </c>
      <c r="BJ784" s="143">
        <f t="shared" si="128"/>
        <v>0</v>
      </c>
      <c r="BK784" s="143">
        <f t="shared" si="128"/>
        <v>0</v>
      </c>
      <c r="BL784" s="143">
        <f t="shared" si="128"/>
        <v>0</v>
      </c>
      <c r="BM784" s="143">
        <f t="shared" si="128"/>
        <v>0</v>
      </c>
      <c r="BN784" s="143">
        <f t="shared" si="128"/>
        <v>0</v>
      </c>
      <c r="BO784" s="143">
        <f t="shared" si="128"/>
        <v>0</v>
      </c>
      <c r="BP784" s="143">
        <f t="shared" si="128"/>
        <v>0</v>
      </c>
      <c r="BQ784" s="143">
        <f t="shared" si="128"/>
        <v>0</v>
      </c>
      <c r="BR784" s="143">
        <f t="shared" si="128"/>
        <v>0</v>
      </c>
      <c r="BS784" s="143">
        <f t="shared" si="128"/>
        <v>0</v>
      </c>
      <c r="BT784" s="143">
        <f t="shared" ref="BT784:BX784" si="129">BT330-EL330</f>
        <v>0</v>
      </c>
      <c r="BU784" s="143">
        <f t="shared" si="129"/>
        <v>-5846779</v>
      </c>
      <c r="BV784" s="143">
        <f t="shared" si="129"/>
        <v>0</v>
      </c>
      <c r="BW784" s="143">
        <f t="shared" si="129"/>
        <v>0</v>
      </c>
      <c r="BX784" s="143">
        <f t="shared" si="129"/>
        <v>0</v>
      </c>
      <c r="BY784" s="143" t="e">
        <f>BY330-#REF!</f>
        <v>#REF!</v>
      </c>
      <c r="CA784" s="143" t="e">
        <f>CA330-#REF!</f>
        <v>#REF!</v>
      </c>
      <c r="CB784" s="143" t="e">
        <f>CB330-#REF!</f>
        <v>#REF!</v>
      </c>
    </row>
    <row r="785" spans="8:80" hidden="1" x14ac:dyDescent="0.3">
      <c r="H785" s="143">
        <f t="shared" ref="H785:BS788" si="130">H337-BZ337</f>
        <v>0</v>
      </c>
      <c r="I785" s="143">
        <f t="shared" si="130"/>
        <v>0</v>
      </c>
      <c r="J785" s="143">
        <f t="shared" si="130"/>
        <v>0</v>
      </c>
      <c r="K785" s="143">
        <f t="shared" si="130"/>
        <v>0</v>
      </c>
      <c r="L785" s="143">
        <f t="shared" si="130"/>
        <v>0</v>
      </c>
      <c r="M785" s="143">
        <f t="shared" si="130"/>
        <v>0</v>
      </c>
      <c r="N785" s="143">
        <f t="shared" si="130"/>
        <v>0</v>
      </c>
      <c r="O785" s="143">
        <f t="shared" si="130"/>
        <v>0</v>
      </c>
      <c r="P785" s="143">
        <f t="shared" si="130"/>
        <v>0</v>
      </c>
      <c r="Q785" s="143">
        <f t="shared" si="130"/>
        <v>0</v>
      </c>
      <c r="R785" s="143">
        <f t="shared" si="130"/>
        <v>0</v>
      </c>
      <c r="S785" s="143">
        <f t="shared" si="130"/>
        <v>0</v>
      </c>
      <c r="T785" s="143">
        <f t="shared" si="130"/>
        <v>0</v>
      </c>
      <c r="U785" s="143">
        <f t="shared" si="130"/>
        <v>0</v>
      </c>
      <c r="V785" s="143">
        <f t="shared" si="130"/>
        <v>0</v>
      </c>
      <c r="W785" s="143">
        <f t="shared" si="130"/>
        <v>0</v>
      </c>
      <c r="X785" s="143">
        <f t="shared" si="130"/>
        <v>0</v>
      </c>
      <c r="Y785" s="143">
        <f t="shared" si="130"/>
        <v>0</v>
      </c>
      <c r="Z785" s="143">
        <f t="shared" si="130"/>
        <v>0</v>
      </c>
      <c r="AA785" s="143">
        <f t="shared" si="130"/>
        <v>0</v>
      </c>
      <c r="AB785" s="143">
        <f t="shared" si="130"/>
        <v>0</v>
      </c>
      <c r="AC785" s="143">
        <f t="shared" si="130"/>
        <v>0</v>
      </c>
      <c r="AD785" s="143">
        <f t="shared" si="130"/>
        <v>0</v>
      </c>
      <c r="AE785" s="143">
        <f t="shared" si="130"/>
        <v>0</v>
      </c>
      <c r="AF785" s="143">
        <f t="shared" si="130"/>
        <v>0</v>
      </c>
      <c r="AG785" s="143">
        <f t="shared" si="130"/>
        <v>0</v>
      </c>
      <c r="AH785" s="143">
        <f t="shared" si="130"/>
        <v>0</v>
      </c>
      <c r="AI785" s="143">
        <f t="shared" si="130"/>
        <v>0</v>
      </c>
      <c r="AJ785" s="143">
        <f t="shared" si="130"/>
        <v>0</v>
      </c>
      <c r="AK785" s="143">
        <f t="shared" si="130"/>
        <v>0</v>
      </c>
      <c r="AL785" s="143">
        <f t="shared" si="130"/>
        <v>0</v>
      </c>
      <c r="AM785" s="143">
        <f t="shared" si="130"/>
        <v>0</v>
      </c>
      <c r="AN785" s="143">
        <f t="shared" si="130"/>
        <v>0</v>
      </c>
      <c r="AO785" s="143">
        <f t="shared" si="130"/>
        <v>0</v>
      </c>
      <c r="AP785" s="143">
        <f t="shared" si="130"/>
        <v>0</v>
      </c>
      <c r="AQ785" s="143">
        <f t="shared" si="130"/>
        <v>0</v>
      </c>
      <c r="AR785" s="143">
        <f t="shared" si="130"/>
        <v>0</v>
      </c>
      <c r="AS785" s="143">
        <f t="shared" si="130"/>
        <v>0</v>
      </c>
      <c r="AT785" s="143">
        <f t="shared" si="130"/>
        <v>0</v>
      </c>
      <c r="AU785" s="143">
        <f t="shared" si="130"/>
        <v>0</v>
      </c>
      <c r="AV785" s="143">
        <f t="shared" si="130"/>
        <v>0</v>
      </c>
      <c r="AW785" s="143">
        <f t="shared" si="130"/>
        <v>0</v>
      </c>
      <c r="AX785" s="143">
        <f t="shared" si="130"/>
        <v>0</v>
      </c>
      <c r="AY785" s="143">
        <f t="shared" si="130"/>
        <v>0</v>
      </c>
      <c r="AZ785" s="143">
        <f t="shared" si="130"/>
        <v>0</v>
      </c>
      <c r="BA785" s="143">
        <f t="shared" si="130"/>
        <v>0</v>
      </c>
      <c r="BB785" s="143">
        <f t="shared" si="130"/>
        <v>0</v>
      </c>
      <c r="BC785" s="143">
        <f t="shared" si="130"/>
        <v>0</v>
      </c>
      <c r="BD785" s="143">
        <f t="shared" si="130"/>
        <v>0</v>
      </c>
      <c r="BE785" s="143">
        <f t="shared" si="130"/>
        <v>0</v>
      </c>
      <c r="BF785" s="143">
        <f t="shared" si="130"/>
        <v>0</v>
      </c>
      <c r="BG785" s="143">
        <f t="shared" si="130"/>
        <v>0</v>
      </c>
      <c r="BH785" s="143">
        <f t="shared" si="130"/>
        <v>0</v>
      </c>
      <c r="BI785" s="143">
        <f t="shared" si="130"/>
        <v>0</v>
      </c>
      <c r="BJ785" s="143">
        <f t="shared" si="130"/>
        <v>0</v>
      </c>
      <c r="BK785" s="143">
        <f t="shared" si="130"/>
        <v>0</v>
      </c>
      <c r="BL785" s="143">
        <f t="shared" si="130"/>
        <v>0</v>
      </c>
      <c r="BM785" s="143">
        <f t="shared" si="130"/>
        <v>0</v>
      </c>
      <c r="BN785" s="143">
        <f t="shared" si="130"/>
        <v>0</v>
      </c>
      <c r="BO785" s="143">
        <f t="shared" si="130"/>
        <v>0</v>
      </c>
      <c r="BP785" s="143">
        <f t="shared" si="130"/>
        <v>0</v>
      </c>
      <c r="BQ785" s="143">
        <f t="shared" si="130"/>
        <v>0</v>
      </c>
      <c r="BR785" s="143">
        <f t="shared" si="130"/>
        <v>0</v>
      </c>
      <c r="BS785" s="143">
        <f t="shared" si="130"/>
        <v>0</v>
      </c>
      <c r="BT785" s="143">
        <f t="shared" ref="BT785:BX794" si="131">BT337-EL337</f>
        <v>0</v>
      </c>
      <c r="BU785" s="143">
        <f t="shared" si="131"/>
        <v>0</v>
      </c>
      <c r="BV785" s="143">
        <f t="shared" si="131"/>
        <v>0</v>
      </c>
      <c r="BW785" s="143">
        <f t="shared" si="131"/>
        <v>0</v>
      </c>
      <c r="BX785" s="143">
        <f t="shared" si="131"/>
        <v>0</v>
      </c>
      <c r="BY785" s="143" t="e">
        <f>BY337-#REF!</f>
        <v>#REF!</v>
      </c>
      <c r="CA785" s="143" t="e">
        <f>CA337-#REF!</f>
        <v>#REF!</v>
      </c>
      <c r="CB785" s="143" t="e">
        <f>CB337-#REF!</f>
        <v>#REF!</v>
      </c>
    </row>
    <row r="786" spans="8:80" hidden="1" x14ac:dyDescent="0.3">
      <c r="H786" s="143">
        <f t="shared" si="130"/>
        <v>0</v>
      </c>
      <c r="I786" s="143">
        <f t="shared" si="130"/>
        <v>0</v>
      </c>
      <c r="J786" s="143">
        <f t="shared" si="130"/>
        <v>0</v>
      </c>
      <c r="K786" s="143">
        <f t="shared" si="130"/>
        <v>0</v>
      </c>
      <c r="L786" s="143">
        <f t="shared" si="130"/>
        <v>0</v>
      </c>
      <c r="M786" s="143">
        <f t="shared" si="130"/>
        <v>0</v>
      </c>
      <c r="N786" s="143">
        <f t="shared" si="130"/>
        <v>0</v>
      </c>
      <c r="O786" s="143">
        <f t="shared" si="130"/>
        <v>0</v>
      </c>
      <c r="P786" s="143">
        <f t="shared" si="130"/>
        <v>0</v>
      </c>
      <c r="Q786" s="143">
        <f t="shared" si="130"/>
        <v>0</v>
      </c>
      <c r="R786" s="143">
        <f t="shared" si="130"/>
        <v>0</v>
      </c>
      <c r="S786" s="143">
        <f t="shared" si="130"/>
        <v>0</v>
      </c>
      <c r="T786" s="143">
        <f t="shared" si="130"/>
        <v>0</v>
      </c>
      <c r="U786" s="143">
        <f t="shared" si="130"/>
        <v>0</v>
      </c>
      <c r="V786" s="143">
        <f t="shared" si="130"/>
        <v>0</v>
      </c>
      <c r="W786" s="143">
        <f t="shared" si="130"/>
        <v>0</v>
      </c>
      <c r="X786" s="143">
        <f t="shared" si="130"/>
        <v>0</v>
      </c>
      <c r="Y786" s="143">
        <f t="shared" si="130"/>
        <v>0</v>
      </c>
      <c r="Z786" s="143">
        <f t="shared" si="130"/>
        <v>0</v>
      </c>
      <c r="AA786" s="143">
        <f t="shared" si="130"/>
        <v>0</v>
      </c>
      <c r="AB786" s="143">
        <f t="shared" si="130"/>
        <v>0</v>
      </c>
      <c r="AC786" s="143">
        <f t="shared" si="130"/>
        <v>0</v>
      </c>
      <c r="AD786" s="143">
        <f t="shared" si="130"/>
        <v>0</v>
      </c>
      <c r="AE786" s="143">
        <f t="shared" si="130"/>
        <v>0</v>
      </c>
      <c r="AF786" s="143">
        <f t="shared" si="130"/>
        <v>0</v>
      </c>
      <c r="AG786" s="143">
        <f t="shared" si="130"/>
        <v>0</v>
      </c>
      <c r="AH786" s="143">
        <f t="shared" si="130"/>
        <v>0</v>
      </c>
      <c r="AI786" s="143">
        <f t="shared" si="130"/>
        <v>0</v>
      </c>
      <c r="AJ786" s="143">
        <f t="shared" si="130"/>
        <v>0</v>
      </c>
      <c r="AK786" s="143">
        <f t="shared" si="130"/>
        <v>0</v>
      </c>
      <c r="AL786" s="143">
        <f t="shared" si="130"/>
        <v>0</v>
      </c>
      <c r="AM786" s="143">
        <f t="shared" si="130"/>
        <v>0</v>
      </c>
      <c r="AN786" s="143">
        <f t="shared" si="130"/>
        <v>0</v>
      </c>
      <c r="AO786" s="143">
        <f t="shared" si="130"/>
        <v>0</v>
      </c>
      <c r="AP786" s="143">
        <f t="shared" si="130"/>
        <v>0</v>
      </c>
      <c r="AQ786" s="143">
        <f t="shared" si="130"/>
        <v>0</v>
      </c>
      <c r="AR786" s="143">
        <f t="shared" si="130"/>
        <v>0</v>
      </c>
      <c r="AS786" s="143">
        <f t="shared" si="130"/>
        <v>0</v>
      </c>
      <c r="AT786" s="143">
        <f t="shared" si="130"/>
        <v>0</v>
      </c>
      <c r="AU786" s="143">
        <f t="shared" si="130"/>
        <v>0</v>
      </c>
      <c r="AV786" s="143">
        <f t="shared" si="130"/>
        <v>0</v>
      </c>
      <c r="AW786" s="143">
        <f t="shared" si="130"/>
        <v>0</v>
      </c>
      <c r="AX786" s="143">
        <f t="shared" si="130"/>
        <v>0</v>
      </c>
      <c r="AY786" s="143">
        <f t="shared" si="130"/>
        <v>0</v>
      </c>
      <c r="AZ786" s="143">
        <f t="shared" si="130"/>
        <v>0</v>
      </c>
      <c r="BA786" s="143">
        <f t="shared" si="130"/>
        <v>0</v>
      </c>
      <c r="BB786" s="143">
        <f t="shared" si="130"/>
        <v>0</v>
      </c>
      <c r="BC786" s="143">
        <f t="shared" si="130"/>
        <v>0</v>
      </c>
      <c r="BD786" s="143">
        <f t="shared" si="130"/>
        <v>0</v>
      </c>
      <c r="BE786" s="143">
        <f t="shared" si="130"/>
        <v>0</v>
      </c>
      <c r="BF786" s="143">
        <f t="shared" si="130"/>
        <v>0</v>
      </c>
      <c r="BG786" s="143">
        <f t="shared" si="130"/>
        <v>0</v>
      </c>
      <c r="BH786" s="143">
        <f t="shared" si="130"/>
        <v>0</v>
      </c>
      <c r="BI786" s="143">
        <f t="shared" si="130"/>
        <v>0</v>
      </c>
      <c r="BJ786" s="143">
        <f t="shared" si="130"/>
        <v>0</v>
      </c>
      <c r="BK786" s="143">
        <f t="shared" si="130"/>
        <v>0</v>
      </c>
      <c r="BL786" s="143">
        <f t="shared" si="130"/>
        <v>0</v>
      </c>
      <c r="BM786" s="143">
        <f t="shared" si="130"/>
        <v>0</v>
      </c>
      <c r="BN786" s="143">
        <f t="shared" si="130"/>
        <v>0</v>
      </c>
      <c r="BO786" s="143">
        <f t="shared" si="130"/>
        <v>0</v>
      </c>
      <c r="BP786" s="143">
        <f t="shared" si="130"/>
        <v>0</v>
      </c>
      <c r="BQ786" s="143">
        <f t="shared" si="130"/>
        <v>0</v>
      </c>
      <c r="BR786" s="143">
        <f t="shared" si="130"/>
        <v>0</v>
      </c>
      <c r="BS786" s="143">
        <f t="shared" si="130"/>
        <v>0</v>
      </c>
      <c r="BT786" s="143">
        <f t="shared" si="131"/>
        <v>0</v>
      </c>
      <c r="BU786" s="143">
        <f t="shared" si="131"/>
        <v>0</v>
      </c>
      <c r="BV786" s="143">
        <f t="shared" si="131"/>
        <v>0</v>
      </c>
      <c r="BW786" s="143">
        <f t="shared" si="131"/>
        <v>0</v>
      </c>
      <c r="BX786" s="143">
        <f t="shared" si="131"/>
        <v>0</v>
      </c>
      <c r="BY786" s="143" t="e">
        <f>BY338-#REF!</f>
        <v>#REF!</v>
      </c>
      <c r="CA786" s="143" t="e">
        <f>CA338-#REF!</f>
        <v>#REF!</v>
      </c>
      <c r="CB786" s="143" t="e">
        <f>CB338-#REF!</f>
        <v>#REF!</v>
      </c>
    </row>
    <row r="787" spans="8:80" hidden="1" x14ac:dyDescent="0.3">
      <c r="H787" s="143">
        <f t="shared" si="130"/>
        <v>0</v>
      </c>
      <c r="I787" s="143">
        <f t="shared" si="130"/>
        <v>0</v>
      </c>
      <c r="J787" s="143">
        <f t="shared" si="130"/>
        <v>0</v>
      </c>
      <c r="K787" s="143">
        <f t="shared" si="130"/>
        <v>0</v>
      </c>
      <c r="L787" s="143">
        <f t="shared" si="130"/>
        <v>0</v>
      </c>
      <c r="M787" s="143">
        <f t="shared" si="130"/>
        <v>0</v>
      </c>
      <c r="N787" s="143">
        <f t="shared" si="130"/>
        <v>0</v>
      </c>
      <c r="O787" s="143">
        <f t="shared" si="130"/>
        <v>0</v>
      </c>
      <c r="P787" s="143">
        <f t="shared" si="130"/>
        <v>0</v>
      </c>
      <c r="Q787" s="143">
        <f t="shared" si="130"/>
        <v>0</v>
      </c>
      <c r="R787" s="143">
        <f t="shared" si="130"/>
        <v>0</v>
      </c>
      <c r="S787" s="143">
        <f t="shared" si="130"/>
        <v>0</v>
      </c>
      <c r="T787" s="143">
        <f t="shared" si="130"/>
        <v>0</v>
      </c>
      <c r="U787" s="143">
        <f t="shared" si="130"/>
        <v>0</v>
      </c>
      <c r="V787" s="143">
        <f t="shared" si="130"/>
        <v>0</v>
      </c>
      <c r="W787" s="143">
        <f t="shared" si="130"/>
        <v>0</v>
      </c>
      <c r="X787" s="143">
        <f t="shared" si="130"/>
        <v>0</v>
      </c>
      <c r="Y787" s="143">
        <f t="shared" si="130"/>
        <v>0</v>
      </c>
      <c r="Z787" s="143">
        <f t="shared" si="130"/>
        <v>0</v>
      </c>
      <c r="AA787" s="143">
        <f t="shared" si="130"/>
        <v>0</v>
      </c>
      <c r="AB787" s="143">
        <f t="shared" si="130"/>
        <v>0</v>
      </c>
      <c r="AC787" s="143">
        <f t="shared" si="130"/>
        <v>0</v>
      </c>
      <c r="AD787" s="143">
        <f t="shared" si="130"/>
        <v>0</v>
      </c>
      <c r="AE787" s="143">
        <f t="shared" si="130"/>
        <v>0</v>
      </c>
      <c r="AF787" s="143">
        <f t="shared" si="130"/>
        <v>0</v>
      </c>
      <c r="AG787" s="143">
        <f t="shared" si="130"/>
        <v>0</v>
      </c>
      <c r="AH787" s="143">
        <f t="shared" si="130"/>
        <v>0</v>
      </c>
      <c r="AI787" s="143">
        <f t="shared" si="130"/>
        <v>0</v>
      </c>
      <c r="AJ787" s="143">
        <f t="shared" si="130"/>
        <v>0</v>
      </c>
      <c r="AK787" s="143">
        <f t="shared" si="130"/>
        <v>0</v>
      </c>
      <c r="AL787" s="143">
        <f t="shared" si="130"/>
        <v>0</v>
      </c>
      <c r="AM787" s="143">
        <f t="shared" si="130"/>
        <v>0</v>
      </c>
      <c r="AN787" s="143">
        <f t="shared" si="130"/>
        <v>0</v>
      </c>
      <c r="AO787" s="143">
        <f t="shared" si="130"/>
        <v>0</v>
      </c>
      <c r="AP787" s="143">
        <f t="shared" si="130"/>
        <v>0</v>
      </c>
      <c r="AQ787" s="143">
        <f t="shared" si="130"/>
        <v>0</v>
      </c>
      <c r="AR787" s="143">
        <f t="shared" si="130"/>
        <v>0</v>
      </c>
      <c r="AS787" s="143">
        <f t="shared" si="130"/>
        <v>0</v>
      </c>
      <c r="AT787" s="143">
        <f t="shared" si="130"/>
        <v>0</v>
      </c>
      <c r="AU787" s="143">
        <f t="shared" si="130"/>
        <v>0</v>
      </c>
      <c r="AV787" s="143">
        <f t="shared" si="130"/>
        <v>0</v>
      </c>
      <c r="AW787" s="143">
        <f t="shared" si="130"/>
        <v>0</v>
      </c>
      <c r="AX787" s="143">
        <f t="shared" si="130"/>
        <v>0</v>
      </c>
      <c r="AY787" s="143">
        <f t="shared" si="130"/>
        <v>0</v>
      </c>
      <c r="AZ787" s="143">
        <f t="shared" si="130"/>
        <v>0</v>
      </c>
      <c r="BA787" s="143">
        <f t="shared" si="130"/>
        <v>0</v>
      </c>
      <c r="BB787" s="143">
        <f t="shared" si="130"/>
        <v>0</v>
      </c>
      <c r="BC787" s="143">
        <f t="shared" si="130"/>
        <v>0</v>
      </c>
      <c r="BD787" s="143">
        <f t="shared" si="130"/>
        <v>0</v>
      </c>
      <c r="BE787" s="143">
        <f t="shared" si="130"/>
        <v>0</v>
      </c>
      <c r="BF787" s="143">
        <f t="shared" si="130"/>
        <v>0</v>
      </c>
      <c r="BG787" s="143">
        <f t="shared" si="130"/>
        <v>0</v>
      </c>
      <c r="BH787" s="143">
        <f t="shared" si="130"/>
        <v>0</v>
      </c>
      <c r="BI787" s="143">
        <f t="shared" si="130"/>
        <v>0</v>
      </c>
      <c r="BJ787" s="143">
        <f t="shared" si="130"/>
        <v>0</v>
      </c>
      <c r="BK787" s="143">
        <f t="shared" si="130"/>
        <v>0</v>
      </c>
      <c r="BL787" s="143">
        <f t="shared" si="130"/>
        <v>0</v>
      </c>
      <c r="BM787" s="143">
        <f t="shared" si="130"/>
        <v>0</v>
      </c>
      <c r="BN787" s="143">
        <f t="shared" si="130"/>
        <v>0</v>
      </c>
      <c r="BO787" s="143">
        <f t="shared" si="130"/>
        <v>0</v>
      </c>
      <c r="BP787" s="143">
        <f t="shared" si="130"/>
        <v>0</v>
      </c>
      <c r="BQ787" s="143">
        <f t="shared" si="130"/>
        <v>0</v>
      </c>
      <c r="BR787" s="143">
        <f t="shared" si="130"/>
        <v>0</v>
      </c>
      <c r="BS787" s="143">
        <f t="shared" si="130"/>
        <v>0</v>
      </c>
      <c r="BT787" s="143">
        <f t="shared" si="131"/>
        <v>0</v>
      </c>
      <c r="BU787" s="143">
        <f t="shared" si="131"/>
        <v>0</v>
      </c>
      <c r="BV787" s="143">
        <f t="shared" si="131"/>
        <v>0</v>
      </c>
      <c r="BW787" s="143">
        <f t="shared" si="131"/>
        <v>0</v>
      </c>
      <c r="BX787" s="143">
        <f t="shared" si="131"/>
        <v>0</v>
      </c>
      <c r="BY787" s="143" t="e">
        <f>BY339-#REF!</f>
        <v>#REF!</v>
      </c>
      <c r="CA787" s="143" t="e">
        <f>CA339-#REF!</f>
        <v>#REF!</v>
      </c>
      <c r="CB787" s="143" t="e">
        <f>CB339-#REF!</f>
        <v>#REF!</v>
      </c>
    </row>
    <row r="788" spans="8:80" hidden="1" x14ac:dyDescent="0.3">
      <c r="H788" s="143">
        <f t="shared" si="130"/>
        <v>0</v>
      </c>
      <c r="I788" s="143">
        <f t="shared" si="130"/>
        <v>0</v>
      </c>
      <c r="J788" s="143">
        <f t="shared" si="130"/>
        <v>0</v>
      </c>
      <c r="K788" s="143">
        <f t="shared" si="130"/>
        <v>0</v>
      </c>
      <c r="L788" s="143">
        <f t="shared" si="130"/>
        <v>0</v>
      </c>
      <c r="M788" s="143">
        <f t="shared" si="130"/>
        <v>0</v>
      </c>
      <c r="N788" s="143">
        <f t="shared" si="130"/>
        <v>0</v>
      </c>
      <c r="O788" s="143">
        <f t="shared" si="130"/>
        <v>0</v>
      </c>
      <c r="P788" s="143">
        <f t="shared" si="130"/>
        <v>0</v>
      </c>
      <c r="Q788" s="143">
        <f t="shared" si="130"/>
        <v>0</v>
      </c>
      <c r="R788" s="143">
        <f t="shared" si="130"/>
        <v>0</v>
      </c>
      <c r="S788" s="143">
        <f t="shared" si="130"/>
        <v>0</v>
      </c>
      <c r="T788" s="143">
        <f t="shared" si="130"/>
        <v>0</v>
      </c>
      <c r="U788" s="143">
        <f t="shared" si="130"/>
        <v>0</v>
      </c>
      <c r="V788" s="143">
        <f t="shared" si="130"/>
        <v>0</v>
      </c>
      <c r="W788" s="143">
        <f t="shared" si="130"/>
        <v>0</v>
      </c>
      <c r="X788" s="143">
        <f t="shared" si="130"/>
        <v>0</v>
      </c>
      <c r="Y788" s="143">
        <f t="shared" si="130"/>
        <v>0</v>
      </c>
      <c r="Z788" s="143">
        <f t="shared" si="130"/>
        <v>0</v>
      </c>
      <c r="AA788" s="143">
        <f t="shared" si="130"/>
        <v>0</v>
      </c>
      <c r="AB788" s="143">
        <f t="shared" si="130"/>
        <v>0</v>
      </c>
      <c r="AC788" s="143">
        <f t="shared" si="130"/>
        <v>0</v>
      </c>
      <c r="AD788" s="143">
        <f t="shared" si="130"/>
        <v>0</v>
      </c>
      <c r="AE788" s="143">
        <f t="shared" si="130"/>
        <v>0</v>
      </c>
      <c r="AF788" s="143">
        <f t="shared" si="130"/>
        <v>0</v>
      </c>
      <c r="AG788" s="143">
        <f t="shared" si="130"/>
        <v>0</v>
      </c>
      <c r="AH788" s="143">
        <f t="shared" si="130"/>
        <v>0</v>
      </c>
      <c r="AI788" s="143">
        <f t="shared" si="130"/>
        <v>0</v>
      </c>
      <c r="AJ788" s="143">
        <f t="shared" si="130"/>
        <v>0</v>
      </c>
      <c r="AK788" s="143">
        <f t="shared" si="130"/>
        <v>0</v>
      </c>
      <c r="AL788" s="143">
        <f t="shared" si="130"/>
        <v>0</v>
      </c>
      <c r="AM788" s="143">
        <f t="shared" si="130"/>
        <v>0</v>
      </c>
      <c r="AN788" s="143">
        <f t="shared" si="130"/>
        <v>0</v>
      </c>
      <c r="AO788" s="143">
        <f t="shared" si="130"/>
        <v>0</v>
      </c>
      <c r="AP788" s="143">
        <f t="shared" si="130"/>
        <v>0</v>
      </c>
      <c r="AQ788" s="143">
        <f t="shared" si="130"/>
        <v>0</v>
      </c>
      <c r="AR788" s="143">
        <f t="shared" si="130"/>
        <v>0</v>
      </c>
      <c r="AS788" s="143">
        <f t="shared" si="130"/>
        <v>0</v>
      </c>
      <c r="AT788" s="143">
        <f t="shared" si="130"/>
        <v>0</v>
      </c>
      <c r="AU788" s="143">
        <f t="shared" si="130"/>
        <v>0</v>
      </c>
      <c r="AV788" s="143">
        <f t="shared" si="130"/>
        <v>0</v>
      </c>
      <c r="AW788" s="143">
        <f t="shared" si="130"/>
        <v>0</v>
      </c>
      <c r="AX788" s="143">
        <f t="shared" si="130"/>
        <v>0</v>
      </c>
      <c r="AY788" s="143">
        <f t="shared" si="130"/>
        <v>0</v>
      </c>
      <c r="AZ788" s="143">
        <f t="shared" si="130"/>
        <v>0</v>
      </c>
      <c r="BA788" s="143">
        <f t="shared" si="130"/>
        <v>0</v>
      </c>
      <c r="BB788" s="143">
        <f t="shared" si="130"/>
        <v>0</v>
      </c>
      <c r="BC788" s="143">
        <f t="shared" si="130"/>
        <v>0</v>
      </c>
      <c r="BD788" s="143">
        <f t="shared" si="130"/>
        <v>0</v>
      </c>
      <c r="BE788" s="143">
        <f t="shared" si="130"/>
        <v>0</v>
      </c>
      <c r="BF788" s="143">
        <f t="shared" si="130"/>
        <v>0</v>
      </c>
      <c r="BG788" s="143">
        <f t="shared" si="130"/>
        <v>0</v>
      </c>
      <c r="BH788" s="143">
        <f t="shared" si="130"/>
        <v>0</v>
      </c>
      <c r="BI788" s="143">
        <f t="shared" si="130"/>
        <v>0</v>
      </c>
      <c r="BJ788" s="143">
        <f t="shared" si="130"/>
        <v>0</v>
      </c>
      <c r="BK788" s="143">
        <f t="shared" si="130"/>
        <v>0</v>
      </c>
      <c r="BL788" s="143">
        <f t="shared" si="130"/>
        <v>0</v>
      </c>
      <c r="BM788" s="143">
        <f t="shared" si="130"/>
        <v>0</v>
      </c>
      <c r="BN788" s="143">
        <f t="shared" si="130"/>
        <v>0</v>
      </c>
      <c r="BO788" s="143">
        <f t="shared" si="130"/>
        <v>0</v>
      </c>
      <c r="BP788" s="143">
        <f t="shared" si="130"/>
        <v>0</v>
      </c>
      <c r="BQ788" s="143">
        <f t="shared" si="130"/>
        <v>0</v>
      </c>
      <c r="BR788" s="143">
        <f t="shared" si="130"/>
        <v>0</v>
      </c>
      <c r="BS788" s="143">
        <f t="shared" ref="BS788:BS794" si="132">BS340-EK340</f>
        <v>0</v>
      </c>
      <c r="BT788" s="143">
        <f t="shared" si="131"/>
        <v>0</v>
      </c>
      <c r="BU788" s="143">
        <f t="shared" si="131"/>
        <v>0</v>
      </c>
      <c r="BV788" s="143">
        <f t="shared" si="131"/>
        <v>0</v>
      </c>
      <c r="BW788" s="143">
        <f t="shared" si="131"/>
        <v>0</v>
      </c>
      <c r="BX788" s="143">
        <f t="shared" si="131"/>
        <v>0</v>
      </c>
      <c r="BY788" s="143" t="e">
        <f>BY340-#REF!</f>
        <v>#REF!</v>
      </c>
      <c r="CA788" s="143" t="e">
        <f>CA340-#REF!</f>
        <v>#REF!</v>
      </c>
      <c r="CB788" s="143" t="e">
        <f>CB340-#REF!</f>
        <v>#REF!</v>
      </c>
    </row>
    <row r="789" spans="8:80" hidden="1" x14ac:dyDescent="0.3">
      <c r="H789" s="143">
        <f t="shared" ref="H789:BR793" si="133">H341-BZ341</f>
        <v>0</v>
      </c>
      <c r="I789" s="143">
        <f t="shared" si="133"/>
        <v>0</v>
      </c>
      <c r="J789" s="143">
        <f t="shared" si="133"/>
        <v>0</v>
      </c>
      <c r="K789" s="143">
        <f t="shared" si="133"/>
        <v>0</v>
      </c>
      <c r="L789" s="143">
        <f t="shared" si="133"/>
        <v>0</v>
      </c>
      <c r="M789" s="143">
        <f t="shared" si="133"/>
        <v>0</v>
      </c>
      <c r="N789" s="143">
        <f t="shared" si="133"/>
        <v>0</v>
      </c>
      <c r="O789" s="143">
        <f t="shared" si="133"/>
        <v>0</v>
      </c>
      <c r="P789" s="143">
        <f t="shared" si="133"/>
        <v>0</v>
      </c>
      <c r="Q789" s="143">
        <f t="shared" si="133"/>
        <v>0</v>
      </c>
      <c r="R789" s="143">
        <f t="shared" si="133"/>
        <v>0</v>
      </c>
      <c r="S789" s="143">
        <f t="shared" si="133"/>
        <v>0</v>
      </c>
      <c r="T789" s="143">
        <f t="shared" si="133"/>
        <v>0</v>
      </c>
      <c r="U789" s="143">
        <f t="shared" si="133"/>
        <v>0</v>
      </c>
      <c r="V789" s="143">
        <f t="shared" si="133"/>
        <v>0</v>
      </c>
      <c r="W789" s="143">
        <f t="shared" si="133"/>
        <v>0</v>
      </c>
      <c r="X789" s="143">
        <f t="shared" si="133"/>
        <v>0</v>
      </c>
      <c r="Y789" s="143">
        <f t="shared" si="133"/>
        <v>0</v>
      </c>
      <c r="Z789" s="143">
        <f t="shared" si="133"/>
        <v>0</v>
      </c>
      <c r="AA789" s="143">
        <f t="shared" si="133"/>
        <v>0</v>
      </c>
      <c r="AB789" s="143">
        <f t="shared" si="133"/>
        <v>0</v>
      </c>
      <c r="AC789" s="143">
        <f t="shared" si="133"/>
        <v>0</v>
      </c>
      <c r="AD789" s="143">
        <f t="shared" si="133"/>
        <v>0</v>
      </c>
      <c r="AE789" s="143">
        <f t="shared" si="133"/>
        <v>0</v>
      </c>
      <c r="AF789" s="143">
        <f t="shared" si="133"/>
        <v>0</v>
      </c>
      <c r="AG789" s="143">
        <f t="shared" si="133"/>
        <v>0</v>
      </c>
      <c r="AH789" s="143">
        <f t="shared" si="133"/>
        <v>0</v>
      </c>
      <c r="AI789" s="143">
        <f t="shared" si="133"/>
        <v>0</v>
      </c>
      <c r="AJ789" s="143">
        <f t="shared" si="133"/>
        <v>0</v>
      </c>
      <c r="AK789" s="143">
        <f t="shared" si="133"/>
        <v>0</v>
      </c>
      <c r="AL789" s="143">
        <f t="shared" si="133"/>
        <v>0</v>
      </c>
      <c r="AM789" s="143">
        <f t="shared" si="133"/>
        <v>0</v>
      </c>
      <c r="AN789" s="143">
        <f t="shared" si="133"/>
        <v>0</v>
      </c>
      <c r="AO789" s="143">
        <f t="shared" si="133"/>
        <v>0</v>
      </c>
      <c r="AP789" s="143">
        <f t="shared" si="133"/>
        <v>0</v>
      </c>
      <c r="AQ789" s="143">
        <f t="shared" si="133"/>
        <v>0</v>
      </c>
      <c r="AR789" s="143">
        <f t="shared" si="133"/>
        <v>0</v>
      </c>
      <c r="AS789" s="143">
        <f t="shared" si="133"/>
        <v>0</v>
      </c>
      <c r="AT789" s="143">
        <f t="shared" si="133"/>
        <v>0</v>
      </c>
      <c r="AU789" s="143">
        <f t="shared" si="133"/>
        <v>0</v>
      </c>
      <c r="AV789" s="143">
        <f t="shared" si="133"/>
        <v>0</v>
      </c>
      <c r="AW789" s="143">
        <f t="shared" si="133"/>
        <v>0</v>
      </c>
      <c r="AX789" s="143">
        <f t="shared" si="133"/>
        <v>0</v>
      </c>
      <c r="AY789" s="143">
        <f t="shared" si="133"/>
        <v>0</v>
      </c>
      <c r="AZ789" s="143">
        <f t="shared" si="133"/>
        <v>0</v>
      </c>
      <c r="BA789" s="143">
        <f t="shared" si="133"/>
        <v>0</v>
      </c>
      <c r="BB789" s="143">
        <f t="shared" si="133"/>
        <v>0</v>
      </c>
      <c r="BC789" s="143">
        <f t="shared" si="133"/>
        <v>0</v>
      </c>
      <c r="BD789" s="143">
        <f t="shared" si="133"/>
        <v>0</v>
      </c>
      <c r="BE789" s="143">
        <f t="shared" si="133"/>
        <v>0</v>
      </c>
      <c r="BF789" s="143">
        <f t="shared" si="133"/>
        <v>0</v>
      </c>
      <c r="BG789" s="143">
        <f t="shared" si="133"/>
        <v>0</v>
      </c>
      <c r="BH789" s="143">
        <f t="shared" si="133"/>
        <v>0</v>
      </c>
      <c r="BI789" s="143">
        <f t="shared" si="133"/>
        <v>0</v>
      </c>
      <c r="BJ789" s="143">
        <f t="shared" si="133"/>
        <v>0</v>
      </c>
      <c r="BK789" s="143">
        <f t="shared" si="133"/>
        <v>0</v>
      </c>
      <c r="BL789" s="143">
        <f t="shared" si="133"/>
        <v>0</v>
      </c>
      <c r="BM789" s="143">
        <f t="shared" si="133"/>
        <v>0</v>
      </c>
      <c r="BN789" s="143">
        <f t="shared" si="133"/>
        <v>0</v>
      </c>
      <c r="BO789" s="143">
        <f t="shared" si="133"/>
        <v>0</v>
      </c>
      <c r="BP789" s="143">
        <f t="shared" si="133"/>
        <v>0</v>
      </c>
      <c r="BQ789" s="143">
        <f t="shared" si="133"/>
        <v>0</v>
      </c>
      <c r="BR789" s="143">
        <f t="shared" si="133"/>
        <v>0</v>
      </c>
      <c r="BS789" s="143">
        <f t="shared" si="132"/>
        <v>0</v>
      </c>
      <c r="BT789" s="143">
        <f t="shared" si="131"/>
        <v>0</v>
      </c>
      <c r="BU789" s="143">
        <f t="shared" si="131"/>
        <v>0</v>
      </c>
      <c r="BV789" s="143">
        <f t="shared" si="131"/>
        <v>0</v>
      </c>
      <c r="BW789" s="143">
        <f t="shared" si="131"/>
        <v>0</v>
      </c>
      <c r="BX789" s="143">
        <f t="shared" si="131"/>
        <v>0</v>
      </c>
      <c r="BY789" s="143" t="e">
        <f>BY341-#REF!</f>
        <v>#REF!</v>
      </c>
      <c r="CA789" s="143" t="e">
        <f>CA341-#REF!</f>
        <v>#REF!</v>
      </c>
      <c r="CB789" s="143" t="e">
        <f>CB341-#REF!</f>
        <v>#REF!</v>
      </c>
    </row>
    <row r="790" spans="8:80" hidden="1" x14ac:dyDescent="0.3">
      <c r="H790" s="143">
        <f t="shared" si="133"/>
        <v>0</v>
      </c>
      <c r="I790" s="143">
        <f t="shared" si="133"/>
        <v>0</v>
      </c>
      <c r="J790" s="143">
        <f t="shared" si="133"/>
        <v>0</v>
      </c>
      <c r="K790" s="143">
        <f t="shared" si="133"/>
        <v>0</v>
      </c>
      <c r="L790" s="143">
        <f t="shared" si="133"/>
        <v>0</v>
      </c>
      <c r="M790" s="143">
        <f t="shared" si="133"/>
        <v>0</v>
      </c>
      <c r="N790" s="143">
        <f t="shared" si="133"/>
        <v>0</v>
      </c>
      <c r="O790" s="143">
        <f t="shared" si="133"/>
        <v>0</v>
      </c>
      <c r="P790" s="143">
        <f t="shared" si="133"/>
        <v>0</v>
      </c>
      <c r="Q790" s="143">
        <f t="shared" si="133"/>
        <v>0</v>
      </c>
      <c r="R790" s="143">
        <f t="shared" si="133"/>
        <v>0</v>
      </c>
      <c r="S790" s="143">
        <f t="shared" si="133"/>
        <v>0</v>
      </c>
      <c r="T790" s="143">
        <f t="shared" si="133"/>
        <v>0</v>
      </c>
      <c r="U790" s="143">
        <f t="shared" si="133"/>
        <v>0</v>
      </c>
      <c r="V790" s="143">
        <f t="shared" si="133"/>
        <v>0</v>
      </c>
      <c r="W790" s="143">
        <f t="shared" si="133"/>
        <v>0</v>
      </c>
      <c r="X790" s="143">
        <f t="shared" si="133"/>
        <v>0</v>
      </c>
      <c r="Y790" s="143">
        <f t="shared" si="133"/>
        <v>0</v>
      </c>
      <c r="Z790" s="143">
        <f t="shared" si="133"/>
        <v>0</v>
      </c>
      <c r="AA790" s="143">
        <f t="shared" si="133"/>
        <v>0</v>
      </c>
      <c r="AB790" s="143">
        <f t="shared" si="133"/>
        <v>0</v>
      </c>
      <c r="AC790" s="143">
        <f t="shared" si="133"/>
        <v>0</v>
      </c>
      <c r="AD790" s="143">
        <f t="shared" si="133"/>
        <v>0</v>
      </c>
      <c r="AE790" s="143">
        <f t="shared" si="133"/>
        <v>0</v>
      </c>
      <c r="AF790" s="143">
        <f t="shared" si="133"/>
        <v>0</v>
      </c>
      <c r="AG790" s="143">
        <f t="shared" si="133"/>
        <v>0</v>
      </c>
      <c r="AH790" s="143">
        <f t="shared" si="133"/>
        <v>0</v>
      </c>
      <c r="AI790" s="143">
        <f t="shared" si="133"/>
        <v>0</v>
      </c>
      <c r="AJ790" s="143">
        <f t="shared" si="133"/>
        <v>0</v>
      </c>
      <c r="AK790" s="143">
        <f t="shared" si="133"/>
        <v>0</v>
      </c>
      <c r="AL790" s="143">
        <f t="shared" si="133"/>
        <v>0</v>
      </c>
      <c r="AM790" s="143">
        <f t="shared" si="133"/>
        <v>0</v>
      </c>
      <c r="AN790" s="143">
        <f t="shared" si="133"/>
        <v>0</v>
      </c>
      <c r="AO790" s="143">
        <f t="shared" si="133"/>
        <v>0</v>
      </c>
      <c r="AP790" s="143">
        <f t="shared" si="133"/>
        <v>0</v>
      </c>
      <c r="AQ790" s="143">
        <f t="shared" si="133"/>
        <v>0</v>
      </c>
      <c r="AR790" s="143">
        <f t="shared" si="133"/>
        <v>0</v>
      </c>
      <c r="AS790" s="143">
        <f t="shared" si="133"/>
        <v>0</v>
      </c>
      <c r="AT790" s="143">
        <f t="shared" si="133"/>
        <v>0</v>
      </c>
      <c r="AU790" s="143">
        <f t="shared" si="133"/>
        <v>0</v>
      </c>
      <c r="AV790" s="143">
        <f t="shared" si="133"/>
        <v>0</v>
      </c>
      <c r="AW790" s="143">
        <f t="shared" si="133"/>
        <v>0</v>
      </c>
      <c r="AX790" s="143">
        <f t="shared" si="133"/>
        <v>0</v>
      </c>
      <c r="AY790" s="143">
        <f t="shared" si="133"/>
        <v>0</v>
      </c>
      <c r="AZ790" s="143">
        <f t="shared" si="133"/>
        <v>0</v>
      </c>
      <c r="BA790" s="143">
        <f t="shared" si="133"/>
        <v>0</v>
      </c>
      <c r="BB790" s="143">
        <f t="shared" si="133"/>
        <v>0</v>
      </c>
      <c r="BC790" s="143">
        <f t="shared" si="133"/>
        <v>0</v>
      </c>
      <c r="BD790" s="143">
        <f t="shared" si="133"/>
        <v>0</v>
      </c>
      <c r="BE790" s="143">
        <f t="shared" si="133"/>
        <v>0</v>
      </c>
      <c r="BF790" s="143">
        <f t="shared" si="133"/>
        <v>0</v>
      </c>
      <c r="BG790" s="143">
        <f t="shared" si="133"/>
        <v>0</v>
      </c>
      <c r="BH790" s="143">
        <f t="shared" si="133"/>
        <v>0</v>
      </c>
      <c r="BI790" s="143">
        <f t="shared" si="133"/>
        <v>0</v>
      </c>
      <c r="BJ790" s="143">
        <f t="shared" si="133"/>
        <v>0</v>
      </c>
      <c r="BK790" s="143">
        <f t="shared" si="133"/>
        <v>0</v>
      </c>
      <c r="BL790" s="143">
        <f t="shared" si="133"/>
        <v>0</v>
      </c>
      <c r="BM790" s="143">
        <f t="shared" si="133"/>
        <v>0</v>
      </c>
      <c r="BN790" s="143">
        <f t="shared" si="133"/>
        <v>0</v>
      </c>
      <c r="BO790" s="143">
        <f t="shared" si="133"/>
        <v>0</v>
      </c>
      <c r="BP790" s="143">
        <f t="shared" si="133"/>
        <v>0</v>
      </c>
      <c r="BQ790" s="143">
        <f t="shared" si="133"/>
        <v>0</v>
      </c>
      <c r="BR790" s="143">
        <f t="shared" si="133"/>
        <v>0</v>
      </c>
      <c r="BS790" s="143">
        <f t="shared" si="132"/>
        <v>0</v>
      </c>
      <c r="BT790" s="143">
        <f t="shared" si="131"/>
        <v>0</v>
      </c>
      <c r="BU790" s="143">
        <f t="shared" si="131"/>
        <v>0</v>
      </c>
      <c r="BV790" s="143">
        <f t="shared" si="131"/>
        <v>0</v>
      </c>
      <c r="BW790" s="143">
        <f t="shared" si="131"/>
        <v>0</v>
      </c>
      <c r="BX790" s="143">
        <f t="shared" si="131"/>
        <v>0</v>
      </c>
      <c r="BY790" s="143" t="e">
        <f>BY342-#REF!</f>
        <v>#REF!</v>
      </c>
      <c r="CA790" s="143" t="e">
        <f>CA342-#REF!</f>
        <v>#REF!</v>
      </c>
      <c r="CB790" s="143" t="e">
        <f>CB342-#REF!</f>
        <v>#REF!</v>
      </c>
    </row>
    <row r="791" spans="8:80" hidden="1" x14ac:dyDescent="0.3">
      <c r="H791" s="143">
        <f t="shared" si="133"/>
        <v>0</v>
      </c>
      <c r="I791" s="143">
        <f t="shared" si="133"/>
        <v>0</v>
      </c>
      <c r="J791" s="143">
        <f t="shared" si="133"/>
        <v>0</v>
      </c>
      <c r="K791" s="143">
        <f t="shared" si="133"/>
        <v>0</v>
      </c>
      <c r="L791" s="143">
        <f t="shared" si="133"/>
        <v>0</v>
      </c>
      <c r="M791" s="143">
        <f t="shared" si="133"/>
        <v>0</v>
      </c>
      <c r="N791" s="143">
        <f t="shared" si="133"/>
        <v>0</v>
      </c>
      <c r="O791" s="143">
        <f t="shared" si="133"/>
        <v>0</v>
      </c>
      <c r="P791" s="143">
        <f t="shared" si="133"/>
        <v>0</v>
      </c>
      <c r="Q791" s="143">
        <f t="shared" si="133"/>
        <v>0</v>
      </c>
      <c r="R791" s="143">
        <f t="shared" si="133"/>
        <v>0</v>
      </c>
      <c r="S791" s="143">
        <f t="shared" si="133"/>
        <v>0</v>
      </c>
      <c r="T791" s="143">
        <f t="shared" si="133"/>
        <v>0</v>
      </c>
      <c r="U791" s="143">
        <f t="shared" si="133"/>
        <v>0</v>
      </c>
      <c r="V791" s="143">
        <f t="shared" si="133"/>
        <v>0</v>
      </c>
      <c r="W791" s="143">
        <f t="shared" si="133"/>
        <v>0</v>
      </c>
      <c r="X791" s="143">
        <f t="shared" si="133"/>
        <v>0</v>
      </c>
      <c r="Y791" s="143">
        <f t="shared" si="133"/>
        <v>0</v>
      </c>
      <c r="Z791" s="143">
        <f t="shared" si="133"/>
        <v>0</v>
      </c>
      <c r="AA791" s="143">
        <f t="shared" si="133"/>
        <v>0</v>
      </c>
      <c r="AB791" s="143">
        <f t="shared" si="133"/>
        <v>0</v>
      </c>
      <c r="AC791" s="143">
        <f t="shared" si="133"/>
        <v>0</v>
      </c>
      <c r="AD791" s="143">
        <f t="shared" si="133"/>
        <v>0</v>
      </c>
      <c r="AE791" s="143">
        <f t="shared" si="133"/>
        <v>0</v>
      </c>
      <c r="AF791" s="143">
        <f t="shared" si="133"/>
        <v>0</v>
      </c>
      <c r="AG791" s="143">
        <f t="shared" si="133"/>
        <v>0</v>
      </c>
      <c r="AH791" s="143">
        <f t="shared" si="133"/>
        <v>0</v>
      </c>
      <c r="AI791" s="143">
        <f t="shared" si="133"/>
        <v>0</v>
      </c>
      <c r="AJ791" s="143">
        <f t="shared" si="133"/>
        <v>0</v>
      </c>
      <c r="AK791" s="143">
        <f t="shared" si="133"/>
        <v>0</v>
      </c>
      <c r="AL791" s="143">
        <f t="shared" si="133"/>
        <v>0</v>
      </c>
      <c r="AM791" s="143">
        <f t="shared" si="133"/>
        <v>0</v>
      </c>
      <c r="AN791" s="143">
        <f t="shared" si="133"/>
        <v>0</v>
      </c>
      <c r="AO791" s="143">
        <f t="shared" si="133"/>
        <v>0</v>
      </c>
      <c r="AP791" s="143">
        <f t="shared" si="133"/>
        <v>0</v>
      </c>
      <c r="AQ791" s="143">
        <f t="shared" si="133"/>
        <v>0</v>
      </c>
      <c r="AR791" s="143">
        <f t="shared" si="133"/>
        <v>0</v>
      </c>
      <c r="AS791" s="143">
        <f t="shared" si="133"/>
        <v>0</v>
      </c>
      <c r="AT791" s="143">
        <f t="shared" si="133"/>
        <v>0</v>
      </c>
      <c r="AU791" s="143">
        <f t="shared" si="133"/>
        <v>0</v>
      </c>
      <c r="AV791" s="143">
        <f t="shared" si="133"/>
        <v>0</v>
      </c>
      <c r="AW791" s="143">
        <f t="shared" si="133"/>
        <v>0</v>
      </c>
      <c r="AX791" s="143">
        <f t="shared" si="133"/>
        <v>0</v>
      </c>
      <c r="AY791" s="143">
        <f t="shared" si="133"/>
        <v>0</v>
      </c>
      <c r="AZ791" s="143">
        <f t="shared" si="133"/>
        <v>0</v>
      </c>
      <c r="BA791" s="143">
        <f t="shared" si="133"/>
        <v>0</v>
      </c>
      <c r="BB791" s="143">
        <f t="shared" si="133"/>
        <v>0</v>
      </c>
      <c r="BC791" s="143">
        <f t="shared" si="133"/>
        <v>0</v>
      </c>
      <c r="BD791" s="143">
        <f t="shared" si="133"/>
        <v>0</v>
      </c>
      <c r="BE791" s="143">
        <f t="shared" si="133"/>
        <v>0</v>
      </c>
      <c r="BF791" s="143">
        <f t="shared" si="133"/>
        <v>0</v>
      </c>
      <c r="BG791" s="143">
        <f t="shared" si="133"/>
        <v>0</v>
      </c>
      <c r="BH791" s="143">
        <f t="shared" si="133"/>
        <v>0</v>
      </c>
      <c r="BI791" s="143">
        <f t="shared" si="133"/>
        <v>0</v>
      </c>
      <c r="BJ791" s="143">
        <f t="shared" si="133"/>
        <v>0</v>
      </c>
      <c r="BK791" s="143">
        <f t="shared" si="133"/>
        <v>0</v>
      </c>
      <c r="BL791" s="143">
        <f t="shared" si="133"/>
        <v>0</v>
      </c>
      <c r="BM791" s="143">
        <f t="shared" si="133"/>
        <v>0</v>
      </c>
      <c r="BN791" s="143">
        <f t="shared" si="133"/>
        <v>0</v>
      </c>
      <c r="BO791" s="143">
        <f t="shared" si="133"/>
        <v>0</v>
      </c>
      <c r="BP791" s="143">
        <f t="shared" si="133"/>
        <v>0</v>
      </c>
      <c r="BQ791" s="143">
        <f t="shared" si="133"/>
        <v>0</v>
      </c>
      <c r="BR791" s="143">
        <f t="shared" si="133"/>
        <v>0</v>
      </c>
      <c r="BS791" s="143">
        <f t="shared" si="132"/>
        <v>0</v>
      </c>
      <c r="BT791" s="143">
        <f t="shared" si="131"/>
        <v>0</v>
      </c>
      <c r="BU791" s="143">
        <f t="shared" si="131"/>
        <v>0</v>
      </c>
      <c r="BV791" s="143">
        <f t="shared" si="131"/>
        <v>0</v>
      </c>
      <c r="BW791" s="143">
        <f t="shared" si="131"/>
        <v>0</v>
      </c>
      <c r="BX791" s="143">
        <f t="shared" si="131"/>
        <v>0</v>
      </c>
      <c r="BY791" s="143" t="e">
        <f>BY343-#REF!</f>
        <v>#REF!</v>
      </c>
      <c r="CA791" s="143" t="e">
        <f>CA343-#REF!</f>
        <v>#REF!</v>
      </c>
      <c r="CB791" s="143" t="e">
        <f>CB343-#REF!</f>
        <v>#REF!</v>
      </c>
    </row>
    <row r="792" spans="8:80" hidden="1" x14ac:dyDescent="0.3">
      <c r="H792" s="143">
        <f t="shared" si="133"/>
        <v>0</v>
      </c>
      <c r="I792" s="143">
        <f t="shared" si="133"/>
        <v>0</v>
      </c>
      <c r="J792" s="143">
        <f t="shared" si="133"/>
        <v>0</v>
      </c>
      <c r="K792" s="143">
        <f t="shared" si="133"/>
        <v>0</v>
      </c>
      <c r="L792" s="143">
        <f t="shared" si="133"/>
        <v>0</v>
      </c>
      <c r="M792" s="143">
        <f t="shared" si="133"/>
        <v>0</v>
      </c>
      <c r="N792" s="143">
        <f t="shared" si="133"/>
        <v>0</v>
      </c>
      <c r="O792" s="143">
        <f t="shared" si="133"/>
        <v>0</v>
      </c>
      <c r="P792" s="143">
        <f t="shared" si="133"/>
        <v>0</v>
      </c>
      <c r="Q792" s="143">
        <f t="shared" si="133"/>
        <v>0</v>
      </c>
      <c r="R792" s="143">
        <f t="shared" si="133"/>
        <v>0</v>
      </c>
      <c r="S792" s="143">
        <f t="shared" si="133"/>
        <v>0</v>
      </c>
      <c r="T792" s="143">
        <f t="shared" si="133"/>
        <v>0</v>
      </c>
      <c r="U792" s="143">
        <f t="shared" si="133"/>
        <v>0</v>
      </c>
      <c r="V792" s="143">
        <f t="shared" si="133"/>
        <v>0</v>
      </c>
      <c r="W792" s="143">
        <f t="shared" si="133"/>
        <v>0</v>
      </c>
      <c r="X792" s="143">
        <f t="shared" si="133"/>
        <v>0</v>
      </c>
      <c r="Y792" s="143">
        <f t="shared" si="133"/>
        <v>0</v>
      </c>
      <c r="Z792" s="143">
        <f t="shared" si="133"/>
        <v>0</v>
      </c>
      <c r="AA792" s="143">
        <f t="shared" si="133"/>
        <v>0</v>
      </c>
      <c r="AB792" s="143">
        <f t="shared" si="133"/>
        <v>0</v>
      </c>
      <c r="AC792" s="143">
        <f t="shared" si="133"/>
        <v>0</v>
      </c>
      <c r="AD792" s="143">
        <f t="shared" si="133"/>
        <v>0</v>
      </c>
      <c r="AE792" s="143">
        <f t="shared" si="133"/>
        <v>0</v>
      </c>
      <c r="AF792" s="143">
        <f t="shared" si="133"/>
        <v>0</v>
      </c>
      <c r="AG792" s="143">
        <f t="shared" si="133"/>
        <v>0</v>
      </c>
      <c r="AH792" s="143">
        <f t="shared" si="133"/>
        <v>0</v>
      </c>
      <c r="AI792" s="143">
        <f t="shared" si="133"/>
        <v>0</v>
      </c>
      <c r="AJ792" s="143">
        <f t="shared" si="133"/>
        <v>0</v>
      </c>
      <c r="AK792" s="143">
        <f t="shared" si="133"/>
        <v>0</v>
      </c>
      <c r="AL792" s="143">
        <f t="shared" si="133"/>
        <v>0</v>
      </c>
      <c r="AM792" s="143">
        <f t="shared" si="133"/>
        <v>0</v>
      </c>
      <c r="AN792" s="143">
        <f t="shared" si="133"/>
        <v>0</v>
      </c>
      <c r="AO792" s="143">
        <f t="shared" si="133"/>
        <v>0</v>
      </c>
      <c r="AP792" s="143">
        <f t="shared" si="133"/>
        <v>0</v>
      </c>
      <c r="AQ792" s="143">
        <f t="shared" si="133"/>
        <v>0</v>
      </c>
      <c r="AR792" s="143">
        <f t="shared" si="133"/>
        <v>0</v>
      </c>
      <c r="AS792" s="143">
        <f t="shared" si="133"/>
        <v>0</v>
      </c>
      <c r="AT792" s="143">
        <f t="shared" si="133"/>
        <v>0</v>
      </c>
      <c r="AU792" s="143">
        <f t="shared" si="133"/>
        <v>0</v>
      </c>
      <c r="AV792" s="143">
        <f t="shared" si="133"/>
        <v>0</v>
      </c>
      <c r="AW792" s="143">
        <f t="shared" si="133"/>
        <v>0</v>
      </c>
      <c r="AX792" s="143">
        <f t="shared" si="133"/>
        <v>0</v>
      </c>
      <c r="AY792" s="143">
        <f t="shared" si="133"/>
        <v>0</v>
      </c>
      <c r="AZ792" s="143">
        <f t="shared" si="133"/>
        <v>0</v>
      </c>
      <c r="BA792" s="143">
        <f t="shared" si="133"/>
        <v>0</v>
      </c>
      <c r="BB792" s="143">
        <f t="shared" si="133"/>
        <v>0</v>
      </c>
      <c r="BC792" s="143">
        <f t="shared" si="133"/>
        <v>0</v>
      </c>
      <c r="BD792" s="143">
        <f t="shared" si="133"/>
        <v>0</v>
      </c>
      <c r="BE792" s="143">
        <f t="shared" si="133"/>
        <v>0</v>
      </c>
      <c r="BF792" s="143">
        <f t="shared" si="133"/>
        <v>0</v>
      </c>
      <c r="BG792" s="143">
        <f t="shared" si="133"/>
        <v>0</v>
      </c>
      <c r="BH792" s="143">
        <f t="shared" si="133"/>
        <v>0</v>
      </c>
      <c r="BI792" s="143">
        <f t="shared" si="133"/>
        <v>0</v>
      </c>
      <c r="BJ792" s="143">
        <f t="shared" si="133"/>
        <v>0</v>
      </c>
      <c r="BK792" s="143">
        <f t="shared" si="133"/>
        <v>0</v>
      </c>
      <c r="BL792" s="143">
        <f t="shared" si="133"/>
        <v>0</v>
      </c>
      <c r="BM792" s="143">
        <f t="shared" si="133"/>
        <v>0</v>
      </c>
      <c r="BN792" s="143">
        <f t="shared" si="133"/>
        <v>0</v>
      </c>
      <c r="BO792" s="143">
        <f t="shared" si="133"/>
        <v>0</v>
      </c>
      <c r="BP792" s="143">
        <f t="shared" si="133"/>
        <v>0</v>
      </c>
      <c r="BQ792" s="143">
        <f t="shared" si="133"/>
        <v>0</v>
      </c>
      <c r="BR792" s="143">
        <f t="shared" si="133"/>
        <v>0</v>
      </c>
      <c r="BS792" s="143">
        <f t="shared" si="132"/>
        <v>0</v>
      </c>
      <c r="BT792" s="143">
        <f t="shared" si="131"/>
        <v>0</v>
      </c>
      <c r="BU792" s="143">
        <f t="shared" si="131"/>
        <v>0</v>
      </c>
      <c r="BV792" s="143">
        <f t="shared" si="131"/>
        <v>0</v>
      </c>
      <c r="BW792" s="143">
        <f t="shared" si="131"/>
        <v>0</v>
      </c>
      <c r="BX792" s="143">
        <f t="shared" si="131"/>
        <v>0</v>
      </c>
      <c r="BY792" s="143" t="e">
        <f>BY344-#REF!</f>
        <v>#REF!</v>
      </c>
      <c r="CA792" s="143" t="e">
        <f>CA344-#REF!</f>
        <v>#REF!</v>
      </c>
      <c r="CB792" s="143" t="e">
        <f>CB344-#REF!</f>
        <v>#REF!</v>
      </c>
    </row>
    <row r="793" spans="8:80" hidden="1" x14ac:dyDescent="0.3">
      <c r="H793" s="143">
        <f t="shared" si="133"/>
        <v>0</v>
      </c>
      <c r="I793" s="143">
        <f t="shared" si="133"/>
        <v>0</v>
      </c>
      <c r="J793" s="143">
        <f t="shared" si="133"/>
        <v>0</v>
      </c>
      <c r="K793" s="143">
        <f t="shared" ref="K793:BR794" si="134">K345-CC345</f>
        <v>0</v>
      </c>
      <c r="L793" s="143">
        <f t="shared" si="134"/>
        <v>0</v>
      </c>
      <c r="M793" s="143">
        <f t="shared" si="134"/>
        <v>0</v>
      </c>
      <c r="N793" s="143">
        <f t="shared" si="134"/>
        <v>0</v>
      </c>
      <c r="O793" s="143">
        <f t="shared" si="134"/>
        <v>0</v>
      </c>
      <c r="P793" s="143">
        <f t="shared" si="134"/>
        <v>0</v>
      </c>
      <c r="Q793" s="143">
        <f t="shared" si="134"/>
        <v>0</v>
      </c>
      <c r="R793" s="143">
        <f t="shared" si="134"/>
        <v>0</v>
      </c>
      <c r="S793" s="143">
        <f t="shared" si="134"/>
        <v>0</v>
      </c>
      <c r="T793" s="143">
        <f t="shared" si="134"/>
        <v>0</v>
      </c>
      <c r="U793" s="143">
        <f t="shared" si="134"/>
        <v>0</v>
      </c>
      <c r="V793" s="143">
        <f t="shared" si="134"/>
        <v>0</v>
      </c>
      <c r="W793" s="143">
        <f t="shared" si="134"/>
        <v>0</v>
      </c>
      <c r="X793" s="143">
        <f t="shared" si="134"/>
        <v>0</v>
      </c>
      <c r="Y793" s="143">
        <f t="shared" si="134"/>
        <v>0</v>
      </c>
      <c r="Z793" s="143">
        <f t="shared" si="134"/>
        <v>0</v>
      </c>
      <c r="AA793" s="143">
        <f t="shared" si="134"/>
        <v>0</v>
      </c>
      <c r="AB793" s="143">
        <f t="shared" si="134"/>
        <v>0</v>
      </c>
      <c r="AC793" s="143">
        <f t="shared" si="134"/>
        <v>0</v>
      </c>
      <c r="AD793" s="143">
        <f t="shared" si="134"/>
        <v>0</v>
      </c>
      <c r="AE793" s="143">
        <f t="shared" si="134"/>
        <v>0</v>
      </c>
      <c r="AF793" s="143">
        <f t="shared" si="134"/>
        <v>0</v>
      </c>
      <c r="AG793" s="143">
        <f t="shared" si="134"/>
        <v>0</v>
      </c>
      <c r="AH793" s="143">
        <f t="shared" si="134"/>
        <v>0</v>
      </c>
      <c r="AI793" s="143">
        <f t="shared" si="134"/>
        <v>0</v>
      </c>
      <c r="AJ793" s="143">
        <f t="shared" si="134"/>
        <v>0</v>
      </c>
      <c r="AK793" s="143">
        <f t="shared" si="134"/>
        <v>0</v>
      </c>
      <c r="AL793" s="143">
        <f t="shared" si="134"/>
        <v>0</v>
      </c>
      <c r="AM793" s="143">
        <f t="shared" si="134"/>
        <v>0</v>
      </c>
      <c r="AN793" s="143">
        <f t="shared" si="134"/>
        <v>0</v>
      </c>
      <c r="AO793" s="143">
        <f t="shared" si="134"/>
        <v>0</v>
      </c>
      <c r="AP793" s="143">
        <f t="shared" si="134"/>
        <v>0</v>
      </c>
      <c r="AQ793" s="143">
        <f t="shared" si="134"/>
        <v>0</v>
      </c>
      <c r="AR793" s="143">
        <f t="shared" si="134"/>
        <v>0</v>
      </c>
      <c r="AS793" s="143">
        <f t="shared" si="134"/>
        <v>0</v>
      </c>
      <c r="AT793" s="143">
        <f t="shared" si="134"/>
        <v>0</v>
      </c>
      <c r="AU793" s="143">
        <f t="shared" si="134"/>
        <v>0</v>
      </c>
      <c r="AV793" s="143">
        <f t="shared" si="134"/>
        <v>0</v>
      </c>
      <c r="AW793" s="143">
        <f t="shared" si="134"/>
        <v>0</v>
      </c>
      <c r="AX793" s="143">
        <f t="shared" si="134"/>
        <v>0</v>
      </c>
      <c r="AY793" s="143">
        <f t="shared" si="134"/>
        <v>0</v>
      </c>
      <c r="AZ793" s="143">
        <f t="shared" si="134"/>
        <v>0</v>
      </c>
      <c r="BA793" s="143">
        <f t="shared" si="134"/>
        <v>0</v>
      </c>
      <c r="BB793" s="143">
        <f t="shared" si="134"/>
        <v>0</v>
      </c>
      <c r="BC793" s="143">
        <f t="shared" si="134"/>
        <v>0</v>
      </c>
      <c r="BD793" s="143">
        <f t="shared" si="134"/>
        <v>0</v>
      </c>
      <c r="BE793" s="143">
        <f t="shared" si="134"/>
        <v>0</v>
      </c>
      <c r="BF793" s="143">
        <f t="shared" si="134"/>
        <v>0</v>
      </c>
      <c r="BG793" s="143">
        <f t="shared" si="134"/>
        <v>0</v>
      </c>
      <c r="BH793" s="143">
        <f t="shared" si="134"/>
        <v>0</v>
      </c>
      <c r="BI793" s="143">
        <f t="shared" si="134"/>
        <v>0</v>
      </c>
      <c r="BJ793" s="143">
        <f t="shared" si="134"/>
        <v>0</v>
      </c>
      <c r="BK793" s="143">
        <f t="shared" si="134"/>
        <v>0</v>
      </c>
      <c r="BL793" s="143">
        <f t="shared" si="134"/>
        <v>0</v>
      </c>
      <c r="BM793" s="143">
        <f t="shared" si="134"/>
        <v>0</v>
      </c>
      <c r="BN793" s="143">
        <f t="shared" si="134"/>
        <v>0</v>
      </c>
      <c r="BO793" s="143">
        <f t="shared" si="134"/>
        <v>0</v>
      </c>
      <c r="BP793" s="143">
        <f t="shared" si="134"/>
        <v>0</v>
      </c>
      <c r="BQ793" s="143">
        <f t="shared" si="134"/>
        <v>0</v>
      </c>
      <c r="BR793" s="143">
        <f t="shared" si="134"/>
        <v>0</v>
      </c>
      <c r="BS793" s="143">
        <f t="shared" si="132"/>
        <v>0</v>
      </c>
      <c r="BT793" s="143">
        <f t="shared" si="131"/>
        <v>0</v>
      </c>
      <c r="BU793" s="143">
        <f t="shared" si="131"/>
        <v>0</v>
      </c>
      <c r="BV793" s="143">
        <f t="shared" si="131"/>
        <v>0</v>
      </c>
      <c r="BW793" s="143">
        <f t="shared" si="131"/>
        <v>0</v>
      </c>
      <c r="BX793" s="143">
        <f t="shared" si="131"/>
        <v>0</v>
      </c>
      <c r="BY793" s="143" t="e">
        <f>BY345-#REF!</f>
        <v>#REF!</v>
      </c>
      <c r="CA793" s="143" t="e">
        <f>CA345-#REF!</f>
        <v>#REF!</v>
      </c>
      <c r="CB793" s="143" t="e">
        <f>CB345-#REF!</f>
        <v>#REF!</v>
      </c>
    </row>
    <row r="794" spans="8:80" hidden="1" x14ac:dyDescent="0.3">
      <c r="H794" s="143">
        <f>H346-BZ346</f>
        <v>0</v>
      </c>
      <c r="I794" s="143">
        <f>I346-CA346</f>
        <v>0</v>
      </c>
      <c r="J794" s="143">
        <f>J346-CB346</f>
        <v>0</v>
      </c>
      <c r="K794" s="143">
        <f t="shared" si="134"/>
        <v>0</v>
      </c>
      <c r="L794" s="143">
        <f t="shared" si="134"/>
        <v>0</v>
      </c>
      <c r="M794" s="143">
        <f t="shared" si="134"/>
        <v>0</v>
      </c>
      <c r="N794" s="143">
        <f t="shared" si="134"/>
        <v>0</v>
      </c>
      <c r="O794" s="143">
        <f t="shared" si="134"/>
        <v>0</v>
      </c>
      <c r="P794" s="143">
        <f t="shared" si="134"/>
        <v>0</v>
      </c>
      <c r="Q794" s="143">
        <f t="shared" si="134"/>
        <v>0</v>
      </c>
      <c r="R794" s="143">
        <f t="shared" si="134"/>
        <v>0</v>
      </c>
      <c r="S794" s="143">
        <f t="shared" si="134"/>
        <v>0</v>
      </c>
      <c r="T794" s="143">
        <f t="shared" si="134"/>
        <v>0</v>
      </c>
      <c r="U794" s="143">
        <f t="shared" si="134"/>
        <v>0</v>
      </c>
      <c r="V794" s="143">
        <f t="shared" si="134"/>
        <v>0</v>
      </c>
      <c r="W794" s="143">
        <f t="shared" si="134"/>
        <v>0</v>
      </c>
      <c r="X794" s="143">
        <f t="shared" si="134"/>
        <v>0</v>
      </c>
      <c r="Y794" s="143">
        <f t="shared" si="134"/>
        <v>0</v>
      </c>
      <c r="Z794" s="143">
        <f t="shared" si="134"/>
        <v>0</v>
      </c>
      <c r="AA794" s="143">
        <f t="shared" si="134"/>
        <v>0</v>
      </c>
      <c r="AB794" s="143">
        <f t="shared" si="134"/>
        <v>0</v>
      </c>
      <c r="AC794" s="143">
        <f t="shared" si="134"/>
        <v>0</v>
      </c>
      <c r="AD794" s="143">
        <f t="shared" si="134"/>
        <v>0</v>
      </c>
      <c r="AE794" s="143">
        <f t="shared" si="134"/>
        <v>0</v>
      </c>
      <c r="AF794" s="143">
        <f t="shared" si="134"/>
        <v>0</v>
      </c>
      <c r="AG794" s="143">
        <f t="shared" si="134"/>
        <v>0</v>
      </c>
      <c r="AH794" s="143">
        <f t="shared" si="134"/>
        <v>0</v>
      </c>
      <c r="AI794" s="143">
        <f t="shared" si="134"/>
        <v>0</v>
      </c>
      <c r="AJ794" s="143">
        <f t="shared" si="134"/>
        <v>0</v>
      </c>
      <c r="AK794" s="143">
        <f t="shared" si="134"/>
        <v>0</v>
      </c>
      <c r="AL794" s="143">
        <f t="shared" si="134"/>
        <v>0</v>
      </c>
      <c r="AM794" s="143">
        <f t="shared" si="134"/>
        <v>0</v>
      </c>
      <c r="AN794" s="143">
        <f t="shared" si="134"/>
        <v>0</v>
      </c>
      <c r="AO794" s="143">
        <f t="shared" si="134"/>
        <v>0</v>
      </c>
      <c r="AP794" s="143">
        <f t="shared" si="134"/>
        <v>0</v>
      </c>
      <c r="AQ794" s="143">
        <f t="shared" si="134"/>
        <v>0</v>
      </c>
      <c r="AR794" s="143">
        <f t="shared" si="134"/>
        <v>0</v>
      </c>
      <c r="AS794" s="143">
        <f t="shared" si="134"/>
        <v>0</v>
      </c>
      <c r="AT794" s="143">
        <f t="shared" si="134"/>
        <v>0</v>
      </c>
      <c r="AU794" s="143">
        <f t="shared" si="134"/>
        <v>0</v>
      </c>
      <c r="AV794" s="143">
        <f t="shared" si="134"/>
        <v>0</v>
      </c>
      <c r="AW794" s="143">
        <f t="shared" si="134"/>
        <v>0</v>
      </c>
      <c r="AX794" s="143">
        <f t="shared" si="134"/>
        <v>0</v>
      </c>
      <c r="AY794" s="143">
        <f t="shared" si="134"/>
        <v>0</v>
      </c>
      <c r="AZ794" s="143">
        <f t="shared" si="134"/>
        <v>0</v>
      </c>
      <c r="BA794" s="143">
        <f t="shared" si="134"/>
        <v>0</v>
      </c>
      <c r="BB794" s="143">
        <f t="shared" si="134"/>
        <v>0</v>
      </c>
      <c r="BC794" s="143">
        <f t="shared" si="134"/>
        <v>0</v>
      </c>
      <c r="BD794" s="143">
        <f t="shared" si="134"/>
        <v>0</v>
      </c>
      <c r="BE794" s="143">
        <f t="shared" si="134"/>
        <v>0</v>
      </c>
      <c r="BF794" s="143">
        <f t="shared" si="134"/>
        <v>0</v>
      </c>
      <c r="BG794" s="143">
        <f t="shared" si="134"/>
        <v>0</v>
      </c>
      <c r="BH794" s="143">
        <f t="shared" si="134"/>
        <v>0</v>
      </c>
      <c r="BI794" s="143">
        <f t="shared" si="134"/>
        <v>0</v>
      </c>
      <c r="BJ794" s="143">
        <f t="shared" si="134"/>
        <v>0</v>
      </c>
      <c r="BK794" s="143">
        <f t="shared" si="134"/>
        <v>0</v>
      </c>
      <c r="BL794" s="143">
        <f t="shared" si="134"/>
        <v>0</v>
      </c>
      <c r="BM794" s="143">
        <f t="shared" si="134"/>
        <v>0</v>
      </c>
      <c r="BN794" s="143">
        <f t="shared" si="134"/>
        <v>0</v>
      </c>
      <c r="BO794" s="143">
        <f t="shared" si="134"/>
        <v>0</v>
      </c>
      <c r="BP794" s="143">
        <f t="shared" si="134"/>
        <v>0</v>
      </c>
      <c r="BQ794" s="143">
        <f t="shared" si="134"/>
        <v>0</v>
      </c>
      <c r="BR794" s="143">
        <f t="shared" si="134"/>
        <v>0</v>
      </c>
      <c r="BS794" s="143">
        <f t="shared" si="132"/>
        <v>0</v>
      </c>
      <c r="BT794" s="143">
        <f t="shared" si="131"/>
        <v>0</v>
      </c>
      <c r="BU794" s="143">
        <f t="shared" si="131"/>
        <v>0</v>
      </c>
      <c r="BV794" s="143">
        <f t="shared" si="131"/>
        <v>0</v>
      </c>
      <c r="BW794" s="143">
        <f t="shared" si="131"/>
        <v>0</v>
      </c>
      <c r="BX794" s="143">
        <f t="shared" si="131"/>
        <v>0</v>
      </c>
      <c r="BY794" s="143" t="e">
        <f>BY346-#REF!</f>
        <v>#REF!</v>
      </c>
      <c r="CA794" s="143" t="e">
        <f>CA346-#REF!</f>
        <v>#REF!</v>
      </c>
      <c r="CB794" s="143" t="e">
        <f>CB346-#REF!</f>
        <v>#REF!</v>
      </c>
    </row>
    <row r="795" spans="8:80" hidden="1" x14ac:dyDescent="0.3">
      <c r="H795" s="143" t="e">
        <f>#REF!-#REF!</f>
        <v>#REF!</v>
      </c>
      <c r="I795" s="143" t="e">
        <f>#REF!-#REF!</f>
        <v>#REF!</v>
      </c>
      <c r="J795" s="143" t="e">
        <f>#REF!-#REF!</f>
        <v>#REF!</v>
      </c>
      <c r="K795" s="143" t="e">
        <f>#REF!-#REF!</f>
        <v>#REF!</v>
      </c>
      <c r="L795" s="143" t="e">
        <f>#REF!-#REF!</f>
        <v>#REF!</v>
      </c>
      <c r="M795" s="143" t="e">
        <f>#REF!-#REF!</f>
        <v>#REF!</v>
      </c>
      <c r="N795" s="143" t="e">
        <f>#REF!-#REF!</f>
        <v>#REF!</v>
      </c>
      <c r="O795" s="143" t="e">
        <f>#REF!-#REF!</f>
        <v>#REF!</v>
      </c>
      <c r="P795" s="143" t="e">
        <f>#REF!-#REF!</f>
        <v>#REF!</v>
      </c>
      <c r="Q795" s="143" t="e">
        <f>#REF!-#REF!</f>
        <v>#REF!</v>
      </c>
      <c r="R795" s="143" t="e">
        <f>#REF!-#REF!</f>
        <v>#REF!</v>
      </c>
      <c r="S795" s="143" t="e">
        <f>#REF!-#REF!</f>
        <v>#REF!</v>
      </c>
      <c r="T795" s="143" t="e">
        <f>#REF!-#REF!</f>
        <v>#REF!</v>
      </c>
      <c r="U795" s="143" t="e">
        <f>#REF!-#REF!</f>
        <v>#REF!</v>
      </c>
      <c r="V795" s="143" t="e">
        <f>#REF!-#REF!</f>
        <v>#REF!</v>
      </c>
      <c r="W795" s="143" t="e">
        <f>#REF!-#REF!</f>
        <v>#REF!</v>
      </c>
      <c r="X795" s="143" t="e">
        <f>#REF!-#REF!</f>
        <v>#REF!</v>
      </c>
      <c r="Y795" s="143" t="e">
        <f>#REF!-#REF!</f>
        <v>#REF!</v>
      </c>
      <c r="Z795" s="143" t="e">
        <f>#REF!-#REF!</f>
        <v>#REF!</v>
      </c>
      <c r="AA795" s="143" t="e">
        <f>#REF!-#REF!</f>
        <v>#REF!</v>
      </c>
      <c r="AB795" s="143" t="e">
        <f>#REF!-#REF!</f>
        <v>#REF!</v>
      </c>
      <c r="AC795" s="143" t="e">
        <f>#REF!-#REF!</f>
        <v>#REF!</v>
      </c>
      <c r="AD795" s="143" t="e">
        <f>#REF!-#REF!</f>
        <v>#REF!</v>
      </c>
      <c r="AE795" s="143" t="e">
        <f>#REF!-#REF!</f>
        <v>#REF!</v>
      </c>
      <c r="AF795" s="143" t="e">
        <f>#REF!-#REF!</f>
        <v>#REF!</v>
      </c>
      <c r="AG795" s="143" t="e">
        <f>#REF!-#REF!</f>
        <v>#REF!</v>
      </c>
      <c r="AH795" s="143" t="e">
        <f>#REF!-#REF!</f>
        <v>#REF!</v>
      </c>
      <c r="AI795" s="143" t="e">
        <f>#REF!-#REF!</f>
        <v>#REF!</v>
      </c>
      <c r="AJ795" s="143" t="e">
        <f>#REF!-#REF!</f>
        <v>#REF!</v>
      </c>
      <c r="AK795" s="143" t="e">
        <f>#REF!-#REF!</f>
        <v>#REF!</v>
      </c>
      <c r="AL795" s="143" t="e">
        <f>#REF!-#REF!</f>
        <v>#REF!</v>
      </c>
      <c r="AM795" s="143" t="e">
        <f>#REF!-#REF!</f>
        <v>#REF!</v>
      </c>
      <c r="AN795" s="143" t="e">
        <f>#REF!-#REF!</f>
        <v>#REF!</v>
      </c>
      <c r="AO795" s="143" t="e">
        <f>#REF!-#REF!</f>
        <v>#REF!</v>
      </c>
      <c r="AP795" s="143" t="e">
        <f>#REF!-#REF!</f>
        <v>#REF!</v>
      </c>
      <c r="AQ795" s="143" t="e">
        <f>#REF!-#REF!</f>
        <v>#REF!</v>
      </c>
      <c r="AR795" s="143" t="e">
        <f>#REF!-#REF!</f>
        <v>#REF!</v>
      </c>
      <c r="AS795" s="143" t="e">
        <f>#REF!-#REF!</f>
        <v>#REF!</v>
      </c>
      <c r="AT795" s="143" t="e">
        <f>#REF!-#REF!</f>
        <v>#REF!</v>
      </c>
      <c r="AU795" s="143" t="e">
        <f>#REF!-#REF!</f>
        <v>#REF!</v>
      </c>
      <c r="AV795" s="143" t="e">
        <f>#REF!-#REF!</f>
        <v>#REF!</v>
      </c>
      <c r="AW795" s="143" t="e">
        <f>#REF!-#REF!</f>
        <v>#REF!</v>
      </c>
      <c r="AX795" s="143" t="e">
        <f>#REF!-#REF!</f>
        <v>#REF!</v>
      </c>
      <c r="AY795" s="143" t="e">
        <f>#REF!-#REF!</f>
        <v>#REF!</v>
      </c>
      <c r="AZ795" s="143" t="e">
        <f>#REF!-#REF!</f>
        <v>#REF!</v>
      </c>
      <c r="BA795" s="143" t="e">
        <f>#REF!-#REF!</f>
        <v>#REF!</v>
      </c>
      <c r="BB795" s="143" t="e">
        <f>#REF!-#REF!</f>
        <v>#REF!</v>
      </c>
      <c r="BC795" s="143" t="e">
        <f>#REF!-#REF!</f>
        <v>#REF!</v>
      </c>
      <c r="BD795" s="143" t="e">
        <f>#REF!-#REF!</f>
        <v>#REF!</v>
      </c>
      <c r="BE795" s="143" t="e">
        <f>#REF!-#REF!</f>
        <v>#REF!</v>
      </c>
      <c r="BF795" s="143" t="e">
        <f>#REF!-#REF!</f>
        <v>#REF!</v>
      </c>
      <c r="BG795" s="143" t="e">
        <f>#REF!-#REF!</f>
        <v>#REF!</v>
      </c>
      <c r="BH795" s="143" t="e">
        <f>#REF!-#REF!</f>
        <v>#REF!</v>
      </c>
      <c r="BI795" s="143" t="e">
        <f>#REF!-#REF!</f>
        <v>#REF!</v>
      </c>
      <c r="BJ795" s="143" t="e">
        <f>#REF!-#REF!</f>
        <v>#REF!</v>
      </c>
      <c r="BK795" s="143" t="e">
        <f>#REF!-#REF!</f>
        <v>#REF!</v>
      </c>
      <c r="BL795" s="143" t="e">
        <f>#REF!-#REF!</f>
        <v>#REF!</v>
      </c>
      <c r="BM795" s="143" t="e">
        <f>#REF!-#REF!</f>
        <v>#REF!</v>
      </c>
      <c r="BN795" s="143" t="e">
        <f>#REF!-#REF!</f>
        <v>#REF!</v>
      </c>
      <c r="BO795" s="143" t="e">
        <f>#REF!-#REF!</f>
        <v>#REF!</v>
      </c>
      <c r="BP795" s="143" t="e">
        <f>#REF!-#REF!</f>
        <v>#REF!</v>
      </c>
      <c r="BQ795" s="143" t="e">
        <f>#REF!-#REF!</f>
        <v>#REF!</v>
      </c>
      <c r="BR795" s="143" t="e">
        <f>#REF!-#REF!</f>
        <v>#REF!</v>
      </c>
      <c r="BS795" s="143" t="e">
        <f>#REF!-#REF!</f>
        <v>#REF!</v>
      </c>
      <c r="BT795" s="143" t="e">
        <f>#REF!-#REF!</f>
        <v>#REF!</v>
      </c>
      <c r="BU795" s="143" t="e">
        <f>#REF!-#REF!</f>
        <v>#REF!</v>
      </c>
      <c r="BV795" s="143" t="e">
        <f>#REF!-#REF!</f>
        <v>#REF!</v>
      </c>
      <c r="BW795" s="143" t="e">
        <f>#REF!-#REF!</f>
        <v>#REF!</v>
      </c>
      <c r="BX795" s="143" t="e">
        <f>#REF!-#REF!</f>
        <v>#REF!</v>
      </c>
      <c r="BY795" s="143" t="e">
        <f>#REF!-#REF!</f>
        <v>#REF!</v>
      </c>
      <c r="CA795" s="143" t="e">
        <f>#REF!-#REF!</f>
        <v>#REF!</v>
      </c>
      <c r="CB795" s="143" t="e">
        <f>#REF!-#REF!</f>
        <v>#REF!</v>
      </c>
    </row>
    <row r="796" spans="8:80" hidden="1" x14ac:dyDescent="0.3">
      <c r="H796" s="143">
        <f t="shared" ref="H796:BS799" si="135">H418-BZ418</f>
        <v>-5086575</v>
      </c>
      <c r="I796" s="143">
        <f t="shared" si="135"/>
        <v>0</v>
      </c>
      <c r="J796" s="143">
        <f t="shared" si="135"/>
        <v>0</v>
      </c>
      <c r="K796" s="143">
        <f t="shared" si="135"/>
        <v>0</v>
      </c>
      <c r="L796" s="143">
        <f t="shared" si="135"/>
        <v>0</v>
      </c>
      <c r="M796" s="143">
        <f t="shared" si="135"/>
        <v>1130314</v>
      </c>
      <c r="N796" s="143">
        <f t="shared" si="135"/>
        <v>0</v>
      </c>
      <c r="O796" s="143">
        <f t="shared" si="135"/>
        <v>0</v>
      </c>
      <c r="P796" s="143">
        <f t="shared" si="135"/>
        <v>0</v>
      </c>
      <c r="Q796" s="143">
        <f t="shared" si="135"/>
        <v>0</v>
      </c>
      <c r="R796" s="143">
        <f t="shared" si="135"/>
        <v>1090693</v>
      </c>
      <c r="S796" s="143">
        <f t="shared" si="135"/>
        <v>0</v>
      </c>
      <c r="T796" s="143">
        <f t="shared" si="135"/>
        <v>0</v>
      </c>
      <c r="U796" s="143">
        <f t="shared" si="135"/>
        <v>0</v>
      </c>
      <c r="V796" s="143">
        <f t="shared" si="135"/>
        <v>0</v>
      </c>
      <c r="W796" s="143">
        <f t="shared" si="135"/>
        <v>2002659</v>
      </c>
      <c r="X796" s="143">
        <f t="shared" si="135"/>
        <v>0</v>
      </c>
      <c r="Y796" s="143">
        <f t="shared" si="135"/>
        <v>0</v>
      </c>
      <c r="Z796" s="143">
        <f t="shared" si="135"/>
        <v>0</v>
      </c>
      <c r="AA796" s="143">
        <f t="shared" si="135"/>
        <v>0</v>
      </c>
      <c r="AB796" s="143">
        <f t="shared" si="135"/>
        <v>1277871</v>
      </c>
      <c r="AC796" s="143">
        <f t="shared" si="135"/>
        <v>0</v>
      </c>
      <c r="AD796" s="143">
        <f t="shared" si="135"/>
        <v>0</v>
      </c>
      <c r="AE796" s="143">
        <f t="shared" si="135"/>
        <v>0</v>
      </c>
      <c r="AF796" s="143">
        <f t="shared" si="135"/>
        <v>0</v>
      </c>
      <c r="AG796" s="143">
        <f t="shared" si="135"/>
        <v>558469</v>
      </c>
      <c r="AH796" s="143">
        <f t="shared" si="135"/>
        <v>0</v>
      </c>
      <c r="AI796" s="143">
        <f t="shared" si="135"/>
        <v>0</v>
      </c>
      <c r="AJ796" s="143">
        <f t="shared" si="135"/>
        <v>0</v>
      </c>
      <c r="AK796" s="143">
        <f t="shared" si="135"/>
        <v>0</v>
      </c>
      <c r="AL796" s="143">
        <f t="shared" si="135"/>
        <v>1497974</v>
      </c>
      <c r="AM796" s="143">
        <f t="shared" si="135"/>
        <v>0</v>
      </c>
      <c r="AN796" s="143">
        <f t="shared" si="135"/>
        <v>0</v>
      </c>
      <c r="AO796" s="143">
        <f t="shared" si="135"/>
        <v>0</v>
      </c>
      <c r="AP796" s="143">
        <f t="shared" si="135"/>
        <v>0</v>
      </c>
      <c r="AQ796" s="143">
        <f t="shared" si="135"/>
        <v>-2040103</v>
      </c>
      <c r="AR796" s="143">
        <f t="shared" si="135"/>
        <v>0</v>
      </c>
      <c r="AS796" s="143">
        <f t="shared" si="135"/>
        <v>0</v>
      </c>
      <c r="AT796" s="143">
        <f t="shared" si="135"/>
        <v>0</v>
      </c>
      <c r="AU796" s="143">
        <f t="shared" si="135"/>
        <v>0</v>
      </c>
      <c r="AV796" s="143">
        <f t="shared" si="135"/>
        <v>5121501</v>
      </c>
      <c r="AW796" s="143">
        <f t="shared" si="135"/>
        <v>0</v>
      </c>
      <c r="AX796" s="143">
        <f t="shared" si="135"/>
        <v>0</v>
      </c>
      <c r="AY796" s="143">
        <f t="shared" si="135"/>
        <v>0</v>
      </c>
      <c r="AZ796" s="143">
        <f t="shared" si="135"/>
        <v>0</v>
      </c>
      <c r="BA796" s="143">
        <f t="shared" si="135"/>
        <v>366264</v>
      </c>
      <c r="BB796" s="143">
        <f t="shared" si="135"/>
        <v>0</v>
      </c>
      <c r="BC796" s="143">
        <f t="shared" si="135"/>
        <v>0</v>
      </c>
      <c r="BD796" s="143">
        <f t="shared" si="135"/>
        <v>0</v>
      </c>
      <c r="BE796" s="143">
        <f t="shared" si="135"/>
        <v>0</v>
      </c>
      <c r="BF796" s="143">
        <f t="shared" si="135"/>
        <v>863978</v>
      </c>
      <c r="BG796" s="143">
        <f t="shared" si="135"/>
        <v>0</v>
      </c>
      <c r="BH796" s="143">
        <f t="shared" si="135"/>
        <v>0</v>
      </c>
      <c r="BI796" s="143">
        <f t="shared" si="135"/>
        <v>0</v>
      </c>
      <c r="BJ796" s="143">
        <f t="shared" si="135"/>
        <v>0</v>
      </c>
      <c r="BK796" s="143">
        <f t="shared" si="135"/>
        <v>-4173395</v>
      </c>
      <c r="BL796" s="143">
        <f t="shared" si="135"/>
        <v>0</v>
      </c>
      <c r="BM796" s="143">
        <f t="shared" si="135"/>
        <v>0</v>
      </c>
      <c r="BN796" s="143">
        <f t="shared" si="135"/>
        <v>0</v>
      </c>
      <c r="BO796" s="143">
        <f t="shared" si="135"/>
        <v>0</v>
      </c>
      <c r="BP796" s="143">
        <f t="shared" si="135"/>
        <v>-3457238</v>
      </c>
      <c r="BQ796" s="143">
        <f t="shared" si="135"/>
        <v>0</v>
      </c>
      <c r="BR796" s="143">
        <f t="shared" si="135"/>
        <v>0</v>
      </c>
      <c r="BS796" s="143">
        <f t="shared" si="135"/>
        <v>0</v>
      </c>
      <c r="BT796" s="143">
        <f t="shared" ref="BT796:BX811" si="136">BT418-EL418</f>
        <v>0</v>
      </c>
      <c r="BU796" s="143">
        <f t="shared" si="136"/>
        <v>11869620</v>
      </c>
      <c r="BV796" s="143">
        <f t="shared" si="136"/>
        <v>0</v>
      </c>
      <c r="BW796" s="143">
        <f t="shared" si="136"/>
        <v>0</v>
      </c>
      <c r="BX796" s="143">
        <f t="shared" si="136"/>
        <v>0</v>
      </c>
      <c r="BY796" s="143" t="e">
        <f>BY418-#REF!</f>
        <v>#REF!</v>
      </c>
      <c r="CA796" s="143" t="e">
        <f>CA418-#REF!</f>
        <v>#REF!</v>
      </c>
      <c r="CB796" s="143" t="e">
        <f>CB418-#REF!</f>
        <v>#REF!</v>
      </c>
    </row>
    <row r="797" spans="8:80" hidden="1" x14ac:dyDescent="0.3">
      <c r="H797" s="143">
        <f t="shared" si="135"/>
        <v>-5086575</v>
      </c>
      <c r="I797" s="143">
        <f t="shared" si="135"/>
        <v>0</v>
      </c>
      <c r="J797" s="143">
        <f t="shared" si="135"/>
        <v>0</v>
      </c>
      <c r="K797" s="143">
        <f t="shared" si="135"/>
        <v>0</v>
      </c>
      <c r="L797" s="143">
        <f t="shared" si="135"/>
        <v>0</v>
      </c>
      <c r="M797" s="143">
        <f t="shared" si="135"/>
        <v>1130314</v>
      </c>
      <c r="N797" s="143">
        <f t="shared" si="135"/>
        <v>0</v>
      </c>
      <c r="O797" s="143">
        <f t="shared" si="135"/>
        <v>0</v>
      </c>
      <c r="P797" s="143">
        <f t="shared" si="135"/>
        <v>0</v>
      </c>
      <c r="Q797" s="143">
        <f t="shared" si="135"/>
        <v>0</v>
      </c>
      <c r="R797" s="143">
        <f t="shared" si="135"/>
        <v>1090693</v>
      </c>
      <c r="S797" s="143">
        <f t="shared" si="135"/>
        <v>0</v>
      </c>
      <c r="T797" s="143">
        <f t="shared" si="135"/>
        <v>0</v>
      </c>
      <c r="U797" s="143">
        <f t="shared" si="135"/>
        <v>0</v>
      </c>
      <c r="V797" s="143">
        <f t="shared" si="135"/>
        <v>0</v>
      </c>
      <c r="W797" s="143">
        <f t="shared" si="135"/>
        <v>2002659</v>
      </c>
      <c r="X797" s="143">
        <f t="shared" si="135"/>
        <v>0</v>
      </c>
      <c r="Y797" s="143">
        <f t="shared" si="135"/>
        <v>0</v>
      </c>
      <c r="Z797" s="143">
        <f t="shared" si="135"/>
        <v>0</v>
      </c>
      <c r="AA797" s="143">
        <f t="shared" si="135"/>
        <v>0</v>
      </c>
      <c r="AB797" s="143">
        <f t="shared" si="135"/>
        <v>1277871</v>
      </c>
      <c r="AC797" s="143">
        <f t="shared" si="135"/>
        <v>0</v>
      </c>
      <c r="AD797" s="143">
        <f t="shared" si="135"/>
        <v>0</v>
      </c>
      <c r="AE797" s="143">
        <f t="shared" si="135"/>
        <v>0</v>
      </c>
      <c r="AF797" s="143">
        <f t="shared" si="135"/>
        <v>0</v>
      </c>
      <c r="AG797" s="143">
        <f t="shared" si="135"/>
        <v>558469</v>
      </c>
      <c r="AH797" s="143">
        <f t="shared" si="135"/>
        <v>0</v>
      </c>
      <c r="AI797" s="143">
        <f t="shared" si="135"/>
        <v>0</v>
      </c>
      <c r="AJ797" s="143">
        <f t="shared" si="135"/>
        <v>0</v>
      </c>
      <c r="AK797" s="143">
        <f t="shared" si="135"/>
        <v>0</v>
      </c>
      <c r="AL797" s="143">
        <f t="shared" si="135"/>
        <v>1497974</v>
      </c>
      <c r="AM797" s="143">
        <f t="shared" si="135"/>
        <v>0</v>
      </c>
      <c r="AN797" s="143">
        <f t="shared" si="135"/>
        <v>0</v>
      </c>
      <c r="AO797" s="143">
        <f t="shared" si="135"/>
        <v>0</v>
      </c>
      <c r="AP797" s="143">
        <f t="shared" si="135"/>
        <v>0</v>
      </c>
      <c r="AQ797" s="143">
        <f t="shared" si="135"/>
        <v>-2040103</v>
      </c>
      <c r="AR797" s="143">
        <f t="shared" si="135"/>
        <v>0</v>
      </c>
      <c r="AS797" s="143">
        <f t="shared" si="135"/>
        <v>0</v>
      </c>
      <c r="AT797" s="143">
        <f t="shared" si="135"/>
        <v>0</v>
      </c>
      <c r="AU797" s="143">
        <f t="shared" si="135"/>
        <v>0</v>
      </c>
      <c r="AV797" s="143">
        <f t="shared" si="135"/>
        <v>5121501</v>
      </c>
      <c r="AW797" s="143">
        <f t="shared" si="135"/>
        <v>0</v>
      </c>
      <c r="AX797" s="143">
        <f t="shared" si="135"/>
        <v>0</v>
      </c>
      <c r="AY797" s="143">
        <f t="shared" si="135"/>
        <v>0</v>
      </c>
      <c r="AZ797" s="143">
        <f t="shared" si="135"/>
        <v>0</v>
      </c>
      <c r="BA797" s="143">
        <f t="shared" si="135"/>
        <v>366264</v>
      </c>
      <c r="BB797" s="143">
        <f t="shared" si="135"/>
        <v>0</v>
      </c>
      <c r="BC797" s="143">
        <f t="shared" si="135"/>
        <v>0</v>
      </c>
      <c r="BD797" s="143">
        <f t="shared" si="135"/>
        <v>0</v>
      </c>
      <c r="BE797" s="143">
        <f t="shared" si="135"/>
        <v>0</v>
      </c>
      <c r="BF797" s="143">
        <f t="shared" si="135"/>
        <v>863978</v>
      </c>
      <c r="BG797" s="143">
        <f t="shared" si="135"/>
        <v>0</v>
      </c>
      <c r="BH797" s="143">
        <f t="shared" si="135"/>
        <v>0</v>
      </c>
      <c r="BI797" s="143">
        <f t="shared" si="135"/>
        <v>0</v>
      </c>
      <c r="BJ797" s="143">
        <f t="shared" si="135"/>
        <v>0</v>
      </c>
      <c r="BK797" s="143">
        <f t="shared" si="135"/>
        <v>-4173395</v>
      </c>
      <c r="BL797" s="143">
        <f t="shared" si="135"/>
        <v>0</v>
      </c>
      <c r="BM797" s="143">
        <f t="shared" si="135"/>
        <v>0</v>
      </c>
      <c r="BN797" s="143">
        <f t="shared" si="135"/>
        <v>0</v>
      </c>
      <c r="BO797" s="143">
        <f t="shared" si="135"/>
        <v>0</v>
      </c>
      <c r="BP797" s="143">
        <f t="shared" si="135"/>
        <v>-3457238</v>
      </c>
      <c r="BQ797" s="143">
        <f t="shared" si="135"/>
        <v>0</v>
      </c>
      <c r="BR797" s="143">
        <f t="shared" si="135"/>
        <v>0</v>
      </c>
      <c r="BS797" s="143">
        <f t="shared" si="135"/>
        <v>0</v>
      </c>
      <c r="BT797" s="143">
        <f t="shared" si="136"/>
        <v>0</v>
      </c>
      <c r="BU797" s="143">
        <f t="shared" si="136"/>
        <v>11869620</v>
      </c>
      <c r="BV797" s="143">
        <f t="shared" si="136"/>
        <v>0</v>
      </c>
      <c r="BW797" s="143">
        <f t="shared" si="136"/>
        <v>0</v>
      </c>
      <c r="BX797" s="143">
        <f t="shared" si="136"/>
        <v>0</v>
      </c>
      <c r="BY797" s="143" t="e">
        <f>BY419-#REF!</f>
        <v>#REF!</v>
      </c>
      <c r="CA797" s="143" t="e">
        <f>CA419-#REF!</f>
        <v>#REF!</v>
      </c>
      <c r="CB797" s="143" t="e">
        <f>CB419-#REF!</f>
        <v>#REF!</v>
      </c>
    </row>
    <row r="798" spans="8:80" hidden="1" x14ac:dyDescent="0.3">
      <c r="H798" s="143">
        <f t="shared" si="135"/>
        <v>0</v>
      </c>
      <c r="I798" s="143">
        <f t="shared" si="135"/>
        <v>0</v>
      </c>
      <c r="J798" s="143">
        <f t="shared" si="135"/>
        <v>0</v>
      </c>
      <c r="K798" s="143">
        <f t="shared" si="135"/>
        <v>0</v>
      </c>
      <c r="L798" s="143">
        <f t="shared" si="135"/>
        <v>0</v>
      </c>
      <c r="M798" s="143">
        <f t="shared" si="135"/>
        <v>0</v>
      </c>
      <c r="N798" s="143">
        <f t="shared" si="135"/>
        <v>0</v>
      </c>
      <c r="O798" s="143">
        <f t="shared" si="135"/>
        <v>0</v>
      </c>
      <c r="P798" s="143">
        <f t="shared" si="135"/>
        <v>0</v>
      </c>
      <c r="Q798" s="143">
        <f t="shared" si="135"/>
        <v>0</v>
      </c>
      <c r="R798" s="143">
        <f t="shared" si="135"/>
        <v>0</v>
      </c>
      <c r="S798" s="143">
        <f t="shared" si="135"/>
        <v>0</v>
      </c>
      <c r="T798" s="143">
        <f t="shared" si="135"/>
        <v>0</v>
      </c>
      <c r="U798" s="143">
        <f t="shared" si="135"/>
        <v>0</v>
      </c>
      <c r="V798" s="143">
        <f t="shared" si="135"/>
        <v>0</v>
      </c>
      <c r="W798" s="143">
        <f t="shared" si="135"/>
        <v>0</v>
      </c>
      <c r="X798" s="143">
        <f t="shared" si="135"/>
        <v>0</v>
      </c>
      <c r="Y798" s="143">
        <f t="shared" si="135"/>
        <v>0</v>
      </c>
      <c r="Z798" s="143">
        <f t="shared" si="135"/>
        <v>0</v>
      </c>
      <c r="AA798" s="143">
        <f t="shared" si="135"/>
        <v>0</v>
      </c>
      <c r="AB798" s="143">
        <f t="shared" si="135"/>
        <v>0</v>
      </c>
      <c r="AC798" s="143">
        <f t="shared" si="135"/>
        <v>0</v>
      </c>
      <c r="AD798" s="143">
        <f t="shared" si="135"/>
        <v>0</v>
      </c>
      <c r="AE798" s="143">
        <f t="shared" si="135"/>
        <v>0</v>
      </c>
      <c r="AF798" s="143">
        <f t="shared" si="135"/>
        <v>0</v>
      </c>
      <c r="AG798" s="143">
        <f t="shared" si="135"/>
        <v>0</v>
      </c>
      <c r="AH798" s="143">
        <f t="shared" si="135"/>
        <v>0</v>
      </c>
      <c r="AI798" s="143">
        <f t="shared" si="135"/>
        <v>0</v>
      </c>
      <c r="AJ798" s="143">
        <f t="shared" si="135"/>
        <v>0</v>
      </c>
      <c r="AK798" s="143">
        <f t="shared" si="135"/>
        <v>0</v>
      </c>
      <c r="AL798" s="143">
        <f t="shared" si="135"/>
        <v>0</v>
      </c>
      <c r="AM798" s="143">
        <f t="shared" si="135"/>
        <v>0</v>
      </c>
      <c r="AN798" s="143">
        <f t="shared" si="135"/>
        <v>0</v>
      </c>
      <c r="AO798" s="143">
        <f t="shared" si="135"/>
        <v>0</v>
      </c>
      <c r="AP798" s="143">
        <f t="shared" si="135"/>
        <v>0</v>
      </c>
      <c r="AQ798" s="143">
        <f t="shared" si="135"/>
        <v>0</v>
      </c>
      <c r="AR798" s="143">
        <f t="shared" si="135"/>
        <v>0</v>
      </c>
      <c r="AS798" s="143">
        <f t="shared" si="135"/>
        <v>0</v>
      </c>
      <c r="AT798" s="143">
        <f t="shared" si="135"/>
        <v>0</v>
      </c>
      <c r="AU798" s="143">
        <f t="shared" si="135"/>
        <v>0</v>
      </c>
      <c r="AV798" s="143">
        <f t="shared" si="135"/>
        <v>0</v>
      </c>
      <c r="AW798" s="143">
        <f t="shared" si="135"/>
        <v>0</v>
      </c>
      <c r="AX798" s="143">
        <f t="shared" si="135"/>
        <v>0</v>
      </c>
      <c r="AY798" s="143">
        <f t="shared" si="135"/>
        <v>0</v>
      </c>
      <c r="AZ798" s="143">
        <f t="shared" si="135"/>
        <v>0</v>
      </c>
      <c r="BA798" s="143">
        <f t="shared" si="135"/>
        <v>0</v>
      </c>
      <c r="BB798" s="143">
        <f t="shared" si="135"/>
        <v>0</v>
      </c>
      <c r="BC798" s="143">
        <f t="shared" si="135"/>
        <v>0</v>
      </c>
      <c r="BD798" s="143">
        <f t="shared" si="135"/>
        <v>0</v>
      </c>
      <c r="BE798" s="143">
        <f t="shared" si="135"/>
        <v>0</v>
      </c>
      <c r="BF798" s="143">
        <f t="shared" si="135"/>
        <v>0</v>
      </c>
      <c r="BG798" s="143">
        <f t="shared" si="135"/>
        <v>0</v>
      </c>
      <c r="BH798" s="143">
        <f t="shared" si="135"/>
        <v>0</v>
      </c>
      <c r="BI798" s="143">
        <f t="shared" si="135"/>
        <v>0</v>
      </c>
      <c r="BJ798" s="143">
        <f t="shared" si="135"/>
        <v>0</v>
      </c>
      <c r="BK798" s="143">
        <f t="shared" si="135"/>
        <v>0</v>
      </c>
      <c r="BL798" s="143">
        <f t="shared" si="135"/>
        <v>0</v>
      </c>
      <c r="BM798" s="143">
        <f t="shared" si="135"/>
        <v>0</v>
      </c>
      <c r="BN798" s="143">
        <f t="shared" si="135"/>
        <v>0</v>
      </c>
      <c r="BO798" s="143">
        <f t="shared" si="135"/>
        <v>0</v>
      </c>
      <c r="BP798" s="143">
        <f t="shared" si="135"/>
        <v>0</v>
      </c>
      <c r="BQ798" s="143">
        <f t="shared" si="135"/>
        <v>0</v>
      </c>
      <c r="BR798" s="143">
        <f t="shared" si="135"/>
        <v>0</v>
      </c>
      <c r="BS798" s="143">
        <f t="shared" si="135"/>
        <v>0</v>
      </c>
      <c r="BT798" s="143">
        <f t="shared" si="136"/>
        <v>0</v>
      </c>
      <c r="BU798" s="143">
        <f t="shared" si="136"/>
        <v>0</v>
      </c>
      <c r="BV798" s="143">
        <f t="shared" si="136"/>
        <v>0</v>
      </c>
      <c r="BW798" s="143">
        <f t="shared" si="136"/>
        <v>0</v>
      </c>
      <c r="BX798" s="143">
        <f t="shared" si="136"/>
        <v>0</v>
      </c>
      <c r="BY798" s="143" t="e">
        <f>BY420-#REF!</f>
        <v>#REF!</v>
      </c>
      <c r="CA798" s="143" t="e">
        <f>CA420-#REF!</f>
        <v>#REF!</v>
      </c>
      <c r="CB798" s="143" t="e">
        <f>CB420-#REF!</f>
        <v>#REF!</v>
      </c>
    </row>
    <row r="799" spans="8:80" hidden="1" x14ac:dyDescent="0.3">
      <c r="H799" s="143">
        <f t="shared" si="135"/>
        <v>0</v>
      </c>
      <c r="I799" s="143">
        <f t="shared" si="135"/>
        <v>0</v>
      </c>
      <c r="J799" s="143">
        <f t="shared" si="135"/>
        <v>0</v>
      </c>
      <c r="K799" s="143">
        <f t="shared" si="135"/>
        <v>0</v>
      </c>
      <c r="L799" s="143">
        <f t="shared" si="135"/>
        <v>0</v>
      </c>
      <c r="M799" s="143">
        <f t="shared" si="135"/>
        <v>0</v>
      </c>
      <c r="N799" s="143">
        <f t="shared" si="135"/>
        <v>0</v>
      </c>
      <c r="O799" s="143">
        <f t="shared" si="135"/>
        <v>0</v>
      </c>
      <c r="P799" s="143">
        <f t="shared" si="135"/>
        <v>0</v>
      </c>
      <c r="Q799" s="143">
        <f t="shared" si="135"/>
        <v>0</v>
      </c>
      <c r="R799" s="143">
        <f t="shared" si="135"/>
        <v>0</v>
      </c>
      <c r="S799" s="143">
        <f t="shared" si="135"/>
        <v>0</v>
      </c>
      <c r="T799" s="143">
        <f t="shared" si="135"/>
        <v>0</v>
      </c>
      <c r="U799" s="143">
        <f t="shared" si="135"/>
        <v>0</v>
      </c>
      <c r="V799" s="143">
        <f t="shared" si="135"/>
        <v>0</v>
      </c>
      <c r="W799" s="143">
        <f t="shared" si="135"/>
        <v>0</v>
      </c>
      <c r="X799" s="143">
        <f t="shared" si="135"/>
        <v>0</v>
      </c>
      <c r="Y799" s="143">
        <f t="shared" si="135"/>
        <v>0</v>
      </c>
      <c r="Z799" s="143">
        <f t="shared" si="135"/>
        <v>0</v>
      </c>
      <c r="AA799" s="143">
        <f t="shared" si="135"/>
        <v>0</v>
      </c>
      <c r="AB799" s="143">
        <f t="shared" si="135"/>
        <v>0</v>
      </c>
      <c r="AC799" s="143">
        <f t="shared" si="135"/>
        <v>0</v>
      </c>
      <c r="AD799" s="143">
        <f t="shared" si="135"/>
        <v>0</v>
      </c>
      <c r="AE799" s="143">
        <f t="shared" si="135"/>
        <v>0</v>
      </c>
      <c r="AF799" s="143">
        <f t="shared" si="135"/>
        <v>0</v>
      </c>
      <c r="AG799" s="143">
        <f t="shared" si="135"/>
        <v>0</v>
      </c>
      <c r="AH799" s="143">
        <f t="shared" si="135"/>
        <v>0</v>
      </c>
      <c r="AI799" s="143">
        <f t="shared" si="135"/>
        <v>0</v>
      </c>
      <c r="AJ799" s="143">
        <f t="shared" si="135"/>
        <v>0</v>
      </c>
      <c r="AK799" s="143">
        <f t="shared" si="135"/>
        <v>0</v>
      </c>
      <c r="AL799" s="143">
        <f t="shared" si="135"/>
        <v>0</v>
      </c>
      <c r="AM799" s="143">
        <f t="shared" si="135"/>
        <v>0</v>
      </c>
      <c r="AN799" s="143">
        <f t="shared" si="135"/>
        <v>0</v>
      </c>
      <c r="AO799" s="143">
        <f t="shared" si="135"/>
        <v>0</v>
      </c>
      <c r="AP799" s="143">
        <f t="shared" si="135"/>
        <v>0</v>
      </c>
      <c r="AQ799" s="143">
        <f t="shared" si="135"/>
        <v>0</v>
      </c>
      <c r="AR799" s="143">
        <f t="shared" si="135"/>
        <v>0</v>
      </c>
      <c r="AS799" s="143">
        <f t="shared" si="135"/>
        <v>0</v>
      </c>
      <c r="AT799" s="143">
        <f t="shared" si="135"/>
        <v>0</v>
      </c>
      <c r="AU799" s="143">
        <f t="shared" si="135"/>
        <v>0</v>
      </c>
      <c r="AV799" s="143">
        <f t="shared" si="135"/>
        <v>0</v>
      </c>
      <c r="AW799" s="143">
        <f t="shared" si="135"/>
        <v>0</v>
      </c>
      <c r="AX799" s="143">
        <f t="shared" si="135"/>
        <v>0</v>
      </c>
      <c r="AY799" s="143">
        <f t="shared" si="135"/>
        <v>0</v>
      </c>
      <c r="AZ799" s="143">
        <f t="shared" si="135"/>
        <v>0</v>
      </c>
      <c r="BA799" s="143">
        <f t="shared" si="135"/>
        <v>0</v>
      </c>
      <c r="BB799" s="143">
        <f t="shared" si="135"/>
        <v>0</v>
      </c>
      <c r="BC799" s="143">
        <f t="shared" si="135"/>
        <v>0</v>
      </c>
      <c r="BD799" s="143">
        <f t="shared" si="135"/>
        <v>0</v>
      </c>
      <c r="BE799" s="143">
        <f t="shared" si="135"/>
        <v>0</v>
      </c>
      <c r="BF799" s="143">
        <f t="shared" si="135"/>
        <v>0</v>
      </c>
      <c r="BG799" s="143">
        <f t="shared" si="135"/>
        <v>0</v>
      </c>
      <c r="BH799" s="143">
        <f t="shared" si="135"/>
        <v>0</v>
      </c>
      <c r="BI799" s="143">
        <f t="shared" si="135"/>
        <v>0</v>
      </c>
      <c r="BJ799" s="143">
        <f t="shared" si="135"/>
        <v>0</v>
      </c>
      <c r="BK799" s="143">
        <f t="shared" si="135"/>
        <v>0</v>
      </c>
      <c r="BL799" s="143">
        <f t="shared" si="135"/>
        <v>0</v>
      </c>
      <c r="BM799" s="143">
        <f t="shared" si="135"/>
        <v>0</v>
      </c>
      <c r="BN799" s="143">
        <f t="shared" si="135"/>
        <v>0</v>
      </c>
      <c r="BO799" s="143">
        <f t="shared" si="135"/>
        <v>0</v>
      </c>
      <c r="BP799" s="143">
        <f t="shared" si="135"/>
        <v>0</v>
      </c>
      <c r="BQ799" s="143">
        <f t="shared" si="135"/>
        <v>0</v>
      </c>
      <c r="BR799" s="143">
        <f t="shared" si="135"/>
        <v>0</v>
      </c>
      <c r="BS799" s="143">
        <f t="shared" ref="BS799:BS812" si="137">BS421-EK421</f>
        <v>0</v>
      </c>
      <c r="BT799" s="143">
        <f t="shared" si="136"/>
        <v>0</v>
      </c>
      <c r="BU799" s="143">
        <f t="shared" si="136"/>
        <v>0</v>
      </c>
      <c r="BV799" s="143">
        <f t="shared" si="136"/>
        <v>0</v>
      </c>
      <c r="BW799" s="143">
        <f t="shared" si="136"/>
        <v>0</v>
      </c>
      <c r="BX799" s="143">
        <f t="shared" si="136"/>
        <v>0</v>
      </c>
      <c r="BY799" s="143" t="e">
        <f>BY421-#REF!</f>
        <v>#REF!</v>
      </c>
      <c r="CA799" s="143" t="e">
        <f>CA421-#REF!</f>
        <v>#REF!</v>
      </c>
      <c r="CB799" s="143" t="e">
        <f>CB421-#REF!</f>
        <v>#REF!</v>
      </c>
    </row>
    <row r="800" spans="8:80" hidden="1" x14ac:dyDescent="0.3">
      <c r="H800" s="143">
        <f t="shared" ref="H800:BR804" si="138">H422-BZ422</f>
        <v>0</v>
      </c>
      <c r="I800" s="143">
        <f t="shared" si="138"/>
        <v>0</v>
      </c>
      <c r="J800" s="143">
        <f t="shared" si="138"/>
        <v>0</v>
      </c>
      <c r="K800" s="143">
        <f t="shared" si="138"/>
        <v>0</v>
      </c>
      <c r="L800" s="143">
        <f t="shared" si="138"/>
        <v>0</v>
      </c>
      <c r="M800" s="143">
        <f t="shared" si="138"/>
        <v>0</v>
      </c>
      <c r="N800" s="143">
        <f t="shared" si="138"/>
        <v>0</v>
      </c>
      <c r="O800" s="143">
        <f t="shared" si="138"/>
        <v>0</v>
      </c>
      <c r="P800" s="143">
        <f t="shared" si="138"/>
        <v>0</v>
      </c>
      <c r="Q800" s="143">
        <f t="shared" si="138"/>
        <v>0</v>
      </c>
      <c r="R800" s="143">
        <f t="shared" si="138"/>
        <v>0</v>
      </c>
      <c r="S800" s="143">
        <f t="shared" si="138"/>
        <v>0</v>
      </c>
      <c r="T800" s="143">
        <f t="shared" si="138"/>
        <v>0</v>
      </c>
      <c r="U800" s="143">
        <f t="shared" si="138"/>
        <v>0</v>
      </c>
      <c r="V800" s="143">
        <f t="shared" si="138"/>
        <v>0</v>
      </c>
      <c r="W800" s="143">
        <f t="shared" si="138"/>
        <v>0</v>
      </c>
      <c r="X800" s="143">
        <f t="shared" si="138"/>
        <v>0</v>
      </c>
      <c r="Y800" s="143">
        <f t="shared" si="138"/>
        <v>0</v>
      </c>
      <c r="Z800" s="143">
        <f t="shared" si="138"/>
        <v>0</v>
      </c>
      <c r="AA800" s="143">
        <f t="shared" si="138"/>
        <v>0</v>
      </c>
      <c r="AB800" s="143">
        <f t="shared" si="138"/>
        <v>0</v>
      </c>
      <c r="AC800" s="143">
        <f t="shared" si="138"/>
        <v>0</v>
      </c>
      <c r="AD800" s="143">
        <f t="shared" si="138"/>
        <v>0</v>
      </c>
      <c r="AE800" s="143">
        <f t="shared" si="138"/>
        <v>0</v>
      </c>
      <c r="AF800" s="143">
        <f t="shared" si="138"/>
        <v>0</v>
      </c>
      <c r="AG800" s="143">
        <f t="shared" si="138"/>
        <v>0</v>
      </c>
      <c r="AH800" s="143">
        <f t="shared" si="138"/>
        <v>0</v>
      </c>
      <c r="AI800" s="143">
        <f t="shared" si="138"/>
        <v>0</v>
      </c>
      <c r="AJ800" s="143">
        <f t="shared" si="138"/>
        <v>0</v>
      </c>
      <c r="AK800" s="143">
        <f t="shared" si="138"/>
        <v>0</v>
      </c>
      <c r="AL800" s="143">
        <f t="shared" si="138"/>
        <v>0</v>
      </c>
      <c r="AM800" s="143">
        <f t="shared" si="138"/>
        <v>0</v>
      </c>
      <c r="AN800" s="143">
        <f t="shared" si="138"/>
        <v>0</v>
      </c>
      <c r="AO800" s="143">
        <f t="shared" si="138"/>
        <v>0</v>
      </c>
      <c r="AP800" s="143">
        <f t="shared" si="138"/>
        <v>0</v>
      </c>
      <c r="AQ800" s="143">
        <f t="shared" si="138"/>
        <v>0</v>
      </c>
      <c r="AR800" s="143">
        <f t="shared" si="138"/>
        <v>0</v>
      </c>
      <c r="AS800" s="143">
        <f t="shared" si="138"/>
        <v>0</v>
      </c>
      <c r="AT800" s="143">
        <f t="shared" si="138"/>
        <v>0</v>
      </c>
      <c r="AU800" s="143">
        <f t="shared" si="138"/>
        <v>0</v>
      </c>
      <c r="AV800" s="143">
        <f t="shared" si="138"/>
        <v>0</v>
      </c>
      <c r="AW800" s="143">
        <f t="shared" si="138"/>
        <v>0</v>
      </c>
      <c r="AX800" s="143">
        <f t="shared" si="138"/>
        <v>0</v>
      </c>
      <c r="AY800" s="143">
        <f t="shared" si="138"/>
        <v>0</v>
      </c>
      <c r="AZ800" s="143">
        <f t="shared" si="138"/>
        <v>0</v>
      </c>
      <c r="BA800" s="143">
        <f t="shared" si="138"/>
        <v>0</v>
      </c>
      <c r="BB800" s="143">
        <f t="shared" si="138"/>
        <v>0</v>
      </c>
      <c r="BC800" s="143">
        <f t="shared" si="138"/>
        <v>0</v>
      </c>
      <c r="BD800" s="143">
        <f t="shared" si="138"/>
        <v>0</v>
      </c>
      <c r="BE800" s="143">
        <f t="shared" si="138"/>
        <v>0</v>
      </c>
      <c r="BF800" s="143">
        <f t="shared" si="138"/>
        <v>0</v>
      </c>
      <c r="BG800" s="143">
        <f t="shared" si="138"/>
        <v>0</v>
      </c>
      <c r="BH800" s="143">
        <f t="shared" si="138"/>
        <v>0</v>
      </c>
      <c r="BI800" s="143">
        <f t="shared" si="138"/>
        <v>0</v>
      </c>
      <c r="BJ800" s="143">
        <f t="shared" si="138"/>
        <v>0</v>
      </c>
      <c r="BK800" s="143">
        <f t="shared" si="138"/>
        <v>0</v>
      </c>
      <c r="BL800" s="143">
        <f t="shared" si="138"/>
        <v>0</v>
      </c>
      <c r="BM800" s="143">
        <f t="shared" si="138"/>
        <v>0</v>
      </c>
      <c r="BN800" s="143">
        <f t="shared" si="138"/>
        <v>0</v>
      </c>
      <c r="BO800" s="143">
        <f t="shared" si="138"/>
        <v>0</v>
      </c>
      <c r="BP800" s="143">
        <f t="shared" si="138"/>
        <v>0</v>
      </c>
      <c r="BQ800" s="143">
        <f t="shared" si="138"/>
        <v>0</v>
      </c>
      <c r="BR800" s="143">
        <f t="shared" si="138"/>
        <v>0</v>
      </c>
      <c r="BS800" s="143">
        <f t="shared" si="137"/>
        <v>0</v>
      </c>
      <c r="BT800" s="143">
        <f t="shared" si="136"/>
        <v>0</v>
      </c>
      <c r="BU800" s="143">
        <f t="shared" si="136"/>
        <v>0</v>
      </c>
      <c r="BV800" s="143">
        <f t="shared" si="136"/>
        <v>0</v>
      </c>
      <c r="BW800" s="143">
        <f t="shared" si="136"/>
        <v>0</v>
      </c>
      <c r="BX800" s="143">
        <f t="shared" si="136"/>
        <v>0</v>
      </c>
      <c r="BY800" s="143" t="e">
        <f>BY422-#REF!</f>
        <v>#REF!</v>
      </c>
      <c r="CA800" s="143" t="e">
        <f>CA422-#REF!</f>
        <v>#REF!</v>
      </c>
      <c r="CB800" s="143" t="e">
        <f>CB422-#REF!</f>
        <v>#REF!</v>
      </c>
    </row>
    <row r="801" spans="8:80" hidden="1" x14ac:dyDescent="0.3">
      <c r="H801" s="143">
        <f t="shared" si="138"/>
        <v>0</v>
      </c>
      <c r="I801" s="143">
        <f t="shared" si="138"/>
        <v>0</v>
      </c>
      <c r="J801" s="143">
        <f t="shared" si="138"/>
        <v>0</v>
      </c>
      <c r="K801" s="143">
        <f t="shared" si="138"/>
        <v>0</v>
      </c>
      <c r="L801" s="143">
        <f t="shared" si="138"/>
        <v>0</v>
      </c>
      <c r="M801" s="143">
        <f t="shared" si="138"/>
        <v>0</v>
      </c>
      <c r="N801" s="143">
        <f t="shared" si="138"/>
        <v>0</v>
      </c>
      <c r="O801" s="143">
        <f t="shared" si="138"/>
        <v>0</v>
      </c>
      <c r="P801" s="143">
        <f t="shared" si="138"/>
        <v>0</v>
      </c>
      <c r="Q801" s="143">
        <f t="shared" si="138"/>
        <v>0</v>
      </c>
      <c r="R801" s="143">
        <f t="shared" si="138"/>
        <v>0</v>
      </c>
      <c r="S801" s="143">
        <f t="shared" si="138"/>
        <v>0</v>
      </c>
      <c r="T801" s="143">
        <f t="shared" si="138"/>
        <v>0</v>
      </c>
      <c r="U801" s="143">
        <f t="shared" si="138"/>
        <v>0</v>
      </c>
      <c r="V801" s="143">
        <f t="shared" si="138"/>
        <v>0</v>
      </c>
      <c r="W801" s="143">
        <f t="shared" si="138"/>
        <v>0</v>
      </c>
      <c r="X801" s="143">
        <f t="shared" si="138"/>
        <v>0</v>
      </c>
      <c r="Y801" s="143">
        <f t="shared" si="138"/>
        <v>0</v>
      </c>
      <c r="Z801" s="143">
        <f t="shared" si="138"/>
        <v>0</v>
      </c>
      <c r="AA801" s="143">
        <f t="shared" si="138"/>
        <v>0</v>
      </c>
      <c r="AB801" s="143">
        <f t="shared" si="138"/>
        <v>0</v>
      </c>
      <c r="AC801" s="143">
        <f t="shared" si="138"/>
        <v>0</v>
      </c>
      <c r="AD801" s="143">
        <f t="shared" si="138"/>
        <v>0</v>
      </c>
      <c r="AE801" s="143">
        <f t="shared" si="138"/>
        <v>0</v>
      </c>
      <c r="AF801" s="143">
        <f t="shared" si="138"/>
        <v>0</v>
      </c>
      <c r="AG801" s="143">
        <f t="shared" si="138"/>
        <v>0</v>
      </c>
      <c r="AH801" s="143">
        <f t="shared" si="138"/>
        <v>0</v>
      </c>
      <c r="AI801" s="143">
        <f t="shared" si="138"/>
        <v>0</v>
      </c>
      <c r="AJ801" s="143">
        <f t="shared" si="138"/>
        <v>0</v>
      </c>
      <c r="AK801" s="143">
        <f t="shared" si="138"/>
        <v>0</v>
      </c>
      <c r="AL801" s="143">
        <f t="shared" si="138"/>
        <v>0</v>
      </c>
      <c r="AM801" s="143">
        <f t="shared" si="138"/>
        <v>0</v>
      </c>
      <c r="AN801" s="143">
        <f t="shared" si="138"/>
        <v>0</v>
      </c>
      <c r="AO801" s="143">
        <f t="shared" si="138"/>
        <v>0</v>
      </c>
      <c r="AP801" s="143">
        <f t="shared" si="138"/>
        <v>0</v>
      </c>
      <c r="AQ801" s="143">
        <f t="shared" si="138"/>
        <v>0</v>
      </c>
      <c r="AR801" s="143">
        <f t="shared" si="138"/>
        <v>0</v>
      </c>
      <c r="AS801" s="143">
        <f t="shared" si="138"/>
        <v>0</v>
      </c>
      <c r="AT801" s="143">
        <f t="shared" si="138"/>
        <v>0</v>
      </c>
      <c r="AU801" s="143">
        <f t="shared" si="138"/>
        <v>0</v>
      </c>
      <c r="AV801" s="143">
        <f t="shared" si="138"/>
        <v>0</v>
      </c>
      <c r="AW801" s="143">
        <f t="shared" si="138"/>
        <v>0</v>
      </c>
      <c r="AX801" s="143">
        <f t="shared" si="138"/>
        <v>0</v>
      </c>
      <c r="AY801" s="143">
        <f t="shared" si="138"/>
        <v>0</v>
      </c>
      <c r="AZ801" s="143">
        <f t="shared" si="138"/>
        <v>0</v>
      </c>
      <c r="BA801" s="143">
        <f t="shared" si="138"/>
        <v>0</v>
      </c>
      <c r="BB801" s="143">
        <f t="shared" si="138"/>
        <v>0</v>
      </c>
      <c r="BC801" s="143">
        <f t="shared" si="138"/>
        <v>0</v>
      </c>
      <c r="BD801" s="143">
        <f t="shared" si="138"/>
        <v>0</v>
      </c>
      <c r="BE801" s="143">
        <f t="shared" si="138"/>
        <v>0</v>
      </c>
      <c r="BF801" s="143">
        <f t="shared" si="138"/>
        <v>0</v>
      </c>
      <c r="BG801" s="143">
        <f t="shared" si="138"/>
        <v>0</v>
      </c>
      <c r="BH801" s="143">
        <f t="shared" si="138"/>
        <v>0</v>
      </c>
      <c r="BI801" s="143">
        <f t="shared" si="138"/>
        <v>0</v>
      </c>
      <c r="BJ801" s="143">
        <f t="shared" si="138"/>
        <v>0</v>
      </c>
      <c r="BK801" s="143">
        <f t="shared" si="138"/>
        <v>0</v>
      </c>
      <c r="BL801" s="143">
        <f t="shared" si="138"/>
        <v>0</v>
      </c>
      <c r="BM801" s="143">
        <f t="shared" si="138"/>
        <v>0</v>
      </c>
      <c r="BN801" s="143">
        <f t="shared" si="138"/>
        <v>0</v>
      </c>
      <c r="BO801" s="143">
        <f t="shared" si="138"/>
        <v>0</v>
      </c>
      <c r="BP801" s="143">
        <f t="shared" si="138"/>
        <v>0</v>
      </c>
      <c r="BQ801" s="143">
        <f t="shared" si="138"/>
        <v>0</v>
      </c>
      <c r="BR801" s="143">
        <f t="shared" si="138"/>
        <v>0</v>
      </c>
      <c r="BS801" s="143">
        <f t="shared" si="137"/>
        <v>0</v>
      </c>
      <c r="BT801" s="143">
        <f t="shared" si="136"/>
        <v>0</v>
      </c>
      <c r="BU801" s="143">
        <f t="shared" si="136"/>
        <v>0</v>
      </c>
      <c r="BV801" s="143">
        <f t="shared" si="136"/>
        <v>0</v>
      </c>
      <c r="BW801" s="143">
        <f t="shared" si="136"/>
        <v>0</v>
      </c>
      <c r="BX801" s="143">
        <f t="shared" si="136"/>
        <v>0</v>
      </c>
      <c r="BY801" s="143" t="e">
        <f>BY423-#REF!</f>
        <v>#REF!</v>
      </c>
      <c r="CA801" s="143" t="e">
        <f>CA423-#REF!</f>
        <v>#REF!</v>
      </c>
      <c r="CB801" s="143" t="e">
        <f>CB423-#REF!</f>
        <v>#REF!</v>
      </c>
    </row>
    <row r="802" spans="8:80" hidden="1" x14ac:dyDescent="0.3">
      <c r="H802" s="143">
        <f t="shared" si="138"/>
        <v>0</v>
      </c>
      <c r="I802" s="143">
        <f t="shared" si="138"/>
        <v>0</v>
      </c>
      <c r="J802" s="143">
        <f t="shared" si="138"/>
        <v>0</v>
      </c>
      <c r="K802" s="143">
        <f t="shared" si="138"/>
        <v>0</v>
      </c>
      <c r="L802" s="143">
        <f t="shared" si="138"/>
        <v>0</v>
      </c>
      <c r="M802" s="143">
        <f t="shared" si="138"/>
        <v>0</v>
      </c>
      <c r="N802" s="143">
        <f t="shared" si="138"/>
        <v>0</v>
      </c>
      <c r="O802" s="143">
        <f t="shared" si="138"/>
        <v>0</v>
      </c>
      <c r="P802" s="143">
        <f t="shared" si="138"/>
        <v>0</v>
      </c>
      <c r="Q802" s="143">
        <f t="shared" si="138"/>
        <v>0</v>
      </c>
      <c r="R802" s="143">
        <f t="shared" si="138"/>
        <v>0</v>
      </c>
      <c r="S802" s="143">
        <f t="shared" si="138"/>
        <v>0</v>
      </c>
      <c r="T802" s="143">
        <f t="shared" si="138"/>
        <v>0</v>
      </c>
      <c r="U802" s="143">
        <f t="shared" si="138"/>
        <v>0</v>
      </c>
      <c r="V802" s="143">
        <f t="shared" si="138"/>
        <v>0</v>
      </c>
      <c r="W802" s="143">
        <f t="shared" si="138"/>
        <v>0</v>
      </c>
      <c r="X802" s="143">
        <f t="shared" si="138"/>
        <v>0</v>
      </c>
      <c r="Y802" s="143">
        <f t="shared" si="138"/>
        <v>0</v>
      </c>
      <c r="Z802" s="143">
        <f t="shared" si="138"/>
        <v>0</v>
      </c>
      <c r="AA802" s="143">
        <f t="shared" si="138"/>
        <v>0</v>
      </c>
      <c r="AB802" s="143">
        <f t="shared" si="138"/>
        <v>0</v>
      </c>
      <c r="AC802" s="143">
        <f t="shared" si="138"/>
        <v>0</v>
      </c>
      <c r="AD802" s="143">
        <f t="shared" si="138"/>
        <v>0</v>
      </c>
      <c r="AE802" s="143">
        <f t="shared" si="138"/>
        <v>0</v>
      </c>
      <c r="AF802" s="143">
        <f t="shared" si="138"/>
        <v>0</v>
      </c>
      <c r="AG802" s="143">
        <f t="shared" si="138"/>
        <v>0</v>
      </c>
      <c r="AH802" s="143">
        <f t="shared" si="138"/>
        <v>0</v>
      </c>
      <c r="AI802" s="143">
        <f t="shared" si="138"/>
        <v>0</v>
      </c>
      <c r="AJ802" s="143">
        <f t="shared" si="138"/>
        <v>0</v>
      </c>
      <c r="AK802" s="143">
        <f t="shared" si="138"/>
        <v>0</v>
      </c>
      <c r="AL802" s="143">
        <f t="shared" si="138"/>
        <v>0</v>
      </c>
      <c r="AM802" s="143">
        <f t="shared" si="138"/>
        <v>0</v>
      </c>
      <c r="AN802" s="143">
        <f t="shared" si="138"/>
        <v>0</v>
      </c>
      <c r="AO802" s="143">
        <f t="shared" si="138"/>
        <v>0</v>
      </c>
      <c r="AP802" s="143">
        <f t="shared" si="138"/>
        <v>0</v>
      </c>
      <c r="AQ802" s="143">
        <f t="shared" si="138"/>
        <v>0</v>
      </c>
      <c r="AR802" s="143">
        <f t="shared" si="138"/>
        <v>0</v>
      </c>
      <c r="AS802" s="143">
        <f t="shared" si="138"/>
        <v>0</v>
      </c>
      <c r="AT802" s="143">
        <f t="shared" si="138"/>
        <v>0</v>
      </c>
      <c r="AU802" s="143">
        <f t="shared" si="138"/>
        <v>0</v>
      </c>
      <c r="AV802" s="143">
        <f t="shared" si="138"/>
        <v>0</v>
      </c>
      <c r="AW802" s="143">
        <f t="shared" si="138"/>
        <v>0</v>
      </c>
      <c r="AX802" s="143">
        <f t="shared" si="138"/>
        <v>0</v>
      </c>
      <c r="AY802" s="143">
        <f t="shared" si="138"/>
        <v>0</v>
      </c>
      <c r="AZ802" s="143">
        <f t="shared" si="138"/>
        <v>0</v>
      </c>
      <c r="BA802" s="143">
        <f t="shared" si="138"/>
        <v>0</v>
      </c>
      <c r="BB802" s="143">
        <f t="shared" si="138"/>
        <v>0</v>
      </c>
      <c r="BC802" s="143">
        <f t="shared" si="138"/>
        <v>0</v>
      </c>
      <c r="BD802" s="143">
        <f t="shared" si="138"/>
        <v>0</v>
      </c>
      <c r="BE802" s="143">
        <f t="shared" si="138"/>
        <v>0</v>
      </c>
      <c r="BF802" s="143">
        <f t="shared" si="138"/>
        <v>0</v>
      </c>
      <c r="BG802" s="143">
        <f t="shared" si="138"/>
        <v>0</v>
      </c>
      <c r="BH802" s="143">
        <f t="shared" si="138"/>
        <v>0</v>
      </c>
      <c r="BI802" s="143">
        <f t="shared" si="138"/>
        <v>0</v>
      </c>
      <c r="BJ802" s="143">
        <f t="shared" si="138"/>
        <v>0</v>
      </c>
      <c r="BK802" s="143">
        <f t="shared" si="138"/>
        <v>0</v>
      </c>
      <c r="BL802" s="143">
        <f t="shared" si="138"/>
        <v>0</v>
      </c>
      <c r="BM802" s="143">
        <f t="shared" si="138"/>
        <v>0</v>
      </c>
      <c r="BN802" s="143">
        <f t="shared" si="138"/>
        <v>0</v>
      </c>
      <c r="BO802" s="143">
        <f t="shared" si="138"/>
        <v>0</v>
      </c>
      <c r="BP802" s="143">
        <f t="shared" si="138"/>
        <v>0</v>
      </c>
      <c r="BQ802" s="143">
        <f t="shared" si="138"/>
        <v>0</v>
      </c>
      <c r="BR802" s="143">
        <f t="shared" si="138"/>
        <v>0</v>
      </c>
      <c r="BS802" s="143">
        <f t="shared" si="137"/>
        <v>0</v>
      </c>
      <c r="BT802" s="143">
        <f t="shared" si="136"/>
        <v>0</v>
      </c>
      <c r="BU802" s="143">
        <f t="shared" si="136"/>
        <v>0</v>
      </c>
      <c r="BV802" s="143">
        <f t="shared" si="136"/>
        <v>0</v>
      </c>
      <c r="BW802" s="143">
        <f t="shared" si="136"/>
        <v>0</v>
      </c>
      <c r="BX802" s="143">
        <f t="shared" si="136"/>
        <v>0</v>
      </c>
      <c r="BY802" s="143" t="e">
        <f>BY424-#REF!</f>
        <v>#REF!</v>
      </c>
      <c r="CA802" s="143" t="e">
        <f>CA424-#REF!</f>
        <v>#REF!</v>
      </c>
      <c r="CB802" s="143" t="e">
        <f>CB424-#REF!</f>
        <v>#REF!</v>
      </c>
    </row>
    <row r="803" spans="8:80" hidden="1" x14ac:dyDescent="0.3">
      <c r="H803" s="143">
        <f t="shared" si="138"/>
        <v>0</v>
      </c>
      <c r="I803" s="143">
        <f t="shared" si="138"/>
        <v>0</v>
      </c>
      <c r="J803" s="143">
        <f t="shared" si="138"/>
        <v>0</v>
      </c>
      <c r="K803" s="143">
        <f t="shared" si="138"/>
        <v>0</v>
      </c>
      <c r="L803" s="143">
        <f t="shared" si="138"/>
        <v>0</v>
      </c>
      <c r="M803" s="143">
        <f t="shared" si="138"/>
        <v>0</v>
      </c>
      <c r="N803" s="143">
        <f t="shared" si="138"/>
        <v>0</v>
      </c>
      <c r="O803" s="143">
        <f t="shared" si="138"/>
        <v>0</v>
      </c>
      <c r="P803" s="143">
        <f t="shared" si="138"/>
        <v>0</v>
      </c>
      <c r="Q803" s="143">
        <f t="shared" si="138"/>
        <v>0</v>
      </c>
      <c r="R803" s="143">
        <f t="shared" si="138"/>
        <v>0</v>
      </c>
      <c r="S803" s="143">
        <f t="shared" si="138"/>
        <v>0</v>
      </c>
      <c r="T803" s="143">
        <f t="shared" si="138"/>
        <v>0</v>
      </c>
      <c r="U803" s="143">
        <f t="shared" si="138"/>
        <v>0</v>
      </c>
      <c r="V803" s="143">
        <f t="shared" si="138"/>
        <v>0</v>
      </c>
      <c r="W803" s="143">
        <f t="shared" si="138"/>
        <v>0</v>
      </c>
      <c r="X803" s="143">
        <f t="shared" si="138"/>
        <v>0</v>
      </c>
      <c r="Y803" s="143">
        <f t="shared" si="138"/>
        <v>0</v>
      </c>
      <c r="Z803" s="143">
        <f t="shared" si="138"/>
        <v>0</v>
      </c>
      <c r="AA803" s="143">
        <f t="shared" si="138"/>
        <v>0</v>
      </c>
      <c r="AB803" s="143">
        <f t="shared" si="138"/>
        <v>0</v>
      </c>
      <c r="AC803" s="143">
        <f t="shared" si="138"/>
        <v>0</v>
      </c>
      <c r="AD803" s="143">
        <f t="shared" si="138"/>
        <v>0</v>
      </c>
      <c r="AE803" s="143">
        <f t="shared" si="138"/>
        <v>0</v>
      </c>
      <c r="AF803" s="143">
        <f t="shared" si="138"/>
        <v>0</v>
      </c>
      <c r="AG803" s="143">
        <f t="shared" si="138"/>
        <v>0</v>
      </c>
      <c r="AH803" s="143">
        <f t="shared" si="138"/>
        <v>0</v>
      </c>
      <c r="AI803" s="143">
        <f t="shared" si="138"/>
        <v>0</v>
      </c>
      <c r="AJ803" s="143">
        <f t="shared" si="138"/>
        <v>0</v>
      </c>
      <c r="AK803" s="143">
        <f t="shared" si="138"/>
        <v>0</v>
      </c>
      <c r="AL803" s="143">
        <f t="shared" si="138"/>
        <v>0</v>
      </c>
      <c r="AM803" s="143">
        <f t="shared" si="138"/>
        <v>0</v>
      </c>
      <c r="AN803" s="143">
        <f t="shared" si="138"/>
        <v>0</v>
      </c>
      <c r="AO803" s="143">
        <f t="shared" si="138"/>
        <v>0</v>
      </c>
      <c r="AP803" s="143">
        <f t="shared" si="138"/>
        <v>0</v>
      </c>
      <c r="AQ803" s="143">
        <f t="shared" si="138"/>
        <v>0</v>
      </c>
      <c r="AR803" s="143">
        <f t="shared" si="138"/>
        <v>0</v>
      </c>
      <c r="AS803" s="143">
        <f t="shared" si="138"/>
        <v>0</v>
      </c>
      <c r="AT803" s="143">
        <f t="shared" si="138"/>
        <v>0</v>
      </c>
      <c r="AU803" s="143">
        <f t="shared" si="138"/>
        <v>0</v>
      </c>
      <c r="AV803" s="143">
        <f t="shared" si="138"/>
        <v>0</v>
      </c>
      <c r="AW803" s="143">
        <f t="shared" si="138"/>
        <v>0</v>
      </c>
      <c r="AX803" s="143">
        <f t="shared" si="138"/>
        <v>0</v>
      </c>
      <c r="AY803" s="143">
        <f t="shared" si="138"/>
        <v>0</v>
      </c>
      <c r="AZ803" s="143">
        <f t="shared" si="138"/>
        <v>0</v>
      </c>
      <c r="BA803" s="143">
        <f t="shared" si="138"/>
        <v>0</v>
      </c>
      <c r="BB803" s="143">
        <f t="shared" si="138"/>
        <v>0</v>
      </c>
      <c r="BC803" s="143">
        <f t="shared" si="138"/>
        <v>0</v>
      </c>
      <c r="BD803" s="143">
        <f t="shared" si="138"/>
        <v>0</v>
      </c>
      <c r="BE803" s="143">
        <f t="shared" si="138"/>
        <v>0</v>
      </c>
      <c r="BF803" s="143">
        <f t="shared" si="138"/>
        <v>0</v>
      </c>
      <c r="BG803" s="143">
        <f t="shared" si="138"/>
        <v>0</v>
      </c>
      <c r="BH803" s="143">
        <f t="shared" si="138"/>
        <v>0</v>
      </c>
      <c r="BI803" s="143">
        <f t="shared" si="138"/>
        <v>0</v>
      </c>
      <c r="BJ803" s="143">
        <f t="shared" si="138"/>
        <v>0</v>
      </c>
      <c r="BK803" s="143">
        <f t="shared" si="138"/>
        <v>0</v>
      </c>
      <c r="BL803" s="143">
        <f t="shared" si="138"/>
        <v>0</v>
      </c>
      <c r="BM803" s="143">
        <f t="shared" si="138"/>
        <v>0</v>
      </c>
      <c r="BN803" s="143">
        <f t="shared" si="138"/>
        <v>0</v>
      </c>
      <c r="BO803" s="143">
        <f t="shared" si="138"/>
        <v>0</v>
      </c>
      <c r="BP803" s="143">
        <f t="shared" si="138"/>
        <v>0</v>
      </c>
      <c r="BQ803" s="143">
        <f t="shared" si="138"/>
        <v>0</v>
      </c>
      <c r="BR803" s="143">
        <f t="shared" si="138"/>
        <v>0</v>
      </c>
      <c r="BS803" s="143">
        <f t="shared" si="137"/>
        <v>0</v>
      </c>
      <c r="BT803" s="143">
        <f t="shared" si="136"/>
        <v>0</v>
      </c>
      <c r="BU803" s="143">
        <f t="shared" si="136"/>
        <v>0</v>
      </c>
      <c r="BV803" s="143">
        <f t="shared" si="136"/>
        <v>0</v>
      </c>
      <c r="BW803" s="143">
        <f t="shared" si="136"/>
        <v>0</v>
      </c>
      <c r="BX803" s="143">
        <f t="shared" si="136"/>
        <v>0</v>
      </c>
      <c r="BY803" s="143" t="e">
        <f>BY425-#REF!</f>
        <v>#REF!</v>
      </c>
      <c r="CA803" s="143" t="e">
        <f>CA425-#REF!</f>
        <v>#REF!</v>
      </c>
      <c r="CB803" s="143" t="e">
        <f>CB425-#REF!</f>
        <v>#REF!</v>
      </c>
    </row>
    <row r="804" spans="8:80" hidden="1" x14ac:dyDescent="0.3">
      <c r="H804" s="143">
        <f t="shared" si="138"/>
        <v>0</v>
      </c>
      <c r="I804" s="143">
        <f t="shared" si="138"/>
        <v>0</v>
      </c>
      <c r="J804" s="143">
        <f t="shared" si="138"/>
        <v>0</v>
      </c>
      <c r="K804" s="143">
        <f t="shared" ref="K804:BR808" si="139">K426-CC426</f>
        <v>0</v>
      </c>
      <c r="L804" s="143">
        <f t="shared" si="139"/>
        <v>0</v>
      </c>
      <c r="M804" s="143">
        <f t="shared" si="139"/>
        <v>0</v>
      </c>
      <c r="N804" s="143">
        <f t="shared" si="139"/>
        <v>0</v>
      </c>
      <c r="O804" s="143">
        <f t="shared" si="139"/>
        <v>0</v>
      </c>
      <c r="P804" s="143">
        <f t="shared" si="139"/>
        <v>0</v>
      </c>
      <c r="Q804" s="143">
        <f t="shared" si="139"/>
        <v>0</v>
      </c>
      <c r="R804" s="143">
        <f t="shared" si="139"/>
        <v>0</v>
      </c>
      <c r="S804" s="143">
        <f t="shared" si="139"/>
        <v>0</v>
      </c>
      <c r="T804" s="143">
        <f t="shared" si="139"/>
        <v>0</v>
      </c>
      <c r="U804" s="143">
        <f t="shared" si="139"/>
        <v>0</v>
      </c>
      <c r="V804" s="143">
        <f t="shared" si="139"/>
        <v>0</v>
      </c>
      <c r="W804" s="143">
        <f t="shared" si="139"/>
        <v>0</v>
      </c>
      <c r="X804" s="143">
        <f t="shared" si="139"/>
        <v>0</v>
      </c>
      <c r="Y804" s="143">
        <f t="shared" si="139"/>
        <v>0</v>
      </c>
      <c r="Z804" s="143">
        <f t="shared" si="139"/>
        <v>0</v>
      </c>
      <c r="AA804" s="143">
        <f t="shared" si="139"/>
        <v>0</v>
      </c>
      <c r="AB804" s="143">
        <f t="shared" si="139"/>
        <v>0</v>
      </c>
      <c r="AC804" s="143">
        <f t="shared" si="139"/>
        <v>0</v>
      </c>
      <c r="AD804" s="143">
        <f t="shared" si="139"/>
        <v>0</v>
      </c>
      <c r="AE804" s="143">
        <f t="shared" si="139"/>
        <v>0</v>
      </c>
      <c r="AF804" s="143">
        <f t="shared" si="139"/>
        <v>0</v>
      </c>
      <c r="AG804" s="143">
        <f t="shared" si="139"/>
        <v>0</v>
      </c>
      <c r="AH804" s="143">
        <f t="shared" si="139"/>
        <v>0</v>
      </c>
      <c r="AI804" s="143">
        <f t="shared" si="139"/>
        <v>0</v>
      </c>
      <c r="AJ804" s="143">
        <f t="shared" si="139"/>
        <v>0</v>
      </c>
      <c r="AK804" s="143">
        <f t="shared" si="139"/>
        <v>0</v>
      </c>
      <c r="AL804" s="143">
        <f t="shared" si="139"/>
        <v>0</v>
      </c>
      <c r="AM804" s="143">
        <f t="shared" si="139"/>
        <v>0</v>
      </c>
      <c r="AN804" s="143">
        <f t="shared" si="139"/>
        <v>0</v>
      </c>
      <c r="AO804" s="143">
        <f t="shared" si="139"/>
        <v>0</v>
      </c>
      <c r="AP804" s="143">
        <f t="shared" si="139"/>
        <v>0</v>
      </c>
      <c r="AQ804" s="143">
        <f t="shared" si="139"/>
        <v>0</v>
      </c>
      <c r="AR804" s="143">
        <f t="shared" si="139"/>
        <v>0</v>
      </c>
      <c r="AS804" s="143">
        <f t="shared" si="139"/>
        <v>0</v>
      </c>
      <c r="AT804" s="143">
        <f t="shared" si="139"/>
        <v>0</v>
      </c>
      <c r="AU804" s="143">
        <f t="shared" si="139"/>
        <v>0</v>
      </c>
      <c r="AV804" s="143">
        <f t="shared" si="139"/>
        <v>0</v>
      </c>
      <c r="AW804" s="143">
        <f t="shared" si="139"/>
        <v>0</v>
      </c>
      <c r="AX804" s="143">
        <f t="shared" si="139"/>
        <v>0</v>
      </c>
      <c r="AY804" s="143">
        <f t="shared" si="139"/>
        <v>0</v>
      </c>
      <c r="AZ804" s="143">
        <f t="shared" si="139"/>
        <v>0</v>
      </c>
      <c r="BA804" s="143">
        <f t="shared" si="139"/>
        <v>0</v>
      </c>
      <c r="BB804" s="143">
        <f t="shared" si="139"/>
        <v>0</v>
      </c>
      <c r="BC804" s="143">
        <f t="shared" si="139"/>
        <v>0</v>
      </c>
      <c r="BD804" s="143">
        <f t="shared" si="139"/>
        <v>0</v>
      </c>
      <c r="BE804" s="143">
        <f t="shared" si="139"/>
        <v>0</v>
      </c>
      <c r="BF804" s="143">
        <f t="shared" si="139"/>
        <v>0</v>
      </c>
      <c r="BG804" s="143">
        <f t="shared" si="139"/>
        <v>0</v>
      </c>
      <c r="BH804" s="143">
        <f t="shared" si="139"/>
        <v>0</v>
      </c>
      <c r="BI804" s="143">
        <f t="shared" si="139"/>
        <v>0</v>
      </c>
      <c r="BJ804" s="143">
        <f t="shared" si="139"/>
        <v>0</v>
      </c>
      <c r="BK804" s="143">
        <f t="shared" si="139"/>
        <v>0</v>
      </c>
      <c r="BL804" s="143">
        <f t="shared" si="139"/>
        <v>0</v>
      </c>
      <c r="BM804" s="143">
        <f t="shared" si="139"/>
        <v>0</v>
      </c>
      <c r="BN804" s="143">
        <f t="shared" si="139"/>
        <v>0</v>
      </c>
      <c r="BO804" s="143">
        <f t="shared" si="139"/>
        <v>0</v>
      </c>
      <c r="BP804" s="143">
        <f t="shared" si="139"/>
        <v>0</v>
      </c>
      <c r="BQ804" s="143">
        <f t="shared" si="139"/>
        <v>0</v>
      </c>
      <c r="BR804" s="143">
        <f t="shared" si="139"/>
        <v>0</v>
      </c>
      <c r="BS804" s="143">
        <f t="shared" si="137"/>
        <v>0</v>
      </c>
      <c r="BT804" s="143">
        <f t="shared" si="136"/>
        <v>0</v>
      </c>
      <c r="BU804" s="143">
        <f t="shared" si="136"/>
        <v>0</v>
      </c>
      <c r="BV804" s="143">
        <f t="shared" si="136"/>
        <v>0</v>
      </c>
      <c r="BW804" s="143">
        <f t="shared" si="136"/>
        <v>0</v>
      </c>
      <c r="BX804" s="143">
        <f t="shared" si="136"/>
        <v>0</v>
      </c>
      <c r="BY804" s="143" t="e">
        <f>BY426-#REF!</f>
        <v>#REF!</v>
      </c>
      <c r="CA804" s="143" t="e">
        <f>CA426-#REF!</f>
        <v>#REF!</v>
      </c>
      <c r="CB804" s="143" t="e">
        <f>CB426-#REF!</f>
        <v>#REF!</v>
      </c>
    </row>
    <row r="805" spans="8:80" hidden="1" x14ac:dyDescent="0.3">
      <c r="H805" s="143">
        <f t="shared" ref="H805:W812" si="140">H427-BZ427</f>
        <v>0</v>
      </c>
      <c r="I805" s="143">
        <f t="shared" si="140"/>
        <v>0</v>
      </c>
      <c r="J805" s="143">
        <f t="shared" si="140"/>
        <v>0</v>
      </c>
      <c r="K805" s="143">
        <f t="shared" si="139"/>
        <v>0</v>
      </c>
      <c r="L805" s="143">
        <f t="shared" si="139"/>
        <v>0</v>
      </c>
      <c r="M805" s="143">
        <f t="shared" si="139"/>
        <v>0</v>
      </c>
      <c r="N805" s="143">
        <f t="shared" si="139"/>
        <v>0</v>
      </c>
      <c r="O805" s="143">
        <f t="shared" si="139"/>
        <v>0</v>
      </c>
      <c r="P805" s="143">
        <f t="shared" si="139"/>
        <v>0</v>
      </c>
      <c r="Q805" s="143">
        <f t="shared" si="139"/>
        <v>0</v>
      </c>
      <c r="R805" s="143">
        <f t="shared" si="139"/>
        <v>0</v>
      </c>
      <c r="S805" s="143">
        <f t="shared" si="139"/>
        <v>0</v>
      </c>
      <c r="T805" s="143">
        <f t="shared" si="139"/>
        <v>0</v>
      </c>
      <c r="U805" s="143">
        <f t="shared" si="139"/>
        <v>0</v>
      </c>
      <c r="V805" s="143">
        <f t="shared" si="139"/>
        <v>0</v>
      </c>
      <c r="W805" s="143">
        <f t="shared" si="139"/>
        <v>0</v>
      </c>
      <c r="X805" s="143">
        <f t="shared" si="139"/>
        <v>0</v>
      </c>
      <c r="Y805" s="143">
        <f t="shared" si="139"/>
        <v>0</v>
      </c>
      <c r="Z805" s="143">
        <f t="shared" si="139"/>
        <v>0</v>
      </c>
      <c r="AA805" s="143">
        <f t="shared" si="139"/>
        <v>0</v>
      </c>
      <c r="AB805" s="143">
        <f t="shared" si="139"/>
        <v>0</v>
      </c>
      <c r="AC805" s="143">
        <f t="shared" si="139"/>
        <v>0</v>
      </c>
      <c r="AD805" s="143">
        <f t="shared" si="139"/>
        <v>0</v>
      </c>
      <c r="AE805" s="143">
        <f t="shared" si="139"/>
        <v>0</v>
      </c>
      <c r="AF805" s="143">
        <f t="shared" si="139"/>
        <v>0</v>
      </c>
      <c r="AG805" s="143">
        <f t="shared" si="139"/>
        <v>0</v>
      </c>
      <c r="AH805" s="143">
        <f t="shared" si="139"/>
        <v>0</v>
      </c>
      <c r="AI805" s="143">
        <f t="shared" si="139"/>
        <v>0</v>
      </c>
      <c r="AJ805" s="143">
        <f t="shared" si="139"/>
        <v>0</v>
      </c>
      <c r="AK805" s="143">
        <f t="shared" si="139"/>
        <v>0</v>
      </c>
      <c r="AL805" s="143">
        <f t="shared" si="139"/>
        <v>0</v>
      </c>
      <c r="AM805" s="143">
        <f t="shared" si="139"/>
        <v>0</v>
      </c>
      <c r="AN805" s="143">
        <f t="shared" si="139"/>
        <v>0</v>
      </c>
      <c r="AO805" s="143">
        <f t="shared" si="139"/>
        <v>0</v>
      </c>
      <c r="AP805" s="143">
        <f t="shared" si="139"/>
        <v>0</v>
      </c>
      <c r="AQ805" s="143">
        <f t="shared" si="139"/>
        <v>0</v>
      </c>
      <c r="AR805" s="143">
        <f t="shared" si="139"/>
        <v>0</v>
      </c>
      <c r="AS805" s="143">
        <f t="shared" si="139"/>
        <v>0</v>
      </c>
      <c r="AT805" s="143">
        <f t="shared" si="139"/>
        <v>0</v>
      </c>
      <c r="AU805" s="143">
        <f t="shared" si="139"/>
        <v>0</v>
      </c>
      <c r="AV805" s="143">
        <f t="shared" si="139"/>
        <v>0</v>
      </c>
      <c r="AW805" s="143">
        <f t="shared" si="139"/>
        <v>0</v>
      </c>
      <c r="AX805" s="143">
        <f t="shared" si="139"/>
        <v>0</v>
      </c>
      <c r="AY805" s="143">
        <f t="shared" si="139"/>
        <v>0</v>
      </c>
      <c r="AZ805" s="143">
        <f t="shared" si="139"/>
        <v>0</v>
      </c>
      <c r="BA805" s="143">
        <f t="shared" si="139"/>
        <v>0</v>
      </c>
      <c r="BB805" s="143">
        <f t="shared" si="139"/>
        <v>0</v>
      </c>
      <c r="BC805" s="143">
        <f t="shared" si="139"/>
        <v>0</v>
      </c>
      <c r="BD805" s="143">
        <f t="shared" si="139"/>
        <v>0</v>
      </c>
      <c r="BE805" s="143">
        <f t="shared" si="139"/>
        <v>0</v>
      </c>
      <c r="BF805" s="143">
        <f t="shared" si="139"/>
        <v>0</v>
      </c>
      <c r="BG805" s="143">
        <f t="shared" si="139"/>
        <v>0</v>
      </c>
      <c r="BH805" s="143">
        <f t="shared" si="139"/>
        <v>0</v>
      </c>
      <c r="BI805" s="143">
        <f t="shared" si="139"/>
        <v>0</v>
      </c>
      <c r="BJ805" s="143">
        <f t="shared" si="139"/>
        <v>0</v>
      </c>
      <c r="BK805" s="143">
        <f t="shared" si="139"/>
        <v>0</v>
      </c>
      <c r="BL805" s="143">
        <f t="shared" si="139"/>
        <v>0</v>
      </c>
      <c r="BM805" s="143">
        <f t="shared" si="139"/>
        <v>0</v>
      </c>
      <c r="BN805" s="143">
        <f t="shared" si="139"/>
        <v>0</v>
      </c>
      <c r="BO805" s="143">
        <f t="shared" si="139"/>
        <v>0</v>
      </c>
      <c r="BP805" s="143">
        <f t="shared" si="139"/>
        <v>0</v>
      </c>
      <c r="BQ805" s="143">
        <f t="shared" si="139"/>
        <v>0</v>
      </c>
      <c r="BR805" s="143">
        <f t="shared" si="139"/>
        <v>0</v>
      </c>
      <c r="BS805" s="143">
        <f t="shared" si="137"/>
        <v>0</v>
      </c>
      <c r="BT805" s="143">
        <f t="shared" si="136"/>
        <v>0</v>
      </c>
      <c r="BU805" s="143">
        <f t="shared" si="136"/>
        <v>0</v>
      </c>
      <c r="BV805" s="143">
        <f t="shared" si="136"/>
        <v>0</v>
      </c>
      <c r="BW805" s="143">
        <f t="shared" si="136"/>
        <v>0</v>
      </c>
      <c r="BX805" s="143">
        <f t="shared" si="136"/>
        <v>0</v>
      </c>
      <c r="BY805" s="143" t="e">
        <f>BY427-#REF!</f>
        <v>#REF!</v>
      </c>
      <c r="CA805" s="143" t="e">
        <f>CA427-#REF!</f>
        <v>#REF!</v>
      </c>
      <c r="CB805" s="143" t="e">
        <f>CB427-#REF!</f>
        <v>#REF!</v>
      </c>
    </row>
    <row r="806" spans="8:80" hidden="1" x14ac:dyDescent="0.3">
      <c r="H806" s="143">
        <f t="shared" si="140"/>
        <v>0</v>
      </c>
      <c r="I806" s="143">
        <f t="shared" si="140"/>
        <v>0</v>
      </c>
      <c r="J806" s="143">
        <f t="shared" si="140"/>
        <v>0</v>
      </c>
      <c r="K806" s="143">
        <f t="shared" si="139"/>
        <v>0</v>
      </c>
      <c r="L806" s="143">
        <f t="shared" si="139"/>
        <v>0</v>
      </c>
      <c r="M806" s="143">
        <f t="shared" si="139"/>
        <v>0</v>
      </c>
      <c r="N806" s="143">
        <f t="shared" si="139"/>
        <v>0</v>
      </c>
      <c r="O806" s="143">
        <f t="shared" si="139"/>
        <v>0</v>
      </c>
      <c r="P806" s="143">
        <f t="shared" si="139"/>
        <v>0</v>
      </c>
      <c r="Q806" s="143">
        <f t="shared" si="139"/>
        <v>0</v>
      </c>
      <c r="R806" s="143">
        <f t="shared" si="139"/>
        <v>0</v>
      </c>
      <c r="S806" s="143">
        <f t="shared" si="139"/>
        <v>0</v>
      </c>
      <c r="T806" s="143">
        <f t="shared" si="139"/>
        <v>0</v>
      </c>
      <c r="U806" s="143">
        <f t="shared" si="139"/>
        <v>0</v>
      </c>
      <c r="V806" s="143">
        <f t="shared" si="139"/>
        <v>0</v>
      </c>
      <c r="W806" s="143">
        <f t="shared" si="139"/>
        <v>0</v>
      </c>
      <c r="X806" s="143">
        <f t="shared" si="139"/>
        <v>0</v>
      </c>
      <c r="Y806" s="143">
        <f t="shared" si="139"/>
        <v>0</v>
      </c>
      <c r="Z806" s="143">
        <f t="shared" si="139"/>
        <v>0</v>
      </c>
      <c r="AA806" s="143">
        <f t="shared" si="139"/>
        <v>0</v>
      </c>
      <c r="AB806" s="143">
        <f t="shared" si="139"/>
        <v>0</v>
      </c>
      <c r="AC806" s="143">
        <f t="shared" si="139"/>
        <v>0</v>
      </c>
      <c r="AD806" s="143">
        <f t="shared" si="139"/>
        <v>0</v>
      </c>
      <c r="AE806" s="143">
        <f t="shared" si="139"/>
        <v>0</v>
      </c>
      <c r="AF806" s="143">
        <f t="shared" si="139"/>
        <v>0</v>
      </c>
      <c r="AG806" s="143">
        <f t="shared" si="139"/>
        <v>0</v>
      </c>
      <c r="AH806" s="143">
        <f t="shared" si="139"/>
        <v>0</v>
      </c>
      <c r="AI806" s="143">
        <f t="shared" si="139"/>
        <v>0</v>
      </c>
      <c r="AJ806" s="143">
        <f t="shared" si="139"/>
        <v>0</v>
      </c>
      <c r="AK806" s="143">
        <f t="shared" si="139"/>
        <v>0</v>
      </c>
      <c r="AL806" s="143">
        <f t="shared" si="139"/>
        <v>0</v>
      </c>
      <c r="AM806" s="143">
        <f t="shared" si="139"/>
        <v>0</v>
      </c>
      <c r="AN806" s="143">
        <f t="shared" si="139"/>
        <v>0</v>
      </c>
      <c r="AO806" s="143">
        <f t="shared" si="139"/>
        <v>0</v>
      </c>
      <c r="AP806" s="143">
        <f t="shared" si="139"/>
        <v>0</v>
      </c>
      <c r="AQ806" s="143">
        <f t="shared" si="139"/>
        <v>0</v>
      </c>
      <c r="AR806" s="143">
        <f t="shared" si="139"/>
        <v>0</v>
      </c>
      <c r="AS806" s="143">
        <f t="shared" si="139"/>
        <v>0</v>
      </c>
      <c r="AT806" s="143">
        <f t="shared" si="139"/>
        <v>0</v>
      </c>
      <c r="AU806" s="143">
        <f t="shared" si="139"/>
        <v>0</v>
      </c>
      <c r="AV806" s="143">
        <f t="shared" si="139"/>
        <v>0</v>
      </c>
      <c r="AW806" s="143">
        <f t="shared" si="139"/>
        <v>0</v>
      </c>
      <c r="AX806" s="143">
        <f t="shared" si="139"/>
        <v>0</v>
      </c>
      <c r="AY806" s="143">
        <f t="shared" si="139"/>
        <v>0</v>
      </c>
      <c r="AZ806" s="143">
        <f t="shared" si="139"/>
        <v>0</v>
      </c>
      <c r="BA806" s="143">
        <f t="shared" si="139"/>
        <v>0</v>
      </c>
      <c r="BB806" s="143">
        <f t="shared" si="139"/>
        <v>0</v>
      </c>
      <c r="BC806" s="143">
        <f t="shared" si="139"/>
        <v>0</v>
      </c>
      <c r="BD806" s="143">
        <f t="shared" si="139"/>
        <v>0</v>
      </c>
      <c r="BE806" s="143">
        <f t="shared" si="139"/>
        <v>0</v>
      </c>
      <c r="BF806" s="143">
        <f t="shared" si="139"/>
        <v>0</v>
      </c>
      <c r="BG806" s="143">
        <f t="shared" si="139"/>
        <v>0</v>
      </c>
      <c r="BH806" s="143">
        <f t="shared" si="139"/>
        <v>0</v>
      </c>
      <c r="BI806" s="143">
        <f t="shared" si="139"/>
        <v>0</v>
      </c>
      <c r="BJ806" s="143">
        <f t="shared" si="139"/>
        <v>0</v>
      </c>
      <c r="BK806" s="143">
        <f t="shared" si="139"/>
        <v>0</v>
      </c>
      <c r="BL806" s="143">
        <f t="shared" si="139"/>
        <v>0</v>
      </c>
      <c r="BM806" s="143">
        <f t="shared" si="139"/>
        <v>0</v>
      </c>
      <c r="BN806" s="143">
        <f t="shared" si="139"/>
        <v>0</v>
      </c>
      <c r="BO806" s="143">
        <f t="shared" si="139"/>
        <v>0</v>
      </c>
      <c r="BP806" s="143">
        <f t="shared" si="139"/>
        <v>0</v>
      </c>
      <c r="BQ806" s="143">
        <f t="shared" si="139"/>
        <v>0</v>
      </c>
      <c r="BR806" s="143">
        <f t="shared" si="139"/>
        <v>0</v>
      </c>
      <c r="BS806" s="143">
        <f t="shared" si="137"/>
        <v>0</v>
      </c>
      <c r="BT806" s="143">
        <f t="shared" si="136"/>
        <v>0</v>
      </c>
      <c r="BU806" s="143">
        <f t="shared" si="136"/>
        <v>0</v>
      </c>
      <c r="BV806" s="143">
        <f t="shared" si="136"/>
        <v>0</v>
      </c>
      <c r="BW806" s="143">
        <f t="shared" si="136"/>
        <v>0</v>
      </c>
      <c r="BX806" s="143">
        <f t="shared" si="136"/>
        <v>0</v>
      </c>
      <c r="BY806" s="143" t="e">
        <f>BY428-#REF!</f>
        <v>#REF!</v>
      </c>
      <c r="CA806" s="143" t="e">
        <f>CA428-#REF!</f>
        <v>#REF!</v>
      </c>
      <c r="CB806" s="143" t="e">
        <f>CB428-#REF!</f>
        <v>#REF!</v>
      </c>
    </row>
    <row r="807" spans="8:80" hidden="1" x14ac:dyDescent="0.3">
      <c r="H807" s="143">
        <f t="shared" si="140"/>
        <v>0</v>
      </c>
      <c r="I807" s="143">
        <f t="shared" si="140"/>
        <v>0</v>
      </c>
      <c r="J807" s="143">
        <f t="shared" si="140"/>
        <v>0</v>
      </c>
      <c r="K807" s="143">
        <f t="shared" si="139"/>
        <v>0</v>
      </c>
      <c r="L807" s="143">
        <f t="shared" si="139"/>
        <v>0</v>
      </c>
      <c r="M807" s="143">
        <f t="shared" si="139"/>
        <v>0</v>
      </c>
      <c r="N807" s="143">
        <f t="shared" si="139"/>
        <v>0</v>
      </c>
      <c r="O807" s="143">
        <f t="shared" si="139"/>
        <v>0</v>
      </c>
      <c r="P807" s="143">
        <f t="shared" si="139"/>
        <v>0</v>
      </c>
      <c r="Q807" s="143">
        <f t="shared" si="139"/>
        <v>0</v>
      </c>
      <c r="R807" s="143">
        <f t="shared" si="139"/>
        <v>0</v>
      </c>
      <c r="S807" s="143">
        <f t="shared" si="139"/>
        <v>0</v>
      </c>
      <c r="T807" s="143">
        <f t="shared" si="139"/>
        <v>0</v>
      </c>
      <c r="U807" s="143">
        <f t="shared" si="139"/>
        <v>0</v>
      </c>
      <c r="V807" s="143">
        <f t="shared" si="139"/>
        <v>0</v>
      </c>
      <c r="W807" s="143">
        <f t="shared" si="139"/>
        <v>0</v>
      </c>
      <c r="X807" s="143">
        <f t="shared" si="139"/>
        <v>0</v>
      </c>
      <c r="Y807" s="143">
        <f t="shared" si="139"/>
        <v>0</v>
      </c>
      <c r="Z807" s="143">
        <f t="shared" si="139"/>
        <v>0</v>
      </c>
      <c r="AA807" s="143">
        <f t="shared" si="139"/>
        <v>0</v>
      </c>
      <c r="AB807" s="143">
        <f t="shared" si="139"/>
        <v>0</v>
      </c>
      <c r="AC807" s="143">
        <f t="shared" si="139"/>
        <v>0</v>
      </c>
      <c r="AD807" s="143">
        <f t="shared" si="139"/>
        <v>0</v>
      </c>
      <c r="AE807" s="143">
        <f t="shared" si="139"/>
        <v>0</v>
      </c>
      <c r="AF807" s="143">
        <f t="shared" si="139"/>
        <v>0</v>
      </c>
      <c r="AG807" s="143">
        <f t="shared" si="139"/>
        <v>0</v>
      </c>
      <c r="AH807" s="143">
        <f t="shared" si="139"/>
        <v>0</v>
      </c>
      <c r="AI807" s="143">
        <f t="shared" si="139"/>
        <v>0</v>
      </c>
      <c r="AJ807" s="143">
        <f t="shared" si="139"/>
        <v>0</v>
      </c>
      <c r="AK807" s="143">
        <f t="shared" si="139"/>
        <v>0</v>
      </c>
      <c r="AL807" s="143">
        <f t="shared" si="139"/>
        <v>0</v>
      </c>
      <c r="AM807" s="143">
        <f t="shared" si="139"/>
        <v>0</v>
      </c>
      <c r="AN807" s="143">
        <f t="shared" si="139"/>
        <v>0</v>
      </c>
      <c r="AO807" s="143">
        <f t="shared" si="139"/>
        <v>0</v>
      </c>
      <c r="AP807" s="143">
        <f t="shared" si="139"/>
        <v>0</v>
      </c>
      <c r="AQ807" s="143">
        <f t="shared" si="139"/>
        <v>0</v>
      </c>
      <c r="AR807" s="143">
        <f t="shared" si="139"/>
        <v>0</v>
      </c>
      <c r="AS807" s="143">
        <f t="shared" si="139"/>
        <v>0</v>
      </c>
      <c r="AT807" s="143">
        <f t="shared" si="139"/>
        <v>0</v>
      </c>
      <c r="AU807" s="143">
        <f t="shared" si="139"/>
        <v>0</v>
      </c>
      <c r="AV807" s="143">
        <f t="shared" si="139"/>
        <v>0</v>
      </c>
      <c r="AW807" s="143">
        <f t="shared" si="139"/>
        <v>0</v>
      </c>
      <c r="AX807" s="143">
        <f t="shared" si="139"/>
        <v>0</v>
      </c>
      <c r="AY807" s="143">
        <f t="shared" si="139"/>
        <v>0</v>
      </c>
      <c r="AZ807" s="143">
        <f t="shared" si="139"/>
        <v>0</v>
      </c>
      <c r="BA807" s="143">
        <f t="shared" si="139"/>
        <v>0</v>
      </c>
      <c r="BB807" s="143">
        <f t="shared" si="139"/>
        <v>0</v>
      </c>
      <c r="BC807" s="143">
        <f t="shared" si="139"/>
        <v>0</v>
      </c>
      <c r="BD807" s="143">
        <f t="shared" si="139"/>
        <v>0</v>
      </c>
      <c r="BE807" s="143">
        <f t="shared" si="139"/>
        <v>0</v>
      </c>
      <c r="BF807" s="143">
        <f t="shared" si="139"/>
        <v>0</v>
      </c>
      <c r="BG807" s="143">
        <f t="shared" si="139"/>
        <v>0</v>
      </c>
      <c r="BH807" s="143">
        <f t="shared" si="139"/>
        <v>0</v>
      </c>
      <c r="BI807" s="143">
        <f t="shared" si="139"/>
        <v>0</v>
      </c>
      <c r="BJ807" s="143">
        <f t="shared" si="139"/>
        <v>0</v>
      </c>
      <c r="BK807" s="143">
        <f t="shared" si="139"/>
        <v>0</v>
      </c>
      <c r="BL807" s="143">
        <f t="shared" si="139"/>
        <v>0</v>
      </c>
      <c r="BM807" s="143">
        <f t="shared" si="139"/>
        <v>0</v>
      </c>
      <c r="BN807" s="143">
        <f t="shared" si="139"/>
        <v>0</v>
      </c>
      <c r="BO807" s="143">
        <f t="shared" si="139"/>
        <v>0</v>
      </c>
      <c r="BP807" s="143">
        <f t="shared" si="139"/>
        <v>0</v>
      </c>
      <c r="BQ807" s="143">
        <f t="shared" si="139"/>
        <v>0</v>
      </c>
      <c r="BR807" s="143">
        <f t="shared" si="139"/>
        <v>0</v>
      </c>
      <c r="BS807" s="143">
        <f t="shared" si="137"/>
        <v>0</v>
      </c>
      <c r="BT807" s="143">
        <f t="shared" si="136"/>
        <v>0</v>
      </c>
      <c r="BU807" s="143">
        <f t="shared" si="136"/>
        <v>0</v>
      </c>
      <c r="BV807" s="143">
        <f t="shared" si="136"/>
        <v>0</v>
      </c>
      <c r="BW807" s="143">
        <f t="shared" si="136"/>
        <v>0</v>
      </c>
      <c r="BX807" s="143">
        <f t="shared" si="136"/>
        <v>0</v>
      </c>
      <c r="BY807" s="143" t="e">
        <f>BY429-#REF!</f>
        <v>#REF!</v>
      </c>
      <c r="CA807" s="143" t="e">
        <f>CA429-#REF!</f>
        <v>#REF!</v>
      </c>
      <c r="CB807" s="143" t="e">
        <f>CB429-#REF!</f>
        <v>#REF!</v>
      </c>
    </row>
    <row r="808" spans="8:80" hidden="1" x14ac:dyDescent="0.3">
      <c r="H808" s="143">
        <f t="shared" si="140"/>
        <v>250670</v>
      </c>
      <c r="I808" s="143">
        <f t="shared" si="140"/>
        <v>0</v>
      </c>
      <c r="J808" s="143">
        <f t="shared" si="140"/>
        <v>0</v>
      </c>
      <c r="K808" s="143">
        <f t="shared" si="139"/>
        <v>0</v>
      </c>
      <c r="L808" s="143">
        <f t="shared" si="139"/>
        <v>0</v>
      </c>
      <c r="M808" s="143">
        <f t="shared" si="139"/>
        <v>0</v>
      </c>
      <c r="N808" s="143">
        <f t="shared" si="139"/>
        <v>0</v>
      </c>
      <c r="O808" s="143">
        <f t="shared" si="139"/>
        <v>0</v>
      </c>
      <c r="P808" s="143">
        <f t="shared" si="139"/>
        <v>0</v>
      </c>
      <c r="Q808" s="143">
        <f t="shared" si="139"/>
        <v>0</v>
      </c>
      <c r="R808" s="143">
        <f t="shared" si="139"/>
        <v>0</v>
      </c>
      <c r="S808" s="143">
        <f t="shared" si="139"/>
        <v>0</v>
      </c>
      <c r="T808" s="143">
        <f t="shared" si="139"/>
        <v>0</v>
      </c>
      <c r="U808" s="143">
        <f t="shared" si="139"/>
        <v>0</v>
      </c>
      <c r="V808" s="143">
        <f t="shared" si="139"/>
        <v>0</v>
      </c>
      <c r="W808" s="143">
        <f t="shared" si="139"/>
        <v>0</v>
      </c>
      <c r="X808" s="143">
        <f t="shared" si="139"/>
        <v>0</v>
      </c>
      <c r="Y808" s="143">
        <f t="shared" si="139"/>
        <v>0</v>
      </c>
      <c r="Z808" s="143">
        <f t="shared" ref="Z808:BR812" si="141">Z430-CR430</f>
        <v>0</v>
      </c>
      <c r="AA808" s="143">
        <f t="shared" si="141"/>
        <v>0</v>
      </c>
      <c r="AB808" s="143">
        <f t="shared" si="141"/>
        <v>0</v>
      </c>
      <c r="AC808" s="143">
        <f t="shared" si="141"/>
        <v>0</v>
      </c>
      <c r="AD808" s="143">
        <f t="shared" si="141"/>
        <v>0</v>
      </c>
      <c r="AE808" s="143">
        <f t="shared" si="141"/>
        <v>0</v>
      </c>
      <c r="AF808" s="143">
        <f t="shared" si="141"/>
        <v>0</v>
      </c>
      <c r="AG808" s="143">
        <f t="shared" si="141"/>
        <v>250670</v>
      </c>
      <c r="AH808" s="143">
        <f t="shared" si="141"/>
        <v>0</v>
      </c>
      <c r="AI808" s="143">
        <f t="shared" si="141"/>
        <v>0</v>
      </c>
      <c r="AJ808" s="143">
        <f t="shared" si="141"/>
        <v>0</v>
      </c>
      <c r="AK808" s="143">
        <f t="shared" si="141"/>
        <v>0</v>
      </c>
      <c r="AL808" s="143">
        <f t="shared" si="141"/>
        <v>0</v>
      </c>
      <c r="AM808" s="143">
        <f t="shared" si="141"/>
        <v>0</v>
      </c>
      <c r="AN808" s="143">
        <f t="shared" si="141"/>
        <v>0</v>
      </c>
      <c r="AO808" s="143">
        <f t="shared" si="141"/>
        <v>0</v>
      </c>
      <c r="AP808" s="143">
        <f t="shared" si="141"/>
        <v>0</v>
      </c>
      <c r="AQ808" s="143">
        <f t="shared" si="141"/>
        <v>0</v>
      </c>
      <c r="AR808" s="143">
        <f t="shared" si="141"/>
        <v>0</v>
      </c>
      <c r="AS808" s="143">
        <f t="shared" si="141"/>
        <v>0</v>
      </c>
      <c r="AT808" s="143">
        <f t="shared" si="141"/>
        <v>0</v>
      </c>
      <c r="AU808" s="143">
        <f t="shared" si="141"/>
        <v>0</v>
      </c>
      <c r="AV808" s="143">
        <f t="shared" si="141"/>
        <v>0</v>
      </c>
      <c r="AW808" s="143">
        <f t="shared" si="141"/>
        <v>0</v>
      </c>
      <c r="AX808" s="143">
        <f t="shared" si="141"/>
        <v>0</v>
      </c>
      <c r="AY808" s="143">
        <f t="shared" si="141"/>
        <v>0</v>
      </c>
      <c r="AZ808" s="143">
        <f t="shared" si="141"/>
        <v>0</v>
      </c>
      <c r="BA808" s="143">
        <f t="shared" si="141"/>
        <v>0</v>
      </c>
      <c r="BB808" s="143">
        <f t="shared" si="141"/>
        <v>0</v>
      </c>
      <c r="BC808" s="143">
        <f t="shared" si="141"/>
        <v>0</v>
      </c>
      <c r="BD808" s="143">
        <f t="shared" si="141"/>
        <v>0</v>
      </c>
      <c r="BE808" s="143">
        <f t="shared" si="141"/>
        <v>0</v>
      </c>
      <c r="BF808" s="143">
        <f t="shared" si="141"/>
        <v>1335891</v>
      </c>
      <c r="BG808" s="143">
        <f t="shared" si="141"/>
        <v>0</v>
      </c>
      <c r="BH808" s="143">
        <f t="shared" si="141"/>
        <v>0</v>
      </c>
      <c r="BI808" s="143">
        <f t="shared" si="141"/>
        <v>0</v>
      </c>
      <c r="BJ808" s="143">
        <f t="shared" si="141"/>
        <v>0</v>
      </c>
      <c r="BK808" s="143">
        <f t="shared" si="141"/>
        <v>0</v>
      </c>
      <c r="BL808" s="143">
        <f t="shared" si="141"/>
        <v>0</v>
      </c>
      <c r="BM808" s="143">
        <f t="shared" si="141"/>
        <v>0</v>
      </c>
      <c r="BN808" s="143">
        <f t="shared" si="141"/>
        <v>0</v>
      </c>
      <c r="BO808" s="143">
        <f t="shared" si="141"/>
        <v>0</v>
      </c>
      <c r="BP808" s="143">
        <f t="shared" si="141"/>
        <v>0</v>
      </c>
      <c r="BQ808" s="143">
        <f t="shared" si="141"/>
        <v>0</v>
      </c>
      <c r="BR808" s="143">
        <f t="shared" si="141"/>
        <v>0</v>
      </c>
      <c r="BS808" s="143">
        <f t="shared" si="137"/>
        <v>0</v>
      </c>
      <c r="BT808" s="143">
        <f t="shared" si="136"/>
        <v>0</v>
      </c>
      <c r="BU808" s="143">
        <f t="shared" si="136"/>
        <v>1586561</v>
      </c>
      <c r="BV808" s="143">
        <f t="shared" si="136"/>
        <v>0</v>
      </c>
      <c r="BW808" s="143">
        <f t="shared" si="136"/>
        <v>0</v>
      </c>
      <c r="BX808" s="143">
        <f t="shared" si="136"/>
        <v>0</v>
      </c>
      <c r="BY808" s="143" t="e">
        <f>BY430-#REF!</f>
        <v>#REF!</v>
      </c>
      <c r="CA808" s="143" t="e">
        <f>CA430-#REF!</f>
        <v>#REF!</v>
      </c>
      <c r="CB808" s="143" t="e">
        <f>CB430-#REF!</f>
        <v>#REF!</v>
      </c>
    </row>
    <row r="809" spans="8:80" hidden="1" x14ac:dyDescent="0.3">
      <c r="H809" s="143">
        <f t="shared" si="140"/>
        <v>250670</v>
      </c>
      <c r="I809" s="143">
        <f t="shared" si="140"/>
        <v>0</v>
      </c>
      <c r="J809" s="143">
        <f t="shared" si="140"/>
        <v>0</v>
      </c>
      <c r="K809" s="143">
        <f t="shared" si="140"/>
        <v>0</v>
      </c>
      <c r="L809" s="143">
        <f t="shared" si="140"/>
        <v>0</v>
      </c>
      <c r="M809" s="143">
        <f t="shared" si="140"/>
        <v>0</v>
      </c>
      <c r="N809" s="143">
        <f t="shared" si="140"/>
        <v>0</v>
      </c>
      <c r="O809" s="143">
        <f t="shared" si="140"/>
        <v>0</v>
      </c>
      <c r="P809" s="143">
        <f t="shared" si="140"/>
        <v>0</v>
      </c>
      <c r="Q809" s="143">
        <f t="shared" si="140"/>
        <v>0</v>
      </c>
      <c r="R809" s="143">
        <f t="shared" si="140"/>
        <v>0</v>
      </c>
      <c r="S809" s="143">
        <f t="shared" si="140"/>
        <v>0</v>
      </c>
      <c r="T809" s="143">
        <f t="shared" si="140"/>
        <v>0</v>
      </c>
      <c r="U809" s="143">
        <f t="shared" si="140"/>
        <v>0</v>
      </c>
      <c r="V809" s="143">
        <f t="shared" si="140"/>
        <v>0</v>
      </c>
      <c r="W809" s="143">
        <f t="shared" si="140"/>
        <v>0</v>
      </c>
      <c r="X809" s="143">
        <f t="shared" ref="X809:Y812" si="142">X431-CP431</f>
        <v>0</v>
      </c>
      <c r="Y809" s="143">
        <f t="shared" si="142"/>
        <v>0</v>
      </c>
      <c r="Z809" s="143">
        <f t="shared" si="141"/>
        <v>0</v>
      </c>
      <c r="AA809" s="143">
        <f t="shared" si="141"/>
        <v>0</v>
      </c>
      <c r="AB809" s="143">
        <f t="shared" si="141"/>
        <v>0</v>
      </c>
      <c r="AC809" s="143">
        <f t="shared" si="141"/>
        <v>0</v>
      </c>
      <c r="AD809" s="143">
        <f t="shared" si="141"/>
        <v>0</v>
      </c>
      <c r="AE809" s="143">
        <f t="shared" si="141"/>
        <v>0</v>
      </c>
      <c r="AF809" s="143">
        <f t="shared" si="141"/>
        <v>0</v>
      </c>
      <c r="AG809" s="143">
        <f t="shared" si="141"/>
        <v>250670</v>
      </c>
      <c r="AH809" s="143">
        <f t="shared" si="141"/>
        <v>0</v>
      </c>
      <c r="AI809" s="143">
        <f t="shared" si="141"/>
        <v>0</v>
      </c>
      <c r="AJ809" s="143">
        <f t="shared" si="141"/>
        <v>0</v>
      </c>
      <c r="AK809" s="143">
        <f t="shared" si="141"/>
        <v>0</v>
      </c>
      <c r="AL809" s="143">
        <f t="shared" si="141"/>
        <v>0</v>
      </c>
      <c r="AM809" s="143">
        <f t="shared" si="141"/>
        <v>0</v>
      </c>
      <c r="AN809" s="143">
        <f t="shared" si="141"/>
        <v>0</v>
      </c>
      <c r="AO809" s="143">
        <f t="shared" si="141"/>
        <v>0</v>
      </c>
      <c r="AP809" s="143">
        <f t="shared" si="141"/>
        <v>0</v>
      </c>
      <c r="AQ809" s="143">
        <f t="shared" si="141"/>
        <v>0</v>
      </c>
      <c r="AR809" s="143">
        <f t="shared" si="141"/>
        <v>0</v>
      </c>
      <c r="AS809" s="143">
        <f t="shared" si="141"/>
        <v>0</v>
      </c>
      <c r="AT809" s="143">
        <f t="shared" si="141"/>
        <v>0</v>
      </c>
      <c r="AU809" s="143">
        <f t="shared" si="141"/>
        <v>0</v>
      </c>
      <c r="AV809" s="143">
        <f t="shared" si="141"/>
        <v>0</v>
      </c>
      <c r="AW809" s="143">
        <f t="shared" si="141"/>
        <v>0</v>
      </c>
      <c r="AX809" s="143">
        <f t="shared" si="141"/>
        <v>0</v>
      </c>
      <c r="AY809" s="143">
        <f t="shared" si="141"/>
        <v>0</v>
      </c>
      <c r="AZ809" s="143">
        <f t="shared" si="141"/>
        <v>0</v>
      </c>
      <c r="BA809" s="143">
        <f t="shared" si="141"/>
        <v>0</v>
      </c>
      <c r="BB809" s="143">
        <f t="shared" si="141"/>
        <v>0</v>
      </c>
      <c r="BC809" s="143">
        <f t="shared" si="141"/>
        <v>0</v>
      </c>
      <c r="BD809" s="143">
        <f t="shared" si="141"/>
        <v>0</v>
      </c>
      <c r="BE809" s="143">
        <f t="shared" si="141"/>
        <v>0</v>
      </c>
      <c r="BF809" s="143">
        <f t="shared" si="141"/>
        <v>1335891</v>
      </c>
      <c r="BG809" s="143">
        <f t="shared" si="141"/>
        <v>0</v>
      </c>
      <c r="BH809" s="143">
        <f t="shared" si="141"/>
        <v>0</v>
      </c>
      <c r="BI809" s="143">
        <f t="shared" si="141"/>
        <v>0</v>
      </c>
      <c r="BJ809" s="143">
        <f t="shared" si="141"/>
        <v>0</v>
      </c>
      <c r="BK809" s="143">
        <f t="shared" si="141"/>
        <v>0</v>
      </c>
      <c r="BL809" s="143">
        <f t="shared" si="141"/>
        <v>0</v>
      </c>
      <c r="BM809" s="143">
        <f t="shared" si="141"/>
        <v>0</v>
      </c>
      <c r="BN809" s="143">
        <f t="shared" si="141"/>
        <v>0</v>
      </c>
      <c r="BO809" s="143">
        <f t="shared" si="141"/>
        <v>0</v>
      </c>
      <c r="BP809" s="143">
        <f t="shared" si="141"/>
        <v>0</v>
      </c>
      <c r="BQ809" s="143">
        <f t="shared" si="141"/>
        <v>0</v>
      </c>
      <c r="BR809" s="143">
        <f t="shared" si="141"/>
        <v>0</v>
      </c>
      <c r="BS809" s="143">
        <f t="shared" si="137"/>
        <v>0</v>
      </c>
      <c r="BT809" s="143">
        <f t="shared" si="136"/>
        <v>0</v>
      </c>
      <c r="BU809" s="143">
        <f t="shared" si="136"/>
        <v>1586561</v>
      </c>
      <c r="BV809" s="143">
        <f t="shared" si="136"/>
        <v>0</v>
      </c>
      <c r="BW809" s="143">
        <f t="shared" si="136"/>
        <v>0</v>
      </c>
      <c r="BX809" s="143">
        <f t="shared" si="136"/>
        <v>0</v>
      </c>
      <c r="BY809" s="143" t="e">
        <f>BY431-#REF!</f>
        <v>#REF!</v>
      </c>
      <c r="CA809" s="143" t="e">
        <f>CA431-#REF!</f>
        <v>#REF!</v>
      </c>
      <c r="CB809" s="143" t="e">
        <f>CB431-#REF!</f>
        <v>#REF!</v>
      </c>
    </row>
    <row r="810" spans="8:80" hidden="1" x14ac:dyDescent="0.3">
      <c r="H810" s="143">
        <f t="shared" si="140"/>
        <v>0</v>
      </c>
      <c r="I810" s="143">
        <f t="shared" si="140"/>
        <v>0</v>
      </c>
      <c r="J810" s="143">
        <f t="shared" si="140"/>
        <v>0</v>
      </c>
      <c r="K810" s="143">
        <f t="shared" si="140"/>
        <v>0</v>
      </c>
      <c r="L810" s="143">
        <f t="shared" si="140"/>
        <v>0</v>
      </c>
      <c r="M810" s="143">
        <f t="shared" si="140"/>
        <v>0</v>
      </c>
      <c r="N810" s="143">
        <f t="shared" si="140"/>
        <v>0</v>
      </c>
      <c r="O810" s="143">
        <f t="shared" si="140"/>
        <v>0</v>
      </c>
      <c r="P810" s="143">
        <f t="shared" si="140"/>
        <v>0</v>
      </c>
      <c r="Q810" s="143">
        <f t="shared" si="140"/>
        <v>0</v>
      </c>
      <c r="R810" s="143">
        <f t="shared" si="140"/>
        <v>0</v>
      </c>
      <c r="S810" s="143">
        <f t="shared" si="140"/>
        <v>0</v>
      </c>
      <c r="T810" s="143">
        <f t="shared" si="140"/>
        <v>0</v>
      </c>
      <c r="U810" s="143">
        <f t="shared" si="140"/>
        <v>0</v>
      </c>
      <c r="V810" s="143">
        <f t="shared" si="140"/>
        <v>0</v>
      </c>
      <c r="W810" s="143">
        <f t="shared" si="140"/>
        <v>0</v>
      </c>
      <c r="X810" s="143">
        <f t="shared" si="142"/>
        <v>0</v>
      </c>
      <c r="Y810" s="143">
        <f t="shared" si="142"/>
        <v>0</v>
      </c>
      <c r="Z810" s="143">
        <f t="shared" si="141"/>
        <v>0</v>
      </c>
      <c r="AA810" s="143">
        <f t="shared" si="141"/>
        <v>0</v>
      </c>
      <c r="AB810" s="143">
        <f t="shared" si="141"/>
        <v>0</v>
      </c>
      <c r="AC810" s="143">
        <f t="shared" si="141"/>
        <v>0</v>
      </c>
      <c r="AD810" s="143">
        <f t="shared" si="141"/>
        <v>0</v>
      </c>
      <c r="AE810" s="143">
        <f t="shared" si="141"/>
        <v>0</v>
      </c>
      <c r="AF810" s="143">
        <f t="shared" si="141"/>
        <v>0</v>
      </c>
      <c r="AG810" s="143">
        <f t="shared" si="141"/>
        <v>0</v>
      </c>
      <c r="AH810" s="143">
        <f t="shared" si="141"/>
        <v>0</v>
      </c>
      <c r="AI810" s="143">
        <f t="shared" si="141"/>
        <v>0</v>
      </c>
      <c r="AJ810" s="143">
        <f t="shared" si="141"/>
        <v>0</v>
      </c>
      <c r="AK810" s="143">
        <f t="shared" si="141"/>
        <v>0</v>
      </c>
      <c r="AL810" s="143">
        <f t="shared" si="141"/>
        <v>0</v>
      </c>
      <c r="AM810" s="143">
        <f t="shared" si="141"/>
        <v>0</v>
      </c>
      <c r="AN810" s="143">
        <f t="shared" si="141"/>
        <v>0</v>
      </c>
      <c r="AO810" s="143">
        <f t="shared" si="141"/>
        <v>0</v>
      </c>
      <c r="AP810" s="143">
        <f t="shared" si="141"/>
        <v>0</v>
      </c>
      <c r="AQ810" s="143">
        <f t="shared" si="141"/>
        <v>0</v>
      </c>
      <c r="AR810" s="143">
        <f t="shared" si="141"/>
        <v>0</v>
      </c>
      <c r="AS810" s="143">
        <f t="shared" si="141"/>
        <v>0</v>
      </c>
      <c r="AT810" s="143">
        <f t="shared" si="141"/>
        <v>0</v>
      </c>
      <c r="AU810" s="143">
        <f t="shared" si="141"/>
        <v>0</v>
      </c>
      <c r="AV810" s="143">
        <f t="shared" si="141"/>
        <v>0</v>
      </c>
      <c r="AW810" s="143">
        <f t="shared" si="141"/>
        <v>0</v>
      </c>
      <c r="AX810" s="143">
        <f t="shared" si="141"/>
        <v>0</v>
      </c>
      <c r="AY810" s="143">
        <f t="shared" si="141"/>
        <v>0</v>
      </c>
      <c r="AZ810" s="143">
        <f t="shared" si="141"/>
        <v>0</v>
      </c>
      <c r="BA810" s="143">
        <f t="shared" si="141"/>
        <v>0</v>
      </c>
      <c r="BB810" s="143">
        <f t="shared" si="141"/>
        <v>0</v>
      </c>
      <c r="BC810" s="143">
        <f t="shared" si="141"/>
        <v>0</v>
      </c>
      <c r="BD810" s="143">
        <f t="shared" si="141"/>
        <v>0</v>
      </c>
      <c r="BE810" s="143">
        <f t="shared" si="141"/>
        <v>0</v>
      </c>
      <c r="BF810" s="143">
        <f t="shared" si="141"/>
        <v>0</v>
      </c>
      <c r="BG810" s="143">
        <f t="shared" si="141"/>
        <v>0</v>
      </c>
      <c r="BH810" s="143">
        <f t="shared" si="141"/>
        <v>0</v>
      </c>
      <c r="BI810" s="143">
        <f t="shared" si="141"/>
        <v>0</v>
      </c>
      <c r="BJ810" s="143">
        <f t="shared" si="141"/>
        <v>0</v>
      </c>
      <c r="BK810" s="143">
        <f t="shared" si="141"/>
        <v>0</v>
      </c>
      <c r="BL810" s="143">
        <f t="shared" si="141"/>
        <v>0</v>
      </c>
      <c r="BM810" s="143">
        <f t="shared" si="141"/>
        <v>0</v>
      </c>
      <c r="BN810" s="143">
        <f t="shared" si="141"/>
        <v>0</v>
      </c>
      <c r="BO810" s="143">
        <f t="shared" si="141"/>
        <v>0</v>
      </c>
      <c r="BP810" s="143">
        <f t="shared" si="141"/>
        <v>0</v>
      </c>
      <c r="BQ810" s="143">
        <f t="shared" si="141"/>
        <v>0</v>
      </c>
      <c r="BR810" s="143">
        <f t="shared" si="141"/>
        <v>0</v>
      </c>
      <c r="BS810" s="143">
        <f t="shared" si="137"/>
        <v>0</v>
      </c>
      <c r="BT810" s="143">
        <f t="shared" si="136"/>
        <v>0</v>
      </c>
      <c r="BU810" s="143">
        <f t="shared" si="136"/>
        <v>0</v>
      </c>
      <c r="BV810" s="143">
        <f t="shared" si="136"/>
        <v>0</v>
      </c>
      <c r="BW810" s="143">
        <f t="shared" si="136"/>
        <v>0</v>
      </c>
      <c r="BX810" s="143">
        <f t="shared" si="136"/>
        <v>0</v>
      </c>
      <c r="BY810" s="143" t="e">
        <f>BY432-#REF!</f>
        <v>#REF!</v>
      </c>
      <c r="CA810" s="143" t="e">
        <f>CA432-#REF!</f>
        <v>#REF!</v>
      </c>
      <c r="CB810" s="143" t="e">
        <f>CB432-#REF!</f>
        <v>#REF!</v>
      </c>
    </row>
    <row r="811" spans="8:80" hidden="1" x14ac:dyDescent="0.3">
      <c r="H811" s="143">
        <f t="shared" si="140"/>
        <v>0</v>
      </c>
      <c r="I811" s="143">
        <f t="shared" si="140"/>
        <v>0</v>
      </c>
      <c r="J811" s="143">
        <f t="shared" si="140"/>
        <v>0</v>
      </c>
      <c r="K811" s="143">
        <f t="shared" si="140"/>
        <v>0</v>
      </c>
      <c r="L811" s="143">
        <f t="shared" si="140"/>
        <v>0</v>
      </c>
      <c r="M811" s="143">
        <f t="shared" si="140"/>
        <v>0</v>
      </c>
      <c r="N811" s="143">
        <f t="shared" si="140"/>
        <v>0</v>
      </c>
      <c r="O811" s="143">
        <f t="shared" si="140"/>
        <v>0</v>
      </c>
      <c r="P811" s="143">
        <f t="shared" si="140"/>
        <v>0</v>
      </c>
      <c r="Q811" s="143">
        <f t="shared" si="140"/>
        <v>0</v>
      </c>
      <c r="R811" s="143">
        <f t="shared" si="140"/>
        <v>0</v>
      </c>
      <c r="S811" s="143">
        <f t="shared" si="140"/>
        <v>0</v>
      </c>
      <c r="T811" s="143">
        <f t="shared" si="140"/>
        <v>0</v>
      </c>
      <c r="U811" s="143">
        <f t="shared" si="140"/>
        <v>0</v>
      </c>
      <c r="V811" s="143">
        <f t="shared" si="140"/>
        <v>0</v>
      </c>
      <c r="W811" s="143">
        <f t="shared" si="140"/>
        <v>0</v>
      </c>
      <c r="X811" s="143">
        <f t="shared" si="142"/>
        <v>0</v>
      </c>
      <c r="Y811" s="143">
        <f t="shared" si="142"/>
        <v>0</v>
      </c>
      <c r="Z811" s="143">
        <f t="shared" si="141"/>
        <v>0</v>
      </c>
      <c r="AA811" s="143">
        <f t="shared" si="141"/>
        <v>0</v>
      </c>
      <c r="AB811" s="143">
        <f t="shared" si="141"/>
        <v>0</v>
      </c>
      <c r="AC811" s="143">
        <f t="shared" si="141"/>
        <v>0</v>
      </c>
      <c r="AD811" s="143">
        <f t="shared" si="141"/>
        <v>0</v>
      </c>
      <c r="AE811" s="143">
        <f t="shared" si="141"/>
        <v>0</v>
      </c>
      <c r="AF811" s="143">
        <f t="shared" si="141"/>
        <v>0</v>
      </c>
      <c r="AG811" s="143">
        <f t="shared" si="141"/>
        <v>0</v>
      </c>
      <c r="AH811" s="143">
        <f t="shared" si="141"/>
        <v>0</v>
      </c>
      <c r="AI811" s="143">
        <f t="shared" si="141"/>
        <v>0</v>
      </c>
      <c r="AJ811" s="143">
        <f t="shared" si="141"/>
        <v>0</v>
      </c>
      <c r="AK811" s="143">
        <f t="shared" si="141"/>
        <v>0</v>
      </c>
      <c r="AL811" s="143">
        <f t="shared" si="141"/>
        <v>0</v>
      </c>
      <c r="AM811" s="143">
        <f t="shared" si="141"/>
        <v>0</v>
      </c>
      <c r="AN811" s="143">
        <f t="shared" si="141"/>
        <v>0</v>
      </c>
      <c r="AO811" s="143">
        <f t="shared" si="141"/>
        <v>0</v>
      </c>
      <c r="AP811" s="143">
        <f t="shared" si="141"/>
        <v>0</v>
      </c>
      <c r="AQ811" s="143">
        <f t="shared" si="141"/>
        <v>0</v>
      </c>
      <c r="AR811" s="143">
        <f t="shared" si="141"/>
        <v>0</v>
      </c>
      <c r="AS811" s="143">
        <f t="shared" si="141"/>
        <v>0</v>
      </c>
      <c r="AT811" s="143">
        <f t="shared" si="141"/>
        <v>0</v>
      </c>
      <c r="AU811" s="143">
        <f t="shared" si="141"/>
        <v>0</v>
      </c>
      <c r="AV811" s="143">
        <f t="shared" si="141"/>
        <v>0</v>
      </c>
      <c r="AW811" s="143">
        <f t="shared" si="141"/>
        <v>0</v>
      </c>
      <c r="AX811" s="143">
        <f t="shared" si="141"/>
        <v>0</v>
      </c>
      <c r="AY811" s="143">
        <f t="shared" si="141"/>
        <v>0</v>
      </c>
      <c r="AZ811" s="143">
        <f t="shared" si="141"/>
        <v>0</v>
      </c>
      <c r="BA811" s="143">
        <f t="shared" si="141"/>
        <v>0</v>
      </c>
      <c r="BB811" s="143">
        <f t="shared" si="141"/>
        <v>0</v>
      </c>
      <c r="BC811" s="143">
        <f t="shared" si="141"/>
        <v>0</v>
      </c>
      <c r="BD811" s="143">
        <f t="shared" si="141"/>
        <v>0</v>
      </c>
      <c r="BE811" s="143">
        <f t="shared" si="141"/>
        <v>0</v>
      </c>
      <c r="BF811" s="143">
        <f t="shared" si="141"/>
        <v>290637</v>
      </c>
      <c r="BG811" s="143">
        <f t="shared" si="141"/>
        <v>0</v>
      </c>
      <c r="BH811" s="143">
        <f t="shared" si="141"/>
        <v>0</v>
      </c>
      <c r="BI811" s="143">
        <f t="shared" si="141"/>
        <v>0</v>
      </c>
      <c r="BJ811" s="143">
        <f t="shared" si="141"/>
        <v>0</v>
      </c>
      <c r="BK811" s="143">
        <f t="shared" si="141"/>
        <v>0</v>
      </c>
      <c r="BL811" s="143">
        <f t="shared" si="141"/>
        <v>0</v>
      </c>
      <c r="BM811" s="143">
        <f t="shared" si="141"/>
        <v>0</v>
      </c>
      <c r="BN811" s="143">
        <f t="shared" si="141"/>
        <v>0</v>
      </c>
      <c r="BO811" s="143">
        <f t="shared" si="141"/>
        <v>0</v>
      </c>
      <c r="BP811" s="143">
        <f t="shared" si="141"/>
        <v>0</v>
      </c>
      <c r="BQ811" s="143">
        <f t="shared" si="141"/>
        <v>0</v>
      </c>
      <c r="BR811" s="143">
        <f t="shared" si="141"/>
        <v>0</v>
      </c>
      <c r="BS811" s="143">
        <f t="shared" si="137"/>
        <v>0</v>
      </c>
      <c r="BT811" s="143">
        <f t="shared" si="136"/>
        <v>0</v>
      </c>
      <c r="BU811" s="143">
        <f t="shared" si="136"/>
        <v>290637</v>
      </c>
      <c r="BV811" s="143">
        <f t="shared" si="136"/>
        <v>0</v>
      </c>
      <c r="BW811" s="143">
        <f t="shared" si="136"/>
        <v>0</v>
      </c>
      <c r="BX811" s="143">
        <f t="shared" si="136"/>
        <v>0</v>
      </c>
      <c r="BY811" s="143" t="e">
        <f>BY433-#REF!</f>
        <v>#REF!</v>
      </c>
      <c r="CA811" s="143" t="e">
        <f>CA433-#REF!</f>
        <v>#REF!</v>
      </c>
      <c r="CB811" s="143" t="e">
        <f>CB433-#REF!</f>
        <v>#REF!</v>
      </c>
    </row>
    <row r="812" spans="8:80" hidden="1" x14ac:dyDescent="0.3">
      <c r="H812" s="143">
        <f t="shared" si="140"/>
        <v>0</v>
      </c>
      <c r="I812" s="143">
        <f t="shared" si="140"/>
        <v>0</v>
      </c>
      <c r="J812" s="143">
        <f t="shared" si="140"/>
        <v>0</v>
      </c>
      <c r="K812" s="143">
        <f t="shared" si="140"/>
        <v>0</v>
      </c>
      <c r="L812" s="143">
        <f t="shared" si="140"/>
        <v>0</v>
      </c>
      <c r="M812" s="143">
        <f t="shared" si="140"/>
        <v>0</v>
      </c>
      <c r="N812" s="143">
        <f t="shared" si="140"/>
        <v>0</v>
      </c>
      <c r="O812" s="143">
        <f t="shared" si="140"/>
        <v>0</v>
      </c>
      <c r="P812" s="143">
        <f t="shared" si="140"/>
        <v>0</v>
      </c>
      <c r="Q812" s="143">
        <f t="shared" si="140"/>
        <v>0</v>
      </c>
      <c r="R812" s="143">
        <f t="shared" si="140"/>
        <v>0</v>
      </c>
      <c r="S812" s="143">
        <f t="shared" si="140"/>
        <v>0</v>
      </c>
      <c r="T812" s="143">
        <f t="shared" si="140"/>
        <v>0</v>
      </c>
      <c r="U812" s="143">
        <f t="shared" si="140"/>
        <v>0</v>
      </c>
      <c r="V812" s="143">
        <f t="shared" si="140"/>
        <v>0</v>
      </c>
      <c r="W812" s="143">
        <f t="shared" si="140"/>
        <v>0</v>
      </c>
      <c r="X812" s="143">
        <f t="shared" si="142"/>
        <v>0</v>
      </c>
      <c r="Y812" s="143">
        <f t="shared" si="142"/>
        <v>0</v>
      </c>
      <c r="Z812" s="143">
        <f t="shared" si="141"/>
        <v>0</v>
      </c>
      <c r="AA812" s="143">
        <f t="shared" si="141"/>
        <v>0</v>
      </c>
      <c r="AB812" s="143">
        <f t="shared" si="141"/>
        <v>0</v>
      </c>
      <c r="AC812" s="143">
        <f t="shared" si="141"/>
        <v>0</v>
      </c>
      <c r="AD812" s="143">
        <f t="shared" si="141"/>
        <v>0</v>
      </c>
      <c r="AE812" s="143">
        <f t="shared" si="141"/>
        <v>0</v>
      </c>
      <c r="AF812" s="143">
        <f t="shared" si="141"/>
        <v>0</v>
      </c>
      <c r="AG812" s="143">
        <f t="shared" si="141"/>
        <v>0</v>
      </c>
      <c r="AH812" s="143">
        <f t="shared" si="141"/>
        <v>0</v>
      </c>
      <c r="AI812" s="143">
        <f t="shared" si="141"/>
        <v>0</v>
      </c>
      <c r="AJ812" s="143">
        <f t="shared" si="141"/>
        <v>0</v>
      </c>
      <c r="AK812" s="143">
        <f t="shared" si="141"/>
        <v>0</v>
      </c>
      <c r="AL812" s="143">
        <f t="shared" si="141"/>
        <v>0</v>
      </c>
      <c r="AM812" s="143">
        <f t="shared" si="141"/>
        <v>0</v>
      </c>
      <c r="AN812" s="143">
        <f t="shared" si="141"/>
        <v>0</v>
      </c>
      <c r="AO812" s="143">
        <f t="shared" si="141"/>
        <v>0</v>
      </c>
      <c r="AP812" s="143">
        <f t="shared" si="141"/>
        <v>0</v>
      </c>
      <c r="AQ812" s="143">
        <f t="shared" si="141"/>
        <v>0</v>
      </c>
      <c r="AR812" s="143">
        <f t="shared" si="141"/>
        <v>0</v>
      </c>
      <c r="AS812" s="143">
        <f t="shared" si="141"/>
        <v>0</v>
      </c>
      <c r="AT812" s="143">
        <f t="shared" si="141"/>
        <v>0</v>
      </c>
      <c r="AU812" s="143">
        <f t="shared" si="141"/>
        <v>0</v>
      </c>
      <c r="AV812" s="143">
        <f t="shared" si="141"/>
        <v>0</v>
      </c>
      <c r="AW812" s="143">
        <f t="shared" si="141"/>
        <v>0</v>
      </c>
      <c r="AX812" s="143">
        <f t="shared" si="141"/>
        <v>0</v>
      </c>
      <c r="AY812" s="143">
        <f t="shared" si="141"/>
        <v>0</v>
      </c>
      <c r="AZ812" s="143">
        <f t="shared" si="141"/>
        <v>0</v>
      </c>
      <c r="BA812" s="143">
        <f t="shared" si="141"/>
        <v>0</v>
      </c>
      <c r="BB812" s="143">
        <f t="shared" si="141"/>
        <v>0</v>
      </c>
      <c r="BC812" s="143">
        <f t="shared" si="141"/>
        <v>0</v>
      </c>
      <c r="BD812" s="143">
        <f t="shared" si="141"/>
        <v>0</v>
      </c>
      <c r="BE812" s="143">
        <f t="shared" si="141"/>
        <v>0</v>
      </c>
      <c r="BF812" s="143">
        <f t="shared" si="141"/>
        <v>290637</v>
      </c>
      <c r="BG812" s="143">
        <f t="shared" si="141"/>
        <v>0</v>
      </c>
      <c r="BH812" s="143">
        <f t="shared" si="141"/>
        <v>0</v>
      </c>
      <c r="BI812" s="143">
        <f t="shared" si="141"/>
        <v>0</v>
      </c>
      <c r="BJ812" s="143">
        <f t="shared" si="141"/>
        <v>0</v>
      </c>
      <c r="BK812" s="143">
        <f t="shared" si="141"/>
        <v>0</v>
      </c>
      <c r="BL812" s="143">
        <f t="shared" si="141"/>
        <v>0</v>
      </c>
      <c r="BM812" s="143">
        <f t="shared" si="141"/>
        <v>0</v>
      </c>
      <c r="BN812" s="143">
        <f t="shared" si="141"/>
        <v>0</v>
      </c>
      <c r="BO812" s="143">
        <f t="shared" si="141"/>
        <v>0</v>
      </c>
      <c r="BP812" s="143">
        <f t="shared" si="141"/>
        <v>0</v>
      </c>
      <c r="BQ812" s="143">
        <f t="shared" si="141"/>
        <v>0</v>
      </c>
      <c r="BR812" s="143">
        <f t="shared" si="141"/>
        <v>0</v>
      </c>
      <c r="BS812" s="143">
        <f t="shared" si="137"/>
        <v>0</v>
      </c>
      <c r="BT812" s="143">
        <f t="shared" ref="BT812:BX812" si="143">BT434-EL434</f>
        <v>0</v>
      </c>
      <c r="BU812" s="143">
        <f t="shared" si="143"/>
        <v>290637</v>
      </c>
      <c r="BV812" s="143">
        <f t="shared" si="143"/>
        <v>0</v>
      </c>
      <c r="BW812" s="143">
        <f t="shared" si="143"/>
        <v>0</v>
      </c>
      <c r="BX812" s="143">
        <f t="shared" si="143"/>
        <v>0</v>
      </c>
      <c r="BY812" s="143" t="e">
        <f>BY434-#REF!</f>
        <v>#REF!</v>
      </c>
      <c r="CA812" s="143" t="e">
        <f>CA434-#REF!</f>
        <v>#REF!</v>
      </c>
      <c r="CB812" s="143" t="e">
        <f>CB434-#REF!</f>
        <v>#REF!</v>
      </c>
    </row>
    <row r="813" spans="8:80" hidden="1" x14ac:dyDescent="0.3">
      <c r="H813" s="143">
        <f t="shared" ref="H813:BS816" si="144">H438-BZ438</f>
        <v>0</v>
      </c>
      <c r="I813" s="143">
        <f t="shared" si="144"/>
        <v>0</v>
      </c>
      <c r="J813" s="143">
        <f t="shared" si="144"/>
        <v>0</v>
      </c>
      <c r="K813" s="143">
        <f t="shared" si="144"/>
        <v>0</v>
      </c>
      <c r="L813" s="143">
        <f t="shared" si="144"/>
        <v>0</v>
      </c>
      <c r="M813" s="143">
        <f t="shared" si="144"/>
        <v>0</v>
      </c>
      <c r="N813" s="143">
        <f t="shared" si="144"/>
        <v>0</v>
      </c>
      <c r="O813" s="143">
        <f t="shared" si="144"/>
        <v>0</v>
      </c>
      <c r="P813" s="143">
        <f t="shared" si="144"/>
        <v>0</v>
      </c>
      <c r="Q813" s="143">
        <f t="shared" si="144"/>
        <v>0</v>
      </c>
      <c r="R813" s="143">
        <f t="shared" si="144"/>
        <v>0</v>
      </c>
      <c r="S813" s="143">
        <f t="shared" si="144"/>
        <v>0</v>
      </c>
      <c r="T813" s="143">
        <f t="shared" si="144"/>
        <v>0</v>
      </c>
      <c r="U813" s="143">
        <f t="shared" si="144"/>
        <v>0</v>
      </c>
      <c r="V813" s="143">
        <f t="shared" si="144"/>
        <v>0</v>
      </c>
      <c r="W813" s="143">
        <f t="shared" si="144"/>
        <v>0</v>
      </c>
      <c r="X813" s="143">
        <f t="shared" si="144"/>
        <v>0</v>
      </c>
      <c r="Y813" s="143">
        <f t="shared" si="144"/>
        <v>0</v>
      </c>
      <c r="Z813" s="143">
        <f t="shared" si="144"/>
        <v>0</v>
      </c>
      <c r="AA813" s="143">
        <f t="shared" si="144"/>
        <v>0</v>
      </c>
      <c r="AB813" s="143">
        <f t="shared" si="144"/>
        <v>0</v>
      </c>
      <c r="AC813" s="143">
        <f t="shared" si="144"/>
        <v>0</v>
      </c>
      <c r="AD813" s="143">
        <f t="shared" si="144"/>
        <v>0</v>
      </c>
      <c r="AE813" s="143">
        <f t="shared" si="144"/>
        <v>0</v>
      </c>
      <c r="AF813" s="143">
        <f t="shared" si="144"/>
        <v>0</v>
      </c>
      <c r="AG813" s="143">
        <f t="shared" si="144"/>
        <v>0</v>
      </c>
      <c r="AH813" s="143">
        <f t="shared" si="144"/>
        <v>0</v>
      </c>
      <c r="AI813" s="143">
        <f t="shared" si="144"/>
        <v>0</v>
      </c>
      <c r="AJ813" s="143">
        <f t="shared" si="144"/>
        <v>0</v>
      </c>
      <c r="AK813" s="143">
        <f t="shared" si="144"/>
        <v>0</v>
      </c>
      <c r="AL813" s="143">
        <f t="shared" si="144"/>
        <v>0</v>
      </c>
      <c r="AM813" s="143">
        <f t="shared" si="144"/>
        <v>0</v>
      </c>
      <c r="AN813" s="143">
        <f t="shared" si="144"/>
        <v>0</v>
      </c>
      <c r="AO813" s="143">
        <f t="shared" si="144"/>
        <v>0</v>
      </c>
      <c r="AP813" s="143">
        <f t="shared" si="144"/>
        <v>0</v>
      </c>
      <c r="AQ813" s="143">
        <f t="shared" si="144"/>
        <v>0</v>
      </c>
      <c r="AR813" s="143">
        <f t="shared" si="144"/>
        <v>0</v>
      </c>
      <c r="AS813" s="143">
        <f t="shared" si="144"/>
        <v>0</v>
      </c>
      <c r="AT813" s="143">
        <f t="shared" si="144"/>
        <v>0</v>
      </c>
      <c r="AU813" s="143">
        <f t="shared" si="144"/>
        <v>0</v>
      </c>
      <c r="AV813" s="143">
        <f t="shared" si="144"/>
        <v>0</v>
      </c>
      <c r="AW813" s="143">
        <f t="shared" si="144"/>
        <v>0</v>
      </c>
      <c r="AX813" s="143">
        <f t="shared" si="144"/>
        <v>0</v>
      </c>
      <c r="AY813" s="143">
        <f t="shared" si="144"/>
        <v>0</v>
      </c>
      <c r="AZ813" s="143">
        <f t="shared" si="144"/>
        <v>0</v>
      </c>
      <c r="BA813" s="143">
        <f t="shared" si="144"/>
        <v>0</v>
      </c>
      <c r="BB813" s="143">
        <f t="shared" si="144"/>
        <v>0</v>
      </c>
      <c r="BC813" s="143">
        <f t="shared" si="144"/>
        <v>0</v>
      </c>
      <c r="BD813" s="143">
        <f t="shared" si="144"/>
        <v>0</v>
      </c>
      <c r="BE813" s="143">
        <f t="shared" si="144"/>
        <v>0</v>
      </c>
      <c r="BF813" s="143">
        <f t="shared" si="144"/>
        <v>0</v>
      </c>
      <c r="BG813" s="143">
        <f t="shared" si="144"/>
        <v>0</v>
      </c>
      <c r="BH813" s="143">
        <f t="shared" si="144"/>
        <v>0</v>
      </c>
      <c r="BI813" s="143">
        <f t="shared" si="144"/>
        <v>0</v>
      </c>
      <c r="BJ813" s="143">
        <f t="shared" si="144"/>
        <v>0</v>
      </c>
      <c r="BK813" s="143">
        <f t="shared" si="144"/>
        <v>0</v>
      </c>
      <c r="BL813" s="143">
        <f t="shared" si="144"/>
        <v>0</v>
      </c>
      <c r="BM813" s="143">
        <f t="shared" si="144"/>
        <v>0</v>
      </c>
      <c r="BN813" s="143">
        <f t="shared" si="144"/>
        <v>0</v>
      </c>
      <c r="BO813" s="143">
        <f t="shared" si="144"/>
        <v>0</v>
      </c>
      <c r="BP813" s="143">
        <f t="shared" si="144"/>
        <v>0</v>
      </c>
      <c r="BQ813" s="143">
        <f t="shared" si="144"/>
        <v>0</v>
      </c>
      <c r="BR813" s="143">
        <f t="shared" si="144"/>
        <v>0</v>
      </c>
      <c r="BS813" s="143">
        <f t="shared" si="144"/>
        <v>0</v>
      </c>
      <c r="BT813" s="143">
        <f t="shared" ref="BT813:BX828" si="145">BT438-EL438</f>
        <v>0</v>
      </c>
      <c r="BU813" s="143">
        <f t="shared" si="145"/>
        <v>0</v>
      </c>
      <c r="BV813" s="143">
        <f t="shared" si="145"/>
        <v>0</v>
      </c>
      <c r="BW813" s="143">
        <f t="shared" si="145"/>
        <v>0</v>
      </c>
      <c r="BX813" s="143">
        <f t="shared" si="145"/>
        <v>0</v>
      </c>
      <c r="BY813" s="143" t="e">
        <f>BY438-#REF!</f>
        <v>#REF!</v>
      </c>
      <c r="CA813" s="143" t="e">
        <f>CA438-#REF!</f>
        <v>#REF!</v>
      </c>
      <c r="CB813" s="143" t="e">
        <f>CB438-#REF!</f>
        <v>#REF!</v>
      </c>
    </row>
    <row r="814" spans="8:80" hidden="1" x14ac:dyDescent="0.3">
      <c r="H814" s="143">
        <f t="shared" si="144"/>
        <v>-71902</v>
      </c>
      <c r="I814" s="143">
        <f t="shared" si="144"/>
        <v>0</v>
      </c>
      <c r="J814" s="143">
        <f t="shared" si="144"/>
        <v>0</v>
      </c>
      <c r="K814" s="143">
        <f t="shared" si="144"/>
        <v>0</v>
      </c>
      <c r="L814" s="143">
        <f t="shared" si="144"/>
        <v>0</v>
      </c>
      <c r="M814" s="143">
        <f t="shared" si="144"/>
        <v>-71902</v>
      </c>
      <c r="N814" s="143">
        <f t="shared" si="144"/>
        <v>0</v>
      </c>
      <c r="O814" s="143">
        <f t="shared" si="144"/>
        <v>0</v>
      </c>
      <c r="P814" s="143">
        <f t="shared" si="144"/>
        <v>0</v>
      </c>
      <c r="Q814" s="143">
        <f t="shared" si="144"/>
        <v>0</v>
      </c>
      <c r="R814" s="143">
        <f t="shared" si="144"/>
        <v>0</v>
      </c>
      <c r="S814" s="143">
        <f t="shared" si="144"/>
        <v>0</v>
      </c>
      <c r="T814" s="143">
        <f t="shared" si="144"/>
        <v>0</v>
      </c>
      <c r="U814" s="143">
        <f t="shared" si="144"/>
        <v>0</v>
      </c>
      <c r="V814" s="143">
        <f t="shared" si="144"/>
        <v>0</v>
      </c>
      <c r="W814" s="143">
        <f t="shared" si="144"/>
        <v>0</v>
      </c>
      <c r="X814" s="143">
        <f t="shared" si="144"/>
        <v>0</v>
      </c>
      <c r="Y814" s="143">
        <f t="shared" si="144"/>
        <v>0</v>
      </c>
      <c r="Z814" s="143">
        <f t="shared" si="144"/>
        <v>0</v>
      </c>
      <c r="AA814" s="143">
        <f t="shared" si="144"/>
        <v>0</v>
      </c>
      <c r="AB814" s="143">
        <f t="shared" si="144"/>
        <v>0</v>
      </c>
      <c r="AC814" s="143">
        <f t="shared" si="144"/>
        <v>0</v>
      </c>
      <c r="AD814" s="143">
        <f t="shared" si="144"/>
        <v>0</v>
      </c>
      <c r="AE814" s="143">
        <f t="shared" si="144"/>
        <v>0</v>
      </c>
      <c r="AF814" s="143">
        <f t="shared" si="144"/>
        <v>0</v>
      </c>
      <c r="AG814" s="143">
        <f t="shared" si="144"/>
        <v>0</v>
      </c>
      <c r="AH814" s="143">
        <f t="shared" si="144"/>
        <v>0</v>
      </c>
      <c r="AI814" s="143">
        <f t="shared" si="144"/>
        <v>0</v>
      </c>
      <c r="AJ814" s="143">
        <f t="shared" si="144"/>
        <v>0</v>
      </c>
      <c r="AK814" s="143">
        <f t="shared" si="144"/>
        <v>0</v>
      </c>
      <c r="AL814" s="143">
        <f t="shared" si="144"/>
        <v>0</v>
      </c>
      <c r="AM814" s="143">
        <f t="shared" si="144"/>
        <v>0</v>
      </c>
      <c r="AN814" s="143">
        <f t="shared" si="144"/>
        <v>0</v>
      </c>
      <c r="AO814" s="143">
        <f t="shared" si="144"/>
        <v>0</v>
      </c>
      <c r="AP814" s="143">
        <f t="shared" si="144"/>
        <v>0</v>
      </c>
      <c r="AQ814" s="143">
        <f t="shared" si="144"/>
        <v>0</v>
      </c>
      <c r="AR814" s="143">
        <f t="shared" si="144"/>
        <v>0</v>
      </c>
      <c r="AS814" s="143">
        <f t="shared" si="144"/>
        <v>0</v>
      </c>
      <c r="AT814" s="143">
        <f t="shared" si="144"/>
        <v>0</v>
      </c>
      <c r="AU814" s="143">
        <f t="shared" si="144"/>
        <v>0</v>
      </c>
      <c r="AV814" s="143">
        <f t="shared" si="144"/>
        <v>0</v>
      </c>
      <c r="AW814" s="143">
        <f t="shared" si="144"/>
        <v>0</v>
      </c>
      <c r="AX814" s="143">
        <f t="shared" si="144"/>
        <v>0</v>
      </c>
      <c r="AY814" s="143">
        <f t="shared" si="144"/>
        <v>0</v>
      </c>
      <c r="AZ814" s="143">
        <f t="shared" si="144"/>
        <v>0</v>
      </c>
      <c r="BA814" s="143">
        <f t="shared" si="144"/>
        <v>0</v>
      </c>
      <c r="BB814" s="143">
        <f t="shared" si="144"/>
        <v>0</v>
      </c>
      <c r="BC814" s="143">
        <f t="shared" si="144"/>
        <v>0</v>
      </c>
      <c r="BD814" s="143">
        <f t="shared" si="144"/>
        <v>0</v>
      </c>
      <c r="BE814" s="143">
        <f t="shared" si="144"/>
        <v>0</v>
      </c>
      <c r="BF814" s="143">
        <f t="shared" si="144"/>
        <v>0</v>
      </c>
      <c r="BG814" s="143">
        <f t="shared" si="144"/>
        <v>0</v>
      </c>
      <c r="BH814" s="143">
        <f t="shared" si="144"/>
        <v>0</v>
      </c>
      <c r="BI814" s="143">
        <f t="shared" si="144"/>
        <v>0</v>
      </c>
      <c r="BJ814" s="143">
        <f t="shared" si="144"/>
        <v>0</v>
      </c>
      <c r="BK814" s="143">
        <f t="shared" si="144"/>
        <v>0</v>
      </c>
      <c r="BL814" s="143">
        <f t="shared" si="144"/>
        <v>0</v>
      </c>
      <c r="BM814" s="143">
        <f t="shared" si="144"/>
        <v>0</v>
      </c>
      <c r="BN814" s="143">
        <f t="shared" si="144"/>
        <v>0</v>
      </c>
      <c r="BO814" s="143">
        <f t="shared" si="144"/>
        <v>0</v>
      </c>
      <c r="BP814" s="143">
        <f t="shared" si="144"/>
        <v>0</v>
      </c>
      <c r="BQ814" s="143">
        <f t="shared" si="144"/>
        <v>0</v>
      </c>
      <c r="BR814" s="143">
        <f t="shared" si="144"/>
        <v>0</v>
      </c>
      <c r="BS814" s="143">
        <f t="shared" si="144"/>
        <v>0</v>
      </c>
      <c r="BT814" s="143">
        <f t="shared" si="145"/>
        <v>0</v>
      </c>
      <c r="BU814" s="143">
        <f t="shared" si="145"/>
        <v>-71902</v>
      </c>
      <c r="BV814" s="143">
        <f t="shared" si="145"/>
        <v>0</v>
      </c>
      <c r="BW814" s="143">
        <f t="shared" si="145"/>
        <v>0</v>
      </c>
      <c r="BX814" s="143">
        <f t="shared" si="145"/>
        <v>0</v>
      </c>
      <c r="BY814" s="143" t="e">
        <f>BY439-#REF!</f>
        <v>#REF!</v>
      </c>
      <c r="CA814" s="143" t="e">
        <f>CA439-#REF!</f>
        <v>#REF!</v>
      </c>
      <c r="CB814" s="143" t="e">
        <f>CB439-#REF!</f>
        <v>#REF!</v>
      </c>
    </row>
    <row r="815" spans="8:80" hidden="1" x14ac:dyDescent="0.3">
      <c r="H815" s="143">
        <f t="shared" si="144"/>
        <v>-71902</v>
      </c>
      <c r="I815" s="143">
        <f t="shared" si="144"/>
        <v>0</v>
      </c>
      <c r="J815" s="143">
        <f t="shared" si="144"/>
        <v>0</v>
      </c>
      <c r="K815" s="143">
        <f t="shared" si="144"/>
        <v>0</v>
      </c>
      <c r="L815" s="143">
        <f t="shared" si="144"/>
        <v>0</v>
      </c>
      <c r="M815" s="143">
        <f t="shared" si="144"/>
        <v>-71902</v>
      </c>
      <c r="N815" s="143">
        <f t="shared" si="144"/>
        <v>0</v>
      </c>
      <c r="O815" s="143">
        <f t="shared" si="144"/>
        <v>0</v>
      </c>
      <c r="P815" s="143">
        <f t="shared" si="144"/>
        <v>0</v>
      </c>
      <c r="Q815" s="143">
        <f t="shared" si="144"/>
        <v>0</v>
      </c>
      <c r="R815" s="143">
        <f t="shared" si="144"/>
        <v>0</v>
      </c>
      <c r="S815" s="143">
        <f t="shared" si="144"/>
        <v>0</v>
      </c>
      <c r="T815" s="143">
        <f t="shared" si="144"/>
        <v>0</v>
      </c>
      <c r="U815" s="143">
        <f t="shared" si="144"/>
        <v>0</v>
      </c>
      <c r="V815" s="143">
        <f t="shared" si="144"/>
        <v>0</v>
      </c>
      <c r="W815" s="143">
        <f t="shared" si="144"/>
        <v>0</v>
      </c>
      <c r="X815" s="143">
        <f t="shared" si="144"/>
        <v>0</v>
      </c>
      <c r="Y815" s="143">
        <f t="shared" si="144"/>
        <v>0</v>
      </c>
      <c r="Z815" s="143">
        <f t="shared" si="144"/>
        <v>0</v>
      </c>
      <c r="AA815" s="143">
        <f t="shared" si="144"/>
        <v>0</v>
      </c>
      <c r="AB815" s="143">
        <f t="shared" si="144"/>
        <v>0</v>
      </c>
      <c r="AC815" s="143">
        <f t="shared" si="144"/>
        <v>0</v>
      </c>
      <c r="AD815" s="143">
        <f t="shared" si="144"/>
        <v>0</v>
      </c>
      <c r="AE815" s="143">
        <f t="shared" si="144"/>
        <v>0</v>
      </c>
      <c r="AF815" s="143">
        <f t="shared" si="144"/>
        <v>0</v>
      </c>
      <c r="AG815" s="143">
        <f t="shared" si="144"/>
        <v>0</v>
      </c>
      <c r="AH815" s="143">
        <f t="shared" si="144"/>
        <v>0</v>
      </c>
      <c r="AI815" s="143">
        <f t="shared" si="144"/>
        <v>0</v>
      </c>
      <c r="AJ815" s="143">
        <f t="shared" si="144"/>
        <v>0</v>
      </c>
      <c r="AK815" s="143">
        <f t="shared" si="144"/>
        <v>0</v>
      </c>
      <c r="AL815" s="143">
        <f t="shared" si="144"/>
        <v>0</v>
      </c>
      <c r="AM815" s="143">
        <f t="shared" si="144"/>
        <v>0</v>
      </c>
      <c r="AN815" s="143">
        <f t="shared" si="144"/>
        <v>0</v>
      </c>
      <c r="AO815" s="143">
        <f t="shared" si="144"/>
        <v>0</v>
      </c>
      <c r="AP815" s="143">
        <f t="shared" si="144"/>
        <v>0</v>
      </c>
      <c r="AQ815" s="143">
        <f t="shared" si="144"/>
        <v>0</v>
      </c>
      <c r="AR815" s="143">
        <f t="shared" si="144"/>
        <v>0</v>
      </c>
      <c r="AS815" s="143">
        <f t="shared" si="144"/>
        <v>0</v>
      </c>
      <c r="AT815" s="143">
        <f t="shared" si="144"/>
        <v>0</v>
      </c>
      <c r="AU815" s="143">
        <f t="shared" si="144"/>
        <v>0</v>
      </c>
      <c r="AV815" s="143">
        <f t="shared" si="144"/>
        <v>0</v>
      </c>
      <c r="AW815" s="143">
        <f t="shared" si="144"/>
        <v>0</v>
      </c>
      <c r="AX815" s="143">
        <f t="shared" si="144"/>
        <v>0</v>
      </c>
      <c r="AY815" s="143">
        <f t="shared" si="144"/>
        <v>0</v>
      </c>
      <c r="AZ815" s="143">
        <f t="shared" si="144"/>
        <v>0</v>
      </c>
      <c r="BA815" s="143">
        <f t="shared" si="144"/>
        <v>0</v>
      </c>
      <c r="BB815" s="143">
        <f t="shared" si="144"/>
        <v>0</v>
      </c>
      <c r="BC815" s="143">
        <f t="shared" si="144"/>
        <v>0</v>
      </c>
      <c r="BD815" s="143">
        <f t="shared" si="144"/>
        <v>0</v>
      </c>
      <c r="BE815" s="143">
        <f t="shared" si="144"/>
        <v>0</v>
      </c>
      <c r="BF815" s="143">
        <f t="shared" si="144"/>
        <v>0</v>
      </c>
      <c r="BG815" s="143">
        <f t="shared" si="144"/>
        <v>0</v>
      </c>
      <c r="BH815" s="143">
        <f t="shared" si="144"/>
        <v>0</v>
      </c>
      <c r="BI815" s="143">
        <f t="shared" si="144"/>
        <v>0</v>
      </c>
      <c r="BJ815" s="143">
        <f t="shared" si="144"/>
        <v>0</v>
      </c>
      <c r="BK815" s="143">
        <f t="shared" si="144"/>
        <v>0</v>
      </c>
      <c r="BL815" s="143">
        <f t="shared" si="144"/>
        <v>0</v>
      </c>
      <c r="BM815" s="143">
        <f t="shared" si="144"/>
        <v>0</v>
      </c>
      <c r="BN815" s="143">
        <f t="shared" si="144"/>
        <v>0</v>
      </c>
      <c r="BO815" s="143">
        <f t="shared" si="144"/>
        <v>0</v>
      </c>
      <c r="BP815" s="143">
        <f t="shared" si="144"/>
        <v>0</v>
      </c>
      <c r="BQ815" s="143">
        <f t="shared" si="144"/>
        <v>0</v>
      </c>
      <c r="BR815" s="143">
        <f t="shared" si="144"/>
        <v>0</v>
      </c>
      <c r="BS815" s="143">
        <f t="shared" si="144"/>
        <v>0</v>
      </c>
      <c r="BT815" s="143">
        <f t="shared" si="145"/>
        <v>0</v>
      </c>
      <c r="BU815" s="143">
        <f t="shared" si="145"/>
        <v>-71902</v>
      </c>
      <c r="BV815" s="143">
        <f t="shared" si="145"/>
        <v>0</v>
      </c>
      <c r="BW815" s="143">
        <f t="shared" si="145"/>
        <v>0</v>
      </c>
      <c r="BX815" s="143">
        <f t="shared" si="145"/>
        <v>0</v>
      </c>
      <c r="BY815" s="143" t="e">
        <f>BY440-#REF!</f>
        <v>#REF!</v>
      </c>
      <c r="CA815" s="143" t="e">
        <f>CA440-#REF!</f>
        <v>#REF!</v>
      </c>
      <c r="CB815" s="143" t="e">
        <f>CB440-#REF!</f>
        <v>#REF!</v>
      </c>
    </row>
    <row r="816" spans="8:80" hidden="1" x14ac:dyDescent="0.3">
      <c r="H816" s="143">
        <f t="shared" si="144"/>
        <v>0</v>
      </c>
      <c r="I816" s="143">
        <f t="shared" si="144"/>
        <v>0</v>
      </c>
      <c r="J816" s="143">
        <f t="shared" si="144"/>
        <v>0</v>
      </c>
      <c r="K816" s="143">
        <f t="shared" si="144"/>
        <v>0</v>
      </c>
      <c r="L816" s="143">
        <f t="shared" si="144"/>
        <v>0</v>
      </c>
      <c r="M816" s="143">
        <f t="shared" si="144"/>
        <v>0</v>
      </c>
      <c r="N816" s="143">
        <f t="shared" si="144"/>
        <v>0</v>
      </c>
      <c r="O816" s="143">
        <f t="shared" si="144"/>
        <v>0</v>
      </c>
      <c r="P816" s="143">
        <f t="shared" si="144"/>
        <v>0</v>
      </c>
      <c r="Q816" s="143">
        <f t="shared" si="144"/>
        <v>0</v>
      </c>
      <c r="R816" s="143">
        <f t="shared" si="144"/>
        <v>0</v>
      </c>
      <c r="S816" s="143">
        <f t="shared" si="144"/>
        <v>0</v>
      </c>
      <c r="T816" s="143">
        <f t="shared" si="144"/>
        <v>0</v>
      </c>
      <c r="U816" s="143">
        <f t="shared" si="144"/>
        <v>0</v>
      </c>
      <c r="V816" s="143">
        <f t="shared" si="144"/>
        <v>0</v>
      </c>
      <c r="W816" s="143">
        <f t="shared" si="144"/>
        <v>0</v>
      </c>
      <c r="X816" s="143">
        <f t="shared" si="144"/>
        <v>0</v>
      </c>
      <c r="Y816" s="143">
        <f t="shared" si="144"/>
        <v>0</v>
      </c>
      <c r="Z816" s="143">
        <f t="shared" si="144"/>
        <v>0</v>
      </c>
      <c r="AA816" s="143">
        <f t="shared" si="144"/>
        <v>0</v>
      </c>
      <c r="AB816" s="143">
        <f t="shared" si="144"/>
        <v>0</v>
      </c>
      <c r="AC816" s="143">
        <f t="shared" si="144"/>
        <v>0</v>
      </c>
      <c r="AD816" s="143">
        <f t="shared" si="144"/>
        <v>0</v>
      </c>
      <c r="AE816" s="143">
        <f t="shared" si="144"/>
        <v>0</v>
      </c>
      <c r="AF816" s="143">
        <f t="shared" si="144"/>
        <v>0</v>
      </c>
      <c r="AG816" s="143">
        <f t="shared" si="144"/>
        <v>0</v>
      </c>
      <c r="AH816" s="143">
        <f t="shared" si="144"/>
        <v>0</v>
      </c>
      <c r="AI816" s="143">
        <f t="shared" si="144"/>
        <v>0</v>
      </c>
      <c r="AJ816" s="143">
        <f t="shared" si="144"/>
        <v>0</v>
      </c>
      <c r="AK816" s="143">
        <f t="shared" si="144"/>
        <v>0</v>
      </c>
      <c r="AL816" s="143">
        <f t="shared" si="144"/>
        <v>0</v>
      </c>
      <c r="AM816" s="143">
        <f t="shared" si="144"/>
        <v>0</v>
      </c>
      <c r="AN816" s="143">
        <f t="shared" si="144"/>
        <v>0</v>
      </c>
      <c r="AO816" s="143">
        <f t="shared" si="144"/>
        <v>0</v>
      </c>
      <c r="AP816" s="143">
        <f t="shared" si="144"/>
        <v>0</v>
      </c>
      <c r="AQ816" s="143">
        <f t="shared" si="144"/>
        <v>0</v>
      </c>
      <c r="AR816" s="143">
        <f t="shared" si="144"/>
        <v>0</v>
      </c>
      <c r="AS816" s="143">
        <f t="shared" si="144"/>
        <v>0</v>
      </c>
      <c r="AT816" s="143">
        <f t="shared" si="144"/>
        <v>0</v>
      </c>
      <c r="AU816" s="143">
        <f t="shared" si="144"/>
        <v>0</v>
      </c>
      <c r="AV816" s="143">
        <f t="shared" si="144"/>
        <v>0</v>
      </c>
      <c r="AW816" s="143">
        <f t="shared" si="144"/>
        <v>0</v>
      </c>
      <c r="AX816" s="143">
        <f t="shared" si="144"/>
        <v>0</v>
      </c>
      <c r="AY816" s="143">
        <f t="shared" si="144"/>
        <v>0</v>
      </c>
      <c r="AZ816" s="143">
        <f t="shared" si="144"/>
        <v>0</v>
      </c>
      <c r="BA816" s="143">
        <f t="shared" si="144"/>
        <v>0</v>
      </c>
      <c r="BB816" s="143">
        <f t="shared" si="144"/>
        <v>0</v>
      </c>
      <c r="BC816" s="143">
        <f t="shared" si="144"/>
        <v>0</v>
      </c>
      <c r="BD816" s="143">
        <f t="shared" si="144"/>
        <v>0</v>
      </c>
      <c r="BE816" s="143">
        <f t="shared" si="144"/>
        <v>0</v>
      </c>
      <c r="BF816" s="143">
        <f t="shared" si="144"/>
        <v>0</v>
      </c>
      <c r="BG816" s="143">
        <f t="shared" si="144"/>
        <v>0</v>
      </c>
      <c r="BH816" s="143">
        <f t="shared" si="144"/>
        <v>0</v>
      </c>
      <c r="BI816" s="143">
        <f t="shared" si="144"/>
        <v>0</v>
      </c>
      <c r="BJ816" s="143">
        <f t="shared" si="144"/>
        <v>0</v>
      </c>
      <c r="BK816" s="143">
        <f t="shared" si="144"/>
        <v>0</v>
      </c>
      <c r="BL816" s="143">
        <f t="shared" si="144"/>
        <v>0</v>
      </c>
      <c r="BM816" s="143">
        <f t="shared" si="144"/>
        <v>0</v>
      </c>
      <c r="BN816" s="143">
        <f t="shared" si="144"/>
        <v>0</v>
      </c>
      <c r="BO816" s="143">
        <f t="shared" si="144"/>
        <v>0</v>
      </c>
      <c r="BP816" s="143">
        <f t="shared" si="144"/>
        <v>0</v>
      </c>
      <c r="BQ816" s="143">
        <f t="shared" si="144"/>
        <v>0</v>
      </c>
      <c r="BR816" s="143">
        <f t="shared" si="144"/>
        <v>0</v>
      </c>
      <c r="BS816" s="143">
        <f t="shared" ref="BS816:BS828" si="146">BS441-EK441</f>
        <v>0</v>
      </c>
      <c r="BT816" s="143">
        <f t="shared" si="145"/>
        <v>0</v>
      </c>
      <c r="BU816" s="143">
        <f t="shared" si="145"/>
        <v>0</v>
      </c>
      <c r="BV816" s="143">
        <f t="shared" si="145"/>
        <v>0</v>
      </c>
      <c r="BW816" s="143">
        <f t="shared" si="145"/>
        <v>0</v>
      </c>
      <c r="BX816" s="143">
        <f t="shared" si="145"/>
        <v>0</v>
      </c>
      <c r="BY816" s="143" t="e">
        <f>BY441-#REF!</f>
        <v>#REF!</v>
      </c>
      <c r="CA816" s="143" t="e">
        <f>CA441-#REF!</f>
        <v>#REF!</v>
      </c>
      <c r="CB816" s="143" t="e">
        <f>CB441-#REF!</f>
        <v>#REF!</v>
      </c>
    </row>
    <row r="817" spans="8:80" hidden="1" x14ac:dyDescent="0.3">
      <c r="H817" s="143">
        <f t="shared" ref="H817:BR821" si="147">H442-BZ442</f>
        <v>0</v>
      </c>
      <c r="I817" s="143">
        <f t="shared" si="147"/>
        <v>0</v>
      </c>
      <c r="J817" s="143">
        <f t="shared" si="147"/>
        <v>0</v>
      </c>
      <c r="K817" s="143">
        <f t="shared" si="147"/>
        <v>0</v>
      </c>
      <c r="L817" s="143">
        <f t="shared" si="147"/>
        <v>0</v>
      </c>
      <c r="M817" s="143">
        <f t="shared" si="147"/>
        <v>0</v>
      </c>
      <c r="N817" s="143">
        <f t="shared" si="147"/>
        <v>0</v>
      </c>
      <c r="O817" s="143">
        <f t="shared" si="147"/>
        <v>0</v>
      </c>
      <c r="P817" s="143">
        <f t="shared" si="147"/>
        <v>0</v>
      </c>
      <c r="Q817" s="143">
        <f t="shared" si="147"/>
        <v>0</v>
      </c>
      <c r="R817" s="143">
        <f t="shared" si="147"/>
        <v>0</v>
      </c>
      <c r="S817" s="143">
        <f t="shared" si="147"/>
        <v>0</v>
      </c>
      <c r="T817" s="143">
        <f t="shared" si="147"/>
        <v>0</v>
      </c>
      <c r="U817" s="143">
        <f t="shared" si="147"/>
        <v>0</v>
      </c>
      <c r="V817" s="143">
        <f t="shared" si="147"/>
        <v>0</v>
      </c>
      <c r="W817" s="143">
        <f t="shared" si="147"/>
        <v>0</v>
      </c>
      <c r="X817" s="143">
        <f t="shared" si="147"/>
        <v>0</v>
      </c>
      <c r="Y817" s="143">
        <f t="shared" si="147"/>
        <v>0</v>
      </c>
      <c r="Z817" s="143">
        <f t="shared" si="147"/>
        <v>0</v>
      </c>
      <c r="AA817" s="143">
        <f t="shared" si="147"/>
        <v>0</v>
      </c>
      <c r="AB817" s="143">
        <f t="shared" si="147"/>
        <v>0</v>
      </c>
      <c r="AC817" s="143">
        <f t="shared" si="147"/>
        <v>0</v>
      </c>
      <c r="AD817" s="143">
        <f t="shared" si="147"/>
        <v>0</v>
      </c>
      <c r="AE817" s="143">
        <f t="shared" si="147"/>
        <v>0</v>
      </c>
      <c r="AF817" s="143">
        <f t="shared" si="147"/>
        <v>0</v>
      </c>
      <c r="AG817" s="143">
        <f t="shared" si="147"/>
        <v>0</v>
      </c>
      <c r="AH817" s="143">
        <f t="shared" si="147"/>
        <v>0</v>
      </c>
      <c r="AI817" s="143">
        <f t="shared" si="147"/>
        <v>0</v>
      </c>
      <c r="AJ817" s="143">
        <f t="shared" si="147"/>
        <v>0</v>
      </c>
      <c r="AK817" s="143">
        <f t="shared" si="147"/>
        <v>0</v>
      </c>
      <c r="AL817" s="143">
        <f t="shared" si="147"/>
        <v>0</v>
      </c>
      <c r="AM817" s="143">
        <f t="shared" si="147"/>
        <v>0</v>
      </c>
      <c r="AN817" s="143">
        <f t="shared" si="147"/>
        <v>0</v>
      </c>
      <c r="AO817" s="143">
        <f t="shared" si="147"/>
        <v>0</v>
      </c>
      <c r="AP817" s="143">
        <f t="shared" si="147"/>
        <v>0</v>
      </c>
      <c r="AQ817" s="143">
        <f t="shared" si="147"/>
        <v>0</v>
      </c>
      <c r="AR817" s="143">
        <f t="shared" si="147"/>
        <v>0</v>
      </c>
      <c r="AS817" s="143">
        <f t="shared" si="147"/>
        <v>0</v>
      </c>
      <c r="AT817" s="143">
        <f t="shared" si="147"/>
        <v>0</v>
      </c>
      <c r="AU817" s="143">
        <f t="shared" si="147"/>
        <v>0</v>
      </c>
      <c r="AV817" s="143">
        <f t="shared" si="147"/>
        <v>0</v>
      </c>
      <c r="AW817" s="143">
        <f t="shared" si="147"/>
        <v>0</v>
      </c>
      <c r="AX817" s="143">
        <f t="shared" si="147"/>
        <v>0</v>
      </c>
      <c r="AY817" s="143">
        <f t="shared" si="147"/>
        <v>0</v>
      </c>
      <c r="AZ817" s="143">
        <f t="shared" si="147"/>
        <v>0</v>
      </c>
      <c r="BA817" s="143">
        <f t="shared" si="147"/>
        <v>0</v>
      </c>
      <c r="BB817" s="143">
        <f t="shared" si="147"/>
        <v>0</v>
      </c>
      <c r="BC817" s="143">
        <f t="shared" si="147"/>
        <v>0</v>
      </c>
      <c r="BD817" s="143">
        <f t="shared" si="147"/>
        <v>0</v>
      </c>
      <c r="BE817" s="143">
        <f t="shared" si="147"/>
        <v>0</v>
      </c>
      <c r="BF817" s="143">
        <f t="shared" si="147"/>
        <v>0</v>
      </c>
      <c r="BG817" s="143">
        <f t="shared" si="147"/>
        <v>0</v>
      </c>
      <c r="BH817" s="143">
        <f t="shared" si="147"/>
        <v>0</v>
      </c>
      <c r="BI817" s="143">
        <f t="shared" si="147"/>
        <v>0</v>
      </c>
      <c r="BJ817" s="143">
        <f t="shared" si="147"/>
        <v>0</v>
      </c>
      <c r="BK817" s="143">
        <f t="shared" si="147"/>
        <v>0</v>
      </c>
      <c r="BL817" s="143">
        <f t="shared" si="147"/>
        <v>0</v>
      </c>
      <c r="BM817" s="143">
        <f t="shared" si="147"/>
        <v>0</v>
      </c>
      <c r="BN817" s="143">
        <f t="shared" si="147"/>
        <v>0</v>
      </c>
      <c r="BO817" s="143">
        <f t="shared" si="147"/>
        <v>0</v>
      </c>
      <c r="BP817" s="143">
        <f t="shared" si="147"/>
        <v>0</v>
      </c>
      <c r="BQ817" s="143">
        <f t="shared" si="147"/>
        <v>0</v>
      </c>
      <c r="BR817" s="143">
        <f t="shared" si="147"/>
        <v>0</v>
      </c>
      <c r="BS817" s="143">
        <f t="shared" si="146"/>
        <v>0</v>
      </c>
      <c r="BT817" s="143">
        <f t="shared" si="145"/>
        <v>0</v>
      </c>
      <c r="BU817" s="143">
        <f t="shared" si="145"/>
        <v>0</v>
      </c>
      <c r="BV817" s="143">
        <f t="shared" si="145"/>
        <v>0</v>
      </c>
      <c r="BW817" s="143">
        <f t="shared" si="145"/>
        <v>0</v>
      </c>
      <c r="BX817" s="143">
        <f t="shared" si="145"/>
        <v>0</v>
      </c>
      <c r="BY817" s="143" t="e">
        <f>BY442-#REF!</f>
        <v>#REF!</v>
      </c>
      <c r="CA817" s="143" t="e">
        <f>CA442-#REF!</f>
        <v>#REF!</v>
      </c>
      <c r="CB817" s="143" t="e">
        <f>CB442-#REF!</f>
        <v>#REF!</v>
      </c>
    </row>
    <row r="818" spans="8:80" hidden="1" x14ac:dyDescent="0.3">
      <c r="H818" s="143">
        <f t="shared" si="147"/>
        <v>0</v>
      </c>
      <c r="I818" s="143">
        <f t="shared" si="147"/>
        <v>0</v>
      </c>
      <c r="J818" s="143">
        <f t="shared" si="147"/>
        <v>0</v>
      </c>
      <c r="K818" s="143">
        <f t="shared" si="147"/>
        <v>0</v>
      </c>
      <c r="L818" s="143">
        <f t="shared" si="147"/>
        <v>0</v>
      </c>
      <c r="M818" s="143">
        <f t="shared" si="147"/>
        <v>0</v>
      </c>
      <c r="N818" s="143">
        <f t="shared" si="147"/>
        <v>0</v>
      </c>
      <c r="O818" s="143">
        <f t="shared" si="147"/>
        <v>0</v>
      </c>
      <c r="P818" s="143">
        <f t="shared" si="147"/>
        <v>0</v>
      </c>
      <c r="Q818" s="143">
        <f t="shared" si="147"/>
        <v>0</v>
      </c>
      <c r="R818" s="143">
        <f t="shared" si="147"/>
        <v>0</v>
      </c>
      <c r="S818" s="143">
        <f t="shared" si="147"/>
        <v>0</v>
      </c>
      <c r="T818" s="143">
        <f t="shared" si="147"/>
        <v>0</v>
      </c>
      <c r="U818" s="143">
        <f t="shared" si="147"/>
        <v>0</v>
      </c>
      <c r="V818" s="143">
        <f t="shared" si="147"/>
        <v>0</v>
      </c>
      <c r="W818" s="143">
        <f t="shared" si="147"/>
        <v>0</v>
      </c>
      <c r="X818" s="143">
        <f t="shared" si="147"/>
        <v>0</v>
      </c>
      <c r="Y818" s="143">
        <f t="shared" si="147"/>
        <v>0</v>
      </c>
      <c r="Z818" s="143">
        <f t="shared" si="147"/>
        <v>0</v>
      </c>
      <c r="AA818" s="143">
        <f t="shared" si="147"/>
        <v>0</v>
      </c>
      <c r="AB818" s="143">
        <f t="shared" si="147"/>
        <v>0</v>
      </c>
      <c r="AC818" s="143">
        <f t="shared" si="147"/>
        <v>0</v>
      </c>
      <c r="AD818" s="143">
        <f t="shared" si="147"/>
        <v>0</v>
      </c>
      <c r="AE818" s="143">
        <f t="shared" si="147"/>
        <v>0</v>
      </c>
      <c r="AF818" s="143">
        <f t="shared" si="147"/>
        <v>0</v>
      </c>
      <c r="AG818" s="143">
        <f t="shared" si="147"/>
        <v>0</v>
      </c>
      <c r="AH818" s="143">
        <f t="shared" si="147"/>
        <v>0</v>
      </c>
      <c r="AI818" s="143">
        <f t="shared" si="147"/>
        <v>0</v>
      </c>
      <c r="AJ818" s="143">
        <f t="shared" si="147"/>
        <v>0</v>
      </c>
      <c r="AK818" s="143">
        <f t="shared" si="147"/>
        <v>0</v>
      </c>
      <c r="AL818" s="143">
        <f t="shared" si="147"/>
        <v>0</v>
      </c>
      <c r="AM818" s="143">
        <f t="shared" si="147"/>
        <v>0</v>
      </c>
      <c r="AN818" s="143">
        <f t="shared" si="147"/>
        <v>0</v>
      </c>
      <c r="AO818" s="143">
        <f t="shared" si="147"/>
        <v>0</v>
      </c>
      <c r="AP818" s="143">
        <f t="shared" si="147"/>
        <v>0</v>
      </c>
      <c r="AQ818" s="143">
        <f t="shared" si="147"/>
        <v>0</v>
      </c>
      <c r="AR818" s="143">
        <f t="shared" si="147"/>
        <v>0</v>
      </c>
      <c r="AS818" s="143">
        <f t="shared" si="147"/>
        <v>0</v>
      </c>
      <c r="AT818" s="143">
        <f t="shared" si="147"/>
        <v>0</v>
      </c>
      <c r="AU818" s="143">
        <f t="shared" si="147"/>
        <v>0</v>
      </c>
      <c r="AV818" s="143">
        <f t="shared" si="147"/>
        <v>0</v>
      </c>
      <c r="AW818" s="143">
        <f t="shared" si="147"/>
        <v>0</v>
      </c>
      <c r="AX818" s="143">
        <f t="shared" si="147"/>
        <v>0</v>
      </c>
      <c r="AY818" s="143">
        <f t="shared" si="147"/>
        <v>0</v>
      </c>
      <c r="AZ818" s="143">
        <f t="shared" si="147"/>
        <v>0</v>
      </c>
      <c r="BA818" s="143">
        <f t="shared" si="147"/>
        <v>0</v>
      </c>
      <c r="BB818" s="143">
        <f t="shared" si="147"/>
        <v>0</v>
      </c>
      <c r="BC818" s="143">
        <f t="shared" si="147"/>
        <v>0</v>
      </c>
      <c r="BD818" s="143">
        <f t="shared" si="147"/>
        <v>0</v>
      </c>
      <c r="BE818" s="143">
        <f t="shared" si="147"/>
        <v>0</v>
      </c>
      <c r="BF818" s="143">
        <f t="shared" si="147"/>
        <v>0</v>
      </c>
      <c r="BG818" s="143">
        <f t="shared" si="147"/>
        <v>0</v>
      </c>
      <c r="BH818" s="143">
        <f t="shared" si="147"/>
        <v>0</v>
      </c>
      <c r="BI818" s="143">
        <f t="shared" si="147"/>
        <v>0</v>
      </c>
      <c r="BJ818" s="143">
        <f t="shared" si="147"/>
        <v>0</v>
      </c>
      <c r="BK818" s="143">
        <f t="shared" si="147"/>
        <v>0</v>
      </c>
      <c r="BL818" s="143">
        <f t="shared" si="147"/>
        <v>0</v>
      </c>
      <c r="BM818" s="143">
        <f t="shared" si="147"/>
        <v>0</v>
      </c>
      <c r="BN818" s="143">
        <f t="shared" si="147"/>
        <v>0</v>
      </c>
      <c r="BO818" s="143">
        <f t="shared" si="147"/>
        <v>0</v>
      </c>
      <c r="BP818" s="143">
        <f t="shared" si="147"/>
        <v>0</v>
      </c>
      <c r="BQ818" s="143">
        <f t="shared" si="147"/>
        <v>0</v>
      </c>
      <c r="BR818" s="143">
        <f t="shared" si="147"/>
        <v>0</v>
      </c>
      <c r="BS818" s="143">
        <f t="shared" si="146"/>
        <v>0</v>
      </c>
      <c r="BT818" s="143">
        <f t="shared" si="145"/>
        <v>0</v>
      </c>
      <c r="BU818" s="143">
        <f t="shared" si="145"/>
        <v>0</v>
      </c>
      <c r="BV818" s="143">
        <f t="shared" si="145"/>
        <v>0</v>
      </c>
      <c r="BW818" s="143">
        <f t="shared" si="145"/>
        <v>0</v>
      </c>
      <c r="BX818" s="143">
        <f t="shared" si="145"/>
        <v>0</v>
      </c>
      <c r="BY818" s="143" t="e">
        <f>BY443-#REF!</f>
        <v>#REF!</v>
      </c>
      <c r="CA818" s="143" t="e">
        <f>CA443-#REF!</f>
        <v>#REF!</v>
      </c>
      <c r="CB818" s="143" t="e">
        <f>CB443-#REF!</f>
        <v>#REF!</v>
      </c>
    </row>
    <row r="819" spans="8:80" hidden="1" x14ac:dyDescent="0.3">
      <c r="H819" s="143">
        <f t="shared" si="147"/>
        <v>0</v>
      </c>
      <c r="I819" s="143">
        <f t="shared" si="147"/>
        <v>0</v>
      </c>
      <c r="J819" s="143">
        <f t="shared" si="147"/>
        <v>0</v>
      </c>
      <c r="K819" s="143">
        <f t="shared" si="147"/>
        <v>0</v>
      </c>
      <c r="L819" s="143">
        <f t="shared" si="147"/>
        <v>0</v>
      </c>
      <c r="M819" s="143">
        <f t="shared" si="147"/>
        <v>0</v>
      </c>
      <c r="N819" s="143">
        <f t="shared" si="147"/>
        <v>0</v>
      </c>
      <c r="O819" s="143">
        <f t="shared" si="147"/>
        <v>0</v>
      </c>
      <c r="P819" s="143">
        <f t="shared" si="147"/>
        <v>0</v>
      </c>
      <c r="Q819" s="143">
        <f t="shared" si="147"/>
        <v>0</v>
      </c>
      <c r="R819" s="143">
        <f t="shared" si="147"/>
        <v>0</v>
      </c>
      <c r="S819" s="143">
        <f t="shared" si="147"/>
        <v>0</v>
      </c>
      <c r="T819" s="143">
        <f t="shared" si="147"/>
        <v>0</v>
      </c>
      <c r="U819" s="143">
        <f t="shared" si="147"/>
        <v>0</v>
      </c>
      <c r="V819" s="143">
        <f t="shared" si="147"/>
        <v>0</v>
      </c>
      <c r="W819" s="143">
        <f t="shared" si="147"/>
        <v>0</v>
      </c>
      <c r="X819" s="143">
        <f t="shared" si="147"/>
        <v>0</v>
      </c>
      <c r="Y819" s="143">
        <f t="shared" si="147"/>
        <v>0</v>
      </c>
      <c r="Z819" s="143">
        <f t="shared" si="147"/>
        <v>0</v>
      </c>
      <c r="AA819" s="143">
        <f t="shared" si="147"/>
        <v>0</v>
      </c>
      <c r="AB819" s="143">
        <f t="shared" si="147"/>
        <v>0</v>
      </c>
      <c r="AC819" s="143">
        <f t="shared" si="147"/>
        <v>0</v>
      </c>
      <c r="AD819" s="143">
        <f t="shared" si="147"/>
        <v>0</v>
      </c>
      <c r="AE819" s="143">
        <f t="shared" si="147"/>
        <v>0</v>
      </c>
      <c r="AF819" s="143">
        <f t="shared" si="147"/>
        <v>0</v>
      </c>
      <c r="AG819" s="143">
        <f t="shared" si="147"/>
        <v>0</v>
      </c>
      <c r="AH819" s="143">
        <f t="shared" si="147"/>
        <v>0</v>
      </c>
      <c r="AI819" s="143">
        <f t="shared" si="147"/>
        <v>0</v>
      </c>
      <c r="AJ819" s="143">
        <f t="shared" si="147"/>
        <v>0</v>
      </c>
      <c r="AK819" s="143">
        <f t="shared" si="147"/>
        <v>0</v>
      </c>
      <c r="AL819" s="143">
        <f t="shared" si="147"/>
        <v>0</v>
      </c>
      <c r="AM819" s="143">
        <f t="shared" si="147"/>
        <v>0</v>
      </c>
      <c r="AN819" s="143">
        <f t="shared" si="147"/>
        <v>0</v>
      </c>
      <c r="AO819" s="143">
        <f t="shared" si="147"/>
        <v>0</v>
      </c>
      <c r="AP819" s="143">
        <f t="shared" si="147"/>
        <v>0</v>
      </c>
      <c r="AQ819" s="143">
        <f t="shared" si="147"/>
        <v>0</v>
      </c>
      <c r="AR819" s="143">
        <f t="shared" si="147"/>
        <v>0</v>
      </c>
      <c r="AS819" s="143">
        <f t="shared" si="147"/>
        <v>0</v>
      </c>
      <c r="AT819" s="143">
        <f t="shared" si="147"/>
        <v>0</v>
      </c>
      <c r="AU819" s="143">
        <f t="shared" si="147"/>
        <v>0</v>
      </c>
      <c r="AV819" s="143">
        <f t="shared" si="147"/>
        <v>0</v>
      </c>
      <c r="AW819" s="143">
        <f t="shared" si="147"/>
        <v>0</v>
      </c>
      <c r="AX819" s="143">
        <f t="shared" si="147"/>
        <v>0</v>
      </c>
      <c r="AY819" s="143">
        <f t="shared" si="147"/>
        <v>0</v>
      </c>
      <c r="AZ819" s="143">
        <f t="shared" si="147"/>
        <v>0</v>
      </c>
      <c r="BA819" s="143">
        <f t="shared" si="147"/>
        <v>0</v>
      </c>
      <c r="BB819" s="143">
        <f t="shared" si="147"/>
        <v>0</v>
      </c>
      <c r="BC819" s="143">
        <f t="shared" si="147"/>
        <v>0</v>
      </c>
      <c r="BD819" s="143">
        <f t="shared" si="147"/>
        <v>0</v>
      </c>
      <c r="BE819" s="143">
        <f t="shared" si="147"/>
        <v>0</v>
      </c>
      <c r="BF819" s="143">
        <f t="shared" si="147"/>
        <v>0</v>
      </c>
      <c r="BG819" s="143">
        <f t="shared" si="147"/>
        <v>0</v>
      </c>
      <c r="BH819" s="143">
        <f t="shared" si="147"/>
        <v>0</v>
      </c>
      <c r="BI819" s="143">
        <f t="shared" si="147"/>
        <v>0</v>
      </c>
      <c r="BJ819" s="143">
        <f t="shared" si="147"/>
        <v>0</v>
      </c>
      <c r="BK819" s="143">
        <f t="shared" si="147"/>
        <v>0</v>
      </c>
      <c r="BL819" s="143">
        <f t="shared" si="147"/>
        <v>0</v>
      </c>
      <c r="BM819" s="143">
        <f t="shared" si="147"/>
        <v>0</v>
      </c>
      <c r="BN819" s="143">
        <f t="shared" si="147"/>
        <v>0</v>
      </c>
      <c r="BO819" s="143">
        <f t="shared" si="147"/>
        <v>0</v>
      </c>
      <c r="BP819" s="143">
        <f t="shared" si="147"/>
        <v>0</v>
      </c>
      <c r="BQ819" s="143">
        <f t="shared" si="147"/>
        <v>0</v>
      </c>
      <c r="BR819" s="143">
        <f t="shared" si="147"/>
        <v>0</v>
      </c>
      <c r="BS819" s="143">
        <f t="shared" si="146"/>
        <v>0</v>
      </c>
      <c r="BT819" s="143">
        <f t="shared" si="145"/>
        <v>0</v>
      </c>
      <c r="BU819" s="143">
        <f t="shared" si="145"/>
        <v>0</v>
      </c>
      <c r="BV819" s="143">
        <f t="shared" si="145"/>
        <v>0</v>
      </c>
      <c r="BW819" s="143">
        <f t="shared" si="145"/>
        <v>0</v>
      </c>
      <c r="BX819" s="143">
        <f t="shared" si="145"/>
        <v>0</v>
      </c>
      <c r="BY819" s="143" t="e">
        <f>BY444-#REF!</f>
        <v>#REF!</v>
      </c>
      <c r="CA819" s="143" t="e">
        <f>CA444-#REF!</f>
        <v>#REF!</v>
      </c>
      <c r="CB819" s="143" t="e">
        <f>CB444-#REF!</f>
        <v>#REF!</v>
      </c>
    </row>
    <row r="820" spans="8:80" hidden="1" x14ac:dyDescent="0.3">
      <c r="H820" s="143">
        <f t="shared" si="147"/>
        <v>0</v>
      </c>
      <c r="I820" s="143">
        <f t="shared" si="147"/>
        <v>0</v>
      </c>
      <c r="J820" s="143">
        <f t="shared" si="147"/>
        <v>0</v>
      </c>
      <c r="K820" s="143">
        <f t="shared" si="147"/>
        <v>0</v>
      </c>
      <c r="L820" s="143">
        <f t="shared" si="147"/>
        <v>0</v>
      </c>
      <c r="M820" s="143">
        <f t="shared" si="147"/>
        <v>0</v>
      </c>
      <c r="N820" s="143">
        <f t="shared" si="147"/>
        <v>0</v>
      </c>
      <c r="O820" s="143">
        <f t="shared" si="147"/>
        <v>0</v>
      </c>
      <c r="P820" s="143">
        <f t="shared" si="147"/>
        <v>0</v>
      </c>
      <c r="Q820" s="143">
        <f t="shared" si="147"/>
        <v>0</v>
      </c>
      <c r="R820" s="143">
        <f t="shared" si="147"/>
        <v>0</v>
      </c>
      <c r="S820" s="143">
        <f t="shared" si="147"/>
        <v>0</v>
      </c>
      <c r="T820" s="143">
        <f t="shared" si="147"/>
        <v>0</v>
      </c>
      <c r="U820" s="143">
        <f t="shared" si="147"/>
        <v>0</v>
      </c>
      <c r="V820" s="143">
        <f t="shared" si="147"/>
        <v>0</v>
      </c>
      <c r="W820" s="143">
        <f t="shared" si="147"/>
        <v>0</v>
      </c>
      <c r="X820" s="143">
        <f t="shared" si="147"/>
        <v>0</v>
      </c>
      <c r="Y820" s="143">
        <f t="shared" si="147"/>
        <v>0</v>
      </c>
      <c r="Z820" s="143">
        <f t="shared" si="147"/>
        <v>0</v>
      </c>
      <c r="AA820" s="143">
        <f t="shared" si="147"/>
        <v>0</v>
      </c>
      <c r="AB820" s="143">
        <f t="shared" si="147"/>
        <v>0</v>
      </c>
      <c r="AC820" s="143">
        <f t="shared" si="147"/>
        <v>0</v>
      </c>
      <c r="AD820" s="143">
        <f t="shared" si="147"/>
        <v>0</v>
      </c>
      <c r="AE820" s="143">
        <f t="shared" si="147"/>
        <v>0</v>
      </c>
      <c r="AF820" s="143">
        <f t="shared" si="147"/>
        <v>0</v>
      </c>
      <c r="AG820" s="143">
        <f t="shared" si="147"/>
        <v>0</v>
      </c>
      <c r="AH820" s="143">
        <f t="shared" si="147"/>
        <v>0</v>
      </c>
      <c r="AI820" s="143">
        <f t="shared" si="147"/>
        <v>0</v>
      </c>
      <c r="AJ820" s="143">
        <f t="shared" si="147"/>
        <v>0</v>
      </c>
      <c r="AK820" s="143">
        <f t="shared" si="147"/>
        <v>0</v>
      </c>
      <c r="AL820" s="143">
        <f t="shared" si="147"/>
        <v>0</v>
      </c>
      <c r="AM820" s="143">
        <f t="shared" si="147"/>
        <v>0</v>
      </c>
      <c r="AN820" s="143">
        <f t="shared" si="147"/>
        <v>0</v>
      </c>
      <c r="AO820" s="143">
        <f t="shared" si="147"/>
        <v>0</v>
      </c>
      <c r="AP820" s="143">
        <f t="shared" si="147"/>
        <v>0</v>
      </c>
      <c r="AQ820" s="143">
        <f t="shared" si="147"/>
        <v>0</v>
      </c>
      <c r="AR820" s="143">
        <f t="shared" si="147"/>
        <v>0</v>
      </c>
      <c r="AS820" s="143">
        <f t="shared" si="147"/>
        <v>0</v>
      </c>
      <c r="AT820" s="143">
        <f t="shared" si="147"/>
        <v>0</v>
      </c>
      <c r="AU820" s="143">
        <f t="shared" si="147"/>
        <v>0</v>
      </c>
      <c r="AV820" s="143">
        <f t="shared" si="147"/>
        <v>0</v>
      </c>
      <c r="AW820" s="143">
        <f t="shared" si="147"/>
        <v>0</v>
      </c>
      <c r="AX820" s="143">
        <f t="shared" si="147"/>
        <v>0</v>
      </c>
      <c r="AY820" s="143">
        <f t="shared" si="147"/>
        <v>0</v>
      </c>
      <c r="AZ820" s="143">
        <f t="shared" si="147"/>
        <v>0</v>
      </c>
      <c r="BA820" s="143">
        <f t="shared" si="147"/>
        <v>0</v>
      </c>
      <c r="BB820" s="143">
        <f t="shared" si="147"/>
        <v>0</v>
      </c>
      <c r="BC820" s="143">
        <f t="shared" si="147"/>
        <v>0</v>
      </c>
      <c r="BD820" s="143">
        <f t="shared" si="147"/>
        <v>0</v>
      </c>
      <c r="BE820" s="143">
        <f t="shared" si="147"/>
        <v>0</v>
      </c>
      <c r="BF820" s="143">
        <f t="shared" si="147"/>
        <v>0</v>
      </c>
      <c r="BG820" s="143">
        <f t="shared" si="147"/>
        <v>0</v>
      </c>
      <c r="BH820" s="143">
        <f t="shared" si="147"/>
        <v>0</v>
      </c>
      <c r="BI820" s="143">
        <f t="shared" si="147"/>
        <v>0</v>
      </c>
      <c r="BJ820" s="143">
        <f t="shared" si="147"/>
        <v>0</v>
      </c>
      <c r="BK820" s="143">
        <f t="shared" si="147"/>
        <v>0</v>
      </c>
      <c r="BL820" s="143">
        <f t="shared" si="147"/>
        <v>0</v>
      </c>
      <c r="BM820" s="143">
        <f t="shared" si="147"/>
        <v>0</v>
      </c>
      <c r="BN820" s="143">
        <f t="shared" si="147"/>
        <v>0</v>
      </c>
      <c r="BO820" s="143">
        <f t="shared" si="147"/>
        <v>0</v>
      </c>
      <c r="BP820" s="143">
        <f t="shared" si="147"/>
        <v>0</v>
      </c>
      <c r="BQ820" s="143">
        <f t="shared" si="147"/>
        <v>0</v>
      </c>
      <c r="BR820" s="143">
        <f t="shared" si="147"/>
        <v>0</v>
      </c>
      <c r="BS820" s="143">
        <f t="shared" si="146"/>
        <v>0</v>
      </c>
      <c r="BT820" s="143">
        <f t="shared" si="145"/>
        <v>0</v>
      </c>
      <c r="BU820" s="143">
        <f t="shared" si="145"/>
        <v>0</v>
      </c>
      <c r="BV820" s="143">
        <f t="shared" si="145"/>
        <v>0</v>
      </c>
      <c r="BW820" s="143">
        <f t="shared" si="145"/>
        <v>0</v>
      </c>
      <c r="BX820" s="143">
        <f t="shared" si="145"/>
        <v>0</v>
      </c>
      <c r="BY820" s="143" t="e">
        <f>BY445-#REF!</f>
        <v>#REF!</v>
      </c>
      <c r="CA820" s="143" t="e">
        <f>CA445-#REF!</f>
        <v>#REF!</v>
      </c>
      <c r="CB820" s="143" t="e">
        <f>CB445-#REF!</f>
        <v>#REF!</v>
      </c>
    </row>
    <row r="821" spans="8:80" hidden="1" x14ac:dyDescent="0.3">
      <c r="H821" s="143">
        <f t="shared" si="147"/>
        <v>0</v>
      </c>
      <c r="I821" s="143">
        <f t="shared" si="147"/>
        <v>0</v>
      </c>
      <c r="J821" s="143">
        <f t="shared" si="147"/>
        <v>0</v>
      </c>
      <c r="K821" s="143">
        <f t="shared" ref="K821:BR825" si="148">K446-CC446</f>
        <v>0</v>
      </c>
      <c r="L821" s="143">
        <f t="shared" si="148"/>
        <v>0</v>
      </c>
      <c r="M821" s="143">
        <f t="shared" si="148"/>
        <v>0</v>
      </c>
      <c r="N821" s="143">
        <f t="shared" si="148"/>
        <v>0</v>
      </c>
      <c r="O821" s="143">
        <f t="shared" si="148"/>
        <v>0</v>
      </c>
      <c r="P821" s="143">
        <f t="shared" si="148"/>
        <v>0</v>
      </c>
      <c r="Q821" s="143">
        <f t="shared" si="148"/>
        <v>0</v>
      </c>
      <c r="R821" s="143">
        <f t="shared" si="148"/>
        <v>0</v>
      </c>
      <c r="S821" s="143">
        <f t="shared" si="148"/>
        <v>0</v>
      </c>
      <c r="T821" s="143">
        <f t="shared" si="148"/>
        <v>0</v>
      </c>
      <c r="U821" s="143">
        <f t="shared" si="148"/>
        <v>0</v>
      </c>
      <c r="V821" s="143">
        <f t="shared" si="148"/>
        <v>0</v>
      </c>
      <c r="W821" s="143">
        <f t="shared" si="148"/>
        <v>0</v>
      </c>
      <c r="X821" s="143">
        <f t="shared" si="148"/>
        <v>0</v>
      </c>
      <c r="Y821" s="143">
        <f t="shared" si="148"/>
        <v>0</v>
      </c>
      <c r="Z821" s="143">
        <f t="shared" si="148"/>
        <v>0</v>
      </c>
      <c r="AA821" s="143">
        <f t="shared" si="148"/>
        <v>0</v>
      </c>
      <c r="AB821" s="143">
        <f t="shared" si="148"/>
        <v>0</v>
      </c>
      <c r="AC821" s="143">
        <f t="shared" si="148"/>
        <v>0</v>
      </c>
      <c r="AD821" s="143">
        <f t="shared" si="148"/>
        <v>0</v>
      </c>
      <c r="AE821" s="143">
        <f t="shared" si="148"/>
        <v>0</v>
      </c>
      <c r="AF821" s="143">
        <f t="shared" si="148"/>
        <v>0</v>
      </c>
      <c r="AG821" s="143">
        <f t="shared" si="148"/>
        <v>0</v>
      </c>
      <c r="AH821" s="143">
        <f t="shared" si="148"/>
        <v>0</v>
      </c>
      <c r="AI821" s="143">
        <f t="shared" si="148"/>
        <v>0</v>
      </c>
      <c r="AJ821" s="143">
        <f t="shared" si="148"/>
        <v>0</v>
      </c>
      <c r="AK821" s="143">
        <f t="shared" si="148"/>
        <v>0</v>
      </c>
      <c r="AL821" s="143">
        <f t="shared" si="148"/>
        <v>0</v>
      </c>
      <c r="AM821" s="143">
        <f t="shared" si="148"/>
        <v>0</v>
      </c>
      <c r="AN821" s="143">
        <f t="shared" si="148"/>
        <v>0</v>
      </c>
      <c r="AO821" s="143">
        <f t="shared" si="148"/>
        <v>0</v>
      </c>
      <c r="AP821" s="143">
        <f t="shared" si="148"/>
        <v>0</v>
      </c>
      <c r="AQ821" s="143">
        <f t="shared" si="148"/>
        <v>0</v>
      </c>
      <c r="AR821" s="143">
        <f t="shared" si="148"/>
        <v>0</v>
      </c>
      <c r="AS821" s="143">
        <f t="shared" si="148"/>
        <v>0</v>
      </c>
      <c r="AT821" s="143">
        <f t="shared" si="148"/>
        <v>0</v>
      </c>
      <c r="AU821" s="143">
        <f t="shared" si="148"/>
        <v>0</v>
      </c>
      <c r="AV821" s="143">
        <f t="shared" si="148"/>
        <v>0</v>
      </c>
      <c r="AW821" s="143">
        <f t="shared" si="148"/>
        <v>0</v>
      </c>
      <c r="AX821" s="143">
        <f t="shared" si="148"/>
        <v>0</v>
      </c>
      <c r="AY821" s="143">
        <f t="shared" si="148"/>
        <v>0</v>
      </c>
      <c r="AZ821" s="143">
        <f t="shared" si="148"/>
        <v>0</v>
      </c>
      <c r="BA821" s="143">
        <f t="shared" si="148"/>
        <v>0</v>
      </c>
      <c r="BB821" s="143">
        <f t="shared" si="148"/>
        <v>0</v>
      </c>
      <c r="BC821" s="143">
        <f t="shared" si="148"/>
        <v>0</v>
      </c>
      <c r="BD821" s="143">
        <f t="shared" si="148"/>
        <v>0</v>
      </c>
      <c r="BE821" s="143">
        <f t="shared" si="148"/>
        <v>0</v>
      </c>
      <c r="BF821" s="143">
        <f t="shared" si="148"/>
        <v>0</v>
      </c>
      <c r="BG821" s="143">
        <f t="shared" si="148"/>
        <v>0</v>
      </c>
      <c r="BH821" s="143">
        <f t="shared" si="148"/>
        <v>0</v>
      </c>
      <c r="BI821" s="143">
        <f t="shared" si="148"/>
        <v>0</v>
      </c>
      <c r="BJ821" s="143">
        <f t="shared" si="148"/>
        <v>0</v>
      </c>
      <c r="BK821" s="143">
        <f t="shared" si="148"/>
        <v>0</v>
      </c>
      <c r="BL821" s="143">
        <f t="shared" si="148"/>
        <v>0</v>
      </c>
      <c r="BM821" s="143">
        <f t="shared" si="148"/>
        <v>0</v>
      </c>
      <c r="BN821" s="143">
        <f t="shared" si="148"/>
        <v>0</v>
      </c>
      <c r="BO821" s="143">
        <f t="shared" si="148"/>
        <v>0</v>
      </c>
      <c r="BP821" s="143">
        <f t="shared" si="148"/>
        <v>0</v>
      </c>
      <c r="BQ821" s="143">
        <f t="shared" si="148"/>
        <v>0</v>
      </c>
      <c r="BR821" s="143">
        <f t="shared" si="148"/>
        <v>0</v>
      </c>
      <c r="BS821" s="143">
        <f t="shared" si="146"/>
        <v>0</v>
      </c>
      <c r="BT821" s="143">
        <f t="shared" si="145"/>
        <v>0</v>
      </c>
      <c r="BU821" s="143">
        <f t="shared" si="145"/>
        <v>0</v>
      </c>
      <c r="BV821" s="143">
        <f t="shared" si="145"/>
        <v>0</v>
      </c>
      <c r="BW821" s="143">
        <f t="shared" si="145"/>
        <v>0</v>
      </c>
      <c r="BX821" s="143">
        <f t="shared" si="145"/>
        <v>0</v>
      </c>
      <c r="BY821" s="143" t="e">
        <f>BY446-#REF!</f>
        <v>#REF!</v>
      </c>
      <c r="CA821" s="143" t="e">
        <f>CA446-#REF!</f>
        <v>#REF!</v>
      </c>
      <c r="CB821" s="143" t="e">
        <f>CB446-#REF!</f>
        <v>#REF!</v>
      </c>
    </row>
    <row r="822" spans="8:80" hidden="1" x14ac:dyDescent="0.3">
      <c r="H822" s="143">
        <f t="shared" ref="H822:W828" si="149">H447-BZ447</f>
        <v>0</v>
      </c>
      <c r="I822" s="143">
        <f t="shared" si="149"/>
        <v>0</v>
      </c>
      <c r="J822" s="143">
        <f t="shared" si="149"/>
        <v>0</v>
      </c>
      <c r="K822" s="143">
        <f t="shared" si="148"/>
        <v>0</v>
      </c>
      <c r="L822" s="143">
        <f t="shared" si="148"/>
        <v>0</v>
      </c>
      <c r="M822" s="143">
        <f t="shared" si="148"/>
        <v>0</v>
      </c>
      <c r="N822" s="143">
        <f t="shared" si="148"/>
        <v>0</v>
      </c>
      <c r="O822" s="143">
        <f t="shared" si="148"/>
        <v>0</v>
      </c>
      <c r="P822" s="143">
        <f t="shared" si="148"/>
        <v>0</v>
      </c>
      <c r="Q822" s="143">
        <f t="shared" si="148"/>
        <v>0</v>
      </c>
      <c r="R822" s="143">
        <f t="shared" si="148"/>
        <v>0</v>
      </c>
      <c r="S822" s="143">
        <f t="shared" si="148"/>
        <v>0</v>
      </c>
      <c r="T822" s="143">
        <f t="shared" si="148"/>
        <v>0</v>
      </c>
      <c r="U822" s="143">
        <f t="shared" si="148"/>
        <v>0</v>
      </c>
      <c r="V822" s="143">
        <f t="shared" si="148"/>
        <v>0</v>
      </c>
      <c r="W822" s="143">
        <f t="shared" si="148"/>
        <v>0</v>
      </c>
      <c r="X822" s="143">
        <f t="shared" si="148"/>
        <v>0</v>
      </c>
      <c r="Y822" s="143">
        <f t="shared" si="148"/>
        <v>0</v>
      </c>
      <c r="Z822" s="143">
        <f t="shared" si="148"/>
        <v>0</v>
      </c>
      <c r="AA822" s="143">
        <f t="shared" si="148"/>
        <v>0</v>
      </c>
      <c r="AB822" s="143">
        <f t="shared" si="148"/>
        <v>0</v>
      </c>
      <c r="AC822" s="143">
        <f t="shared" si="148"/>
        <v>0</v>
      </c>
      <c r="AD822" s="143">
        <f t="shared" si="148"/>
        <v>0</v>
      </c>
      <c r="AE822" s="143">
        <f t="shared" si="148"/>
        <v>0</v>
      </c>
      <c r="AF822" s="143">
        <f t="shared" si="148"/>
        <v>0</v>
      </c>
      <c r="AG822" s="143">
        <f t="shared" si="148"/>
        <v>0</v>
      </c>
      <c r="AH822" s="143">
        <f t="shared" si="148"/>
        <v>0</v>
      </c>
      <c r="AI822" s="143">
        <f t="shared" si="148"/>
        <v>0</v>
      </c>
      <c r="AJ822" s="143">
        <f t="shared" si="148"/>
        <v>0</v>
      </c>
      <c r="AK822" s="143">
        <f t="shared" si="148"/>
        <v>0</v>
      </c>
      <c r="AL822" s="143">
        <f t="shared" si="148"/>
        <v>0</v>
      </c>
      <c r="AM822" s="143">
        <f t="shared" si="148"/>
        <v>0</v>
      </c>
      <c r="AN822" s="143">
        <f t="shared" si="148"/>
        <v>0</v>
      </c>
      <c r="AO822" s="143">
        <f t="shared" si="148"/>
        <v>0</v>
      </c>
      <c r="AP822" s="143">
        <f t="shared" si="148"/>
        <v>0</v>
      </c>
      <c r="AQ822" s="143">
        <f t="shared" si="148"/>
        <v>0</v>
      </c>
      <c r="AR822" s="143">
        <f t="shared" si="148"/>
        <v>0</v>
      </c>
      <c r="AS822" s="143">
        <f t="shared" si="148"/>
        <v>0</v>
      </c>
      <c r="AT822" s="143">
        <f t="shared" si="148"/>
        <v>0</v>
      </c>
      <c r="AU822" s="143">
        <f t="shared" si="148"/>
        <v>0</v>
      </c>
      <c r="AV822" s="143">
        <f t="shared" si="148"/>
        <v>0</v>
      </c>
      <c r="AW822" s="143">
        <f t="shared" si="148"/>
        <v>0</v>
      </c>
      <c r="AX822" s="143">
        <f t="shared" si="148"/>
        <v>0</v>
      </c>
      <c r="AY822" s="143">
        <f t="shared" si="148"/>
        <v>0</v>
      </c>
      <c r="AZ822" s="143">
        <f t="shared" si="148"/>
        <v>0</v>
      </c>
      <c r="BA822" s="143">
        <f t="shared" si="148"/>
        <v>0</v>
      </c>
      <c r="BB822" s="143">
        <f t="shared" si="148"/>
        <v>0</v>
      </c>
      <c r="BC822" s="143">
        <f t="shared" si="148"/>
        <v>0</v>
      </c>
      <c r="BD822" s="143">
        <f t="shared" si="148"/>
        <v>0</v>
      </c>
      <c r="BE822" s="143">
        <f t="shared" si="148"/>
        <v>0</v>
      </c>
      <c r="BF822" s="143">
        <f t="shared" si="148"/>
        <v>0</v>
      </c>
      <c r="BG822" s="143">
        <f t="shared" si="148"/>
        <v>0</v>
      </c>
      <c r="BH822" s="143">
        <f t="shared" si="148"/>
        <v>0</v>
      </c>
      <c r="BI822" s="143">
        <f t="shared" si="148"/>
        <v>0</v>
      </c>
      <c r="BJ822" s="143">
        <f t="shared" si="148"/>
        <v>0</v>
      </c>
      <c r="BK822" s="143">
        <f t="shared" si="148"/>
        <v>0</v>
      </c>
      <c r="BL822" s="143">
        <f t="shared" si="148"/>
        <v>0</v>
      </c>
      <c r="BM822" s="143">
        <f t="shared" si="148"/>
        <v>0</v>
      </c>
      <c r="BN822" s="143">
        <f t="shared" si="148"/>
        <v>0</v>
      </c>
      <c r="BO822" s="143">
        <f t="shared" si="148"/>
        <v>0</v>
      </c>
      <c r="BP822" s="143">
        <f t="shared" si="148"/>
        <v>0</v>
      </c>
      <c r="BQ822" s="143">
        <f t="shared" si="148"/>
        <v>0</v>
      </c>
      <c r="BR822" s="143">
        <f t="shared" si="148"/>
        <v>0</v>
      </c>
      <c r="BS822" s="143">
        <f t="shared" si="146"/>
        <v>0</v>
      </c>
      <c r="BT822" s="143">
        <f t="shared" si="145"/>
        <v>0</v>
      </c>
      <c r="BU822" s="143">
        <f t="shared" si="145"/>
        <v>0</v>
      </c>
      <c r="BV822" s="143">
        <f t="shared" si="145"/>
        <v>0</v>
      </c>
      <c r="BW822" s="143">
        <f t="shared" si="145"/>
        <v>0</v>
      </c>
      <c r="BX822" s="143">
        <f t="shared" si="145"/>
        <v>0</v>
      </c>
      <c r="BY822" s="143" t="e">
        <f>BY447-#REF!</f>
        <v>#REF!</v>
      </c>
      <c r="CA822" s="143" t="e">
        <f>CA447-#REF!</f>
        <v>#REF!</v>
      </c>
      <c r="CB822" s="143" t="e">
        <f>CB447-#REF!</f>
        <v>#REF!</v>
      </c>
    </row>
    <row r="823" spans="8:80" hidden="1" x14ac:dyDescent="0.3">
      <c r="H823" s="143">
        <f t="shared" si="149"/>
        <v>277062</v>
      </c>
      <c r="I823" s="143">
        <f t="shared" si="149"/>
        <v>0</v>
      </c>
      <c r="J823" s="143">
        <f t="shared" si="149"/>
        <v>0</v>
      </c>
      <c r="K823" s="143">
        <f t="shared" si="148"/>
        <v>0</v>
      </c>
      <c r="L823" s="143">
        <f t="shared" si="148"/>
        <v>0</v>
      </c>
      <c r="M823" s="143">
        <f t="shared" si="148"/>
        <v>0</v>
      </c>
      <c r="N823" s="143">
        <f t="shared" si="148"/>
        <v>0</v>
      </c>
      <c r="O823" s="143">
        <f t="shared" si="148"/>
        <v>0</v>
      </c>
      <c r="P823" s="143">
        <f t="shared" si="148"/>
        <v>0</v>
      </c>
      <c r="Q823" s="143">
        <f t="shared" si="148"/>
        <v>0</v>
      </c>
      <c r="R823" s="143">
        <f t="shared" si="148"/>
        <v>0</v>
      </c>
      <c r="S823" s="143">
        <f t="shared" si="148"/>
        <v>0</v>
      </c>
      <c r="T823" s="143">
        <f t="shared" si="148"/>
        <v>0</v>
      </c>
      <c r="U823" s="143">
        <f t="shared" si="148"/>
        <v>0</v>
      </c>
      <c r="V823" s="143">
        <f t="shared" si="148"/>
        <v>0</v>
      </c>
      <c r="W823" s="143">
        <f t="shared" si="148"/>
        <v>0</v>
      </c>
      <c r="X823" s="143">
        <f t="shared" si="148"/>
        <v>0</v>
      </c>
      <c r="Y823" s="143">
        <f t="shared" si="148"/>
        <v>0</v>
      </c>
      <c r="Z823" s="143">
        <f t="shared" si="148"/>
        <v>0</v>
      </c>
      <c r="AA823" s="143">
        <f t="shared" si="148"/>
        <v>0</v>
      </c>
      <c r="AB823" s="143">
        <f t="shared" si="148"/>
        <v>0</v>
      </c>
      <c r="AC823" s="143">
        <f t="shared" si="148"/>
        <v>0</v>
      </c>
      <c r="AD823" s="143">
        <f t="shared" si="148"/>
        <v>0</v>
      </c>
      <c r="AE823" s="143">
        <f t="shared" si="148"/>
        <v>0</v>
      </c>
      <c r="AF823" s="143">
        <f t="shared" si="148"/>
        <v>0</v>
      </c>
      <c r="AG823" s="143">
        <f t="shared" si="148"/>
        <v>0</v>
      </c>
      <c r="AH823" s="143">
        <f t="shared" si="148"/>
        <v>0</v>
      </c>
      <c r="AI823" s="143">
        <f t="shared" si="148"/>
        <v>0</v>
      </c>
      <c r="AJ823" s="143">
        <f t="shared" si="148"/>
        <v>0</v>
      </c>
      <c r="AK823" s="143">
        <f t="shared" si="148"/>
        <v>0</v>
      </c>
      <c r="AL823" s="143">
        <f t="shared" si="148"/>
        <v>277062</v>
      </c>
      <c r="AM823" s="143">
        <f t="shared" si="148"/>
        <v>0</v>
      </c>
      <c r="AN823" s="143">
        <f t="shared" si="148"/>
        <v>0</v>
      </c>
      <c r="AO823" s="143">
        <f t="shared" si="148"/>
        <v>0</v>
      </c>
      <c r="AP823" s="143">
        <f t="shared" si="148"/>
        <v>0</v>
      </c>
      <c r="AQ823" s="143">
        <f t="shared" si="148"/>
        <v>0</v>
      </c>
      <c r="AR823" s="143">
        <f t="shared" si="148"/>
        <v>0</v>
      </c>
      <c r="AS823" s="143">
        <f t="shared" si="148"/>
        <v>0</v>
      </c>
      <c r="AT823" s="143">
        <f t="shared" si="148"/>
        <v>0</v>
      </c>
      <c r="AU823" s="143">
        <f t="shared" si="148"/>
        <v>0</v>
      </c>
      <c r="AV823" s="143">
        <f t="shared" si="148"/>
        <v>0</v>
      </c>
      <c r="AW823" s="143">
        <f t="shared" si="148"/>
        <v>0</v>
      </c>
      <c r="AX823" s="143">
        <f t="shared" si="148"/>
        <v>0</v>
      </c>
      <c r="AY823" s="143">
        <f t="shared" si="148"/>
        <v>0</v>
      </c>
      <c r="AZ823" s="143">
        <f t="shared" si="148"/>
        <v>0</v>
      </c>
      <c r="BA823" s="143">
        <f t="shared" si="148"/>
        <v>0</v>
      </c>
      <c r="BB823" s="143">
        <f t="shared" si="148"/>
        <v>0</v>
      </c>
      <c r="BC823" s="143">
        <f t="shared" si="148"/>
        <v>0</v>
      </c>
      <c r="BD823" s="143">
        <f t="shared" si="148"/>
        <v>0</v>
      </c>
      <c r="BE823" s="143">
        <f t="shared" si="148"/>
        <v>0</v>
      </c>
      <c r="BF823" s="143">
        <f t="shared" si="148"/>
        <v>0</v>
      </c>
      <c r="BG823" s="143">
        <f t="shared" si="148"/>
        <v>0</v>
      </c>
      <c r="BH823" s="143">
        <f t="shared" si="148"/>
        <v>0</v>
      </c>
      <c r="BI823" s="143">
        <f t="shared" si="148"/>
        <v>0</v>
      </c>
      <c r="BJ823" s="143">
        <f t="shared" si="148"/>
        <v>0</v>
      </c>
      <c r="BK823" s="143">
        <f t="shared" si="148"/>
        <v>0</v>
      </c>
      <c r="BL823" s="143">
        <f t="shared" si="148"/>
        <v>0</v>
      </c>
      <c r="BM823" s="143">
        <f t="shared" si="148"/>
        <v>0</v>
      </c>
      <c r="BN823" s="143">
        <f t="shared" si="148"/>
        <v>0</v>
      </c>
      <c r="BO823" s="143">
        <f t="shared" si="148"/>
        <v>0</v>
      </c>
      <c r="BP823" s="143">
        <f t="shared" si="148"/>
        <v>0</v>
      </c>
      <c r="BQ823" s="143">
        <f t="shared" si="148"/>
        <v>0</v>
      </c>
      <c r="BR823" s="143">
        <f t="shared" si="148"/>
        <v>0</v>
      </c>
      <c r="BS823" s="143">
        <f t="shared" si="146"/>
        <v>0</v>
      </c>
      <c r="BT823" s="143">
        <f t="shared" si="145"/>
        <v>0</v>
      </c>
      <c r="BU823" s="143">
        <f t="shared" si="145"/>
        <v>277062</v>
      </c>
      <c r="BV823" s="143">
        <f t="shared" si="145"/>
        <v>0</v>
      </c>
      <c r="BW823" s="143">
        <f t="shared" si="145"/>
        <v>0</v>
      </c>
      <c r="BX823" s="143">
        <f t="shared" si="145"/>
        <v>0</v>
      </c>
      <c r="BY823" s="143" t="e">
        <f>BY448-#REF!</f>
        <v>#REF!</v>
      </c>
      <c r="CA823" s="143" t="e">
        <f>CA448-#REF!</f>
        <v>#REF!</v>
      </c>
      <c r="CB823" s="143" t="e">
        <f>CB448-#REF!</f>
        <v>#REF!</v>
      </c>
    </row>
    <row r="824" spans="8:80" hidden="1" x14ac:dyDescent="0.3">
      <c r="H824" s="143">
        <f t="shared" si="149"/>
        <v>277062</v>
      </c>
      <c r="I824" s="143">
        <f t="shared" si="149"/>
        <v>0</v>
      </c>
      <c r="J824" s="143">
        <f t="shared" si="149"/>
        <v>0</v>
      </c>
      <c r="K824" s="143">
        <f t="shared" si="148"/>
        <v>0</v>
      </c>
      <c r="L824" s="143">
        <f t="shared" si="148"/>
        <v>0</v>
      </c>
      <c r="M824" s="143">
        <f t="shared" si="148"/>
        <v>0</v>
      </c>
      <c r="N824" s="143">
        <f t="shared" si="148"/>
        <v>0</v>
      </c>
      <c r="O824" s="143">
        <f t="shared" si="148"/>
        <v>0</v>
      </c>
      <c r="P824" s="143">
        <f t="shared" si="148"/>
        <v>0</v>
      </c>
      <c r="Q824" s="143">
        <f t="shared" si="148"/>
        <v>0</v>
      </c>
      <c r="R824" s="143">
        <f t="shared" si="148"/>
        <v>0</v>
      </c>
      <c r="S824" s="143">
        <f t="shared" si="148"/>
        <v>0</v>
      </c>
      <c r="T824" s="143">
        <f t="shared" si="148"/>
        <v>0</v>
      </c>
      <c r="U824" s="143">
        <f t="shared" si="148"/>
        <v>0</v>
      </c>
      <c r="V824" s="143">
        <f t="shared" si="148"/>
        <v>0</v>
      </c>
      <c r="W824" s="143">
        <f t="shared" si="148"/>
        <v>0</v>
      </c>
      <c r="X824" s="143">
        <f t="shared" si="148"/>
        <v>0</v>
      </c>
      <c r="Y824" s="143">
        <f t="shared" si="148"/>
        <v>0</v>
      </c>
      <c r="Z824" s="143">
        <f t="shared" si="148"/>
        <v>0</v>
      </c>
      <c r="AA824" s="143">
        <f t="shared" si="148"/>
        <v>0</v>
      </c>
      <c r="AB824" s="143">
        <f t="shared" si="148"/>
        <v>0</v>
      </c>
      <c r="AC824" s="143">
        <f t="shared" si="148"/>
        <v>0</v>
      </c>
      <c r="AD824" s="143">
        <f t="shared" si="148"/>
        <v>0</v>
      </c>
      <c r="AE824" s="143">
        <f t="shared" si="148"/>
        <v>0</v>
      </c>
      <c r="AF824" s="143">
        <f t="shared" si="148"/>
        <v>0</v>
      </c>
      <c r="AG824" s="143">
        <f t="shared" si="148"/>
        <v>0</v>
      </c>
      <c r="AH824" s="143">
        <f t="shared" si="148"/>
        <v>0</v>
      </c>
      <c r="AI824" s="143">
        <f t="shared" si="148"/>
        <v>0</v>
      </c>
      <c r="AJ824" s="143">
        <f t="shared" si="148"/>
        <v>0</v>
      </c>
      <c r="AK824" s="143">
        <f t="shared" si="148"/>
        <v>0</v>
      </c>
      <c r="AL824" s="143">
        <f t="shared" si="148"/>
        <v>277062</v>
      </c>
      <c r="AM824" s="143">
        <f t="shared" si="148"/>
        <v>0</v>
      </c>
      <c r="AN824" s="143">
        <f t="shared" si="148"/>
        <v>0</v>
      </c>
      <c r="AO824" s="143">
        <f t="shared" si="148"/>
        <v>0</v>
      </c>
      <c r="AP824" s="143">
        <f t="shared" si="148"/>
        <v>0</v>
      </c>
      <c r="AQ824" s="143">
        <f t="shared" si="148"/>
        <v>0</v>
      </c>
      <c r="AR824" s="143">
        <f t="shared" si="148"/>
        <v>0</v>
      </c>
      <c r="AS824" s="143">
        <f t="shared" si="148"/>
        <v>0</v>
      </c>
      <c r="AT824" s="143">
        <f t="shared" si="148"/>
        <v>0</v>
      </c>
      <c r="AU824" s="143">
        <f t="shared" si="148"/>
        <v>0</v>
      </c>
      <c r="AV824" s="143">
        <f t="shared" si="148"/>
        <v>0</v>
      </c>
      <c r="AW824" s="143">
        <f t="shared" si="148"/>
        <v>0</v>
      </c>
      <c r="AX824" s="143">
        <f t="shared" si="148"/>
        <v>0</v>
      </c>
      <c r="AY824" s="143">
        <f t="shared" si="148"/>
        <v>0</v>
      </c>
      <c r="AZ824" s="143">
        <f t="shared" si="148"/>
        <v>0</v>
      </c>
      <c r="BA824" s="143">
        <f t="shared" si="148"/>
        <v>0</v>
      </c>
      <c r="BB824" s="143">
        <f t="shared" si="148"/>
        <v>0</v>
      </c>
      <c r="BC824" s="143">
        <f t="shared" si="148"/>
        <v>0</v>
      </c>
      <c r="BD824" s="143">
        <f t="shared" si="148"/>
        <v>0</v>
      </c>
      <c r="BE824" s="143">
        <f t="shared" si="148"/>
        <v>0</v>
      </c>
      <c r="BF824" s="143">
        <f t="shared" si="148"/>
        <v>0</v>
      </c>
      <c r="BG824" s="143">
        <f t="shared" si="148"/>
        <v>0</v>
      </c>
      <c r="BH824" s="143">
        <f t="shared" si="148"/>
        <v>0</v>
      </c>
      <c r="BI824" s="143">
        <f t="shared" si="148"/>
        <v>0</v>
      </c>
      <c r="BJ824" s="143">
        <f t="shared" si="148"/>
        <v>0</v>
      </c>
      <c r="BK824" s="143">
        <f t="shared" si="148"/>
        <v>0</v>
      </c>
      <c r="BL824" s="143">
        <f t="shared" si="148"/>
        <v>0</v>
      </c>
      <c r="BM824" s="143">
        <f t="shared" si="148"/>
        <v>0</v>
      </c>
      <c r="BN824" s="143">
        <f t="shared" si="148"/>
        <v>0</v>
      </c>
      <c r="BO824" s="143">
        <f t="shared" si="148"/>
        <v>0</v>
      </c>
      <c r="BP824" s="143">
        <f t="shared" si="148"/>
        <v>0</v>
      </c>
      <c r="BQ824" s="143">
        <f t="shared" si="148"/>
        <v>0</v>
      </c>
      <c r="BR824" s="143">
        <f t="shared" si="148"/>
        <v>0</v>
      </c>
      <c r="BS824" s="143">
        <f t="shared" si="146"/>
        <v>0</v>
      </c>
      <c r="BT824" s="143">
        <f t="shared" si="145"/>
        <v>0</v>
      </c>
      <c r="BU824" s="143">
        <f t="shared" si="145"/>
        <v>277062</v>
      </c>
      <c r="BV824" s="143">
        <f t="shared" si="145"/>
        <v>0</v>
      </c>
      <c r="BW824" s="143">
        <f t="shared" si="145"/>
        <v>0</v>
      </c>
      <c r="BX824" s="143">
        <f t="shared" si="145"/>
        <v>0</v>
      </c>
      <c r="BY824" s="143" t="e">
        <f>BY449-#REF!</f>
        <v>#REF!</v>
      </c>
      <c r="CA824" s="143" t="e">
        <f>CA449-#REF!</f>
        <v>#REF!</v>
      </c>
      <c r="CB824" s="143" t="e">
        <f>CB449-#REF!</f>
        <v>#REF!</v>
      </c>
    </row>
    <row r="825" spans="8:80" hidden="1" x14ac:dyDescent="0.3">
      <c r="H825" s="143">
        <f t="shared" si="149"/>
        <v>0</v>
      </c>
      <c r="I825" s="143">
        <f t="shared" si="149"/>
        <v>0</v>
      </c>
      <c r="J825" s="143">
        <f t="shared" si="149"/>
        <v>0</v>
      </c>
      <c r="K825" s="143">
        <f t="shared" si="148"/>
        <v>0</v>
      </c>
      <c r="L825" s="143">
        <f t="shared" si="148"/>
        <v>0</v>
      </c>
      <c r="M825" s="143">
        <f t="shared" si="148"/>
        <v>0</v>
      </c>
      <c r="N825" s="143">
        <f t="shared" si="148"/>
        <v>0</v>
      </c>
      <c r="O825" s="143">
        <f t="shared" si="148"/>
        <v>0</v>
      </c>
      <c r="P825" s="143">
        <f t="shared" si="148"/>
        <v>0</v>
      </c>
      <c r="Q825" s="143">
        <f t="shared" si="148"/>
        <v>0</v>
      </c>
      <c r="R825" s="143">
        <f t="shared" si="148"/>
        <v>0</v>
      </c>
      <c r="S825" s="143">
        <f t="shared" si="148"/>
        <v>0</v>
      </c>
      <c r="T825" s="143">
        <f t="shared" si="148"/>
        <v>0</v>
      </c>
      <c r="U825" s="143">
        <f t="shared" si="148"/>
        <v>0</v>
      </c>
      <c r="V825" s="143">
        <f t="shared" si="148"/>
        <v>0</v>
      </c>
      <c r="W825" s="143">
        <f t="shared" si="148"/>
        <v>0</v>
      </c>
      <c r="X825" s="143">
        <f t="shared" si="148"/>
        <v>0</v>
      </c>
      <c r="Y825" s="143">
        <f t="shared" si="148"/>
        <v>0</v>
      </c>
      <c r="Z825" s="143">
        <f t="shared" ref="Z825:BR828" si="150">Z450-CR450</f>
        <v>0</v>
      </c>
      <c r="AA825" s="143">
        <f t="shared" si="150"/>
        <v>0</v>
      </c>
      <c r="AB825" s="143">
        <f t="shared" si="150"/>
        <v>0</v>
      </c>
      <c r="AC825" s="143">
        <f t="shared" si="150"/>
        <v>0</v>
      </c>
      <c r="AD825" s="143">
        <f t="shared" si="150"/>
        <v>0</v>
      </c>
      <c r="AE825" s="143">
        <f t="shared" si="150"/>
        <v>0</v>
      </c>
      <c r="AF825" s="143">
        <f t="shared" si="150"/>
        <v>0</v>
      </c>
      <c r="AG825" s="143">
        <f t="shared" si="150"/>
        <v>0</v>
      </c>
      <c r="AH825" s="143">
        <f t="shared" si="150"/>
        <v>0</v>
      </c>
      <c r="AI825" s="143">
        <f t="shared" si="150"/>
        <v>0</v>
      </c>
      <c r="AJ825" s="143">
        <f t="shared" si="150"/>
        <v>0</v>
      </c>
      <c r="AK825" s="143">
        <f t="shared" si="150"/>
        <v>0</v>
      </c>
      <c r="AL825" s="143">
        <f t="shared" si="150"/>
        <v>0</v>
      </c>
      <c r="AM825" s="143">
        <f t="shared" si="150"/>
        <v>0</v>
      </c>
      <c r="AN825" s="143">
        <f t="shared" si="150"/>
        <v>0</v>
      </c>
      <c r="AO825" s="143">
        <f t="shared" si="150"/>
        <v>0</v>
      </c>
      <c r="AP825" s="143">
        <f t="shared" si="150"/>
        <v>0</v>
      </c>
      <c r="AQ825" s="143">
        <f t="shared" si="150"/>
        <v>0</v>
      </c>
      <c r="AR825" s="143">
        <f t="shared" si="150"/>
        <v>0</v>
      </c>
      <c r="AS825" s="143">
        <f t="shared" si="150"/>
        <v>0</v>
      </c>
      <c r="AT825" s="143">
        <f t="shared" si="150"/>
        <v>0</v>
      </c>
      <c r="AU825" s="143">
        <f t="shared" si="150"/>
        <v>0</v>
      </c>
      <c r="AV825" s="143">
        <f t="shared" si="150"/>
        <v>0</v>
      </c>
      <c r="AW825" s="143">
        <f t="shared" si="150"/>
        <v>0</v>
      </c>
      <c r="AX825" s="143">
        <f t="shared" si="150"/>
        <v>0</v>
      </c>
      <c r="AY825" s="143">
        <f t="shared" si="150"/>
        <v>0</v>
      </c>
      <c r="AZ825" s="143">
        <f t="shared" si="150"/>
        <v>0</v>
      </c>
      <c r="BA825" s="143">
        <f t="shared" si="150"/>
        <v>0</v>
      </c>
      <c r="BB825" s="143">
        <f t="shared" si="150"/>
        <v>0</v>
      </c>
      <c r="BC825" s="143">
        <f t="shared" si="150"/>
        <v>0</v>
      </c>
      <c r="BD825" s="143">
        <f t="shared" si="150"/>
        <v>0</v>
      </c>
      <c r="BE825" s="143">
        <f t="shared" si="150"/>
        <v>0</v>
      </c>
      <c r="BF825" s="143">
        <f t="shared" si="150"/>
        <v>0</v>
      </c>
      <c r="BG825" s="143">
        <f t="shared" si="150"/>
        <v>0</v>
      </c>
      <c r="BH825" s="143">
        <f t="shared" si="150"/>
        <v>0</v>
      </c>
      <c r="BI825" s="143">
        <f t="shared" si="150"/>
        <v>0</v>
      </c>
      <c r="BJ825" s="143">
        <f t="shared" si="150"/>
        <v>0</v>
      </c>
      <c r="BK825" s="143">
        <f t="shared" si="150"/>
        <v>0</v>
      </c>
      <c r="BL825" s="143">
        <f t="shared" si="150"/>
        <v>0</v>
      </c>
      <c r="BM825" s="143">
        <f t="shared" si="150"/>
        <v>0</v>
      </c>
      <c r="BN825" s="143">
        <f t="shared" si="150"/>
        <v>0</v>
      </c>
      <c r="BO825" s="143">
        <f t="shared" si="150"/>
        <v>0</v>
      </c>
      <c r="BP825" s="143">
        <f t="shared" si="150"/>
        <v>0</v>
      </c>
      <c r="BQ825" s="143">
        <f t="shared" si="150"/>
        <v>0</v>
      </c>
      <c r="BR825" s="143">
        <f t="shared" si="150"/>
        <v>0</v>
      </c>
      <c r="BS825" s="143">
        <f t="shared" si="146"/>
        <v>0</v>
      </c>
      <c r="BT825" s="143">
        <f t="shared" si="145"/>
        <v>0</v>
      </c>
      <c r="BU825" s="143">
        <f t="shared" si="145"/>
        <v>0</v>
      </c>
      <c r="BV825" s="143">
        <f t="shared" si="145"/>
        <v>0</v>
      </c>
      <c r="BW825" s="143">
        <f t="shared" si="145"/>
        <v>0</v>
      </c>
      <c r="BX825" s="143">
        <f t="shared" si="145"/>
        <v>0</v>
      </c>
      <c r="BY825" s="143" t="e">
        <f>BY450-#REF!</f>
        <v>#REF!</v>
      </c>
      <c r="CA825" s="143" t="e">
        <f>CA450-#REF!</f>
        <v>#REF!</v>
      </c>
      <c r="CB825" s="143" t="e">
        <f>CB450-#REF!</f>
        <v>#REF!</v>
      </c>
    </row>
    <row r="826" spans="8:80" hidden="1" x14ac:dyDescent="0.3">
      <c r="H826" s="143">
        <f t="shared" si="149"/>
        <v>0</v>
      </c>
      <c r="I826" s="143">
        <f t="shared" si="149"/>
        <v>0</v>
      </c>
      <c r="J826" s="143">
        <f t="shared" si="149"/>
        <v>0</v>
      </c>
      <c r="K826" s="143">
        <f t="shared" si="149"/>
        <v>0</v>
      </c>
      <c r="L826" s="143">
        <f t="shared" si="149"/>
        <v>0</v>
      </c>
      <c r="M826" s="143">
        <f t="shared" si="149"/>
        <v>0</v>
      </c>
      <c r="N826" s="143">
        <f t="shared" si="149"/>
        <v>0</v>
      </c>
      <c r="O826" s="143">
        <f t="shared" si="149"/>
        <v>0</v>
      </c>
      <c r="P826" s="143">
        <f t="shared" si="149"/>
        <v>0</v>
      </c>
      <c r="Q826" s="143">
        <f t="shared" si="149"/>
        <v>0</v>
      </c>
      <c r="R826" s="143">
        <f t="shared" si="149"/>
        <v>0</v>
      </c>
      <c r="S826" s="143">
        <f t="shared" si="149"/>
        <v>0</v>
      </c>
      <c r="T826" s="143">
        <f t="shared" si="149"/>
        <v>0</v>
      </c>
      <c r="U826" s="143">
        <f t="shared" si="149"/>
        <v>0</v>
      </c>
      <c r="V826" s="143">
        <f t="shared" si="149"/>
        <v>0</v>
      </c>
      <c r="W826" s="143">
        <f t="shared" si="149"/>
        <v>0</v>
      </c>
      <c r="X826" s="143">
        <f t="shared" ref="X826:Y828" si="151">X451-CP451</f>
        <v>0</v>
      </c>
      <c r="Y826" s="143">
        <f t="shared" si="151"/>
        <v>0</v>
      </c>
      <c r="Z826" s="143">
        <f t="shared" si="150"/>
        <v>0</v>
      </c>
      <c r="AA826" s="143">
        <f t="shared" si="150"/>
        <v>0</v>
      </c>
      <c r="AB826" s="143">
        <f t="shared" si="150"/>
        <v>0</v>
      </c>
      <c r="AC826" s="143">
        <f t="shared" si="150"/>
        <v>0</v>
      </c>
      <c r="AD826" s="143">
        <f t="shared" si="150"/>
        <v>0</v>
      </c>
      <c r="AE826" s="143">
        <f t="shared" si="150"/>
        <v>0</v>
      </c>
      <c r="AF826" s="143">
        <f t="shared" si="150"/>
        <v>0</v>
      </c>
      <c r="AG826" s="143">
        <f t="shared" si="150"/>
        <v>0</v>
      </c>
      <c r="AH826" s="143">
        <f t="shared" si="150"/>
        <v>0</v>
      </c>
      <c r="AI826" s="143">
        <f t="shared" si="150"/>
        <v>0</v>
      </c>
      <c r="AJ826" s="143">
        <f t="shared" si="150"/>
        <v>0</v>
      </c>
      <c r="AK826" s="143">
        <f t="shared" si="150"/>
        <v>0</v>
      </c>
      <c r="AL826" s="143">
        <f t="shared" si="150"/>
        <v>0</v>
      </c>
      <c r="AM826" s="143">
        <f t="shared" si="150"/>
        <v>0</v>
      </c>
      <c r="AN826" s="143">
        <f t="shared" si="150"/>
        <v>0</v>
      </c>
      <c r="AO826" s="143">
        <f t="shared" si="150"/>
        <v>0</v>
      </c>
      <c r="AP826" s="143">
        <f t="shared" si="150"/>
        <v>0</v>
      </c>
      <c r="AQ826" s="143">
        <f t="shared" si="150"/>
        <v>0</v>
      </c>
      <c r="AR826" s="143">
        <f t="shared" si="150"/>
        <v>0</v>
      </c>
      <c r="AS826" s="143">
        <f t="shared" si="150"/>
        <v>0</v>
      </c>
      <c r="AT826" s="143">
        <f t="shared" si="150"/>
        <v>0</v>
      </c>
      <c r="AU826" s="143">
        <f t="shared" si="150"/>
        <v>0</v>
      </c>
      <c r="AV826" s="143">
        <f t="shared" si="150"/>
        <v>0</v>
      </c>
      <c r="AW826" s="143">
        <f t="shared" si="150"/>
        <v>0</v>
      </c>
      <c r="AX826" s="143">
        <f t="shared" si="150"/>
        <v>0</v>
      </c>
      <c r="AY826" s="143">
        <f t="shared" si="150"/>
        <v>0</v>
      </c>
      <c r="AZ826" s="143">
        <f t="shared" si="150"/>
        <v>0</v>
      </c>
      <c r="BA826" s="143">
        <f t="shared" si="150"/>
        <v>0</v>
      </c>
      <c r="BB826" s="143">
        <f t="shared" si="150"/>
        <v>0</v>
      </c>
      <c r="BC826" s="143">
        <f t="shared" si="150"/>
        <v>0</v>
      </c>
      <c r="BD826" s="143">
        <f t="shared" si="150"/>
        <v>0</v>
      </c>
      <c r="BE826" s="143">
        <f t="shared" si="150"/>
        <v>0</v>
      </c>
      <c r="BF826" s="143">
        <f t="shared" si="150"/>
        <v>0</v>
      </c>
      <c r="BG826" s="143">
        <f t="shared" si="150"/>
        <v>0</v>
      </c>
      <c r="BH826" s="143">
        <f t="shared" si="150"/>
        <v>0</v>
      </c>
      <c r="BI826" s="143">
        <f t="shared" si="150"/>
        <v>0</v>
      </c>
      <c r="BJ826" s="143">
        <f t="shared" si="150"/>
        <v>0</v>
      </c>
      <c r="BK826" s="143">
        <f t="shared" si="150"/>
        <v>0</v>
      </c>
      <c r="BL826" s="143">
        <f t="shared" si="150"/>
        <v>0</v>
      </c>
      <c r="BM826" s="143">
        <f t="shared" si="150"/>
        <v>0</v>
      </c>
      <c r="BN826" s="143">
        <f t="shared" si="150"/>
        <v>0</v>
      </c>
      <c r="BO826" s="143">
        <f t="shared" si="150"/>
        <v>0</v>
      </c>
      <c r="BP826" s="143">
        <f t="shared" si="150"/>
        <v>0</v>
      </c>
      <c r="BQ826" s="143">
        <f t="shared" si="150"/>
        <v>0</v>
      </c>
      <c r="BR826" s="143">
        <f t="shared" si="150"/>
        <v>0</v>
      </c>
      <c r="BS826" s="143">
        <f t="shared" si="146"/>
        <v>0</v>
      </c>
      <c r="BT826" s="143">
        <f t="shared" si="145"/>
        <v>0</v>
      </c>
      <c r="BU826" s="143">
        <f t="shared" si="145"/>
        <v>0</v>
      </c>
      <c r="BV826" s="143">
        <f t="shared" si="145"/>
        <v>0</v>
      </c>
      <c r="BW826" s="143">
        <f t="shared" si="145"/>
        <v>0</v>
      </c>
      <c r="BX826" s="143">
        <f t="shared" si="145"/>
        <v>0</v>
      </c>
      <c r="BY826" s="143" t="e">
        <f>BY451-#REF!</f>
        <v>#REF!</v>
      </c>
      <c r="CA826" s="143" t="e">
        <f>CA451-#REF!</f>
        <v>#REF!</v>
      </c>
      <c r="CB826" s="143" t="e">
        <f>CB451-#REF!</f>
        <v>#REF!</v>
      </c>
    </row>
    <row r="827" spans="8:80" hidden="1" x14ac:dyDescent="0.3">
      <c r="H827" s="143">
        <f t="shared" si="149"/>
        <v>0</v>
      </c>
      <c r="I827" s="143">
        <f t="shared" si="149"/>
        <v>0</v>
      </c>
      <c r="J827" s="143">
        <f t="shared" si="149"/>
        <v>0</v>
      </c>
      <c r="K827" s="143">
        <f t="shared" si="149"/>
        <v>0</v>
      </c>
      <c r="L827" s="143">
        <f t="shared" si="149"/>
        <v>0</v>
      </c>
      <c r="M827" s="143">
        <f t="shared" si="149"/>
        <v>0</v>
      </c>
      <c r="N827" s="143">
        <f t="shared" si="149"/>
        <v>0</v>
      </c>
      <c r="O827" s="143">
        <f t="shared" si="149"/>
        <v>0</v>
      </c>
      <c r="P827" s="143">
        <f t="shared" si="149"/>
        <v>0</v>
      </c>
      <c r="Q827" s="143">
        <f t="shared" si="149"/>
        <v>0</v>
      </c>
      <c r="R827" s="143">
        <f t="shared" si="149"/>
        <v>0</v>
      </c>
      <c r="S827" s="143">
        <f t="shared" si="149"/>
        <v>0</v>
      </c>
      <c r="T827" s="143">
        <f t="shared" si="149"/>
        <v>0</v>
      </c>
      <c r="U827" s="143">
        <f t="shared" si="149"/>
        <v>0</v>
      </c>
      <c r="V827" s="143">
        <f t="shared" si="149"/>
        <v>0</v>
      </c>
      <c r="W827" s="143">
        <f t="shared" si="149"/>
        <v>0</v>
      </c>
      <c r="X827" s="143">
        <f t="shared" si="151"/>
        <v>0</v>
      </c>
      <c r="Y827" s="143">
        <f t="shared" si="151"/>
        <v>0</v>
      </c>
      <c r="Z827" s="143">
        <f t="shared" si="150"/>
        <v>0</v>
      </c>
      <c r="AA827" s="143">
        <f t="shared" si="150"/>
        <v>0</v>
      </c>
      <c r="AB827" s="143">
        <f t="shared" si="150"/>
        <v>0</v>
      </c>
      <c r="AC827" s="143">
        <f t="shared" si="150"/>
        <v>0</v>
      </c>
      <c r="AD827" s="143">
        <f t="shared" si="150"/>
        <v>0</v>
      </c>
      <c r="AE827" s="143">
        <f t="shared" si="150"/>
        <v>0</v>
      </c>
      <c r="AF827" s="143">
        <f t="shared" si="150"/>
        <v>0</v>
      </c>
      <c r="AG827" s="143">
        <f t="shared" si="150"/>
        <v>0</v>
      </c>
      <c r="AH827" s="143">
        <f t="shared" si="150"/>
        <v>0</v>
      </c>
      <c r="AI827" s="143">
        <f t="shared" si="150"/>
        <v>0</v>
      </c>
      <c r="AJ827" s="143">
        <f t="shared" si="150"/>
        <v>0</v>
      </c>
      <c r="AK827" s="143">
        <f t="shared" si="150"/>
        <v>0</v>
      </c>
      <c r="AL827" s="143">
        <f t="shared" si="150"/>
        <v>0</v>
      </c>
      <c r="AM827" s="143">
        <f t="shared" si="150"/>
        <v>0</v>
      </c>
      <c r="AN827" s="143">
        <f t="shared" si="150"/>
        <v>0</v>
      </c>
      <c r="AO827" s="143">
        <f t="shared" si="150"/>
        <v>0</v>
      </c>
      <c r="AP827" s="143">
        <f t="shared" si="150"/>
        <v>0</v>
      </c>
      <c r="AQ827" s="143">
        <f t="shared" si="150"/>
        <v>0</v>
      </c>
      <c r="AR827" s="143">
        <f t="shared" si="150"/>
        <v>0</v>
      </c>
      <c r="AS827" s="143">
        <f t="shared" si="150"/>
        <v>0</v>
      </c>
      <c r="AT827" s="143">
        <f t="shared" si="150"/>
        <v>0</v>
      </c>
      <c r="AU827" s="143">
        <f t="shared" si="150"/>
        <v>0</v>
      </c>
      <c r="AV827" s="143">
        <f t="shared" si="150"/>
        <v>0</v>
      </c>
      <c r="AW827" s="143">
        <f t="shared" si="150"/>
        <v>0</v>
      </c>
      <c r="AX827" s="143">
        <f t="shared" si="150"/>
        <v>0</v>
      </c>
      <c r="AY827" s="143">
        <f t="shared" si="150"/>
        <v>0</v>
      </c>
      <c r="AZ827" s="143">
        <f t="shared" si="150"/>
        <v>0</v>
      </c>
      <c r="BA827" s="143">
        <f t="shared" si="150"/>
        <v>0</v>
      </c>
      <c r="BB827" s="143">
        <f t="shared" si="150"/>
        <v>0</v>
      </c>
      <c r="BC827" s="143">
        <f t="shared" si="150"/>
        <v>0</v>
      </c>
      <c r="BD827" s="143">
        <f t="shared" si="150"/>
        <v>0</v>
      </c>
      <c r="BE827" s="143">
        <f t="shared" si="150"/>
        <v>0</v>
      </c>
      <c r="BF827" s="143">
        <f t="shared" si="150"/>
        <v>0</v>
      </c>
      <c r="BG827" s="143">
        <f t="shared" si="150"/>
        <v>0</v>
      </c>
      <c r="BH827" s="143">
        <f t="shared" si="150"/>
        <v>0</v>
      </c>
      <c r="BI827" s="143">
        <f t="shared" si="150"/>
        <v>0</v>
      </c>
      <c r="BJ827" s="143">
        <f t="shared" si="150"/>
        <v>0</v>
      </c>
      <c r="BK827" s="143">
        <f t="shared" si="150"/>
        <v>0</v>
      </c>
      <c r="BL827" s="143">
        <f t="shared" si="150"/>
        <v>0</v>
      </c>
      <c r="BM827" s="143">
        <f t="shared" si="150"/>
        <v>0</v>
      </c>
      <c r="BN827" s="143">
        <f t="shared" si="150"/>
        <v>0</v>
      </c>
      <c r="BO827" s="143">
        <f t="shared" si="150"/>
        <v>0</v>
      </c>
      <c r="BP827" s="143">
        <f t="shared" si="150"/>
        <v>0</v>
      </c>
      <c r="BQ827" s="143">
        <f t="shared" si="150"/>
        <v>0</v>
      </c>
      <c r="BR827" s="143">
        <f t="shared" si="150"/>
        <v>0</v>
      </c>
      <c r="BS827" s="143">
        <f t="shared" si="146"/>
        <v>0</v>
      </c>
      <c r="BT827" s="143">
        <f t="shared" si="145"/>
        <v>0</v>
      </c>
      <c r="BU827" s="143">
        <f t="shared" si="145"/>
        <v>0</v>
      </c>
      <c r="BV827" s="143">
        <f t="shared" si="145"/>
        <v>0</v>
      </c>
      <c r="BW827" s="143">
        <f t="shared" si="145"/>
        <v>0</v>
      </c>
      <c r="BX827" s="143">
        <f t="shared" si="145"/>
        <v>0</v>
      </c>
      <c r="BY827" s="143" t="e">
        <f>BY452-#REF!</f>
        <v>#REF!</v>
      </c>
      <c r="CA827" s="143" t="e">
        <f>CA452-#REF!</f>
        <v>#REF!</v>
      </c>
      <c r="CB827" s="143" t="e">
        <f>CB452-#REF!</f>
        <v>#REF!</v>
      </c>
    </row>
    <row r="828" spans="8:80" hidden="1" x14ac:dyDescent="0.3">
      <c r="H828" s="143">
        <f t="shared" si="149"/>
        <v>0</v>
      </c>
      <c r="I828" s="143">
        <f t="shared" si="149"/>
        <v>0</v>
      </c>
      <c r="J828" s="143">
        <f t="shared" si="149"/>
        <v>0</v>
      </c>
      <c r="K828" s="143">
        <f t="shared" si="149"/>
        <v>0</v>
      </c>
      <c r="L828" s="143">
        <f t="shared" si="149"/>
        <v>0</v>
      </c>
      <c r="M828" s="143">
        <f t="shared" si="149"/>
        <v>0</v>
      </c>
      <c r="N828" s="143">
        <f t="shared" si="149"/>
        <v>0</v>
      </c>
      <c r="O828" s="143">
        <f t="shared" si="149"/>
        <v>0</v>
      </c>
      <c r="P828" s="143">
        <f t="shared" si="149"/>
        <v>0</v>
      </c>
      <c r="Q828" s="143">
        <f t="shared" si="149"/>
        <v>0</v>
      </c>
      <c r="R828" s="143">
        <f t="shared" si="149"/>
        <v>0</v>
      </c>
      <c r="S828" s="143">
        <f t="shared" si="149"/>
        <v>0</v>
      </c>
      <c r="T828" s="143">
        <f t="shared" si="149"/>
        <v>0</v>
      </c>
      <c r="U828" s="143">
        <f t="shared" si="149"/>
        <v>0</v>
      </c>
      <c r="V828" s="143">
        <f t="shared" si="149"/>
        <v>0</v>
      </c>
      <c r="W828" s="143">
        <f t="shared" si="149"/>
        <v>0</v>
      </c>
      <c r="X828" s="143">
        <f t="shared" si="151"/>
        <v>0</v>
      </c>
      <c r="Y828" s="143">
        <f t="shared" si="151"/>
        <v>0</v>
      </c>
      <c r="Z828" s="143">
        <f t="shared" si="150"/>
        <v>0</v>
      </c>
      <c r="AA828" s="143">
        <f t="shared" si="150"/>
        <v>0</v>
      </c>
      <c r="AB828" s="143">
        <f t="shared" si="150"/>
        <v>0</v>
      </c>
      <c r="AC828" s="143">
        <f t="shared" si="150"/>
        <v>0</v>
      </c>
      <c r="AD828" s="143">
        <f t="shared" si="150"/>
        <v>0</v>
      </c>
      <c r="AE828" s="143">
        <f t="shared" si="150"/>
        <v>0</v>
      </c>
      <c r="AF828" s="143">
        <f t="shared" si="150"/>
        <v>0</v>
      </c>
      <c r="AG828" s="143">
        <f t="shared" si="150"/>
        <v>0</v>
      </c>
      <c r="AH828" s="143">
        <f t="shared" si="150"/>
        <v>0</v>
      </c>
      <c r="AI828" s="143">
        <f t="shared" si="150"/>
        <v>0</v>
      </c>
      <c r="AJ828" s="143">
        <f t="shared" si="150"/>
        <v>0</v>
      </c>
      <c r="AK828" s="143">
        <f t="shared" si="150"/>
        <v>0</v>
      </c>
      <c r="AL828" s="143">
        <f t="shared" si="150"/>
        <v>0</v>
      </c>
      <c r="AM828" s="143">
        <f t="shared" si="150"/>
        <v>0</v>
      </c>
      <c r="AN828" s="143">
        <f t="shared" si="150"/>
        <v>0</v>
      </c>
      <c r="AO828" s="143">
        <f t="shared" si="150"/>
        <v>0</v>
      </c>
      <c r="AP828" s="143">
        <f t="shared" si="150"/>
        <v>0</v>
      </c>
      <c r="AQ828" s="143">
        <f t="shared" si="150"/>
        <v>0</v>
      </c>
      <c r="AR828" s="143">
        <f t="shared" si="150"/>
        <v>0</v>
      </c>
      <c r="AS828" s="143">
        <f t="shared" si="150"/>
        <v>0</v>
      </c>
      <c r="AT828" s="143">
        <f t="shared" si="150"/>
        <v>0</v>
      </c>
      <c r="AU828" s="143">
        <f t="shared" si="150"/>
        <v>0</v>
      </c>
      <c r="AV828" s="143">
        <f t="shared" si="150"/>
        <v>0</v>
      </c>
      <c r="AW828" s="143">
        <f t="shared" si="150"/>
        <v>0</v>
      </c>
      <c r="AX828" s="143">
        <f t="shared" si="150"/>
        <v>0</v>
      </c>
      <c r="AY828" s="143">
        <f t="shared" si="150"/>
        <v>0</v>
      </c>
      <c r="AZ828" s="143">
        <f t="shared" si="150"/>
        <v>0</v>
      </c>
      <c r="BA828" s="143">
        <f t="shared" si="150"/>
        <v>0</v>
      </c>
      <c r="BB828" s="143">
        <f t="shared" si="150"/>
        <v>0</v>
      </c>
      <c r="BC828" s="143">
        <f t="shared" si="150"/>
        <v>0</v>
      </c>
      <c r="BD828" s="143">
        <f t="shared" si="150"/>
        <v>0</v>
      </c>
      <c r="BE828" s="143">
        <f t="shared" si="150"/>
        <v>0</v>
      </c>
      <c r="BF828" s="143">
        <f t="shared" si="150"/>
        <v>0</v>
      </c>
      <c r="BG828" s="143">
        <f t="shared" si="150"/>
        <v>0</v>
      </c>
      <c r="BH828" s="143">
        <f t="shared" si="150"/>
        <v>0</v>
      </c>
      <c r="BI828" s="143">
        <f t="shared" si="150"/>
        <v>0</v>
      </c>
      <c r="BJ828" s="143">
        <f t="shared" si="150"/>
        <v>0</v>
      </c>
      <c r="BK828" s="143">
        <f t="shared" si="150"/>
        <v>0</v>
      </c>
      <c r="BL828" s="143">
        <f t="shared" si="150"/>
        <v>0</v>
      </c>
      <c r="BM828" s="143">
        <f t="shared" si="150"/>
        <v>0</v>
      </c>
      <c r="BN828" s="143">
        <f t="shared" si="150"/>
        <v>0</v>
      </c>
      <c r="BO828" s="143">
        <f t="shared" si="150"/>
        <v>0</v>
      </c>
      <c r="BP828" s="143">
        <f t="shared" si="150"/>
        <v>0</v>
      </c>
      <c r="BQ828" s="143">
        <f t="shared" si="150"/>
        <v>0</v>
      </c>
      <c r="BR828" s="143">
        <f t="shared" si="150"/>
        <v>0</v>
      </c>
      <c r="BS828" s="143">
        <f t="shared" si="146"/>
        <v>0</v>
      </c>
      <c r="BT828" s="143">
        <f t="shared" si="145"/>
        <v>0</v>
      </c>
      <c r="BU828" s="143">
        <f t="shared" si="145"/>
        <v>0</v>
      </c>
      <c r="BV828" s="143">
        <f t="shared" si="145"/>
        <v>0</v>
      </c>
      <c r="BW828" s="143">
        <f t="shared" si="145"/>
        <v>0</v>
      </c>
      <c r="BX828" s="143">
        <f t="shared" si="145"/>
        <v>0</v>
      </c>
      <c r="BY828" s="143" t="e">
        <f>BY453-#REF!</f>
        <v>#REF!</v>
      </c>
      <c r="CA828" s="143" t="e">
        <f>CA453-#REF!</f>
        <v>#REF!</v>
      </c>
      <c r="CB828" s="143" t="e">
        <f>CB453-#REF!</f>
        <v>#REF!</v>
      </c>
    </row>
    <row r="829" spans="8:80" hidden="1" x14ac:dyDescent="0.3">
      <c r="H829" s="143" t="e">
        <f>#REF!-#REF!</f>
        <v>#REF!</v>
      </c>
      <c r="I829" s="143" t="e">
        <f>#REF!-#REF!</f>
        <v>#REF!</v>
      </c>
      <c r="J829" s="143" t="e">
        <f>#REF!-#REF!</f>
        <v>#REF!</v>
      </c>
      <c r="K829" s="143" t="e">
        <f>#REF!-#REF!</f>
        <v>#REF!</v>
      </c>
      <c r="L829" s="143" t="e">
        <f>#REF!-#REF!</f>
        <v>#REF!</v>
      </c>
      <c r="M829" s="143" t="e">
        <f>#REF!-#REF!</f>
        <v>#REF!</v>
      </c>
      <c r="N829" s="143" t="e">
        <f>#REF!-#REF!</f>
        <v>#REF!</v>
      </c>
      <c r="O829" s="143" t="e">
        <f>#REF!-#REF!</f>
        <v>#REF!</v>
      </c>
      <c r="P829" s="143" t="e">
        <f>#REF!-#REF!</f>
        <v>#REF!</v>
      </c>
      <c r="Q829" s="143" t="e">
        <f>#REF!-#REF!</f>
        <v>#REF!</v>
      </c>
      <c r="R829" s="143" t="e">
        <f>#REF!-#REF!</f>
        <v>#REF!</v>
      </c>
      <c r="S829" s="143" t="e">
        <f>#REF!-#REF!</f>
        <v>#REF!</v>
      </c>
      <c r="T829" s="143" t="e">
        <f>#REF!-#REF!</f>
        <v>#REF!</v>
      </c>
      <c r="U829" s="143" t="e">
        <f>#REF!-#REF!</f>
        <v>#REF!</v>
      </c>
      <c r="V829" s="143" t="e">
        <f>#REF!-#REF!</f>
        <v>#REF!</v>
      </c>
      <c r="W829" s="143" t="e">
        <f>#REF!-#REF!</f>
        <v>#REF!</v>
      </c>
      <c r="X829" s="143" t="e">
        <f>#REF!-#REF!</f>
        <v>#REF!</v>
      </c>
      <c r="Y829" s="143" t="e">
        <f>#REF!-#REF!</f>
        <v>#REF!</v>
      </c>
      <c r="Z829" s="143" t="e">
        <f>#REF!-#REF!</f>
        <v>#REF!</v>
      </c>
      <c r="AA829" s="143" t="e">
        <f>#REF!-#REF!</f>
        <v>#REF!</v>
      </c>
      <c r="AB829" s="143" t="e">
        <f>#REF!-#REF!</f>
        <v>#REF!</v>
      </c>
      <c r="AC829" s="143" t="e">
        <f>#REF!-#REF!</f>
        <v>#REF!</v>
      </c>
      <c r="AD829" s="143" t="e">
        <f>#REF!-#REF!</f>
        <v>#REF!</v>
      </c>
      <c r="AE829" s="143" t="e">
        <f>#REF!-#REF!</f>
        <v>#REF!</v>
      </c>
      <c r="AF829" s="143" t="e">
        <f>#REF!-#REF!</f>
        <v>#REF!</v>
      </c>
      <c r="AG829" s="143" t="e">
        <f>#REF!-#REF!</f>
        <v>#REF!</v>
      </c>
      <c r="AH829" s="143" t="e">
        <f>#REF!-#REF!</f>
        <v>#REF!</v>
      </c>
      <c r="AI829" s="143" t="e">
        <f>#REF!-#REF!</f>
        <v>#REF!</v>
      </c>
      <c r="AJ829" s="143" t="e">
        <f>#REF!-#REF!</f>
        <v>#REF!</v>
      </c>
      <c r="AK829" s="143" t="e">
        <f>#REF!-#REF!</f>
        <v>#REF!</v>
      </c>
      <c r="AL829" s="143" t="e">
        <f>#REF!-#REF!</f>
        <v>#REF!</v>
      </c>
      <c r="AM829" s="143" t="e">
        <f>#REF!-#REF!</f>
        <v>#REF!</v>
      </c>
      <c r="AN829" s="143" t="e">
        <f>#REF!-#REF!</f>
        <v>#REF!</v>
      </c>
      <c r="AO829" s="143" t="e">
        <f>#REF!-#REF!</f>
        <v>#REF!</v>
      </c>
      <c r="AP829" s="143" t="e">
        <f>#REF!-#REF!</f>
        <v>#REF!</v>
      </c>
      <c r="AQ829" s="143" t="e">
        <f>#REF!-#REF!</f>
        <v>#REF!</v>
      </c>
      <c r="AR829" s="143" t="e">
        <f>#REF!-#REF!</f>
        <v>#REF!</v>
      </c>
      <c r="AS829" s="143" t="e">
        <f>#REF!-#REF!</f>
        <v>#REF!</v>
      </c>
      <c r="AT829" s="143" t="e">
        <f>#REF!-#REF!</f>
        <v>#REF!</v>
      </c>
      <c r="AU829" s="143" t="e">
        <f>#REF!-#REF!</f>
        <v>#REF!</v>
      </c>
      <c r="AV829" s="143" t="e">
        <f>#REF!-#REF!</f>
        <v>#REF!</v>
      </c>
      <c r="AW829" s="143" t="e">
        <f>#REF!-#REF!</f>
        <v>#REF!</v>
      </c>
      <c r="AX829" s="143" t="e">
        <f>#REF!-#REF!</f>
        <v>#REF!</v>
      </c>
      <c r="AY829" s="143" t="e">
        <f>#REF!-#REF!</f>
        <v>#REF!</v>
      </c>
      <c r="AZ829" s="143" t="e">
        <f>#REF!-#REF!</f>
        <v>#REF!</v>
      </c>
      <c r="BA829" s="143" t="e">
        <f>#REF!-#REF!</f>
        <v>#REF!</v>
      </c>
      <c r="BB829" s="143" t="e">
        <f>#REF!-#REF!</f>
        <v>#REF!</v>
      </c>
      <c r="BC829" s="143" t="e">
        <f>#REF!-#REF!</f>
        <v>#REF!</v>
      </c>
      <c r="BD829" s="143" t="e">
        <f>#REF!-#REF!</f>
        <v>#REF!</v>
      </c>
      <c r="BE829" s="143" t="e">
        <f>#REF!-#REF!</f>
        <v>#REF!</v>
      </c>
      <c r="BF829" s="143" t="e">
        <f>#REF!-#REF!</f>
        <v>#REF!</v>
      </c>
      <c r="BG829" s="143" t="e">
        <f>#REF!-#REF!</f>
        <v>#REF!</v>
      </c>
      <c r="BH829" s="143" t="e">
        <f>#REF!-#REF!</f>
        <v>#REF!</v>
      </c>
      <c r="BI829" s="143" t="e">
        <f>#REF!-#REF!</f>
        <v>#REF!</v>
      </c>
      <c r="BJ829" s="143" t="e">
        <f>#REF!-#REF!</f>
        <v>#REF!</v>
      </c>
      <c r="BK829" s="143" t="e">
        <f>#REF!-#REF!</f>
        <v>#REF!</v>
      </c>
      <c r="BL829" s="143" t="e">
        <f>#REF!-#REF!</f>
        <v>#REF!</v>
      </c>
      <c r="BM829" s="143" t="e">
        <f>#REF!-#REF!</f>
        <v>#REF!</v>
      </c>
      <c r="BN829" s="143" t="e">
        <f>#REF!-#REF!</f>
        <v>#REF!</v>
      </c>
      <c r="BO829" s="143" t="e">
        <f>#REF!-#REF!</f>
        <v>#REF!</v>
      </c>
      <c r="BP829" s="143" t="e">
        <f>#REF!-#REF!</f>
        <v>#REF!</v>
      </c>
      <c r="BQ829" s="143" t="e">
        <f>#REF!-#REF!</f>
        <v>#REF!</v>
      </c>
      <c r="BR829" s="143" t="e">
        <f>#REF!-#REF!</f>
        <v>#REF!</v>
      </c>
      <c r="BS829" s="143" t="e">
        <f>#REF!-#REF!</f>
        <v>#REF!</v>
      </c>
      <c r="BT829" s="143" t="e">
        <f>#REF!-#REF!</f>
        <v>#REF!</v>
      </c>
      <c r="BU829" s="143" t="e">
        <f>#REF!-#REF!</f>
        <v>#REF!</v>
      </c>
      <c r="BV829" s="143" t="e">
        <f>#REF!-#REF!</f>
        <v>#REF!</v>
      </c>
      <c r="BW829" s="143" t="e">
        <f>#REF!-#REF!</f>
        <v>#REF!</v>
      </c>
      <c r="BX829" s="143" t="e">
        <f>#REF!-#REF!</f>
        <v>#REF!</v>
      </c>
      <c r="BY829" s="143" t="e">
        <f>#REF!-#REF!</f>
        <v>#REF!</v>
      </c>
      <c r="CA829" s="143" t="e">
        <f>#REF!-#REF!</f>
        <v>#REF!</v>
      </c>
      <c r="CB829" s="143" t="e">
        <f>#REF!-#REF!</f>
        <v>#REF!</v>
      </c>
    </row>
    <row r="830" spans="8:80" hidden="1" x14ac:dyDescent="0.3">
      <c r="H830" s="143">
        <f t="shared" ref="H830:BS832" si="152">H454-BZ454</f>
        <v>-3521360</v>
      </c>
      <c r="I830" s="143">
        <f t="shared" si="152"/>
        <v>0</v>
      </c>
      <c r="J830" s="143">
        <f t="shared" si="152"/>
        <v>0</v>
      </c>
      <c r="K830" s="143">
        <f t="shared" si="152"/>
        <v>0</v>
      </c>
      <c r="L830" s="143">
        <f t="shared" si="152"/>
        <v>0</v>
      </c>
      <c r="M830" s="143">
        <f t="shared" si="152"/>
        <v>-398161</v>
      </c>
      <c r="N830" s="143">
        <f t="shared" si="152"/>
        <v>0</v>
      </c>
      <c r="O830" s="143">
        <f t="shared" si="152"/>
        <v>0</v>
      </c>
      <c r="P830" s="143">
        <f t="shared" si="152"/>
        <v>0</v>
      </c>
      <c r="Q830" s="143">
        <f t="shared" si="152"/>
        <v>0</v>
      </c>
      <c r="R830" s="143">
        <f t="shared" si="152"/>
        <v>196067</v>
      </c>
      <c r="S830" s="143">
        <f t="shared" si="152"/>
        <v>0</v>
      </c>
      <c r="T830" s="143">
        <f t="shared" si="152"/>
        <v>0</v>
      </c>
      <c r="U830" s="143">
        <f t="shared" si="152"/>
        <v>0</v>
      </c>
      <c r="V830" s="143">
        <f t="shared" si="152"/>
        <v>0</v>
      </c>
      <c r="W830" s="143">
        <f t="shared" si="152"/>
        <v>0</v>
      </c>
      <c r="X830" s="143">
        <f t="shared" si="152"/>
        <v>0</v>
      </c>
      <c r="Y830" s="143">
        <f t="shared" si="152"/>
        <v>0</v>
      </c>
      <c r="Z830" s="143">
        <f t="shared" si="152"/>
        <v>0</v>
      </c>
      <c r="AA830" s="143">
        <f t="shared" si="152"/>
        <v>0</v>
      </c>
      <c r="AB830" s="143">
        <f t="shared" si="152"/>
        <v>21955</v>
      </c>
      <c r="AC830" s="143">
        <f t="shared" si="152"/>
        <v>0</v>
      </c>
      <c r="AD830" s="143">
        <f t="shared" si="152"/>
        <v>0</v>
      </c>
      <c r="AE830" s="143">
        <f t="shared" si="152"/>
        <v>0</v>
      </c>
      <c r="AF830" s="143">
        <f t="shared" si="152"/>
        <v>0</v>
      </c>
      <c r="AG830" s="143">
        <f t="shared" si="152"/>
        <v>0</v>
      </c>
      <c r="AH830" s="143">
        <f t="shared" si="152"/>
        <v>0</v>
      </c>
      <c r="AI830" s="143">
        <f t="shared" si="152"/>
        <v>0</v>
      </c>
      <c r="AJ830" s="143">
        <f t="shared" si="152"/>
        <v>0</v>
      </c>
      <c r="AK830" s="143">
        <f t="shared" si="152"/>
        <v>0</v>
      </c>
      <c r="AL830" s="143">
        <f t="shared" si="152"/>
        <v>0</v>
      </c>
      <c r="AM830" s="143">
        <f t="shared" si="152"/>
        <v>0</v>
      </c>
      <c r="AN830" s="143">
        <f t="shared" si="152"/>
        <v>0</v>
      </c>
      <c r="AO830" s="143">
        <f t="shared" si="152"/>
        <v>0</v>
      </c>
      <c r="AP830" s="143">
        <f t="shared" si="152"/>
        <v>0</v>
      </c>
      <c r="AQ830" s="143">
        <f t="shared" si="152"/>
        <v>-210979</v>
      </c>
      <c r="AR830" s="143">
        <f t="shared" si="152"/>
        <v>0</v>
      </c>
      <c r="AS830" s="143">
        <f t="shared" si="152"/>
        <v>0</v>
      </c>
      <c r="AT830" s="143">
        <f t="shared" si="152"/>
        <v>0</v>
      </c>
      <c r="AU830" s="143">
        <f t="shared" si="152"/>
        <v>0</v>
      </c>
      <c r="AV830" s="143">
        <f t="shared" si="152"/>
        <v>-116028</v>
      </c>
      <c r="AW830" s="143">
        <f t="shared" si="152"/>
        <v>0</v>
      </c>
      <c r="AX830" s="143">
        <f t="shared" si="152"/>
        <v>0</v>
      </c>
      <c r="AY830" s="143">
        <f t="shared" si="152"/>
        <v>0</v>
      </c>
      <c r="AZ830" s="143">
        <f t="shared" si="152"/>
        <v>0</v>
      </c>
      <c r="BA830" s="143">
        <f t="shared" si="152"/>
        <v>0</v>
      </c>
      <c r="BB830" s="143">
        <f t="shared" si="152"/>
        <v>0</v>
      </c>
      <c r="BC830" s="143">
        <f t="shared" si="152"/>
        <v>0</v>
      </c>
      <c r="BD830" s="143">
        <f t="shared" si="152"/>
        <v>0</v>
      </c>
      <c r="BE830" s="143">
        <f t="shared" si="152"/>
        <v>0</v>
      </c>
      <c r="BF830" s="143">
        <f t="shared" si="152"/>
        <v>-963989</v>
      </c>
      <c r="BG830" s="143">
        <f t="shared" si="152"/>
        <v>0</v>
      </c>
      <c r="BH830" s="143">
        <f t="shared" si="152"/>
        <v>0</v>
      </c>
      <c r="BI830" s="143">
        <f t="shared" si="152"/>
        <v>0</v>
      </c>
      <c r="BJ830" s="143">
        <f t="shared" si="152"/>
        <v>0</v>
      </c>
      <c r="BK830" s="143">
        <f t="shared" si="152"/>
        <v>-2050225</v>
      </c>
      <c r="BL830" s="143">
        <f t="shared" si="152"/>
        <v>0</v>
      </c>
      <c r="BM830" s="143">
        <f t="shared" si="152"/>
        <v>0</v>
      </c>
      <c r="BN830" s="143">
        <f t="shared" si="152"/>
        <v>0</v>
      </c>
      <c r="BO830" s="143">
        <f t="shared" si="152"/>
        <v>0</v>
      </c>
      <c r="BP830" s="143">
        <f t="shared" si="152"/>
        <v>0</v>
      </c>
      <c r="BQ830" s="143">
        <f t="shared" si="152"/>
        <v>0</v>
      </c>
      <c r="BR830" s="143">
        <f t="shared" si="152"/>
        <v>0</v>
      </c>
      <c r="BS830" s="143">
        <f t="shared" si="152"/>
        <v>0</v>
      </c>
      <c r="BT830" s="143">
        <f t="shared" ref="BP830:BX832" si="153">BT454-EL454</f>
        <v>0</v>
      </c>
      <c r="BU830" s="143">
        <f t="shared" si="153"/>
        <v>-1471135</v>
      </c>
      <c r="BV830" s="143">
        <f t="shared" si="153"/>
        <v>0</v>
      </c>
      <c r="BW830" s="143">
        <f t="shared" si="153"/>
        <v>0</v>
      </c>
      <c r="BX830" s="143">
        <f t="shared" si="153"/>
        <v>0</v>
      </c>
      <c r="BY830" s="143" t="e">
        <f>BY454-#REF!</f>
        <v>#REF!</v>
      </c>
      <c r="CA830" s="143" t="e">
        <f>CA454-#REF!</f>
        <v>#REF!</v>
      </c>
      <c r="CB830" s="143" t="e">
        <f>CB454-#REF!</f>
        <v>#REF!</v>
      </c>
    </row>
    <row r="831" spans="8:80" hidden="1" x14ac:dyDescent="0.3">
      <c r="H831" s="143">
        <f t="shared" si="152"/>
        <v>-3521360</v>
      </c>
      <c r="I831" s="143">
        <f t="shared" si="152"/>
        <v>0</v>
      </c>
      <c r="J831" s="143">
        <f t="shared" si="152"/>
        <v>0</v>
      </c>
      <c r="K831" s="143">
        <f t="shared" si="152"/>
        <v>0</v>
      </c>
      <c r="L831" s="143">
        <f t="shared" si="152"/>
        <v>0</v>
      </c>
      <c r="M831" s="143">
        <f t="shared" si="152"/>
        <v>-398161</v>
      </c>
      <c r="N831" s="143">
        <f t="shared" si="152"/>
        <v>0</v>
      </c>
      <c r="O831" s="143">
        <f t="shared" si="152"/>
        <v>0</v>
      </c>
      <c r="P831" s="143">
        <f t="shared" si="152"/>
        <v>0</v>
      </c>
      <c r="Q831" s="143">
        <f t="shared" si="152"/>
        <v>0</v>
      </c>
      <c r="R831" s="143">
        <f t="shared" si="152"/>
        <v>196067</v>
      </c>
      <c r="S831" s="143">
        <f t="shared" si="152"/>
        <v>0</v>
      </c>
      <c r="T831" s="143">
        <f t="shared" si="152"/>
        <v>0</v>
      </c>
      <c r="U831" s="143">
        <f t="shared" si="152"/>
        <v>0</v>
      </c>
      <c r="V831" s="143">
        <f t="shared" si="152"/>
        <v>0</v>
      </c>
      <c r="W831" s="143">
        <f t="shared" si="152"/>
        <v>0</v>
      </c>
      <c r="X831" s="143">
        <f t="shared" si="152"/>
        <v>0</v>
      </c>
      <c r="Y831" s="143">
        <f t="shared" si="152"/>
        <v>0</v>
      </c>
      <c r="Z831" s="143">
        <f t="shared" si="152"/>
        <v>0</v>
      </c>
      <c r="AA831" s="143">
        <f t="shared" si="152"/>
        <v>0</v>
      </c>
      <c r="AB831" s="143">
        <f t="shared" si="152"/>
        <v>21955</v>
      </c>
      <c r="AC831" s="143">
        <f t="shared" si="152"/>
        <v>0</v>
      </c>
      <c r="AD831" s="143">
        <f t="shared" si="152"/>
        <v>0</v>
      </c>
      <c r="AE831" s="143">
        <f t="shared" si="152"/>
        <v>0</v>
      </c>
      <c r="AF831" s="143">
        <f t="shared" si="152"/>
        <v>0</v>
      </c>
      <c r="AG831" s="143">
        <f t="shared" si="152"/>
        <v>0</v>
      </c>
      <c r="AH831" s="143">
        <f t="shared" si="152"/>
        <v>0</v>
      </c>
      <c r="AI831" s="143">
        <f t="shared" si="152"/>
        <v>0</v>
      </c>
      <c r="AJ831" s="143">
        <f t="shared" si="152"/>
        <v>0</v>
      </c>
      <c r="AK831" s="143">
        <f t="shared" si="152"/>
        <v>0</v>
      </c>
      <c r="AL831" s="143">
        <f t="shared" si="152"/>
        <v>0</v>
      </c>
      <c r="AM831" s="143">
        <f t="shared" si="152"/>
        <v>0</v>
      </c>
      <c r="AN831" s="143">
        <f t="shared" si="152"/>
        <v>0</v>
      </c>
      <c r="AO831" s="143">
        <f t="shared" si="152"/>
        <v>0</v>
      </c>
      <c r="AP831" s="143">
        <f t="shared" si="152"/>
        <v>0</v>
      </c>
      <c r="AQ831" s="143">
        <f t="shared" si="152"/>
        <v>-210979</v>
      </c>
      <c r="AR831" s="143">
        <f t="shared" si="152"/>
        <v>0</v>
      </c>
      <c r="AS831" s="143">
        <f t="shared" si="152"/>
        <v>0</v>
      </c>
      <c r="AT831" s="143">
        <f t="shared" si="152"/>
        <v>0</v>
      </c>
      <c r="AU831" s="143">
        <f t="shared" si="152"/>
        <v>0</v>
      </c>
      <c r="AV831" s="143">
        <f t="shared" si="152"/>
        <v>-116028</v>
      </c>
      <c r="AW831" s="143">
        <f t="shared" si="152"/>
        <v>0</v>
      </c>
      <c r="AX831" s="143">
        <f t="shared" si="152"/>
        <v>0</v>
      </c>
      <c r="AY831" s="143">
        <f t="shared" si="152"/>
        <v>0</v>
      </c>
      <c r="AZ831" s="143">
        <f t="shared" si="152"/>
        <v>0</v>
      </c>
      <c r="BA831" s="143">
        <f t="shared" si="152"/>
        <v>0</v>
      </c>
      <c r="BB831" s="143">
        <f t="shared" si="152"/>
        <v>0</v>
      </c>
      <c r="BC831" s="143">
        <f t="shared" si="152"/>
        <v>0</v>
      </c>
      <c r="BD831" s="143">
        <f t="shared" si="152"/>
        <v>0</v>
      </c>
      <c r="BE831" s="143">
        <f t="shared" si="152"/>
        <v>0</v>
      </c>
      <c r="BF831" s="143">
        <f t="shared" si="152"/>
        <v>-963989</v>
      </c>
      <c r="BG831" s="143">
        <f t="shared" si="152"/>
        <v>0</v>
      </c>
      <c r="BH831" s="143">
        <f t="shared" si="152"/>
        <v>0</v>
      </c>
      <c r="BI831" s="143">
        <f t="shared" si="152"/>
        <v>0</v>
      </c>
      <c r="BJ831" s="143">
        <f t="shared" si="152"/>
        <v>0</v>
      </c>
      <c r="BK831" s="143">
        <f t="shared" si="152"/>
        <v>-2050225</v>
      </c>
      <c r="BL831" s="143">
        <f t="shared" si="152"/>
        <v>0</v>
      </c>
      <c r="BM831" s="143">
        <f t="shared" si="152"/>
        <v>0</v>
      </c>
      <c r="BN831" s="143">
        <f t="shared" si="152"/>
        <v>0</v>
      </c>
      <c r="BO831" s="143">
        <f t="shared" si="152"/>
        <v>0</v>
      </c>
      <c r="BP831" s="143">
        <f t="shared" si="153"/>
        <v>0</v>
      </c>
      <c r="BQ831" s="143">
        <f t="shared" si="153"/>
        <v>0</v>
      </c>
      <c r="BR831" s="143">
        <f t="shared" si="153"/>
        <v>0</v>
      </c>
      <c r="BS831" s="143">
        <f t="shared" si="153"/>
        <v>0</v>
      </c>
      <c r="BT831" s="143">
        <f t="shared" si="153"/>
        <v>0</v>
      </c>
      <c r="BU831" s="143">
        <f t="shared" si="153"/>
        <v>-1471135</v>
      </c>
      <c r="BV831" s="143">
        <f t="shared" si="153"/>
        <v>0</v>
      </c>
      <c r="BW831" s="143">
        <f t="shared" si="153"/>
        <v>0</v>
      </c>
      <c r="BX831" s="143">
        <f t="shared" si="153"/>
        <v>0</v>
      </c>
      <c r="BY831" s="143" t="e">
        <f>BY455-#REF!</f>
        <v>#REF!</v>
      </c>
      <c r="CA831" s="143" t="e">
        <f>CA455-#REF!</f>
        <v>#REF!</v>
      </c>
      <c r="CB831" s="143" t="e">
        <f>CB455-#REF!</f>
        <v>#REF!</v>
      </c>
    </row>
    <row r="832" spans="8:80" hidden="1" x14ac:dyDescent="0.3">
      <c r="H832" s="143">
        <f t="shared" si="152"/>
        <v>0</v>
      </c>
      <c r="I832" s="143">
        <f t="shared" si="152"/>
        <v>0</v>
      </c>
      <c r="J832" s="143">
        <f t="shared" si="152"/>
        <v>0</v>
      </c>
      <c r="K832" s="143">
        <f t="shared" si="152"/>
        <v>0</v>
      </c>
      <c r="L832" s="143">
        <f t="shared" si="152"/>
        <v>0</v>
      </c>
      <c r="M832" s="143">
        <f t="shared" si="152"/>
        <v>0</v>
      </c>
      <c r="N832" s="143">
        <f t="shared" si="152"/>
        <v>0</v>
      </c>
      <c r="O832" s="143">
        <f t="shared" si="152"/>
        <v>0</v>
      </c>
      <c r="P832" s="143">
        <f t="shared" si="152"/>
        <v>0</v>
      </c>
      <c r="Q832" s="143">
        <f t="shared" si="152"/>
        <v>0</v>
      </c>
      <c r="R832" s="143">
        <f t="shared" si="152"/>
        <v>0</v>
      </c>
      <c r="S832" s="143">
        <f t="shared" si="152"/>
        <v>0</v>
      </c>
      <c r="T832" s="143">
        <f t="shared" si="152"/>
        <v>0</v>
      </c>
      <c r="U832" s="143">
        <f t="shared" si="152"/>
        <v>0</v>
      </c>
      <c r="V832" s="143">
        <f t="shared" si="152"/>
        <v>0</v>
      </c>
      <c r="W832" s="143">
        <f t="shared" si="152"/>
        <v>0</v>
      </c>
      <c r="X832" s="143">
        <f t="shared" si="152"/>
        <v>0</v>
      </c>
      <c r="Y832" s="143">
        <f t="shared" si="152"/>
        <v>0</v>
      </c>
      <c r="Z832" s="143">
        <f t="shared" si="152"/>
        <v>0</v>
      </c>
      <c r="AA832" s="143">
        <f t="shared" si="152"/>
        <v>0</v>
      </c>
      <c r="AB832" s="143">
        <f t="shared" si="152"/>
        <v>0</v>
      </c>
      <c r="AC832" s="143">
        <f t="shared" si="152"/>
        <v>0</v>
      </c>
      <c r="AD832" s="143">
        <f t="shared" si="152"/>
        <v>0</v>
      </c>
      <c r="AE832" s="143">
        <f t="shared" si="152"/>
        <v>0</v>
      </c>
      <c r="AF832" s="143">
        <f t="shared" si="152"/>
        <v>0</v>
      </c>
      <c r="AG832" s="143">
        <f t="shared" si="152"/>
        <v>0</v>
      </c>
      <c r="AH832" s="143">
        <f t="shared" si="152"/>
        <v>0</v>
      </c>
      <c r="AI832" s="143">
        <f t="shared" si="152"/>
        <v>0</v>
      </c>
      <c r="AJ832" s="143">
        <f t="shared" si="152"/>
        <v>0</v>
      </c>
      <c r="AK832" s="143">
        <f t="shared" si="152"/>
        <v>0</v>
      </c>
      <c r="AL832" s="143">
        <f t="shared" si="152"/>
        <v>0</v>
      </c>
      <c r="AM832" s="143">
        <f t="shared" si="152"/>
        <v>0</v>
      </c>
      <c r="AN832" s="143">
        <f t="shared" si="152"/>
        <v>0</v>
      </c>
      <c r="AO832" s="143">
        <f t="shared" si="152"/>
        <v>0</v>
      </c>
      <c r="AP832" s="143">
        <f t="shared" si="152"/>
        <v>0</v>
      </c>
      <c r="AQ832" s="143">
        <f t="shared" si="152"/>
        <v>0</v>
      </c>
      <c r="AR832" s="143">
        <f t="shared" si="152"/>
        <v>0</v>
      </c>
      <c r="AS832" s="143">
        <f t="shared" si="152"/>
        <v>0</v>
      </c>
      <c r="AT832" s="143">
        <f t="shared" si="152"/>
        <v>0</v>
      </c>
      <c r="AU832" s="143">
        <f t="shared" si="152"/>
        <v>0</v>
      </c>
      <c r="AV832" s="143">
        <f t="shared" si="152"/>
        <v>0</v>
      </c>
      <c r="AW832" s="143">
        <f t="shared" si="152"/>
        <v>0</v>
      </c>
      <c r="AX832" s="143">
        <f t="shared" si="152"/>
        <v>0</v>
      </c>
      <c r="AY832" s="143">
        <f t="shared" si="152"/>
        <v>0</v>
      </c>
      <c r="AZ832" s="143">
        <f t="shared" si="152"/>
        <v>0</v>
      </c>
      <c r="BA832" s="143">
        <f t="shared" si="152"/>
        <v>0</v>
      </c>
      <c r="BB832" s="143">
        <f t="shared" si="152"/>
        <v>0</v>
      </c>
      <c r="BC832" s="143">
        <f t="shared" si="152"/>
        <v>0</v>
      </c>
      <c r="BD832" s="143">
        <f t="shared" si="152"/>
        <v>0</v>
      </c>
      <c r="BE832" s="143">
        <f t="shared" si="152"/>
        <v>0</v>
      </c>
      <c r="BF832" s="143">
        <f t="shared" si="152"/>
        <v>0</v>
      </c>
      <c r="BG832" s="143">
        <f t="shared" si="152"/>
        <v>0</v>
      </c>
      <c r="BH832" s="143">
        <f t="shared" si="152"/>
        <v>0</v>
      </c>
      <c r="BI832" s="143">
        <f t="shared" si="152"/>
        <v>0</v>
      </c>
      <c r="BJ832" s="143">
        <f t="shared" si="152"/>
        <v>0</v>
      </c>
      <c r="BK832" s="143">
        <f t="shared" si="152"/>
        <v>0</v>
      </c>
      <c r="BL832" s="143">
        <f t="shared" si="152"/>
        <v>0</v>
      </c>
      <c r="BM832" s="143">
        <f t="shared" si="152"/>
        <v>0</v>
      </c>
      <c r="BN832" s="143">
        <f t="shared" si="152"/>
        <v>0</v>
      </c>
      <c r="BO832" s="143">
        <f t="shared" si="152"/>
        <v>0</v>
      </c>
      <c r="BP832" s="143">
        <f t="shared" si="153"/>
        <v>0</v>
      </c>
      <c r="BQ832" s="143">
        <f t="shared" si="153"/>
        <v>0</v>
      </c>
      <c r="BR832" s="143">
        <f t="shared" si="153"/>
        <v>0</v>
      </c>
      <c r="BS832" s="143">
        <f t="shared" si="153"/>
        <v>0</v>
      </c>
      <c r="BT832" s="143">
        <f t="shared" si="153"/>
        <v>0</v>
      </c>
      <c r="BU832" s="143">
        <f t="shared" si="153"/>
        <v>0</v>
      </c>
      <c r="BV832" s="143">
        <f t="shared" si="153"/>
        <v>0</v>
      </c>
      <c r="BW832" s="143">
        <f t="shared" si="153"/>
        <v>0</v>
      </c>
      <c r="BX832" s="143">
        <f t="shared" si="153"/>
        <v>0</v>
      </c>
      <c r="BY832" s="143" t="e">
        <f>BY456-#REF!</f>
        <v>#REF!</v>
      </c>
      <c r="CA832" s="143" t="e">
        <f>CA456-#REF!</f>
        <v>#REF!</v>
      </c>
      <c r="CB832" s="143" t="e">
        <f>CB456-#REF!</f>
        <v>#REF!</v>
      </c>
    </row>
    <row r="833" spans="8:80" hidden="1" x14ac:dyDescent="0.3">
      <c r="H833" s="143" t="e">
        <f>#REF!-#REF!</f>
        <v>#REF!</v>
      </c>
      <c r="I833" s="143" t="e">
        <f>#REF!-#REF!</f>
        <v>#REF!</v>
      </c>
      <c r="J833" s="143" t="e">
        <f>#REF!-#REF!</f>
        <v>#REF!</v>
      </c>
      <c r="K833" s="143" t="e">
        <f>#REF!-#REF!</f>
        <v>#REF!</v>
      </c>
      <c r="L833" s="143" t="e">
        <f>#REF!-#REF!</f>
        <v>#REF!</v>
      </c>
      <c r="M833" s="143" t="e">
        <f>#REF!-#REF!</f>
        <v>#REF!</v>
      </c>
      <c r="N833" s="143" t="e">
        <f>#REF!-#REF!</f>
        <v>#REF!</v>
      </c>
      <c r="O833" s="143" t="e">
        <f>#REF!-#REF!</f>
        <v>#REF!</v>
      </c>
      <c r="P833" s="143" t="e">
        <f>#REF!-#REF!</f>
        <v>#REF!</v>
      </c>
      <c r="Q833" s="143" t="e">
        <f>#REF!-#REF!</f>
        <v>#REF!</v>
      </c>
      <c r="R833" s="143" t="e">
        <f>#REF!-#REF!</f>
        <v>#REF!</v>
      </c>
      <c r="S833" s="143" t="e">
        <f>#REF!-#REF!</f>
        <v>#REF!</v>
      </c>
      <c r="T833" s="143" t="e">
        <f>#REF!-#REF!</f>
        <v>#REF!</v>
      </c>
      <c r="U833" s="143" t="e">
        <f>#REF!-#REF!</f>
        <v>#REF!</v>
      </c>
      <c r="V833" s="143" t="e">
        <f>#REF!-#REF!</f>
        <v>#REF!</v>
      </c>
      <c r="W833" s="143" t="e">
        <f>#REF!-#REF!</f>
        <v>#REF!</v>
      </c>
      <c r="X833" s="143" t="e">
        <f>#REF!-#REF!</f>
        <v>#REF!</v>
      </c>
      <c r="Y833" s="143" t="e">
        <f>#REF!-#REF!</f>
        <v>#REF!</v>
      </c>
      <c r="Z833" s="143" t="e">
        <f>#REF!-#REF!</f>
        <v>#REF!</v>
      </c>
      <c r="AA833" s="143" t="e">
        <f>#REF!-#REF!</f>
        <v>#REF!</v>
      </c>
      <c r="AB833" s="143" t="e">
        <f>#REF!-#REF!</f>
        <v>#REF!</v>
      </c>
      <c r="AC833" s="143" t="e">
        <f>#REF!-#REF!</f>
        <v>#REF!</v>
      </c>
      <c r="AD833" s="143" t="e">
        <f>#REF!-#REF!</f>
        <v>#REF!</v>
      </c>
      <c r="AE833" s="143" t="e">
        <f>#REF!-#REF!</f>
        <v>#REF!</v>
      </c>
      <c r="AF833" s="143" t="e">
        <f>#REF!-#REF!</f>
        <v>#REF!</v>
      </c>
      <c r="AG833" s="143" t="e">
        <f>#REF!-#REF!</f>
        <v>#REF!</v>
      </c>
      <c r="AH833" s="143" t="e">
        <f>#REF!-#REF!</f>
        <v>#REF!</v>
      </c>
      <c r="AI833" s="143" t="e">
        <f>#REF!-#REF!</f>
        <v>#REF!</v>
      </c>
      <c r="AJ833" s="143" t="e">
        <f>#REF!-#REF!</f>
        <v>#REF!</v>
      </c>
      <c r="AK833" s="143" t="e">
        <f>#REF!-#REF!</f>
        <v>#REF!</v>
      </c>
      <c r="AL833" s="143" t="e">
        <f>#REF!-#REF!</f>
        <v>#REF!</v>
      </c>
      <c r="AM833" s="143" t="e">
        <f>#REF!-#REF!</f>
        <v>#REF!</v>
      </c>
      <c r="AN833" s="143" t="e">
        <f>#REF!-#REF!</f>
        <v>#REF!</v>
      </c>
      <c r="AO833" s="143" t="e">
        <f>#REF!-#REF!</f>
        <v>#REF!</v>
      </c>
      <c r="AP833" s="143" t="e">
        <f>#REF!-#REF!</f>
        <v>#REF!</v>
      </c>
      <c r="AQ833" s="143" t="e">
        <f>#REF!-#REF!</f>
        <v>#REF!</v>
      </c>
      <c r="AR833" s="143" t="e">
        <f>#REF!-#REF!</f>
        <v>#REF!</v>
      </c>
      <c r="AS833" s="143" t="e">
        <f>#REF!-#REF!</f>
        <v>#REF!</v>
      </c>
      <c r="AT833" s="143" t="e">
        <f>#REF!-#REF!</f>
        <v>#REF!</v>
      </c>
      <c r="AU833" s="143" t="e">
        <f>#REF!-#REF!</f>
        <v>#REF!</v>
      </c>
      <c r="AV833" s="143" t="e">
        <f>#REF!-#REF!</f>
        <v>#REF!</v>
      </c>
      <c r="AW833" s="143" t="e">
        <f>#REF!-#REF!</f>
        <v>#REF!</v>
      </c>
      <c r="AX833" s="143" t="e">
        <f>#REF!-#REF!</f>
        <v>#REF!</v>
      </c>
      <c r="AY833" s="143" t="e">
        <f>#REF!-#REF!</f>
        <v>#REF!</v>
      </c>
      <c r="AZ833" s="143" t="e">
        <f>#REF!-#REF!</f>
        <v>#REF!</v>
      </c>
      <c r="BA833" s="143" t="e">
        <f>#REF!-#REF!</f>
        <v>#REF!</v>
      </c>
      <c r="BB833" s="143" t="e">
        <f>#REF!-#REF!</f>
        <v>#REF!</v>
      </c>
      <c r="BC833" s="143" t="e">
        <f>#REF!-#REF!</f>
        <v>#REF!</v>
      </c>
      <c r="BD833" s="143" t="e">
        <f>#REF!-#REF!</f>
        <v>#REF!</v>
      </c>
      <c r="BE833" s="143" t="e">
        <f>#REF!-#REF!</f>
        <v>#REF!</v>
      </c>
      <c r="BF833" s="143" t="e">
        <f>#REF!-#REF!</f>
        <v>#REF!</v>
      </c>
      <c r="BG833" s="143" t="e">
        <f>#REF!-#REF!</f>
        <v>#REF!</v>
      </c>
      <c r="BH833" s="143" t="e">
        <f>#REF!-#REF!</f>
        <v>#REF!</v>
      </c>
      <c r="BI833" s="143" t="e">
        <f>#REF!-#REF!</f>
        <v>#REF!</v>
      </c>
      <c r="BJ833" s="143" t="e">
        <f>#REF!-#REF!</f>
        <v>#REF!</v>
      </c>
      <c r="BK833" s="143" t="e">
        <f>#REF!-#REF!</f>
        <v>#REF!</v>
      </c>
      <c r="BL833" s="143" t="e">
        <f>#REF!-#REF!</f>
        <v>#REF!</v>
      </c>
      <c r="BM833" s="143" t="e">
        <f>#REF!-#REF!</f>
        <v>#REF!</v>
      </c>
      <c r="BN833" s="143" t="e">
        <f>#REF!-#REF!</f>
        <v>#REF!</v>
      </c>
      <c r="BO833" s="143" t="e">
        <f>#REF!-#REF!</f>
        <v>#REF!</v>
      </c>
      <c r="BP833" s="143" t="e">
        <f>#REF!-#REF!</f>
        <v>#REF!</v>
      </c>
      <c r="BQ833" s="143" t="e">
        <f>#REF!-#REF!</f>
        <v>#REF!</v>
      </c>
      <c r="BR833" s="143" t="e">
        <f>#REF!-#REF!</f>
        <v>#REF!</v>
      </c>
      <c r="BS833" s="143" t="e">
        <f>#REF!-#REF!</f>
        <v>#REF!</v>
      </c>
      <c r="BT833" s="143" t="e">
        <f>#REF!-#REF!</f>
        <v>#REF!</v>
      </c>
      <c r="BU833" s="143" t="e">
        <f>#REF!-#REF!</f>
        <v>#REF!</v>
      </c>
      <c r="BV833" s="143" t="e">
        <f>#REF!-#REF!</f>
        <v>#REF!</v>
      </c>
      <c r="BW833" s="143" t="e">
        <f>#REF!-#REF!</f>
        <v>#REF!</v>
      </c>
      <c r="BX833" s="143" t="e">
        <f>#REF!-#REF!</f>
        <v>#REF!</v>
      </c>
      <c r="BY833" s="143" t="e">
        <f>#REF!-#REF!</f>
        <v>#REF!</v>
      </c>
      <c r="CA833" s="143" t="e">
        <f>#REF!-#REF!</f>
        <v>#REF!</v>
      </c>
      <c r="CB833" s="143" t="e">
        <f>#REF!-#REF!</f>
        <v>#REF!</v>
      </c>
    </row>
    <row r="834" spans="8:80" hidden="1" x14ac:dyDescent="0.3">
      <c r="H834" s="143">
        <f t="shared" ref="H834:BS836" si="154">H457-BZ457</f>
        <v>0</v>
      </c>
      <c r="I834" s="143">
        <f t="shared" si="154"/>
        <v>0</v>
      </c>
      <c r="J834" s="143">
        <f t="shared" si="154"/>
        <v>0</v>
      </c>
      <c r="K834" s="143">
        <f t="shared" si="154"/>
        <v>0</v>
      </c>
      <c r="L834" s="143">
        <f t="shared" si="154"/>
        <v>0</v>
      </c>
      <c r="M834" s="143">
        <f t="shared" si="154"/>
        <v>0</v>
      </c>
      <c r="N834" s="143">
        <f t="shared" si="154"/>
        <v>0</v>
      </c>
      <c r="O834" s="143">
        <f t="shared" si="154"/>
        <v>0</v>
      </c>
      <c r="P834" s="143">
        <f t="shared" si="154"/>
        <v>0</v>
      </c>
      <c r="Q834" s="143">
        <f t="shared" si="154"/>
        <v>0</v>
      </c>
      <c r="R834" s="143">
        <f t="shared" si="154"/>
        <v>0</v>
      </c>
      <c r="S834" s="143">
        <f t="shared" si="154"/>
        <v>0</v>
      </c>
      <c r="T834" s="143">
        <f t="shared" si="154"/>
        <v>0</v>
      </c>
      <c r="U834" s="143">
        <f t="shared" si="154"/>
        <v>0</v>
      </c>
      <c r="V834" s="143">
        <f t="shared" si="154"/>
        <v>0</v>
      </c>
      <c r="W834" s="143">
        <f t="shared" si="154"/>
        <v>0</v>
      </c>
      <c r="X834" s="143">
        <f t="shared" si="154"/>
        <v>0</v>
      </c>
      <c r="Y834" s="143">
        <f t="shared" si="154"/>
        <v>0</v>
      </c>
      <c r="Z834" s="143">
        <f t="shared" si="154"/>
        <v>0</v>
      </c>
      <c r="AA834" s="143">
        <f t="shared" si="154"/>
        <v>0</v>
      </c>
      <c r="AB834" s="143">
        <f t="shared" si="154"/>
        <v>0</v>
      </c>
      <c r="AC834" s="143">
        <f t="shared" si="154"/>
        <v>0</v>
      </c>
      <c r="AD834" s="143">
        <f t="shared" si="154"/>
        <v>0</v>
      </c>
      <c r="AE834" s="143">
        <f t="shared" si="154"/>
        <v>0</v>
      </c>
      <c r="AF834" s="143">
        <f t="shared" si="154"/>
        <v>0</v>
      </c>
      <c r="AG834" s="143">
        <f t="shared" si="154"/>
        <v>0</v>
      </c>
      <c r="AH834" s="143">
        <f t="shared" si="154"/>
        <v>0</v>
      </c>
      <c r="AI834" s="143">
        <f t="shared" si="154"/>
        <v>0</v>
      </c>
      <c r="AJ834" s="143">
        <f t="shared" si="154"/>
        <v>0</v>
      </c>
      <c r="AK834" s="143">
        <f t="shared" si="154"/>
        <v>0</v>
      </c>
      <c r="AL834" s="143">
        <f t="shared" si="154"/>
        <v>0</v>
      </c>
      <c r="AM834" s="143">
        <f t="shared" si="154"/>
        <v>0</v>
      </c>
      <c r="AN834" s="143">
        <f t="shared" si="154"/>
        <v>0</v>
      </c>
      <c r="AO834" s="143">
        <f t="shared" si="154"/>
        <v>0</v>
      </c>
      <c r="AP834" s="143">
        <f t="shared" si="154"/>
        <v>0</v>
      </c>
      <c r="AQ834" s="143">
        <f t="shared" si="154"/>
        <v>0</v>
      </c>
      <c r="AR834" s="143">
        <f t="shared" si="154"/>
        <v>0</v>
      </c>
      <c r="AS834" s="143">
        <f t="shared" si="154"/>
        <v>0</v>
      </c>
      <c r="AT834" s="143">
        <f t="shared" si="154"/>
        <v>0</v>
      </c>
      <c r="AU834" s="143">
        <f t="shared" si="154"/>
        <v>0</v>
      </c>
      <c r="AV834" s="143">
        <f t="shared" si="154"/>
        <v>0</v>
      </c>
      <c r="AW834" s="143">
        <f t="shared" si="154"/>
        <v>0</v>
      </c>
      <c r="AX834" s="143">
        <f t="shared" si="154"/>
        <v>0</v>
      </c>
      <c r="AY834" s="143">
        <f t="shared" si="154"/>
        <v>0</v>
      </c>
      <c r="AZ834" s="143">
        <f t="shared" si="154"/>
        <v>0</v>
      </c>
      <c r="BA834" s="143">
        <f t="shared" si="154"/>
        <v>0</v>
      </c>
      <c r="BB834" s="143">
        <f t="shared" si="154"/>
        <v>0</v>
      </c>
      <c r="BC834" s="143">
        <f t="shared" si="154"/>
        <v>0</v>
      </c>
      <c r="BD834" s="143">
        <f t="shared" si="154"/>
        <v>0</v>
      </c>
      <c r="BE834" s="143">
        <f t="shared" si="154"/>
        <v>0</v>
      </c>
      <c r="BF834" s="143">
        <f t="shared" si="154"/>
        <v>0</v>
      </c>
      <c r="BG834" s="143">
        <f t="shared" si="154"/>
        <v>0</v>
      </c>
      <c r="BH834" s="143">
        <f t="shared" si="154"/>
        <v>0</v>
      </c>
      <c r="BI834" s="143">
        <f t="shared" si="154"/>
        <v>0</v>
      </c>
      <c r="BJ834" s="143">
        <f t="shared" si="154"/>
        <v>0</v>
      </c>
      <c r="BK834" s="143">
        <f t="shared" si="154"/>
        <v>0</v>
      </c>
      <c r="BL834" s="143">
        <f t="shared" si="154"/>
        <v>0</v>
      </c>
      <c r="BM834" s="143">
        <f t="shared" si="154"/>
        <v>0</v>
      </c>
      <c r="BN834" s="143">
        <f t="shared" si="154"/>
        <v>0</v>
      </c>
      <c r="BO834" s="143">
        <f t="shared" si="154"/>
        <v>0</v>
      </c>
      <c r="BP834" s="143">
        <f t="shared" si="154"/>
        <v>0</v>
      </c>
      <c r="BQ834" s="143">
        <f t="shared" si="154"/>
        <v>0</v>
      </c>
      <c r="BR834" s="143">
        <f t="shared" si="154"/>
        <v>0</v>
      </c>
      <c r="BS834" s="143">
        <f t="shared" si="154"/>
        <v>0</v>
      </c>
      <c r="BT834" s="143">
        <f t="shared" ref="BP834:BX836" si="155">BT457-EL457</f>
        <v>0</v>
      </c>
      <c r="BU834" s="143">
        <f t="shared" si="155"/>
        <v>0</v>
      </c>
      <c r="BV834" s="143">
        <f t="shared" si="155"/>
        <v>0</v>
      </c>
      <c r="BW834" s="143">
        <f t="shared" si="155"/>
        <v>0</v>
      </c>
      <c r="BX834" s="143">
        <f t="shared" si="155"/>
        <v>0</v>
      </c>
      <c r="BY834" s="143" t="e">
        <f>BY457-#REF!</f>
        <v>#REF!</v>
      </c>
      <c r="CA834" s="143" t="e">
        <f>CA457-#REF!</f>
        <v>#REF!</v>
      </c>
      <c r="CB834" s="143" t="e">
        <f>CB457-#REF!</f>
        <v>#REF!</v>
      </c>
    </row>
    <row r="835" spans="8:80" hidden="1" x14ac:dyDescent="0.3">
      <c r="H835" s="143">
        <f t="shared" si="154"/>
        <v>0</v>
      </c>
      <c r="I835" s="143">
        <f t="shared" si="154"/>
        <v>0</v>
      </c>
      <c r="J835" s="143">
        <f t="shared" si="154"/>
        <v>0</v>
      </c>
      <c r="K835" s="143">
        <f t="shared" si="154"/>
        <v>0</v>
      </c>
      <c r="L835" s="143">
        <f t="shared" si="154"/>
        <v>0</v>
      </c>
      <c r="M835" s="143">
        <f t="shared" si="154"/>
        <v>0</v>
      </c>
      <c r="N835" s="143">
        <f t="shared" si="154"/>
        <v>0</v>
      </c>
      <c r="O835" s="143">
        <f t="shared" si="154"/>
        <v>0</v>
      </c>
      <c r="P835" s="143">
        <f t="shared" si="154"/>
        <v>0</v>
      </c>
      <c r="Q835" s="143">
        <f t="shared" si="154"/>
        <v>0</v>
      </c>
      <c r="R835" s="143">
        <f t="shared" si="154"/>
        <v>0</v>
      </c>
      <c r="S835" s="143">
        <f t="shared" si="154"/>
        <v>0</v>
      </c>
      <c r="T835" s="143">
        <f t="shared" si="154"/>
        <v>0</v>
      </c>
      <c r="U835" s="143">
        <f t="shared" si="154"/>
        <v>0</v>
      </c>
      <c r="V835" s="143">
        <f t="shared" si="154"/>
        <v>0</v>
      </c>
      <c r="W835" s="143">
        <f t="shared" si="154"/>
        <v>0</v>
      </c>
      <c r="X835" s="143">
        <f t="shared" si="154"/>
        <v>0</v>
      </c>
      <c r="Y835" s="143">
        <f t="shared" si="154"/>
        <v>0</v>
      </c>
      <c r="Z835" s="143">
        <f t="shared" si="154"/>
        <v>0</v>
      </c>
      <c r="AA835" s="143">
        <f t="shared" si="154"/>
        <v>0</v>
      </c>
      <c r="AB835" s="143">
        <f t="shared" si="154"/>
        <v>0</v>
      </c>
      <c r="AC835" s="143">
        <f t="shared" si="154"/>
        <v>0</v>
      </c>
      <c r="AD835" s="143">
        <f t="shared" si="154"/>
        <v>0</v>
      </c>
      <c r="AE835" s="143">
        <f t="shared" si="154"/>
        <v>0</v>
      </c>
      <c r="AF835" s="143">
        <f t="shared" si="154"/>
        <v>0</v>
      </c>
      <c r="AG835" s="143">
        <f t="shared" si="154"/>
        <v>0</v>
      </c>
      <c r="AH835" s="143">
        <f t="shared" si="154"/>
        <v>0</v>
      </c>
      <c r="AI835" s="143">
        <f t="shared" si="154"/>
        <v>0</v>
      </c>
      <c r="AJ835" s="143">
        <f t="shared" si="154"/>
        <v>0</v>
      </c>
      <c r="AK835" s="143">
        <f t="shared" si="154"/>
        <v>0</v>
      </c>
      <c r="AL835" s="143">
        <f t="shared" si="154"/>
        <v>0</v>
      </c>
      <c r="AM835" s="143">
        <f t="shared" si="154"/>
        <v>0</v>
      </c>
      <c r="AN835" s="143">
        <f t="shared" si="154"/>
        <v>0</v>
      </c>
      <c r="AO835" s="143">
        <f t="shared" si="154"/>
        <v>0</v>
      </c>
      <c r="AP835" s="143">
        <f t="shared" si="154"/>
        <v>0</v>
      </c>
      <c r="AQ835" s="143">
        <f t="shared" si="154"/>
        <v>0</v>
      </c>
      <c r="AR835" s="143">
        <f t="shared" si="154"/>
        <v>0</v>
      </c>
      <c r="AS835" s="143">
        <f t="shared" si="154"/>
        <v>0</v>
      </c>
      <c r="AT835" s="143">
        <f t="shared" si="154"/>
        <v>0</v>
      </c>
      <c r="AU835" s="143">
        <f t="shared" si="154"/>
        <v>0</v>
      </c>
      <c r="AV835" s="143">
        <f t="shared" si="154"/>
        <v>0</v>
      </c>
      <c r="AW835" s="143">
        <f t="shared" si="154"/>
        <v>0</v>
      </c>
      <c r="AX835" s="143">
        <f t="shared" si="154"/>
        <v>0</v>
      </c>
      <c r="AY835" s="143">
        <f t="shared" si="154"/>
        <v>0</v>
      </c>
      <c r="AZ835" s="143">
        <f t="shared" si="154"/>
        <v>0</v>
      </c>
      <c r="BA835" s="143">
        <f t="shared" si="154"/>
        <v>0</v>
      </c>
      <c r="BB835" s="143">
        <f t="shared" si="154"/>
        <v>0</v>
      </c>
      <c r="BC835" s="143">
        <f t="shared" si="154"/>
        <v>0</v>
      </c>
      <c r="BD835" s="143">
        <f t="shared" si="154"/>
        <v>0</v>
      </c>
      <c r="BE835" s="143">
        <f t="shared" si="154"/>
        <v>0</v>
      </c>
      <c r="BF835" s="143">
        <f t="shared" si="154"/>
        <v>0</v>
      </c>
      <c r="BG835" s="143">
        <f t="shared" si="154"/>
        <v>0</v>
      </c>
      <c r="BH835" s="143">
        <f t="shared" si="154"/>
        <v>0</v>
      </c>
      <c r="BI835" s="143">
        <f t="shared" si="154"/>
        <v>0</v>
      </c>
      <c r="BJ835" s="143">
        <f t="shared" si="154"/>
        <v>0</v>
      </c>
      <c r="BK835" s="143">
        <f t="shared" si="154"/>
        <v>0</v>
      </c>
      <c r="BL835" s="143">
        <f t="shared" si="154"/>
        <v>0</v>
      </c>
      <c r="BM835" s="143">
        <f t="shared" si="154"/>
        <v>0</v>
      </c>
      <c r="BN835" s="143">
        <f t="shared" si="154"/>
        <v>0</v>
      </c>
      <c r="BO835" s="143">
        <f t="shared" si="154"/>
        <v>0</v>
      </c>
      <c r="BP835" s="143">
        <f t="shared" si="155"/>
        <v>0</v>
      </c>
      <c r="BQ835" s="143">
        <f t="shared" si="155"/>
        <v>0</v>
      </c>
      <c r="BR835" s="143">
        <f t="shared" si="155"/>
        <v>0</v>
      </c>
      <c r="BS835" s="143">
        <f t="shared" si="155"/>
        <v>0</v>
      </c>
      <c r="BT835" s="143">
        <f t="shared" si="155"/>
        <v>0</v>
      </c>
      <c r="BU835" s="143">
        <f t="shared" si="155"/>
        <v>0</v>
      </c>
      <c r="BV835" s="143">
        <f t="shared" si="155"/>
        <v>0</v>
      </c>
      <c r="BW835" s="143">
        <f t="shared" si="155"/>
        <v>0</v>
      </c>
      <c r="BX835" s="143">
        <f t="shared" si="155"/>
        <v>0</v>
      </c>
      <c r="BY835" s="143" t="e">
        <f>BY458-#REF!</f>
        <v>#REF!</v>
      </c>
      <c r="CA835" s="143" t="e">
        <f>CA458-#REF!</f>
        <v>#REF!</v>
      </c>
      <c r="CB835" s="143" t="e">
        <f>CB458-#REF!</f>
        <v>#REF!</v>
      </c>
    </row>
    <row r="836" spans="8:80" hidden="1" x14ac:dyDescent="0.3">
      <c r="H836" s="143">
        <f t="shared" si="154"/>
        <v>0</v>
      </c>
      <c r="I836" s="143">
        <f t="shared" si="154"/>
        <v>0</v>
      </c>
      <c r="J836" s="143">
        <f t="shared" si="154"/>
        <v>0</v>
      </c>
      <c r="K836" s="143">
        <f t="shared" si="154"/>
        <v>0</v>
      </c>
      <c r="L836" s="143">
        <f t="shared" si="154"/>
        <v>0</v>
      </c>
      <c r="M836" s="143">
        <f t="shared" si="154"/>
        <v>0</v>
      </c>
      <c r="N836" s="143">
        <f t="shared" si="154"/>
        <v>0</v>
      </c>
      <c r="O836" s="143">
        <f t="shared" si="154"/>
        <v>0</v>
      </c>
      <c r="P836" s="143">
        <f t="shared" si="154"/>
        <v>0</v>
      </c>
      <c r="Q836" s="143">
        <f t="shared" si="154"/>
        <v>0</v>
      </c>
      <c r="R836" s="143">
        <f t="shared" si="154"/>
        <v>0</v>
      </c>
      <c r="S836" s="143">
        <f t="shared" si="154"/>
        <v>0</v>
      </c>
      <c r="T836" s="143">
        <f t="shared" si="154"/>
        <v>0</v>
      </c>
      <c r="U836" s="143">
        <f t="shared" si="154"/>
        <v>0</v>
      </c>
      <c r="V836" s="143">
        <f t="shared" si="154"/>
        <v>0</v>
      </c>
      <c r="W836" s="143">
        <f t="shared" si="154"/>
        <v>0</v>
      </c>
      <c r="X836" s="143">
        <f t="shared" si="154"/>
        <v>0</v>
      </c>
      <c r="Y836" s="143">
        <f t="shared" si="154"/>
        <v>0</v>
      </c>
      <c r="Z836" s="143">
        <f t="shared" si="154"/>
        <v>0</v>
      </c>
      <c r="AA836" s="143">
        <f t="shared" si="154"/>
        <v>0</v>
      </c>
      <c r="AB836" s="143">
        <f t="shared" si="154"/>
        <v>0</v>
      </c>
      <c r="AC836" s="143">
        <f t="shared" si="154"/>
        <v>0</v>
      </c>
      <c r="AD836" s="143">
        <f t="shared" si="154"/>
        <v>0</v>
      </c>
      <c r="AE836" s="143">
        <f t="shared" si="154"/>
        <v>0</v>
      </c>
      <c r="AF836" s="143">
        <f t="shared" si="154"/>
        <v>0</v>
      </c>
      <c r="AG836" s="143">
        <f t="shared" si="154"/>
        <v>0</v>
      </c>
      <c r="AH836" s="143">
        <f t="shared" si="154"/>
        <v>0</v>
      </c>
      <c r="AI836" s="143">
        <f t="shared" si="154"/>
        <v>0</v>
      </c>
      <c r="AJ836" s="143">
        <f t="shared" si="154"/>
        <v>0</v>
      </c>
      <c r="AK836" s="143">
        <f t="shared" si="154"/>
        <v>0</v>
      </c>
      <c r="AL836" s="143">
        <f t="shared" si="154"/>
        <v>0</v>
      </c>
      <c r="AM836" s="143">
        <f t="shared" si="154"/>
        <v>0</v>
      </c>
      <c r="AN836" s="143">
        <f t="shared" si="154"/>
        <v>0</v>
      </c>
      <c r="AO836" s="143">
        <f t="shared" si="154"/>
        <v>0</v>
      </c>
      <c r="AP836" s="143">
        <f t="shared" si="154"/>
        <v>0</v>
      </c>
      <c r="AQ836" s="143">
        <f t="shared" si="154"/>
        <v>0</v>
      </c>
      <c r="AR836" s="143">
        <f t="shared" si="154"/>
        <v>0</v>
      </c>
      <c r="AS836" s="143">
        <f t="shared" si="154"/>
        <v>0</v>
      </c>
      <c r="AT836" s="143">
        <f t="shared" si="154"/>
        <v>0</v>
      </c>
      <c r="AU836" s="143">
        <f t="shared" si="154"/>
        <v>0</v>
      </c>
      <c r="AV836" s="143">
        <f t="shared" si="154"/>
        <v>0</v>
      </c>
      <c r="AW836" s="143">
        <f t="shared" si="154"/>
        <v>0</v>
      </c>
      <c r="AX836" s="143">
        <f t="shared" si="154"/>
        <v>0</v>
      </c>
      <c r="AY836" s="143">
        <f t="shared" si="154"/>
        <v>0</v>
      </c>
      <c r="AZ836" s="143">
        <f t="shared" si="154"/>
        <v>0</v>
      </c>
      <c r="BA836" s="143">
        <f t="shared" si="154"/>
        <v>0</v>
      </c>
      <c r="BB836" s="143">
        <f t="shared" si="154"/>
        <v>0</v>
      </c>
      <c r="BC836" s="143">
        <f t="shared" si="154"/>
        <v>0</v>
      </c>
      <c r="BD836" s="143">
        <f t="shared" si="154"/>
        <v>0</v>
      </c>
      <c r="BE836" s="143">
        <f t="shared" si="154"/>
        <v>0</v>
      </c>
      <c r="BF836" s="143">
        <f t="shared" si="154"/>
        <v>0</v>
      </c>
      <c r="BG836" s="143">
        <f t="shared" si="154"/>
        <v>0</v>
      </c>
      <c r="BH836" s="143">
        <f t="shared" si="154"/>
        <v>0</v>
      </c>
      <c r="BI836" s="143">
        <f t="shared" si="154"/>
        <v>0</v>
      </c>
      <c r="BJ836" s="143">
        <f t="shared" si="154"/>
        <v>0</v>
      </c>
      <c r="BK836" s="143">
        <f t="shared" si="154"/>
        <v>0</v>
      </c>
      <c r="BL836" s="143">
        <f t="shared" si="154"/>
        <v>0</v>
      </c>
      <c r="BM836" s="143">
        <f t="shared" si="154"/>
        <v>0</v>
      </c>
      <c r="BN836" s="143">
        <f t="shared" si="154"/>
        <v>0</v>
      </c>
      <c r="BO836" s="143">
        <f t="shared" si="154"/>
        <v>0</v>
      </c>
      <c r="BP836" s="143">
        <f t="shared" si="155"/>
        <v>0</v>
      </c>
      <c r="BQ836" s="143">
        <f t="shared" si="155"/>
        <v>0</v>
      </c>
      <c r="BR836" s="143">
        <f t="shared" si="155"/>
        <v>0</v>
      </c>
      <c r="BS836" s="143">
        <f t="shared" si="155"/>
        <v>0</v>
      </c>
      <c r="BT836" s="143">
        <f t="shared" si="155"/>
        <v>0</v>
      </c>
      <c r="BU836" s="143">
        <f t="shared" si="155"/>
        <v>0</v>
      </c>
      <c r="BV836" s="143">
        <f t="shared" si="155"/>
        <v>0</v>
      </c>
      <c r="BW836" s="143">
        <f t="shared" si="155"/>
        <v>0</v>
      </c>
      <c r="BX836" s="143">
        <f t="shared" si="155"/>
        <v>0</v>
      </c>
      <c r="BY836" s="143" t="e">
        <f>BY459-#REF!</f>
        <v>#REF!</v>
      </c>
      <c r="CA836" s="143" t="e">
        <f>CA459-#REF!</f>
        <v>#REF!</v>
      </c>
      <c r="CB836" s="143" t="e">
        <f>CB459-#REF!</f>
        <v>#REF!</v>
      </c>
    </row>
    <row r="837" spans="8:80" hidden="1" x14ac:dyDescent="0.3">
      <c r="H837" s="143">
        <f t="shared" ref="H837:BS840" si="156">H463-BZ463</f>
        <v>-1104027</v>
      </c>
      <c r="I837" s="143">
        <f t="shared" si="156"/>
        <v>0</v>
      </c>
      <c r="J837" s="143">
        <f t="shared" si="156"/>
        <v>0</v>
      </c>
      <c r="K837" s="143">
        <f t="shared" si="156"/>
        <v>0</v>
      </c>
      <c r="L837" s="143">
        <f t="shared" si="156"/>
        <v>0</v>
      </c>
      <c r="M837" s="143">
        <f t="shared" si="156"/>
        <v>0</v>
      </c>
      <c r="N837" s="143">
        <f t="shared" si="156"/>
        <v>0</v>
      </c>
      <c r="O837" s="143">
        <f t="shared" si="156"/>
        <v>0</v>
      </c>
      <c r="P837" s="143">
        <f t="shared" si="156"/>
        <v>0</v>
      </c>
      <c r="Q837" s="143">
        <f t="shared" si="156"/>
        <v>0</v>
      </c>
      <c r="R837" s="143">
        <f t="shared" si="156"/>
        <v>0</v>
      </c>
      <c r="S837" s="143">
        <f t="shared" si="156"/>
        <v>0</v>
      </c>
      <c r="T837" s="143">
        <f t="shared" si="156"/>
        <v>0</v>
      </c>
      <c r="U837" s="143">
        <f t="shared" si="156"/>
        <v>0</v>
      </c>
      <c r="V837" s="143">
        <f t="shared" si="156"/>
        <v>0</v>
      </c>
      <c r="W837" s="143">
        <f t="shared" si="156"/>
        <v>-156198</v>
      </c>
      <c r="X837" s="143">
        <f t="shared" si="156"/>
        <v>0</v>
      </c>
      <c r="Y837" s="143">
        <f t="shared" si="156"/>
        <v>0</v>
      </c>
      <c r="Z837" s="143">
        <f t="shared" si="156"/>
        <v>0</v>
      </c>
      <c r="AA837" s="143">
        <f t="shared" si="156"/>
        <v>0</v>
      </c>
      <c r="AB837" s="143">
        <f t="shared" si="156"/>
        <v>0</v>
      </c>
      <c r="AC837" s="143">
        <f t="shared" si="156"/>
        <v>0</v>
      </c>
      <c r="AD837" s="143">
        <f t="shared" si="156"/>
        <v>0</v>
      </c>
      <c r="AE837" s="143">
        <f t="shared" si="156"/>
        <v>0</v>
      </c>
      <c r="AF837" s="143">
        <f t="shared" si="156"/>
        <v>0</v>
      </c>
      <c r="AG837" s="143">
        <f t="shared" si="156"/>
        <v>0</v>
      </c>
      <c r="AH837" s="143">
        <f t="shared" si="156"/>
        <v>0</v>
      </c>
      <c r="AI837" s="143">
        <f t="shared" si="156"/>
        <v>0</v>
      </c>
      <c r="AJ837" s="143">
        <f t="shared" si="156"/>
        <v>0</v>
      </c>
      <c r="AK837" s="143">
        <f t="shared" si="156"/>
        <v>0</v>
      </c>
      <c r="AL837" s="143">
        <f t="shared" si="156"/>
        <v>0</v>
      </c>
      <c r="AM837" s="143">
        <f t="shared" si="156"/>
        <v>0</v>
      </c>
      <c r="AN837" s="143">
        <f t="shared" si="156"/>
        <v>0</v>
      </c>
      <c r="AO837" s="143">
        <f t="shared" si="156"/>
        <v>0</v>
      </c>
      <c r="AP837" s="143">
        <f t="shared" si="156"/>
        <v>0</v>
      </c>
      <c r="AQ837" s="143">
        <f t="shared" si="156"/>
        <v>-700516</v>
      </c>
      <c r="AR837" s="143">
        <f t="shared" si="156"/>
        <v>0</v>
      </c>
      <c r="AS837" s="143">
        <f t="shared" si="156"/>
        <v>0</v>
      </c>
      <c r="AT837" s="143">
        <f t="shared" si="156"/>
        <v>0</v>
      </c>
      <c r="AU837" s="143">
        <f t="shared" si="156"/>
        <v>0</v>
      </c>
      <c r="AV837" s="143">
        <f t="shared" si="156"/>
        <v>4411719</v>
      </c>
      <c r="AW837" s="143">
        <f t="shared" si="156"/>
        <v>0</v>
      </c>
      <c r="AX837" s="143">
        <f t="shared" si="156"/>
        <v>0</v>
      </c>
      <c r="AY837" s="143">
        <f t="shared" si="156"/>
        <v>0</v>
      </c>
      <c r="AZ837" s="143">
        <f t="shared" si="156"/>
        <v>0</v>
      </c>
      <c r="BA837" s="143">
        <f t="shared" si="156"/>
        <v>562651</v>
      </c>
      <c r="BB837" s="143">
        <f t="shared" si="156"/>
        <v>0</v>
      </c>
      <c r="BC837" s="143">
        <f t="shared" si="156"/>
        <v>0</v>
      </c>
      <c r="BD837" s="143">
        <f t="shared" si="156"/>
        <v>0</v>
      </c>
      <c r="BE837" s="143">
        <f t="shared" si="156"/>
        <v>0</v>
      </c>
      <c r="BF837" s="143">
        <f t="shared" si="156"/>
        <v>-83639</v>
      </c>
      <c r="BG837" s="143">
        <f t="shared" si="156"/>
        <v>0</v>
      </c>
      <c r="BH837" s="143">
        <f t="shared" si="156"/>
        <v>0</v>
      </c>
      <c r="BI837" s="143">
        <f t="shared" si="156"/>
        <v>0</v>
      </c>
      <c r="BJ837" s="143">
        <f t="shared" si="156"/>
        <v>0</v>
      </c>
      <c r="BK837" s="143">
        <f t="shared" si="156"/>
        <v>0</v>
      </c>
      <c r="BL837" s="143">
        <f t="shared" si="156"/>
        <v>0</v>
      </c>
      <c r="BM837" s="143">
        <f t="shared" si="156"/>
        <v>0</v>
      </c>
      <c r="BN837" s="143">
        <f t="shared" si="156"/>
        <v>0</v>
      </c>
      <c r="BO837" s="143">
        <f t="shared" si="156"/>
        <v>0</v>
      </c>
      <c r="BP837" s="143">
        <f t="shared" si="156"/>
        <v>0</v>
      </c>
      <c r="BQ837" s="143">
        <f t="shared" si="156"/>
        <v>0</v>
      </c>
      <c r="BR837" s="143">
        <f t="shared" si="156"/>
        <v>0</v>
      </c>
      <c r="BS837" s="143">
        <f t="shared" si="156"/>
        <v>0</v>
      </c>
      <c r="BT837" s="143">
        <f t="shared" ref="BT837:BX852" si="157">BT463-EL463</f>
        <v>0</v>
      </c>
      <c r="BU837" s="143">
        <f t="shared" si="157"/>
        <v>4034017</v>
      </c>
      <c r="BV837" s="143">
        <f t="shared" si="157"/>
        <v>0</v>
      </c>
      <c r="BW837" s="143">
        <f t="shared" si="157"/>
        <v>0</v>
      </c>
      <c r="BX837" s="143">
        <f t="shared" si="157"/>
        <v>0</v>
      </c>
      <c r="BY837" s="143" t="e">
        <f>BY463-#REF!</f>
        <v>#REF!</v>
      </c>
      <c r="CA837" s="143" t="e">
        <f>CA463-#REF!</f>
        <v>#REF!</v>
      </c>
      <c r="CB837" s="143" t="e">
        <f>CB463-#REF!</f>
        <v>#REF!</v>
      </c>
    </row>
    <row r="838" spans="8:80" hidden="1" x14ac:dyDescent="0.3">
      <c r="H838" s="143">
        <f t="shared" si="156"/>
        <v>-1104027</v>
      </c>
      <c r="I838" s="143">
        <f t="shared" si="156"/>
        <v>0</v>
      </c>
      <c r="J838" s="143">
        <f t="shared" si="156"/>
        <v>0</v>
      </c>
      <c r="K838" s="143">
        <f t="shared" si="156"/>
        <v>0</v>
      </c>
      <c r="L838" s="143">
        <f t="shared" si="156"/>
        <v>0</v>
      </c>
      <c r="M838" s="143">
        <f t="shared" si="156"/>
        <v>0</v>
      </c>
      <c r="N838" s="143">
        <f t="shared" si="156"/>
        <v>0</v>
      </c>
      <c r="O838" s="143">
        <f t="shared" si="156"/>
        <v>0</v>
      </c>
      <c r="P838" s="143">
        <f t="shared" si="156"/>
        <v>0</v>
      </c>
      <c r="Q838" s="143">
        <f t="shared" si="156"/>
        <v>0</v>
      </c>
      <c r="R838" s="143">
        <f t="shared" si="156"/>
        <v>0</v>
      </c>
      <c r="S838" s="143">
        <f t="shared" si="156"/>
        <v>0</v>
      </c>
      <c r="T838" s="143">
        <f t="shared" si="156"/>
        <v>0</v>
      </c>
      <c r="U838" s="143">
        <f t="shared" si="156"/>
        <v>0</v>
      </c>
      <c r="V838" s="143">
        <f t="shared" si="156"/>
        <v>0</v>
      </c>
      <c r="W838" s="143">
        <f t="shared" si="156"/>
        <v>-156198</v>
      </c>
      <c r="X838" s="143">
        <f t="shared" si="156"/>
        <v>0</v>
      </c>
      <c r="Y838" s="143">
        <f t="shared" si="156"/>
        <v>0</v>
      </c>
      <c r="Z838" s="143">
        <f t="shared" si="156"/>
        <v>0</v>
      </c>
      <c r="AA838" s="143">
        <f t="shared" si="156"/>
        <v>0</v>
      </c>
      <c r="AB838" s="143">
        <f t="shared" si="156"/>
        <v>0</v>
      </c>
      <c r="AC838" s="143">
        <f t="shared" si="156"/>
        <v>0</v>
      </c>
      <c r="AD838" s="143">
        <f t="shared" si="156"/>
        <v>0</v>
      </c>
      <c r="AE838" s="143">
        <f t="shared" si="156"/>
        <v>0</v>
      </c>
      <c r="AF838" s="143">
        <f t="shared" si="156"/>
        <v>0</v>
      </c>
      <c r="AG838" s="143">
        <f t="shared" si="156"/>
        <v>0</v>
      </c>
      <c r="AH838" s="143">
        <f t="shared" si="156"/>
        <v>0</v>
      </c>
      <c r="AI838" s="143">
        <f t="shared" si="156"/>
        <v>0</v>
      </c>
      <c r="AJ838" s="143">
        <f t="shared" si="156"/>
        <v>0</v>
      </c>
      <c r="AK838" s="143">
        <f t="shared" si="156"/>
        <v>0</v>
      </c>
      <c r="AL838" s="143">
        <f t="shared" si="156"/>
        <v>0</v>
      </c>
      <c r="AM838" s="143">
        <f t="shared" si="156"/>
        <v>0</v>
      </c>
      <c r="AN838" s="143">
        <f t="shared" si="156"/>
        <v>0</v>
      </c>
      <c r="AO838" s="143">
        <f t="shared" si="156"/>
        <v>0</v>
      </c>
      <c r="AP838" s="143">
        <f t="shared" si="156"/>
        <v>0</v>
      </c>
      <c r="AQ838" s="143">
        <f t="shared" si="156"/>
        <v>-700516</v>
      </c>
      <c r="AR838" s="143">
        <f t="shared" si="156"/>
        <v>0</v>
      </c>
      <c r="AS838" s="143">
        <f t="shared" si="156"/>
        <v>0</v>
      </c>
      <c r="AT838" s="143">
        <f t="shared" si="156"/>
        <v>0</v>
      </c>
      <c r="AU838" s="143">
        <f t="shared" si="156"/>
        <v>0</v>
      </c>
      <c r="AV838" s="143">
        <f t="shared" si="156"/>
        <v>4411719</v>
      </c>
      <c r="AW838" s="143">
        <f t="shared" si="156"/>
        <v>0</v>
      </c>
      <c r="AX838" s="143">
        <f t="shared" si="156"/>
        <v>0</v>
      </c>
      <c r="AY838" s="143">
        <f t="shared" si="156"/>
        <v>0</v>
      </c>
      <c r="AZ838" s="143">
        <f t="shared" si="156"/>
        <v>0</v>
      </c>
      <c r="BA838" s="143">
        <f t="shared" si="156"/>
        <v>562651</v>
      </c>
      <c r="BB838" s="143">
        <f t="shared" si="156"/>
        <v>0</v>
      </c>
      <c r="BC838" s="143">
        <f t="shared" si="156"/>
        <v>0</v>
      </c>
      <c r="BD838" s="143">
        <f t="shared" si="156"/>
        <v>0</v>
      </c>
      <c r="BE838" s="143">
        <f t="shared" si="156"/>
        <v>0</v>
      </c>
      <c r="BF838" s="143">
        <f t="shared" si="156"/>
        <v>-83639</v>
      </c>
      <c r="BG838" s="143">
        <f t="shared" si="156"/>
        <v>0</v>
      </c>
      <c r="BH838" s="143">
        <f t="shared" si="156"/>
        <v>0</v>
      </c>
      <c r="BI838" s="143">
        <f t="shared" si="156"/>
        <v>0</v>
      </c>
      <c r="BJ838" s="143">
        <f t="shared" si="156"/>
        <v>0</v>
      </c>
      <c r="BK838" s="143">
        <f t="shared" si="156"/>
        <v>0</v>
      </c>
      <c r="BL838" s="143">
        <f t="shared" si="156"/>
        <v>0</v>
      </c>
      <c r="BM838" s="143">
        <f t="shared" si="156"/>
        <v>0</v>
      </c>
      <c r="BN838" s="143">
        <f t="shared" si="156"/>
        <v>0</v>
      </c>
      <c r="BO838" s="143">
        <f t="shared" si="156"/>
        <v>0</v>
      </c>
      <c r="BP838" s="143">
        <f t="shared" si="156"/>
        <v>0</v>
      </c>
      <c r="BQ838" s="143">
        <f t="shared" si="156"/>
        <v>0</v>
      </c>
      <c r="BR838" s="143">
        <f t="shared" si="156"/>
        <v>0</v>
      </c>
      <c r="BS838" s="143">
        <f t="shared" si="156"/>
        <v>0</v>
      </c>
      <c r="BT838" s="143">
        <f t="shared" si="157"/>
        <v>0</v>
      </c>
      <c r="BU838" s="143">
        <f t="shared" si="157"/>
        <v>4034017</v>
      </c>
      <c r="BV838" s="143">
        <f t="shared" si="157"/>
        <v>0</v>
      </c>
      <c r="BW838" s="143">
        <f t="shared" si="157"/>
        <v>0</v>
      </c>
      <c r="BX838" s="143">
        <f t="shared" si="157"/>
        <v>0</v>
      </c>
      <c r="BY838" s="143" t="e">
        <f>BY464-#REF!</f>
        <v>#REF!</v>
      </c>
      <c r="CA838" s="143" t="e">
        <f>CA464-#REF!</f>
        <v>#REF!</v>
      </c>
      <c r="CB838" s="143" t="e">
        <f>CB464-#REF!</f>
        <v>#REF!</v>
      </c>
    </row>
    <row r="839" spans="8:80" hidden="1" x14ac:dyDescent="0.3">
      <c r="H839" s="143">
        <f t="shared" si="156"/>
        <v>0</v>
      </c>
      <c r="I839" s="143">
        <f t="shared" si="156"/>
        <v>0</v>
      </c>
      <c r="J839" s="143">
        <f t="shared" si="156"/>
        <v>0</v>
      </c>
      <c r="K839" s="143">
        <f t="shared" si="156"/>
        <v>0</v>
      </c>
      <c r="L839" s="143">
        <f t="shared" si="156"/>
        <v>0</v>
      </c>
      <c r="M839" s="143">
        <f t="shared" si="156"/>
        <v>0</v>
      </c>
      <c r="N839" s="143">
        <f t="shared" si="156"/>
        <v>0</v>
      </c>
      <c r="O839" s="143">
        <f t="shared" si="156"/>
        <v>0</v>
      </c>
      <c r="P839" s="143">
        <f t="shared" si="156"/>
        <v>0</v>
      </c>
      <c r="Q839" s="143">
        <f t="shared" si="156"/>
        <v>0</v>
      </c>
      <c r="R839" s="143">
        <f t="shared" si="156"/>
        <v>0</v>
      </c>
      <c r="S839" s="143">
        <f t="shared" si="156"/>
        <v>0</v>
      </c>
      <c r="T839" s="143">
        <f t="shared" si="156"/>
        <v>0</v>
      </c>
      <c r="U839" s="143">
        <f t="shared" si="156"/>
        <v>0</v>
      </c>
      <c r="V839" s="143">
        <f t="shared" si="156"/>
        <v>0</v>
      </c>
      <c r="W839" s="143">
        <f t="shared" si="156"/>
        <v>0</v>
      </c>
      <c r="X839" s="143">
        <f t="shared" si="156"/>
        <v>0</v>
      </c>
      <c r="Y839" s="143">
        <f t="shared" si="156"/>
        <v>0</v>
      </c>
      <c r="Z839" s="143">
        <f t="shared" si="156"/>
        <v>0</v>
      </c>
      <c r="AA839" s="143">
        <f t="shared" si="156"/>
        <v>0</v>
      </c>
      <c r="AB839" s="143">
        <f t="shared" si="156"/>
        <v>0</v>
      </c>
      <c r="AC839" s="143">
        <f t="shared" si="156"/>
        <v>0</v>
      </c>
      <c r="AD839" s="143">
        <f t="shared" si="156"/>
        <v>0</v>
      </c>
      <c r="AE839" s="143">
        <f t="shared" si="156"/>
        <v>0</v>
      </c>
      <c r="AF839" s="143">
        <f t="shared" si="156"/>
        <v>0</v>
      </c>
      <c r="AG839" s="143">
        <f t="shared" si="156"/>
        <v>0</v>
      </c>
      <c r="AH839" s="143">
        <f t="shared" si="156"/>
        <v>0</v>
      </c>
      <c r="AI839" s="143">
        <f t="shared" si="156"/>
        <v>0</v>
      </c>
      <c r="AJ839" s="143">
        <f t="shared" si="156"/>
        <v>0</v>
      </c>
      <c r="AK839" s="143">
        <f t="shared" si="156"/>
        <v>0</v>
      </c>
      <c r="AL839" s="143">
        <f t="shared" si="156"/>
        <v>0</v>
      </c>
      <c r="AM839" s="143">
        <f t="shared" si="156"/>
        <v>0</v>
      </c>
      <c r="AN839" s="143">
        <f t="shared" si="156"/>
        <v>0</v>
      </c>
      <c r="AO839" s="143">
        <f t="shared" si="156"/>
        <v>0</v>
      </c>
      <c r="AP839" s="143">
        <f t="shared" si="156"/>
        <v>0</v>
      </c>
      <c r="AQ839" s="143">
        <f t="shared" si="156"/>
        <v>0</v>
      </c>
      <c r="AR839" s="143">
        <f t="shared" si="156"/>
        <v>0</v>
      </c>
      <c r="AS839" s="143">
        <f t="shared" si="156"/>
        <v>0</v>
      </c>
      <c r="AT839" s="143">
        <f t="shared" si="156"/>
        <v>0</v>
      </c>
      <c r="AU839" s="143">
        <f t="shared" si="156"/>
        <v>0</v>
      </c>
      <c r="AV839" s="143">
        <f t="shared" si="156"/>
        <v>0</v>
      </c>
      <c r="AW839" s="143">
        <f t="shared" si="156"/>
        <v>0</v>
      </c>
      <c r="AX839" s="143">
        <f t="shared" si="156"/>
        <v>0</v>
      </c>
      <c r="AY839" s="143">
        <f t="shared" si="156"/>
        <v>0</v>
      </c>
      <c r="AZ839" s="143">
        <f t="shared" si="156"/>
        <v>0</v>
      </c>
      <c r="BA839" s="143">
        <f t="shared" si="156"/>
        <v>0</v>
      </c>
      <c r="BB839" s="143">
        <f t="shared" si="156"/>
        <v>0</v>
      </c>
      <c r="BC839" s="143">
        <f t="shared" si="156"/>
        <v>0</v>
      </c>
      <c r="BD839" s="143">
        <f t="shared" si="156"/>
        <v>0</v>
      </c>
      <c r="BE839" s="143">
        <f t="shared" si="156"/>
        <v>0</v>
      </c>
      <c r="BF839" s="143">
        <f t="shared" si="156"/>
        <v>0</v>
      </c>
      <c r="BG839" s="143">
        <f t="shared" si="156"/>
        <v>0</v>
      </c>
      <c r="BH839" s="143">
        <f t="shared" si="156"/>
        <v>0</v>
      </c>
      <c r="BI839" s="143">
        <f t="shared" si="156"/>
        <v>0</v>
      </c>
      <c r="BJ839" s="143">
        <f t="shared" si="156"/>
        <v>0</v>
      </c>
      <c r="BK839" s="143">
        <f t="shared" si="156"/>
        <v>0</v>
      </c>
      <c r="BL839" s="143">
        <f t="shared" si="156"/>
        <v>0</v>
      </c>
      <c r="BM839" s="143">
        <f t="shared" si="156"/>
        <v>0</v>
      </c>
      <c r="BN839" s="143">
        <f t="shared" si="156"/>
        <v>0</v>
      </c>
      <c r="BO839" s="143">
        <f t="shared" si="156"/>
        <v>0</v>
      </c>
      <c r="BP839" s="143">
        <f t="shared" si="156"/>
        <v>0</v>
      </c>
      <c r="BQ839" s="143">
        <f t="shared" si="156"/>
        <v>0</v>
      </c>
      <c r="BR839" s="143">
        <f t="shared" si="156"/>
        <v>0</v>
      </c>
      <c r="BS839" s="143">
        <f t="shared" si="156"/>
        <v>0</v>
      </c>
      <c r="BT839" s="143">
        <f t="shared" si="157"/>
        <v>0</v>
      </c>
      <c r="BU839" s="143">
        <f t="shared" si="157"/>
        <v>0</v>
      </c>
      <c r="BV839" s="143">
        <f t="shared" si="157"/>
        <v>0</v>
      </c>
      <c r="BW839" s="143">
        <f t="shared" si="157"/>
        <v>0</v>
      </c>
      <c r="BX839" s="143">
        <f t="shared" si="157"/>
        <v>0</v>
      </c>
      <c r="BY839" s="143" t="e">
        <f>BY465-#REF!</f>
        <v>#REF!</v>
      </c>
      <c r="CA839" s="143" t="e">
        <f>CA465-#REF!</f>
        <v>#REF!</v>
      </c>
      <c r="CB839" s="143" t="e">
        <f>CB465-#REF!</f>
        <v>#REF!</v>
      </c>
    </row>
    <row r="840" spans="8:80" hidden="1" x14ac:dyDescent="0.3">
      <c r="H840" s="143">
        <f t="shared" si="156"/>
        <v>-341007</v>
      </c>
      <c r="I840" s="143">
        <f t="shared" si="156"/>
        <v>0</v>
      </c>
      <c r="J840" s="143">
        <f t="shared" si="156"/>
        <v>0</v>
      </c>
      <c r="K840" s="143">
        <f t="shared" si="156"/>
        <v>0</v>
      </c>
      <c r="L840" s="143">
        <f t="shared" si="156"/>
        <v>0</v>
      </c>
      <c r="M840" s="143">
        <f t="shared" si="156"/>
        <v>125523</v>
      </c>
      <c r="N840" s="143">
        <f t="shared" si="156"/>
        <v>0</v>
      </c>
      <c r="O840" s="143">
        <f t="shared" si="156"/>
        <v>0</v>
      </c>
      <c r="P840" s="143">
        <f t="shared" si="156"/>
        <v>0</v>
      </c>
      <c r="Q840" s="143">
        <f t="shared" si="156"/>
        <v>0</v>
      </c>
      <c r="R840" s="143">
        <f t="shared" si="156"/>
        <v>-182676</v>
      </c>
      <c r="S840" s="143">
        <f t="shared" si="156"/>
        <v>0</v>
      </c>
      <c r="T840" s="143">
        <f t="shared" si="156"/>
        <v>0</v>
      </c>
      <c r="U840" s="143">
        <f t="shared" si="156"/>
        <v>0</v>
      </c>
      <c r="V840" s="143">
        <f t="shared" si="156"/>
        <v>0</v>
      </c>
      <c r="W840" s="143">
        <f t="shared" si="156"/>
        <v>0</v>
      </c>
      <c r="X840" s="143">
        <f t="shared" si="156"/>
        <v>0</v>
      </c>
      <c r="Y840" s="143">
        <f t="shared" si="156"/>
        <v>0</v>
      </c>
      <c r="Z840" s="143">
        <f t="shared" si="156"/>
        <v>0</v>
      </c>
      <c r="AA840" s="143">
        <f t="shared" si="156"/>
        <v>0</v>
      </c>
      <c r="AB840" s="143">
        <f t="shared" si="156"/>
        <v>0</v>
      </c>
      <c r="AC840" s="143">
        <f t="shared" si="156"/>
        <v>0</v>
      </c>
      <c r="AD840" s="143">
        <f t="shared" si="156"/>
        <v>0</v>
      </c>
      <c r="AE840" s="143">
        <f t="shared" si="156"/>
        <v>0</v>
      </c>
      <c r="AF840" s="143">
        <f t="shared" si="156"/>
        <v>0</v>
      </c>
      <c r="AG840" s="143">
        <f t="shared" si="156"/>
        <v>-283854</v>
      </c>
      <c r="AH840" s="143">
        <f t="shared" si="156"/>
        <v>0</v>
      </c>
      <c r="AI840" s="143">
        <f t="shared" si="156"/>
        <v>0</v>
      </c>
      <c r="AJ840" s="143">
        <f t="shared" si="156"/>
        <v>0</v>
      </c>
      <c r="AK840" s="143">
        <f t="shared" si="156"/>
        <v>0</v>
      </c>
      <c r="AL840" s="143">
        <f t="shared" si="156"/>
        <v>0</v>
      </c>
      <c r="AM840" s="143">
        <f t="shared" si="156"/>
        <v>0</v>
      </c>
      <c r="AN840" s="143">
        <f t="shared" si="156"/>
        <v>0</v>
      </c>
      <c r="AO840" s="143">
        <f t="shared" si="156"/>
        <v>0</v>
      </c>
      <c r="AP840" s="143">
        <f t="shared" si="156"/>
        <v>0</v>
      </c>
      <c r="AQ840" s="143">
        <f t="shared" si="156"/>
        <v>0</v>
      </c>
      <c r="AR840" s="143">
        <f t="shared" si="156"/>
        <v>0</v>
      </c>
      <c r="AS840" s="143">
        <f t="shared" si="156"/>
        <v>0</v>
      </c>
      <c r="AT840" s="143">
        <f t="shared" si="156"/>
        <v>0</v>
      </c>
      <c r="AU840" s="143">
        <f t="shared" si="156"/>
        <v>0</v>
      </c>
      <c r="AV840" s="143">
        <f t="shared" si="156"/>
        <v>0</v>
      </c>
      <c r="AW840" s="143">
        <f t="shared" si="156"/>
        <v>0</v>
      </c>
      <c r="AX840" s="143">
        <f t="shared" si="156"/>
        <v>0</v>
      </c>
      <c r="AY840" s="143">
        <f t="shared" si="156"/>
        <v>0</v>
      </c>
      <c r="AZ840" s="143">
        <f t="shared" si="156"/>
        <v>0</v>
      </c>
      <c r="BA840" s="143">
        <f t="shared" si="156"/>
        <v>0</v>
      </c>
      <c r="BB840" s="143">
        <f t="shared" si="156"/>
        <v>0</v>
      </c>
      <c r="BC840" s="143">
        <f t="shared" si="156"/>
        <v>0</v>
      </c>
      <c r="BD840" s="143">
        <f t="shared" si="156"/>
        <v>0</v>
      </c>
      <c r="BE840" s="143">
        <f t="shared" si="156"/>
        <v>0</v>
      </c>
      <c r="BF840" s="143">
        <f t="shared" si="156"/>
        <v>0</v>
      </c>
      <c r="BG840" s="143">
        <f t="shared" si="156"/>
        <v>0</v>
      </c>
      <c r="BH840" s="143">
        <f t="shared" si="156"/>
        <v>0</v>
      </c>
      <c r="BI840" s="143">
        <f t="shared" si="156"/>
        <v>0</v>
      </c>
      <c r="BJ840" s="143">
        <f t="shared" si="156"/>
        <v>0</v>
      </c>
      <c r="BK840" s="143">
        <f t="shared" si="156"/>
        <v>0</v>
      </c>
      <c r="BL840" s="143">
        <f t="shared" si="156"/>
        <v>0</v>
      </c>
      <c r="BM840" s="143">
        <f t="shared" si="156"/>
        <v>0</v>
      </c>
      <c r="BN840" s="143">
        <f t="shared" si="156"/>
        <v>0</v>
      </c>
      <c r="BO840" s="143">
        <f t="shared" si="156"/>
        <v>0</v>
      </c>
      <c r="BP840" s="143">
        <f t="shared" si="156"/>
        <v>0</v>
      </c>
      <c r="BQ840" s="143">
        <f t="shared" si="156"/>
        <v>0</v>
      </c>
      <c r="BR840" s="143">
        <f t="shared" si="156"/>
        <v>0</v>
      </c>
      <c r="BS840" s="143">
        <f t="shared" ref="BS840:BS855" si="158">BS466-EK466</f>
        <v>0</v>
      </c>
      <c r="BT840" s="143">
        <f t="shared" si="157"/>
        <v>0</v>
      </c>
      <c r="BU840" s="143">
        <f t="shared" si="157"/>
        <v>-341007</v>
      </c>
      <c r="BV840" s="143">
        <f t="shared" si="157"/>
        <v>0</v>
      </c>
      <c r="BW840" s="143">
        <f t="shared" si="157"/>
        <v>0</v>
      </c>
      <c r="BX840" s="143">
        <f t="shared" si="157"/>
        <v>0</v>
      </c>
      <c r="BY840" s="143" t="e">
        <f>BY466-#REF!</f>
        <v>#REF!</v>
      </c>
      <c r="CA840" s="143" t="e">
        <f>CA466-#REF!</f>
        <v>#REF!</v>
      </c>
      <c r="CB840" s="143" t="e">
        <f>CB466-#REF!</f>
        <v>#REF!</v>
      </c>
    </row>
    <row r="841" spans="8:80" hidden="1" x14ac:dyDescent="0.3">
      <c r="H841" s="143">
        <f t="shared" ref="H841:BR845" si="159">H467-BZ467</f>
        <v>-341007</v>
      </c>
      <c r="I841" s="143">
        <f t="shared" si="159"/>
        <v>0</v>
      </c>
      <c r="J841" s="143">
        <f t="shared" si="159"/>
        <v>0</v>
      </c>
      <c r="K841" s="143">
        <f t="shared" si="159"/>
        <v>0</v>
      </c>
      <c r="L841" s="143">
        <f t="shared" si="159"/>
        <v>0</v>
      </c>
      <c r="M841" s="143">
        <f t="shared" si="159"/>
        <v>125523</v>
      </c>
      <c r="N841" s="143">
        <f t="shared" si="159"/>
        <v>0</v>
      </c>
      <c r="O841" s="143">
        <f t="shared" si="159"/>
        <v>0</v>
      </c>
      <c r="P841" s="143">
        <f t="shared" si="159"/>
        <v>0</v>
      </c>
      <c r="Q841" s="143">
        <f t="shared" si="159"/>
        <v>0</v>
      </c>
      <c r="R841" s="143">
        <f t="shared" si="159"/>
        <v>-182676</v>
      </c>
      <c r="S841" s="143">
        <f t="shared" si="159"/>
        <v>0</v>
      </c>
      <c r="T841" s="143">
        <f t="shared" si="159"/>
        <v>0</v>
      </c>
      <c r="U841" s="143">
        <f t="shared" si="159"/>
        <v>0</v>
      </c>
      <c r="V841" s="143">
        <f t="shared" si="159"/>
        <v>0</v>
      </c>
      <c r="W841" s="143">
        <f t="shared" si="159"/>
        <v>0</v>
      </c>
      <c r="X841" s="143">
        <f t="shared" si="159"/>
        <v>0</v>
      </c>
      <c r="Y841" s="143">
        <f t="shared" si="159"/>
        <v>0</v>
      </c>
      <c r="Z841" s="143">
        <f t="shared" si="159"/>
        <v>0</v>
      </c>
      <c r="AA841" s="143">
        <f t="shared" si="159"/>
        <v>0</v>
      </c>
      <c r="AB841" s="143">
        <f t="shared" si="159"/>
        <v>0</v>
      </c>
      <c r="AC841" s="143">
        <f t="shared" si="159"/>
        <v>0</v>
      </c>
      <c r="AD841" s="143">
        <f t="shared" si="159"/>
        <v>0</v>
      </c>
      <c r="AE841" s="143">
        <f t="shared" si="159"/>
        <v>0</v>
      </c>
      <c r="AF841" s="143">
        <f t="shared" si="159"/>
        <v>0</v>
      </c>
      <c r="AG841" s="143">
        <f t="shared" si="159"/>
        <v>-283854</v>
      </c>
      <c r="AH841" s="143">
        <f t="shared" si="159"/>
        <v>0</v>
      </c>
      <c r="AI841" s="143">
        <f t="shared" si="159"/>
        <v>0</v>
      </c>
      <c r="AJ841" s="143">
        <f t="shared" si="159"/>
        <v>0</v>
      </c>
      <c r="AK841" s="143">
        <f t="shared" si="159"/>
        <v>0</v>
      </c>
      <c r="AL841" s="143">
        <f t="shared" si="159"/>
        <v>0</v>
      </c>
      <c r="AM841" s="143">
        <f t="shared" si="159"/>
        <v>0</v>
      </c>
      <c r="AN841" s="143">
        <f t="shared" si="159"/>
        <v>0</v>
      </c>
      <c r="AO841" s="143">
        <f t="shared" si="159"/>
        <v>0</v>
      </c>
      <c r="AP841" s="143">
        <f t="shared" si="159"/>
        <v>0</v>
      </c>
      <c r="AQ841" s="143">
        <f t="shared" si="159"/>
        <v>0</v>
      </c>
      <c r="AR841" s="143">
        <f t="shared" si="159"/>
        <v>0</v>
      </c>
      <c r="AS841" s="143">
        <f t="shared" si="159"/>
        <v>0</v>
      </c>
      <c r="AT841" s="143">
        <f t="shared" si="159"/>
        <v>0</v>
      </c>
      <c r="AU841" s="143">
        <f t="shared" si="159"/>
        <v>0</v>
      </c>
      <c r="AV841" s="143">
        <f t="shared" si="159"/>
        <v>0</v>
      </c>
      <c r="AW841" s="143">
        <f t="shared" si="159"/>
        <v>0</v>
      </c>
      <c r="AX841" s="143">
        <f t="shared" si="159"/>
        <v>0</v>
      </c>
      <c r="AY841" s="143">
        <f t="shared" si="159"/>
        <v>0</v>
      </c>
      <c r="AZ841" s="143">
        <f t="shared" si="159"/>
        <v>0</v>
      </c>
      <c r="BA841" s="143">
        <f t="shared" si="159"/>
        <v>0</v>
      </c>
      <c r="BB841" s="143">
        <f t="shared" si="159"/>
        <v>0</v>
      </c>
      <c r="BC841" s="143">
        <f t="shared" si="159"/>
        <v>0</v>
      </c>
      <c r="BD841" s="143">
        <f t="shared" si="159"/>
        <v>0</v>
      </c>
      <c r="BE841" s="143">
        <f t="shared" si="159"/>
        <v>0</v>
      </c>
      <c r="BF841" s="143">
        <f t="shared" si="159"/>
        <v>0</v>
      </c>
      <c r="BG841" s="143">
        <f t="shared" si="159"/>
        <v>0</v>
      </c>
      <c r="BH841" s="143">
        <f t="shared" si="159"/>
        <v>0</v>
      </c>
      <c r="BI841" s="143">
        <f t="shared" si="159"/>
        <v>0</v>
      </c>
      <c r="BJ841" s="143">
        <f t="shared" si="159"/>
        <v>0</v>
      </c>
      <c r="BK841" s="143">
        <f t="shared" si="159"/>
        <v>0</v>
      </c>
      <c r="BL841" s="143">
        <f t="shared" si="159"/>
        <v>0</v>
      </c>
      <c r="BM841" s="143">
        <f t="shared" si="159"/>
        <v>0</v>
      </c>
      <c r="BN841" s="143">
        <f t="shared" si="159"/>
        <v>0</v>
      </c>
      <c r="BO841" s="143">
        <f t="shared" si="159"/>
        <v>0</v>
      </c>
      <c r="BP841" s="143">
        <f t="shared" si="159"/>
        <v>0</v>
      </c>
      <c r="BQ841" s="143">
        <f t="shared" si="159"/>
        <v>0</v>
      </c>
      <c r="BR841" s="143">
        <f t="shared" si="159"/>
        <v>0</v>
      </c>
      <c r="BS841" s="143">
        <f t="shared" si="158"/>
        <v>0</v>
      </c>
      <c r="BT841" s="143">
        <f t="shared" si="157"/>
        <v>0</v>
      </c>
      <c r="BU841" s="143">
        <f t="shared" si="157"/>
        <v>-341007</v>
      </c>
      <c r="BV841" s="143">
        <f t="shared" si="157"/>
        <v>0</v>
      </c>
      <c r="BW841" s="143">
        <f t="shared" si="157"/>
        <v>0</v>
      </c>
      <c r="BX841" s="143">
        <f t="shared" si="157"/>
        <v>0</v>
      </c>
      <c r="BY841" s="143" t="e">
        <f>BY467-#REF!</f>
        <v>#REF!</v>
      </c>
      <c r="CA841" s="143" t="e">
        <f>CA467-#REF!</f>
        <v>#REF!</v>
      </c>
      <c r="CB841" s="143" t="e">
        <f>CB467-#REF!</f>
        <v>#REF!</v>
      </c>
    </row>
    <row r="842" spans="8:80" hidden="1" x14ac:dyDescent="0.3">
      <c r="H842" s="143">
        <f t="shared" si="159"/>
        <v>0</v>
      </c>
      <c r="I842" s="143">
        <f t="shared" si="159"/>
        <v>0</v>
      </c>
      <c r="J842" s="143">
        <f t="shared" si="159"/>
        <v>0</v>
      </c>
      <c r="K842" s="143">
        <f t="shared" si="159"/>
        <v>0</v>
      </c>
      <c r="L842" s="143">
        <f t="shared" si="159"/>
        <v>0</v>
      </c>
      <c r="M842" s="143">
        <f t="shared" si="159"/>
        <v>0</v>
      </c>
      <c r="N842" s="143">
        <f t="shared" si="159"/>
        <v>0</v>
      </c>
      <c r="O842" s="143">
        <f t="shared" si="159"/>
        <v>0</v>
      </c>
      <c r="P842" s="143">
        <f t="shared" si="159"/>
        <v>0</v>
      </c>
      <c r="Q842" s="143">
        <f t="shared" si="159"/>
        <v>0</v>
      </c>
      <c r="R842" s="143">
        <f t="shared" si="159"/>
        <v>0</v>
      </c>
      <c r="S842" s="143">
        <f t="shared" si="159"/>
        <v>0</v>
      </c>
      <c r="T842" s="143">
        <f t="shared" si="159"/>
        <v>0</v>
      </c>
      <c r="U842" s="143">
        <f t="shared" si="159"/>
        <v>0</v>
      </c>
      <c r="V842" s="143">
        <f t="shared" si="159"/>
        <v>0</v>
      </c>
      <c r="W842" s="143">
        <f t="shared" si="159"/>
        <v>0</v>
      </c>
      <c r="X842" s="143">
        <f t="shared" si="159"/>
        <v>0</v>
      </c>
      <c r="Y842" s="143">
        <f t="shared" si="159"/>
        <v>0</v>
      </c>
      <c r="Z842" s="143">
        <f t="shared" si="159"/>
        <v>0</v>
      </c>
      <c r="AA842" s="143">
        <f t="shared" si="159"/>
        <v>0</v>
      </c>
      <c r="AB842" s="143">
        <f t="shared" si="159"/>
        <v>0</v>
      </c>
      <c r="AC842" s="143">
        <f t="shared" si="159"/>
        <v>0</v>
      </c>
      <c r="AD842" s="143">
        <f t="shared" si="159"/>
        <v>0</v>
      </c>
      <c r="AE842" s="143">
        <f t="shared" si="159"/>
        <v>0</v>
      </c>
      <c r="AF842" s="143">
        <f t="shared" si="159"/>
        <v>0</v>
      </c>
      <c r="AG842" s="143">
        <f t="shared" si="159"/>
        <v>0</v>
      </c>
      <c r="AH842" s="143">
        <f t="shared" si="159"/>
        <v>0</v>
      </c>
      <c r="AI842" s="143">
        <f t="shared" si="159"/>
        <v>0</v>
      </c>
      <c r="AJ842" s="143">
        <f t="shared" si="159"/>
        <v>0</v>
      </c>
      <c r="AK842" s="143">
        <f t="shared" si="159"/>
        <v>0</v>
      </c>
      <c r="AL842" s="143">
        <f t="shared" si="159"/>
        <v>0</v>
      </c>
      <c r="AM842" s="143">
        <f t="shared" si="159"/>
        <v>0</v>
      </c>
      <c r="AN842" s="143">
        <f t="shared" si="159"/>
        <v>0</v>
      </c>
      <c r="AO842" s="143">
        <f t="shared" si="159"/>
        <v>0</v>
      </c>
      <c r="AP842" s="143">
        <f t="shared" si="159"/>
        <v>0</v>
      </c>
      <c r="AQ842" s="143">
        <f t="shared" si="159"/>
        <v>0</v>
      </c>
      <c r="AR842" s="143">
        <f t="shared" si="159"/>
        <v>0</v>
      </c>
      <c r="AS842" s="143">
        <f t="shared" si="159"/>
        <v>0</v>
      </c>
      <c r="AT842" s="143">
        <f t="shared" si="159"/>
        <v>0</v>
      </c>
      <c r="AU842" s="143">
        <f t="shared" si="159"/>
        <v>0</v>
      </c>
      <c r="AV842" s="143">
        <f t="shared" si="159"/>
        <v>0</v>
      </c>
      <c r="AW842" s="143">
        <f t="shared" si="159"/>
        <v>0</v>
      </c>
      <c r="AX842" s="143">
        <f t="shared" si="159"/>
        <v>0</v>
      </c>
      <c r="AY842" s="143">
        <f t="shared" si="159"/>
        <v>0</v>
      </c>
      <c r="AZ842" s="143">
        <f t="shared" si="159"/>
        <v>0</v>
      </c>
      <c r="BA842" s="143">
        <f t="shared" si="159"/>
        <v>0</v>
      </c>
      <c r="BB842" s="143">
        <f t="shared" si="159"/>
        <v>0</v>
      </c>
      <c r="BC842" s="143">
        <f t="shared" si="159"/>
        <v>0</v>
      </c>
      <c r="BD842" s="143">
        <f t="shared" si="159"/>
        <v>0</v>
      </c>
      <c r="BE842" s="143">
        <f t="shared" si="159"/>
        <v>0</v>
      </c>
      <c r="BF842" s="143">
        <f t="shared" si="159"/>
        <v>0</v>
      </c>
      <c r="BG842" s="143">
        <f t="shared" si="159"/>
        <v>0</v>
      </c>
      <c r="BH842" s="143">
        <f t="shared" si="159"/>
        <v>0</v>
      </c>
      <c r="BI842" s="143">
        <f t="shared" si="159"/>
        <v>0</v>
      </c>
      <c r="BJ842" s="143">
        <f t="shared" si="159"/>
        <v>0</v>
      </c>
      <c r="BK842" s="143">
        <f t="shared" si="159"/>
        <v>0</v>
      </c>
      <c r="BL842" s="143">
        <f t="shared" si="159"/>
        <v>0</v>
      </c>
      <c r="BM842" s="143">
        <f t="shared" si="159"/>
        <v>0</v>
      </c>
      <c r="BN842" s="143">
        <f t="shared" si="159"/>
        <v>0</v>
      </c>
      <c r="BO842" s="143">
        <f t="shared" si="159"/>
        <v>0</v>
      </c>
      <c r="BP842" s="143">
        <f t="shared" si="159"/>
        <v>0</v>
      </c>
      <c r="BQ842" s="143">
        <f t="shared" si="159"/>
        <v>0</v>
      </c>
      <c r="BR842" s="143">
        <f t="shared" si="159"/>
        <v>0</v>
      </c>
      <c r="BS842" s="143">
        <f t="shared" si="158"/>
        <v>0</v>
      </c>
      <c r="BT842" s="143">
        <f t="shared" si="157"/>
        <v>0</v>
      </c>
      <c r="BU842" s="143">
        <f t="shared" si="157"/>
        <v>0</v>
      </c>
      <c r="BV842" s="143">
        <f t="shared" si="157"/>
        <v>0</v>
      </c>
      <c r="BW842" s="143">
        <f t="shared" si="157"/>
        <v>0</v>
      </c>
      <c r="BX842" s="143">
        <f t="shared" si="157"/>
        <v>0</v>
      </c>
      <c r="BY842" s="143" t="e">
        <f>BY468-#REF!</f>
        <v>#REF!</v>
      </c>
      <c r="CA842" s="143" t="e">
        <f>CA468-#REF!</f>
        <v>#REF!</v>
      </c>
      <c r="CB842" s="143" t="e">
        <f>CB468-#REF!</f>
        <v>#REF!</v>
      </c>
    </row>
    <row r="843" spans="8:80" hidden="1" x14ac:dyDescent="0.3">
      <c r="H843" s="143">
        <f t="shared" si="159"/>
        <v>9095</v>
      </c>
      <c r="I843" s="143">
        <f t="shared" si="159"/>
        <v>0</v>
      </c>
      <c r="J843" s="143">
        <f t="shared" si="159"/>
        <v>0</v>
      </c>
      <c r="K843" s="143">
        <f t="shared" si="159"/>
        <v>0</v>
      </c>
      <c r="L843" s="143">
        <f t="shared" si="159"/>
        <v>0</v>
      </c>
      <c r="M843" s="143">
        <f t="shared" si="159"/>
        <v>0</v>
      </c>
      <c r="N843" s="143">
        <f t="shared" si="159"/>
        <v>0</v>
      </c>
      <c r="O843" s="143">
        <f t="shared" si="159"/>
        <v>0</v>
      </c>
      <c r="P843" s="143">
        <f t="shared" si="159"/>
        <v>0</v>
      </c>
      <c r="Q843" s="143">
        <f t="shared" si="159"/>
        <v>0</v>
      </c>
      <c r="R843" s="143">
        <f t="shared" si="159"/>
        <v>9095</v>
      </c>
      <c r="S843" s="143">
        <f t="shared" si="159"/>
        <v>0</v>
      </c>
      <c r="T843" s="143">
        <f t="shared" si="159"/>
        <v>0</v>
      </c>
      <c r="U843" s="143">
        <f t="shared" si="159"/>
        <v>0</v>
      </c>
      <c r="V843" s="143">
        <f t="shared" si="159"/>
        <v>0</v>
      </c>
      <c r="W843" s="143">
        <f t="shared" si="159"/>
        <v>0</v>
      </c>
      <c r="X843" s="143">
        <f t="shared" si="159"/>
        <v>0</v>
      </c>
      <c r="Y843" s="143">
        <f t="shared" si="159"/>
        <v>0</v>
      </c>
      <c r="Z843" s="143">
        <f t="shared" si="159"/>
        <v>0</v>
      </c>
      <c r="AA843" s="143">
        <f t="shared" si="159"/>
        <v>0</v>
      </c>
      <c r="AB843" s="143">
        <f t="shared" si="159"/>
        <v>0</v>
      </c>
      <c r="AC843" s="143">
        <f t="shared" si="159"/>
        <v>0</v>
      </c>
      <c r="AD843" s="143">
        <f t="shared" si="159"/>
        <v>0</v>
      </c>
      <c r="AE843" s="143">
        <f t="shared" si="159"/>
        <v>0</v>
      </c>
      <c r="AF843" s="143">
        <f t="shared" si="159"/>
        <v>0</v>
      </c>
      <c r="AG843" s="143">
        <f t="shared" si="159"/>
        <v>0</v>
      </c>
      <c r="AH843" s="143">
        <f t="shared" si="159"/>
        <v>0</v>
      </c>
      <c r="AI843" s="143">
        <f t="shared" si="159"/>
        <v>0</v>
      </c>
      <c r="AJ843" s="143">
        <f t="shared" si="159"/>
        <v>0</v>
      </c>
      <c r="AK843" s="143">
        <f t="shared" si="159"/>
        <v>0</v>
      </c>
      <c r="AL843" s="143">
        <f t="shared" si="159"/>
        <v>0</v>
      </c>
      <c r="AM843" s="143">
        <f t="shared" si="159"/>
        <v>0</v>
      </c>
      <c r="AN843" s="143">
        <f t="shared" si="159"/>
        <v>0</v>
      </c>
      <c r="AO843" s="143">
        <f t="shared" si="159"/>
        <v>0</v>
      </c>
      <c r="AP843" s="143">
        <f t="shared" si="159"/>
        <v>0</v>
      </c>
      <c r="AQ843" s="143">
        <f t="shared" si="159"/>
        <v>0</v>
      </c>
      <c r="AR843" s="143">
        <f t="shared" si="159"/>
        <v>0</v>
      </c>
      <c r="AS843" s="143">
        <f t="shared" si="159"/>
        <v>0</v>
      </c>
      <c r="AT843" s="143">
        <f t="shared" si="159"/>
        <v>0</v>
      </c>
      <c r="AU843" s="143">
        <f t="shared" si="159"/>
        <v>0</v>
      </c>
      <c r="AV843" s="143">
        <f t="shared" si="159"/>
        <v>389157</v>
      </c>
      <c r="AW843" s="143">
        <f t="shared" si="159"/>
        <v>0</v>
      </c>
      <c r="AX843" s="143">
        <f t="shared" si="159"/>
        <v>0</v>
      </c>
      <c r="AY843" s="143">
        <f t="shared" si="159"/>
        <v>0</v>
      </c>
      <c r="AZ843" s="143">
        <f t="shared" si="159"/>
        <v>0</v>
      </c>
      <c r="BA843" s="143">
        <f t="shared" si="159"/>
        <v>0</v>
      </c>
      <c r="BB843" s="143">
        <f t="shared" si="159"/>
        <v>0</v>
      </c>
      <c r="BC843" s="143">
        <f t="shared" si="159"/>
        <v>0</v>
      </c>
      <c r="BD843" s="143">
        <f t="shared" si="159"/>
        <v>0</v>
      </c>
      <c r="BE843" s="143">
        <f t="shared" si="159"/>
        <v>0</v>
      </c>
      <c r="BF843" s="143">
        <f t="shared" si="159"/>
        <v>0</v>
      </c>
      <c r="BG843" s="143">
        <f t="shared" si="159"/>
        <v>0</v>
      </c>
      <c r="BH843" s="143">
        <f t="shared" si="159"/>
        <v>0</v>
      </c>
      <c r="BI843" s="143">
        <f t="shared" si="159"/>
        <v>0</v>
      </c>
      <c r="BJ843" s="143">
        <f t="shared" si="159"/>
        <v>0</v>
      </c>
      <c r="BK843" s="143">
        <f t="shared" si="159"/>
        <v>0</v>
      </c>
      <c r="BL843" s="143">
        <f t="shared" si="159"/>
        <v>0</v>
      </c>
      <c r="BM843" s="143">
        <f t="shared" si="159"/>
        <v>0</v>
      </c>
      <c r="BN843" s="143">
        <f t="shared" si="159"/>
        <v>0</v>
      </c>
      <c r="BO843" s="143">
        <f t="shared" si="159"/>
        <v>0</v>
      </c>
      <c r="BP843" s="143">
        <f t="shared" si="159"/>
        <v>0</v>
      </c>
      <c r="BQ843" s="143">
        <f t="shared" si="159"/>
        <v>0</v>
      </c>
      <c r="BR843" s="143">
        <f t="shared" si="159"/>
        <v>0</v>
      </c>
      <c r="BS843" s="143">
        <f t="shared" si="158"/>
        <v>0</v>
      </c>
      <c r="BT843" s="143">
        <f t="shared" si="157"/>
        <v>0</v>
      </c>
      <c r="BU843" s="143">
        <f t="shared" si="157"/>
        <v>398252</v>
      </c>
      <c r="BV843" s="143">
        <f t="shared" si="157"/>
        <v>0</v>
      </c>
      <c r="BW843" s="143">
        <f t="shared" si="157"/>
        <v>0</v>
      </c>
      <c r="BX843" s="143">
        <f t="shared" si="157"/>
        <v>0</v>
      </c>
      <c r="BY843" s="143" t="e">
        <f>BY469-#REF!</f>
        <v>#REF!</v>
      </c>
      <c r="CA843" s="143" t="e">
        <f>CA469-#REF!</f>
        <v>#REF!</v>
      </c>
      <c r="CB843" s="143" t="e">
        <f>CB469-#REF!</f>
        <v>#REF!</v>
      </c>
    </row>
    <row r="844" spans="8:80" hidden="1" x14ac:dyDescent="0.3">
      <c r="H844" s="143">
        <f t="shared" si="159"/>
        <v>9095</v>
      </c>
      <c r="I844" s="143">
        <f t="shared" si="159"/>
        <v>0</v>
      </c>
      <c r="J844" s="143">
        <f t="shared" si="159"/>
        <v>0</v>
      </c>
      <c r="K844" s="143">
        <f t="shared" si="159"/>
        <v>0</v>
      </c>
      <c r="L844" s="143">
        <f t="shared" si="159"/>
        <v>0</v>
      </c>
      <c r="M844" s="143">
        <f t="shared" si="159"/>
        <v>0</v>
      </c>
      <c r="N844" s="143">
        <f t="shared" si="159"/>
        <v>0</v>
      </c>
      <c r="O844" s="143">
        <f t="shared" si="159"/>
        <v>0</v>
      </c>
      <c r="P844" s="143">
        <f t="shared" si="159"/>
        <v>0</v>
      </c>
      <c r="Q844" s="143">
        <f t="shared" si="159"/>
        <v>0</v>
      </c>
      <c r="R844" s="143">
        <f t="shared" si="159"/>
        <v>9095</v>
      </c>
      <c r="S844" s="143">
        <f t="shared" si="159"/>
        <v>0</v>
      </c>
      <c r="T844" s="143">
        <f t="shared" si="159"/>
        <v>0</v>
      </c>
      <c r="U844" s="143">
        <f t="shared" si="159"/>
        <v>0</v>
      </c>
      <c r="V844" s="143">
        <f t="shared" si="159"/>
        <v>0</v>
      </c>
      <c r="W844" s="143">
        <f t="shared" si="159"/>
        <v>0</v>
      </c>
      <c r="X844" s="143">
        <f t="shared" si="159"/>
        <v>0</v>
      </c>
      <c r="Y844" s="143">
        <f t="shared" si="159"/>
        <v>0</v>
      </c>
      <c r="Z844" s="143">
        <f t="shared" si="159"/>
        <v>0</v>
      </c>
      <c r="AA844" s="143">
        <f t="shared" si="159"/>
        <v>0</v>
      </c>
      <c r="AB844" s="143">
        <f t="shared" si="159"/>
        <v>0</v>
      </c>
      <c r="AC844" s="143">
        <f t="shared" si="159"/>
        <v>0</v>
      </c>
      <c r="AD844" s="143">
        <f t="shared" si="159"/>
        <v>0</v>
      </c>
      <c r="AE844" s="143">
        <f t="shared" si="159"/>
        <v>0</v>
      </c>
      <c r="AF844" s="143">
        <f t="shared" si="159"/>
        <v>0</v>
      </c>
      <c r="AG844" s="143">
        <f t="shared" si="159"/>
        <v>0</v>
      </c>
      <c r="AH844" s="143">
        <f t="shared" si="159"/>
        <v>0</v>
      </c>
      <c r="AI844" s="143">
        <f t="shared" si="159"/>
        <v>0</v>
      </c>
      <c r="AJ844" s="143">
        <f t="shared" si="159"/>
        <v>0</v>
      </c>
      <c r="AK844" s="143">
        <f t="shared" si="159"/>
        <v>0</v>
      </c>
      <c r="AL844" s="143">
        <f t="shared" si="159"/>
        <v>0</v>
      </c>
      <c r="AM844" s="143">
        <f t="shared" si="159"/>
        <v>0</v>
      </c>
      <c r="AN844" s="143">
        <f t="shared" si="159"/>
        <v>0</v>
      </c>
      <c r="AO844" s="143">
        <f t="shared" si="159"/>
        <v>0</v>
      </c>
      <c r="AP844" s="143">
        <f t="shared" si="159"/>
        <v>0</v>
      </c>
      <c r="AQ844" s="143">
        <f t="shared" si="159"/>
        <v>0</v>
      </c>
      <c r="AR844" s="143">
        <f t="shared" si="159"/>
        <v>0</v>
      </c>
      <c r="AS844" s="143">
        <f t="shared" si="159"/>
        <v>0</v>
      </c>
      <c r="AT844" s="143">
        <f t="shared" si="159"/>
        <v>0</v>
      </c>
      <c r="AU844" s="143">
        <f t="shared" si="159"/>
        <v>0</v>
      </c>
      <c r="AV844" s="143">
        <f t="shared" si="159"/>
        <v>389157</v>
      </c>
      <c r="AW844" s="143">
        <f t="shared" si="159"/>
        <v>0</v>
      </c>
      <c r="AX844" s="143">
        <f t="shared" si="159"/>
        <v>0</v>
      </c>
      <c r="AY844" s="143">
        <f t="shared" si="159"/>
        <v>0</v>
      </c>
      <c r="AZ844" s="143">
        <f t="shared" si="159"/>
        <v>0</v>
      </c>
      <c r="BA844" s="143">
        <f t="shared" si="159"/>
        <v>0</v>
      </c>
      <c r="BB844" s="143">
        <f t="shared" si="159"/>
        <v>0</v>
      </c>
      <c r="BC844" s="143">
        <f t="shared" si="159"/>
        <v>0</v>
      </c>
      <c r="BD844" s="143">
        <f t="shared" si="159"/>
        <v>0</v>
      </c>
      <c r="BE844" s="143">
        <f t="shared" si="159"/>
        <v>0</v>
      </c>
      <c r="BF844" s="143">
        <f t="shared" si="159"/>
        <v>0</v>
      </c>
      <c r="BG844" s="143">
        <f t="shared" si="159"/>
        <v>0</v>
      </c>
      <c r="BH844" s="143">
        <f t="shared" si="159"/>
        <v>0</v>
      </c>
      <c r="BI844" s="143">
        <f t="shared" si="159"/>
        <v>0</v>
      </c>
      <c r="BJ844" s="143">
        <f t="shared" si="159"/>
        <v>0</v>
      </c>
      <c r="BK844" s="143">
        <f t="shared" si="159"/>
        <v>0</v>
      </c>
      <c r="BL844" s="143">
        <f t="shared" si="159"/>
        <v>0</v>
      </c>
      <c r="BM844" s="143">
        <f t="shared" si="159"/>
        <v>0</v>
      </c>
      <c r="BN844" s="143">
        <f t="shared" si="159"/>
        <v>0</v>
      </c>
      <c r="BO844" s="143">
        <f t="shared" si="159"/>
        <v>0</v>
      </c>
      <c r="BP844" s="143">
        <f t="shared" si="159"/>
        <v>0</v>
      </c>
      <c r="BQ844" s="143">
        <f t="shared" si="159"/>
        <v>0</v>
      </c>
      <c r="BR844" s="143">
        <f t="shared" si="159"/>
        <v>0</v>
      </c>
      <c r="BS844" s="143">
        <f t="shared" si="158"/>
        <v>0</v>
      </c>
      <c r="BT844" s="143">
        <f t="shared" si="157"/>
        <v>0</v>
      </c>
      <c r="BU844" s="143">
        <f t="shared" si="157"/>
        <v>398252</v>
      </c>
      <c r="BV844" s="143">
        <f t="shared" si="157"/>
        <v>0</v>
      </c>
      <c r="BW844" s="143">
        <f t="shared" si="157"/>
        <v>0</v>
      </c>
      <c r="BX844" s="143">
        <f t="shared" si="157"/>
        <v>0</v>
      </c>
      <c r="BY844" s="143" t="e">
        <f>BY470-#REF!</f>
        <v>#REF!</v>
      </c>
      <c r="CA844" s="143" t="e">
        <f>CA470-#REF!</f>
        <v>#REF!</v>
      </c>
      <c r="CB844" s="143" t="e">
        <f>CB470-#REF!</f>
        <v>#REF!</v>
      </c>
    </row>
    <row r="845" spans="8:80" hidden="1" x14ac:dyDescent="0.3">
      <c r="H845" s="143">
        <f t="shared" si="159"/>
        <v>0</v>
      </c>
      <c r="I845" s="143">
        <f t="shared" si="159"/>
        <v>0</v>
      </c>
      <c r="J845" s="143">
        <f t="shared" si="159"/>
        <v>0</v>
      </c>
      <c r="K845" s="143">
        <f t="shared" ref="K845:BR849" si="160">K471-CC471</f>
        <v>0</v>
      </c>
      <c r="L845" s="143">
        <f t="shared" si="160"/>
        <v>0</v>
      </c>
      <c r="M845" s="143">
        <f t="shared" si="160"/>
        <v>0</v>
      </c>
      <c r="N845" s="143">
        <f t="shared" si="160"/>
        <v>0</v>
      </c>
      <c r="O845" s="143">
        <f t="shared" si="160"/>
        <v>0</v>
      </c>
      <c r="P845" s="143">
        <f t="shared" si="160"/>
        <v>0</v>
      </c>
      <c r="Q845" s="143">
        <f t="shared" si="160"/>
        <v>0</v>
      </c>
      <c r="R845" s="143">
        <f t="shared" si="160"/>
        <v>0</v>
      </c>
      <c r="S845" s="143">
        <f t="shared" si="160"/>
        <v>0</v>
      </c>
      <c r="T845" s="143">
        <f t="shared" si="160"/>
        <v>0</v>
      </c>
      <c r="U845" s="143">
        <f t="shared" si="160"/>
        <v>0</v>
      </c>
      <c r="V845" s="143">
        <f t="shared" si="160"/>
        <v>0</v>
      </c>
      <c r="W845" s="143">
        <f t="shared" si="160"/>
        <v>0</v>
      </c>
      <c r="X845" s="143">
        <f t="shared" si="160"/>
        <v>0</v>
      </c>
      <c r="Y845" s="143">
        <f t="shared" si="160"/>
        <v>0</v>
      </c>
      <c r="Z845" s="143">
        <f t="shared" si="160"/>
        <v>0</v>
      </c>
      <c r="AA845" s="143">
        <f t="shared" si="160"/>
        <v>0</v>
      </c>
      <c r="AB845" s="143">
        <f t="shared" si="160"/>
        <v>0</v>
      </c>
      <c r="AC845" s="143">
        <f t="shared" si="160"/>
        <v>0</v>
      </c>
      <c r="AD845" s="143">
        <f t="shared" si="160"/>
        <v>0</v>
      </c>
      <c r="AE845" s="143">
        <f t="shared" si="160"/>
        <v>0</v>
      </c>
      <c r="AF845" s="143">
        <f t="shared" si="160"/>
        <v>0</v>
      </c>
      <c r="AG845" s="143">
        <f t="shared" si="160"/>
        <v>0</v>
      </c>
      <c r="AH845" s="143">
        <f t="shared" si="160"/>
        <v>0</v>
      </c>
      <c r="AI845" s="143">
        <f t="shared" si="160"/>
        <v>0</v>
      </c>
      <c r="AJ845" s="143">
        <f t="shared" si="160"/>
        <v>0</v>
      </c>
      <c r="AK845" s="143">
        <f t="shared" si="160"/>
        <v>0</v>
      </c>
      <c r="AL845" s="143">
        <f t="shared" si="160"/>
        <v>0</v>
      </c>
      <c r="AM845" s="143">
        <f t="shared" si="160"/>
        <v>0</v>
      </c>
      <c r="AN845" s="143">
        <f t="shared" si="160"/>
        <v>0</v>
      </c>
      <c r="AO845" s="143">
        <f t="shared" si="160"/>
        <v>0</v>
      </c>
      <c r="AP845" s="143">
        <f t="shared" si="160"/>
        <v>0</v>
      </c>
      <c r="AQ845" s="143">
        <f t="shared" si="160"/>
        <v>0</v>
      </c>
      <c r="AR845" s="143">
        <f t="shared" si="160"/>
        <v>0</v>
      </c>
      <c r="AS845" s="143">
        <f t="shared" si="160"/>
        <v>0</v>
      </c>
      <c r="AT845" s="143">
        <f t="shared" si="160"/>
        <v>0</v>
      </c>
      <c r="AU845" s="143">
        <f t="shared" si="160"/>
        <v>0</v>
      </c>
      <c r="AV845" s="143">
        <f t="shared" si="160"/>
        <v>0</v>
      </c>
      <c r="AW845" s="143">
        <f t="shared" si="160"/>
        <v>0</v>
      </c>
      <c r="AX845" s="143">
        <f t="shared" si="160"/>
        <v>0</v>
      </c>
      <c r="AY845" s="143">
        <f t="shared" si="160"/>
        <v>0</v>
      </c>
      <c r="AZ845" s="143">
        <f t="shared" si="160"/>
        <v>0</v>
      </c>
      <c r="BA845" s="143">
        <f t="shared" si="160"/>
        <v>0</v>
      </c>
      <c r="BB845" s="143">
        <f t="shared" si="160"/>
        <v>0</v>
      </c>
      <c r="BC845" s="143">
        <f t="shared" si="160"/>
        <v>0</v>
      </c>
      <c r="BD845" s="143">
        <f t="shared" si="160"/>
        <v>0</v>
      </c>
      <c r="BE845" s="143">
        <f t="shared" si="160"/>
        <v>0</v>
      </c>
      <c r="BF845" s="143">
        <f t="shared" si="160"/>
        <v>0</v>
      </c>
      <c r="BG845" s="143">
        <f t="shared" si="160"/>
        <v>0</v>
      </c>
      <c r="BH845" s="143">
        <f t="shared" si="160"/>
        <v>0</v>
      </c>
      <c r="BI845" s="143">
        <f t="shared" si="160"/>
        <v>0</v>
      </c>
      <c r="BJ845" s="143">
        <f t="shared" si="160"/>
        <v>0</v>
      </c>
      <c r="BK845" s="143">
        <f t="shared" si="160"/>
        <v>0</v>
      </c>
      <c r="BL845" s="143">
        <f t="shared" si="160"/>
        <v>0</v>
      </c>
      <c r="BM845" s="143">
        <f t="shared" si="160"/>
        <v>0</v>
      </c>
      <c r="BN845" s="143">
        <f t="shared" si="160"/>
        <v>0</v>
      </c>
      <c r="BO845" s="143">
        <f t="shared" si="160"/>
        <v>0</v>
      </c>
      <c r="BP845" s="143">
        <f t="shared" si="160"/>
        <v>0</v>
      </c>
      <c r="BQ845" s="143">
        <f t="shared" si="160"/>
        <v>0</v>
      </c>
      <c r="BR845" s="143">
        <f t="shared" si="160"/>
        <v>0</v>
      </c>
      <c r="BS845" s="143">
        <f t="shared" si="158"/>
        <v>0</v>
      </c>
      <c r="BT845" s="143">
        <f t="shared" si="157"/>
        <v>0</v>
      </c>
      <c r="BU845" s="143">
        <f t="shared" si="157"/>
        <v>0</v>
      </c>
      <c r="BV845" s="143">
        <f t="shared" si="157"/>
        <v>0</v>
      </c>
      <c r="BW845" s="143">
        <f t="shared" si="157"/>
        <v>0</v>
      </c>
      <c r="BX845" s="143">
        <f t="shared" si="157"/>
        <v>0</v>
      </c>
      <c r="BY845" s="143" t="e">
        <f>BY471-#REF!</f>
        <v>#REF!</v>
      </c>
      <c r="CA845" s="143" t="e">
        <f>CA471-#REF!</f>
        <v>#REF!</v>
      </c>
      <c r="CB845" s="143" t="e">
        <f>CB471-#REF!</f>
        <v>#REF!</v>
      </c>
    </row>
    <row r="846" spans="8:80" hidden="1" x14ac:dyDescent="0.3">
      <c r="H846" s="143">
        <f t="shared" ref="H846:W856" si="161">H472-BZ472</f>
        <v>393799</v>
      </c>
      <c r="I846" s="143">
        <f t="shared" si="161"/>
        <v>0</v>
      </c>
      <c r="J846" s="143">
        <f t="shared" si="161"/>
        <v>0</v>
      </c>
      <c r="K846" s="143">
        <f t="shared" si="160"/>
        <v>0</v>
      </c>
      <c r="L846" s="143">
        <f t="shared" si="160"/>
        <v>0</v>
      </c>
      <c r="M846" s="143">
        <f t="shared" si="160"/>
        <v>0</v>
      </c>
      <c r="N846" s="143">
        <f t="shared" si="160"/>
        <v>0</v>
      </c>
      <c r="O846" s="143">
        <f t="shared" si="160"/>
        <v>0</v>
      </c>
      <c r="P846" s="143">
        <f t="shared" si="160"/>
        <v>0</v>
      </c>
      <c r="Q846" s="143">
        <f t="shared" si="160"/>
        <v>0</v>
      </c>
      <c r="R846" s="143">
        <f t="shared" si="160"/>
        <v>-22141</v>
      </c>
      <c r="S846" s="143">
        <f t="shared" si="160"/>
        <v>0</v>
      </c>
      <c r="T846" s="143">
        <f t="shared" si="160"/>
        <v>0</v>
      </c>
      <c r="U846" s="143">
        <f t="shared" si="160"/>
        <v>0</v>
      </c>
      <c r="V846" s="143">
        <f t="shared" si="160"/>
        <v>0</v>
      </c>
      <c r="W846" s="143">
        <f t="shared" si="160"/>
        <v>964</v>
      </c>
      <c r="X846" s="143">
        <f t="shared" si="160"/>
        <v>0</v>
      </c>
      <c r="Y846" s="143">
        <f t="shared" si="160"/>
        <v>0</v>
      </c>
      <c r="Z846" s="143">
        <f t="shared" si="160"/>
        <v>0</v>
      </c>
      <c r="AA846" s="143">
        <f t="shared" si="160"/>
        <v>0</v>
      </c>
      <c r="AB846" s="143">
        <f t="shared" si="160"/>
        <v>80144</v>
      </c>
      <c r="AC846" s="143">
        <f t="shared" si="160"/>
        <v>0</v>
      </c>
      <c r="AD846" s="143">
        <f t="shared" si="160"/>
        <v>0</v>
      </c>
      <c r="AE846" s="143">
        <f t="shared" si="160"/>
        <v>0</v>
      </c>
      <c r="AF846" s="143">
        <f t="shared" si="160"/>
        <v>0</v>
      </c>
      <c r="AG846" s="143">
        <f t="shared" si="160"/>
        <v>0</v>
      </c>
      <c r="AH846" s="143">
        <f t="shared" si="160"/>
        <v>0</v>
      </c>
      <c r="AI846" s="143">
        <f t="shared" si="160"/>
        <v>0</v>
      </c>
      <c r="AJ846" s="143">
        <f t="shared" si="160"/>
        <v>0</v>
      </c>
      <c r="AK846" s="143">
        <f t="shared" si="160"/>
        <v>0</v>
      </c>
      <c r="AL846" s="143">
        <f t="shared" si="160"/>
        <v>761128</v>
      </c>
      <c r="AM846" s="143">
        <f t="shared" si="160"/>
        <v>0</v>
      </c>
      <c r="AN846" s="143">
        <f t="shared" si="160"/>
        <v>0</v>
      </c>
      <c r="AO846" s="143">
        <f t="shared" si="160"/>
        <v>0</v>
      </c>
      <c r="AP846" s="143">
        <f t="shared" si="160"/>
        <v>0</v>
      </c>
      <c r="AQ846" s="143">
        <f t="shared" si="160"/>
        <v>-230297</v>
      </c>
      <c r="AR846" s="143">
        <f t="shared" si="160"/>
        <v>0</v>
      </c>
      <c r="AS846" s="143">
        <f t="shared" si="160"/>
        <v>0</v>
      </c>
      <c r="AT846" s="143">
        <f t="shared" si="160"/>
        <v>0</v>
      </c>
      <c r="AU846" s="143">
        <f t="shared" si="160"/>
        <v>0</v>
      </c>
      <c r="AV846" s="143">
        <f t="shared" si="160"/>
        <v>0</v>
      </c>
      <c r="AW846" s="143">
        <f t="shared" si="160"/>
        <v>0</v>
      </c>
      <c r="AX846" s="143">
        <f t="shared" si="160"/>
        <v>0</v>
      </c>
      <c r="AY846" s="143">
        <f t="shared" si="160"/>
        <v>0</v>
      </c>
      <c r="AZ846" s="143">
        <f t="shared" si="160"/>
        <v>0</v>
      </c>
      <c r="BA846" s="143">
        <f t="shared" si="160"/>
        <v>0</v>
      </c>
      <c r="BB846" s="143">
        <f t="shared" si="160"/>
        <v>0</v>
      </c>
      <c r="BC846" s="143">
        <f t="shared" si="160"/>
        <v>0</v>
      </c>
      <c r="BD846" s="143">
        <f t="shared" si="160"/>
        <v>0</v>
      </c>
      <c r="BE846" s="143">
        <f t="shared" si="160"/>
        <v>0</v>
      </c>
      <c r="BF846" s="143">
        <f t="shared" si="160"/>
        <v>0</v>
      </c>
      <c r="BG846" s="143">
        <f t="shared" si="160"/>
        <v>0</v>
      </c>
      <c r="BH846" s="143">
        <f t="shared" si="160"/>
        <v>0</v>
      </c>
      <c r="BI846" s="143">
        <f t="shared" si="160"/>
        <v>0</v>
      </c>
      <c r="BJ846" s="143">
        <f t="shared" si="160"/>
        <v>0</v>
      </c>
      <c r="BK846" s="143">
        <f t="shared" si="160"/>
        <v>-71498</v>
      </c>
      <c r="BL846" s="143">
        <f t="shared" si="160"/>
        <v>0</v>
      </c>
      <c r="BM846" s="143">
        <f t="shared" si="160"/>
        <v>0</v>
      </c>
      <c r="BN846" s="143">
        <f t="shared" si="160"/>
        <v>0</v>
      </c>
      <c r="BO846" s="143">
        <f t="shared" si="160"/>
        <v>0</v>
      </c>
      <c r="BP846" s="143">
        <f t="shared" si="160"/>
        <v>-124501</v>
      </c>
      <c r="BQ846" s="143">
        <f t="shared" si="160"/>
        <v>0</v>
      </c>
      <c r="BR846" s="143">
        <f t="shared" si="160"/>
        <v>0</v>
      </c>
      <c r="BS846" s="143">
        <f t="shared" si="158"/>
        <v>0</v>
      </c>
      <c r="BT846" s="143">
        <f t="shared" si="157"/>
        <v>0</v>
      </c>
      <c r="BU846" s="143">
        <f t="shared" si="157"/>
        <v>589798</v>
      </c>
      <c r="BV846" s="143">
        <f t="shared" si="157"/>
        <v>0</v>
      </c>
      <c r="BW846" s="143">
        <f t="shared" si="157"/>
        <v>0</v>
      </c>
      <c r="BX846" s="143">
        <f t="shared" si="157"/>
        <v>0</v>
      </c>
      <c r="BY846" s="143" t="e">
        <f>BY472-#REF!</f>
        <v>#REF!</v>
      </c>
      <c r="CA846" s="143" t="e">
        <f>CA472-#REF!</f>
        <v>#REF!</v>
      </c>
      <c r="CB846" s="143" t="e">
        <f>CB472-#REF!</f>
        <v>#REF!</v>
      </c>
    </row>
    <row r="847" spans="8:80" hidden="1" x14ac:dyDescent="0.3">
      <c r="H847" s="143">
        <f t="shared" si="161"/>
        <v>393799</v>
      </c>
      <c r="I847" s="143">
        <f t="shared" si="161"/>
        <v>0</v>
      </c>
      <c r="J847" s="143">
        <f t="shared" si="161"/>
        <v>0</v>
      </c>
      <c r="K847" s="143">
        <f t="shared" si="160"/>
        <v>0</v>
      </c>
      <c r="L847" s="143">
        <f t="shared" si="160"/>
        <v>0</v>
      </c>
      <c r="M847" s="143">
        <f t="shared" si="160"/>
        <v>0</v>
      </c>
      <c r="N847" s="143">
        <f t="shared" si="160"/>
        <v>0</v>
      </c>
      <c r="O847" s="143">
        <f t="shared" si="160"/>
        <v>0</v>
      </c>
      <c r="P847" s="143">
        <f t="shared" si="160"/>
        <v>0</v>
      </c>
      <c r="Q847" s="143">
        <f t="shared" si="160"/>
        <v>0</v>
      </c>
      <c r="R847" s="143">
        <f t="shared" si="160"/>
        <v>-22141</v>
      </c>
      <c r="S847" s="143">
        <f t="shared" si="160"/>
        <v>0</v>
      </c>
      <c r="T847" s="143">
        <f t="shared" si="160"/>
        <v>0</v>
      </c>
      <c r="U847" s="143">
        <f t="shared" si="160"/>
        <v>0</v>
      </c>
      <c r="V847" s="143">
        <f t="shared" si="160"/>
        <v>0</v>
      </c>
      <c r="W847" s="143">
        <f t="shared" si="160"/>
        <v>964</v>
      </c>
      <c r="X847" s="143">
        <f t="shared" si="160"/>
        <v>0</v>
      </c>
      <c r="Y847" s="143">
        <f t="shared" si="160"/>
        <v>0</v>
      </c>
      <c r="Z847" s="143">
        <f t="shared" si="160"/>
        <v>0</v>
      </c>
      <c r="AA847" s="143">
        <f t="shared" si="160"/>
        <v>0</v>
      </c>
      <c r="AB847" s="143">
        <f t="shared" si="160"/>
        <v>80144</v>
      </c>
      <c r="AC847" s="143">
        <f t="shared" si="160"/>
        <v>0</v>
      </c>
      <c r="AD847" s="143">
        <f t="shared" si="160"/>
        <v>0</v>
      </c>
      <c r="AE847" s="143">
        <f t="shared" si="160"/>
        <v>0</v>
      </c>
      <c r="AF847" s="143">
        <f t="shared" si="160"/>
        <v>0</v>
      </c>
      <c r="AG847" s="143">
        <f t="shared" si="160"/>
        <v>0</v>
      </c>
      <c r="AH847" s="143">
        <f t="shared" si="160"/>
        <v>0</v>
      </c>
      <c r="AI847" s="143">
        <f t="shared" si="160"/>
        <v>0</v>
      </c>
      <c r="AJ847" s="143">
        <f t="shared" si="160"/>
        <v>0</v>
      </c>
      <c r="AK847" s="143">
        <f t="shared" si="160"/>
        <v>0</v>
      </c>
      <c r="AL847" s="143">
        <f t="shared" si="160"/>
        <v>761128</v>
      </c>
      <c r="AM847" s="143">
        <f t="shared" si="160"/>
        <v>0</v>
      </c>
      <c r="AN847" s="143">
        <f t="shared" si="160"/>
        <v>0</v>
      </c>
      <c r="AO847" s="143">
        <f t="shared" si="160"/>
        <v>0</v>
      </c>
      <c r="AP847" s="143">
        <f t="shared" si="160"/>
        <v>0</v>
      </c>
      <c r="AQ847" s="143">
        <f t="shared" si="160"/>
        <v>-230297</v>
      </c>
      <c r="AR847" s="143">
        <f t="shared" si="160"/>
        <v>0</v>
      </c>
      <c r="AS847" s="143">
        <f t="shared" si="160"/>
        <v>0</v>
      </c>
      <c r="AT847" s="143">
        <f t="shared" si="160"/>
        <v>0</v>
      </c>
      <c r="AU847" s="143">
        <f t="shared" si="160"/>
        <v>0</v>
      </c>
      <c r="AV847" s="143">
        <f t="shared" si="160"/>
        <v>0</v>
      </c>
      <c r="AW847" s="143">
        <f t="shared" si="160"/>
        <v>0</v>
      </c>
      <c r="AX847" s="143">
        <f t="shared" si="160"/>
        <v>0</v>
      </c>
      <c r="AY847" s="143">
        <f t="shared" si="160"/>
        <v>0</v>
      </c>
      <c r="AZ847" s="143">
        <f t="shared" si="160"/>
        <v>0</v>
      </c>
      <c r="BA847" s="143">
        <f t="shared" si="160"/>
        <v>0</v>
      </c>
      <c r="BB847" s="143">
        <f t="shared" si="160"/>
        <v>0</v>
      </c>
      <c r="BC847" s="143">
        <f t="shared" si="160"/>
        <v>0</v>
      </c>
      <c r="BD847" s="143">
        <f t="shared" si="160"/>
        <v>0</v>
      </c>
      <c r="BE847" s="143">
        <f t="shared" si="160"/>
        <v>0</v>
      </c>
      <c r="BF847" s="143">
        <f t="shared" si="160"/>
        <v>0</v>
      </c>
      <c r="BG847" s="143">
        <f t="shared" si="160"/>
        <v>0</v>
      </c>
      <c r="BH847" s="143">
        <f t="shared" si="160"/>
        <v>0</v>
      </c>
      <c r="BI847" s="143">
        <f t="shared" si="160"/>
        <v>0</v>
      </c>
      <c r="BJ847" s="143">
        <f t="shared" si="160"/>
        <v>0</v>
      </c>
      <c r="BK847" s="143">
        <f t="shared" si="160"/>
        <v>-71498</v>
      </c>
      <c r="BL847" s="143">
        <f t="shared" si="160"/>
        <v>0</v>
      </c>
      <c r="BM847" s="143">
        <f t="shared" si="160"/>
        <v>0</v>
      </c>
      <c r="BN847" s="143">
        <f t="shared" si="160"/>
        <v>0</v>
      </c>
      <c r="BO847" s="143">
        <f t="shared" si="160"/>
        <v>0</v>
      </c>
      <c r="BP847" s="143">
        <f t="shared" si="160"/>
        <v>-124501</v>
      </c>
      <c r="BQ847" s="143">
        <f t="shared" si="160"/>
        <v>0</v>
      </c>
      <c r="BR847" s="143">
        <f t="shared" si="160"/>
        <v>0</v>
      </c>
      <c r="BS847" s="143">
        <f t="shared" si="158"/>
        <v>0</v>
      </c>
      <c r="BT847" s="143">
        <f t="shared" si="157"/>
        <v>0</v>
      </c>
      <c r="BU847" s="143">
        <f t="shared" si="157"/>
        <v>589798</v>
      </c>
      <c r="BV847" s="143">
        <f t="shared" si="157"/>
        <v>0</v>
      </c>
      <c r="BW847" s="143">
        <f t="shared" si="157"/>
        <v>0</v>
      </c>
      <c r="BX847" s="143">
        <f t="shared" si="157"/>
        <v>0</v>
      </c>
      <c r="BY847" s="143" t="e">
        <f>BY473-#REF!</f>
        <v>#REF!</v>
      </c>
      <c r="CA847" s="143" t="e">
        <f>CA473-#REF!</f>
        <v>#REF!</v>
      </c>
      <c r="CB847" s="143" t="e">
        <f>CB473-#REF!</f>
        <v>#REF!</v>
      </c>
    </row>
    <row r="848" spans="8:80" hidden="1" x14ac:dyDescent="0.3">
      <c r="H848" s="143">
        <f t="shared" si="161"/>
        <v>0</v>
      </c>
      <c r="I848" s="143">
        <f t="shared" si="161"/>
        <v>0</v>
      </c>
      <c r="J848" s="143">
        <f t="shared" si="161"/>
        <v>0</v>
      </c>
      <c r="K848" s="143">
        <f t="shared" si="160"/>
        <v>0</v>
      </c>
      <c r="L848" s="143">
        <f t="shared" si="160"/>
        <v>0</v>
      </c>
      <c r="M848" s="143">
        <f t="shared" si="160"/>
        <v>0</v>
      </c>
      <c r="N848" s="143">
        <f t="shared" si="160"/>
        <v>0</v>
      </c>
      <c r="O848" s="143">
        <f t="shared" si="160"/>
        <v>0</v>
      </c>
      <c r="P848" s="143">
        <f t="shared" si="160"/>
        <v>0</v>
      </c>
      <c r="Q848" s="143">
        <f t="shared" si="160"/>
        <v>0</v>
      </c>
      <c r="R848" s="143">
        <f t="shared" si="160"/>
        <v>0</v>
      </c>
      <c r="S848" s="143">
        <f t="shared" si="160"/>
        <v>0</v>
      </c>
      <c r="T848" s="143">
        <f t="shared" si="160"/>
        <v>0</v>
      </c>
      <c r="U848" s="143">
        <f t="shared" si="160"/>
        <v>0</v>
      </c>
      <c r="V848" s="143">
        <f t="shared" si="160"/>
        <v>0</v>
      </c>
      <c r="W848" s="143">
        <f t="shared" si="160"/>
        <v>0</v>
      </c>
      <c r="X848" s="143">
        <f t="shared" si="160"/>
        <v>0</v>
      </c>
      <c r="Y848" s="143">
        <f t="shared" si="160"/>
        <v>0</v>
      </c>
      <c r="Z848" s="143">
        <f t="shared" si="160"/>
        <v>0</v>
      </c>
      <c r="AA848" s="143">
        <f t="shared" si="160"/>
        <v>0</v>
      </c>
      <c r="AB848" s="143">
        <f t="shared" si="160"/>
        <v>0</v>
      </c>
      <c r="AC848" s="143">
        <f t="shared" si="160"/>
        <v>0</v>
      </c>
      <c r="AD848" s="143">
        <f t="shared" si="160"/>
        <v>0</v>
      </c>
      <c r="AE848" s="143">
        <f t="shared" si="160"/>
        <v>0</v>
      </c>
      <c r="AF848" s="143">
        <f t="shared" si="160"/>
        <v>0</v>
      </c>
      <c r="AG848" s="143">
        <f t="shared" si="160"/>
        <v>0</v>
      </c>
      <c r="AH848" s="143">
        <f t="shared" si="160"/>
        <v>0</v>
      </c>
      <c r="AI848" s="143">
        <f t="shared" si="160"/>
        <v>0</v>
      </c>
      <c r="AJ848" s="143">
        <f t="shared" si="160"/>
        <v>0</v>
      </c>
      <c r="AK848" s="143">
        <f t="shared" si="160"/>
        <v>0</v>
      </c>
      <c r="AL848" s="143">
        <f t="shared" si="160"/>
        <v>0</v>
      </c>
      <c r="AM848" s="143">
        <f t="shared" si="160"/>
        <v>0</v>
      </c>
      <c r="AN848" s="143">
        <f t="shared" si="160"/>
        <v>0</v>
      </c>
      <c r="AO848" s="143">
        <f t="shared" si="160"/>
        <v>0</v>
      </c>
      <c r="AP848" s="143">
        <f t="shared" si="160"/>
        <v>0</v>
      </c>
      <c r="AQ848" s="143">
        <f t="shared" si="160"/>
        <v>0</v>
      </c>
      <c r="AR848" s="143">
        <f t="shared" si="160"/>
        <v>0</v>
      </c>
      <c r="AS848" s="143">
        <f t="shared" si="160"/>
        <v>0</v>
      </c>
      <c r="AT848" s="143">
        <f t="shared" si="160"/>
        <v>0</v>
      </c>
      <c r="AU848" s="143">
        <f t="shared" si="160"/>
        <v>0</v>
      </c>
      <c r="AV848" s="143">
        <f t="shared" si="160"/>
        <v>0</v>
      </c>
      <c r="AW848" s="143">
        <f t="shared" si="160"/>
        <v>0</v>
      </c>
      <c r="AX848" s="143">
        <f t="shared" si="160"/>
        <v>0</v>
      </c>
      <c r="AY848" s="143">
        <f t="shared" si="160"/>
        <v>0</v>
      </c>
      <c r="AZ848" s="143">
        <f t="shared" si="160"/>
        <v>0</v>
      </c>
      <c r="BA848" s="143">
        <f t="shared" si="160"/>
        <v>0</v>
      </c>
      <c r="BB848" s="143">
        <f t="shared" si="160"/>
        <v>0</v>
      </c>
      <c r="BC848" s="143">
        <f t="shared" si="160"/>
        <v>0</v>
      </c>
      <c r="BD848" s="143">
        <f t="shared" si="160"/>
        <v>0</v>
      </c>
      <c r="BE848" s="143">
        <f t="shared" si="160"/>
        <v>0</v>
      </c>
      <c r="BF848" s="143">
        <f t="shared" si="160"/>
        <v>0</v>
      </c>
      <c r="BG848" s="143">
        <f t="shared" si="160"/>
        <v>0</v>
      </c>
      <c r="BH848" s="143">
        <f t="shared" si="160"/>
        <v>0</v>
      </c>
      <c r="BI848" s="143">
        <f t="shared" si="160"/>
        <v>0</v>
      </c>
      <c r="BJ848" s="143">
        <f t="shared" si="160"/>
        <v>0</v>
      </c>
      <c r="BK848" s="143">
        <f t="shared" si="160"/>
        <v>0</v>
      </c>
      <c r="BL848" s="143">
        <f t="shared" si="160"/>
        <v>0</v>
      </c>
      <c r="BM848" s="143">
        <f t="shared" si="160"/>
        <v>0</v>
      </c>
      <c r="BN848" s="143">
        <f t="shared" si="160"/>
        <v>0</v>
      </c>
      <c r="BO848" s="143">
        <f t="shared" si="160"/>
        <v>0</v>
      </c>
      <c r="BP848" s="143">
        <f t="shared" si="160"/>
        <v>0</v>
      </c>
      <c r="BQ848" s="143">
        <f t="shared" si="160"/>
        <v>0</v>
      </c>
      <c r="BR848" s="143">
        <f t="shared" si="160"/>
        <v>0</v>
      </c>
      <c r="BS848" s="143">
        <f t="shared" si="158"/>
        <v>0</v>
      </c>
      <c r="BT848" s="143">
        <f t="shared" si="157"/>
        <v>0</v>
      </c>
      <c r="BU848" s="143">
        <f t="shared" si="157"/>
        <v>0</v>
      </c>
      <c r="BV848" s="143">
        <f t="shared" si="157"/>
        <v>0</v>
      </c>
      <c r="BW848" s="143">
        <f t="shared" si="157"/>
        <v>0</v>
      </c>
      <c r="BX848" s="143">
        <f t="shared" si="157"/>
        <v>0</v>
      </c>
      <c r="BY848" s="143" t="e">
        <f>BY474-#REF!</f>
        <v>#REF!</v>
      </c>
      <c r="CA848" s="143" t="e">
        <f>CA474-#REF!</f>
        <v>#REF!</v>
      </c>
      <c r="CB848" s="143" t="e">
        <f>CB474-#REF!</f>
        <v>#REF!</v>
      </c>
    </row>
    <row r="849" spans="8:80" hidden="1" x14ac:dyDescent="0.3">
      <c r="H849" s="143">
        <f t="shared" si="161"/>
        <v>-121637</v>
      </c>
      <c r="I849" s="143">
        <f t="shared" si="161"/>
        <v>0</v>
      </c>
      <c r="J849" s="143">
        <f t="shared" si="161"/>
        <v>0</v>
      </c>
      <c r="K849" s="143">
        <f t="shared" si="160"/>
        <v>0</v>
      </c>
      <c r="L849" s="143">
        <f t="shared" si="160"/>
        <v>0</v>
      </c>
      <c r="M849" s="143">
        <f t="shared" si="160"/>
        <v>98003</v>
      </c>
      <c r="N849" s="143">
        <f t="shared" si="160"/>
        <v>0</v>
      </c>
      <c r="O849" s="143">
        <f t="shared" si="160"/>
        <v>0</v>
      </c>
      <c r="P849" s="143">
        <f t="shared" si="160"/>
        <v>0</v>
      </c>
      <c r="Q849" s="143">
        <f t="shared" si="160"/>
        <v>0</v>
      </c>
      <c r="R849" s="143">
        <f t="shared" si="160"/>
        <v>41259</v>
      </c>
      <c r="S849" s="143">
        <f t="shared" si="160"/>
        <v>0</v>
      </c>
      <c r="T849" s="143">
        <f t="shared" si="160"/>
        <v>0</v>
      </c>
      <c r="U849" s="143">
        <f t="shared" si="160"/>
        <v>0</v>
      </c>
      <c r="V849" s="143">
        <f t="shared" si="160"/>
        <v>0</v>
      </c>
      <c r="W849" s="143">
        <f t="shared" si="160"/>
        <v>211421</v>
      </c>
      <c r="X849" s="143">
        <f t="shared" si="160"/>
        <v>0</v>
      </c>
      <c r="Y849" s="143">
        <f t="shared" si="160"/>
        <v>0</v>
      </c>
      <c r="Z849" s="143">
        <f t="shared" ref="Z849:BR854" si="162">Z475-CR475</f>
        <v>0</v>
      </c>
      <c r="AA849" s="143">
        <f t="shared" si="162"/>
        <v>0</v>
      </c>
      <c r="AB849" s="143">
        <f t="shared" si="162"/>
        <v>0</v>
      </c>
      <c r="AC849" s="143">
        <f t="shared" si="162"/>
        <v>0</v>
      </c>
      <c r="AD849" s="143">
        <f t="shared" si="162"/>
        <v>0</v>
      </c>
      <c r="AE849" s="143">
        <f t="shared" si="162"/>
        <v>0</v>
      </c>
      <c r="AF849" s="143">
        <f t="shared" si="162"/>
        <v>0</v>
      </c>
      <c r="AG849" s="143">
        <f t="shared" si="162"/>
        <v>0</v>
      </c>
      <c r="AH849" s="143">
        <f t="shared" si="162"/>
        <v>0</v>
      </c>
      <c r="AI849" s="143">
        <f t="shared" si="162"/>
        <v>0</v>
      </c>
      <c r="AJ849" s="143">
        <f t="shared" si="162"/>
        <v>0</v>
      </c>
      <c r="AK849" s="143">
        <f t="shared" si="162"/>
        <v>0</v>
      </c>
      <c r="AL849" s="143">
        <f t="shared" si="162"/>
        <v>39614</v>
      </c>
      <c r="AM849" s="143">
        <f t="shared" si="162"/>
        <v>0</v>
      </c>
      <c r="AN849" s="143">
        <f t="shared" si="162"/>
        <v>0</v>
      </c>
      <c r="AO849" s="143">
        <f t="shared" si="162"/>
        <v>0</v>
      </c>
      <c r="AP849" s="143">
        <f t="shared" si="162"/>
        <v>0</v>
      </c>
      <c r="AQ849" s="143">
        <f t="shared" si="162"/>
        <v>206957</v>
      </c>
      <c r="AR849" s="143">
        <f t="shared" si="162"/>
        <v>0</v>
      </c>
      <c r="AS849" s="143">
        <f t="shared" si="162"/>
        <v>0</v>
      </c>
      <c r="AT849" s="143">
        <f t="shared" si="162"/>
        <v>0</v>
      </c>
      <c r="AU849" s="143">
        <f t="shared" si="162"/>
        <v>0</v>
      </c>
      <c r="AV849" s="143">
        <f t="shared" si="162"/>
        <v>619820</v>
      </c>
      <c r="AW849" s="143">
        <f t="shared" si="162"/>
        <v>0</v>
      </c>
      <c r="AX849" s="143">
        <f t="shared" si="162"/>
        <v>0</v>
      </c>
      <c r="AY849" s="143">
        <f t="shared" si="162"/>
        <v>0</v>
      </c>
      <c r="AZ849" s="143">
        <f t="shared" si="162"/>
        <v>0</v>
      </c>
      <c r="BA849" s="143">
        <f t="shared" si="162"/>
        <v>-9407</v>
      </c>
      <c r="BB849" s="143">
        <f t="shared" si="162"/>
        <v>0</v>
      </c>
      <c r="BC849" s="143">
        <f t="shared" si="162"/>
        <v>0</v>
      </c>
      <c r="BD849" s="143">
        <f t="shared" si="162"/>
        <v>0</v>
      </c>
      <c r="BE849" s="143">
        <f t="shared" si="162"/>
        <v>0</v>
      </c>
      <c r="BF849" s="143">
        <f t="shared" si="162"/>
        <v>0</v>
      </c>
      <c r="BG849" s="143">
        <f t="shared" si="162"/>
        <v>0</v>
      </c>
      <c r="BH849" s="143">
        <f t="shared" si="162"/>
        <v>0</v>
      </c>
      <c r="BI849" s="143">
        <f t="shared" si="162"/>
        <v>0</v>
      </c>
      <c r="BJ849" s="143">
        <f t="shared" si="162"/>
        <v>0</v>
      </c>
      <c r="BK849" s="143">
        <f t="shared" si="162"/>
        <v>-141255</v>
      </c>
      <c r="BL849" s="143">
        <f t="shared" si="162"/>
        <v>0</v>
      </c>
      <c r="BM849" s="143">
        <f t="shared" si="162"/>
        <v>0</v>
      </c>
      <c r="BN849" s="143">
        <f t="shared" si="162"/>
        <v>0</v>
      </c>
      <c r="BO849" s="143">
        <f t="shared" si="162"/>
        <v>0</v>
      </c>
      <c r="BP849" s="143">
        <f t="shared" si="162"/>
        <v>-361272</v>
      </c>
      <c r="BQ849" s="143">
        <f t="shared" si="162"/>
        <v>0</v>
      </c>
      <c r="BR849" s="143">
        <f t="shared" si="162"/>
        <v>0</v>
      </c>
      <c r="BS849" s="143">
        <f t="shared" si="158"/>
        <v>0</v>
      </c>
      <c r="BT849" s="143">
        <f t="shared" si="157"/>
        <v>0</v>
      </c>
      <c r="BU849" s="143">
        <f t="shared" si="157"/>
        <v>1207667</v>
      </c>
      <c r="BV849" s="143">
        <f t="shared" si="157"/>
        <v>0</v>
      </c>
      <c r="BW849" s="143">
        <f t="shared" si="157"/>
        <v>0</v>
      </c>
      <c r="BX849" s="143">
        <f t="shared" si="157"/>
        <v>0</v>
      </c>
      <c r="BY849" s="143" t="e">
        <f>BY475-#REF!</f>
        <v>#REF!</v>
      </c>
      <c r="CA849" s="143" t="e">
        <f>CA475-#REF!</f>
        <v>#REF!</v>
      </c>
      <c r="CB849" s="143" t="e">
        <f>CB475-#REF!</f>
        <v>#REF!</v>
      </c>
    </row>
    <row r="850" spans="8:80" hidden="1" x14ac:dyDescent="0.3">
      <c r="H850" s="143">
        <f t="shared" si="161"/>
        <v>-121637</v>
      </c>
      <c r="I850" s="143">
        <f t="shared" si="161"/>
        <v>0</v>
      </c>
      <c r="J850" s="143">
        <f t="shared" si="161"/>
        <v>0</v>
      </c>
      <c r="K850" s="143">
        <f t="shared" si="161"/>
        <v>0</v>
      </c>
      <c r="L850" s="143">
        <f t="shared" si="161"/>
        <v>0</v>
      </c>
      <c r="M850" s="143">
        <f t="shared" si="161"/>
        <v>98003</v>
      </c>
      <c r="N850" s="143">
        <f t="shared" si="161"/>
        <v>0</v>
      </c>
      <c r="O850" s="143">
        <f t="shared" si="161"/>
        <v>0</v>
      </c>
      <c r="P850" s="143">
        <f t="shared" si="161"/>
        <v>0</v>
      </c>
      <c r="Q850" s="143">
        <f t="shared" si="161"/>
        <v>0</v>
      </c>
      <c r="R850" s="143">
        <f t="shared" si="161"/>
        <v>41259</v>
      </c>
      <c r="S850" s="143">
        <f t="shared" si="161"/>
        <v>0</v>
      </c>
      <c r="T850" s="143">
        <f t="shared" si="161"/>
        <v>0</v>
      </c>
      <c r="U850" s="143">
        <f t="shared" si="161"/>
        <v>0</v>
      </c>
      <c r="V850" s="143">
        <f t="shared" si="161"/>
        <v>0</v>
      </c>
      <c r="W850" s="143">
        <f t="shared" si="161"/>
        <v>211421</v>
      </c>
      <c r="X850" s="143">
        <f t="shared" ref="X850:Y856" si="163">X476-CP476</f>
        <v>0</v>
      </c>
      <c r="Y850" s="143">
        <f t="shared" si="163"/>
        <v>0</v>
      </c>
      <c r="Z850" s="143">
        <f t="shared" si="162"/>
        <v>0</v>
      </c>
      <c r="AA850" s="143">
        <f t="shared" si="162"/>
        <v>0</v>
      </c>
      <c r="AB850" s="143">
        <f t="shared" si="162"/>
        <v>0</v>
      </c>
      <c r="AC850" s="143">
        <f t="shared" si="162"/>
        <v>0</v>
      </c>
      <c r="AD850" s="143">
        <f t="shared" si="162"/>
        <v>0</v>
      </c>
      <c r="AE850" s="143">
        <f t="shared" si="162"/>
        <v>0</v>
      </c>
      <c r="AF850" s="143">
        <f t="shared" si="162"/>
        <v>0</v>
      </c>
      <c r="AG850" s="143">
        <f t="shared" si="162"/>
        <v>0</v>
      </c>
      <c r="AH850" s="143">
        <f t="shared" si="162"/>
        <v>0</v>
      </c>
      <c r="AI850" s="143">
        <f t="shared" si="162"/>
        <v>0</v>
      </c>
      <c r="AJ850" s="143">
        <f t="shared" si="162"/>
        <v>0</v>
      </c>
      <c r="AK850" s="143">
        <f t="shared" si="162"/>
        <v>0</v>
      </c>
      <c r="AL850" s="143">
        <f t="shared" si="162"/>
        <v>39614</v>
      </c>
      <c r="AM850" s="143">
        <f t="shared" si="162"/>
        <v>0</v>
      </c>
      <c r="AN850" s="143">
        <f t="shared" si="162"/>
        <v>0</v>
      </c>
      <c r="AO850" s="143">
        <f t="shared" si="162"/>
        <v>0</v>
      </c>
      <c r="AP850" s="143">
        <f t="shared" si="162"/>
        <v>0</v>
      </c>
      <c r="AQ850" s="143">
        <f t="shared" si="162"/>
        <v>206957</v>
      </c>
      <c r="AR850" s="143">
        <f t="shared" si="162"/>
        <v>0</v>
      </c>
      <c r="AS850" s="143">
        <f t="shared" si="162"/>
        <v>0</v>
      </c>
      <c r="AT850" s="143">
        <f t="shared" si="162"/>
        <v>0</v>
      </c>
      <c r="AU850" s="143">
        <f t="shared" si="162"/>
        <v>0</v>
      </c>
      <c r="AV850" s="143">
        <f t="shared" si="162"/>
        <v>619820</v>
      </c>
      <c r="AW850" s="143">
        <f t="shared" si="162"/>
        <v>0</v>
      </c>
      <c r="AX850" s="143">
        <f t="shared" si="162"/>
        <v>0</v>
      </c>
      <c r="AY850" s="143">
        <f t="shared" si="162"/>
        <v>0</v>
      </c>
      <c r="AZ850" s="143">
        <f t="shared" si="162"/>
        <v>0</v>
      </c>
      <c r="BA850" s="143">
        <f t="shared" si="162"/>
        <v>-9407</v>
      </c>
      <c r="BB850" s="143">
        <f t="shared" si="162"/>
        <v>0</v>
      </c>
      <c r="BC850" s="143">
        <f t="shared" si="162"/>
        <v>0</v>
      </c>
      <c r="BD850" s="143">
        <f t="shared" si="162"/>
        <v>0</v>
      </c>
      <c r="BE850" s="143">
        <f t="shared" si="162"/>
        <v>0</v>
      </c>
      <c r="BF850" s="143">
        <f t="shared" si="162"/>
        <v>0</v>
      </c>
      <c r="BG850" s="143">
        <f t="shared" si="162"/>
        <v>0</v>
      </c>
      <c r="BH850" s="143">
        <f t="shared" si="162"/>
        <v>0</v>
      </c>
      <c r="BI850" s="143">
        <f t="shared" si="162"/>
        <v>0</v>
      </c>
      <c r="BJ850" s="143">
        <f t="shared" si="162"/>
        <v>0</v>
      </c>
      <c r="BK850" s="143">
        <f t="shared" si="162"/>
        <v>-141255</v>
      </c>
      <c r="BL850" s="143">
        <f t="shared" si="162"/>
        <v>0</v>
      </c>
      <c r="BM850" s="143">
        <f t="shared" si="162"/>
        <v>0</v>
      </c>
      <c r="BN850" s="143">
        <f t="shared" si="162"/>
        <v>0</v>
      </c>
      <c r="BO850" s="143">
        <f t="shared" si="162"/>
        <v>0</v>
      </c>
      <c r="BP850" s="143">
        <f t="shared" si="162"/>
        <v>-361272</v>
      </c>
      <c r="BQ850" s="143">
        <f t="shared" si="162"/>
        <v>0</v>
      </c>
      <c r="BR850" s="143">
        <f t="shared" si="162"/>
        <v>0</v>
      </c>
      <c r="BS850" s="143">
        <f t="shared" si="158"/>
        <v>0</v>
      </c>
      <c r="BT850" s="143">
        <f t="shared" si="157"/>
        <v>0</v>
      </c>
      <c r="BU850" s="143">
        <f t="shared" si="157"/>
        <v>1207667</v>
      </c>
      <c r="BV850" s="143">
        <f t="shared" si="157"/>
        <v>0</v>
      </c>
      <c r="BW850" s="143">
        <f t="shared" si="157"/>
        <v>0</v>
      </c>
      <c r="BX850" s="143">
        <f t="shared" si="157"/>
        <v>0</v>
      </c>
      <c r="BY850" s="143" t="e">
        <f>BY476-#REF!</f>
        <v>#REF!</v>
      </c>
      <c r="CA850" s="143" t="e">
        <f>CA476-#REF!</f>
        <v>#REF!</v>
      </c>
      <c r="CB850" s="143" t="e">
        <f>CB476-#REF!</f>
        <v>#REF!</v>
      </c>
    </row>
    <row r="851" spans="8:80" hidden="1" x14ac:dyDescent="0.3">
      <c r="H851" s="143">
        <f t="shared" si="161"/>
        <v>0</v>
      </c>
      <c r="I851" s="143">
        <f t="shared" si="161"/>
        <v>0</v>
      </c>
      <c r="J851" s="143">
        <f t="shared" si="161"/>
        <v>0</v>
      </c>
      <c r="K851" s="143">
        <f t="shared" si="161"/>
        <v>0</v>
      </c>
      <c r="L851" s="143">
        <f t="shared" si="161"/>
        <v>0</v>
      </c>
      <c r="M851" s="143">
        <f t="shared" si="161"/>
        <v>0</v>
      </c>
      <c r="N851" s="143">
        <f t="shared" si="161"/>
        <v>0</v>
      </c>
      <c r="O851" s="143">
        <f t="shared" si="161"/>
        <v>0</v>
      </c>
      <c r="P851" s="143">
        <f t="shared" si="161"/>
        <v>0</v>
      </c>
      <c r="Q851" s="143">
        <f t="shared" si="161"/>
        <v>0</v>
      </c>
      <c r="R851" s="143">
        <f t="shared" si="161"/>
        <v>0</v>
      </c>
      <c r="S851" s="143">
        <f t="shared" si="161"/>
        <v>0</v>
      </c>
      <c r="T851" s="143">
        <f t="shared" si="161"/>
        <v>0</v>
      </c>
      <c r="U851" s="143">
        <f t="shared" si="161"/>
        <v>0</v>
      </c>
      <c r="V851" s="143">
        <f t="shared" si="161"/>
        <v>0</v>
      </c>
      <c r="W851" s="143">
        <f t="shared" si="161"/>
        <v>0</v>
      </c>
      <c r="X851" s="143">
        <f t="shared" si="163"/>
        <v>0</v>
      </c>
      <c r="Y851" s="143">
        <f t="shared" si="163"/>
        <v>0</v>
      </c>
      <c r="Z851" s="143">
        <f t="shared" si="162"/>
        <v>0</v>
      </c>
      <c r="AA851" s="143">
        <f t="shared" si="162"/>
        <v>0</v>
      </c>
      <c r="AB851" s="143">
        <f t="shared" si="162"/>
        <v>0</v>
      </c>
      <c r="AC851" s="143">
        <f t="shared" si="162"/>
        <v>0</v>
      </c>
      <c r="AD851" s="143">
        <f t="shared" si="162"/>
        <v>0</v>
      </c>
      <c r="AE851" s="143">
        <f t="shared" si="162"/>
        <v>0</v>
      </c>
      <c r="AF851" s="143">
        <f t="shared" si="162"/>
        <v>0</v>
      </c>
      <c r="AG851" s="143">
        <f t="shared" si="162"/>
        <v>0</v>
      </c>
      <c r="AH851" s="143">
        <f t="shared" si="162"/>
        <v>0</v>
      </c>
      <c r="AI851" s="143">
        <f t="shared" si="162"/>
        <v>0</v>
      </c>
      <c r="AJ851" s="143">
        <f t="shared" si="162"/>
        <v>0</v>
      </c>
      <c r="AK851" s="143">
        <f t="shared" si="162"/>
        <v>0</v>
      </c>
      <c r="AL851" s="143">
        <f t="shared" si="162"/>
        <v>0</v>
      </c>
      <c r="AM851" s="143">
        <f t="shared" si="162"/>
        <v>0</v>
      </c>
      <c r="AN851" s="143">
        <f t="shared" si="162"/>
        <v>0</v>
      </c>
      <c r="AO851" s="143">
        <f t="shared" si="162"/>
        <v>0</v>
      </c>
      <c r="AP851" s="143">
        <f t="shared" si="162"/>
        <v>0</v>
      </c>
      <c r="AQ851" s="143">
        <f t="shared" si="162"/>
        <v>0</v>
      </c>
      <c r="AR851" s="143">
        <f t="shared" si="162"/>
        <v>0</v>
      </c>
      <c r="AS851" s="143">
        <f t="shared" si="162"/>
        <v>0</v>
      </c>
      <c r="AT851" s="143">
        <f t="shared" si="162"/>
        <v>0</v>
      </c>
      <c r="AU851" s="143">
        <f t="shared" si="162"/>
        <v>0</v>
      </c>
      <c r="AV851" s="143">
        <f t="shared" si="162"/>
        <v>0</v>
      </c>
      <c r="AW851" s="143">
        <f t="shared" si="162"/>
        <v>0</v>
      </c>
      <c r="AX851" s="143">
        <f t="shared" si="162"/>
        <v>0</v>
      </c>
      <c r="AY851" s="143">
        <f t="shared" si="162"/>
        <v>0</v>
      </c>
      <c r="AZ851" s="143">
        <f t="shared" si="162"/>
        <v>0</v>
      </c>
      <c r="BA851" s="143">
        <f t="shared" si="162"/>
        <v>0</v>
      </c>
      <c r="BB851" s="143">
        <f t="shared" si="162"/>
        <v>0</v>
      </c>
      <c r="BC851" s="143">
        <f t="shared" si="162"/>
        <v>0</v>
      </c>
      <c r="BD851" s="143">
        <f t="shared" si="162"/>
        <v>0</v>
      </c>
      <c r="BE851" s="143">
        <f t="shared" si="162"/>
        <v>0</v>
      </c>
      <c r="BF851" s="143">
        <f t="shared" si="162"/>
        <v>0</v>
      </c>
      <c r="BG851" s="143">
        <f t="shared" si="162"/>
        <v>0</v>
      </c>
      <c r="BH851" s="143">
        <f t="shared" si="162"/>
        <v>0</v>
      </c>
      <c r="BI851" s="143">
        <f t="shared" si="162"/>
        <v>0</v>
      </c>
      <c r="BJ851" s="143">
        <f t="shared" si="162"/>
        <v>0</v>
      </c>
      <c r="BK851" s="143">
        <f t="shared" si="162"/>
        <v>0</v>
      </c>
      <c r="BL851" s="143">
        <f t="shared" si="162"/>
        <v>0</v>
      </c>
      <c r="BM851" s="143">
        <f t="shared" si="162"/>
        <v>0</v>
      </c>
      <c r="BN851" s="143">
        <f t="shared" si="162"/>
        <v>0</v>
      </c>
      <c r="BO851" s="143">
        <f t="shared" si="162"/>
        <v>0</v>
      </c>
      <c r="BP851" s="143">
        <f t="shared" si="162"/>
        <v>0</v>
      </c>
      <c r="BQ851" s="143">
        <f t="shared" si="162"/>
        <v>0</v>
      </c>
      <c r="BR851" s="143">
        <f t="shared" si="162"/>
        <v>0</v>
      </c>
      <c r="BS851" s="143">
        <f t="shared" si="158"/>
        <v>0</v>
      </c>
      <c r="BT851" s="143">
        <f t="shared" si="157"/>
        <v>0</v>
      </c>
      <c r="BU851" s="143">
        <f t="shared" si="157"/>
        <v>0</v>
      </c>
      <c r="BV851" s="143">
        <f t="shared" si="157"/>
        <v>0</v>
      </c>
      <c r="BW851" s="143">
        <f t="shared" si="157"/>
        <v>0</v>
      </c>
      <c r="BX851" s="143">
        <f t="shared" si="157"/>
        <v>0</v>
      </c>
      <c r="BY851" s="143" t="e">
        <f>BY477-#REF!</f>
        <v>#REF!</v>
      </c>
      <c r="CA851" s="143" t="e">
        <f>CA477-#REF!</f>
        <v>#REF!</v>
      </c>
      <c r="CB851" s="143" t="e">
        <f>CB477-#REF!</f>
        <v>#REF!</v>
      </c>
    </row>
    <row r="852" spans="8:80" hidden="1" x14ac:dyDescent="0.3">
      <c r="H852" s="143">
        <f t="shared" si="161"/>
        <v>-376007</v>
      </c>
      <c r="I852" s="143">
        <f t="shared" si="161"/>
        <v>0</v>
      </c>
      <c r="J852" s="143">
        <f t="shared" si="161"/>
        <v>0</v>
      </c>
      <c r="K852" s="143">
        <f t="shared" si="161"/>
        <v>0</v>
      </c>
      <c r="L852" s="143">
        <f t="shared" si="161"/>
        <v>0</v>
      </c>
      <c r="M852" s="143">
        <f t="shared" si="161"/>
        <v>0</v>
      </c>
      <c r="N852" s="143">
        <f t="shared" si="161"/>
        <v>0</v>
      </c>
      <c r="O852" s="143">
        <f t="shared" si="161"/>
        <v>0</v>
      </c>
      <c r="P852" s="143">
        <f t="shared" si="161"/>
        <v>0</v>
      </c>
      <c r="Q852" s="143">
        <f t="shared" si="161"/>
        <v>0</v>
      </c>
      <c r="R852" s="143">
        <f t="shared" si="161"/>
        <v>-82818</v>
      </c>
      <c r="S852" s="143">
        <f t="shared" si="161"/>
        <v>0</v>
      </c>
      <c r="T852" s="143">
        <f t="shared" si="161"/>
        <v>0</v>
      </c>
      <c r="U852" s="143">
        <f t="shared" si="161"/>
        <v>0</v>
      </c>
      <c r="V852" s="143">
        <f t="shared" si="161"/>
        <v>0</v>
      </c>
      <c r="W852" s="143">
        <f t="shared" si="161"/>
        <v>-293189</v>
      </c>
      <c r="X852" s="143">
        <f t="shared" si="163"/>
        <v>0</v>
      </c>
      <c r="Y852" s="143">
        <f t="shared" si="163"/>
        <v>0</v>
      </c>
      <c r="Z852" s="143">
        <f t="shared" si="162"/>
        <v>0</v>
      </c>
      <c r="AA852" s="143">
        <f t="shared" si="162"/>
        <v>0</v>
      </c>
      <c r="AB852" s="143">
        <f t="shared" si="162"/>
        <v>0</v>
      </c>
      <c r="AC852" s="143">
        <f t="shared" si="162"/>
        <v>0</v>
      </c>
      <c r="AD852" s="143">
        <f t="shared" si="162"/>
        <v>0</v>
      </c>
      <c r="AE852" s="143">
        <f t="shared" si="162"/>
        <v>0</v>
      </c>
      <c r="AF852" s="143">
        <f t="shared" si="162"/>
        <v>0</v>
      </c>
      <c r="AG852" s="143">
        <f t="shared" si="162"/>
        <v>0</v>
      </c>
      <c r="AH852" s="143">
        <f t="shared" si="162"/>
        <v>0</v>
      </c>
      <c r="AI852" s="143">
        <f t="shared" si="162"/>
        <v>0</v>
      </c>
      <c r="AJ852" s="143">
        <f t="shared" si="162"/>
        <v>0</v>
      </c>
      <c r="AK852" s="143">
        <f t="shared" si="162"/>
        <v>0</v>
      </c>
      <c r="AL852" s="143">
        <f t="shared" si="162"/>
        <v>0</v>
      </c>
      <c r="AM852" s="143">
        <f t="shared" si="162"/>
        <v>0</v>
      </c>
      <c r="AN852" s="143">
        <f t="shared" si="162"/>
        <v>0</v>
      </c>
      <c r="AO852" s="143">
        <f t="shared" si="162"/>
        <v>0</v>
      </c>
      <c r="AP852" s="143">
        <f t="shared" si="162"/>
        <v>0</v>
      </c>
      <c r="AQ852" s="143">
        <f t="shared" si="162"/>
        <v>0</v>
      </c>
      <c r="AR852" s="143">
        <f t="shared" si="162"/>
        <v>0</v>
      </c>
      <c r="AS852" s="143">
        <f t="shared" si="162"/>
        <v>0</v>
      </c>
      <c r="AT852" s="143">
        <f t="shared" si="162"/>
        <v>0</v>
      </c>
      <c r="AU852" s="143">
        <f t="shared" si="162"/>
        <v>0</v>
      </c>
      <c r="AV852" s="143">
        <f t="shared" si="162"/>
        <v>0</v>
      </c>
      <c r="AW852" s="143">
        <f t="shared" si="162"/>
        <v>0</v>
      </c>
      <c r="AX852" s="143">
        <f t="shared" si="162"/>
        <v>0</v>
      </c>
      <c r="AY852" s="143">
        <f t="shared" si="162"/>
        <v>0</v>
      </c>
      <c r="AZ852" s="143">
        <f t="shared" si="162"/>
        <v>0</v>
      </c>
      <c r="BA852" s="143">
        <f t="shared" si="162"/>
        <v>0</v>
      </c>
      <c r="BB852" s="143">
        <f t="shared" si="162"/>
        <v>0</v>
      </c>
      <c r="BC852" s="143">
        <f t="shared" si="162"/>
        <v>0</v>
      </c>
      <c r="BD852" s="143">
        <f t="shared" si="162"/>
        <v>0</v>
      </c>
      <c r="BE852" s="143">
        <f t="shared" si="162"/>
        <v>0</v>
      </c>
      <c r="BF852" s="143">
        <f t="shared" si="162"/>
        <v>20297</v>
      </c>
      <c r="BG852" s="143">
        <f t="shared" si="162"/>
        <v>0</v>
      </c>
      <c r="BH852" s="143">
        <f t="shared" si="162"/>
        <v>0</v>
      </c>
      <c r="BI852" s="143">
        <f t="shared" si="162"/>
        <v>0</v>
      </c>
      <c r="BJ852" s="143">
        <f t="shared" si="162"/>
        <v>0</v>
      </c>
      <c r="BK852" s="143">
        <f t="shared" si="162"/>
        <v>0</v>
      </c>
      <c r="BL852" s="143">
        <f t="shared" si="162"/>
        <v>0</v>
      </c>
      <c r="BM852" s="143">
        <f t="shared" si="162"/>
        <v>0</v>
      </c>
      <c r="BN852" s="143">
        <f t="shared" si="162"/>
        <v>0</v>
      </c>
      <c r="BO852" s="143">
        <f t="shared" si="162"/>
        <v>0</v>
      </c>
      <c r="BP852" s="143">
        <f t="shared" si="162"/>
        <v>0</v>
      </c>
      <c r="BQ852" s="143">
        <f t="shared" si="162"/>
        <v>0</v>
      </c>
      <c r="BR852" s="143">
        <f t="shared" si="162"/>
        <v>0</v>
      </c>
      <c r="BS852" s="143">
        <f t="shared" si="158"/>
        <v>0</v>
      </c>
      <c r="BT852" s="143">
        <f t="shared" si="157"/>
        <v>0</v>
      </c>
      <c r="BU852" s="143">
        <f t="shared" si="157"/>
        <v>-355710</v>
      </c>
      <c r="BV852" s="143">
        <f t="shared" si="157"/>
        <v>0</v>
      </c>
      <c r="BW852" s="143">
        <f t="shared" si="157"/>
        <v>0</v>
      </c>
      <c r="BX852" s="143">
        <f t="shared" si="157"/>
        <v>0</v>
      </c>
      <c r="BY852" s="143" t="e">
        <f>BY478-#REF!</f>
        <v>#REF!</v>
      </c>
      <c r="CA852" s="143" t="e">
        <f>CA478-#REF!</f>
        <v>#REF!</v>
      </c>
      <c r="CB852" s="143" t="e">
        <f>CB478-#REF!</f>
        <v>#REF!</v>
      </c>
    </row>
    <row r="853" spans="8:80" hidden="1" x14ac:dyDescent="0.3">
      <c r="H853" s="143">
        <f t="shared" si="161"/>
        <v>-376007</v>
      </c>
      <c r="I853" s="143">
        <f t="shared" si="161"/>
        <v>0</v>
      </c>
      <c r="J853" s="143">
        <f t="shared" si="161"/>
        <v>0</v>
      </c>
      <c r="K853" s="143">
        <f t="shared" si="161"/>
        <v>0</v>
      </c>
      <c r="L853" s="143">
        <f t="shared" si="161"/>
        <v>0</v>
      </c>
      <c r="M853" s="143">
        <f t="shared" si="161"/>
        <v>0</v>
      </c>
      <c r="N853" s="143">
        <f t="shared" si="161"/>
        <v>0</v>
      </c>
      <c r="O853" s="143">
        <f t="shared" si="161"/>
        <v>0</v>
      </c>
      <c r="P853" s="143">
        <f t="shared" si="161"/>
        <v>0</v>
      </c>
      <c r="Q853" s="143">
        <f t="shared" si="161"/>
        <v>0</v>
      </c>
      <c r="R853" s="143">
        <f t="shared" si="161"/>
        <v>-82818</v>
      </c>
      <c r="S853" s="143">
        <f t="shared" si="161"/>
        <v>0</v>
      </c>
      <c r="T853" s="143">
        <f t="shared" si="161"/>
        <v>0</v>
      </c>
      <c r="U853" s="143">
        <f t="shared" si="161"/>
        <v>0</v>
      </c>
      <c r="V853" s="143">
        <f t="shared" si="161"/>
        <v>0</v>
      </c>
      <c r="W853" s="143">
        <f t="shared" si="161"/>
        <v>-293189</v>
      </c>
      <c r="X853" s="143">
        <f t="shared" si="163"/>
        <v>0</v>
      </c>
      <c r="Y853" s="143">
        <f t="shared" si="163"/>
        <v>0</v>
      </c>
      <c r="Z853" s="143">
        <f t="shared" si="162"/>
        <v>0</v>
      </c>
      <c r="AA853" s="143">
        <f t="shared" si="162"/>
        <v>0</v>
      </c>
      <c r="AB853" s="143">
        <f t="shared" si="162"/>
        <v>0</v>
      </c>
      <c r="AC853" s="143">
        <f t="shared" si="162"/>
        <v>0</v>
      </c>
      <c r="AD853" s="143">
        <f t="shared" si="162"/>
        <v>0</v>
      </c>
      <c r="AE853" s="143">
        <f t="shared" si="162"/>
        <v>0</v>
      </c>
      <c r="AF853" s="143">
        <f t="shared" si="162"/>
        <v>0</v>
      </c>
      <c r="AG853" s="143">
        <f t="shared" si="162"/>
        <v>0</v>
      </c>
      <c r="AH853" s="143">
        <f t="shared" si="162"/>
        <v>0</v>
      </c>
      <c r="AI853" s="143">
        <f t="shared" si="162"/>
        <v>0</v>
      </c>
      <c r="AJ853" s="143">
        <f t="shared" si="162"/>
        <v>0</v>
      </c>
      <c r="AK853" s="143">
        <f t="shared" si="162"/>
        <v>0</v>
      </c>
      <c r="AL853" s="143">
        <f t="shared" si="162"/>
        <v>0</v>
      </c>
      <c r="AM853" s="143">
        <f t="shared" si="162"/>
        <v>0</v>
      </c>
      <c r="AN853" s="143">
        <f t="shared" si="162"/>
        <v>0</v>
      </c>
      <c r="AO853" s="143">
        <f t="shared" si="162"/>
        <v>0</v>
      </c>
      <c r="AP853" s="143">
        <f t="shared" si="162"/>
        <v>0</v>
      </c>
      <c r="AQ853" s="143">
        <f t="shared" si="162"/>
        <v>0</v>
      </c>
      <c r="AR853" s="143">
        <f t="shared" si="162"/>
        <v>0</v>
      </c>
      <c r="AS853" s="143">
        <f t="shared" si="162"/>
        <v>0</v>
      </c>
      <c r="AT853" s="143">
        <f t="shared" si="162"/>
        <v>0</v>
      </c>
      <c r="AU853" s="143">
        <f t="shared" si="162"/>
        <v>0</v>
      </c>
      <c r="AV853" s="143">
        <f t="shared" si="162"/>
        <v>0</v>
      </c>
      <c r="AW853" s="143">
        <f t="shared" si="162"/>
        <v>0</v>
      </c>
      <c r="AX853" s="143">
        <f t="shared" si="162"/>
        <v>0</v>
      </c>
      <c r="AY853" s="143">
        <f t="shared" si="162"/>
        <v>0</v>
      </c>
      <c r="AZ853" s="143">
        <f t="shared" si="162"/>
        <v>0</v>
      </c>
      <c r="BA853" s="143">
        <f t="shared" si="162"/>
        <v>0</v>
      </c>
      <c r="BB853" s="143">
        <f t="shared" si="162"/>
        <v>0</v>
      </c>
      <c r="BC853" s="143">
        <f t="shared" si="162"/>
        <v>0</v>
      </c>
      <c r="BD853" s="143">
        <f t="shared" si="162"/>
        <v>0</v>
      </c>
      <c r="BE853" s="143">
        <f t="shared" si="162"/>
        <v>0</v>
      </c>
      <c r="BF853" s="143">
        <f t="shared" si="162"/>
        <v>20297</v>
      </c>
      <c r="BG853" s="143">
        <f t="shared" si="162"/>
        <v>0</v>
      </c>
      <c r="BH853" s="143">
        <f t="shared" si="162"/>
        <v>0</v>
      </c>
      <c r="BI853" s="143">
        <f t="shared" si="162"/>
        <v>0</v>
      </c>
      <c r="BJ853" s="143">
        <f t="shared" si="162"/>
        <v>0</v>
      </c>
      <c r="BK853" s="143">
        <f t="shared" si="162"/>
        <v>0</v>
      </c>
      <c r="BL853" s="143">
        <f t="shared" si="162"/>
        <v>0</v>
      </c>
      <c r="BM853" s="143">
        <f t="shared" si="162"/>
        <v>0</v>
      </c>
      <c r="BN853" s="143">
        <f t="shared" si="162"/>
        <v>0</v>
      </c>
      <c r="BO853" s="143">
        <f t="shared" si="162"/>
        <v>0</v>
      </c>
      <c r="BP853" s="143">
        <f t="shared" si="162"/>
        <v>0</v>
      </c>
      <c r="BQ853" s="143">
        <f t="shared" si="162"/>
        <v>0</v>
      </c>
      <c r="BR853" s="143">
        <f t="shared" si="162"/>
        <v>0</v>
      </c>
      <c r="BS853" s="143">
        <f t="shared" si="158"/>
        <v>0</v>
      </c>
      <c r="BT853" s="143">
        <f t="shared" ref="BT853:BX855" si="164">BT479-EL479</f>
        <v>0</v>
      </c>
      <c r="BU853" s="143">
        <f t="shared" si="164"/>
        <v>-355710</v>
      </c>
      <c r="BV853" s="143">
        <f t="shared" si="164"/>
        <v>0</v>
      </c>
      <c r="BW853" s="143">
        <f t="shared" si="164"/>
        <v>0</v>
      </c>
      <c r="BX853" s="143">
        <f t="shared" si="164"/>
        <v>0</v>
      </c>
      <c r="BY853" s="143" t="e">
        <f>BY479-#REF!</f>
        <v>#REF!</v>
      </c>
      <c r="CA853" s="143" t="e">
        <f>CA479-#REF!</f>
        <v>#REF!</v>
      </c>
      <c r="CB853" s="143" t="e">
        <f>CB479-#REF!</f>
        <v>#REF!</v>
      </c>
    </row>
    <row r="854" spans="8:80" hidden="1" x14ac:dyDescent="0.3">
      <c r="H854" s="143">
        <f t="shared" si="161"/>
        <v>0</v>
      </c>
      <c r="I854" s="143">
        <f t="shared" si="161"/>
        <v>0</v>
      </c>
      <c r="J854" s="143">
        <f t="shared" si="161"/>
        <v>0</v>
      </c>
      <c r="K854" s="143">
        <f t="shared" si="161"/>
        <v>0</v>
      </c>
      <c r="L854" s="143">
        <f t="shared" si="161"/>
        <v>0</v>
      </c>
      <c r="M854" s="143">
        <f t="shared" si="161"/>
        <v>0</v>
      </c>
      <c r="N854" s="143">
        <f t="shared" si="161"/>
        <v>0</v>
      </c>
      <c r="O854" s="143">
        <f t="shared" si="161"/>
        <v>0</v>
      </c>
      <c r="P854" s="143">
        <f t="shared" si="161"/>
        <v>0</v>
      </c>
      <c r="Q854" s="143">
        <f t="shared" si="161"/>
        <v>0</v>
      </c>
      <c r="R854" s="143">
        <f t="shared" si="161"/>
        <v>0</v>
      </c>
      <c r="S854" s="143">
        <f t="shared" si="161"/>
        <v>0</v>
      </c>
      <c r="T854" s="143">
        <f t="shared" si="161"/>
        <v>0</v>
      </c>
      <c r="U854" s="143">
        <f t="shared" si="161"/>
        <v>0</v>
      </c>
      <c r="V854" s="143">
        <f t="shared" si="161"/>
        <v>0</v>
      </c>
      <c r="W854" s="143">
        <f t="shared" si="161"/>
        <v>0</v>
      </c>
      <c r="X854" s="143">
        <f t="shared" si="163"/>
        <v>0</v>
      </c>
      <c r="Y854" s="143">
        <f t="shared" si="163"/>
        <v>0</v>
      </c>
      <c r="Z854" s="143">
        <f t="shared" si="162"/>
        <v>0</v>
      </c>
      <c r="AA854" s="143">
        <f t="shared" si="162"/>
        <v>0</v>
      </c>
      <c r="AB854" s="143">
        <f t="shared" si="162"/>
        <v>0</v>
      </c>
      <c r="AC854" s="143">
        <f t="shared" si="162"/>
        <v>0</v>
      </c>
      <c r="AD854" s="143">
        <f t="shared" si="162"/>
        <v>0</v>
      </c>
      <c r="AE854" s="143">
        <f t="shared" si="162"/>
        <v>0</v>
      </c>
      <c r="AF854" s="143">
        <f t="shared" si="162"/>
        <v>0</v>
      </c>
      <c r="AG854" s="143">
        <f t="shared" si="162"/>
        <v>0</v>
      </c>
      <c r="AH854" s="143">
        <f t="shared" si="162"/>
        <v>0</v>
      </c>
      <c r="AI854" s="143">
        <f t="shared" si="162"/>
        <v>0</v>
      </c>
      <c r="AJ854" s="143">
        <f t="shared" si="162"/>
        <v>0</v>
      </c>
      <c r="AK854" s="143">
        <f t="shared" si="162"/>
        <v>0</v>
      </c>
      <c r="AL854" s="143">
        <f t="shared" si="162"/>
        <v>0</v>
      </c>
      <c r="AM854" s="143">
        <f t="shared" si="162"/>
        <v>0</v>
      </c>
      <c r="AN854" s="143">
        <f t="shared" si="162"/>
        <v>0</v>
      </c>
      <c r="AO854" s="143">
        <f t="shared" si="162"/>
        <v>0</v>
      </c>
      <c r="AP854" s="143">
        <f t="shared" si="162"/>
        <v>0</v>
      </c>
      <c r="AQ854" s="143">
        <f t="shared" si="162"/>
        <v>0</v>
      </c>
      <c r="AR854" s="143">
        <f t="shared" si="162"/>
        <v>0</v>
      </c>
      <c r="AS854" s="143">
        <f t="shared" si="162"/>
        <v>0</v>
      </c>
      <c r="AT854" s="143">
        <f t="shared" si="162"/>
        <v>0</v>
      </c>
      <c r="AU854" s="143">
        <f t="shared" si="162"/>
        <v>0</v>
      </c>
      <c r="AV854" s="143">
        <f t="shared" si="162"/>
        <v>0</v>
      </c>
      <c r="AW854" s="143">
        <f t="shared" si="162"/>
        <v>0</v>
      </c>
      <c r="AX854" s="143">
        <f t="shared" si="162"/>
        <v>0</v>
      </c>
      <c r="AY854" s="143">
        <f t="shared" si="162"/>
        <v>0</v>
      </c>
      <c r="AZ854" s="143">
        <f t="shared" si="162"/>
        <v>0</v>
      </c>
      <c r="BA854" s="143">
        <f t="shared" si="162"/>
        <v>0</v>
      </c>
      <c r="BB854" s="143">
        <f t="shared" si="162"/>
        <v>0</v>
      </c>
      <c r="BC854" s="143">
        <f t="shared" si="162"/>
        <v>0</v>
      </c>
      <c r="BD854" s="143">
        <f t="shared" ref="BD854:BS856" si="165">BD480-DV480</f>
        <v>0</v>
      </c>
      <c r="BE854" s="143">
        <f t="shared" si="165"/>
        <v>0</v>
      </c>
      <c r="BF854" s="143">
        <f t="shared" si="165"/>
        <v>0</v>
      </c>
      <c r="BG854" s="143">
        <f t="shared" si="165"/>
        <v>0</v>
      </c>
      <c r="BH854" s="143">
        <f t="shared" si="165"/>
        <v>0</v>
      </c>
      <c r="BI854" s="143">
        <f t="shared" si="165"/>
        <v>0</v>
      </c>
      <c r="BJ854" s="143">
        <f t="shared" si="165"/>
        <v>0</v>
      </c>
      <c r="BK854" s="143">
        <f t="shared" si="165"/>
        <v>0</v>
      </c>
      <c r="BL854" s="143">
        <f t="shared" si="165"/>
        <v>0</v>
      </c>
      <c r="BM854" s="143">
        <f t="shared" si="165"/>
        <v>0</v>
      </c>
      <c r="BN854" s="143">
        <f t="shared" si="165"/>
        <v>0</v>
      </c>
      <c r="BO854" s="143">
        <f t="shared" si="165"/>
        <v>0</v>
      </c>
      <c r="BP854" s="143">
        <f t="shared" si="165"/>
        <v>0</v>
      </c>
      <c r="BQ854" s="143">
        <f t="shared" si="165"/>
        <v>0</v>
      </c>
      <c r="BR854" s="143">
        <f t="shared" si="165"/>
        <v>0</v>
      </c>
      <c r="BS854" s="143">
        <f t="shared" si="158"/>
        <v>0</v>
      </c>
      <c r="BT854" s="143">
        <f t="shared" si="164"/>
        <v>0</v>
      </c>
      <c r="BU854" s="143">
        <f t="shared" si="164"/>
        <v>0</v>
      </c>
      <c r="BV854" s="143">
        <f t="shared" si="164"/>
        <v>0</v>
      </c>
      <c r="BW854" s="143">
        <f t="shared" si="164"/>
        <v>0</v>
      </c>
      <c r="BX854" s="143">
        <f t="shared" si="164"/>
        <v>0</v>
      </c>
      <c r="BY854" s="143" t="e">
        <f>BY480-#REF!</f>
        <v>#REF!</v>
      </c>
      <c r="CA854" s="143" t="e">
        <f>CA480-#REF!</f>
        <v>#REF!</v>
      </c>
      <c r="CB854" s="143" t="e">
        <f>CB480-#REF!</f>
        <v>#REF!</v>
      </c>
    </row>
    <row r="855" spans="8:80" hidden="1" x14ac:dyDescent="0.3">
      <c r="H855" s="143">
        <f t="shared" si="161"/>
        <v>1104879</v>
      </c>
      <c r="I855" s="143">
        <f t="shared" si="161"/>
        <v>0</v>
      </c>
      <c r="J855" s="143">
        <f t="shared" si="161"/>
        <v>0</v>
      </c>
      <c r="K855" s="143">
        <f t="shared" si="161"/>
        <v>0</v>
      </c>
      <c r="L855" s="143">
        <f t="shared" si="161"/>
        <v>0</v>
      </c>
      <c r="M855" s="143">
        <f t="shared" si="161"/>
        <v>243596</v>
      </c>
      <c r="N855" s="143">
        <f t="shared" si="161"/>
        <v>0</v>
      </c>
      <c r="O855" s="143">
        <f t="shared" si="161"/>
        <v>0</v>
      </c>
      <c r="P855" s="143">
        <f t="shared" si="161"/>
        <v>0</v>
      </c>
      <c r="Q855" s="143">
        <f t="shared" si="161"/>
        <v>0</v>
      </c>
      <c r="R855" s="143">
        <f t="shared" si="161"/>
        <v>0</v>
      </c>
      <c r="S855" s="143">
        <f t="shared" si="161"/>
        <v>0</v>
      </c>
      <c r="T855" s="143">
        <f t="shared" si="161"/>
        <v>0</v>
      </c>
      <c r="U855" s="143">
        <f t="shared" si="161"/>
        <v>0</v>
      </c>
      <c r="V855" s="143">
        <f t="shared" si="161"/>
        <v>0</v>
      </c>
      <c r="W855" s="143">
        <f t="shared" si="161"/>
        <v>799388</v>
      </c>
      <c r="X855" s="143">
        <f t="shared" si="163"/>
        <v>0</v>
      </c>
      <c r="Y855" s="143">
        <f t="shared" si="163"/>
        <v>0</v>
      </c>
      <c r="Z855" s="143">
        <f t="shared" ref="Z855:AM856" si="166">Z481-CR481</f>
        <v>0</v>
      </c>
      <c r="AA855" s="143">
        <f t="shared" si="166"/>
        <v>0</v>
      </c>
      <c r="AB855" s="143">
        <f t="shared" si="166"/>
        <v>131115</v>
      </c>
      <c r="AC855" s="143">
        <f t="shared" si="166"/>
        <v>0</v>
      </c>
      <c r="AD855" s="143">
        <f t="shared" si="166"/>
        <v>0</v>
      </c>
      <c r="AE855" s="143">
        <f t="shared" si="166"/>
        <v>0</v>
      </c>
      <c r="AF855" s="143">
        <f t="shared" si="166"/>
        <v>0</v>
      </c>
      <c r="AG855" s="143">
        <f t="shared" si="166"/>
        <v>266286</v>
      </c>
      <c r="AH855" s="143">
        <f t="shared" si="166"/>
        <v>0</v>
      </c>
      <c r="AI855" s="143">
        <f t="shared" si="166"/>
        <v>0</v>
      </c>
      <c r="AJ855" s="143">
        <f t="shared" si="166"/>
        <v>0</v>
      </c>
      <c r="AK855" s="143">
        <f t="shared" si="166"/>
        <v>0</v>
      </c>
      <c r="AL855" s="143">
        <f t="shared" si="166"/>
        <v>0</v>
      </c>
      <c r="AM855" s="143">
        <f t="shared" si="166"/>
        <v>0</v>
      </c>
      <c r="AN855" s="143">
        <f t="shared" ref="AN855:BC856" si="167">AN481-DF481</f>
        <v>0</v>
      </c>
      <c r="AO855" s="143">
        <f t="shared" si="167"/>
        <v>0</v>
      </c>
      <c r="AP855" s="143">
        <f t="shared" si="167"/>
        <v>0</v>
      </c>
      <c r="AQ855" s="143">
        <f t="shared" si="167"/>
        <v>0</v>
      </c>
      <c r="AR855" s="143">
        <f t="shared" si="167"/>
        <v>0</v>
      </c>
      <c r="AS855" s="143">
        <f t="shared" si="167"/>
        <v>0</v>
      </c>
      <c r="AT855" s="143">
        <f t="shared" si="167"/>
        <v>0</v>
      </c>
      <c r="AU855" s="143">
        <f t="shared" si="167"/>
        <v>0</v>
      </c>
      <c r="AV855" s="143">
        <f t="shared" si="167"/>
        <v>0</v>
      </c>
      <c r="AW855" s="143">
        <f t="shared" si="167"/>
        <v>0</v>
      </c>
      <c r="AX855" s="143">
        <f t="shared" si="167"/>
        <v>0</v>
      </c>
      <c r="AY855" s="143">
        <f t="shared" si="167"/>
        <v>0</v>
      </c>
      <c r="AZ855" s="143">
        <f t="shared" si="167"/>
        <v>0</v>
      </c>
      <c r="BA855" s="143">
        <f t="shared" si="167"/>
        <v>0</v>
      </c>
      <c r="BB855" s="143">
        <f t="shared" si="167"/>
        <v>0</v>
      </c>
      <c r="BC855" s="143">
        <f t="shared" si="167"/>
        <v>0</v>
      </c>
      <c r="BD855" s="143">
        <f t="shared" si="165"/>
        <v>0</v>
      </c>
      <c r="BE855" s="143">
        <f t="shared" si="165"/>
        <v>0</v>
      </c>
      <c r="BF855" s="143">
        <f t="shared" si="165"/>
        <v>0</v>
      </c>
      <c r="BG855" s="143">
        <f t="shared" si="165"/>
        <v>0</v>
      </c>
      <c r="BH855" s="143">
        <f t="shared" si="165"/>
        <v>0</v>
      </c>
      <c r="BI855" s="143">
        <f t="shared" si="165"/>
        <v>0</v>
      </c>
      <c r="BJ855" s="143">
        <f t="shared" si="165"/>
        <v>0</v>
      </c>
      <c r="BK855" s="143">
        <f t="shared" si="165"/>
        <v>0</v>
      </c>
      <c r="BL855" s="143">
        <f t="shared" si="165"/>
        <v>0</v>
      </c>
      <c r="BM855" s="143">
        <f t="shared" si="165"/>
        <v>0</v>
      </c>
      <c r="BN855" s="143">
        <f t="shared" si="165"/>
        <v>0</v>
      </c>
      <c r="BO855" s="143">
        <f t="shared" si="165"/>
        <v>0</v>
      </c>
      <c r="BP855" s="143">
        <f t="shared" si="165"/>
        <v>-335506</v>
      </c>
      <c r="BQ855" s="143">
        <f t="shared" si="165"/>
        <v>0</v>
      </c>
      <c r="BR855" s="143">
        <f t="shared" si="165"/>
        <v>0</v>
      </c>
      <c r="BS855" s="143">
        <f t="shared" si="158"/>
        <v>0</v>
      </c>
      <c r="BT855" s="143">
        <f t="shared" si="164"/>
        <v>0</v>
      </c>
      <c r="BU855" s="143">
        <f t="shared" si="164"/>
        <v>1440385</v>
      </c>
      <c r="BV855" s="143">
        <f t="shared" si="164"/>
        <v>0</v>
      </c>
      <c r="BW855" s="143">
        <f t="shared" si="164"/>
        <v>0</v>
      </c>
      <c r="BX855" s="143">
        <f t="shared" si="164"/>
        <v>0</v>
      </c>
      <c r="BY855" s="143" t="e">
        <f>BY481-#REF!</f>
        <v>#REF!</v>
      </c>
      <c r="CA855" s="143" t="e">
        <f>CA481-#REF!</f>
        <v>#REF!</v>
      </c>
      <c r="CB855" s="143" t="e">
        <f>CB481-#REF!</f>
        <v>#REF!</v>
      </c>
    </row>
    <row r="856" spans="8:80" hidden="1" x14ac:dyDescent="0.3">
      <c r="H856" s="143">
        <f t="shared" si="161"/>
        <v>1104879</v>
      </c>
      <c r="I856" s="143">
        <f t="shared" si="161"/>
        <v>0</v>
      </c>
      <c r="J856" s="143">
        <f t="shared" si="161"/>
        <v>0</v>
      </c>
      <c r="K856" s="143">
        <f t="shared" si="161"/>
        <v>0</v>
      </c>
      <c r="L856" s="143">
        <f t="shared" si="161"/>
        <v>0</v>
      </c>
      <c r="M856" s="143">
        <f t="shared" si="161"/>
        <v>243596</v>
      </c>
      <c r="N856" s="143">
        <f t="shared" si="161"/>
        <v>0</v>
      </c>
      <c r="O856" s="143">
        <f t="shared" si="161"/>
        <v>0</v>
      </c>
      <c r="P856" s="143">
        <f t="shared" si="161"/>
        <v>0</v>
      </c>
      <c r="Q856" s="143">
        <f t="shared" si="161"/>
        <v>0</v>
      </c>
      <c r="R856" s="143">
        <f t="shared" si="161"/>
        <v>0</v>
      </c>
      <c r="S856" s="143">
        <f t="shared" si="161"/>
        <v>0</v>
      </c>
      <c r="T856" s="143">
        <f t="shared" si="161"/>
        <v>0</v>
      </c>
      <c r="U856" s="143">
        <f t="shared" si="161"/>
        <v>0</v>
      </c>
      <c r="V856" s="143">
        <f t="shared" si="161"/>
        <v>0</v>
      </c>
      <c r="W856" s="143">
        <f t="shared" si="161"/>
        <v>799388</v>
      </c>
      <c r="X856" s="143">
        <f t="shared" si="163"/>
        <v>0</v>
      </c>
      <c r="Y856" s="143">
        <f t="shared" si="163"/>
        <v>0</v>
      </c>
      <c r="Z856" s="143">
        <f t="shared" si="166"/>
        <v>0</v>
      </c>
      <c r="AA856" s="143">
        <f t="shared" si="166"/>
        <v>0</v>
      </c>
      <c r="AB856" s="143">
        <f t="shared" si="166"/>
        <v>131115</v>
      </c>
      <c r="AC856" s="143">
        <f t="shared" si="166"/>
        <v>0</v>
      </c>
      <c r="AD856" s="143">
        <f t="shared" si="166"/>
        <v>0</v>
      </c>
      <c r="AE856" s="143">
        <f t="shared" si="166"/>
        <v>0</v>
      </c>
      <c r="AF856" s="143">
        <f t="shared" si="166"/>
        <v>0</v>
      </c>
      <c r="AG856" s="143">
        <f t="shared" si="166"/>
        <v>266286</v>
      </c>
      <c r="AH856" s="143">
        <f t="shared" si="166"/>
        <v>0</v>
      </c>
      <c r="AI856" s="143">
        <f t="shared" si="166"/>
        <v>0</v>
      </c>
      <c r="AJ856" s="143">
        <f t="shared" si="166"/>
        <v>0</v>
      </c>
      <c r="AK856" s="143">
        <f t="shared" si="166"/>
        <v>0</v>
      </c>
      <c r="AL856" s="143">
        <f t="shared" si="166"/>
        <v>0</v>
      </c>
      <c r="AM856" s="143">
        <f t="shared" si="166"/>
        <v>0</v>
      </c>
      <c r="AN856" s="143">
        <f t="shared" si="167"/>
        <v>0</v>
      </c>
      <c r="AO856" s="143">
        <f t="shared" si="167"/>
        <v>0</v>
      </c>
      <c r="AP856" s="143">
        <f t="shared" si="167"/>
        <v>0</v>
      </c>
      <c r="AQ856" s="143">
        <f t="shared" si="167"/>
        <v>0</v>
      </c>
      <c r="AR856" s="143">
        <f t="shared" si="167"/>
        <v>0</v>
      </c>
      <c r="AS856" s="143">
        <f t="shared" si="167"/>
        <v>0</v>
      </c>
      <c r="AT856" s="143">
        <f t="shared" si="167"/>
        <v>0</v>
      </c>
      <c r="AU856" s="143">
        <f t="shared" si="167"/>
        <v>0</v>
      </c>
      <c r="AV856" s="143">
        <f t="shared" si="167"/>
        <v>0</v>
      </c>
      <c r="AW856" s="143">
        <f t="shared" si="167"/>
        <v>0</v>
      </c>
      <c r="AX856" s="143">
        <f t="shared" si="167"/>
        <v>0</v>
      </c>
      <c r="AY856" s="143">
        <f t="shared" si="167"/>
        <v>0</v>
      </c>
      <c r="AZ856" s="143">
        <f t="shared" si="167"/>
        <v>0</v>
      </c>
      <c r="BA856" s="143">
        <f t="shared" si="167"/>
        <v>0</v>
      </c>
      <c r="BB856" s="143">
        <f t="shared" si="167"/>
        <v>0</v>
      </c>
      <c r="BC856" s="143">
        <f t="shared" si="167"/>
        <v>0</v>
      </c>
      <c r="BD856" s="143">
        <f t="shared" si="165"/>
        <v>0</v>
      </c>
      <c r="BE856" s="143">
        <f t="shared" si="165"/>
        <v>0</v>
      </c>
      <c r="BF856" s="143">
        <f t="shared" si="165"/>
        <v>0</v>
      </c>
      <c r="BG856" s="143">
        <f t="shared" si="165"/>
        <v>0</v>
      </c>
      <c r="BH856" s="143">
        <f t="shared" si="165"/>
        <v>0</v>
      </c>
      <c r="BI856" s="143">
        <f t="shared" si="165"/>
        <v>0</v>
      </c>
      <c r="BJ856" s="143">
        <f t="shared" si="165"/>
        <v>0</v>
      </c>
      <c r="BK856" s="143">
        <f t="shared" si="165"/>
        <v>0</v>
      </c>
      <c r="BL856" s="143">
        <f t="shared" si="165"/>
        <v>0</v>
      </c>
      <c r="BM856" s="143">
        <f t="shared" si="165"/>
        <v>0</v>
      </c>
      <c r="BN856" s="143">
        <f t="shared" si="165"/>
        <v>0</v>
      </c>
      <c r="BO856" s="143">
        <f t="shared" si="165"/>
        <v>0</v>
      </c>
      <c r="BP856" s="143">
        <f t="shared" si="165"/>
        <v>-335506</v>
      </c>
      <c r="BQ856" s="143">
        <f t="shared" si="165"/>
        <v>0</v>
      </c>
      <c r="BR856" s="143">
        <f t="shared" si="165"/>
        <v>0</v>
      </c>
      <c r="BS856" s="143">
        <f t="shared" si="165"/>
        <v>0</v>
      </c>
      <c r="BT856" s="143">
        <f t="shared" ref="BT856:BX856" si="168">BT482-EL482</f>
        <v>0</v>
      </c>
      <c r="BU856" s="143">
        <f t="shared" si="168"/>
        <v>1440385</v>
      </c>
      <c r="BV856" s="143">
        <f t="shared" si="168"/>
        <v>0</v>
      </c>
      <c r="BW856" s="143">
        <f t="shared" si="168"/>
        <v>0</v>
      </c>
      <c r="BX856" s="143">
        <f t="shared" si="168"/>
        <v>0</v>
      </c>
      <c r="BY856" s="143" t="e">
        <f>BY482-#REF!</f>
        <v>#REF!</v>
      </c>
      <c r="CA856" s="143" t="e">
        <f>CA482-#REF!</f>
        <v>#REF!</v>
      </c>
      <c r="CB856" s="143" t="e">
        <f>CB482-#REF!</f>
        <v>#REF!</v>
      </c>
    </row>
    <row r="857" spans="8:80" hidden="1" x14ac:dyDescent="0.3">
      <c r="H857" s="143">
        <f t="shared" ref="H857:BS859" si="169">H489-BZ489</f>
        <v>0</v>
      </c>
      <c r="I857" s="143">
        <f t="shared" si="169"/>
        <v>0</v>
      </c>
      <c r="J857" s="143">
        <f t="shared" si="169"/>
        <v>0</v>
      </c>
      <c r="K857" s="143">
        <f t="shared" si="169"/>
        <v>0</v>
      </c>
      <c r="L857" s="143">
        <f t="shared" si="169"/>
        <v>0</v>
      </c>
      <c r="M857" s="143">
        <f t="shared" si="169"/>
        <v>0</v>
      </c>
      <c r="N857" s="143">
        <f t="shared" si="169"/>
        <v>0</v>
      </c>
      <c r="O857" s="143">
        <f t="shared" si="169"/>
        <v>0</v>
      </c>
      <c r="P857" s="143">
        <f t="shared" si="169"/>
        <v>0</v>
      </c>
      <c r="Q857" s="143">
        <f t="shared" si="169"/>
        <v>0</v>
      </c>
      <c r="R857" s="143">
        <f t="shared" si="169"/>
        <v>0</v>
      </c>
      <c r="S857" s="143">
        <f t="shared" si="169"/>
        <v>0</v>
      </c>
      <c r="T857" s="143">
        <f t="shared" si="169"/>
        <v>0</v>
      </c>
      <c r="U857" s="143">
        <f t="shared" si="169"/>
        <v>0</v>
      </c>
      <c r="V857" s="143">
        <f t="shared" si="169"/>
        <v>0</v>
      </c>
      <c r="W857" s="143">
        <f t="shared" si="169"/>
        <v>0</v>
      </c>
      <c r="X857" s="143">
        <f t="shared" si="169"/>
        <v>0</v>
      </c>
      <c r="Y857" s="143">
        <f t="shared" si="169"/>
        <v>0</v>
      </c>
      <c r="Z857" s="143">
        <f t="shared" si="169"/>
        <v>0</v>
      </c>
      <c r="AA857" s="143">
        <f t="shared" si="169"/>
        <v>0</v>
      </c>
      <c r="AB857" s="143">
        <f t="shared" si="169"/>
        <v>0</v>
      </c>
      <c r="AC857" s="143">
        <f t="shared" si="169"/>
        <v>0</v>
      </c>
      <c r="AD857" s="143">
        <f t="shared" si="169"/>
        <v>0</v>
      </c>
      <c r="AE857" s="143">
        <f t="shared" si="169"/>
        <v>0</v>
      </c>
      <c r="AF857" s="143">
        <f t="shared" si="169"/>
        <v>0</v>
      </c>
      <c r="AG857" s="143">
        <f t="shared" si="169"/>
        <v>0</v>
      </c>
      <c r="AH857" s="143">
        <f t="shared" si="169"/>
        <v>0</v>
      </c>
      <c r="AI857" s="143">
        <f t="shared" si="169"/>
        <v>0</v>
      </c>
      <c r="AJ857" s="143">
        <f t="shared" si="169"/>
        <v>0</v>
      </c>
      <c r="AK857" s="143">
        <f t="shared" si="169"/>
        <v>0</v>
      </c>
      <c r="AL857" s="143">
        <f t="shared" si="169"/>
        <v>0</v>
      </c>
      <c r="AM857" s="143">
        <f t="shared" si="169"/>
        <v>0</v>
      </c>
      <c r="AN857" s="143">
        <f t="shared" si="169"/>
        <v>0</v>
      </c>
      <c r="AO857" s="143">
        <f t="shared" si="169"/>
        <v>0</v>
      </c>
      <c r="AP857" s="143">
        <f t="shared" si="169"/>
        <v>0</v>
      </c>
      <c r="AQ857" s="143">
        <f t="shared" si="169"/>
        <v>0</v>
      </c>
      <c r="AR857" s="143">
        <f t="shared" si="169"/>
        <v>0</v>
      </c>
      <c r="AS857" s="143">
        <f t="shared" si="169"/>
        <v>0</v>
      </c>
      <c r="AT857" s="143">
        <f t="shared" si="169"/>
        <v>0</v>
      </c>
      <c r="AU857" s="143">
        <f t="shared" si="169"/>
        <v>0</v>
      </c>
      <c r="AV857" s="143">
        <f t="shared" si="169"/>
        <v>0</v>
      </c>
      <c r="AW857" s="143">
        <f t="shared" si="169"/>
        <v>0</v>
      </c>
      <c r="AX857" s="143">
        <f t="shared" si="169"/>
        <v>0</v>
      </c>
      <c r="AY857" s="143">
        <f t="shared" si="169"/>
        <v>0</v>
      </c>
      <c r="AZ857" s="143">
        <f t="shared" si="169"/>
        <v>0</v>
      </c>
      <c r="BA857" s="143">
        <f t="shared" si="169"/>
        <v>0</v>
      </c>
      <c r="BB857" s="143">
        <f t="shared" si="169"/>
        <v>0</v>
      </c>
      <c r="BC857" s="143">
        <f t="shared" si="169"/>
        <v>0</v>
      </c>
      <c r="BD857" s="143">
        <f t="shared" si="169"/>
        <v>0</v>
      </c>
      <c r="BE857" s="143">
        <f t="shared" si="169"/>
        <v>0</v>
      </c>
      <c r="BF857" s="143">
        <f t="shared" si="169"/>
        <v>0</v>
      </c>
      <c r="BG857" s="143">
        <f t="shared" si="169"/>
        <v>0</v>
      </c>
      <c r="BH857" s="143">
        <f t="shared" si="169"/>
        <v>0</v>
      </c>
      <c r="BI857" s="143">
        <f t="shared" si="169"/>
        <v>0</v>
      </c>
      <c r="BJ857" s="143">
        <f t="shared" si="169"/>
        <v>0</v>
      </c>
      <c r="BK857" s="143">
        <f t="shared" si="169"/>
        <v>0</v>
      </c>
      <c r="BL857" s="143">
        <f t="shared" si="169"/>
        <v>0</v>
      </c>
      <c r="BM857" s="143">
        <f t="shared" si="169"/>
        <v>0</v>
      </c>
      <c r="BN857" s="143">
        <f t="shared" si="169"/>
        <v>0</v>
      </c>
      <c r="BO857" s="143">
        <f t="shared" si="169"/>
        <v>0</v>
      </c>
      <c r="BP857" s="143">
        <f t="shared" si="169"/>
        <v>0</v>
      </c>
      <c r="BQ857" s="143">
        <f t="shared" si="169"/>
        <v>0</v>
      </c>
      <c r="BR857" s="143">
        <f t="shared" si="169"/>
        <v>0</v>
      </c>
      <c r="BS857" s="143">
        <f t="shared" si="169"/>
        <v>0</v>
      </c>
      <c r="BT857" s="143">
        <f t="shared" ref="BP857:BX859" si="170">BT489-EL489</f>
        <v>0</v>
      </c>
      <c r="BU857" s="143">
        <f t="shared" si="170"/>
        <v>0</v>
      </c>
      <c r="BV857" s="143">
        <f t="shared" si="170"/>
        <v>0</v>
      </c>
      <c r="BW857" s="143">
        <f t="shared" si="170"/>
        <v>0</v>
      </c>
      <c r="BX857" s="143">
        <f t="shared" si="170"/>
        <v>0</v>
      </c>
      <c r="BY857" s="143" t="e">
        <f>BY489-#REF!</f>
        <v>#REF!</v>
      </c>
      <c r="CA857" s="143" t="e">
        <f>CA489-#REF!</f>
        <v>#REF!</v>
      </c>
      <c r="CB857" s="143" t="e">
        <f>CB489-#REF!</f>
        <v>#REF!</v>
      </c>
    </row>
    <row r="858" spans="8:80" hidden="1" x14ac:dyDescent="0.3">
      <c r="H858" s="143">
        <f t="shared" si="169"/>
        <v>266578</v>
      </c>
      <c r="I858" s="143">
        <f t="shared" si="169"/>
        <v>0</v>
      </c>
      <c r="J858" s="143">
        <f t="shared" si="169"/>
        <v>0</v>
      </c>
      <c r="K858" s="143">
        <f t="shared" si="169"/>
        <v>0</v>
      </c>
      <c r="L858" s="143">
        <f t="shared" si="169"/>
        <v>0</v>
      </c>
      <c r="M858" s="143">
        <f t="shared" si="169"/>
        <v>0</v>
      </c>
      <c r="N858" s="143">
        <f t="shared" si="169"/>
        <v>0</v>
      </c>
      <c r="O858" s="143">
        <f t="shared" si="169"/>
        <v>0</v>
      </c>
      <c r="P858" s="143">
        <f t="shared" si="169"/>
        <v>0</v>
      </c>
      <c r="Q858" s="143">
        <f t="shared" si="169"/>
        <v>0</v>
      </c>
      <c r="R858" s="143">
        <f t="shared" si="169"/>
        <v>0</v>
      </c>
      <c r="S858" s="143">
        <f t="shared" si="169"/>
        <v>0</v>
      </c>
      <c r="T858" s="143">
        <f t="shared" si="169"/>
        <v>0</v>
      </c>
      <c r="U858" s="143">
        <f t="shared" si="169"/>
        <v>0</v>
      </c>
      <c r="V858" s="143">
        <f t="shared" si="169"/>
        <v>0</v>
      </c>
      <c r="W858" s="143">
        <f t="shared" si="169"/>
        <v>0</v>
      </c>
      <c r="X858" s="143">
        <f t="shared" si="169"/>
        <v>0</v>
      </c>
      <c r="Y858" s="143">
        <f t="shared" si="169"/>
        <v>0</v>
      </c>
      <c r="Z858" s="143">
        <f t="shared" si="169"/>
        <v>0</v>
      </c>
      <c r="AA858" s="143">
        <f t="shared" si="169"/>
        <v>0</v>
      </c>
      <c r="AB858" s="143">
        <f t="shared" si="169"/>
        <v>0</v>
      </c>
      <c r="AC858" s="143">
        <f t="shared" si="169"/>
        <v>0</v>
      </c>
      <c r="AD858" s="143">
        <f t="shared" si="169"/>
        <v>0</v>
      </c>
      <c r="AE858" s="143">
        <f t="shared" si="169"/>
        <v>0</v>
      </c>
      <c r="AF858" s="143">
        <f t="shared" si="169"/>
        <v>0</v>
      </c>
      <c r="AG858" s="143">
        <f t="shared" si="169"/>
        <v>283862</v>
      </c>
      <c r="AH858" s="143">
        <f t="shared" si="169"/>
        <v>0</v>
      </c>
      <c r="AI858" s="143">
        <f t="shared" si="169"/>
        <v>0</v>
      </c>
      <c r="AJ858" s="143">
        <f t="shared" si="169"/>
        <v>0</v>
      </c>
      <c r="AK858" s="143">
        <f t="shared" si="169"/>
        <v>0</v>
      </c>
      <c r="AL858" s="143">
        <f t="shared" si="169"/>
        <v>0</v>
      </c>
      <c r="AM858" s="143">
        <f t="shared" si="169"/>
        <v>0</v>
      </c>
      <c r="AN858" s="143">
        <f t="shared" si="169"/>
        <v>0</v>
      </c>
      <c r="AO858" s="143">
        <f t="shared" si="169"/>
        <v>0</v>
      </c>
      <c r="AP858" s="143">
        <f t="shared" si="169"/>
        <v>0</v>
      </c>
      <c r="AQ858" s="143">
        <f t="shared" si="169"/>
        <v>0</v>
      </c>
      <c r="AR858" s="143">
        <f t="shared" si="169"/>
        <v>0</v>
      </c>
      <c r="AS858" s="143">
        <f t="shared" si="169"/>
        <v>0</v>
      </c>
      <c r="AT858" s="143">
        <f t="shared" si="169"/>
        <v>0</v>
      </c>
      <c r="AU858" s="143">
        <f t="shared" si="169"/>
        <v>0</v>
      </c>
      <c r="AV858" s="143">
        <f t="shared" si="169"/>
        <v>-17284</v>
      </c>
      <c r="AW858" s="143">
        <f t="shared" si="169"/>
        <v>0</v>
      </c>
      <c r="AX858" s="143">
        <f t="shared" si="169"/>
        <v>0</v>
      </c>
      <c r="AY858" s="143">
        <f t="shared" si="169"/>
        <v>0</v>
      </c>
      <c r="AZ858" s="143">
        <f t="shared" si="169"/>
        <v>0</v>
      </c>
      <c r="BA858" s="143">
        <f t="shared" si="169"/>
        <v>0</v>
      </c>
      <c r="BB858" s="143">
        <f t="shared" si="169"/>
        <v>0</v>
      </c>
      <c r="BC858" s="143">
        <f t="shared" si="169"/>
        <v>0</v>
      </c>
      <c r="BD858" s="143">
        <f t="shared" si="169"/>
        <v>0</v>
      </c>
      <c r="BE858" s="143">
        <f t="shared" si="169"/>
        <v>0</v>
      </c>
      <c r="BF858" s="143">
        <f t="shared" si="169"/>
        <v>10125</v>
      </c>
      <c r="BG858" s="143">
        <f t="shared" si="169"/>
        <v>0</v>
      </c>
      <c r="BH858" s="143">
        <f t="shared" si="169"/>
        <v>0</v>
      </c>
      <c r="BI858" s="143">
        <f t="shared" si="169"/>
        <v>0</v>
      </c>
      <c r="BJ858" s="143">
        <f t="shared" si="169"/>
        <v>0</v>
      </c>
      <c r="BK858" s="143">
        <f t="shared" si="169"/>
        <v>0</v>
      </c>
      <c r="BL858" s="143">
        <f t="shared" si="169"/>
        <v>0</v>
      </c>
      <c r="BM858" s="143">
        <f t="shared" si="169"/>
        <v>0</v>
      </c>
      <c r="BN858" s="143">
        <f t="shared" si="169"/>
        <v>0</v>
      </c>
      <c r="BO858" s="143">
        <f t="shared" si="169"/>
        <v>0</v>
      </c>
      <c r="BP858" s="143">
        <f t="shared" si="170"/>
        <v>0</v>
      </c>
      <c r="BQ858" s="143">
        <f t="shared" si="170"/>
        <v>0</v>
      </c>
      <c r="BR858" s="143">
        <f t="shared" si="170"/>
        <v>0</v>
      </c>
      <c r="BS858" s="143">
        <f t="shared" si="170"/>
        <v>0</v>
      </c>
      <c r="BT858" s="143">
        <f t="shared" si="170"/>
        <v>0</v>
      </c>
      <c r="BU858" s="143">
        <f t="shared" si="170"/>
        <v>276703</v>
      </c>
      <c r="BV858" s="143">
        <f t="shared" si="170"/>
        <v>0</v>
      </c>
      <c r="BW858" s="143">
        <f t="shared" si="170"/>
        <v>0</v>
      </c>
      <c r="BX858" s="143">
        <f t="shared" si="170"/>
        <v>0</v>
      </c>
      <c r="BY858" s="143" t="e">
        <f>BY490-#REF!</f>
        <v>#REF!</v>
      </c>
      <c r="CA858" s="143" t="e">
        <f>CA490-#REF!</f>
        <v>#REF!</v>
      </c>
      <c r="CB858" s="143" t="e">
        <f>CB490-#REF!</f>
        <v>#REF!</v>
      </c>
    </row>
    <row r="859" spans="8:80" hidden="1" x14ac:dyDescent="0.3">
      <c r="H859" s="143">
        <f t="shared" si="169"/>
        <v>266578</v>
      </c>
      <c r="I859" s="143">
        <f t="shared" si="169"/>
        <v>0</v>
      </c>
      <c r="J859" s="143">
        <f t="shared" si="169"/>
        <v>0</v>
      </c>
      <c r="K859" s="143">
        <f t="shared" si="169"/>
        <v>0</v>
      </c>
      <c r="L859" s="143">
        <f t="shared" si="169"/>
        <v>0</v>
      </c>
      <c r="M859" s="143">
        <f t="shared" si="169"/>
        <v>0</v>
      </c>
      <c r="N859" s="143">
        <f t="shared" si="169"/>
        <v>0</v>
      </c>
      <c r="O859" s="143">
        <f t="shared" si="169"/>
        <v>0</v>
      </c>
      <c r="P859" s="143">
        <f t="shared" si="169"/>
        <v>0</v>
      </c>
      <c r="Q859" s="143">
        <f t="shared" si="169"/>
        <v>0</v>
      </c>
      <c r="R859" s="143">
        <f t="shared" si="169"/>
        <v>0</v>
      </c>
      <c r="S859" s="143">
        <f t="shared" si="169"/>
        <v>0</v>
      </c>
      <c r="T859" s="143">
        <f t="shared" si="169"/>
        <v>0</v>
      </c>
      <c r="U859" s="143">
        <f t="shared" si="169"/>
        <v>0</v>
      </c>
      <c r="V859" s="143">
        <f t="shared" si="169"/>
        <v>0</v>
      </c>
      <c r="W859" s="143">
        <f t="shared" si="169"/>
        <v>0</v>
      </c>
      <c r="X859" s="143">
        <f t="shared" si="169"/>
        <v>0</v>
      </c>
      <c r="Y859" s="143">
        <f t="shared" si="169"/>
        <v>0</v>
      </c>
      <c r="Z859" s="143">
        <f t="shared" si="169"/>
        <v>0</v>
      </c>
      <c r="AA859" s="143">
        <f t="shared" si="169"/>
        <v>0</v>
      </c>
      <c r="AB859" s="143">
        <f t="shared" si="169"/>
        <v>0</v>
      </c>
      <c r="AC859" s="143">
        <f t="shared" si="169"/>
        <v>0</v>
      </c>
      <c r="AD859" s="143">
        <f t="shared" si="169"/>
        <v>0</v>
      </c>
      <c r="AE859" s="143">
        <f t="shared" si="169"/>
        <v>0</v>
      </c>
      <c r="AF859" s="143">
        <f t="shared" si="169"/>
        <v>0</v>
      </c>
      <c r="AG859" s="143">
        <f t="shared" si="169"/>
        <v>283862</v>
      </c>
      <c r="AH859" s="143">
        <f t="shared" si="169"/>
        <v>0</v>
      </c>
      <c r="AI859" s="143">
        <f t="shared" si="169"/>
        <v>0</v>
      </c>
      <c r="AJ859" s="143">
        <f t="shared" si="169"/>
        <v>0</v>
      </c>
      <c r="AK859" s="143">
        <f t="shared" si="169"/>
        <v>0</v>
      </c>
      <c r="AL859" s="143">
        <f t="shared" si="169"/>
        <v>0</v>
      </c>
      <c r="AM859" s="143">
        <f t="shared" si="169"/>
        <v>0</v>
      </c>
      <c r="AN859" s="143">
        <f t="shared" si="169"/>
        <v>0</v>
      </c>
      <c r="AO859" s="143">
        <f t="shared" si="169"/>
        <v>0</v>
      </c>
      <c r="AP859" s="143">
        <f t="shared" si="169"/>
        <v>0</v>
      </c>
      <c r="AQ859" s="143">
        <f t="shared" si="169"/>
        <v>0</v>
      </c>
      <c r="AR859" s="143">
        <f t="shared" si="169"/>
        <v>0</v>
      </c>
      <c r="AS859" s="143">
        <f t="shared" si="169"/>
        <v>0</v>
      </c>
      <c r="AT859" s="143">
        <f t="shared" si="169"/>
        <v>0</v>
      </c>
      <c r="AU859" s="143">
        <f t="shared" si="169"/>
        <v>0</v>
      </c>
      <c r="AV859" s="143">
        <f t="shared" si="169"/>
        <v>-17284</v>
      </c>
      <c r="AW859" s="143">
        <f t="shared" si="169"/>
        <v>0</v>
      </c>
      <c r="AX859" s="143">
        <f t="shared" si="169"/>
        <v>0</v>
      </c>
      <c r="AY859" s="143">
        <f t="shared" si="169"/>
        <v>0</v>
      </c>
      <c r="AZ859" s="143">
        <f t="shared" si="169"/>
        <v>0</v>
      </c>
      <c r="BA859" s="143">
        <f t="shared" si="169"/>
        <v>0</v>
      </c>
      <c r="BB859" s="143">
        <f t="shared" si="169"/>
        <v>0</v>
      </c>
      <c r="BC859" s="143">
        <f t="shared" si="169"/>
        <v>0</v>
      </c>
      <c r="BD859" s="143">
        <f t="shared" si="169"/>
        <v>0</v>
      </c>
      <c r="BE859" s="143">
        <f t="shared" si="169"/>
        <v>0</v>
      </c>
      <c r="BF859" s="143">
        <f t="shared" si="169"/>
        <v>10125</v>
      </c>
      <c r="BG859" s="143">
        <f t="shared" si="169"/>
        <v>0</v>
      </c>
      <c r="BH859" s="143">
        <f t="shared" si="169"/>
        <v>0</v>
      </c>
      <c r="BI859" s="143">
        <f t="shared" si="169"/>
        <v>0</v>
      </c>
      <c r="BJ859" s="143">
        <f t="shared" si="169"/>
        <v>0</v>
      </c>
      <c r="BK859" s="143">
        <f t="shared" si="169"/>
        <v>0</v>
      </c>
      <c r="BL859" s="143">
        <f t="shared" si="169"/>
        <v>0</v>
      </c>
      <c r="BM859" s="143">
        <f t="shared" si="169"/>
        <v>0</v>
      </c>
      <c r="BN859" s="143">
        <f t="shared" si="169"/>
        <v>0</v>
      </c>
      <c r="BO859" s="143">
        <f t="shared" si="169"/>
        <v>0</v>
      </c>
      <c r="BP859" s="143">
        <f t="shared" si="170"/>
        <v>0</v>
      </c>
      <c r="BQ859" s="143">
        <f t="shared" si="170"/>
        <v>0</v>
      </c>
      <c r="BR859" s="143">
        <f t="shared" si="170"/>
        <v>0</v>
      </c>
      <c r="BS859" s="143">
        <f t="shared" si="170"/>
        <v>0</v>
      </c>
      <c r="BT859" s="143">
        <f t="shared" si="170"/>
        <v>0</v>
      </c>
      <c r="BU859" s="143">
        <f t="shared" si="170"/>
        <v>276703</v>
      </c>
      <c r="BV859" s="143">
        <f t="shared" si="170"/>
        <v>0</v>
      </c>
      <c r="BW859" s="143">
        <f t="shared" si="170"/>
        <v>0</v>
      </c>
      <c r="BX859" s="143">
        <f t="shared" si="170"/>
        <v>0</v>
      </c>
      <c r="BY859" s="143" t="e">
        <f>BY491-#REF!</f>
        <v>#REF!</v>
      </c>
      <c r="CA859" s="143" t="e">
        <f>CA491-#REF!</f>
        <v>#REF!</v>
      </c>
      <c r="CB859" s="143" t="e">
        <f>CB491-#REF!</f>
        <v>#REF!</v>
      </c>
    </row>
    <row r="860" spans="8:80" hidden="1" x14ac:dyDescent="0.3">
      <c r="H860" s="143">
        <f t="shared" ref="H860:BS861" si="171">H519-BZ519</f>
        <v>0</v>
      </c>
      <c r="I860" s="143">
        <f t="shared" si="171"/>
        <v>0</v>
      </c>
      <c r="J860" s="143">
        <f t="shared" si="171"/>
        <v>0</v>
      </c>
      <c r="K860" s="143">
        <f t="shared" si="171"/>
        <v>0</v>
      </c>
      <c r="L860" s="143">
        <f t="shared" si="171"/>
        <v>0</v>
      </c>
      <c r="M860" s="143">
        <f t="shared" si="171"/>
        <v>0</v>
      </c>
      <c r="N860" s="143">
        <f t="shared" si="171"/>
        <v>0</v>
      </c>
      <c r="O860" s="143">
        <f t="shared" si="171"/>
        <v>0</v>
      </c>
      <c r="P860" s="143">
        <f t="shared" si="171"/>
        <v>0</v>
      </c>
      <c r="Q860" s="143">
        <f t="shared" si="171"/>
        <v>0</v>
      </c>
      <c r="R860" s="143">
        <f t="shared" si="171"/>
        <v>0</v>
      </c>
      <c r="S860" s="143">
        <f t="shared" si="171"/>
        <v>0</v>
      </c>
      <c r="T860" s="143">
        <f t="shared" si="171"/>
        <v>0</v>
      </c>
      <c r="U860" s="143">
        <f t="shared" si="171"/>
        <v>0</v>
      </c>
      <c r="V860" s="143">
        <f t="shared" si="171"/>
        <v>0</v>
      </c>
      <c r="W860" s="143">
        <f t="shared" si="171"/>
        <v>0</v>
      </c>
      <c r="X860" s="143">
        <f t="shared" si="171"/>
        <v>0</v>
      </c>
      <c r="Y860" s="143">
        <f t="shared" si="171"/>
        <v>0</v>
      </c>
      <c r="Z860" s="143">
        <f t="shared" si="171"/>
        <v>0</v>
      </c>
      <c r="AA860" s="143">
        <f t="shared" si="171"/>
        <v>0</v>
      </c>
      <c r="AB860" s="143">
        <f t="shared" si="171"/>
        <v>0</v>
      </c>
      <c r="AC860" s="143">
        <f t="shared" si="171"/>
        <v>0</v>
      </c>
      <c r="AD860" s="143">
        <f t="shared" si="171"/>
        <v>0</v>
      </c>
      <c r="AE860" s="143">
        <f t="shared" si="171"/>
        <v>0</v>
      </c>
      <c r="AF860" s="143">
        <f t="shared" si="171"/>
        <v>0</v>
      </c>
      <c r="AG860" s="143">
        <f t="shared" si="171"/>
        <v>0</v>
      </c>
      <c r="AH860" s="143">
        <f t="shared" si="171"/>
        <v>0</v>
      </c>
      <c r="AI860" s="143">
        <f t="shared" si="171"/>
        <v>0</v>
      </c>
      <c r="AJ860" s="143">
        <f t="shared" si="171"/>
        <v>0</v>
      </c>
      <c r="AK860" s="143">
        <f t="shared" si="171"/>
        <v>0</v>
      </c>
      <c r="AL860" s="143">
        <f t="shared" si="171"/>
        <v>0</v>
      </c>
      <c r="AM860" s="143">
        <f t="shared" si="171"/>
        <v>0</v>
      </c>
      <c r="AN860" s="143">
        <f t="shared" si="171"/>
        <v>0</v>
      </c>
      <c r="AO860" s="143">
        <f t="shared" si="171"/>
        <v>0</v>
      </c>
      <c r="AP860" s="143">
        <f t="shared" si="171"/>
        <v>0</v>
      </c>
      <c r="AQ860" s="143">
        <f t="shared" si="171"/>
        <v>0</v>
      </c>
      <c r="AR860" s="143">
        <f t="shared" si="171"/>
        <v>0</v>
      </c>
      <c r="AS860" s="143">
        <f t="shared" si="171"/>
        <v>0</v>
      </c>
      <c r="AT860" s="143">
        <f t="shared" si="171"/>
        <v>0</v>
      </c>
      <c r="AU860" s="143">
        <f t="shared" si="171"/>
        <v>0</v>
      </c>
      <c r="AV860" s="143">
        <f t="shared" si="171"/>
        <v>0</v>
      </c>
      <c r="AW860" s="143">
        <f t="shared" si="171"/>
        <v>0</v>
      </c>
      <c r="AX860" s="143">
        <f t="shared" si="171"/>
        <v>0</v>
      </c>
      <c r="AY860" s="143">
        <f t="shared" si="171"/>
        <v>0</v>
      </c>
      <c r="AZ860" s="143">
        <f t="shared" si="171"/>
        <v>0</v>
      </c>
      <c r="BA860" s="143">
        <f t="shared" si="171"/>
        <v>0</v>
      </c>
      <c r="BB860" s="143">
        <f t="shared" si="171"/>
        <v>0</v>
      </c>
      <c r="BC860" s="143">
        <f t="shared" si="171"/>
        <v>0</v>
      </c>
      <c r="BD860" s="143">
        <f t="shared" si="171"/>
        <v>0</v>
      </c>
      <c r="BE860" s="143">
        <f t="shared" si="171"/>
        <v>0</v>
      </c>
      <c r="BF860" s="143">
        <f t="shared" si="171"/>
        <v>0</v>
      </c>
      <c r="BG860" s="143">
        <f t="shared" si="171"/>
        <v>0</v>
      </c>
      <c r="BH860" s="143">
        <f t="shared" si="171"/>
        <v>0</v>
      </c>
      <c r="BI860" s="143">
        <f t="shared" si="171"/>
        <v>0</v>
      </c>
      <c r="BJ860" s="143">
        <f t="shared" si="171"/>
        <v>0</v>
      </c>
      <c r="BK860" s="143">
        <f t="shared" si="171"/>
        <v>0</v>
      </c>
      <c r="BL860" s="143">
        <f t="shared" si="171"/>
        <v>0</v>
      </c>
      <c r="BM860" s="143">
        <f t="shared" si="171"/>
        <v>0</v>
      </c>
      <c r="BN860" s="143">
        <f t="shared" si="171"/>
        <v>0</v>
      </c>
      <c r="BO860" s="143">
        <f t="shared" si="171"/>
        <v>0</v>
      </c>
      <c r="BP860" s="143">
        <f t="shared" si="171"/>
        <v>0</v>
      </c>
      <c r="BQ860" s="143">
        <f t="shared" si="171"/>
        <v>0</v>
      </c>
      <c r="BR860" s="143">
        <f t="shared" si="171"/>
        <v>0</v>
      </c>
      <c r="BS860" s="143">
        <f t="shared" si="171"/>
        <v>0</v>
      </c>
      <c r="BT860" s="143">
        <f t="shared" ref="BP860:BX861" si="172">BT519-EL519</f>
        <v>0</v>
      </c>
      <c r="BU860" s="143">
        <f t="shared" si="172"/>
        <v>0</v>
      </c>
      <c r="BV860" s="143">
        <f t="shared" si="172"/>
        <v>0</v>
      </c>
      <c r="BW860" s="143">
        <f t="shared" si="172"/>
        <v>0</v>
      </c>
      <c r="BX860" s="143">
        <f t="shared" si="172"/>
        <v>0</v>
      </c>
      <c r="BY860" s="143" t="e">
        <f>BY519-#REF!</f>
        <v>#REF!</v>
      </c>
      <c r="CA860" s="143" t="e">
        <f>CA519-#REF!</f>
        <v>#REF!</v>
      </c>
      <c r="CB860" s="143" t="e">
        <f>CB519-#REF!</f>
        <v>#REF!</v>
      </c>
    </row>
    <row r="861" spans="8:80" hidden="1" x14ac:dyDescent="0.3">
      <c r="H861" s="143">
        <f t="shared" si="171"/>
        <v>0</v>
      </c>
      <c r="I861" s="143">
        <f t="shared" si="171"/>
        <v>0</v>
      </c>
      <c r="J861" s="143">
        <f t="shared" si="171"/>
        <v>0</v>
      </c>
      <c r="K861" s="143">
        <f t="shared" si="171"/>
        <v>0</v>
      </c>
      <c r="L861" s="143">
        <f t="shared" si="171"/>
        <v>0</v>
      </c>
      <c r="M861" s="143">
        <f t="shared" si="171"/>
        <v>0</v>
      </c>
      <c r="N861" s="143">
        <f t="shared" si="171"/>
        <v>0</v>
      </c>
      <c r="O861" s="143">
        <f t="shared" si="171"/>
        <v>0</v>
      </c>
      <c r="P861" s="143">
        <f t="shared" si="171"/>
        <v>0</v>
      </c>
      <c r="Q861" s="143">
        <f t="shared" si="171"/>
        <v>0</v>
      </c>
      <c r="R861" s="143">
        <f t="shared" si="171"/>
        <v>0</v>
      </c>
      <c r="S861" s="143">
        <f t="shared" si="171"/>
        <v>0</v>
      </c>
      <c r="T861" s="143">
        <f t="shared" si="171"/>
        <v>0</v>
      </c>
      <c r="U861" s="143">
        <f t="shared" si="171"/>
        <v>0</v>
      </c>
      <c r="V861" s="143">
        <f t="shared" si="171"/>
        <v>0</v>
      </c>
      <c r="W861" s="143">
        <f t="shared" si="171"/>
        <v>0</v>
      </c>
      <c r="X861" s="143">
        <f t="shared" si="171"/>
        <v>0</v>
      </c>
      <c r="Y861" s="143">
        <f t="shared" si="171"/>
        <v>0</v>
      </c>
      <c r="Z861" s="143">
        <f t="shared" si="171"/>
        <v>0</v>
      </c>
      <c r="AA861" s="143">
        <f t="shared" si="171"/>
        <v>0</v>
      </c>
      <c r="AB861" s="143">
        <f t="shared" si="171"/>
        <v>0</v>
      </c>
      <c r="AC861" s="143">
        <f t="shared" si="171"/>
        <v>0</v>
      </c>
      <c r="AD861" s="143">
        <f t="shared" si="171"/>
        <v>0</v>
      </c>
      <c r="AE861" s="143">
        <f t="shared" si="171"/>
        <v>0</v>
      </c>
      <c r="AF861" s="143">
        <f t="shared" si="171"/>
        <v>0</v>
      </c>
      <c r="AG861" s="143">
        <f t="shared" si="171"/>
        <v>0</v>
      </c>
      <c r="AH861" s="143">
        <f t="shared" si="171"/>
        <v>0</v>
      </c>
      <c r="AI861" s="143">
        <f t="shared" si="171"/>
        <v>0</v>
      </c>
      <c r="AJ861" s="143">
        <f t="shared" si="171"/>
        <v>0</v>
      </c>
      <c r="AK861" s="143">
        <f t="shared" si="171"/>
        <v>0</v>
      </c>
      <c r="AL861" s="143">
        <f t="shared" si="171"/>
        <v>0</v>
      </c>
      <c r="AM861" s="143">
        <f t="shared" si="171"/>
        <v>0</v>
      </c>
      <c r="AN861" s="143">
        <f t="shared" si="171"/>
        <v>0</v>
      </c>
      <c r="AO861" s="143">
        <f t="shared" si="171"/>
        <v>0</v>
      </c>
      <c r="AP861" s="143">
        <f t="shared" si="171"/>
        <v>0</v>
      </c>
      <c r="AQ861" s="143">
        <f t="shared" si="171"/>
        <v>0</v>
      </c>
      <c r="AR861" s="143">
        <f t="shared" si="171"/>
        <v>0</v>
      </c>
      <c r="AS861" s="143">
        <f t="shared" si="171"/>
        <v>0</v>
      </c>
      <c r="AT861" s="143">
        <f t="shared" si="171"/>
        <v>0</v>
      </c>
      <c r="AU861" s="143">
        <f t="shared" si="171"/>
        <v>0</v>
      </c>
      <c r="AV861" s="143">
        <f t="shared" si="171"/>
        <v>0</v>
      </c>
      <c r="AW861" s="143">
        <f t="shared" si="171"/>
        <v>0</v>
      </c>
      <c r="AX861" s="143">
        <f t="shared" si="171"/>
        <v>0</v>
      </c>
      <c r="AY861" s="143">
        <f t="shared" si="171"/>
        <v>0</v>
      </c>
      <c r="AZ861" s="143">
        <f t="shared" si="171"/>
        <v>0</v>
      </c>
      <c r="BA861" s="143">
        <f t="shared" si="171"/>
        <v>0</v>
      </c>
      <c r="BB861" s="143">
        <f t="shared" si="171"/>
        <v>0</v>
      </c>
      <c r="BC861" s="143">
        <f t="shared" si="171"/>
        <v>0</v>
      </c>
      <c r="BD861" s="143">
        <f t="shared" si="171"/>
        <v>0</v>
      </c>
      <c r="BE861" s="143">
        <f t="shared" si="171"/>
        <v>0</v>
      </c>
      <c r="BF861" s="143">
        <f t="shared" si="171"/>
        <v>0</v>
      </c>
      <c r="BG861" s="143">
        <f t="shared" si="171"/>
        <v>0</v>
      </c>
      <c r="BH861" s="143">
        <f t="shared" si="171"/>
        <v>0</v>
      </c>
      <c r="BI861" s="143">
        <f t="shared" si="171"/>
        <v>0</v>
      </c>
      <c r="BJ861" s="143">
        <f t="shared" si="171"/>
        <v>0</v>
      </c>
      <c r="BK861" s="143">
        <f t="shared" si="171"/>
        <v>0</v>
      </c>
      <c r="BL861" s="143">
        <f t="shared" si="171"/>
        <v>0</v>
      </c>
      <c r="BM861" s="143">
        <f t="shared" si="171"/>
        <v>0</v>
      </c>
      <c r="BN861" s="143">
        <f t="shared" si="171"/>
        <v>0</v>
      </c>
      <c r="BO861" s="143">
        <f t="shared" si="171"/>
        <v>0</v>
      </c>
      <c r="BP861" s="143">
        <f t="shared" si="172"/>
        <v>0</v>
      </c>
      <c r="BQ861" s="143">
        <f t="shared" si="172"/>
        <v>0</v>
      </c>
      <c r="BR861" s="143">
        <f t="shared" si="172"/>
        <v>0</v>
      </c>
      <c r="BS861" s="143">
        <f t="shared" si="172"/>
        <v>0</v>
      </c>
      <c r="BT861" s="143">
        <f t="shared" si="172"/>
        <v>0</v>
      </c>
      <c r="BU861" s="143">
        <f t="shared" si="172"/>
        <v>0</v>
      </c>
      <c r="BV861" s="143">
        <f t="shared" si="172"/>
        <v>0</v>
      </c>
      <c r="BW861" s="143">
        <f t="shared" si="172"/>
        <v>0</v>
      </c>
      <c r="BX861" s="143">
        <f t="shared" si="172"/>
        <v>0</v>
      </c>
      <c r="BY861" s="143" t="e">
        <f>BY520-#REF!</f>
        <v>#REF!</v>
      </c>
      <c r="CA861" s="143" t="e">
        <f>CA520-#REF!</f>
        <v>#REF!</v>
      </c>
      <c r="CB861" s="143" t="e">
        <f>CB520-#REF!</f>
        <v>#REF!</v>
      </c>
    </row>
    <row r="862" spans="8:80" hidden="1" x14ac:dyDescent="0.3"/>
    <row r="863" spans="8:80" hidden="1" x14ac:dyDescent="0.3"/>
  </sheetData>
  <mergeCells count="4">
    <mergeCell ref="H8:BW8"/>
    <mergeCell ref="BZ8:EN8"/>
    <mergeCell ref="F249:BW249"/>
    <mergeCell ref="BZ249:EO249"/>
  </mergeCells>
  <pageMargins left="0.70866141732283472" right="0.70866141732283472" top="0.74803149606299213" bottom="0.74803149606299213" header="0.31496062992125984" footer="0.31496062992125984"/>
  <pageSetup scale="30" orientation="portrait" horizontalDpi="300" verticalDpi="300" r:id="rId1"/>
  <rowBreaks count="1" manualBreakCount="1">
    <brk id="2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243AB-D1C0-4785-905C-345073D3163C}">
  <dimension ref="D1:EP423"/>
  <sheetViews>
    <sheetView view="pageBreakPreview" zoomScaleNormal="100" zoomScaleSheetLayoutView="100" workbookViewId="0">
      <selection activeCell="ES23" sqref="ES23"/>
    </sheetView>
  </sheetViews>
  <sheetFormatPr defaultColWidth="9.26953125" defaultRowHeight="13" x14ac:dyDescent="0.3"/>
  <cols>
    <col min="1" max="1" width="1.7265625" style="143" customWidth="1"/>
    <col min="2" max="3" width="0.90625" style="143" customWidth="1"/>
    <col min="4" max="4" width="31.81640625" style="143" customWidth="1"/>
    <col min="5" max="5" width="3.26953125" style="143" customWidth="1"/>
    <col min="6" max="7" width="0.90625" style="143" customWidth="1"/>
    <col min="8" max="8" width="16.7265625" style="143" customWidth="1"/>
    <col min="9" max="10" width="0.90625" style="143" customWidth="1"/>
    <col min="11" max="12" width="0.90625" style="143" hidden="1" customWidth="1"/>
    <col min="13" max="13" width="16.7265625" style="143" hidden="1" customWidth="1"/>
    <col min="14" max="17" width="0.90625" style="143" hidden="1" customWidth="1"/>
    <col min="18" max="18" width="16.7265625" style="143" hidden="1" customWidth="1"/>
    <col min="19" max="19" width="2.7265625" style="143" hidden="1" customWidth="1"/>
    <col min="20" max="22" width="0.90625" style="143" hidden="1" customWidth="1"/>
    <col min="23" max="23" width="16.7265625" style="143" hidden="1" customWidth="1"/>
    <col min="24" max="27" width="0.90625" style="143" hidden="1" customWidth="1"/>
    <col min="28" max="28" width="16.7265625" style="143" hidden="1" customWidth="1"/>
    <col min="29" max="32" width="0.90625" style="143" hidden="1" customWidth="1"/>
    <col min="33" max="33" width="16.7265625" style="143" hidden="1" customWidth="1"/>
    <col min="34" max="37" width="0.90625" style="143" hidden="1" customWidth="1"/>
    <col min="38" max="38" width="16.7265625" style="143" hidden="1" customWidth="1"/>
    <col min="39" max="42" width="0.90625" style="143" hidden="1" customWidth="1"/>
    <col min="43" max="43" width="16.7265625" style="143" hidden="1" customWidth="1"/>
    <col min="44" max="47" width="0.90625" style="143" hidden="1" customWidth="1"/>
    <col min="48" max="48" width="16.7265625" style="143" hidden="1" customWidth="1"/>
    <col min="49" max="51" width="0.90625" style="143" hidden="1" customWidth="1"/>
    <col min="52" max="52" width="1.08984375" style="143" hidden="1" customWidth="1"/>
    <col min="53" max="53" width="16.7265625" style="143" hidden="1" customWidth="1"/>
    <col min="54" max="55" width="0.90625" style="143" hidden="1" customWidth="1"/>
    <col min="56" max="57" width="0.90625" style="143" customWidth="1"/>
    <col min="58" max="58" width="16.7265625" style="143" customWidth="1"/>
    <col min="59" max="60" width="0.90625" style="143" customWidth="1"/>
    <col min="61" max="62" width="0.90625" style="143" hidden="1" customWidth="1"/>
    <col min="63" max="63" width="16.7265625" style="143" hidden="1" customWidth="1"/>
    <col min="64" max="67" width="0.90625" style="143" hidden="1" customWidth="1"/>
    <col min="68" max="68" width="16.7265625" style="143" hidden="1" customWidth="1"/>
    <col min="69" max="70" width="0.90625" style="143" hidden="1" customWidth="1"/>
    <col min="71" max="72" width="0.90625" style="143" customWidth="1"/>
    <col min="73" max="73" width="16.7265625" style="143" customWidth="1"/>
    <col min="74" max="74" width="0.90625" style="143" customWidth="1"/>
    <col min="75" max="75" width="1.1796875" style="143" customWidth="1"/>
    <col min="76" max="77" width="0.90625" style="143" customWidth="1"/>
    <col min="78" max="78" width="16.7265625" style="143" customWidth="1"/>
    <col min="79" max="80" width="0.90625" style="143" customWidth="1"/>
    <col min="81" max="82" width="0.90625" style="143" hidden="1" customWidth="1"/>
    <col min="83" max="83" width="16.7265625" style="143" hidden="1" customWidth="1"/>
    <col min="84" max="87" width="0.90625" style="143" hidden="1" customWidth="1"/>
    <col min="88" max="88" width="16.7265625" style="143" hidden="1" customWidth="1"/>
    <col min="89" max="92" width="0.90625" style="143" hidden="1" customWidth="1"/>
    <col min="93" max="93" width="16.7265625" style="143" hidden="1" customWidth="1"/>
    <col min="94" max="97" width="0.90625" style="143" hidden="1" customWidth="1"/>
    <col min="98" max="98" width="16.7265625" style="143" hidden="1" customWidth="1"/>
    <col min="99" max="102" width="0.90625" style="143" hidden="1" customWidth="1"/>
    <col min="103" max="103" width="16.7265625" style="143" hidden="1" customWidth="1"/>
    <col min="104" max="107" width="0.90625" style="143" hidden="1" customWidth="1"/>
    <col min="108" max="108" width="16.7265625" style="143" hidden="1" customWidth="1"/>
    <col min="109" max="112" width="0.90625" style="143" hidden="1" customWidth="1"/>
    <col min="113" max="113" width="16.7265625" style="143" hidden="1" customWidth="1"/>
    <col min="114" max="117" width="0.90625" style="143" hidden="1" customWidth="1"/>
    <col min="118" max="118" width="16.7265625" style="143" hidden="1" customWidth="1"/>
    <col min="119" max="122" width="0.90625" style="143" hidden="1" customWidth="1"/>
    <col min="123" max="123" width="16.7265625" style="143" hidden="1" customWidth="1"/>
    <col min="124" max="125" width="0.90625" style="143" hidden="1" customWidth="1"/>
    <col min="126" max="127" width="0.90625" style="143" customWidth="1"/>
    <col min="128" max="128" width="16.7265625" style="143" customWidth="1"/>
    <col min="129" max="130" width="0.90625" style="143" customWidth="1"/>
    <col min="131" max="132" width="0.90625" style="143" hidden="1" customWidth="1"/>
    <col min="133" max="133" width="16.7265625" style="143" hidden="1" customWidth="1"/>
    <col min="134" max="137" width="0.90625" style="143" hidden="1" customWidth="1"/>
    <col min="138" max="138" width="16.7265625" style="143" hidden="1" customWidth="1"/>
    <col min="139" max="140" width="0.90625" style="143" hidden="1" customWidth="1"/>
    <col min="141" max="142" width="0.90625" style="143" customWidth="1"/>
    <col min="143" max="143" width="16.7265625" style="143" customWidth="1"/>
    <col min="144" max="144" width="0.90625" style="143" customWidth="1"/>
    <col min="145" max="145" width="1.7265625" style="143" customWidth="1"/>
    <col min="146" max="146" width="3.08984375" style="143" customWidth="1"/>
    <col min="147" max="16384" width="9.26953125" style="143"/>
  </cols>
  <sheetData>
    <row r="1" spans="4:146" x14ac:dyDescent="0.3">
      <c r="N1" s="143">
        <v>14109076861</v>
      </c>
    </row>
    <row r="2" spans="4:146" ht="5.25" customHeight="1" x14ac:dyDescent="0.3"/>
    <row r="4" spans="4:146" x14ac:dyDescent="0.3">
      <c r="D4" s="152"/>
      <c r="E4" s="152"/>
      <c r="F4" s="152"/>
      <c r="G4" s="152"/>
    </row>
    <row r="7" spans="4:146" ht="15.5" x14ac:dyDescent="0.35">
      <c r="D7" s="391" t="s">
        <v>492</v>
      </c>
      <c r="E7" s="461"/>
      <c r="F7" s="461"/>
      <c r="G7" s="461"/>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row>
    <row r="8" spans="4:146" ht="15" customHeight="1" x14ac:dyDescent="0.3">
      <c r="D8" s="146"/>
      <c r="F8" s="419"/>
      <c r="G8" s="278"/>
      <c r="H8" s="721" t="s">
        <v>33</v>
      </c>
      <c r="I8" s="721"/>
      <c r="J8" s="721"/>
      <c r="K8" s="721"/>
      <c r="L8" s="721"/>
      <c r="M8" s="722"/>
      <c r="N8" s="722"/>
      <c r="O8" s="722"/>
      <c r="P8" s="722"/>
      <c r="Q8" s="722"/>
      <c r="R8" s="722"/>
      <c r="S8" s="722"/>
      <c r="T8" s="722"/>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c r="AT8" s="722"/>
      <c r="AU8" s="722"/>
      <c r="AV8" s="722"/>
      <c r="AW8" s="722"/>
      <c r="AX8" s="722"/>
      <c r="AY8" s="722"/>
      <c r="AZ8" s="722"/>
      <c r="BA8" s="722"/>
      <c r="BB8" s="722"/>
      <c r="BC8" s="722"/>
      <c r="BD8" s="722"/>
      <c r="BE8" s="722"/>
      <c r="BF8" s="722"/>
      <c r="BG8" s="722"/>
      <c r="BH8" s="722"/>
      <c r="BI8" s="722"/>
      <c r="BJ8" s="722"/>
      <c r="BK8" s="722"/>
      <c r="BL8" s="722"/>
      <c r="BM8" s="722"/>
      <c r="BN8" s="722"/>
      <c r="BO8" s="722"/>
      <c r="BP8" s="722"/>
      <c r="BQ8" s="722"/>
      <c r="BR8" s="722"/>
      <c r="BS8" s="722"/>
      <c r="BT8" s="722"/>
      <c r="BU8" s="722"/>
      <c r="BV8" s="668"/>
      <c r="BW8" s="668"/>
      <c r="BX8" s="94"/>
      <c r="BY8" s="668"/>
      <c r="BZ8" s="721" t="s">
        <v>32</v>
      </c>
      <c r="CA8" s="721"/>
      <c r="CB8" s="721"/>
      <c r="CC8" s="721"/>
      <c r="CD8" s="721"/>
      <c r="CE8" s="722"/>
      <c r="CF8" s="722"/>
      <c r="CG8" s="722"/>
      <c r="CH8" s="722"/>
      <c r="CI8" s="722"/>
      <c r="CJ8" s="722"/>
      <c r="CK8" s="722"/>
      <c r="CL8" s="722"/>
      <c r="CM8" s="722"/>
      <c r="CN8" s="722"/>
      <c r="CO8" s="722"/>
      <c r="CP8" s="722"/>
      <c r="CQ8" s="722"/>
      <c r="CR8" s="722"/>
      <c r="CS8" s="722"/>
      <c r="CT8" s="722"/>
      <c r="CU8" s="722"/>
      <c r="CV8" s="722"/>
      <c r="CW8" s="722"/>
      <c r="CX8" s="722"/>
      <c r="CY8" s="722"/>
      <c r="CZ8" s="722"/>
      <c r="DA8" s="722"/>
      <c r="DB8" s="722"/>
      <c r="DC8" s="722"/>
      <c r="DD8" s="722"/>
      <c r="DE8" s="722"/>
      <c r="DF8" s="722"/>
      <c r="DG8" s="722"/>
      <c r="DH8" s="722"/>
      <c r="DI8" s="722"/>
      <c r="DJ8" s="722"/>
      <c r="DK8" s="722"/>
      <c r="DL8" s="722"/>
      <c r="DM8" s="722"/>
      <c r="DN8" s="722"/>
      <c r="DO8" s="722"/>
      <c r="DP8" s="722"/>
      <c r="DQ8" s="722"/>
      <c r="DR8" s="722"/>
      <c r="DS8" s="722"/>
      <c r="DT8" s="722"/>
      <c r="DU8" s="722"/>
      <c r="DV8" s="722"/>
      <c r="DW8" s="722"/>
      <c r="DX8" s="722"/>
      <c r="DY8" s="722"/>
      <c r="DZ8" s="722"/>
      <c r="EA8" s="722"/>
      <c r="EB8" s="722"/>
      <c r="EC8" s="722"/>
      <c r="ED8" s="722"/>
      <c r="EE8" s="722"/>
      <c r="EF8" s="722"/>
      <c r="EG8" s="722"/>
      <c r="EH8" s="722"/>
      <c r="EI8" s="722"/>
      <c r="EJ8" s="722"/>
      <c r="EK8" s="722"/>
      <c r="EL8" s="722"/>
      <c r="EM8" s="722"/>
      <c r="EN8" s="278"/>
      <c r="EO8" s="278"/>
      <c r="EP8" s="151"/>
    </row>
    <row r="9" spans="4:146" ht="18" customHeight="1" x14ac:dyDescent="0.3">
      <c r="D9" s="151"/>
      <c r="F9" s="402"/>
      <c r="H9" s="212" t="s">
        <v>91</v>
      </c>
      <c r="I9" s="212"/>
      <c r="J9" s="212"/>
      <c r="K9" s="226"/>
      <c r="L9" s="212"/>
      <c r="M9" s="212" t="s">
        <v>0</v>
      </c>
      <c r="N9" s="212"/>
      <c r="O9" s="212"/>
      <c r="P9" s="226"/>
      <c r="Q9" s="212"/>
      <c r="R9" s="212" t="s">
        <v>6</v>
      </c>
      <c r="S9" s="212"/>
      <c r="T9" s="212"/>
      <c r="U9" s="226"/>
      <c r="V9" s="212"/>
      <c r="W9" s="212" t="s">
        <v>7</v>
      </c>
      <c r="X9" s="212"/>
      <c r="Y9" s="212"/>
      <c r="Z9" s="226"/>
      <c r="AA9" s="212"/>
      <c r="AB9" s="212" t="s">
        <v>8</v>
      </c>
      <c r="AC9" s="212"/>
      <c r="AD9" s="212"/>
      <c r="AE9" s="226"/>
      <c r="AF9" s="212"/>
      <c r="AG9" s="212" t="s">
        <v>9</v>
      </c>
      <c r="AH9" s="212"/>
      <c r="AI9" s="212"/>
      <c r="AJ9" s="226"/>
      <c r="AK9" s="212"/>
      <c r="AL9" s="212" t="s">
        <v>10</v>
      </c>
      <c r="AM9" s="212"/>
      <c r="AN9" s="212"/>
      <c r="AO9" s="226"/>
      <c r="AP9" s="212"/>
      <c r="AQ9" s="212" t="s">
        <v>11</v>
      </c>
      <c r="AR9" s="212"/>
      <c r="AS9" s="212"/>
      <c r="AT9" s="226"/>
      <c r="AU9" s="212"/>
      <c r="AV9" s="212" t="s">
        <v>16</v>
      </c>
      <c r="AW9" s="212"/>
      <c r="AX9" s="212"/>
      <c r="AY9" s="226"/>
      <c r="AZ9" s="212"/>
      <c r="BA9" s="212" t="s">
        <v>12</v>
      </c>
      <c r="BB9" s="212"/>
      <c r="BC9" s="212"/>
      <c r="BD9" s="226"/>
      <c r="BE9" s="212"/>
      <c r="BF9" s="212" t="s">
        <v>13</v>
      </c>
      <c r="BG9" s="212"/>
      <c r="BH9" s="212"/>
      <c r="BI9" s="226"/>
      <c r="BJ9" s="212"/>
      <c r="BK9" s="212" t="s">
        <v>14</v>
      </c>
      <c r="BL9" s="212"/>
      <c r="BM9" s="212"/>
      <c r="BN9" s="226"/>
      <c r="BO9" s="212"/>
      <c r="BP9" s="212" t="s">
        <v>15</v>
      </c>
      <c r="BQ9" s="212"/>
      <c r="BR9" s="212"/>
      <c r="BS9" s="226"/>
      <c r="BT9" s="212"/>
      <c r="BU9" s="212" t="s">
        <v>2</v>
      </c>
      <c r="BV9" s="212"/>
      <c r="BW9" s="212"/>
      <c r="BX9" s="276"/>
      <c r="BY9" s="212"/>
      <c r="BZ9" s="156" t="s">
        <v>94</v>
      </c>
      <c r="CA9" s="212"/>
      <c r="CB9" s="212"/>
      <c r="CC9" s="226"/>
      <c r="CD9" s="212"/>
      <c r="CE9" s="212" t="s">
        <v>0</v>
      </c>
      <c r="CF9" s="212"/>
      <c r="CG9" s="212"/>
      <c r="CH9" s="226"/>
      <c r="CI9" s="212"/>
      <c r="CJ9" s="212" t="s">
        <v>6</v>
      </c>
      <c r="CK9" s="212"/>
      <c r="CL9" s="212"/>
      <c r="CM9" s="226"/>
      <c r="CN9" s="212"/>
      <c r="CO9" s="212" t="s">
        <v>7</v>
      </c>
      <c r="CP9" s="212"/>
      <c r="CQ9" s="212"/>
      <c r="CR9" s="226"/>
      <c r="CS9" s="212"/>
      <c r="CT9" s="212" t="s">
        <v>8</v>
      </c>
      <c r="CU9" s="212"/>
      <c r="CV9" s="212"/>
      <c r="CW9" s="226"/>
      <c r="CX9" s="212"/>
      <c r="CY9" s="212" t="s">
        <v>9</v>
      </c>
      <c r="CZ9" s="212"/>
      <c r="DA9" s="212"/>
      <c r="DB9" s="226"/>
      <c r="DC9" s="212"/>
      <c r="DD9" s="212" t="s">
        <v>10</v>
      </c>
      <c r="DE9" s="212"/>
      <c r="DF9" s="212"/>
      <c r="DG9" s="226"/>
      <c r="DH9" s="212"/>
      <c r="DI9" s="212" t="s">
        <v>11</v>
      </c>
      <c r="DJ9" s="212"/>
      <c r="DK9" s="212"/>
      <c r="DL9" s="226"/>
      <c r="DM9" s="212"/>
      <c r="DN9" s="212" t="s">
        <v>16</v>
      </c>
      <c r="DO9" s="212"/>
      <c r="DP9" s="212"/>
      <c r="DQ9" s="226"/>
      <c r="DR9" s="212"/>
      <c r="DS9" s="212" t="s">
        <v>12</v>
      </c>
      <c r="DT9" s="212"/>
      <c r="DU9" s="212"/>
      <c r="DV9" s="226"/>
      <c r="DW9" s="212"/>
      <c r="DX9" s="212" t="s">
        <v>13</v>
      </c>
      <c r="DY9" s="212"/>
      <c r="DZ9" s="212"/>
      <c r="EA9" s="226"/>
      <c r="EB9" s="212"/>
      <c r="EC9" s="212" t="s">
        <v>14</v>
      </c>
      <c r="ED9" s="212"/>
      <c r="EE9" s="212"/>
      <c r="EF9" s="226"/>
      <c r="EG9" s="212"/>
      <c r="EH9" s="212" t="s">
        <v>70</v>
      </c>
      <c r="EI9" s="212"/>
      <c r="EJ9" s="212"/>
      <c r="EK9" s="226"/>
      <c r="EL9" s="212"/>
      <c r="EM9" s="212" t="s">
        <v>2</v>
      </c>
      <c r="EP9" s="151"/>
    </row>
    <row r="10" spans="4:146" x14ac:dyDescent="0.3">
      <c r="D10" s="397" t="s">
        <v>17</v>
      </c>
      <c r="E10" s="464"/>
      <c r="F10" s="465"/>
      <c r="G10" s="464"/>
      <c r="H10" s="399" t="s">
        <v>4</v>
      </c>
      <c r="I10" s="399"/>
      <c r="J10" s="399"/>
      <c r="K10" s="210"/>
      <c r="L10" s="399"/>
      <c r="M10" s="399"/>
      <c r="N10" s="399"/>
      <c r="O10" s="399"/>
      <c r="P10" s="210"/>
      <c r="Q10" s="399"/>
      <c r="R10" s="399"/>
      <c r="S10" s="399"/>
      <c r="T10" s="399"/>
      <c r="U10" s="210"/>
      <c r="V10" s="399"/>
      <c r="W10" s="399"/>
      <c r="X10" s="399"/>
      <c r="Y10" s="399"/>
      <c r="Z10" s="210"/>
      <c r="AA10" s="399"/>
      <c r="AB10" s="399"/>
      <c r="AC10" s="399"/>
      <c r="AD10" s="399"/>
      <c r="AE10" s="210"/>
      <c r="AF10" s="399"/>
      <c r="AG10" s="399"/>
      <c r="AH10" s="399"/>
      <c r="AI10" s="399"/>
      <c r="AJ10" s="210"/>
      <c r="AK10" s="399"/>
      <c r="AL10" s="399"/>
      <c r="AM10" s="399"/>
      <c r="AN10" s="399"/>
      <c r="AO10" s="210"/>
      <c r="AP10" s="399"/>
      <c r="AQ10" s="399"/>
      <c r="AR10" s="399"/>
      <c r="AS10" s="399"/>
      <c r="AT10" s="210"/>
      <c r="AU10" s="399"/>
      <c r="AV10" s="399"/>
      <c r="AW10" s="399"/>
      <c r="AX10" s="399"/>
      <c r="AY10" s="210"/>
      <c r="AZ10" s="399"/>
      <c r="BA10" s="399"/>
      <c r="BB10" s="399"/>
      <c r="BC10" s="399"/>
      <c r="BD10" s="210"/>
      <c r="BE10" s="399"/>
      <c r="BF10" s="399"/>
      <c r="BG10" s="399"/>
      <c r="BH10" s="399"/>
      <c r="BI10" s="210"/>
      <c r="BJ10" s="399"/>
      <c r="BK10" s="399"/>
      <c r="BL10" s="399"/>
      <c r="BM10" s="399"/>
      <c r="BN10" s="210"/>
      <c r="BO10" s="399"/>
      <c r="BP10" s="399"/>
      <c r="BQ10" s="399"/>
      <c r="BR10" s="399"/>
      <c r="BS10" s="210"/>
      <c r="BT10" s="399"/>
      <c r="BU10" s="399"/>
      <c r="BV10" s="399"/>
      <c r="BW10" s="399"/>
      <c r="BX10" s="210"/>
      <c r="BY10" s="399"/>
      <c r="BZ10" s="399" t="s">
        <v>80</v>
      </c>
      <c r="CA10" s="399"/>
      <c r="CB10" s="399"/>
      <c r="CC10" s="210"/>
      <c r="CD10" s="399"/>
      <c r="CE10" s="399"/>
      <c r="CF10" s="399"/>
      <c r="CG10" s="399"/>
      <c r="CH10" s="210"/>
      <c r="CI10" s="399"/>
      <c r="CJ10" s="399"/>
      <c r="CK10" s="399"/>
      <c r="CL10" s="399"/>
      <c r="CM10" s="210"/>
      <c r="CN10" s="399"/>
      <c r="CO10" s="399"/>
      <c r="CP10" s="399"/>
      <c r="CQ10" s="399"/>
      <c r="CR10" s="210"/>
      <c r="CS10" s="399"/>
      <c r="CT10" s="399"/>
      <c r="CU10" s="399"/>
      <c r="CV10" s="399"/>
      <c r="CW10" s="210"/>
      <c r="CX10" s="399"/>
      <c r="CY10" s="399"/>
      <c r="CZ10" s="399"/>
      <c r="DA10" s="399"/>
      <c r="DB10" s="210"/>
      <c r="DC10" s="399"/>
      <c r="DD10" s="399"/>
      <c r="DE10" s="399"/>
      <c r="DF10" s="399"/>
      <c r="DG10" s="210"/>
      <c r="DH10" s="399"/>
      <c r="DI10" s="399"/>
      <c r="DJ10" s="399"/>
      <c r="DK10" s="399"/>
      <c r="DL10" s="210"/>
      <c r="DM10" s="399"/>
      <c r="DN10" s="399"/>
      <c r="DO10" s="399"/>
      <c r="DP10" s="399"/>
      <c r="DQ10" s="210"/>
      <c r="DR10" s="399"/>
      <c r="DS10" s="399"/>
      <c r="DT10" s="399"/>
      <c r="DU10" s="399"/>
      <c r="DV10" s="210"/>
      <c r="DW10" s="399"/>
      <c r="DX10" s="399"/>
      <c r="DY10" s="399"/>
      <c r="DZ10" s="399"/>
      <c r="EA10" s="210"/>
      <c r="EB10" s="399"/>
      <c r="EC10" s="399"/>
      <c r="ED10" s="399"/>
      <c r="EE10" s="399"/>
      <c r="EF10" s="210"/>
      <c r="EG10" s="399"/>
      <c r="EH10" s="399"/>
      <c r="EI10" s="399"/>
      <c r="EJ10" s="399"/>
      <c r="EK10" s="210"/>
      <c r="EL10" s="399"/>
      <c r="EM10" s="399"/>
      <c r="EN10" s="278"/>
      <c r="EO10" s="278"/>
      <c r="EP10" s="151"/>
    </row>
    <row r="11" spans="4:146" x14ac:dyDescent="0.3">
      <c r="D11" s="467"/>
      <c r="E11" s="422"/>
      <c r="F11" s="387"/>
      <c r="G11" s="422"/>
      <c r="H11" s="422"/>
      <c r="I11" s="422"/>
      <c r="J11" s="422"/>
      <c r="K11" s="387"/>
      <c r="L11" s="422"/>
      <c r="M11" s="422"/>
      <c r="N11" s="422"/>
      <c r="O11" s="422"/>
      <c r="P11" s="387"/>
      <c r="Q11" s="422"/>
      <c r="R11" s="422"/>
      <c r="S11" s="422"/>
      <c r="T11" s="422"/>
      <c r="U11" s="387"/>
      <c r="V11" s="422"/>
      <c r="W11" s="422"/>
      <c r="X11" s="422"/>
      <c r="Y11" s="422"/>
      <c r="Z11" s="387"/>
      <c r="AA11" s="422"/>
      <c r="AB11" s="422"/>
      <c r="AC11" s="422"/>
      <c r="AD11" s="422"/>
      <c r="AE11" s="387"/>
      <c r="AF11" s="422"/>
      <c r="AG11" s="422"/>
      <c r="AH11" s="422"/>
      <c r="AI11" s="422"/>
      <c r="AJ11" s="387"/>
      <c r="AK11" s="422"/>
      <c r="AL11" s="422"/>
      <c r="AM11" s="422"/>
      <c r="AN11" s="422"/>
      <c r="AO11" s="387"/>
      <c r="AP11" s="422"/>
      <c r="AQ11" s="422"/>
      <c r="AR11" s="422"/>
      <c r="AS11" s="422"/>
      <c r="AT11" s="387"/>
      <c r="AU11" s="422"/>
      <c r="AV11" s="422"/>
      <c r="AW11" s="422"/>
      <c r="AX11" s="422"/>
      <c r="AY11" s="387"/>
      <c r="AZ11" s="422"/>
      <c r="BA11" s="422"/>
      <c r="BB11" s="422"/>
      <c r="BC11" s="422"/>
      <c r="BD11" s="387"/>
      <c r="BE11" s="422"/>
      <c r="BF11" s="422"/>
      <c r="BG11" s="422"/>
      <c r="BH11" s="422"/>
      <c r="BI11" s="387"/>
      <c r="BJ11" s="422"/>
      <c r="BK11" s="422"/>
      <c r="BL11" s="422"/>
      <c r="BM11" s="422"/>
      <c r="BN11" s="387"/>
      <c r="BO11" s="422"/>
      <c r="BP11" s="422"/>
      <c r="BQ11" s="422"/>
      <c r="BR11" s="422"/>
      <c r="BS11" s="387"/>
      <c r="BT11" s="422"/>
      <c r="BX11" s="402"/>
      <c r="BZ11" s="422"/>
      <c r="CA11" s="422"/>
      <c r="CB11" s="422"/>
      <c r="CC11" s="387"/>
      <c r="CD11" s="422"/>
      <c r="CE11" s="422"/>
      <c r="CF11" s="422"/>
      <c r="CG11" s="422"/>
      <c r="CH11" s="387"/>
      <c r="CI11" s="422"/>
      <c r="CJ11" s="422"/>
      <c r="CK11" s="422"/>
      <c r="CL11" s="422"/>
      <c r="CM11" s="387"/>
      <c r="CN11" s="422"/>
      <c r="CO11" s="422"/>
      <c r="CP11" s="422"/>
      <c r="CQ11" s="422"/>
      <c r="CR11" s="387"/>
      <c r="CS11" s="422"/>
      <c r="CT11" s="422"/>
      <c r="CU11" s="422"/>
      <c r="CV11" s="422"/>
      <c r="CW11" s="387"/>
      <c r="CX11" s="422"/>
      <c r="CY11" s="422"/>
      <c r="CZ11" s="422"/>
      <c r="DA11" s="422"/>
      <c r="DB11" s="387"/>
      <c r="DC11" s="422"/>
      <c r="DD11" s="422"/>
      <c r="DE11" s="422"/>
      <c r="DF11" s="422"/>
      <c r="DG11" s="387"/>
      <c r="DH11" s="422"/>
      <c r="DI11" s="422"/>
      <c r="DJ11" s="422"/>
      <c r="DK11" s="422"/>
      <c r="DL11" s="387"/>
      <c r="DM11" s="422"/>
      <c r="DN11" s="422"/>
      <c r="DO11" s="422"/>
      <c r="DP11" s="422"/>
      <c r="DQ11" s="387"/>
      <c r="DR11" s="422"/>
      <c r="DS11" s="422"/>
      <c r="DT11" s="422"/>
      <c r="DU11" s="422"/>
      <c r="DV11" s="387"/>
      <c r="DW11" s="422"/>
      <c r="DX11" s="422"/>
      <c r="DY11" s="422"/>
      <c r="DZ11" s="422"/>
      <c r="EA11" s="387"/>
      <c r="EB11" s="422"/>
      <c r="EC11" s="422"/>
      <c r="ED11" s="422"/>
      <c r="EE11" s="422"/>
      <c r="EF11" s="387"/>
      <c r="EG11" s="422"/>
      <c r="EH11" s="422"/>
      <c r="EI11" s="422"/>
      <c r="EJ11" s="422"/>
      <c r="EK11" s="387"/>
      <c r="EL11" s="422"/>
      <c r="EP11" s="151"/>
    </row>
    <row r="12" spans="4:146" s="152" customFormat="1" x14ac:dyDescent="0.3">
      <c r="D12" s="200" t="s">
        <v>493</v>
      </c>
      <c r="F12" s="404"/>
      <c r="H12" s="21">
        <v>144071202</v>
      </c>
      <c r="I12" s="21"/>
      <c r="J12" s="21"/>
      <c r="K12" s="338"/>
      <c r="L12" s="21"/>
      <c r="M12" s="424">
        <v>5089778</v>
      </c>
      <c r="N12" s="424"/>
      <c r="O12" s="424"/>
      <c r="P12" s="423"/>
      <c r="Q12" s="424"/>
      <c r="R12" s="424">
        <v>5770779</v>
      </c>
      <c r="S12" s="424"/>
      <c r="T12" s="424"/>
      <c r="U12" s="423"/>
      <c r="V12" s="424"/>
      <c r="W12" s="424">
        <v>9784929</v>
      </c>
      <c r="X12" s="424"/>
      <c r="Y12" s="424"/>
      <c r="Z12" s="423"/>
      <c r="AA12" s="424"/>
      <c r="AB12" s="424">
        <v>7942597</v>
      </c>
      <c r="AC12" s="424"/>
      <c r="AD12" s="424"/>
      <c r="AE12" s="423"/>
      <c r="AF12" s="424"/>
      <c r="AG12" s="424">
        <v>8481695</v>
      </c>
      <c r="AH12" s="424"/>
      <c r="AI12" s="424"/>
      <c r="AJ12" s="423"/>
      <c r="AK12" s="424"/>
      <c r="AL12" s="424">
        <v>8896254</v>
      </c>
      <c r="AM12" s="424"/>
      <c r="AN12" s="424"/>
      <c r="AO12" s="423"/>
      <c r="AP12" s="424"/>
      <c r="AQ12" s="424">
        <v>10091570</v>
      </c>
      <c r="AR12" s="424"/>
      <c r="AS12" s="424"/>
      <c r="AT12" s="423"/>
      <c r="AU12" s="424"/>
      <c r="AV12" s="424">
        <v>12654748</v>
      </c>
      <c r="AW12" s="424"/>
      <c r="AX12" s="424"/>
      <c r="AY12" s="423"/>
      <c r="AZ12" s="424"/>
      <c r="BA12" s="424">
        <v>101932459</v>
      </c>
      <c r="BB12" s="424"/>
      <c r="BC12" s="424"/>
      <c r="BD12" s="423"/>
      <c r="BE12" s="424"/>
      <c r="BF12" s="424">
        <v>9195219</v>
      </c>
      <c r="BG12" s="424"/>
      <c r="BH12" s="424"/>
      <c r="BI12" s="423"/>
      <c r="BJ12" s="424"/>
      <c r="BK12" s="424">
        <v>0</v>
      </c>
      <c r="BL12" s="424"/>
      <c r="BM12" s="424"/>
      <c r="BN12" s="423"/>
      <c r="BO12" s="424"/>
      <c r="BP12" s="424">
        <v>0</v>
      </c>
      <c r="BQ12" s="424"/>
      <c r="BR12" s="424"/>
      <c r="BS12" s="423"/>
      <c r="BT12" s="424"/>
      <c r="BU12" s="424">
        <v>179840028</v>
      </c>
      <c r="BV12" s="424"/>
      <c r="BW12" s="424"/>
      <c r="BX12" s="423"/>
      <c r="BY12" s="424"/>
      <c r="BZ12" s="424">
        <v>162343188</v>
      </c>
      <c r="CA12" s="21"/>
      <c r="CB12" s="21"/>
      <c r="CC12" s="338"/>
      <c r="CD12" s="21"/>
      <c r="CE12" s="424">
        <v>13705736</v>
      </c>
      <c r="CF12" s="424"/>
      <c r="CG12" s="424"/>
      <c r="CH12" s="423"/>
      <c r="CI12" s="424"/>
      <c r="CJ12" s="424">
        <v>10453827</v>
      </c>
      <c r="CK12" s="424"/>
      <c r="CL12" s="424"/>
      <c r="CM12" s="423"/>
      <c r="CN12" s="424"/>
      <c r="CO12" s="424">
        <v>10187780</v>
      </c>
      <c r="CP12" s="424"/>
      <c r="CQ12" s="424"/>
      <c r="CR12" s="423"/>
      <c r="CS12" s="424"/>
      <c r="CT12" s="424">
        <v>8866299</v>
      </c>
      <c r="CU12" s="424"/>
      <c r="CV12" s="424"/>
      <c r="CW12" s="423"/>
      <c r="CX12" s="424"/>
      <c r="CY12" s="424">
        <v>8351479</v>
      </c>
      <c r="CZ12" s="424"/>
      <c r="DA12" s="424"/>
      <c r="DB12" s="423"/>
      <c r="DC12" s="424"/>
      <c r="DD12" s="424">
        <v>946098</v>
      </c>
      <c r="DE12" s="424"/>
      <c r="DF12" s="424"/>
      <c r="DG12" s="423"/>
      <c r="DH12" s="424"/>
      <c r="DI12" s="424">
        <v>23774218</v>
      </c>
      <c r="DJ12" s="424"/>
      <c r="DK12" s="424"/>
      <c r="DL12" s="423"/>
      <c r="DM12" s="424"/>
      <c r="DN12" s="424">
        <v>4925565</v>
      </c>
      <c r="DO12" s="424"/>
      <c r="DP12" s="424"/>
      <c r="DQ12" s="423"/>
      <c r="DR12" s="424"/>
      <c r="DS12" s="424">
        <v>6760156</v>
      </c>
      <c r="DT12" s="424"/>
      <c r="DU12" s="424"/>
      <c r="DV12" s="423"/>
      <c r="DW12" s="424"/>
      <c r="DX12" s="424">
        <v>59318311</v>
      </c>
      <c r="DY12" s="424"/>
      <c r="DZ12" s="424"/>
      <c r="EA12" s="423"/>
      <c r="EB12" s="424"/>
      <c r="EC12" s="424">
        <v>7489209</v>
      </c>
      <c r="ED12" s="424"/>
      <c r="EE12" s="424"/>
      <c r="EF12" s="423"/>
      <c r="EG12" s="424"/>
      <c r="EH12" s="424">
        <v>6256678</v>
      </c>
      <c r="EI12" s="424"/>
      <c r="EJ12" s="424"/>
      <c r="EK12" s="423"/>
      <c r="EL12" s="424"/>
      <c r="EM12" s="424">
        <v>147289469</v>
      </c>
      <c r="EP12" s="200"/>
    </row>
    <row r="13" spans="4:146" x14ac:dyDescent="0.3">
      <c r="D13" s="151" t="s">
        <v>494</v>
      </c>
      <c r="F13" s="402"/>
      <c r="G13" s="425"/>
      <c r="H13" s="468">
        <v>102744919</v>
      </c>
      <c r="I13" s="470"/>
      <c r="J13" s="39"/>
      <c r="K13" s="341"/>
      <c r="L13" s="425"/>
      <c r="M13" s="468">
        <v>1892755</v>
      </c>
      <c r="N13" s="470"/>
      <c r="O13" s="422"/>
      <c r="P13" s="387"/>
      <c r="Q13" s="425"/>
      <c r="R13" s="468">
        <v>946475</v>
      </c>
      <c r="S13" s="470"/>
      <c r="T13" s="422"/>
      <c r="U13" s="387"/>
      <c r="V13" s="425"/>
      <c r="W13" s="468">
        <v>413900</v>
      </c>
      <c r="X13" s="470"/>
      <c r="Y13" s="422"/>
      <c r="Z13" s="387"/>
      <c r="AA13" s="425"/>
      <c r="AB13" s="468">
        <v>509726</v>
      </c>
      <c r="AC13" s="470"/>
      <c r="AD13" s="422"/>
      <c r="AE13" s="387"/>
      <c r="AF13" s="425"/>
      <c r="AG13" s="468">
        <v>481932</v>
      </c>
      <c r="AH13" s="470"/>
      <c r="AI13" s="422"/>
      <c r="AJ13" s="387"/>
      <c r="AK13" s="425"/>
      <c r="AL13" s="468">
        <v>394961</v>
      </c>
      <c r="AM13" s="470"/>
      <c r="AN13" s="422"/>
      <c r="AO13" s="387"/>
      <c r="AP13" s="425"/>
      <c r="AQ13" s="468">
        <v>486039</v>
      </c>
      <c r="AR13" s="470"/>
      <c r="AS13" s="422"/>
      <c r="AT13" s="387"/>
      <c r="AU13" s="425"/>
      <c r="AV13" s="468">
        <v>514052</v>
      </c>
      <c r="AW13" s="470"/>
      <c r="AX13" s="422"/>
      <c r="AY13" s="387"/>
      <c r="AZ13" s="425"/>
      <c r="BA13" s="468">
        <v>96145194</v>
      </c>
      <c r="BB13" s="470"/>
      <c r="BC13" s="422"/>
      <c r="BD13" s="387"/>
      <c r="BE13" s="425"/>
      <c r="BF13" s="468">
        <v>278969</v>
      </c>
      <c r="BG13" s="470"/>
      <c r="BH13" s="422"/>
      <c r="BI13" s="387"/>
      <c r="BJ13" s="425"/>
      <c r="BK13" s="468">
        <v>0</v>
      </c>
      <c r="BL13" s="470"/>
      <c r="BM13" s="422"/>
      <c r="BN13" s="387"/>
      <c r="BO13" s="425"/>
      <c r="BP13" s="468">
        <v>0</v>
      </c>
      <c r="BQ13" s="470"/>
      <c r="BR13" s="387"/>
      <c r="BS13" s="387"/>
      <c r="BT13" s="425"/>
      <c r="BU13" s="468">
        <v>102064003</v>
      </c>
      <c r="BV13" s="470"/>
      <c r="BW13" s="422"/>
      <c r="BX13" s="387"/>
      <c r="BY13" s="425"/>
      <c r="BZ13" s="468">
        <v>61000694</v>
      </c>
      <c r="CA13" s="470"/>
      <c r="CB13" s="39"/>
      <c r="CC13" s="341"/>
      <c r="CD13" s="425"/>
      <c r="CE13" s="468">
        <v>874758</v>
      </c>
      <c r="CF13" s="470"/>
      <c r="CG13" s="422"/>
      <c r="CH13" s="387"/>
      <c r="CI13" s="425"/>
      <c r="CJ13" s="468">
        <v>1254261</v>
      </c>
      <c r="CK13" s="470"/>
      <c r="CL13" s="422"/>
      <c r="CM13" s="387"/>
      <c r="CN13" s="425"/>
      <c r="CO13" s="468">
        <v>810875</v>
      </c>
      <c r="CP13" s="470"/>
      <c r="CQ13" s="422"/>
      <c r="CR13" s="387"/>
      <c r="CS13" s="425"/>
      <c r="CT13" s="468">
        <v>441159</v>
      </c>
      <c r="CU13" s="470"/>
      <c r="CV13" s="422"/>
      <c r="CW13" s="387"/>
      <c r="CX13" s="425"/>
      <c r="CY13" s="468">
        <v>396649</v>
      </c>
      <c r="CZ13" s="470"/>
      <c r="DA13" s="422"/>
      <c r="DB13" s="387"/>
      <c r="DC13" s="425"/>
      <c r="DD13" s="468">
        <v>474205</v>
      </c>
      <c r="DE13" s="470"/>
      <c r="DF13" s="422"/>
      <c r="DG13" s="387"/>
      <c r="DH13" s="425"/>
      <c r="DI13" s="468">
        <v>197318</v>
      </c>
      <c r="DJ13" s="470"/>
      <c r="DK13" s="422"/>
      <c r="DL13" s="387"/>
      <c r="DM13" s="425"/>
      <c r="DN13" s="468">
        <v>748772</v>
      </c>
      <c r="DO13" s="470"/>
      <c r="DP13" s="422"/>
      <c r="DQ13" s="387"/>
      <c r="DR13" s="425"/>
      <c r="DS13" s="468">
        <v>280537</v>
      </c>
      <c r="DT13" s="470"/>
      <c r="DU13" s="422"/>
      <c r="DV13" s="387"/>
      <c r="DW13" s="425"/>
      <c r="DX13" s="468">
        <v>54789195</v>
      </c>
      <c r="DY13" s="470"/>
      <c r="DZ13" s="422"/>
      <c r="EA13" s="387"/>
      <c r="EB13" s="425"/>
      <c r="EC13" s="468">
        <v>346836</v>
      </c>
      <c r="ED13" s="470"/>
      <c r="EE13" s="422"/>
      <c r="EF13" s="387"/>
      <c r="EG13" s="425"/>
      <c r="EH13" s="468">
        <v>386129</v>
      </c>
      <c r="EI13" s="470"/>
      <c r="EJ13" s="422"/>
      <c r="EK13" s="387"/>
      <c r="EL13" s="425"/>
      <c r="EM13" s="468">
        <v>60267729</v>
      </c>
      <c r="EN13" s="470"/>
      <c r="EP13" s="151"/>
    </row>
    <row r="14" spans="4:146" x14ac:dyDescent="0.3">
      <c r="D14" s="151" t="s">
        <v>495</v>
      </c>
      <c r="F14" s="402"/>
      <c r="G14" s="387"/>
      <c r="H14" s="422">
        <v>32045000</v>
      </c>
      <c r="I14" s="471"/>
      <c r="J14" s="422"/>
      <c r="K14" s="387"/>
      <c r="L14" s="387"/>
      <c r="M14" s="422">
        <v>1430000</v>
      </c>
      <c r="N14" s="471"/>
      <c r="O14" s="422"/>
      <c r="P14" s="387"/>
      <c r="Q14" s="387"/>
      <c r="R14" s="422">
        <v>2925000</v>
      </c>
      <c r="S14" s="471"/>
      <c r="T14" s="422"/>
      <c r="U14" s="387"/>
      <c r="V14" s="387"/>
      <c r="W14" s="422">
        <v>6910000</v>
      </c>
      <c r="X14" s="471"/>
      <c r="Y14" s="422"/>
      <c r="Z14" s="387"/>
      <c r="AA14" s="387"/>
      <c r="AB14" s="422">
        <v>6155000</v>
      </c>
      <c r="AC14" s="471"/>
      <c r="AD14" s="422"/>
      <c r="AE14" s="387"/>
      <c r="AF14" s="387"/>
      <c r="AG14" s="422">
        <v>7095000</v>
      </c>
      <c r="AH14" s="471"/>
      <c r="AI14" s="422"/>
      <c r="AJ14" s="387"/>
      <c r="AK14" s="387"/>
      <c r="AL14" s="422">
        <v>7530000</v>
      </c>
      <c r="AM14" s="471"/>
      <c r="AN14" s="422"/>
      <c r="AO14" s="387"/>
      <c r="AP14" s="387"/>
      <c r="AQ14" s="422">
        <v>8400000</v>
      </c>
      <c r="AR14" s="471"/>
      <c r="AS14" s="422"/>
      <c r="AT14" s="387"/>
      <c r="AU14" s="387"/>
      <c r="AV14" s="422">
        <v>6720000</v>
      </c>
      <c r="AW14" s="471"/>
      <c r="AX14" s="422"/>
      <c r="AY14" s="387"/>
      <c r="AZ14" s="387"/>
      <c r="BA14" s="422">
        <v>5005000</v>
      </c>
      <c r="BB14" s="471"/>
      <c r="BC14" s="422"/>
      <c r="BD14" s="387"/>
      <c r="BE14" s="387"/>
      <c r="BF14" s="422">
        <v>7140000</v>
      </c>
      <c r="BG14" s="471"/>
      <c r="BH14" s="422"/>
      <c r="BI14" s="387"/>
      <c r="BJ14" s="387"/>
      <c r="BK14" s="422">
        <v>0</v>
      </c>
      <c r="BL14" s="471"/>
      <c r="BM14" s="422"/>
      <c r="BN14" s="387"/>
      <c r="BO14" s="387"/>
      <c r="BP14" s="422">
        <v>0</v>
      </c>
      <c r="BQ14" s="471"/>
      <c r="BR14" s="387"/>
      <c r="BS14" s="387"/>
      <c r="BT14" s="387"/>
      <c r="BU14" s="422">
        <v>59310000</v>
      </c>
      <c r="BV14" s="471"/>
      <c r="BW14" s="422"/>
      <c r="BX14" s="387"/>
      <c r="BY14" s="387"/>
      <c r="BZ14" s="422">
        <v>86480920</v>
      </c>
      <c r="CA14" s="471"/>
      <c r="CB14" s="422"/>
      <c r="CC14" s="387"/>
      <c r="CD14" s="387"/>
      <c r="CE14" s="422">
        <v>12160812</v>
      </c>
      <c r="CF14" s="471"/>
      <c r="CG14" s="422"/>
      <c r="CH14" s="387"/>
      <c r="CI14" s="387"/>
      <c r="CJ14" s="422">
        <v>8767326</v>
      </c>
      <c r="CK14" s="471"/>
      <c r="CL14" s="422"/>
      <c r="CM14" s="387"/>
      <c r="CN14" s="387"/>
      <c r="CO14" s="422">
        <v>8828050</v>
      </c>
      <c r="CP14" s="471"/>
      <c r="CQ14" s="422"/>
      <c r="CR14" s="387"/>
      <c r="CS14" s="387"/>
      <c r="CT14" s="422">
        <v>8425140</v>
      </c>
      <c r="CU14" s="471"/>
      <c r="CV14" s="422"/>
      <c r="CW14" s="387"/>
      <c r="CX14" s="387"/>
      <c r="CY14" s="422">
        <v>7608536</v>
      </c>
      <c r="CZ14" s="471"/>
      <c r="DA14" s="422"/>
      <c r="DB14" s="387"/>
      <c r="DC14" s="387"/>
      <c r="DD14" s="422">
        <v>0</v>
      </c>
      <c r="DE14" s="471"/>
      <c r="DF14" s="422"/>
      <c r="DG14" s="387"/>
      <c r="DH14" s="387"/>
      <c r="DI14" s="422">
        <v>21163957</v>
      </c>
      <c r="DJ14" s="471"/>
      <c r="DK14" s="422"/>
      <c r="DL14" s="387"/>
      <c r="DM14" s="387"/>
      <c r="DN14" s="422">
        <v>4078580</v>
      </c>
      <c r="DO14" s="471"/>
      <c r="DP14" s="422"/>
      <c r="DQ14" s="387"/>
      <c r="DR14" s="387"/>
      <c r="DS14" s="422">
        <v>6028519</v>
      </c>
      <c r="DT14" s="471"/>
      <c r="DU14" s="422"/>
      <c r="DV14" s="387"/>
      <c r="DW14" s="387"/>
      <c r="DX14" s="422">
        <v>3570000</v>
      </c>
      <c r="DY14" s="471"/>
      <c r="DZ14" s="422"/>
      <c r="EA14" s="387"/>
      <c r="EB14" s="387"/>
      <c r="EC14" s="422">
        <v>2850000</v>
      </c>
      <c r="ED14" s="471"/>
      <c r="EE14" s="422"/>
      <c r="EF14" s="387"/>
      <c r="EG14" s="387"/>
      <c r="EH14" s="422">
        <v>3000000</v>
      </c>
      <c r="EI14" s="471"/>
      <c r="EJ14" s="422"/>
      <c r="EK14" s="387"/>
      <c r="EL14" s="387"/>
      <c r="EM14" s="422">
        <v>80630920</v>
      </c>
      <c r="EN14" s="471"/>
      <c r="EP14" s="151"/>
    </row>
    <row r="15" spans="4:146" x14ac:dyDescent="0.3">
      <c r="D15" s="151" t="s">
        <v>496</v>
      </c>
      <c r="F15" s="402"/>
      <c r="G15" s="387"/>
      <c r="H15" s="422">
        <v>9281283</v>
      </c>
      <c r="I15" s="471"/>
      <c r="J15" s="39"/>
      <c r="K15" s="341"/>
      <c r="L15" s="387"/>
      <c r="M15" s="422">
        <v>1767023</v>
      </c>
      <c r="N15" s="471"/>
      <c r="O15" s="39"/>
      <c r="P15" s="341"/>
      <c r="Q15" s="387"/>
      <c r="R15" s="422">
        <v>1899304</v>
      </c>
      <c r="S15" s="471"/>
      <c r="T15" s="422"/>
      <c r="U15" s="387"/>
      <c r="V15" s="387"/>
      <c r="W15" s="422">
        <v>2461029</v>
      </c>
      <c r="X15" s="471"/>
      <c r="Y15" s="422"/>
      <c r="Z15" s="387"/>
      <c r="AA15" s="387"/>
      <c r="AB15" s="422">
        <v>1277871</v>
      </c>
      <c r="AC15" s="471"/>
      <c r="AD15" s="422"/>
      <c r="AE15" s="387"/>
      <c r="AF15" s="387"/>
      <c r="AG15" s="422">
        <v>904763</v>
      </c>
      <c r="AH15" s="471"/>
      <c r="AI15" s="422"/>
      <c r="AJ15" s="387"/>
      <c r="AK15" s="387"/>
      <c r="AL15" s="422">
        <v>971293</v>
      </c>
      <c r="AM15" s="471"/>
      <c r="AN15" s="422"/>
      <c r="AO15" s="387"/>
      <c r="AP15" s="387"/>
      <c r="AQ15" s="422">
        <v>1205531</v>
      </c>
      <c r="AR15" s="471"/>
      <c r="AS15" s="422"/>
      <c r="AT15" s="387"/>
      <c r="AU15" s="387"/>
      <c r="AV15" s="422">
        <v>5420696</v>
      </c>
      <c r="AW15" s="471"/>
      <c r="AX15" s="422"/>
      <c r="AY15" s="387"/>
      <c r="AZ15" s="387"/>
      <c r="BA15" s="422">
        <v>782265</v>
      </c>
      <c r="BB15" s="471"/>
      <c r="BC15" s="422"/>
      <c r="BD15" s="387"/>
      <c r="BE15" s="387"/>
      <c r="BF15" s="422">
        <v>1776250</v>
      </c>
      <c r="BG15" s="471"/>
      <c r="BH15" s="422"/>
      <c r="BI15" s="387"/>
      <c r="BJ15" s="387"/>
      <c r="BK15" s="422">
        <v>0</v>
      </c>
      <c r="BL15" s="471"/>
      <c r="BM15" s="422"/>
      <c r="BN15" s="387"/>
      <c r="BO15" s="387"/>
      <c r="BP15" s="422">
        <v>0</v>
      </c>
      <c r="BQ15" s="471"/>
      <c r="BR15" s="387"/>
      <c r="BS15" s="387"/>
      <c r="BT15" s="387"/>
      <c r="BU15" s="422">
        <v>18466025</v>
      </c>
      <c r="BV15" s="471"/>
      <c r="BW15" s="422"/>
      <c r="BX15" s="387"/>
      <c r="BY15" s="387"/>
      <c r="BZ15" s="422">
        <v>14861574</v>
      </c>
      <c r="CA15" s="471"/>
      <c r="CB15" s="39"/>
      <c r="CC15" s="341"/>
      <c r="CD15" s="387"/>
      <c r="CE15" s="422">
        <v>670166</v>
      </c>
      <c r="CF15" s="471"/>
      <c r="CG15" s="39"/>
      <c r="CH15" s="341"/>
      <c r="CI15" s="387"/>
      <c r="CJ15" s="422">
        <v>432240</v>
      </c>
      <c r="CK15" s="471"/>
      <c r="CL15" s="422"/>
      <c r="CM15" s="387"/>
      <c r="CN15" s="387"/>
      <c r="CO15" s="422">
        <v>548855</v>
      </c>
      <c r="CP15" s="471"/>
      <c r="CQ15" s="422"/>
      <c r="CR15" s="387"/>
      <c r="CS15" s="387"/>
      <c r="CT15" s="422">
        <v>0</v>
      </c>
      <c r="CU15" s="471"/>
      <c r="CV15" s="422"/>
      <c r="CW15" s="387"/>
      <c r="CX15" s="387"/>
      <c r="CY15" s="422">
        <v>346294</v>
      </c>
      <c r="CZ15" s="471"/>
      <c r="DA15" s="422"/>
      <c r="DB15" s="387"/>
      <c r="DC15" s="387"/>
      <c r="DD15" s="422">
        <v>471893</v>
      </c>
      <c r="DE15" s="471"/>
      <c r="DF15" s="422"/>
      <c r="DG15" s="387"/>
      <c r="DH15" s="387"/>
      <c r="DI15" s="422">
        <v>2412943</v>
      </c>
      <c r="DJ15" s="471"/>
      <c r="DK15" s="422"/>
      <c r="DL15" s="387"/>
      <c r="DM15" s="387"/>
      <c r="DN15" s="422">
        <v>98213</v>
      </c>
      <c r="DO15" s="471"/>
      <c r="DP15" s="422"/>
      <c r="DQ15" s="387"/>
      <c r="DR15" s="387"/>
      <c r="DS15" s="422">
        <v>451100</v>
      </c>
      <c r="DT15" s="471"/>
      <c r="DU15" s="422"/>
      <c r="DV15" s="387"/>
      <c r="DW15" s="387"/>
      <c r="DX15" s="422">
        <v>959116</v>
      </c>
      <c r="DY15" s="471"/>
      <c r="DZ15" s="422"/>
      <c r="EA15" s="387"/>
      <c r="EB15" s="387"/>
      <c r="EC15" s="422">
        <v>4292373</v>
      </c>
      <c r="ED15" s="471"/>
      <c r="EE15" s="422"/>
      <c r="EF15" s="387"/>
      <c r="EG15" s="387"/>
      <c r="EH15" s="422">
        <v>2870549</v>
      </c>
      <c r="EI15" s="471"/>
      <c r="EJ15" s="422"/>
      <c r="EK15" s="387"/>
      <c r="EL15" s="387"/>
      <c r="EM15" s="422">
        <v>6390820</v>
      </c>
      <c r="EN15" s="471"/>
      <c r="EP15" s="151"/>
    </row>
    <row r="16" spans="4:146" ht="12.75" customHeight="1" x14ac:dyDescent="0.3">
      <c r="D16" s="151" t="s">
        <v>497</v>
      </c>
      <c r="F16" s="402"/>
      <c r="G16" s="434"/>
      <c r="H16" s="472">
        <v>0</v>
      </c>
      <c r="I16" s="473"/>
      <c r="J16" s="39"/>
      <c r="K16" s="341"/>
      <c r="L16" s="434"/>
      <c r="M16" s="472">
        <v>0</v>
      </c>
      <c r="N16" s="473"/>
      <c r="O16" s="39"/>
      <c r="P16" s="341"/>
      <c r="Q16" s="434"/>
      <c r="R16" s="472">
        <v>0</v>
      </c>
      <c r="S16" s="473"/>
      <c r="T16" s="422"/>
      <c r="U16" s="387"/>
      <c r="V16" s="434"/>
      <c r="W16" s="472">
        <v>0</v>
      </c>
      <c r="X16" s="473"/>
      <c r="Y16" s="422"/>
      <c r="Z16" s="387"/>
      <c r="AA16" s="434"/>
      <c r="AB16" s="472">
        <v>0</v>
      </c>
      <c r="AC16" s="473"/>
      <c r="AD16" s="422"/>
      <c r="AE16" s="387"/>
      <c r="AF16" s="434"/>
      <c r="AG16" s="472">
        <v>0</v>
      </c>
      <c r="AH16" s="473"/>
      <c r="AI16" s="422"/>
      <c r="AJ16" s="387"/>
      <c r="AK16" s="434"/>
      <c r="AL16" s="472">
        <v>0</v>
      </c>
      <c r="AM16" s="473"/>
      <c r="AN16" s="422"/>
      <c r="AO16" s="387"/>
      <c r="AP16" s="434"/>
      <c r="AQ16" s="472">
        <v>0</v>
      </c>
      <c r="AR16" s="473"/>
      <c r="AS16" s="422"/>
      <c r="AT16" s="387"/>
      <c r="AU16" s="434"/>
      <c r="AV16" s="472">
        <v>0</v>
      </c>
      <c r="AW16" s="473"/>
      <c r="AX16" s="422"/>
      <c r="AY16" s="387"/>
      <c r="AZ16" s="434"/>
      <c r="BA16" s="472">
        <v>0</v>
      </c>
      <c r="BB16" s="473"/>
      <c r="BC16" s="422"/>
      <c r="BD16" s="387"/>
      <c r="BE16" s="434"/>
      <c r="BF16" s="472">
        <v>0</v>
      </c>
      <c r="BG16" s="473"/>
      <c r="BH16" s="422"/>
      <c r="BI16" s="387"/>
      <c r="BJ16" s="434"/>
      <c r="BK16" s="472">
        <v>0</v>
      </c>
      <c r="BL16" s="473"/>
      <c r="BM16" s="422"/>
      <c r="BN16" s="387"/>
      <c r="BO16" s="434"/>
      <c r="BP16" s="472">
        <v>0</v>
      </c>
      <c r="BQ16" s="473"/>
      <c r="BR16" s="422"/>
      <c r="BS16" s="387"/>
      <c r="BT16" s="434"/>
      <c r="BU16" s="472">
        <v>0</v>
      </c>
      <c r="BV16" s="473"/>
      <c r="BW16" s="422"/>
      <c r="BX16" s="387"/>
      <c r="BY16" s="434"/>
      <c r="BZ16" s="472">
        <v>0</v>
      </c>
      <c r="CA16" s="473"/>
      <c r="CB16" s="39"/>
      <c r="CC16" s="341"/>
      <c r="CD16" s="434"/>
      <c r="CE16" s="472">
        <v>0</v>
      </c>
      <c r="CF16" s="473"/>
      <c r="CG16" s="39"/>
      <c r="CH16" s="341"/>
      <c r="CI16" s="434"/>
      <c r="CJ16" s="472">
        <v>0</v>
      </c>
      <c r="CK16" s="473"/>
      <c r="CL16" s="422"/>
      <c r="CM16" s="387"/>
      <c r="CN16" s="434"/>
      <c r="CO16" s="472">
        <v>0</v>
      </c>
      <c r="CP16" s="473"/>
      <c r="CQ16" s="422"/>
      <c r="CR16" s="387"/>
      <c r="CS16" s="434"/>
      <c r="CT16" s="472">
        <v>0</v>
      </c>
      <c r="CU16" s="473"/>
      <c r="CV16" s="422"/>
      <c r="CW16" s="387"/>
      <c r="CX16" s="434"/>
      <c r="CY16" s="472">
        <v>0</v>
      </c>
      <c r="CZ16" s="473"/>
      <c r="DA16" s="422"/>
      <c r="DB16" s="387"/>
      <c r="DC16" s="434"/>
      <c r="DD16" s="472">
        <v>0</v>
      </c>
      <c r="DE16" s="473"/>
      <c r="DF16" s="422"/>
      <c r="DG16" s="387"/>
      <c r="DH16" s="434"/>
      <c r="DI16" s="472">
        <v>0</v>
      </c>
      <c r="DJ16" s="473"/>
      <c r="DK16" s="422"/>
      <c r="DL16" s="387"/>
      <c r="DM16" s="434"/>
      <c r="DN16" s="472">
        <v>0</v>
      </c>
      <c r="DO16" s="473"/>
      <c r="DP16" s="422"/>
      <c r="DQ16" s="387"/>
      <c r="DR16" s="434"/>
      <c r="DS16" s="472">
        <v>0</v>
      </c>
      <c r="DT16" s="473"/>
      <c r="DU16" s="422"/>
      <c r="DV16" s="387"/>
      <c r="DW16" s="434"/>
      <c r="DX16" s="472">
        <v>0</v>
      </c>
      <c r="DY16" s="473"/>
      <c r="DZ16" s="422"/>
      <c r="EA16" s="387"/>
      <c r="EB16" s="434"/>
      <c r="EC16" s="472">
        <v>0</v>
      </c>
      <c r="ED16" s="473"/>
      <c r="EE16" s="422"/>
      <c r="EF16" s="387"/>
      <c r="EG16" s="434"/>
      <c r="EH16" s="472">
        <v>0</v>
      </c>
      <c r="EI16" s="473"/>
      <c r="EJ16" s="422"/>
      <c r="EK16" s="387"/>
      <c r="EL16" s="434"/>
      <c r="EM16" s="472">
        <v>0</v>
      </c>
      <c r="EN16" s="473"/>
      <c r="EP16" s="151"/>
    </row>
    <row r="17" spans="4:146" x14ac:dyDescent="0.3">
      <c r="D17" s="151"/>
      <c r="F17" s="402"/>
      <c r="H17" s="711"/>
      <c r="I17" s="422"/>
      <c r="J17" s="422"/>
      <c r="K17" s="387"/>
      <c r="L17" s="422"/>
      <c r="M17" s="422"/>
      <c r="N17" s="422"/>
      <c r="O17" s="422"/>
      <c r="P17" s="387"/>
      <c r="Q17" s="468"/>
      <c r="R17" s="422"/>
      <c r="S17" s="468"/>
      <c r="T17" s="422"/>
      <c r="U17" s="387"/>
      <c r="V17" s="468"/>
      <c r="W17" s="422"/>
      <c r="X17" s="468"/>
      <c r="Y17" s="422"/>
      <c r="Z17" s="387"/>
      <c r="AA17" s="468"/>
      <c r="AB17" s="422"/>
      <c r="AC17" s="468"/>
      <c r="AD17" s="422"/>
      <c r="AE17" s="387"/>
      <c r="AF17" s="468"/>
      <c r="AG17" s="422"/>
      <c r="AH17" s="468"/>
      <c r="AI17" s="422"/>
      <c r="AJ17" s="387"/>
      <c r="AK17" s="468"/>
      <c r="AL17" s="422"/>
      <c r="AM17" s="468"/>
      <c r="AN17" s="422"/>
      <c r="AO17" s="387"/>
      <c r="AP17" s="468"/>
      <c r="AQ17" s="422"/>
      <c r="AR17" s="468"/>
      <c r="AS17" s="422"/>
      <c r="AT17" s="387"/>
      <c r="AU17" s="422"/>
      <c r="AV17" s="422"/>
      <c r="AW17" s="422"/>
      <c r="AX17" s="422"/>
      <c r="AY17" s="387"/>
      <c r="AZ17" s="422"/>
      <c r="BA17" s="422"/>
      <c r="BB17" s="468"/>
      <c r="BC17" s="422"/>
      <c r="BD17" s="387"/>
      <c r="BE17" s="422"/>
      <c r="BF17" s="422"/>
      <c r="BG17" s="422"/>
      <c r="BH17" s="422"/>
      <c r="BI17" s="387"/>
      <c r="BJ17" s="468"/>
      <c r="BK17" s="422"/>
      <c r="BL17" s="468"/>
      <c r="BM17" s="422"/>
      <c r="BN17" s="387"/>
      <c r="BO17" s="468"/>
      <c r="BP17" s="422"/>
      <c r="BQ17" s="468"/>
      <c r="BR17" s="422"/>
      <c r="BS17" s="387"/>
      <c r="BT17" s="422"/>
      <c r="BU17" s="422"/>
      <c r="BV17" s="422"/>
      <c r="BW17" s="422"/>
      <c r="BX17" s="387"/>
      <c r="BY17" s="422"/>
      <c r="BZ17" s="422"/>
      <c r="CA17" s="422"/>
      <c r="CB17" s="422"/>
      <c r="CC17" s="387"/>
      <c r="CD17" s="422"/>
      <c r="CE17" s="422"/>
      <c r="CF17" s="422"/>
      <c r="CG17" s="422"/>
      <c r="CH17" s="387"/>
      <c r="CI17" s="468"/>
      <c r="CJ17" s="422"/>
      <c r="CK17" s="468"/>
      <c r="CL17" s="422"/>
      <c r="CM17" s="387"/>
      <c r="CN17" s="468"/>
      <c r="CO17" s="422"/>
      <c r="CP17" s="468"/>
      <c r="CQ17" s="422"/>
      <c r="CR17" s="387"/>
      <c r="CS17" s="468"/>
      <c r="CT17" s="422"/>
      <c r="CU17" s="468"/>
      <c r="CV17" s="422"/>
      <c r="CW17" s="387"/>
      <c r="CX17" s="468"/>
      <c r="CY17" s="422"/>
      <c r="CZ17" s="468"/>
      <c r="DA17" s="422"/>
      <c r="DB17" s="387"/>
      <c r="DC17" s="468"/>
      <c r="DD17" s="422"/>
      <c r="DE17" s="468"/>
      <c r="DF17" s="422"/>
      <c r="DG17" s="387"/>
      <c r="DH17" s="468"/>
      <c r="DI17" s="422"/>
      <c r="DJ17" s="468"/>
      <c r="DK17" s="422"/>
      <c r="DL17" s="387"/>
      <c r="DM17" s="422"/>
      <c r="DN17" s="422"/>
      <c r="DO17" s="422"/>
      <c r="DP17" s="422"/>
      <c r="DQ17" s="387"/>
      <c r="DR17" s="422"/>
      <c r="DS17" s="422"/>
      <c r="DT17" s="468"/>
      <c r="DU17" s="422"/>
      <c r="DV17" s="387"/>
      <c r="DW17" s="422"/>
      <c r="DX17" s="422"/>
      <c r="DY17" s="422"/>
      <c r="DZ17" s="422"/>
      <c r="EA17" s="387"/>
      <c r="EB17" s="468"/>
      <c r="EC17" s="422"/>
      <c r="ED17" s="468"/>
      <c r="EE17" s="422"/>
      <c r="EF17" s="387"/>
      <c r="EG17" s="468"/>
      <c r="EH17" s="422"/>
      <c r="EI17" s="468"/>
      <c r="EJ17" s="422"/>
      <c r="EK17" s="387"/>
      <c r="EL17" s="422"/>
      <c r="EM17" s="422"/>
      <c r="EP17" s="151"/>
    </row>
    <row r="18" spans="4:146" s="152" customFormat="1" ht="12.75" customHeight="1" x14ac:dyDescent="0.3">
      <c r="D18" s="200" t="s">
        <v>498</v>
      </c>
      <c r="F18" s="404"/>
      <c r="G18" s="159"/>
      <c r="H18" s="712">
        <v>102744919</v>
      </c>
      <c r="I18" s="712"/>
      <c r="J18" s="17"/>
      <c r="K18" s="75"/>
      <c r="L18" s="712"/>
      <c r="M18" s="712">
        <v>1892755</v>
      </c>
      <c r="N18" s="712"/>
      <c r="O18" s="17"/>
      <c r="P18" s="75"/>
      <c r="Q18" s="712"/>
      <c r="R18" s="712">
        <v>946475</v>
      </c>
      <c r="S18" s="712"/>
      <c r="T18" s="17"/>
      <c r="U18" s="75"/>
      <c r="V18" s="712"/>
      <c r="W18" s="712">
        <v>413900</v>
      </c>
      <c r="X18" s="712"/>
      <c r="Y18" s="17"/>
      <c r="Z18" s="75"/>
      <c r="AA18" s="712"/>
      <c r="AB18" s="712">
        <v>509726</v>
      </c>
      <c r="AC18" s="712"/>
      <c r="AD18" s="17"/>
      <c r="AE18" s="75"/>
      <c r="AF18" s="712"/>
      <c r="AG18" s="712">
        <v>481932</v>
      </c>
      <c r="AH18" s="712"/>
      <c r="AI18" s="17"/>
      <c r="AJ18" s="75"/>
      <c r="AK18" s="712"/>
      <c r="AL18" s="712">
        <v>394961</v>
      </c>
      <c r="AM18" s="712"/>
      <c r="AN18" s="17"/>
      <c r="AO18" s="75"/>
      <c r="AP18" s="712"/>
      <c r="AQ18" s="712">
        <v>486039</v>
      </c>
      <c r="AR18" s="712"/>
      <c r="AS18" s="17"/>
      <c r="AT18" s="75"/>
      <c r="AU18" s="712"/>
      <c r="AV18" s="712">
        <v>514052</v>
      </c>
      <c r="AW18" s="712"/>
      <c r="AX18" s="17"/>
      <c r="AY18" s="75"/>
      <c r="AZ18" s="712"/>
      <c r="BA18" s="712">
        <v>96145194</v>
      </c>
      <c r="BB18" s="712"/>
      <c r="BC18" s="17"/>
      <c r="BD18" s="75"/>
      <c r="BE18" s="712"/>
      <c r="BF18" s="712">
        <v>278969</v>
      </c>
      <c r="BG18" s="712"/>
      <c r="BH18" s="17"/>
      <c r="BI18" s="75"/>
      <c r="BJ18" s="712"/>
      <c r="BK18" s="712">
        <v>0</v>
      </c>
      <c r="BL18" s="712"/>
      <c r="BM18" s="17"/>
      <c r="BN18" s="75"/>
      <c r="BO18" s="712"/>
      <c r="BP18" s="712">
        <v>0</v>
      </c>
      <c r="BQ18" s="712"/>
      <c r="BR18" s="17"/>
      <c r="BS18" s="75"/>
      <c r="BT18" s="712"/>
      <c r="BU18" s="712">
        <v>102064003</v>
      </c>
      <c r="BV18" s="712"/>
      <c r="BW18" s="17"/>
      <c r="BX18" s="75"/>
      <c r="BY18" s="712"/>
      <c r="BZ18" s="712">
        <v>61000694</v>
      </c>
      <c r="CA18" s="712"/>
      <c r="CB18" s="17"/>
      <c r="CC18" s="75"/>
      <c r="CD18" s="712"/>
      <c r="CE18" s="712">
        <v>874758</v>
      </c>
      <c r="CF18" s="712"/>
      <c r="CG18" s="17"/>
      <c r="CH18" s="75"/>
      <c r="CI18" s="712"/>
      <c r="CJ18" s="712">
        <v>1254261</v>
      </c>
      <c r="CK18" s="712"/>
      <c r="CL18" s="17"/>
      <c r="CM18" s="75"/>
      <c r="CN18" s="712"/>
      <c r="CO18" s="712">
        <v>810875</v>
      </c>
      <c r="CP18" s="712"/>
      <c r="CQ18" s="17"/>
      <c r="CR18" s="75"/>
      <c r="CS18" s="712"/>
      <c r="CT18" s="712">
        <v>441159</v>
      </c>
      <c r="CU18" s="712"/>
      <c r="CV18" s="17"/>
      <c r="CW18" s="75"/>
      <c r="CX18" s="712"/>
      <c r="CY18" s="712">
        <v>396649</v>
      </c>
      <c r="CZ18" s="712"/>
      <c r="DA18" s="17"/>
      <c r="DB18" s="75"/>
      <c r="DC18" s="712"/>
      <c r="DD18" s="712">
        <v>474205</v>
      </c>
      <c r="DE18" s="712"/>
      <c r="DF18" s="17"/>
      <c r="DG18" s="75"/>
      <c r="DH18" s="712"/>
      <c r="DI18" s="712">
        <v>197318</v>
      </c>
      <c r="DJ18" s="712"/>
      <c r="DK18" s="17"/>
      <c r="DL18" s="75"/>
      <c r="DM18" s="712"/>
      <c r="DN18" s="712">
        <v>748772</v>
      </c>
      <c r="DO18" s="712"/>
      <c r="DP18" s="17"/>
      <c r="DQ18" s="75"/>
      <c r="DR18" s="712"/>
      <c r="DS18" s="712">
        <v>280537</v>
      </c>
      <c r="DT18" s="712"/>
      <c r="DU18" s="17"/>
      <c r="DV18" s="75"/>
      <c r="DW18" s="712"/>
      <c r="DX18" s="712">
        <v>54789195</v>
      </c>
      <c r="DY18" s="712"/>
      <c r="DZ18" s="17"/>
      <c r="EA18" s="75"/>
      <c r="EB18" s="712"/>
      <c r="EC18" s="712">
        <v>346836</v>
      </c>
      <c r="ED18" s="712"/>
      <c r="EE18" s="17"/>
      <c r="EF18" s="75"/>
      <c r="EG18" s="712"/>
      <c r="EH18" s="712">
        <v>386129</v>
      </c>
      <c r="EI18" s="712"/>
      <c r="EJ18" s="17"/>
      <c r="EK18" s="75"/>
      <c r="EL18" s="712"/>
      <c r="EM18" s="712">
        <v>60267729</v>
      </c>
      <c r="EN18" s="159"/>
      <c r="EP18" s="200"/>
    </row>
    <row r="19" spans="4:146" ht="12.75" customHeight="1" x14ac:dyDescent="0.3">
      <c r="D19" s="151" t="s">
        <v>499</v>
      </c>
      <c r="F19" s="402"/>
      <c r="G19" s="402"/>
      <c r="H19" s="468">
        <v>96744919</v>
      </c>
      <c r="I19" s="19"/>
      <c r="J19" s="20"/>
      <c r="K19" s="315"/>
      <c r="L19" s="315"/>
      <c r="M19" s="20">
        <v>0</v>
      </c>
      <c r="N19" s="19"/>
      <c r="O19" s="20"/>
      <c r="P19" s="315"/>
      <c r="Q19" s="315"/>
      <c r="R19" s="20">
        <v>0</v>
      </c>
      <c r="S19" s="19"/>
      <c r="T19" s="20"/>
      <c r="U19" s="315"/>
      <c r="V19" s="315"/>
      <c r="W19" s="20">
        <v>0</v>
      </c>
      <c r="X19" s="19"/>
      <c r="Y19" s="20"/>
      <c r="Z19" s="315"/>
      <c r="AA19" s="315"/>
      <c r="AB19" s="20">
        <v>0</v>
      </c>
      <c r="AC19" s="19"/>
      <c r="AD19" s="20"/>
      <c r="AE19" s="315"/>
      <c r="AF19" s="315"/>
      <c r="AG19" s="20">
        <v>0</v>
      </c>
      <c r="AH19" s="19"/>
      <c r="AI19" s="20"/>
      <c r="AJ19" s="315"/>
      <c r="AK19" s="315"/>
      <c r="AL19" s="20">
        <v>0</v>
      </c>
      <c r="AM19" s="19"/>
      <c r="AN19" s="20"/>
      <c r="AO19" s="315"/>
      <c r="AP19" s="315"/>
      <c r="AQ19" s="20">
        <v>0</v>
      </c>
      <c r="AR19" s="19"/>
      <c r="AS19" s="20"/>
      <c r="AT19" s="315"/>
      <c r="AU19" s="315"/>
      <c r="AV19" s="20">
        <v>0</v>
      </c>
      <c r="AW19" s="19"/>
      <c r="AX19" s="20"/>
      <c r="AY19" s="315"/>
      <c r="AZ19" s="315"/>
      <c r="BA19" s="20">
        <v>95904919</v>
      </c>
      <c r="BB19" s="19"/>
      <c r="BC19" s="20"/>
      <c r="BD19" s="315"/>
      <c r="BE19" s="315"/>
      <c r="BF19" s="20">
        <v>0</v>
      </c>
      <c r="BG19" s="19"/>
      <c r="BH19" s="20"/>
      <c r="BI19" s="315"/>
      <c r="BJ19" s="315"/>
      <c r="BK19" s="20">
        <v>0</v>
      </c>
      <c r="BL19" s="19"/>
      <c r="BM19" s="20"/>
      <c r="BN19" s="315"/>
      <c r="BO19" s="315"/>
      <c r="BP19" s="20">
        <v>0</v>
      </c>
      <c r="BQ19" s="19"/>
      <c r="BR19" s="20"/>
      <c r="BS19" s="315"/>
      <c r="BT19" s="315"/>
      <c r="BU19" s="20">
        <v>95904919</v>
      </c>
      <c r="BV19" s="19"/>
      <c r="BW19" s="20"/>
      <c r="BX19" s="315"/>
      <c r="BY19" s="315"/>
      <c r="BZ19" s="20">
        <v>54537922</v>
      </c>
      <c r="CA19" s="19"/>
      <c r="CB19" s="20"/>
      <c r="CC19" s="315"/>
      <c r="CD19" s="315"/>
      <c r="CE19" s="20">
        <v>0</v>
      </c>
      <c r="CF19" s="19"/>
      <c r="CG19" s="20"/>
      <c r="CH19" s="315"/>
      <c r="CI19" s="315"/>
      <c r="CJ19" s="20">
        <v>0</v>
      </c>
      <c r="CK19" s="19"/>
      <c r="CL19" s="20"/>
      <c r="CM19" s="315"/>
      <c r="CN19" s="315"/>
      <c r="CO19" s="20">
        <v>0</v>
      </c>
      <c r="CP19" s="19"/>
      <c r="CQ19" s="20"/>
      <c r="CR19" s="315"/>
      <c r="CS19" s="315"/>
      <c r="CT19" s="20">
        <v>0</v>
      </c>
      <c r="CU19" s="19"/>
      <c r="CV19" s="20"/>
      <c r="CW19" s="315"/>
      <c r="CX19" s="315"/>
      <c r="CY19" s="20">
        <v>0</v>
      </c>
      <c r="CZ19" s="19"/>
      <c r="DA19" s="20"/>
      <c r="DB19" s="315"/>
      <c r="DC19" s="315"/>
      <c r="DD19" s="20">
        <v>0</v>
      </c>
      <c r="DE19" s="19"/>
      <c r="DF19" s="20"/>
      <c r="DG19" s="315"/>
      <c r="DH19" s="315"/>
      <c r="DI19" s="20">
        <v>0</v>
      </c>
      <c r="DJ19" s="19"/>
      <c r="DK19" s="20"/>
      <c r="DL19" s="315"/>
      <c r="DM19" s="315"/>
      <c r="DN19" s="20">
        <v>0</v>
      </c>
      <c r="DO19" s="19"/>
      <c r="DP19" s="20"/>
      <c r="DQ19" s="315"/>
      <c r="DR19" s="315"/>
      <c r="DS19" s="20">
        <v>0</v>
      </c>
      <c r="DT19" s="19"/>
      <c r="DU19" s="20"/>
      <c r="DV19" s="315"/>
      <c r="DW19" s="315"/>
      <c r="DX19" s="20">
        <v>54537922</v>
      </c>
      <c r="DY19" s="19"/>
      <c r="DZ19" s="20"/>
      <c r="EA19" s="315"/>
      <c r="EB19" s="315"/>
      <c r="EC19" s="20">
        <v>0</v>
      </c>
      <c r="ED19" s="19"/>
      <c r="EE19" s="20"/>
      <c r="EF19" s="315"/>
      <c r="EG19" s="315"/>
      <c r="EH19" s="20">
        <v>0</v>
      </c>
      <c r="EI19" s="19"/>
      <c r="EJ19" s="20"/>
      <c r="EK19" s="315"/>
      <c r="EL19" s="315"/>
      <c r="EM19" s="20">
        <v>54537922</v>
      </c>
      <c r="EN19" s="413"/>
      <c r="EP19" s="151"/>
    </row>
    <row r="20" spans="4:146" ht="12.75" customHeight="1" x14ac:dyDescent="0.3">
      <c r="D20" s="151" t="s">
        <v>500</v>
      </c>
      <c r="F20" s="402"/>
      <c r="G20" s="402"/>
      <c r="H20" s="20">
        <v>0</v>
      </c>
      <c r="I20" s="19"/>
      <c r="J20" s="20"/>
      <c r="K20" s="315"/>
      <c r="L20" s="315"/>
      <c r="M20" s="20">
        <v>0</v>
      </c>
      <c r="N20" s="19"/>
      <c r="O20" s="20"/>
      <c r="P20" s="315"/>
      <c r="Q20" s="315"/>
      <c r="R20" s="20">
        <v>0</v>
      </c>
      <c r="S20" s="19"/>
      <c r="T20" s="20"/>
      <c r="U20" s="315"/>
      <c r="V20" s="315"/>
      <c r="W20" s="20">
        <v>0</v>
      </c>
      <c r="X20" s="19"/>
      <c r="Y20" s="20"/>
      <c r="Z20" s="315"/>
      <c r="AA20" s="315"/>
      <c r="AB20" s="20">
        <v>0</v>
      </c>
      <c r="AC20" s="19"/>
      <c r="AD20" s="20"/>
      <c r="AE20" s="315"/>
      <c r="AF20" s="315"/>
      <c r="AG20" s="20">
        <v>0</v>
      </c>
      <c r="AH20" s="19"/>
      <c r="AI20" s="20"/>
      <c r="AJ20" s="315"/>
      <c r="AK20" s="315"/>
      <c r="AL20" s="20">
        <v>0</v>
      </c>
      <c r="AM20" s="19"/>
      <c r="AN20" s="20"/>
      <c r="AO20" s="315"/>
      <c r="AP20" s="315"/>
      <c r="AQ20" s="20">
        <v>0</v>
      </c>
      <c r="AR20" s="19"/>
      <c r="AS20" s="20"/>
      <c r="AT20" s="315"/>
      <c r="AU20" s="315"/>
      <c r="AV20" s="20">
        <v>0</v>
      </c>
      <c r="AW20" s="19"/>
      <c r="AX20" s="20"/>
      <c r="AY20" s="315"/>
      <c r="AZ20" s="315"/>
      <c r="BA20" s="20">
        <v>1</v>
      </c>
      <c r="BB20" s="19"/>
      <c r="BC20" s="20"/>
      <c r="BD20" s="315"/>
      <c r="BE20" s="315"/>
      <c r="BF20" s="20">
        <v>0</v>
      </c>
      <c r="BG20" s="19"/>
      <c r="BH20" s="20"/>
      <c r="BI20" s="315"/>
      <c r="BJ20" s="315"/>
      <c r="BK20" s="20">
        <v>0</v>
      </c>
      <c r="BL20" s="19"/>
      <c r="BM20" s="20"/>
      <c r="BN20" s="315"/>
      <c r="BO20" s="315"/>
      <c r="BP20" s="20">
        <v>0</v>
      </c>
      <c r="BQ20" s="19"/>
      <c r="BR20" s="20"/>
      <c r="BS20" s="315"/>
      <c r="BT20" s="315"/>
      <c r="BU20" s="20">
        <v>1</v>
      </c>
      <c r="BV20" s="19"/>
      <c r="BW20" s="20"/>
      <c r="BX20" s="315"/>
      <c r="BY20" s="315"/>
      <c r="BZ20" s="20">
        <v>3</v>
      </c>
      <c r="CA20" s="19"/>
      <c r="CB20" s="20"/>
      <c r="CC20" s="315"/>
      <c r="CD20" s="315"/>
      <c r="CE20" s="20">
        <v>1</v>
      </c>
      <c r="CF20" s="19"/>
      <c r="CG20" s="20"/>
      <c r="CH20" s="315"/>
      <c r="CI20" s="315"/>
      <c r="CJ20" s="20">
        <v>0</v>
      </c>
      <c r="CK20" s="19"/>
      <c r="CL20" s="20"/>
      <c r="CM20" s="315"/>
      <c r="CN20" s="315"/>
      <c r="CO20" s="20">
        <v>2</v>
      </c>
      <c r="CP20" s="19"/>
      <c r="CQ20" s="20"/>
      <c r="CR20" s="315"/>
      <c r="CS20" s="315"/>
      <c r="CT20" s="20">
        <v>0</v>
      </c>
      <c r="CU20" s="19"/>
      <c r="CV20" s="20"/>
      <c r="CW20" s="315"/>
      <c r="CX20" s="315"/>
      <c r="CY20" s="20">
        <v>0</v>
      </c>
      <c r="CZ20" s="19"/>
      <c r="DA20" s="20"/>
      <c r="DB20" s="315"/>
      <c r="DC20" s="315"/>
      <c r="DD20" s="20">
        <v>0</v>
      </c>
      <c r="DE20" s="19"/>
      <c r="DF20" s="20"/>
      <c r="DG20" s="315"/>
      <c r="DH20" s="315"/>
      <c r="DI20" s="20">
        <v>0</v>
      </c>
      <c r="DJ20" s="19"/>
      <c r="DK20" s="20"/>
      <c r="DL20" s="315"/>
      <c r="DM20" s="315"/>
      <c r="DN20" s="20">
        <v>0</v>
      </c>
      <c r="DO20" s="19"/>
      <c r="DP20" s="20"/>
      <c r="DQ20" s="315"/>
      <c r="DR20" s="315"/>
      <c r="DS20" s="20">
        <v>0</v>
      </c>
      <c r="DT20" s="19"/>
      <c r="DU20" s="20"/>
      <c r="DV20" s="315"/>
      <c r="DW20" s="315"/>
      <c r="DX20" s="20">
        <v>0</v>
      </c>
      <c r="DY20" s="19"/>
      <c r="DZ20" s="20"/>
      <c r="EA20" s="315"/>
      <c r="EB20" s="315"/>
      <c r="EC20" s="20">
        <v>0</v>
      </c>
      <c r="ED20" s="19"/>
      <c r="EE20" s="20"/>
      <c r="EF20" s="315"/>
      <c r="EG20" s="315"/>
      <c r="EH20" s="20">
        <v>0</v>
      </c>
      <c r="EI20" s="19"/>
      <c r="EJ20" s="20"/>
      <c r="EK20" s="315"/>
      <c r="EL20" s="315"/>
      <c r="EM20" s="20">
        <v>3</v>
      </c>
      <c r="EN20" s="19"/>
      <c r="EP20" s="151"/>
    </row>
    <row r="21" spans="4:146" ht="12.75" customHeight="1" x14ac:dyDescent="0.3">
      <c r="D21" s="151" t="s">
        <v>415</v>
      </c>
      <c r="F21" s="402"/>
      <c r="G21" s="402"/>
      <c r="H21" s="20">
        <v>6000000</v>
      </c>
      <c r="I21" s="19"/>
      <c r="J21" s="20"/>
      <c r="K21" s="315"/>
      <c r="L21" s="315"/>
      <c r="M21" s="20">
        <v>1892755</v>
      </c>
      <c r="N21" s="19"/>
      <c r="O21" s="20"/>
      <c r="P21" s="315"/>
      <c r="Q21" s="315"/>
      <c r="R21" s="20">
        <v>946475</v>
      </c>
      <c r="S21" s="19"/>
      <c r="T21" s="20"/>
      <c r="U21" s="315"/>
      <c r="V21" s="315"/>
      <c r="W21" s="20">
        <v>413900</v>
      </c>
      <c r="X21" s="19"/>
      <c r="Y21" s="20"/>
      <c r="Z21" s="315"/>
      <c r="AA21" s="315"/>
      <c r="AB21" s="20">
        <v>509726</v>
      </c>
      <c r="AC21" s="19"/>
      <c r="AD21" s="20"/>
      <c r="AE21" s="315"/>
      <c r="AF21" s="315"/>
      <c r="AG21" s="20">
        <v>481932</v>
      </c>
      <c r="AH21" s="19"/>
      <c r="AI21" s="20"/>
      <c r="AJ21" s="315"/>
      <c r="AK21" s="315"/>
      <c r="AL21" s="20">
        <v>394961</v>
      </c>
      <c r="AM21" s="19"/>
      <c r="AN21" s="20"/>
      <c r="AO21" s="315"/>
      <c r="AP21" s="315"/>
      <c r="AQ21" s="20">
        <v>486039</v>
      </c>
      <c r="AR21" s="19"/>
      <c r="AS21" s="20"/>
      <c r="AT21" s="315"/>
      <c r="AU21" s="315"/>
      <c r="AV21" s="20">
        <v>514052</v>
      </c>
      <c r="AW21" s="19"/>
      <c r="AX21" s="20"/>
      <c r="AY21" s="315"/>
      <c r="AZ21" s="315"/>
      <c r="BA21" s="20">
        <v>240274</v>
      </c>
      <c r="BB21" s="19"/>
      <c r="BC21" s="20"/>
      <c r="BD21" s="315"/>
      <c r="BE21" s="315"/>
      <c r="BF21" s="20">
        <v>278969</v>
      </c>
      <c r="BG21" s="19"/>
      <c r="BH21" s="20"/>
      <c r="BI21" s="315"/>
      <c r="BJ21" s="315"/>
      <c r="BK21" s="20">
        <v>0</v>
      </c>
      <c r="BL21" s="19"/>
      <c r="BM21" s="20"/>
      <c r="BN21" s="315"/>
      <c r="BO21" s="315"/>
      <c r="BP21" s="20">
        <v>0</v>
      </c>
      <c r="BQ21" s="19"/>
      <c r="BR21" s="20"/>
      <c r="BS21" s="315"/>
      <c r="BT21" s="315"/>
      <c r="BU21" s="20">
        <v>6159083</v>
      </c>
      <c r="BV21" s="19"/>
      <c r="BW21" s="20"/>
      <c r="BX21" s="315"/>
      <c r="BY21" s="315"/>
      <c r="BZ21" s="20">
        <v>6462769</v>
      </c>
      <c r="CA21" s="19"/>
      <c r="CB21" s="20"/>
      <c r="CC21" s="315"/>
      <c r="CD21" s="315"/>
      <c r="CE21" s="20">
        <v>874757</v>
      </c>
      <c r="CF21" s="19"/>
      <c r="CG21" s="20"/>
      <c r="CH21" s="315"/>
      <c r="CI21" s="315"/>
      <c r="CJ21" s="20">
        <v>1254261</v>
      </c>
      <c r="CK21" s="19"/>
      <c r="CL21" s="20"/>
      <c r="CM21" s="315"/>
      <c r="CN21" s="315"/>
      <c r="CO21" s="20">
        <v>810873</v>
      </c>
      <c r="CP21" s="19"/>
      <c r="CQ21" s="20"/>
      <c r="CR21" s="315"/>
      <c r="CS21" s="315"/>
      <c r="CT21" s="20">
        <v>441159</v>
      </c>
      <c r="CU21" s="19"/>
      <c r="CV21" s="20"/>
      <c r="CW21" s="315"/>
      <c r="CX21" s="315"/>
      <c r="CY21" s="20">
        <v>396649</v>
      </c>
      <c r="CZ21" s="19"/>
      <c r="DA21" s="20"/>
      <c r="DB21" s="315"/>
      <c r="DC21" s="315"/>
      <c r="DD21" s="20">
        <v>474205</v>
      </c>
      <c r="DE21" s="19"/>
      <c r="DF21" s="20"/>
      <c r="DG21" s="315"/>
      <c r="DH21" s="315"/>
      <c r="DI21" s="20">
        <v>197318</v>
      </c>
      <c r="DJ21" s="19"/>
      <c r="DK21" s="20"/>
      <c r="DL21" s="315"/>
      <c r="DM21" s="315"/>
      <c r="DN21" s="20">
        <v>748772</v>
      </c>
      <c r="DO21" s="19"/>
      <c r="DP21" s="20"/>
      <c r="DQ21" s="315"/>
      <c r="DR21" s="315"/>
      <c r="DS21" s="20">
        <v>280537</v>
      </c>
      <c r="DT21" s="19"/>
      <c r="DU21" s="20"/>
      <c r="DV21" s="315"/>
      <c r="DW21" s="315"/>
      <c r="DX21" s="20">
        <v>251273</v>
      </c>
      <c r="DY21" s="19"/>
      <c r="DZ21" s="20"/>
      <c r="EA21" s="315"/>
      <c r="EB21" s="315"/>
      <c r="EC21" s="20">
        <v>346836</v>
      </c>
      <c r="ED21" s="19"/>
      <c r="EE21" s="20"/>
      <c r="EF21" s="315"/>
      <c r="EG21" s="315"/>
      <c r="EH21" s="20">
        <v>386129</v>
      </c>
      <c r="EI21" s="19"/>
      <c r="EJ21" s="20"/>
      <c r="EK21" s="315"/>
      <c r="EL21" s="315"/>
      <c r="EM21" s="20">
        <v>5729804</v>
      </c>
      <c r="EN21" s="19"/>
      <c r="EP21" s="151"/>
    </row>
    <row r="22" spans="4:146" x14ac:dyDescent="0.3">
      <c r="D22" s="151" t="s">
        <v>501</v>
      </c>
      <c r="F22" s="402"/>
      <c r="G22" s="419"/>
      <c r="H22" s="6">
        <v>0</v>
      </c>
      <c r="I22" s="5"/>
      <c r="J22" s="20"/>
      <c r="K22" s="315"/>
      <c r="L22" s="483"/>
      <c r="M22" s="6">
        <v>0</v>
      </c>
      <c r="N22" s="5"/>
      <c r="O22" s="20"/>
      <c r="P22" s="315"/>
      <c r="Q22" s="483"/>
      <c r="R22" s="6">
        <v>0</v>
      </c>
      <c r="S22" s="5"/>
      <c r="T22" s="20"/>
      <c r="U22" s="315"/>
      <c r="V22" s="483"/>
      <c r="W22" s="6">
        <v>0</v>
      </c>
      <c r="X22" s="5"/>
      <c r="Y22" s="20"/>
      <c r="Z22" s="315"/>
      <c r="AA22" s="483"/>
      <c r="AB22" s="6">
        <v>0</v>
      </c>
      <c r="AC22" s="5"/>
      <c r="AD22" s="20"/>
      <c r="AE22" s="315"/>
      <c r="AF22" s="483"/>
      <c r="AG22" s="6">
        <v>0</v>
      </c>
      <c r="AH22" s="5"/>
      <c r="AI22" s="20"/>
      <c r="AJ22" s="315"/>
      <c r="AK22" s="483"/>
      <c r="AL22" s="6">
        <v>0</v>
      </c>
      <c r="AM22" s="5"/>
      <c r="AN22" s="20"/>
      <c r="AO22" s="315"/>
      <c r="AP22" s="483"/>
      <c r="AQ22" s="6">
        <v>0</v>
      </c>
      <c r="AR22" s="5"/>
      <c r="AS22" s="20"/>
      <c r="AT22" s="315"/>
      <c r="AU22" s="483"/>
      <c r="AV22" s="6">
        <v>0</v>
      </c>
      <c r="AW22" s="5"/>
      <c r="AX22" s="20"/>
      <c r="AY22" s="315"/>
      <c r="AZ22" s="483"/>
      <c r="BA22" s="6">
        <v>0</v>
      </c>
      <c r="BB22" s="5"/>
      <c r="BC22" s="20"/>
      <c r="BD22" s="315"/>
      <c r="BE22" s="483"/>
      <c r="BF22" s="6">
        <v>0</v>
      </c>
      <c r="BG22" s="5"/>
      <c r="BH22" s="20"/>
      <c r="BI22" s="315"/>
      <c r="BJ22" s="483"/>
      <c r="BK22" s="6">
        <v>0</v>
      </c>
      <c r="BL22" s="5"/>
      <c r="BM22" s="20"/>
      <c r="BN22" s="315"/>
      <c r="BO22" s="483"/>
      <c r="BP22" s="6">
        <v>0</v>
      </c>
      <c r="BQ22" s="5"/>
      <c r="BR22" s="20"/>
      <c r="BS22" s="315"/>
      <c r="BT22" s="483"/>
      <c r="BU22" s="6">
        <v>0</v>
      </c>
      <c r="BV22" s="5"/>
      <c r="BW22" s="20"/>
      <c r="BX22" s="315"/>
      <c r="BY22" s="483"/>
      <c r="BZ22" s="6">
        <v>0</v>
      </c>
      <c r="CA22" s="5"/>
      <c r="CB22" s="20"/>
      <c r="CC22" s="315"/>
      <c r="CD22" s="483"/>
      <c r="CE22" s="6">
        <v>0</v>
      </c>
      <c r="CF22" s="5"/>
      <c r="CG22" s="20"/>
      <c r="CH22" s="315"/>
      <c r="CI22" s="483"/>
      <c r="CJ22" s="6">
        <v>0</v>
      </c>
      <c r="CK22" s="5"/>
      <c r="CL22" s="20"/>
      <c r="CM22" s="315"/>
      <c r="CN22" s="483"/>
      <c r="CO22" s="6">
        <v>0</v>
      </c>
      <c r="CP22" s="5"/>
      <c r="CQ22" s="20"/>
      <c r="CR22" s="315"/>
      <c r="CS22" s="483"/>
      <c r="CT22" s="6">
        <v>0</v>
      </c>
      <c r="CU22" s="5"/>
      <c r="CV22" s="20"/>
      <c r="CW22" s="315"/>
      <c r="CX22" s="483"/>
      <c r="CY22" s="6">
        <v>0</v>
      </c>
      <c r="CZ22" s="5"/>
      <c r="DA22" s="20"/>
      <c r="DB22" s="315"/>
      <c r="DC22" s="483"/>
      <c r="DD22" s="6">
        <v>0</v>
      </c>
      <c r="DE22" s="5"/>
      <c r="DF22" s="20"/>
      <c r="DG22" s="315"/>
      <c r="DH22" s="483"/>
      <c r="DI22" s="6">
        <v>0</v>
      </c>
      <c r="DJ22" s="5"/>
      <c r="DK22" s="20"/>
      <c r="DL22" s="315"/>
      <c r="DM22" s="483"/>
      <c r="DN22" s="6">
        <v>0</v>
      </c>
      <c r="DO22" s="5"/>
      <c r="DP22" s="20"/>
      <c r="DQ22" s="315"/>
      <c r="DR22" s="483"/>
      <c r="DS22" s="6">
        <v>0</v>
      </c>
      <c r="DT22" s="5"/>
      <c r="DU22" s="20"/>
      <c r="DV22" s="315"/>
      <c r="DW22" s="483"/>
      <c r="DX22" s="6">
        <v>0</v>
      </c>
      <c r="DY22" s="5"/>
      <c r="DZ22" s="20"/>
      <c r="EA22" s="315"/>
      <c r="EB22" s="483"/>
      <c r="EC22" s="6">
        <v>0</v>
      </c>
      <c r="ED22" s="5"/>
      <c r="EE22" s="20"/>
      <c r="EF22" s="315"/>
      <c r="EG22" s="483"/>
      <c r="EH22" s="6">
        <v>0</v>
      </c>
      <c r="EI22" s="5"/>
      <c r="EJ22" s="20"/>
      <c r="EK22" s="315"/>
      <c r="EL22" s="483"/>
      <c r="EM22" s="6">
        <v>0</v>
      </c>
      <c r="EN22" s="5"/>
      <c r="EP22" s="151"/>
    </row>
    <row r="23" spans="4:146" x14ac:dyDescent="0.3">
      <c r="D23" s="151"/>
      <c r="F23" s="402"/>
      <c r="H23" s="20"/>
      <c r="I23" s="20"/>
      <c r="J23" s="20"/>
      <c r="K23" s="315"/>
      <c r="L23" s="20"/>
      <c r="M23" s="20"/>
      <c r="N23" s="20"/>
      <c r="O23" s="20"/>
      <c r="P23" s="315"/>
      <c r="Q23" s="20"/>
      <c r="R23" s="20"/>
      <c r="S23" s="20"/>
      <c r="T23" s="20"/>
      <c r="U23" s="315"/>
      <c r="V23" s="20"/>
      <c r="W23" s="20"/>
      <c r="X23" s="20"/>
      <c r="Y23" s="20"/>
      <c r="Z23" s="315"/>
      <c r="AA23" s="20"/>
      <c r="AB23" s="20"/>
      <c r="AC23" s="20"/>
      <c r="AD23" s="20"/>
      <c r="AE23" s="315"/>
      <c r="AF23" s="20"/>
      <c r="AG23" s="20"/>
      <c r="AH23" s="20"/>
      <c r="AI23" s="20"/>
      <c r="AJ23" s="315"/>
      <c r="AK23" s="20"/>
      <c r="AL23" s="20"/>
      <c r="AM23" s="20"/>
      <c r="AN23" s="20"/>
      <c r="AO23" s="315"/>
      <c r="AP23" s="20"/>
      <c r="AQ23" s="20"/>
      <c r="AR23" s="20"/>
      <c r="AS23" s="20"/>
      <c r="AT23" s="315"/>
      <c r="AU23" s="20"/>
      <c r="AV23" s="20"/>
      <c r="AW23" s="20"/>
      <c r="AX23" s="20"/>
      <c r="AY23" s="315"/>
      <c r="AZ23" s="20"/>
      <c r="BA23" s="20"/>
      <c r="BB23" s="20"/>
      <c r="BC23" s="20"/>
      <c r="BD23" s="315"/>
      <c r="BE23" s="20"/>
      <c r="BF23" s="20"/>
      <c r="BG23" s="20"/>
      <c r="BH23" s="20"/>
      <c r="BI23" s="315"/>
      <c r="BJ23" s="20"/>
      <c r="BK23" s="20"/>
      <c r="BL23" s="20"/>
      <c r="BM23" s="20"/>
      <c r="BN23" s="315"/>
      <c r="BO23" s="20"/>
      <c r="BP23" s="20"/>
      <c r="BQ23" s="20"/>
      <c r="BR23" s="20"/>
      <c r="BS23" s="315"/>
      <c r="BT23" s="20"/>
      <c r="BU23" s="20"/>
      <c r="BV23" s="20"/>
      <c r="BW23" s="20"/>
      <c r="BX23" s="315"/>
      <c r="BY23" s="20"/>
      <c r="BZ23" s="20"/>
      <c r="CA23" s="20"/>
      <c r="CB23" s="20"/>
      <c r="CC23" s="315"/>
      <c r="CD23" s="20"/>
      <c r="CE23" s="20"/>
      <c r="CF23" s="20"/>
      <c r="CG23" s="20"/>
      <c r="CH23" s="315"/>
      <c r="CI23" s="20"/>
      <c r="CJ23" s="20"/>
      <c r="CK23" s="20"/>
      <c r="CL23" s="20"/>
      <c r="CM23" s="315"/>
      <c r="CN23" s="20"/>
      <c r="CO23" s="20"/>
      <c r="CP23" s="20"/>
      <c r="CQ23" s="20"/>
      <c r="CR23" s="315"/>
      <c r="CS23" s="20"/>
      <c r="CT23" s="20"/>
      <c r="CU23" s="20"/>
      <c r="CV23" s="20"/>
      <c r="CW23" s="315"/>
      <c r="CX23" s="20"/>
      <c r="CY23" s="20"/>
      <c r="CZ23" s="20"/>
      <c r="DA23" s="20"/>
      <c r="DB23" s="315"/>
      <c r="DC23" s="20"/>
      <c r="DD23" s="20"/>
      <c r="DE23" s="20"/>
      <c r="DF23" s="20"/>
      <c r="DG23" s="315"/>
      <c r="DH23" s="20"/>
      <c r="DI23" s="20"/>
      <c r="DJ23" s="20"/>
      <c r="DK23" s="20"/>
      <c r="DL23" s="315"/>
      <c r="DM23" s="20"/>
      <c r="DN23" s="20"/>
      <c r="DO23" s="20"/>
      <c r="DP23" s="20"/>
      <c r="DQ23" s="315"/>
      <c r="DR23" s="20"/>
      <c r="DS23" s="20"/>
      <c r="DT23" s="20"/>
      <c r="DU23" s="20"/>
      <c r="DV23" s="315"/>
      <c r="DW23" s="20"/>
      <c r="DX23" s="20"/>
      <c r="DY23" s="20"/>
      <c r="DZ23" s="20"/>
      <c r="EA23" s="315"/>
      <c r="EB23" s="20"/>
      <c r="EC23" s="20"/>
      <c r="ED23" s="20"/>
      <c r="EE23" s="20"/>
      <c r="EF23" s="315"/>
      <c r="EG23" s="20"/>
      <c r="EH23" s="20"/>
      <c r="EI23" s="20"/>
      <c r="EJ23" s="20"/>
      <c r="EK23" s="315"/>
      <c r="EL23" s="20"/>
      <c r="EM23" s="20"/>
      <c r="EP23" s="151"/>
    </row>
    <row r="24" spans="4:146" s="152" customFormat="1" x14ac:dyDescent="0.3">
      <c r="D24" s="200" t="s">
        <v>417</v>
      </c>
      <c r="F24" s="404"/>
      <c r="H24" s="17">
        <v>0</v>
      </c>
      <c r="I24" s="17"/>
      <c r="J24" s="17"/>
      <c r="K24" s="75"/>
      <c r="L24" s="17"/>
      <c r="M24" s="17">
        <v>0</v>
      </c>
      <c r="N24" s="17"/>
      <c r="O24" s="17"/>
      <c r="P24" s="75"/>
      <c r="Q24" s="17"/>
      <c r="R24" s="17">
        <v>0</v>
      </c>
      <c r="S24" s="17"/>
      <c r="T24" s="17"/>
      <c r="U24" s="75"/>
      <c r="V24" s="17"/>
      <c r="W24" s="17">
        <v>0</v>
      </c>
      <c r="X24" s="17"/>
      <c r="Y24" s="17"/>
      <c r="Z24" s="75"/>
      <c r="AA24" s="17"/>
      <c r="AB24" s="17">
        <v>0</v>
      </c>
      <c r="AC24" s="17"/>
      <c r="AD24" s="17"/>
      <c r="AE24" s="75"/>
      <c r="AF24" s="17"/>
      <c r="AG24" s="17">
        <v>0</v>
      </c>
      <c r="AH24" s="17"/>
      <c r="AI24" s="17"/>
      <c r="AJ24" s="75"/>
      <c r="AK24" s="17"/>
      <c r="AL24" s="17">
        <v>0</v>
      </c>
      <c r="AM24" s="17"/>
      <c r="AN24" s="17"/>
      <c r="AO24" s="75"/>
      <c r="AP24" s="17"/>
      <c r="AQ24" s="17">
        <v>0</v>
      </c>
      <c r="AR24" s="17"/>
      <c r="AS24" s="17"/>
      <c r="AT24" s="75"/>
      <c r="AU24" s="17"/>
      <c r="AV24" s="17">
        <v>0</v>
      </c>
      <c r="AW24" s="17"/>
      <c r="AX24" s="17"/>
      <c r="AY24" s="75"/>
      <c r="AZ24" s="17"/>
      <c r="BA24" s="17">
        <v>0</v>
      </c>
      <c r="BB24" s="17"/>
      <c r="BC24" s="17"/>
      <c r="BD24" s="75"/>
      <c r="BE24" s="17"/>
      <c r="BF24" s="17">
        <v>0</v>
      </c>
      <c r="BG24" s="17"/>
      <c r="BH24" s="17"/>
      <c r="BI24" s="75"/>
      <c r="BJ24" s="17"/>
      <c r="BK24" s="17">
        <v>0</v>
      </c>
      <c r="BL24" s="17"/>
      <c r="BM24" s="17"/>
      <c r="BN24" s="75"/>
      <c r="BO24" s="17"/>
      <c r="BP24" s="17">
        <v>0</v>
      </c>
      <c r="BQ24" s="17"/>
      <c r="BR24" s="17"/>
      <c r="BS24" s="75"/>
      <c r="BT24" s="143"/>
      <c r="BU24" s="17">
        <v>0</v>
      </c>
      <c r="BV24" s="20"/>
      <c r="BW24" s="17"/>
      <c r="BX24" s="75"/>
      <c r="BY24" s="17"/>
      <c r="BZ24" s="17">
        <v>54537922</v>
      </c>
      <c r="CA24" s="17"/>
      <c r="CB24" s="17"/>
      <c r="CC24" s="75"/>
      <c r="CD24" s="17"/>
      <c r="CE24" s="17">
        <v>0</v>
      </c>
      <c r="CF24" s="17"/>
      <c r="CG24" s="17"/>
      <c r="CH24" s="75"/>
      <c r="CI24" s="17"/>
      <c r="CJ24" s="17">
        <v>0</v>
      </c>
      <c r="CK24" s="17"/>
      <c r="CL24" s="17"/>
      <c r="CM24" s="75"/>
      <c r="CN24" s="17"/>
      <c r="CO24" s="17">
        <v>0</v>
      </c>
      <c r="CP24" s="17"/>
      <c r="CQ24" s="17"/>
      <c r="CR24" s="75"/>
      <c r="CS24" s="17"/>
      <c r="CT24" s="17">
        <v>0</v>
      </c>
      <c r="CU24" s="17"/>
      <c r="CV24" s="17"/>
      <c r="CW24" s="75"/>
      <c r="CX24" s="17"/>
      <c r="CY24" s="17">
        <v>0</v>
      </c>
      <c r="CZ24" s="17"/>
      <c r="DA24" s="17"/>
      <c r="DB24" s="75"/>
      <c r="DC24" s="17"/>
      <c r="DD24" s="17">
        <v>0</v>
      </c>
      <c r="DE24" s="17"/>
      <c r="DF24" s="17"/>
      <c r="DG24" s="75"/>
      <c r="DH24" s="17"/>
      <c r="DI24" s="17">
        <v>0</v>
      </c>
      <c r="DJ24" s="17"/>
      <c r="DK24" s="17"/>
      <c r="DL24" s="75"/>
      <c r="DM24" s="17"/>
      <c r="DN24" s="17">
        <v>0</v>
      </c>
      <c r="DO24" s="17"/>
      <c r="DP24" s="17"/>
      <c r="DQ24" s="75"/>
      <c r="DR24" s="17"/>
      <c r="DS24" s="17">
        <v>0</v>
      </c>
      <c r="DT24" s="17"/>
      <c r="DU24" s="17"/>
      <c r="DV24" s="75"/>
      <c r="DW24" s="17"/>
      <c r="DX24" s="17">
        <v>54537922</v>
      </c>
      <c r="DY24" s="17"/>
      <c r="DZ24" s="17"/>
      <c r="EA24" s="75"/>
      <c r="EB24" s="17"/>
      <c r="EC24" s="17">
        <v>0</v>
      </c>
      <c r="ED24" s="17"/>
      <c r="EE24" s="17"/>
      <c r="EF24" s="75"/>
      <c r="EG24" s="17"/>
      <c r="EH24" s="17">
        <v>0</v>
      </c>
      <c r="EI24" s="17"/>
      <c r="EJ24" s="17"/>
      <c r="EK24" s="75"/>
      <c r="EL24" s="17"/>
      <c r="EM24" s="17">
        <v>54537922</v>
      </c>
      <c r="EP24" s="200"/>
    </row>
    <row r="25" spans="4:146" x14ac:dyDescent="0.3">
      <c r="D25" s="151" t="s">
        <v>502</v>
      </c>
      <c r="F25" s="402"/>
      <c r="G25" s="406"/>
      <c r="H25" s="474">
        <v>0</v>
      </c>
      <c r="I25" s="475"/>
      <c r="J25" s="20"/>
      <c r="K25" s="315"/>
      <c r="L25" s="476"/>
      <c r="M25" s="474">
        <v>0</v>
      </c>
      <c r="N25" s="475"/>
      <c r="O25" s="20"/>
      <c r="P25" s="315"/>
      <c r="Q25" s="476"/>
      <c r="R25" s="474">
        <v>0</v>
      </c>
      <c r="S25" s="475"/>
      <c r="T25" s="20"/>
      <c r="U25" s="8"/>
      <c r="V25" s="476"/>
      <c r="W25" s="474">
        <v>0</v>
      </c>
      <c r="X25" s="475"/>
      <c r="Y25" s="20"/>
      <c r="Z25" s="315"/>
      <c r="AA25" s="476"/>
      <c r="AB25" s="474">
        <v>0</v>
      </c>
      <c r="AC25" s="475"/>
      <c r="AD25" s="20"/>
      <c r="AE25" s="315"/>
      <c r="AF25" s="476"/>
      <c r="AG25" s="474">
        <v>0</v>
      </c>
      <c r="AH25" s="475"/>
      <c r="AI25" s="20"/>
      <c r="AJ25" s="315"/>
      <c r="AK25" s="476"/>
      <c r="AL25" s="474">
        <v>0</v>
      </c>
      <c r="AM25" s="475"/>
      <c r="AN25" s="20"/>
      <c r="AO25" s="315"/>
      <c r="AP25" s="476"/>
      <c r="AQ25" s="474">
        <v>0</v>
      </c>
      <c r="AR25" s="475"/>
      <c r="AS25" s="20"/>
      <c r="AT25" s="315"/>
      <c r="AU25" s="476"/>
      <c r="AV25" s="474">
        <v>0</v>
      </c>
      <c r="AW25" s="475"/>
      <c r="AX25" s="20"/>
      <c r="AY25" s="315"/>
      <c r="AZ25" s="476"/>
      <c r="BA25" s="474">
        <v>0</v>
      </c>
      <c r="BB25" s="475"/>
      <c r="BC25" s="20"/>
      <c r="BD25" s="315"/>
      <c r="BE25" s="476"/>
      <c r="BF25" s="474">
        <v>0</v>
      </c>
      <c r="BG25" s="475"/>
      <c r="BH25" s="20"/>
      <c r="BI25" s="315"/>
      <c r="BJ25" s="476"/>
      <c r="BK25" s="474">
        <v>0</v>
      </c>
      <c r="BL25" s="475"/>
      <c r="BM25" s="20"/>
      <c r="BN25" s="315"/>
      <c r="BO25" s="476"/>
      <c r="BP25" s="474">
        <v>0</v>
      </c>
      <c r="BQ25" s="475"/>
      <c r="BR25" s="20"/>
      <c r="BS25" s="315"/>
      <c r="BT25" s="406"/>
      <c r="BU25" s="474">
        <v>0</v>
      </c>
      <c r="BV25" s="475"/>
      <c r="BW25" s="20"/>
      <c r="BX25" s="315"/>
      <c r="BY25" s="476"/>
      <c r="BZ25" s="474">
        <v>29385000</v>
      </c>
      <c r="CA25" s="475"/>
      <c r="CB25" s="20"/>
      <c r="CC25" s="315"/>
      <c r="CD25" s="476"/>
      <c r="CE25" s="474">
        <v>0</v>
      </c>
      <c r="CF25" s="475"/>
      <c r="CG25" s="20"/>
      <c r="CH25" s="315"/>
      <c r="CI25" s="476"/>
      <c r="CJ25" s="474">
        <v>0</v>
      </c>
      <c r="CK25" s="475"/>
      <c r="CL25" s="20"/>
      <c r="CM25" s="8"/>
      <c r="CN25" s="476"/>
      <c r="CO25" s="474">
        <v>0</v>
      </c>
      <c r="CP25" s="475"/>
      <c r="CQ25" s="20"/>
      <c r="CR25" s="315"/>
      <c r="CS25" s="476"/>
      <c r="CT25" s="474">
        <v>0</v>
      </c>
      <c r="CU25" s="475"/>
      <c r="CV25" s="20"/>
      <c r="CW25" s="315"/>
      <c r="CX25" s="476"/>
      <c r="CY25" s="474">
        <v>0</v>
      </c>
      <c r="CZ25" s="475"/>
      <c r="DA25" s="20"/>
      <c r="DB25" s="315"/>
      <c r="DC25" s="476"/>
      <c r="DD25" s="474">
        <v>0</v>
      </c>
      <c r="DE25" s="475"/>
      <c r="DF25" s="20"/>
      <c r="DG25" s="315"/>
      <c r="DH25" s="476"/>
      <c r="DI25" s="474">
        <v>0</v>
      </c>
      <c r="DJ25" s="475"/>
      <c r="DK25" s="20"/>
      <c r="DL25" s="315"/>
      <c r="DM25" s="476"/>
      <c r="DN25" s="474">
        <v>0</v>
      </c>
      <c r="DO25" s="475"/>
      <c r="DP25" s="20"/>
      <c r="DQ25" s="315"/>
      <c r="DR25" s="476"/>
      <c r="DS25" s="474">
        <v>0</v>
      </c>
      <c r="DT25" s="475"/>
      <c r="DU25" s="20"/>
      <c r="DV25" s="315"/>
      <c r="DW25" s="476"/>
      <c r="DX25" s="474">
        <v>29385000</v>
      </c>
      <c r="DY25" s="475"/>
      <c r="DZ25" s="20"/>
      <c r="EA25" s="315"/>
      <c r="EB25" s="476"/>
      <c r="EC25" s="474">
        <v>0</v>
      </c>
      <c r="ED25" s="475"/>
      <c r="EE25" s="20"/>
      <c r="EF25" s="315"/>
      <c r="EG25" s="476"/>
      <c r="EH25" s="474">
        <v>0</v>
      </c>
      <c r="EI25" s="475"/>
      <c r="EJ25" s="20"/>
      <c r="EK25" s="315"/>
      <c r="EL25" s="476"/>
      <c r="EM25" s="474">
        <v>29385000</v>
      </c>
      <c r="EN25" s="407"/>
      <c r="EP25" s="151"/>
    </row>
    <row r="26" spans="4:146" x14ac:dyDescent="0.3">
      <c r="D26" s="151" t="s">
        <v>421</v>
      </c>
      <c r="F26" s="402"/>
      <c r="G26" s="419"/>
      <c r="H26" s="6">
        <v>0</v>
      </c>
      <c r="I26" s="5"/>
      <c r="J26" s="20"/>
      <c r="K26" s="315"/>
      <c r="L26" s="483"/>
      <c r="M26" s="6">
        <v>0</v>
      </c>
      <c r="N26" s="5"/>
      <c r="O26" s="20"/>
      <c r="P26" s="315"/>
      <c r="Q26" s="483"/>
      <c r="R26" s="6">
        <v>0</v>
      </c>
      <c r="S26" s="5"/>
      <c r="T26" s="20"/>
      <c r="U26" s="8"/>
      <c r="V26" s="483"/>
      <c r="W26" s="6">
        <v>0</v>
      </c>
      <c r="X26" s="5"/>
      <c r="Y26" s="20"/>
      <c r="Z26" s="315"/>
      <c r="AA26" s="483"/>
      <c r="AB26" s="6">
        <v>0</v>
      </c>
      <c r="AC26" s="5"/>
      <c r="AD26" s="20"/>
      <c r="AE26" s="315"/>
      <c r="AF26" s="483"/>
      <c r="AG26" s="6">
        <v>0</v>
      </c>
      <c r="AH26" s="5"/>
      <c r="AI26" s="20"/>
      <c r="AJ26" s="315"/>
      <c r="AK26" s="483"/>
      <c r="AL26" s="6">
        <v>0</v>
      </c>
      <c r="AM26" s="5"/>
      <c r="AN26" s="20"/>
      <c r="AO26" s="315"/>
      <c r="AP26" s="483"/>
      <c r="AQ26" s="6">
        <v>0</v>
      </c>
      <c r="AR26" s="5"/>
      <c r="AS26" s="20"/>
      <c r="AT26" s="315"/>
      <c r="AU26" s="483"/>
      <c r="AV26" s="6">
        <v>0</v>
      </c>
      <c r="AW26" s="5"/>
      <c r="AX26" s="20"/>
      <c r="AY26" s="315"/>
      <c r="AZ26" s="483"/>
      <c r="BA26" s="6">
        <v>0</v>
      </c>
      <c r="BB26" s="5"/>
      <c r="BC26" s="20"/>
      <c r="BD26" s="315"/>
      <c r="BE26" s="483"/>
      <c r="BF26" s="6">
        <v>0</v>
      </c>
      <c r="BG26" s="5"/>
      <c r="BH26" s="20"/>
      <c r="BI26" s="315"/>
      <c r="BJ26" s="483"/>
      <c r="BK26" s="6">
        <v>0</v>
      </c>
      <c r="BL26" s="5"/>
      <c r="BM26" s="20"/>
      <c r="BN26" s="315"/>
      <c r="BO26" s="483"/>
      <c r="BP26" s="6">
        <v>0</v>
      </c>
      <c r="BQ26" s="5"/>
      <c r="BR26" s="20"/>
      <c r="BS26" s="315"/>
      <c r="BT26" s="419"/>
      <c r="BU26" s="6">
        <v>0</v>
      </c>
      <c r="BV26" s="5"/>
      <c r="BW26" s="20"/>
      <c r="BX26" s="315"/>
      <c r="BY26" s="483"/>
      <c r="BZ26" s="6">
        <v>25152922</v>
      </c>
      <c r="CA26" s="5"/>
      <c r="CB26" s="20"/>
      <c r="CC26" s="315"/>
      <c r="CD26" s="483"/>
      <c r="CE26" s="6">
        <v>0</v>
      </c>
      <c r="CF26" s="5"/>
      <c r="CG26" s="20"/>
      <c r="CH26" s="315"/>
      <c r="CI26" s="483"/>
      <c r="CJ26" s="6">
        <v>0</v>
      </c>
      <c r="CK26" s="5"/>
      <c r="CL26" s="20"/>
      <c r="CM26" s="8"/>
      <c r="CN26" s="483"/>
      <c r="CO26" s="6">
        <v>0</v>
      </c>
      <c r="CP26" s="5"/>
      <c r="CQ26" s="20"/>
      <c r="CR26" s="315"/>
      <c r="CS26" s="483"/>
      <c r="CT26" s="6">
        <v>0</v>
      </c>
      <c r="CU26" s="5"/>
      <c r="CV26" s="20"/>
      <c r="CW26" s="315"/>
      <c r="CX26" s="483"/>
      <c r="CY26" s="6">
        <v>0</v>
      </c>
      <c r="CZ26" s="5"/>
      <c r="DA26" s="20"/>
      <c r="DB26" s="315"/>
      <c r="DC26" s="483"/>
      <c r="DD26" s="6">
        <v>0</v>
      </c>
      <c r="DE26" s="5"/>
      <c r="DF26" s="20"/>
      <c r="DG26" s="315"/>
      <c r="DH26" s="483"/>
      <c r="DI26" s="6">
        <v>0</v>
      </c>
      <c r="DJ26" s="5"/>
      <c r="DK26" s="20"/>
      <c r="DL26" s="315"/>
      <c r="DM26" s="483"/>
      <c r="DN26" s="6">
        <v>0</v>
      </c>
      <c r="DO26" s="5"/>
      <c r="DP26" s="20"/>
      <c r="DQ26" s="315"/>
      <c r="DR26" s="483"/>
      <c r="DS26" s="6">
        <v>0</v>
      </c>
      <c r="DT26" s="5"/>
      <c r="DU26" s="20"/>
      <c r="DV26" s="315"/>
      <c r="DW26" s="483"/>
      <c r="DX26" s="6">
        <v>25152922</v>
      </c>
      <c r="DY26" s="5"/>
      <c r="DZ26" s="20"/>
      <c r="EA26" s="315"/>
      <c r="EB26" s="483"/>
      <c r="EC26" s="6">
        <v>0</v>
      </c>
      <c r="ED26" s="5"/>
      <c r="EE26" s="20"/>
      <c r="EF26" s="315"/>
      <c r="EG26" s="483"/>
      <c r="EH26" s="6">
        <v>0</v>
      </c>
      <c r="EI26" s="5"/>
      <c r="EJ26" s="20"/>
      <c r="EK26" s="315"/>
      <c r="EL26" s="483"/>
      <c r="EM26" s="6">
        <v>25152922</v>
      </c>
      <c r="EN26" s="421"/>
      <c r="EP26" s="151"/>
    </row>
    <row r="27" spans="4:146" x14ac:dyDescent="0.3">
      <c r="D27" s="151"/>
      <c r="F27" s="402"/>
      <c r="H27" s="20"/>
      <c r="I27" s="20"/>
      <c r="J27" s="20"/>
      <c r="K27" s="315"/>
      <c r="L27" s="20"/>
      <c r="M27" s="20"/>
      <c r="N27" s="20"/>
      <c r="O27" s="20"/>
      <c r="P27" s="315"/>
      <c r="Q27" s="20"/>
      <c r="R27" s="20"/>
      <c r="S27" s="20"/>
      <c r="T27" s="20"/>
      <c r="U27" s="315"/>
      <c r="V27" s="20"/>
      <c r="W27" s="20"/>
      <c r="X27" s="20"/>
      <c r="Y27" s="20"/>
      <c r="Z27" s="315"/>
      <c r="AA27" s="20"/>
      <c r="AB27" s="20"/>
      <c r="AC27" s="20"/>
      <c r="AD27" s="20"/>
      <c r="AE27" s="315"/>
      <c r="AF27" s="20"/>
      <c r="AG27" s="20"/>
      <c r="AH27" s="20"/>
      <c r="AI27" s="20"/>
      <c r="AJ27" s="315"/>
      <c r="AK27" s="20"/>
      <c r="AL27" s="20"/>
      <c r="AM27" s="20"/>
      <c r="AN27" s="20"/>
      <c r="AO27" s="315"/>
      <c r="AP27" s="20"/>
      <c r="AQ27" s="20"/>
      <c r="AR27" s="20"/>
      <c r="AS27" s="20"/>
      <c r="AT27" s="315"/>
      <c r="AU27" s="20"/>
      <c r="AV27" s="20"/>
      <c r="AW27" s="20"/>
      <c r="AX27" s="20"/>
      <c r="AY27" s="315"/>
      <c r="AZ27" s="20"/>
      <c r="BA27" s="20"/>
      <c r="BB27" s="20"/>
      <c r="BC27" s="20"/>
      <c r="BD27" s="315"/>
      <c r="BE27" s="20"/>
      <c r="BF27" s="20"/>
      <c r="BG27" s="20"/>
      <c r="BH27" s="20"/>
      <c r="BI27" s="315"/>
      <c r="BJ27" s="20"/>
      <c r="BK27" s="20"/>
      <c r="BL27" s="20"/>
      <c r="BM27" s="20"/>
      <c r="BN27" s="315"/>
      <c r="BO27" s="20"/>
      <c r="BP27" s="20"/>
      <c r="BQ27" s="20"/>
      <c r="BR27" s="20"/>
      <c r="BS27" s="315"/>
      <c r="BU27" s="20"/>
      <c r="BV27" s="20"/>
      <c r="BW27" s="20"/>
      <c r="BX27" s="315"/>
      <c r="BY27" s="20"/>
      <c r="BZ27" s="20"/>
      <c r="CA27" s="20"/>
      <c r="CB27" s="20"/>
      <c r="CC27" s="315"/>
      <c r="CD27" s="20"/>
      <c r="CE27" s="20"/>
      <c r="CF27" s="20"/>
      <c r="CG27" s="20"/>
      <c r="CH27" s="315"/>
      <c r="CI27" s="20"/>
      <c r="CJ27" s="20"/>
      <c r="CK27" s="20"/>
      <c r="CL27" s="20"/>
      <c r="CM27" s="315"/>
      <c r="CN27" s="20"/>
      <c r="CO27" s="20"/>
      <c r="CP27" s="20"/>
      <c r="CQ27" s="20"/>
      <c r="CR27" s="315"/>
      <c r="CS27" s="20"/>
      <c r="CT27" s="20"/>
      <c r="CU27" s="20"/>
      <c r="CV27" s="20"/>
      <c r="CW27" s="315"/>
      <c r="CX27" s="20"/>
      <c r="CY27" s="20"/>
      <c r="CZ27" s="20"/>
      <c r="DA27" s="20"/>
      <c r="DB27" s="315"/>
      <c r="DC27" s="20"/>
      <c r="DD27" s="20"/>
      <c r="DE27" s="20"/>
      <c r="DF27" s="20"/>
      <c r="DG27" s="315"/>
      <c r="DH27" s="20"/>
      <c r="DI27" s="20"/>
      <c r="DJ27" s="20"/>
      <c r="DK27" s="20"/>
      <c r="DL27" s="315"/>
      <c r="DM27" s="20"/>
      <c r="DN27" s="20"/>
      <c r="DO27" s="20"/>
      <c r="DP27" s="20"/>
      <c r="DQ27" s="315"/>
      <c r="DR27" s="20"/>
      <c r="DS27" s="20"/>
      <c r="DT27" s="20"/>
      <c r="DU27" s="20"/>
      <c r="DV27" s="315"/>
      <c r="DW27" s="20"/>
      <c r="DX27" s="20"/>
      <c r="DY27" s="20"/>
      <c r="DZ27" s="20"/>
      <c r="EA27" s="315"/>
      <c r="EB27" s="20"/>
      <c r="EC27" s="20"/>
      <c r="ED27" s="20"/>
      <c r="EE27" s="20"/>
      <c r="EF27" s="315"/>
      <c r="EG27" s="20"/>
      <c r="EH27" s="20"/>
      <c r="EI27" s="20"/>
      <c r="EJ27" s="20"/>
      <c r="EK27" s="315"/>
      <c r="EL27" s="20"/>
      <c r="EM27" s="20"/>
      <c r="EP27" s="151"/>
    </row>
    <row r="28" spans="4:146" ht="12.75" hidden="1" customHeight="1" x14ac:dyDescent="0.3">
      <c r="D28" s="487" t="s">
        <v>503</v>
      </c>
      <c r="F28" s="402"/>
      <c r="H28" s="20">
        <v>0</v>
      </c>
      <c r="I28" s="20"/>
      <c r="J28" s="20"/>
      <c r="K28" s="315"/>
      <c r="M28" s="20">
        <v>0</v>
      </c>
      <c r="N28" s="20"/>
      <c r="O28" s="20"/>
      <c r="P28" s="315"/>
      <c r="R28" s="20">
        <v>0</v>
      </c>
      <c r="S28" s="20"/>
      <c r="T28" s="20"/>
      <c r="U28" s="315"/>
      <c r="W28" s="20">
        <v>0</v>
      </c>
      <c r="X28" s="20"/>
      <c r="Y28" s="20"/>
      <c r="Z28" s="315"/>
      <c r="AB28" s="20">
        <v>0</v>
      </c>
      <c r="AC28" s="20"/>
      <c r="AD28" s="20"/>
      <c r="AE28" s="315"/>
      <c r="AG28" s="20">
        <v>0</v>
      </c>
      <c r="AH28" s="20"/>
      <c r="AI28" s="20"/>
      <c r="AJ28" s="315"/>
      <c r="AL28" s="20">
        <v>0</v>
      </c>
      <c r="AM28" s="20"/>
      <c r="AN28" s="20"/>
      <c r="AO28" s="315"/>
      <c r="AQ28" s="20">
        <v>0</v>
      </c>
      <c r="AR28" s="20"/>
      <c r="AS28" s="20"/>
      <c r="AT28" s="315"/>
      <c r="AV28" s="20">
        <v>0</v>
      </c>
      <c r="AW28" s="20"/>
      <c r="AX28" s="20"/>
      <c r="AY28" s="315"/>
      <c r="BA28" s="20">
        <v>0</v>
      </c>
      <c r="BB28" s="20"/>
      <c r="BC28" s="20"/>
      <c r="BD28" s="315"/>
      <c r="BF28" s="20">
        <v>0</v>
      </c>
      <c r="BG28" s="20"/>
      <c r="BH28" s="20"/>
      <c r="BI28" s="315"/>
      <c r="BK28" s="20">
        <v>0</v>
      </c>
      <c r="BL28" s="20"/>
      <c r="BM28" s="20"/>
      <c r="BN28" s="315"/>
      <c r="BP28" s="20">
        <v>0</v>
      </c>
      <c r="BQ28" s="20"/>
      <c r="BR28" s="20"/>
      <c r="BS28" s="315"/>
      <c r="BU28" s="6">
        <v>0</v>
      </c>
      <c r="BV28" s="20"/>
      <c r="BW28" s="20"/>
      <c r="BX28" s="315"/>
      <c r="BZ28" s="20">
        <v>0</v>
      </c>
      <c r="CA28" s="20"/>
      <c r="CB28" s="20"/>
      <c r="CC28" s="315"/>
      <c r="CE28" s="20">
        <v>0</v>
      </c>
      <c r="CF28" s="20"/>
      <c r="CG28" s="20"/>
      <c r="CH28" s="315"/>
      <c r="CJ28" s="20">
        <v>0</v>
      </c>
      <c r="CK28" s="20"/>
      <c r="CL28" s="20"/>
      <c r="CM28" s="315"/>
      <c r="CO28" s="20">
        <v>0</v>
      </c>
      <c r="CP28" s="20"/>
      <c r="CQ28" s="20"/>
      <c r="CR28" s="315"/>
      <c r="CT28" s="20">
        <v>0</v>
      </c>
      <c r="CU28" s="20"/>
      <c r="CV28" s="20"/>
      <c r="CW28" s="315"/>
      <c r="CY28" s="20">
        <v>0</v>
      </c>
      <c r="CZ28" s="20"/>
      <c r="DA28" s="20"/>
      <c r="DB28" s="315"/>
      <c r="DD28" s="20">
        <v>0</v>
      </c>
      <c r="DE28" s="20"/>
      <c r="DF28" s="20"/>
      <c r="DG28" s="315"/>
      <c r="DI28" s="20">
        <v>0</v>
      </c>
      <c r="DJ28" s="20"/>
      <c r="DK28" s="20"/>
      <c r="DL28" s="315"/>
      <c r="DN28" s="20">
        <v>0</v>
      </c>
      <c r="DO28" s="20"/>
      <c r="DP28" s="20"/>
      <c r="DQ28" s="315"/>
      <c r="DS28" s="20">
        <v>0</v>
      </c>
      <c r="DT28" s="20"/>
      <c r="DU28" s="20"/>
      <c r="DV28" s="315"/>
      <c r="DX28" s="20">
        <v>0</v>
      </c>
      <c r="DY28" s="20"/>
      <c r="DZ28" s="20"/>
      <c r="EA28" s="315"/>
      <c r="EC28" s="20">
        <v>0</v>
      </c>
      <c r="ED28" s="20"/>
      <c r="EE28" s="20"/>
      <c r="EF28" s="315"/>
      <c r="EH28" s="20">
        <v>0</v>
      </c>
      <c r="EI28" s="20"/>
      <c r="EJ28" s="20"/>
      <c r="EK28" s="315"/>
      <c r="EM28" s="20">
        <v>0</v>
      </c>
      <c r="EN28" s="20"/>
      <c r="EP28" s="151"/>
    </row>
    <row r="29" spans="4:146" ht="12.75" hidden="1" customHeight="1" x14ac:dyDescent="0.3">
      <c r="D29" s="487" t="s">
        <v>502</v>
      </c>
      <c r="F29" s="402"/>
      <c r="G29" s="406"/>
      <c r="H29" s="474">
        <v>0</v>
      </c>
      <c r="I29" s="475"/>
      <c r="J29" s="20"/>
      <c r="K29" s="315"/>
      <c r="L29" s="406"/>
      <c r="M29" s="474">
        <v>0</v>
      </c>
      <c r="N29" s="475"/>
      <c r="O29" s="20"/>
      <c r="P29" s="315"/>
      <c r="Q29" s="406"/>
      <c r="R29" s="474">
        <v>0</v>
      </c>
      <c r="S29" s="475"/>
      <c r="T29" s="20"/>
      <c r="U29" s="315"/>
      <c r="V29" s="406"/>
      <c r="W29" s="474">
        <v>0</v>
      </c>
      <c r="X29" s="475"/>
      <c r="Y29" s="20"/>
      <c r="Z29" s="315"/>
      <c r="AA29" s="406"/>
      <c r="AB29" s="474">
        <v>0</v>
      </c>
      <c r="AC29" s="475"/>
      <c r="AD29" s="20"/>
      <c r="AE29" s="315"/>
      <c r="AF29" s="406"/>
      <c r="AG29" s="474">
        <v>0</v>
      </c>
      <c r="AH29" s="475"/>
      <c r="AI29" s="20"/>
      <c r="AJ29" s="315"/>
      <c r="AK29" s="406"/>
      <c r="AL29" s="474">
        <v>0</v>
      </c>
      <c r="AM29" s="475"/>
      <c r="AN29" s="20"/>
      <c r="AO29" s="315"/>
      <c r="AP29" s="406"/>
      <c r="AQ29" s="474">
        <v>0</v>
      </c>
      <c r="AR29" s="475"/>
      <c r="AS29" s="20"/>
      <c r="AT29" s="315"/>
      <c r="AU29" s="406"/>
      <c r="AV29" s="474">
        <v>0</v>
      </c>
      <c r="AW29" s="475"/>
      <c r="AX29" s="20"/>
      <c r="AY29" s="315"/>
      <c r="AZ29" s="406"/>
      <c r="BA29" s="474">
        <v>0</v>
      </c>
      <c r="BB29" s="475"/>
      <c r="BC29" s="20"/>
      <c r="BD29" s="315"/>
      <c r="BE29" s="406"/>
      <c r="BF29" s="474">
        <v>0</v>
      </c>
      <c r="BG29" s="475"/>
      <c r="BH29" s="20"/>
      <c r="BI29" s="315"/>
      <c r="BJ29" s="406"/>
      <c r="BK29" s="474">
        <v>0</v>
      </c>
      <c r="BL29" s="475"/>
      <c r="BM29" s="20"/>
      <c r="BN29" s="315"/>
      <c r="BO29" s="406"/>
      <c r="BP29" s="474">
        <v>0</v>
      </c>
      <c r="BQ29" s="475"/>
      <c r="BR29" s="20"/>
      <c r="BS29" s="315"/>
      <c r="BT29" s="406"/>
      <c r="BU29" s="20">
        <v>0</v>
      </c>
      <c r="BV29" s="475"/>
      <c r="BW29" s="20"/>
      <c r="BX29" s="315"/>
      <c r="BY29" s="406"/>
      <c r="BZ29" s="474">
        <v>0</v>
      </c>
      <c r="CA29" s="475"/>
      <c r="CB29" s="20"/>
      <c r="CC29" s="315"/>
      <c r="CD29" s="406"/>
      <c r="CE29" s="474">
        <v>0</v>
      </c>
      <c r="CF29" s="475"/>
      <c r="CG29" s="20"/>
      <c r="CH29" s="315"/>
      <c r="CI29" s="406"/>
      <c r="CJ29" s="474">
        <v>0</v>
      </c>
      <c r="CK29" s="475"/>
      <c r="CL29" s="20"/>
      <c r="CM29" s="315"/>
      <c r="CN29" s="406"/>
      <c r="CO29" s="474">
        <v>0</v>
      </c>
      <c r="CP29" s="475"/>
      <c r="CQ29" s="20"/>
      <c r="CR29" s="315"/>
      <c r="CS29" s="406"/>
      <c r="CT29" s="474">
        <v>0</v>
      </c>
      <c r="CU29" s="475"/>
      <c r="CV29" s="20"/>
      <c r="CW29" s="315"/>
      <c r="CX29" s="406"/>
      <c r="CY29" s="474">
        <v>0</v>
      </c>
      <c r="CZ29" s="475"/>
      <c r="DA29" s="20"/>
      <c r="DB29" s="315"/>
      <c r="DC29" s="406"/>
      <c r="DD29" s="474">
        <v>0</v>
      </c>
      <c r="DE29" s="475"/>
      <c r="DF29" s="20"/>
      <c r="DG29" s="315"/>
      <c r="DH29" s="406"/>
      <c r="DI29" s="474">
        <v>0</v>
      </c>
      <c r="DJ29" s="475"/>
      <c r="DK29" s="20"/>
      <c r="DL29" s="315"/>
      <c r="DM29" s="406"/>
      <c r="DN29" s="474">
        <v>0</v>
      </c>
      <c r="DO29" s="475"/>
      <c r="DP29" s="20"/>
      <c r="DQ29" s="315"/>
      <c r="DR29" s="406"/>
      <c r="DS29" s="474">
        <v>0</v>
      </c>
      <c r="DT29" s="475"/>
      <c r="DU29" s="20"/>
      <c r="DV29" s="315"/>
      <c r="DW29" s="406"/>
      <c r="DX29" s="474">
        <v>0</v>
      </c>
      <c r="DY29" s="475"/>
      <c r="DZ29" s="20"/>
      <c r="EA29" s="315"/>
      <c r="EB29" s="406"/>
      <c r="EC29" s="474">
        <v>0</v>
      </c>
      <c r="ED29" s="475"/>
      <c r="EE29" s="20"/>
      <c r="EF29" s="315"/>
      <c r="EG29" s="406"/>
      <c r="EH29" s="474">
        <v>0</v>
      </c>
      <c r="EI29" s="475"/>
      <c r="EJ29" s="20"/>
      <c r="EK29" s="315"/>
      <c r="EL29" s="406"/>
      <c r="EM29" s="474">
        <v>0</v>
      </c>
      <c r="EN29" s="475">
        <v>0</v>
      </c>
      <c r="EP29" s="151"/>
    </row>
    <row r="30" spans="4:146" ht="12.75" hidden="1" customHeight="1" x14ac:dyDescent="0.3">
      <c r="D30" s="151" t="s">
        <v>421</v>
      </c>
      <c r="F30" s="402"/>
      <c r="G30" s="419"/>
      <c r="H30" s="6">
        <v>0</v>
      </c>
      <c r="I30" s="5"/>
      <c r="J30" s="20"/>
      <c r="K30" s="315"/>
      <c r="L30" s="419"/>
      <c r="M30" s="6">
        <v>0</v>
      </c>
      <c r="N30" s="5"/>
      <c r="O30" s="20"/>
      <c r="P30" s="315"/>
      <c r="Q30" s="419"/>
      <c r="R30" s="6">
        <v>0</v>
      </c>
      <c r="S30" s="5"/>
      <c r="T30" s="20"/>
      <c r="U30" s="315"/>
      <c r="V30" s="419"/>
      <c r="W30" s="6">
        <v>0</v>
      </c>
      <c r="X30" s="5"/>
      <c r="Y30" s="20"/>
      <c r="Z30" s="315"/>
      <c r="AA30" s="419"/>
      <c r="AB30" s="6">
        <v>0</v>
      </c>
      <c r="AC30" s="5"/>
      <c r="AD30" s="20"/>
      <c r="AE30" s="315"/>
      <c r="AF30" s="419"/>
      <c r="AG30" s="6">
        <v>0</v>
      </c>
      <c r="AH30" s="5"/>
      <c r="AI30" s="20"/>
      <c r="AJ30" s="315"/>
      <c r="AK30" s="419"/>
      <c r="AL30" s="6">
        <v>0</v>
      </c>
      <c r="AM30" s="5"/>
      <c r="AN30" s="20"/>
      <c r="AO30" s="315"/>
      <c r="AP30" s="419"/>
      <c r="AQ30" s="6">
        <v>0</v>
      </c>
      <c r="AR30" s="5"/>
      <c r="AS30" s="20"/>
      <c r="AT30" s="315"/>
      <c r="AU30" s="419"/>
      <c r="AV30" s="6">
        <v>0</v>
      </c>
      <c r="AW30" s="5"/>
      <c r="AX30" s="20"/>
      <c r="AY30" s="315"/>
      <c r="AZ30" s="419"/>
      <c r="BA30" s="6">
        <v>0</v>
      </c>
      <c r="BB30" s="5"/>
      <c r="BC30" s="20"/>
      <c r="BD30" s="315"/>
      <c r="BE30" s="419"/>
      <c r="BF30" s="6">
        <v>0</v>
      </c>
      <c r="BG30" s="5"/>
      <c r="BH30" s="20"/>
      <c r="BI30" s="315"/>
      <c r="BJ30" s="419"/>
      <c r="BK30" s="6">
        <v>0</v>
      </c>
      <c r="BL30" s="5"/>
      <c r="BM30" s="20"/>
      <c r="BN30" s="315"/>
      <c r="BO30" s="419"/>
      <c r="BP30" s="6">
        <v>0</v>
      </c>
      <c r="BQ30" s="5"/>
      <c r="BR30" s="20"/>
      <c r="BS30" s="315"/>
      <c r="BT30" s="419"/>
      <c r="BU30" s="6">
        <v>0</v>
      </c>
      <c r="BV30" s="5"/>
      <c r="BW30" s="20"/>
      <c r="BX30" s="315"/>
      <c r="BY30" s="419"/>
      <c r="BZ30" s="6">
        <v>0</v>
      </c>
      <c r="CA30" s="5"/>
      <c r="CB30" s="20"/>
      <c r="CC30" s="315"/>
      <c r="CD30" s="419"/>
      <c r="CE30" s="6">
        <v>0</v>
      </c>
      <c r="CF30" s="5"/>
      <c r="CG30" s="20"/>
      <c r="CH30" s="315"/>
      <c r="CI30" s="419"/>
      <c r="CJ30" s="6">
        <v>0</v>
      </c>
      <c r="CK30" s="5"/>
      <c r="CL30" s="20"/>
      <c r="CM30" s="315"/>
      <c r="CN30" s="419"/>
      <c r="CO30" s="6">
        <v>0</v>
      </c>
      <c r="CP30" s="5"/>
      <c r="CQ30" s="20"/>
      <c r="CR30" s="315"/>
      <c r="CS30" s="419"/>
      <c r="CT30" s="6">
        <v>0</v>
      </c>
      <c r="CU30" s="5"/>
      <c r="CV30" s="20"/>
      <c r="CW30" s="315"/>
      <c r="CX30" s="419"/>
      <c r="CY30" s="6">
        <v>0</v>
      </c>
      <c r="CZ30" s="5"/>
      <c r="DA30" s="20"/>
      <c r="DB30" s="315"/>
      <c r="DC30" s="419"/>
      <c r="DD30" s="6">
        <v>0</v>
      </c>
      <c r="DE30" s="5"/>
      <c r="DF30" s="20"/>
      <c r="DG30" s="315"/>
      <c r="DH30" s="419"/>
      <c r="DI30" s="6">
        <v>0</v>
      </c>
      <c r="DJ30" s="5"/>
      <c r="DK30" s="20"/>
      <c r="DL30" s="315"/>
      <c r="DM30" s="419"/>
      <c r="DN30" s="6">
        <v>0</v>
      </c>
      <c r="DO30" s="5"/>
      <c r="DP30" s="20"/>
      <c r="DQ30" s="315"/>
      <c r="DR30" s="419"/>
      <c r="DS30" s="6">
        <v>0</v>
      </c>
      <c r="DT30" s="5"/>
      <c r="DU30" s="20"/>
      <c r="DV30" s="315"/>
      <c r="DW30" s="419"/>
      <c r="DX30" s="6">
        <v>0</v>
      </c>
      <c r="DY30" s="5"/>
      <c r="DZ30" s="20"/>
      <c r="EA30" s="315"/>
      <c r="EB30" s="419"/>
      <c r="EC30" s="6">
        <v>0</v>
      </c>
      <c r="ED30" s="5"/>
      <c r="EE30" s="20"/>
      <c r="EF30" s="315"/>
      <c r="EG30" s="419"/>
      <c r="EH30" s="6">
        <v>0</v>
      </c>
      <c r="EI30" s="5"/>
      <c r="EJ30" s="20"/>
      <c r="EK30" s="315"/>
      <c r="EL30" s="419"/>
      <c r="EM30" s="6">
        <v>0</v>
      </c>
      <c r="EN30" s="5">
        <v>0</v>
      </c>
      <c r="EP30" s="151"/>
    </row>
    <row r="31" spans="4:146" hidden="1" x14ac:dyDescent="0.3">
      <c r="D31" s="151"/>
      <c r="F31" s="402"/>
      <c r="H31" s="20"/>
      <c r="I31" s="20"/>
      <c r="J31" s="20"/>
      <c r="K31" s="315"/>
      <c r="L31" s="20"/>
      <c r="M31" s="20"/>
      <c r="N31" s="20"/>
      <c r="O31" s="20"/>
      <c r="P31" s="315"/>
      <c r="Q31" s="20"/>
      <c r="R31" s="20"/>
      <c r="S31" s="20"/>
      <c r="T31" s="20"/>
      <c r="U31" s="315"/>
      <c r="V31" s="20"/>
      <c r="W31" s="20"/>
      <c r="X31" s="20"/>
      <c r="Y31" s="20"/>
      <c r="Z31" s="315"/>
      <c r="AA31" s="20"/>
      <c r="AB31" s="20"/>
      <c r="AC31" s="20"/>
      <c r="AD31" s="20"/>
      <c r="AE31" s="315"/>
      <c r="AF31" s="20"/>
      <c r="AG31" s="20"/>
      <c r="AH31" s="20"/>
      <c r="AI31" s="20"/>
      <c r="AJ31" s="315"/>
      <c r="AK31" s="20"/>
      <c r="AL31" s="20"/>
      <c r="AM31" s="20"/>
      <c r="AN31" s="20"/>
      <c r="AO31" s="315"/>
      <c r="AP31" s="20"/>
      <c r="AQ31" s="20"/>
      <c r="AR31" s="20"/>
      <c r="AS31" s="20"/>
      <c r="AT31" s="315"/>
      <c r="AU31" s="20"/>
      <c r="AV31" s="20"/>
      <c r="AW31" s="20"/>
      <c r="AX31" s="20"/>
      <c r="AY31" s="315"/>
      <c r="AZ31" s="20"/>
      <c r="BA31" s="20"/>
      <c r="BB31" s="20"/>
      <c r="BC31" s="20"/>
      <c r="BD31" s="315"/>
      <c r="BE31" s="20"/>
      <c r="BF31" s="20"/>
      <c r="BG31" s="20"/>
      <c r="BH31" s="20"/>
      <c r="BI31" s="315"/>
      <c r="BJ31" s="20"/>
      <c r="BK31" s="20"/>
      <c r="BL31" s="20"/>
      <c r="BM31" s="20"/>
      <c r="BN31" s="315"/>
      <c r="BO31" s="20"/>
      <c r="BP31" s="20"/>
      <c r="BQ31" s="20"/>
      <c r="BR31" s="20"/>
      <c r="BS31" s="315"/>
      <c r="BT31" s="20"/>
      <c r="BU31" s="20"/>
      <c r="BV31" s="20"/>
      <c r="BW31" s="20"/>
      <c r="BX31" s="315"/>
      <c r="BY31" s="20"/>
      <c r="BZ31" s="20"/>
      <c r="CA31" s="20"/>
      <c r="CB31" s="20"/>
      <c r="CC31" s="315"/>
      <c r="CD31" s="20"/>
      <c r="CE31" s="20"/>
      <c r="CF31" s="20"/>
      <c r="CG31" s="20"/>
      <c r="CH31" s="315"/>
      <c r="CI31" s="20"/>
      <c r="CJ31" s="20"/>
      <c r="CK31" s="20"/>
      <c r="CL31" s="20"/>
      <c r="CM31" s="315"/>
      <c r="CN31" s="20"/>
      <c r="CO31" s="20"/>
      <c r="CP31" s="20"/>
      <c r="CQ31" s="20"/>
      <c r="CR31" s="315"/>
      <c r="CS31" s="20"/>
      <c r="CT31" s="20"/>
      <c r="CU31" s="20"/>
      <c r="CV31" s="20"/>
      <c r="CW31" s="315"/>
      <c r="CX31" s="20"/>
      <c r="CY31" s="20"/>
      <c r="CZ31" s="20"/>
      <c r="DA31" s="20"/>
      <c r="DB31" s="315"/>
      <c r="DC31" s="20"/>
      <c r="DD31" s="20"/>
      <c r="DE31" s="20"/>
      <c r="DF31" s="20"/>
      <c r="DG31" s="315"/>
      <c r="DH31" s="20"/>
      <c r="DI31" s="20"/>
      <c r="DJ31" s="20"/>
      <c r="DK31" s="20"/>
      <c r="DL31" s="315"/>
      <c r="DM31" s="20"/>
      <c r="DN31" s="20"/>
      <c r="DO31" s="20"/>
      <c r="DP31" s="20"/>
      <c r="DQ31" s="315"/>
      <c r="DR31" s="20"/>
      <c r="DS31" s="20"/>
      <c r="DT31" s="20"/>
      <c r="DU31" s="20"/>
      <c r="DV31" s="315"/>
      <c r="DW31" s="20"/>
      <c r="DX31" s="20"/>
      <c r="DY31" s="20"/>
      <c r="DZ31" s="20"/>
      <c r="EA31" s="315"/>
      <c r="EB31" s="20"/>
      <c r="EC31" s="20"/>
      <c r="ED31" s="20"/>
      <c r="EE31" s="20"/>
      <c r="EF31" s="315"/>
      <c r="EG31" s="20"/>
      <c r="EH31" s="20"/>
      <c r="EI31" s="20"/>
      <c r="EJ31" s="20"/>
      <c r="EK31" s="315"/>
      <c r="EL31" s="20"/>
      <c r="EM31" s="20"/>
      <c r="EP31" s="151"/>
    </row>
    <row r="32" spans="4:146" x14ac:dyDescent="0.3">
      <c r="D32" s="151" t="s">
        <v>504</v>
      </c>
      <c r="F32" s="402"/>
      <c r="H32" s="20">
        <v>0</v>
      </c>
      <c r="I32" s="20"/>
      <c r="J32" s="20"/>
      <c r="K32" s="315"/>
      <c r="M32" s="20">
        <v>0</v>
      </c>
      <c r="N32" s="20"/>
      <c r="O32" s="20"/>
      <c r="P32" s="315"/>
      <c r="R32" s="20">
        <v>0</v>
      </c>
      <c r="S32" s="20"/>
      <c r="T32" s="20"/>
      <c r="U32" s="315"/>
      <c r="W32" s="20">
        <v>0</v>
      </c>
      <c r="X32" s="20"/>
      <c r="Y32" s="20"/>
      <c r="Z32" s="315"/>
      <c r="AB32" s="20">
        <v>0</v>
      </c>
      <c r="AC32" s="20"/>
      <c r="AD32" s="20"/>
      <c r="AE32" s="315"/>
      <c r="AG32" s="20">
        <v>0</v>
      </c>
      <c r="AH32" s="20"/>
      <c r="AI32" s="20"/>
      <c r="AJ32" s="315"/>
      <c r="AL32" s="20">
        <v>0</v>
      </c>
      <c r="AM32" s="20"/>
      <c r="AN32" s="20"/>
      <c r="AO32" s="315"/>
      <c r="AQ32" s="20">
        <v>0</v>
      </c>
      <c r="AR32" s="20"/>
      <c r="AS32" s="20"/>
      <c r="AT32" s="315"/>
      <c r="AV32" s="20">
        <v>0</v>
      </c>
      <c r="AW32" s="20"/>
      <c r="AX32" s="20"/>
      <c r="AY32" s="315"/>
      <c r="BA32" s="20">
        <v>0</v>
      </c>
      <c r="BB32" s="20"/>
      <c r="BC32" s="20"/>
      <c r="BD32" s="315"/>
      <c r="BF32" s="20">
        <v>0</v>
      </c>
      <c r="BG32" s="20"/>
      <c r="BH32" s="20"/>
      <c r="BI32" s="315"/>
      <c r="BK32" s="20">
        <v>0</v>
      </c>
      <c r="BL32" s="20"/>
      <c r="BM32" s="20"/>
      <c r="BN32" s="315"/>
      <c r="BP32" s="20">
        <v>0</v>
      </c>
      <c r="BQ32" s="20"/>
      <c r="BR32" s="20"/>
      <c r="BS32" s="315"/>
      <c r="BU32" s="20">
        <v>0</v>
      </c>
      <c r="BV32" s="20"/>
      <c r="BW32" s="20"/>
      <c r="BX32" s="315"/>
      <c r="BZ32" s="20">
        <v>54537922</v>
      </c>
      <c r="CA32" s="20"/>
      <c r="CB32" s="20"/>
      <c r="CC32" s="315"/>
      <c r="CE32" s="20">
        <v>0</v>
      </c>
      <c r="CF32" s="20"/>
      <c r="CG32" s="20"/>
      <c r="CH32" s="315"/>
      <c r="CJ32" s="20">
        <v>0</v>
      </c>
      <c r="CK32" s="20"/>
      <c r="CL32" s="20"/>
      <c r="CM32" s="315"/>
      <c r="CO32" s="20">
        <v>0</v>
      </c>
      <c r="CP32" s="20"/>
      <c r="CQ32" s="20"/>
      <c r="CR32" s="315"/>
      <c r="CT32" s="20">
        <v>0</v>
      </c>
      <c r="CU32" s="20"/>
      <c r="CV32" s="20"/>
      <c r="CW32" s="315"/>
      <c r="CY32" s="20">
        <v>0</v>
      </c>
      <c r="CZ32" s="20"/>
      <c r="DA32" s="20"/>
      <c r="DB32" s="315"/>
      <c r="DD32" s="20">
        <v>0</v>
      </c>
      <c r="DE32" s="20"/>
      <c r="DF32" s="20"/>
      <c r="DG32" s="315"/>
      <c r="DI32" s="20">
        <v>0</v>
      </c>
      <c r="DJ32" s="20"/>
      <c r="DK32" s="20"/>
      <c r="DL32" s="315"/>
      <c r="DN32" s="20">
        <v>0</v>
      </c>
      <c r="DO32" s="20"/>
      <c r="DP32" s="20"/>
      <c r="DQ32" s="315"/>
      <c r="DS32" s="20">
        <v>0</v>
      </c>
      <c r="DT32" s="20"/>
      <c r="DU32" s="20"/>
      <c r="DV32" s="315"/>
      <c r="DX32" s="20">
        <v>54537922</v>
      </c>
      <c r="DY32" s="20"/>
      <c r="DZ32" s="20"/>
      <c r="EA32" s="315"/>
      <c r="EC32" s="20">
        <v>0</v>
      </c>
      <c r="ED32" s="20"/>
      <c r="EE32" s="20"/>
      <c r="EF32" s="315"/>
      <c r="EH32" s="20">
        <v>0</v>
      </c>
      <c r="EI32" s="20"/>
      <c r="EJ32" s="20"/>
      <c r="EK32" s="315"/>
      <c r="EM32" s="20">
        <v>54537922</v>
      </c>
      <c r="EN32" s="20"/>
      <c r="EP32" s="151"/>
    </row>
    <row r="33" spans="4:146" x14ac:dyDescent="0.3">
      <c r="D33" s="151" t="s">
        <v>502</v>
      </c>
      <c r="F33" s="402"/>
      <c r="G33" s="406"/>
      <c r="H33" s="474">
        <v>0</v>
      </c>
      <c r="I33" s="475"/>
      <c r="J33" s="20"/>
      <c r="K33" s="315"/>
      <c r="L33" s="406"/>
      <c r="M33" s="474">
        <v>0</v>
      </c>
      <c r="N33" s="475"/>
      <c r="O33" s="20"/>
      <c r="P33" s="315"/>
      <c r="Q33" s="406"/>
      <c r="R33" s="474">
        <v>0</v>
      </c>
      <c r="S33" s="475"/>
      <c r="T33" s="20"/>
      <c r="U33" s="315"/>
      <c r="V33" s="406"/>
      <c r="W33" s="474">
        <v>0</v>
      </c>
      <c r="X33" s="475"/>
      <c r="Y33" s="20"/>
      <c r="Z33" s="315"/>
      <c r="AA33" s="406"/>
      <c r="AB33" s="474">
        <v>0</v>
      </c>
      <c r="AC33" s="475"/>
      <c r="AD33" s="20"/>
      <c r="AE33" s="315"/>
      <c r="AF33" s="406"/>
      <c r="AG33" s="474">
        <v>0</v>
      </c>
      <c r="AH33" s="475"/>
      <c r="AI33" s="20"/>
      <c r="AJ33" s="315"/>
      <c r="AK33" s="406"/>
      <c r="AL33" s="474">
        <v>0</v>
      </c>
      <c r="AM33" s="475"/>
      <c r="AN33" s="20"/>
      <c r="AO33" s="315"/>
      <c r="AP33" s="406"/>
      <c r="AQ33" s="474">
        <v>0</v>
      </c>
      <c r="AR33" s="475"/>
      <c r="AS33" s="20"/>
      <c r="AT33" s="315"/>
      <c r="AU33" s="406"/>
      <c r="AV33" s="474">
        <v>0</v>
      </c>
      <c r="AW33" s="475"/>
      <c r="AX33" s="20"/>
      <c r="AY33" s="315"/>
      <c r="AZ33" s="406"/>
      <c r="BA33" s="474">
        <v>0</v>
      </c>
      <c r="BB33" s="475"/>
      <c r="BC33" s="20"/>
      <c r="BD33" s="315"/>
      <c r="BE33" s="406"/>
      <c r="BF33" s="474">
        <v>0</v>
      </c>
      <c r="BG33" s="475"/>
      <c r="BH33" s="20"/>
      <c r="BI33" s="315"/>
      <c r="BJ33" s="406"/>
      <c r="BK33" s="474">
        <v>0</v>
      </c>
      <c r="BL33" s="475"/>
      <c r="BM33" s="20"/>
      <c r="BN33" s="315"/>
      <c r="BO33" s="406"/>
      <c r="BP33" s="474">
        <v>0</v>
      </c>
      <c r="BQ33" s="475"/>
      <c r="BR33" s="20"/>
      <c r="BS33" s="315"/>
      <c r="BT33" s="406"/>
      <c r="BU33" s="474">
        <v>0</v>
      </c>
      <c r="BV33" s="475"/>
      <c r="BW33" s="20"/>
      <c r="BX33" s="315"/>
      <c r="BY33" s="406"/>
      <c r="BZ33" s="474">
        <v>29385000</v>
      </c>
      <c r="CA33" s="475"/>
      <c r="CB33" s="20"/>
      <c r="CC33" s="315"/>
      <c r="CD33" s="406"/>
      <c r="CE33" s="474">
        <v>0</v>
      </c>
      <c r="CF33" s="475"/>
      <c r="CG33" s="20"/>
      <c r="CH33" s="315"/>
      <c r="CI33" s="406"/>
      <c r="CJ33" s="474">
        <v>0</v>
      </c>
      <c r="CK33" s="475"/>
      <c r="CL33" s="20"/>
      <c r="CM33" s="315"/>
      <c r="CN33" s="406"/>
      <c r="CO33" s="474">
        <v>0</v>
      </c>
      <c r="CP33" s="475"/>
      <c r="CQ33" s="20"/>
      <c r="CR33" s="315"/>
      <c r="CS33" s="406"/>
      <c r="CT33" s="474">
        <v>0</v>
      </c>
      <c r="CU33" s="475"/>
      <c r="CV33" s="20"/>
      <c r="CW33" s="315"/>
      <c r="CX33" s="406"/>
      <c r="CY33" s="474">
        <v>0</v>
      </c>
      <c r="CZ33" s="475"/>
      <c r="DA33" s="20"/>
      <c r="DB33" s="315"/>
      <c r="DC33" s="406"/>
      <c r="DD33" s="474">
        <v>0</v>
      </c>
      <c r="DE33" s="475"/>
      <c r="DF33" s="20"/>
      <c r="DG33" s="315"/>
      <c r="DH33" s="406"/>
      <c r="DI33" s="474">
        <v>0</v>
      </c>
      <c r="DJ33" s="475"/>
      <c r="DK33" s="20"/>
      <c r="DL33" s="315"/>
      <c r="DM33" s="406"/>
      <c r="DN33" s="474">
        <v>0</v>
      </c>
      <c r="DO33" s="475"/>
      <c r="DP33" s="20"/>
      <c r="DQ33" s="315"/>
      <c r="DR33" s="406"/>
      <c r="DS33" s="474">
        <v>0</v>
      </c>
      <c r="DT33" s="475"/>
      <c r="DU33" s="20"/>
      <c r="DV33" s="315"/>
      <c r="DW33" s="406"/>
      <c r="DX33" s="474">
        <v>29385000</v>
      </c>
      <c r="DY33" s="475"/>
      <c r="DZ33" s="20"/>
      <c r="EA33" s="315"/>
      <c r="EB33" s="406"/>
      <c r="EC33" s="474">
        <v>0</v>
      </c>
      <c r="ED33" s="475"/>
      <c r="EE33" s="20"/>
      <c r="EF33" s="315"/>
      <c r="EG33" s="406"/>
      <c r="EH33" s="474">
        <v>0</v>
      </c>
      <c r="EI33" s="475"/>
      <c r="EJ33" s="20"/>
      <c r="EK33" s="315"/>
      <c r="EL33" s="406"/>
      <c r="EM33" s="474">
        <v>29385000</v>
      </c>
      <c r="EN33" s="475"/>
      <c r="EP33" s="151"/>
    </row>
    <row r="34" spans="4:146" x14ac:dyDescent="0.3">
      <c r="D34" s="151" t="s">
        <v>421</v>
      </c>
      <c r="F34" s="402"/>
      <c r="G34" s="419"/>
      <c r="H34" s="6">
        <v>0</v>
      </c>
      <c r="I34" s="5"/>
      <c r="J34" s="20"/>
      <c r="K34" s="315"/>
      <c r="L34" s="419"/>
      <c r="M34" s="6">
        <v>0</v>
      </c>
      <c r="N34" s="5"/>
      <c r="O34" s="20"/>
      <c r="P34" s="315"/>
      <c r="Q34" s="419"/>
      <c r="R34" s="6">
        <v>0</v>
      </c>
      <c r="S34" s="5"/>
      <c r="T34" s="20"/>
      <c r="U34" s="315"/>
      <c r="V34" s="419"/>
      <c r="W34" s="6">
        <v>0</v>
      </c>
      <c r="X34" s="5"/>
      <c r="Y34" s="20"/>
      <c r="Z34" s="315"/>
      <c r="AA34" s="419"/>
      <c r="AB34" s="6">
        <v>0</v>
      </c>
      <c r="AC34" s="5"/>
      <c r="AD34" s="20"/>
      <c r="AE34" s="315"/>
      <c r="AF34" s="419"/>
      <c r="AG34" s="6">
        <v>0</v>
      </c>
      <c r="AH34" s="5"/>
      <c r="AI34" s="20"/>
      <c r="AJ34" s="315"/>
      <c r="AK34" s="419"/>
      <c r="AL34" s="6">
        <v>0</v>
      </c>
      <c r="AM34" s="5"/>
      <c r="AN34" s="20"/>
      <c r="AO34" s="315"/>
      <c r="AP34" s="419"/>
      <c r="AQ34" s="6">
        <v>0</v>
      </c>
      <c r="AR34" s="5"/>
      <c r="AS34" s="20"/>
      <c r="AT34" s="315"/>
      <c r="AU34" s="419"/>
      <c r="AV34" s="6">
        <v>0</v>
      </c>
      <c r="AW34" s="5"/>
      <c r="AX34" s="20"/>
      <c r="AY34" s="315"/>
      <c r="AZ34" s="419"/>
      <c r="BA34" s="6">
        <v>0</v>
      </c>
      <c r="BB34" s="5"/>
      <c r="BC34" s="20"/>
      <c r="BD34" s="315"/>
      <c r="BE34" s="419"/>
      <c r="BF34" s="6">
        <v>0</v>
      </c>
      <c r="BG34" s="5"/>
      <c r="BH34" s="20"/>
      <c r="BI34" s="315"/>
      <c r="BJ34" s="419"/>
      <c r="BK34" s="6">
        <v>0</v>
      </c>
      <c r="BL34" s="5"/>
      <c r="BM34" s="20"/>
      <c r="BN34" s="315"/>
      <c r="BO34" s="419"/>
      <c r="BP34" s="6">
        <v>0</v>
      </c>
      <c r="BQ34" s="5"/>
      <c r="BR34" s="20"/>
      <c r="BS34" s="315"/>
      <c r="BT34" s="419"/>
      <c r="BU34" s="6">
        <v>0</v>
      </c>
      <c r="BV34" s="5"/>
      <c r="BW34" s="20"/>
      <c r="BX34" s="315"/>
      <c r="BY34" s="419"/>
      <c r="BZ34" s="6">
        <v>25152922</v>
      </c>
      <c r="CA34" s="5"/>
      <c r="CB34" s="20"/>
      <c r="CC34" s="315"/>
      <c r="CD34" s="419"/>
      <c r="CE34" s="6">
        <v>0</v>
      </c>
      <c r="CF34" s="5"/>
      <c r="CG34" s="20"/>
      <c r="CH34" s="315"/>
      <c r="CI34" s="419"/>
      <c r="CJ34" s="6">
        <v>0</v>
      </c>
      <c r="CK34" s="5"/>
      <c r="CL34" s="20"/>
      <c r="CM34" s="315"/>
      <c r="CN34" s="419"/>
      <c r="CO34" s="6">
        <v>0</v>
      </c>
      <c r="CP34" s="5"/>
      <c r="CQ34" s="20"/>
      <c r="CR34" s="315"/>
      <c r="CS34" s="419"/>
      <c r="CT34" s="6">
        <v>0</v>
      </c>
      <c r="CU34" s="5"/>
      <c r="CV34" s="20"/>
      <c r="CW34" s="315"/>
      <c r="CX34" s="419"/>
      <c r="CY34" s="6">
        <v>0</v>
      </c>
      <c r="CZ34" s="5"/>
      <c r="DA34" s="20"/>
      <c r="DB34" s="315"/>
      <c r="DC34" s="419"/>
      <c r="DD34" s="6">
        <v>0</v>
      </c>
      <c r="DE34" s="5"/>
      <c r="DF34" s="20"/>
      <c r="DG34" s="315"/>
      <c r="DH34" s="419"/>
      <c r="DI34" s="6">
        <v>0</v>
      </c>
      <c r="DJ34" s="5"/>
      <c r="DK34" s="20"/>
      <c r="DL34" s="315"/>
      <c r="DM34" s="419"/>
      <c r="DN34" s="6">
        <v>0</v>
      </c>
      <c r="DO34" s="5"/>
      <c r="DP34" s="20"/>
      <c r="DQ34" s="315"/>
      <c r="DR34" s="419"/>
      <c r="DS34" s="6">
        <v>0</v>
      </c>
      <c r="DT34" s="5"/>
      <c r="DU34" s="20"/>
      <c r="DV34" s="315"/>
      <c r="DW34" s="419"/>
      <c r="DX34" s="6">
        <v>25152922</v>
      </c>
      <c r="DY34" s="5"/>
      <c r="DZ34" s="20"/>
      <c r="EA34" s="315"/>
      <c r="EB34" s="419"/>
      <c r="EC34" s="6">
        <v>0</v>
      </c>
      <c r="ED34" s="5"/>
      <c r="EE34" s="20"/>
      <c r="EF34" s="315"/>
      <c r="EG34" s="419"/>
      <c r="EH34" s="6">
        <v>0</v>
      </c>
      <c r="EI34" s="5"/>
      <c r="EJ34" s="20"/>
      <c r="EK34" s="315"/>
      <c r="EL34" s="419"/>
      <c r="EM34" s="6">
        <v>25152922</v>
      </c>
      <c r="EN34" s="5"/>
      <c r="EP34" s="151"/>
    </row>
    <row r="35" spans="4:146" ht="12.75" hidden="1" customHeight="1" x14ac:dyDescent="0.3">
      <c r="D35" s="151"/>
      <c r="F35" s="402"/>
      <c r="H35" s="20"/>
      <c r="I35" s="20"/>
      <c r="J35" s="20"/>
      <c r="K35" s="315"/>
      <c r="L35" s="20"/>
      <c r="M35" s="20"/>
      <c r="N35" s="20"/>
      <c r="O35" s="20"/>
      <c r="P35" s="315"/>
      <c r="Q35" s="20"/>
      <c r="R35" s="20"/>
      <c r="S35" s="20"/>
      <c r="T35" s="20"/>
      <c r="U35" s="315"/>
      <c r="V35" s="20"/>
      <c r="W35" s="20"/>
      <c r="X35" s="20"/>
      <c r="Y35" s="20"/>
      <c r="Z35" s="315"/>
      <c r="AA35" s="20"/>
      <c r="AB35" s="20"/>
      <c r="AC35" s="20"/>
      <c r="AD35" s="20"/>
      <c r="AE35" s="315"/>
      <c r="AF35" s="20"/>
      <c r="AG35" s="20"/>
      <c r="AH35" s="20"/>
      <c r="AI35" s="20"/>
      <c r="AJ35" s="315"/>
      <c r="AK35" s="20"/>
      <c r="AL35" s="20"/>
      <c r="AM35" s="20"/>
      <c r="AN35" s="20"/>
      <c r="AO35" s="315"/>
      <c r="AP35" s="20"/>
      <c r="AQ35" s="20"/>
      <c r="AR35" s="20"/>
      <c r="AS35" s="20"/>
      <c r="AT35" s="315"/>
      <c r="AU35" s="20"/>
      <c r="AV35" s="20"/>
      <c r="AW35" s="20"/>
      <c r="AX35" s="20"/>
      <c r="AY35" s="315"/>
      <c r="AZ35" s="20"/>
      <c r="BA35" s="20"/>
      <c r="BB35" s="20"/>
      <c r="BC35" s="20"/>
      <c r="BD35" s="315"/>
      <c r="BE35" s="20"/>
      <c r="BF35" s="20"/>
      <c r="BG35" s="20"/>
      <c r="BH35" s="20"/>
      <c r="BI35" s="315"/>
      <c r="BJ35" s="20"/>
      <c r="BK35" s="20"/>
      <c r="BL35" s="20"/>
      <c r="BM35" s="20"/>
      <c r="BN35" s="315"/>
      <c r="BO35" s="20"/>
      <c r="BP35" s="20"/>
      <c r="BQ35" s="20"/>
      <c r="BR35" s="20"/>
      <c r="BS35" s="315"/>
      <c r="BT35" s="20"/>
      <c r="BU35" s="20"/>
      <c r="BV35" s="20"/>
      <c r="BW35" s="20"/>
      <c r="BX35" s="315"/>
      <c r="BY35" s="20"/>
      <c r="BZ35" s="20"/>
      <c r="CA35" s="20"/>
      <c r="CB35" s="20"/>
      <c r="CC35" s="315"/>
      <c r="CD35" s="20"/>
      <c r="CE35" s="20"/>
      <c r="CF35" s="20"/>
      <c r="CG35" s="20"/>
      <c r="CH35" s="315"/>
      <c r="CI35" s="20"/>
      <c r="CJ35" s="20"/>
      <c r="CK35" s="20"/>
      <c r="CL35" s="20"/>
      <c r="CM35" s="315"/>
      <c r="CN35" s="20"/>
      <c r="CO35" s="20"/>
      <c r="CP35" s="20"/>
      <c r="CQ35" s="20"/>
      <c r="CR35" s="315"/>
      <c r="CS35" s="20"/>
      <c r="CT35" s="20"/>
      <c r="CU35" s="20"/>
      <c r="CV35" s="20"/>
      <c r="CW35" s="315"/>
      <c r="CX35" s="20"/>
      <c r="CY35" s="20"/>
      <c r="CZ35" s="20"/>
      <c r="DA35" s="20"/>
      <c r="DB35" s="315"/>
      <c r="DC35" s="20"/>
      <c r="DD35" s="20"/>
      <c r="DE35" s="20"/>
      <c r="DF35" s="20"/>
      <c r="DG35" s="315"/>
      <c r="DH35" s="20"/>
      <c r="DI35" s="20"/>
      <c r="DJ35" s="20"/>
      <c r="DK35" s="20"/>
      <c r="DL35" s="315"/>
      <c r="DM35" s="20"/>
      <c r="DN35" s="20"/>
      <c r="DO35" s="20"/>
      <c r="DP35" s="20"/>
      <c r="DQ35" s="315"/>
      <c r="DR35" s="20"/>
      <c r="DS35" s="20"/>
      <c r="DT35" s="20"/>
      <c r="DU35" s="20"/>
      <c r="DV35" s="315"/>
      <c r="DW35" s="20"/>
      <c r="DX35" s="20"/>
      <c r="DY35" s="20"/>
      <c r="DZ35" s="20"/>
      <c r="EA35" s="315"/>
      <c r="EB35" s="20"/>
      <c r="EC35" s="20"/>
      <c r="ED35" s="20"/>
      <c r="EE35" s="20"/>
      <c r="EF35" s="315"/>
      <c r="EG35" s="20"/>
      <c r="EH35" s="20"/>
      <c r="EI35" s="20"/>
      <c r="EJ35" s="20"/>
      <c r="EK35" s="315"/>
      <c r="EL35" s="20"/>
      <c r="EM35" s="20"/>
      <c r="EP35" s="151"/>
    </row>
    <row r="36" spans="4:146" ht="12.75" hidden="1" customHeight="1" x14ac:dyDescent="0.3">
      <c r="D36" s="151" t="s">
        <v>505</v>
      </c>
      <c r="F36" s="402"/>
      <c r="H36" s="20">
        <v>0</v>
      </c>
      <c r="I36" s="20"/>
      <c r="J36" s="20"/>
      <c r="K36" s="315"/>
      <c r="L36" s="20"/>
      <c r="M36" s="20">
        <v>0</v>
      </c>
      <c r="N36" s="20"/>
      <c r="O36" s="20"/>
      <c r="P36" s="315"/>
      <c r="R36" s="20">
        <v>0</v>
      </c>
      <c r="S36" s="20"/>
      <c r="T36" s="20"/>
      <c r="U36" s="315"/>
      <c r="W36" s="20">
        <v>0</v>
      </c>
      <c r="X36" s="20"/>
      <c r="Y36" s="20"/>
      <c r="Z36" s="315"/>
      <c r="AB36" s="20">
        <v>0</v>
      </c>
      <c r="AC36" s="20"/>
      <c r="AD36" s="20"/>
      <c r="AE36" s="315"/>
      <c r="AG36" s="20">
        <v>0</v>
      </c>
      <c r="AH36" s="20"/>
      <c r="AI36" s="20"/>
      <c r="AJ36" s="315"/>
      <c r="AL36" s="20">
        <v>0</v>
      </c>
      <c r="AM36" s="20"/>
      <c r="AN36" s="20"/>
      <c r="AO36" s="315"/>
      <c r="AQ36" s="20">
        <v>0</v>
      </c>
      <c r="AR36" s="20"/>
      <c r="AS36" s="20"/>
      <c r="AT36" s="315"/>
      <c r="AV36" s="20">
        <v>0</v>
      </c>
      <c r="AW36" s="20"/>
      <c r="AX36" s="20"/>
      <c r="AY36" s="315"/>
      <c r="BA36" s="20">
        <v>0</v>
      </c>
      <c r="BB36" s="20"/>
      <c r="BC36" s="20"/>
      <c r="BD36" s="315"/>
      <c r="BF36" s="20">
        <v>0</v>
      </c>
      <c r="BG36" s="20"/>
      <c r="BH36" s="20"/>
      <c r="BI36" s="315"/>
      <c r="BK36" s="20">
        <v>0</v>
      </c>
      <c r="BL36" s="20"/>
      <c r="BM36" s="20"/>
      <c r="BN36" s="315"/>
      <c r="BP36" s="20">
        <v>0</v>
      </c>
      <c r="BQ36" s="20"/>
      <c r="BR36" s="20"/>
      <c r="BS36" s="315"/>
      <c r="BT36" s="20"/>
      <c r="BU36" s="20">
        <v>0</v>
      </c>
      <c r="BV36" s="20"/>
      <c r="BW36" s="20"/>
      <c r="BX36" s="315"/>
      <c r="BY36" s="20"/>
      <c r="BZ36" s="20">
        <v>0</v>
      </c>
      <c r="CA36" s="20"/>
      <c r="CB36" s="20"/>
      <c r="CC36" s="315"/>
      <c r="CD36" s="20"/>
      <c r="CE36" s="20">
        <v>0</v>
      </c>
      <c r="CF36" s="20"/>
      <c r="CG36" s="20"/>
      <c r="CH36" s="315"/>
      <c r="CJ36" s="20">
        <v>0</v>
      </c>
      <c r="CK36" s="20"/>
      <c r="CL36" s="20"/>
      <c r="CM36" s="315"/>
      <c r="CO36" s="20">
        <v>0</v>
      </c>
      <c r="CP36" s="20"/>
      <c r="CQ36" s="20"/>
      <c r="CR36" s="315"/>
      <c r="CT36" s="20">
        <v>0</v>
      </c>
      <c r="CU36" s="20"/>
      <c r="CV36" s="20"/>
      <c r="CW36" s="315"/>
      <c r="CY36" s="20">
        <v>0</v>
      </c>
      <c r="CZ36" s="20"/>
      <c r="DA36" s="20"/>
      <c r="DB36" s="315"/>
      <c r="DD36" s="20">
        <v>0</v>
      </c>
      <c r="DE36" s="20"/>
      <c r="DF36" s="20"/>
      <c r="DG36" s="315"/>
      <c r="DI36" s="20">
        <v>0</v>
      </c>
      <c r="DJ36" s="20"/>
      <c r="DK36" s="20"/>
      <c r="DL36" s="315"/>
      <c r="DN36" s="20">
        <v>0</v>
      </c>
      <c r="DO36" s="20"/>
      <c r="DP36" s="20"/>
      <c r="DQ36" s="315"/>
      <c r="DS36" s="20">
        <v>0</v>
      </c>
      <c r="DT36" s="20"/>
      <c r="DU36" s="20"/>
      <c r="DV36" s="315"/>
      <c r="DX36" s="20">
        <v>0</v>
      </c>
      <c r="DY36" s="20"/>
      <c r="DZ36" s="20"/>
      <c r="EA36" s="315"/>
      <c r="EC36" s="20">
        <v>0</v>
      </c>
      <c r="ED36" s="20"/>
      <c r="EE36" s="20"/>
      <c r="EF36" s="315"/>
      <c r="EH36" s="20">
        <v>0</v>
      </c>
      <c r="EI36" s="20"/>
      <c r="EJ36" s="20"/>
      <c r="EK36" s="315"/>
      <c r="EL36" s="20"/>
      <c r="EM36" s="20">
        <v>0</v>
      </c>
      <c r="EP36" s="151"/>
    </row>
    <row r="37" spans="4:146" ht="12.75" hidden="1" customHeight="1" x14ac:dyDescent="0.3">
      <c r="D37" s="151" t="s">
        <v>502</v>
      </c>
      <c r="F37" s="402"/>
      <c r="G37" s="406"/>
      <c r="H37" s="474">
        <v>0</v>
      </c>
      <c r="I37" s="475"/>
      <c r="J37" s="20"/>
      <c r="K37" s="315"/>
      <c r="L37" s="476"/>
      <c r="M37" s="474">
        <v>0</v>
      </c>
      <c r="N37" s="475"/>
      <c r="O37" s="20"/>
      <c r="P37" s="315"/>
      <c r="Q37" s="406"/>
      <c r="R37" s="474">
        <v>0</v>
      </c>
      <c r="S37" s="475"/>
      <c r="T37" s="20"/>
      <c r="U37" s="315"/>
      <c r="V37" s="406"/>
      <c r="W37" s="474">
        <v>0</v>
      </c>
      <c r="X37" s="475"/>
      <c r="Y37" s="20"/>
      <c r="Z37" s="315"/>
      <c r="AA37" s="406"/>
      <c r="AB37" s="474">
        <v>0</v>
      </c>
      <c r="AC37" s="475"/>
      <c r="AD37" s="20"/>
      <c r="AE37" s="315"/>
      <c r="AF37" s="406"/>
      <c r="AG37" s="474">
        <v>0</v>
      </c>
      <c r="AH37" s="475"/>
      <c r="AI37" s="20"/>
      <c r="AJ37" s="315"/>
      <c r="AK37" s="406"/>
      <c r="AL37" s="474">
        <v>0</v>
      </c>
      <c r="AM37" s="475"/>
      <c r="AN37" s="20"/>
      <c r="AO37" s="315"/>
      <c r="AP37" s="406"/>
      <c r="AQ37" s="474">
        <v>0</v>
      </c>
      <c r="AR37" s="475"/>
      <c r="AS37" s="20"/>
      <c r="AT37" s="315"/>
      <c r="AU37" s="406"/>
      <c r="AV37" s="474">
        <v>0</v>
      </c>
      <c r="AW37" s="475"/>
      <c r="AX37" s="20"/>
      <c r="AY37" s="315"/>
      <c r="AZ37" s="406"/>
      <c r="BA37" s="474">
        <v>0</v>
      </c>
      <c r="BB37" s="475"/>
      <c r="BC37" s="20"/>
      <c r="BD37" s="315"/>
      <c r="BE37" s="406"/>
      <c r="BF37" s="474">
        <v>0</v>
      </c>
      <c r="BG37" s="475"/>
      <c r="BH37" s="20"/>
      <c r="BI37" s="315"/>
      <c r="BJ37" s="406"/>
      <c r="BK37" s="474">
        <v>0</v>
      </c>
      <c r="BL37" s="475"/>
      <c r="BM37" s="20"/>
      <c r="BN37" s="315"/>
      <c r="BO37" s="406"/>
      <c r="BP37" s="474">
        <v>0</v>
      </c>
      <c r="BQ37" s="475"/>
      <c r="BR37" s="20"/>
      <c r="BS37" s="315"/>
      <c r="BT37" s="476"/>
      <c r="BU37" s="474">
        <v>0</v>
      </c>
      <c r="BV37" s="475"/>
      <c r="BW37" s="20"/>
      <c r="BX37" s="315"/>
      <c r="BY37" s="476"/>
      <c r="BZ37" s="474">
        <v>0</v>
      </c>
      <c r="CA37" s="475"/>
      <c r="CB37" s="20"/>
      <c r="CC37" s="315"/>
      <c r="CD37" s="476"/>
      <c r="CE37" s="474">
        <v>0</v>
      </c>
      <c r="CF37" s="475"/>
      <c r="CG37" s="20"/>
      <c r="CH37" s="315"/>
      <c r="CI37" s="406"/>
      <c r="CJ37" s="474">
        <v>0</v>
      </c>
      <c r="CK37" s="475"/>
      <c r="CL37" s="20"/>
      <c r="CM37" s="315"/>
      <c r="CN37" s="406"/>
      <c r="CO37" s="474">
        <v>0</v>
      </c>
      <c r="CP37" s="475"/>
      <c r="CQ37" s="20"/>
      <c r="CR37" s="315"/>
      <c r="CS37" s="406"/>
      <c r="CT37" s="474">
        <v>0</v>
      </c>
      <c r="CU37" s="475"/>
      <c r="CV37" s="20"/>
      <c r="CW37" s="315"/>
      <c r="CX37" s="406"/>
      <c r="CY37" s="474">
        <v>0</v>
      </c>
      <c r="CZ37" s="475"/>
      <c r="DA37" s="20"/>
      <c r="DB37" s="315"/>
      <c r="DC37" s="406"/>
      <c r="DD37" s="474">
        <v>0</v>
      </c>
      <c r="DE37" s="475"/>
      <c r="DF37" s="20"/>
      <c r="DG37" s="315"/>
      <c r="DH37" s="406"/>
      <c r="DI37" s="474">
        <v>0</v>
      </c>
      <c r="DJ37" s="475"/>
      <c r="DK37" s="20"/>
      <c r="DL37" s="315"/>
      <c r="DM37" s="406"/>
      <c r="DN37" s="474">
        <v>0</v>
      </c>
      <c r="DO37" s="475"/>
      <c r="DP37" s="20"/>
      <c r="DQ37" s="315"/>
      <c r="DR37" s="406"/>
      <c r="DS37" s="474">
        <v>0</v>
      </c>
      <c r="DT37" s="475"/>
      <c r="DU37" s="20"/>
      <c r="DV37" s="315"/>
      <c r="DW37" s="406"/>
      <c r="DX37" s="474">
        <v>0</v>
      </c>
      <c r="DY37" s="475"/>
      <c r="DZ37" s="20"/>
      <c r="EA37" s="315"/>
      <c r="EB37" s="406"/>
      <c r="EC37" s="474">
        <v>0</v>
      </c>
      <c r="ED37" s="475"/>
      <c r="EE37" s="20"/>
      <c r="EF37" s="315"/>
      <c r="EG37" s="406"/>
      <c r="EH37" s="474">
        <v>0</v>
      </c>
      <c r="EI37" s="475"/>
      <c r="EJ37" s="20"/>
      <c r="EK37" s="315"/>
      <c r="EL37" s="476"/>
      <c r="EM37" s="474">
        <v>0</v>
      </c>
      <c r="EN37" s="407"/>
      <c r="EP37" s="151"/>
    </row>
    <row r="38" spans="4:146" ht="12.75" hidden="1" customHeight="1" x14ac:dyDescent="0.3">
      <c r="D38" s="151" t="s">
        <v>421</v>
      </c>
      <c r="F38" s="402"/>
      <c r="G38" s="419"/>
      <c r="H38" s="6">
        <v>0</v>
      </c>
      <c r="I38" s="5"/>
      <c r="J38" s="20"/>
      <c r="K38" s="315"/>
      <c r="L38" s="483"/>
      <c r="M38" s="6">
        <v>0</v>
      </c>
      <c r="N38" s="5"/>
      <c r="O38" s="20"/>
      <c r="P38" s="315"/>
      <c r="Q38" s="419"/>
      <c r="R38" s="6">
        <v>0</v>
      </c>
      <c r="S38" s="5"/>
      <c r="T38" s="20"/>
      <c r="U38" s="315"/>
      <c r="V38" s="419"/>
      <c r="W38" s="6">
        <v>0</v>
      </c>
      <c r="X38" s="5"/>
      <c r="Y38" s="20"/>
      <c r="Z38" s="315"/>
      <c r="AA38" s="419"/>
      <c r="AB38" s="6">
        <v>0</v>
      </c>
      <c r="AC38" s="5"/>
      <c r="AD38" s="20"/>
      <c r="AE38" s="315"/>
      <c r="AF38" s="419"/>
      <c r="AG38" s="6">
        <v>0</v>
      </c>
      <c r="AH38" s="5"/>
      <c r="AI38" s="20"/>
      <c r="AJ38" s="315"/>
      <c r="AK38" s="419"/>
      <c r="AL38" s="6">
        <v>0</v>
      </c>
      <c r="AM38" s="5"/>
      <c r="AN38" s="20"/>
      <c r="AO38" s="315"/>
      <c r="AP38" s="419"/>
      <c r="AQ38" s="6">
        <v>0</v>
      </c>
      <c r="AR38" s="5"/>
      <c r="AS38" s="20"/>
      <c r="AT38" s="315"/>
      <c r="AU38" s="419"/>
      <c r="AV38" s="6">
        <v>0</v>
      </c>
      <c r="AW38" s="5"/>
      <c r="AX38" s="20"/>
      <c r="AY38" s="315"/>
      <c r="AZ38" s="419"/>
      <c r="BA38" s="6">
        <v>0</v>
      </c>
      <c r="BB38" s="5"/>
      <c r="BC38" s="20"/>
      <c r="BD38" s="315"/>
      <c r="BE38" s="419"/>
      <c r="BF38" s="6">
        <v>0</v>
      </c>
      <c r="BG38" s="5"/>
      <c r="BH38" s="20"/>
      <c r="BI38" s="315"/>
      <c r="BJ38" s="419"/>
      <c r="BK38" s="6">
        <v>0</v>
      </c>
      <c r="BL38" s="5"/>
      <c r="BM38" s="20"/>
      <c r="BN38" s="315"/>
      <c r="BO38" s="419"/>
      <c r="BP38" s="6">
        <v>0</v>
      </c>
      <c r="BQ38" s="5"/>
      <c r="BR38" s="20"/>
      <c r="BS38" s="315"/>
      <c r="BT38" s="483"/>
      <c r="BU38" s="6">
        <v>0</v>
      </c>
      <c r="BV38" s="5"/>
      <c r="BW38" s="20"/>
      <c r="BX38" s="315"/>
      <c r="BY38" s="483"/>
      <c r="BZ38" s="6">
        <v>0</v>
      </c>
      <c r="CA38" s="5"/>
      <c r="CB38" s="20"/>
      <c r="CC38" s="315"/>
      <c r="CD38" s="483"/>
      <c r="CE38" s="6">
        <v>0</v>
      </c>
      <c r="CF38" s="5"/>
      <c r="CG38" s="20"/>
      <c r="CH38" s="315"/>
      <c r="CI38" s="419"/>
      <c r="CJ38" s="6">
        <v>0</v>
      </c>
      <c r="CK38" s="5"/>
      <c r="CL38" s="20"/>
      <c r="CM38" s="315"/>
      <c r="CN38" s="419"/>
      <c r="CO38" s="6">
        <v>0</v>
      </c>
      <c r="CP38" s="5"/>
      <c r="CQ38" s="20"/>
      <c r="CR38" s="315"/>
      <c r="CS38" s="419"/>
      <c r="CT38" s="6">
        <v>0</v>
      </c>
      <c r="CU38" s="5"/>
      <c r="CV38" s="20"/>
      <c r="CW38" s="315"/>
      <c r="CX38" s="419"/>
      <c r="CY38" s="6">
        <v>0</v>
      </c>
      <c r="CZ38" s="5"/>
      <c r="DA38" s="20"/>
      <c r="DB38" s="315"/>
      <c r="DC38" s="419"/>
      <c r="DD38" s="6">
        <v>0</v>
      </c>
      <c r="DE38" s="5"/>
      <c r="DF38" s="20"/>
      <c r="DG38" s="315"/>
      <c r="DH38" s="419"/>
      <c r="DI38" s="6">
        <v>0</v>
      </c>
      <c r="DJ38" s="5"/>
      <c r="DK38" s="20"/>
      <c r="DL38" s="315"/>
      <c r="DM38" s="419"/>
      <c r="DN38" s="6">
        <v>0</v>
      </c>
      <c r="DO38" s="5"/>
      <c r="DP38" s="20"/>
      <c r="DQ38" s="315"/>
      <c r="DR38" s="419"/>
      <c r="DS38" s="6">
        <v>0</v>
      </c>
      <c r="DT38" s="5"/>
      <c r="DU38" s="20"/>
      <c r="DV38" s="315"/>
      <c r="DW38" s="419"/>
      <c r="DX38" s="6">
        <v>0</v>
      </c>
      <c r="DY38" s="5"/>
      <c r="DZ38" s="20"/>
      <c r="EA38" s="315"/>
      <c r="EB38" s="419"/>
      <c r="EC38" s="6">
        <v>0</v>
      </c>
      <c r="ED38" s="5"/>
      <c r="EE38" s="20"/>
      <c r="EF38" s="315"/>
      <c r="EG38" s="419"/>
      <c r="EH38" s="6">
        <v>0</v>
      </c>
      <c r="EI38" s="5"/>
      <c r="EJ38" s="20"/>
      <c r="EK38" s="315"/>
      <c r="EL38" s="483"/>
      <c r="EM38" s="6">
        <v>0</v>
      </c>
      <c r="EN38" s="421"/>
      <c r="EP38" s="151"/>
    </row>
    <row r="39" spans="4:146" ht="12.75" hidden="1" customHeight="1" x14ac:dyDescent="0.3">
      <c r="D39" s="151"/>
      <c r="F39" s="402"/>
      <c r="H39" s="20"/>
      <c r="I39" s="20"/>
      <c r="J39" s="20"/>
      <c r="K39" s="315"/>
      <c r="L39" s="20"/>
      <c r="M39" s="20"/>
      <c r="N39" s="20"/>
      <c r="O39" s="20"/>
      <c r="P39" s="315"/>
      <c r="R39" s="20"/>
      <c r="S39" s="20"/>
      <c r="T39" s="20"/>
      <c r="U39" s="315"/>
      <c r="W39" s="20"/>
      <c r="X39" s="20"/>
      <c r="Y39" s="20"/>
      <c r="Z39" s="315"/>
      <c r="AB39" s="20"/>
      <c r="AC39" s="20"/>
      <c r="AD39" s="20"/>
      <c r="AE39" s="315"/>
      <c r="AG39" s="20"/>
      <c r="AH39" s="20"/>
      <c r="AI39" s="20"/>
      <c r="AJ39" s="315"/>
      <c r="AL39" s="20"/>
      <c r="AM39" s="20"/>
      <c r="AN39" s="20"/>
      <c r="AO39" s="315"/>
      <c r="AQ39" s="20"/>
      <c r="AR39" s="20"/>
      <c r="AS39" s="20"/>
      <c r="AT39" s="315"/>
      <c r="AV39" s="20"/>
      <c r="AW39" s="20"/>
      <c r="AX39" s="20"/>
      <c r="AY39" s="315"/>
      <c r="BA39" s="20"/>
      <c r="BB39" s="20"/>
      <c r="BC39" s="20"/>
      <c r="BD39" s="315"/>
      <c r="BF39" s="20"/>
      <c r="BG39" s="20"/>
      <c r="BH39" s="20"/>
      <c r="BI39" s="315"/>
      <c r="BK39" s="20"/>
      <c r="BL39" s="20"/>
      <c r="BM39" s="20"/>
      <c r="BN39" s="315"/>
      <c r="BP39" s="20"/>
      <c r="BQ39" s="20"/>
      <c r="BR39" s="20"/>
      <c r="BS39" s="315"/>
      <c r="BT39" s="20"/>
      <c r="BU39" s="20"/>
      <c r="BV39" s="20"/>
      <c r="BW39" s="20"/>
      <c r="BX39" s="315"/>
      <c r="BY39" s="20"/>
      <c r="BZ39" s="20"/>
      <c r="CA39" s="20"/>
      <c r="CB39" s="20"/>
      <c r="CC39" s="315"/>
      <c r="CD39" s="20"/>
      <c r="CE39" s="20"/>
      <c r="CF39" s="20"/>
      <c r="CG39" s="20"/>
      <c r="CH39" s="315"/>
      <c r="CJ39" s="20"/>
      <c r="CK39" s="20"/>
      <c r="CL39" s="20"/>
      <c r="CM39" s="315"/>
      <c r="CO39" s="20"/>
      <c r="CP39" s="20"/>
      <c r="CQ39" s="20"/>
      <c r="CR39" s="315"/>
      <c r="CT39" s="20"/>
      <c r="CU39" s="20"/>
      <c r="CV39" s="20"/>
      <c r="CW39" s="315"/>
      <c r="CY39" s="20"/>
      <c r="CZ39" s="20"/>
      <c r="DA39" s="20"/>
      <c r="DB39" s="315"/>
      <c r="DD39" s="20"/>
      <c r="DE39" s="20"/>
      <c r="DF39" s="20"/>
      <c r="DG39" s="315"/>
      <c r="DI39" s="20"/>
      <c r="DJ39" s="20"/>
      <c r="DK39" s="20"/>
      <c r="DL39" s="315"/>
      <c r="DN39" s="20"/>
      <c r="DO39" s="20"/>
      <c r="DP39" s="20"/>
      <c r="DQ39" s="315"/>
      <c r="DS39" s="20"/>
      <c r="DT39" s="20"/>
      <c r="DU39" s="20"/>
      <c r="DV39" s="315"/>
      <c r="DX39" s="20"/>
      <c r="DY39" s="20"/>
      <c r="DZ39" s="20"/>
      <c r="EA39" s="315"/>
      <c r="EC39" s="20"/>
      <c r="ED39" s="20"/>
      <c r="EE39" s="20"/>
      <c r="EF39" s="315"/>
      <c r="EH39" s="20"/>
      <c r="EI39" s="20"/>
      <c r="EJ39" s="20"/>
      <c r="EK39" s="315"/>
      <c r="EL39" s="20"/>
      <c r="EM39" s="20"/>
      <c r="EP39" s="151"/>
    </row>
    <row r="40" spans="4:146" ht="12.75" hidden="1" customHeight="1" x14ac:dyDescent="0.3">
      <c r="D40" s="151" t="s">
        <v>424</v>
      </c>
      <c r="F40" s="402"/>
      <c r="H40" s="20">
        <v>0</v>
      </c>
      <c r="I40" s="20"/>
      <c r="J40" s="20"/>
      <c r="K40" s="315"/>
      <c r="M40" s="20">
        <v>0</v>
      </c>
      <c r="N40" s="20"/>
      <c r="O40" s="20"/>
      <c r="P40" s="315"/>
      <c r="R40" s="20">
        <v>0</v>
      </c>
      <c r="S40" s="20"/>
      <c r="T40" s="20"/>
      <c r="U40" s="315"/>
      <c r="W40" s="20">
        <v>0</v>
      </c>
      <c r="X40" s="20"/>
      <c r="Y40" s="20"/>
      <c r="Z40" s="315"/>
      <c r="AB40" s="20">
        <v>0</v>
      </c>
      <c r="AC40" s="20"/>
      <c r="AD40" s="20"/>
      <c r="AE40" s="315"/>
      <c r="AG40" s="20">
        <v>0</v>
      </c>
      <c r="AH40" s="20"/>
      <c r="AI40" s="20"/>
      <c r="AJ40" s="315"/>
      <c r="AL40" s="20">
        <v>0</v>
      </c>
      <c r="AM40" s="20"/>
      <c r="AN40" s="20"/>
      <c r="AO40" s="315"/>
      <c r="AQ40" s="20">
        <v>0</v>
      </c>
      <c r="AR40" s="20"/>
      <c r="AS40" s="20"/>
      <c r="AT40" s="315"/>
      <c r="AV40" s="20">
        <v>0</v>
      </c>
      <c r="AW40" s="20"/>
      <c r="AX40" s="20"/>
      <c r="AY40" s="315"/>
      <c r="BA40" s="20">
        <v>0</v>
      </c>
      <c r="BB40" s="20"/>
      <c r="BC40" s="20"/>
      <c r="BD40" s="315"/>
      <c r="BF40" s="20">
        <v>0</v>
      </c>
      <c r="BG40" s="20"/>
      <c r="BH40" s="20"/>
      <c r="BI40" s="315"/>
      <c r="BK40" s="20">
        <v>0</v>
      </c>
      <c r="BL40" s="20"/>
      <c r="BM40" s="20"/>
      <c r="BN40" s="315"/>
      <c r="BP40" s="20">
        <v>0</v>
      </c>
      <c r="BQ40" s="20"/>
      <c r="BR40" s="20"/>
      <c r="BS40" s="315"/>
      <c r="BU40" s="6">
        <v>0</v>
      </c>
      <c r="BV40" s="20"/>
      <c r="BW40" s="20"/>
      <c r="BX40" s="315"/>
      <c r="BZ40" s="20">
        <v>0</v>
      </c>
      <c r="CA40" s="20"/>
      <c r="CB40" s="20"/>
      <c r="CC40" s="315"/>
      <c r="CE40" s="20">
        <v>0</v>
      </c>
      <c r="CF40" s="20"/>
      <c r="CG40" s="20"/>
      <c r="CH40" s="315"/>
      <c r="CJ40" s="20">
        <v>0</v>
      </c>
      <c r="CK40" s="20"/>
      <c r="CL40" s="20"/>
      <c r="CM40" s="315"/>
      <c r="CO40" s="20">
        <v>0</v>
      </c>
      <c r="CP40" s="20"/>
      <c r="CQ40" s="20"/>
      <c r="CR40" s="315"/>
      <c r="CT40" s="20">
        <v>0</v>
      </c>
      <c r="CU40" s="20"/>
      <c r="CV40" s="20"/>
      <c r="CW40" s="315"/>
      <c r="CY40" s="20">
        <v>0</v>
      </c>
      <c r="CZ40" s="20"/>
      <c r="DA40" s="20"/>
      <c r="DB40" s="315"/>
      <c r="DD40" s="20">
        <v>0</v>
      </c>
      <c r="DE40" s="20"/>
      <c r="DF40" s="20"/>
      <c r="DG40" s="315"/>
      <c r="DI40" s="20">
        <v>0</v>
      </c>
      <c r="DJ40" s="20"/>
      <c r="DK40" s="20"/>
      <c r="DL40" s="315"/>
      <c r="DN40" s="20">
        <v>0</v>
      </c>
      <c r="DO40" s="20"/>
      <c r="DP40" s="20"/>
      <c r="DQ40" s="315"/>
      <c r="DS40" s="20">
        <v>0</v>
      </c>
      <c r="DT40" s="20"/>
      <c r="DU40" s="20"/>
      <c r="DV40" s="315"/>
      <c r="DX40" s="20">
        <v>0</v>
      </c>
      <c r="DY40" s="20"/>
      <c r="DZ40" s="20"/>
      <c r="EA40" s="315"/>
      <c r="EC40" s="20">
        <v>0</v>
      </c>
      <c r="ED40" s="20"/>
      <c r="EE40" s="20"/>
      <c r="EF40" s="315"/>
      <c r="EH40" s="20">
        <v>0</v>
      </c>
      <c r="EI40" s="20"/>
      <c r="EJ40" s="20"/>
      <c r="EK40" s="315"/>
      <c r="EM40" s="20">
        <v>0</v>
      </c>
      <c r="EN40" s="20"/>
      <c r="EP40" s="151"/>
    </row>
    <row r="41" spans="4:146" ht="12.75" hidden="1" customHeight="1" x14ac:dyDescent="0.3">
      <c r="D41" s="151" t="s">
        <v>502</v>
      </c>
      <c r="F41" s="402"/>
      <c r="G41" s="406"/>
      <c r="H41" s="474">
        <v>0</v>
      </c>
      <c r="I41" s="475"/>
      <c r="J41" s="20"/>
      <c r="K41" s="315"/>
      <c r="L41" s="406"/>
      <c r="M41" s="474">
        <v>0</v>
      </c>
      <c r="N41" s="475"/>
      <c r="O41" s="20"/>
      <c r="P41" s="315"/>
      <c r="Q41" s="406"/>
      <c r="R41" s="474">
        <v>0</v>
      </c>
      <c r="S41" s="475"/>
      <c r="T41" s="20"/>
      <c r="U41" s="315"/>
      <c r="V41" s="406"/>
      <c r="W41" s="474">
        <v>0</v>
      </c>
      <c r="X41" s="475"/>
      <c r="Y41" s="20"/>
      <c r="Z41" s="315"/>
      <c r="AA41" s="406"/>
      <c r="AB41" s="474">
        <v>0</v>
      </c>
      <c r="AC41" s="475"/>
      <c r="AD41" s="20"/>
      <c r="AE41" s="315"/>
      <c r="AF41" s="406"/>
      <c r="AG41" s="474">
        <v>0</v>
      </c>
      <c r="AH41" s="475"/>
      <c r="AI41" s="20"/>
      <c r="AJ41" s="315"/>
      <c r="AK41" s="406"/>
      <c r="AL41" s="474">
        <v>0</v>
      </c>
      <c r="AM41" s="475"/>
      <c r="AN41" s="20"/>
      <c r="AO41" s="315"/>
      <c r="AP41" s="406"/>
      <c r="AQ41" s="474">
        <v>0</v>
      </c>
      <c r="AR41" s="475"/>
      <c r="AS41" s="20"/>
      <c r="AT41" s="315"/>
      <c r="AU41" s="406"/>
      <c r="AV41" s="474">
        <v>0</v>
      </c>
      <c r="AW41" s="475"/>
      <c r="AX41" s="20"/>
      <c r="AY41" s="315"/>
      <c r="AZ41" s="406"/>
      <c r="BA41" s="474">
        <v>0</v>
      </c>
      <c r="BB41" s="475"/>
      <c r="BC41" s="20"/>
      <c r="BD41" s="315"/>
      <c r="BE41" s="406"/>
      <c r="BF41" s="474">
        <v>0</v>
      </c>
      <c r="BG41" s="475"/>
      <c r="BH41" s="20"/>
      <c r="BI41" s="315"/>
      <c r="BJ41" s="406"/>
      <c r="BK41" s="474">
        <v>0</v>
      </c>
      <c r="BL41" s="475"/>
      <c r="BM41" s="20"/>
      <c r="BN41" s="315"/>
      <c r="BO41" s="406"/>
      <c r="BP41" s="474">
        <v>0</v>
      </c>
      <c r="BQ41" s="475"/>
      <c r="BR41" s="20"/>
      <c r="BS41" s="315"/>
      <c r="BT41" s="406"/>
      <c r="BU41" s="20">
        <v>0</v>
      </c>
      <c r="BV41" s="475"/>
      <c r="BW41" s="20"/>
      <c r="BX41" s="315"/>
      <c r="BY41" s="406"/>
      <c r="BZ41" s="474">
        <v>0</v>
      </c>
      <c r="CA41" s="475"/>
      <c r="CB41" s="20"/>
      <c r="CC41" s="315"/>
      <c r="CD41" s="406"/>
      <c r="CE41" s="474">
        <v>0</v>
      </c>
      <c r="CF41" s="475"/>
      <c r="CG41" s="20"/>
      <c r="CH41" s="315"/>
      <c r="CI41" s="406"/>
      <c r="CJ41" s="474">
        <v>0</v>
      </c>
      <c r="CK41" s="475"/>
      <c r="CL41" s="20"/>
      <c r="CM41" s="315"/>
      <c r="CN41" s="406"/>
      <c r="CO41" s="474">
        <v>0</v>
      </c>
      <c r="CP41" s="475"/>
      <c r="CQ41" s="20"/>
      <c r="CR41" s="315"/>
      <c r="CS41" s="406"/>
      <c r="CT41" s="474">
        <v>0</v>
      </c>
      <c r="CU41" s="475"/>
      <c r="CV41" s="20"/>
      <c r="CW41" s="315"/>
      <c r="CX41" s="406"/>
      <c r="CY41" s="474">
        <v>0</v>
      </c>
      <c r="CZ41" s="475"/>
      <c r="DA41" s="20"/>
      <c r="DB41" s="315"/>
      <c r="DC41" s="406"/>
      <c r="DD41" s="474">
        <v>0</v>
      </c>
      <c r="DE41" s="475"/>
      <c r="DF41" s="20"/>
      <c r="DG41" s="315"/>
      <c r="DH41" s="406"/>
      <c r="DI41" s="474">
        <v>0</v>
      </c>
      <c r="DJ41" s="475"/>
      <c r="DK41" s="20"/>
      <c r="DL41" s="315"/>
      <c r="DM41" s="406"/>
      <c r="DN41" s="474">
        <v>0</v>
      </c>
      <c r="DO41" s="475"/>
      <c r="DP41" s="20"/>
      <c r="DQ41" s="315"/>
      <c r="DR41" s="406"/>
      <c r="DS41" s="474">
        <v>0</v>
      </c>
      <c r="DT41" s="475"/>
      <c r="DU41" s="20"/>
      <c r="DV41" s="315"/>
      <c r="DW41" s="406"/>
      <c r="DX41" s="474">
        <v>0</v>
      </c>
      <c r="DY41" s="475"/>
      <c r="DZ41" s="20"/>
      <c r="EA41" s="315"/>
      <c r="EB41" s="406"/>
      <c r="EC41" s="474">
        <v>0</v>
      </c>
      <c r="ED41" s="475"/>
      <c r="EE41" s="20"/>
      <c r="EF41" s="315"/>
      <c r="EG41" s="406"/>
      <c r="EH41" s="474">
        <v>0</v>
      </c>
      <c r="EI41" s="475"/>
      <c r="EJ41" s="20"/>
      <c r="EK41" s="315"/>
      <c r="EL41" s="406"/>
      <c r="EM41" s="474">
        <v>0</v>
      </c>
      <c r="EN41" s="475">
        <v>0</v>
      </c>
      <c r="EP41" s="151"/>
    </row>
    <row r="42" spans="4:146" ht="12.75" hidden="1" customHeight="1" x14ac:dyDescent="0.3">
      <c r="D42" s="151" t="s">
        <v>421</v>
      </c>
      <c r="F42" s="402"/>
      <c r="G42" s="419"/>
      <c r="H42" s="6">
        <v>0</v>
      </c>
      <c r="I42" s="5"/>
      <c r="J42" s="20"/>
      <c r="K42" s="315"/>
      <c r="L42" s="419"/>
      <c r="M42" s="6">
        <v>0</v>
      </c>
      <c r="N42" s="5"/>
      <c r="O42" s="20"/>
      <c r="P42" s="315"/>
      <c r="Q42" s="419"/>
      <c r="R42" s="6">
        <v>0</v>
      </c>
      <c r="S42" s="5"/>
      <c r="T42" s="20"/>
      <c r="U42" s="315"/>
      <c r="V42" s="419"/>
      <c r="W42" s="6">
        <v>0</v>
      </c>
      <c r="X42" s="5"/>
      <c r="Y42" s="20"/>
      <c r="Z42" s="315"/>
      <c r="AA42" s="419"/>
      <c r="AB42" s="6">
        <v>0</v>
      </c>
      <c r="AC42" s="5"/>
      <c r="AD42" s="20"/>
      <c r="AE42" s="315"/>
      <c r="AF42" s="419"/>
      <c r="AG42" s="6">
        <v>0</v>
      </c>
      <c r="AH42" s="5"/>
      <c r="AI42" s="20"/>
      <c r="AJ42" s="315"/>
      <c r="AK42" s="419"/>
      <c r="AL42" s="6">
        <v>0</v>
      </c>
      <c r="AM42" s="5"/>
      <c r="AN42" s="20"/>
      <c r="AO42" s="315"/>
      <c r="AP42" s="419"/>
      <c r="AQ42" s="6">
        <v>0</v>
      </c>
      <c r="AR42" s="5"/>
      <c r="AS42" s="20"/>
      <c r="AT42" s="315"/>
      <c r="AU42" s="419"/>
      <c r="AV42" s="6">
        <v>0</v>
      </c>
      <c r="AW42" s="5"/>
      <c r="AX42" s="20"/>
      <c r="AY42" s="315"/>
      <c r="AZ42" s="419"/>
      <c r="BA42" s="6">
        <v>0</v>
      </c>
      <c r="BB42" s="5"/>
      <c r="BC42" s="20"/>
      <c r="BD42" s="315"/>
      <c r="BE42" s="419"/>
      <c r="BF42" s="6">
        <v>0</v>
      </c>
      <c r="BG42" s="5"/>
      <c r="BH42" s="20"/>
      <c r="BI42" s="315"/>
      <c r="BJ42" s="419"/>
      <c r="BK42" s="6">
        <v>0</v>
      </c>
      <c r="BL42" s="5"/>
      <c r="BM42" s="20"/>
      <c r="BN42" s="315"/>
      <c r="BO42" s="419"/>
      <c r="BP42" s="6">
        <v>0</v>
      </c>
      <c r="BQ42" s="5"/>
      <c r="BR42" s="20"/>
      <c r="BS42" s="315"/>
      <c r="BT42" s="419"/>
      <c r="BU42" s="6">
        <v>0</v>
      </c>
      <c r="BV42" s="5"/>
      <c r="BW42" s="20"/>
      <c r="BX42" s="315"/>
      <c r="BY42" s="419"/>
      <c r="BZ42" s="6">
        <v>0</v>
      </c>
      <c r="CA42" s="5"/>
      <c r="CB42" s="20"/>
      <c r="CC42" s="315"/>
      <c r="CD42" s="419"/>
      <c r="CE42" s="6">
        <v>0</v>
      </c>
      <c r="CF42" s="5"/>
      <c r="CG42" s="20"/>
      <c r="CH42" s="315"/>
      <c r="CI42" s="419"/>
      <c r="CJ42" s="6">
        <v>0</v>
      </c>
      <c r="CK42" s="5"/>
      <c r="CL42" s="20"/>
      <c r="CM42" s="315"/>
      <c r="CN42" s="419"/>
      <c r="CO42" s="6">
        <v>0</v>
      </c>
      <c r="CP42" s="5"/>
      <c r="CQ42" s="20"/>
      <c r="CR42" s="315"/>
      <c r="CS42" s="419"/>
      <c r="CT42" s="6">
        <v>0</v>
      </c>
      <c r="CU42" s="5"/>
      <c r="CV42" s="20"/>
      <c r="CW42" s="315"/>
      <c r="CX42" s="419"/>
      <c r="CY42" s="6">
        <v>0</v>
      </c>
      <c r="CZ42" s="5"/>
      <c r="DA42" s="20"/>
      <c r="DB42" s="315"/>
      <c r="DC42" s="419"/>
      <c r="DD42" s="6">
        <v>0</v>
      </c>
      <c r="DE42" s="5"/>
      <c r="DF42" s="20"/>
      <c r="DG42" s="315"/>
      <c r="DH42" s="419"/>
      <c r="DI42" s="6">
        <v>0</v>
      </c>
      <c r="DJ42" s="5"/>
      <c r="DK42" s="20"/>
      <c r="DL42" s="315"/>
      <c r="DM42" s="419"/>
      <c r="DN42" s="6">
        <v>0</v>
      </c>
      <c r="DO42" s="5"/>
      <c r="DP42" s="20"/>
      <c r="DQ42" s="315"/>
      <c r="DR42" s="419"/>
      <c r="DS42" s="6">
        <v>0</v>
      </c>
      <c r="DT42" s="5"/>
      <c r="DU42" s="20"/>
      <c r="DV42" s="315"/>
      <c r="DW42" s="419"/>
      <c r="DX42" s="6">
        <v>0</v>
      </c>
      <c r="DY42" s="5"/>
      <c r="DZ42" s="20"/>
      <c r="EA42" s="315"/>
      <c r="EB42" s="419"/>
      <c r="EC42" s="6">
        <v>0</v>
      </c>
      <c r="ED42" s="5"/>
      <c r="EE42" s="20"/>
      <c r="EF42" s="315"/>
      <c r="EG42" s="419"/>
      <c r="EH42" s="6">
        <v>0</v>
      </c>
      <c r="EI42" s="5"/>
      <c r="EJ42" s="20"/>
      <c r="EK42" s="315"/>
      <c r="EL42" s="419"/>
      <c r="EM42" s="6">
        <v>0</v>
      </c>
      <c r="EN42" s="5">
        <v>0</v>
      </c>
      <c r="EP42" s="151"/>
    </row>
    <row r="43" spans="4:146" ht="12.75" hidden="1" customHeight="1" x14ac:dyDescent="0.3">
      <c r="D43" s="151"/>
      <c r="F43" s="402"/>
      <c r="H43" s="20"/>
      <c r="I43" s="20"/>
      <c r="J43" s="20"/>
      <c r="K43" s="315"/>
      <c r="M43" s="20"/>
      <c r="N43" s="20"/>
      <c r="O43" s="20"/>
      <c r="P43" s="315"/>
      <c r="R43" s="20"/>
      <c r="S43" s="20"/>
      <c r="T43" s="20"/>
      <c r="U43" s="315"/>
      <c r="W43" s="20"/>
      <c r="X43" s="20"/>
      <c r="Y43" s="20"/>
      <c r="Z43" s="315"/>
      <c r="AB43" s="20"/>
      <c r="AC43" s="20"/>
      <c r="AD43" s="20"/>
      <c r="AE43" s="315"/>
      <c r="AG43" s="20"/>
      <c r="AH43" s="20"/>
      <c r="AI43" s="20"/>
      <c r="AJ43" s="315"/>
      <c r="AL43" s="20"/>
      <c r="AM43" s="20"/>
      <c r="AN43" s="20"/>
      <c r="AO43" s="315"/>
      <c r="AQ43" s="20"/>
      <c r="AR43" s="20"/>
      <c r="AS43" s="20"/>
      <c r="AT43" s="315"/>
      <c r="AV43" s="20"/>
      <c r="AW43" s="20"/>
      <c r="AX43" s="20"/>
      <c r="AY43" s="315"/>
      <c r="BA43" s="20"/>
      <c r="BB43" s="20"/>
      <c r="BC43" s="20"/>
      <c r="BD43" s="315"/>
      <c r="BF43" s="20"/>
      <c r="BG43" s="20"/>
      <c r="BH43" s="20"/>
      <c r="BI43" s="315"/>
      <c r="BK43" s="20"/>
      <c r="BL43" s="20"/>
      <c r="BM43" s="20"/>
      <c r="BN43" s="315"/>
      <c r="BP43" s="20"/>
      <c r="BQ43" s="20"/>
      <c r="BR43" s="20"/>
      <c r="BS43" s="315"/>
      <c r="BU43" s="20"/>
      <c r="BV43" s="20"/>
      <c r="BW43" s="20"/>
      <c r="BX43" s="315"/>
      <c r="BZ43" s="20"/>
      <c r="CA43" s="20"/>
      <c r="CB43" s="20"/>
      <c r="CC43" s="315"/>
      <c r="CE43" s="20"/>
      <c r="CF43" s="20"/>
      <c r="CG43" s="20"/>
      <c r="CH43" s="315"/>
      <c r="CJ43" s="20"/>
      <c r="CK43" s="20"/>
      <c r="CL43" s="20"/>
      <c r="CM43" s="315"/>
      <c r="CO43" s="20"/>
      <c r="CP43" s="20"/>
      <c r="CQ43" s="20"/>
      <c r="CR43" s="315"/>
      <c r="CT43" s="20"/>
      <c r="CU43" s="20"/>
      <c r="CV43" s="20"/>
      <c r="CW43" s="315"/>
      <c r="CY43" s="20"/>
      <c r="CZ43" s="20"/>
      <c r="DA43" s="20"/>
      <c r="DB43" s="315"/>
      <c r="DD43" s="20"/>
      <c r="DE43" s="20"/>
      <c r="DF43" s="20"/>
      <c r="DG43" s="315"/>
      <c r="DI43" s="20"/>
      <c r="DJ43" s="20"/>
      <c r="DK43" s="20"/>
      <c r="DL43" s="315"/>
      <c r="DN43" s="20"/>
      <c r="DO43" s="20"/>
      <c r="DP43" s="20"/>
      <c r="DQ43" s="315"/>
      <c r="DS43" s="20"/>
      <c r="DT43" s="20"/>
      <c r="DU43" s="20"/>
      <c r="DV43" s="315"/>
      <c r="DX43" s="20"/>
      <c r="DY43" s="20"/>
      <c r="DZ43" s="20"/>
      <c r="EA43" s="315"/>
      <c r="EC43" s="20"/>
      <c r="ED43" s="20"/>
      <c r="EE43" s="20"/>
      <c r="EF43" s="315"/>
      <c r="EH43" s="20"/>
      <c r="EI43" s="20"/>
      <c r="EJ43" s="20"/>
      <c r="EK43" s="315"/>
      <c r="EM43" s="20"/>
      <c r="EN43" s="20"/>
      <c r="EP43" s="151"/>
    </row>
    <row r="44" spans="4:146" ht="12.75" hidden="1" customHeight="1" x14ac:dyDescent="0.3">
      <c r="D44" s="151" t="s">
        <v>506</v>
      </c>
      <c r="F44" s="402"/>
      <c r="H44" s="20">
        <v>0</v>
      </c>
      <c r="I44" s="20"/>
      <c r="J44" s="20"/>
      <c r="K44" s="315"/>
      <c r="M44" s="20">
        <v>0</v>
      </c>
      <c r="N44" s="20"/>
      <c r="O44" s="20"/>
      <c r="P44" s="315"/>
      <c r="R44" s="20">
        <v>0</v>
      </c>
      <c r="S44" s="20"/>
      <c r="T44" s="20"/>
      <c r="U44" s="315"/>
      <c r="W44" s="20">
        <v>0</v>
      </c>
      <c r="X44" s="20"/>
      <c r="Y44" s="20"/>
      <c r="Z44" s="315"/>
      <c r="AB44" s="20">
        <v>0</v>
      </c>
      <c r="AC44" s="20"/>
      <c r="AD44" s="20"/>
      <c r="AE44" s="315"/>
      <c r="AG44" s="20">
        <v>0</v>
      </c>
      <c r="AH44" s="20"/>
      <c r="AI44" s="20"/>
      <c r="AJ44" s="315"/>
      <c r="AL44" s="20">
        <v>0</v>
      </c>
      <c r="AM44" s="20"/>
      <c r="AN44" s="20"/>
      <c r="AO44" s="315"/>
      <c r="AQ44" s="20">
        <v>0</v>
      </c>
      <c r="AR44" s="20"/>
      <c r="AS44" s="20"/>
      <c r="AT44" s="315"/>
      <c r="AV44" s="20">
        <v>0</v>
      </c>
      <c r="AW44" s="20"/>
      <c r="AX44" s="20"/>
      <c r="AY44" s="315"/>
      <c r="BA44" s="20">
        <v>0</v>
      </c>
      <c r="BB44" s="20"/>
      <c r="BC44" s="20"/>
      <c r="BD44" s="315"/>
      <c r="BF44" s="20">
        <v>0</v>
      </c>
      <c r="BG44" s="20"/>
      <c r="BH44" s="20"/>
      <c r="BI44" s="315"/>
      <c r="BK44" s="20">
        <v>0</v>
      </c>
      <c r="BL44" s="20"/>
      <c r="BM44" s="20"/>
      <c r="BN44" s="315"/>
      <c r="BP44" s="20">
        <v>0</v>
      </c>
      <c r="BQ44" s="20"/>
      <c r="BR44" s="20"/>
      <c r="BS44" s="315"/>
      <c r="BU44" s="6">
        <v>0</v>
      </c>
      <c r="BV44" s="20"/>
      <c r="BW44" s="20"/>
      <c r="BX44" s="315"/>
      <c r="BZ44" s="20">
        <v>0</v>
      </c>
      <c r="CA44" s="20"/>
      <c r="CB44" s="20"/>
      <c r="CC44" s="315"/>
      <c r="CE44" s="20">
        <v>0</v>
      </c>
      <c r="CF44" s="20"/>
      <c r="CG44" s="20"/>
      <c r="CH44" s="315"/>
      <c r="CJ44" s="20">
        <v>0</v>
      </c>
      <c r="CK44" s="20"/>
      <c r="CL44" s="20"/>
      <c r="CM44" s="315"/>
      <c r="CO44" s="20">
        <v>0</v>
      </c>
      <c r="CP44" s="20"/>
      <c r="CQ44" s="20"/>
      <c r="CR44" s="315"/>
      <c r="CT44" s="20">
        <v>0</v>
      </c>
      <c r="CU44" s="20"/>
      <c r="CV44" s="20"/>
      <c r="CW44" s="315"/>
      <c r="CY44" s="20">
        <v>0</v>
      </c>
      <c r="CZ44" s="20"/>
      <c r="DA44" s="20"/>
      <c r="DB44" s="315"/>
      <c r="DD44" s="20">
        <v>0</v>
      </c>
      <c r="DE44" s="20"/>
      <c r="DF44" s="20"/>
      <c r="DG44" s="315"/>
      <c r="DI44" s="20">
        <v>0</v>
      </c>
      <c r="DJ44" s="20"/>
      <c r="DK44" s="20"/>
      <c r="DL44" s="315"/>
      <c r="DN44" s="20">
        <v>0</v>
      </c>
      <c r="DO44" s="20"/>
      <c r="DP44" s="20"/>
      <c r="DQ44" s="315"/>
      <c r="DS44" s="20">
        <v>0</v>
      </c>
      <c r="DT44" s="20"/>
      <c r="DU44" s="20"/>
      <c r="DV44" s="315"/>
      <c r="DX44" s="20">
        <v>0</v>
      </c>
      <c r="DY44" s="20"/>
      <c r="DZ44" s="20"/>
      <c r="EA44" s="315"/>
      <c r="EC44" s="20">
        <v>0</v>
      </c>
      <c r="ED44" s="20"/>
      <c r="EE44" s="20"/>
      <c r="EF44" s="315"/>
      <c r="EH44" s="20">
        <v>0</v>
      </c>
      <c r="EI44" s="20"/>
      <c r="EJ44" s="20"/>
      <c r="EK44" s="315"/>
      <c r="EM44" s="20">
        <v>0</v>
      </c>
      <c r="EN44" s="20"/>
      <c r="EP44" s="151"/>
    </row>
    <row r="45" spans="4:146" ht="12.75" hidden="1" customHeight="1" x14ac:dyDescent="0.3">
      <c r="D45" s="151" t="s">
        <v>502</v>
      </c>
      <c r="F45" s="402"/>
      <c r="G45" s="406"/>
      <c r="H45" s="474">
        <v>0</v>
      </c>
      <c r="I45" s="475"/>
      <c r="J45" s="20"/>
      <c r="K45" s="315"/>
      <c r="L45" s="406"/>
      <c r="M45" s="474">
        <v>0</v>
      </c>
      <c r="N45" s="475"/>
      <c r="O45" s="20"/>
      <c r="P45" s="315"/>
      <c r="Q45" s="406"/>
      <c r="R45" s="474">
        <v>0</v>
      </c>
      <c r="S45" s="475"/>
      <c r="T45" s="20"/>
      <c r="U45" s="315"/>
      <c r="V45" s="406"/>
      <c r="W45" s="474">
        <v>0</v>
      </c>
      <c r="X45" s="475"/>
      <c r="Y45" s="20"/>
      <c r="Z45" s="315"/>
      <c r="AA45" s="406"/>
      <c r="AB45" s="474">
        <v>0</v>
      </c>
      <c r="AC45" s="475"/>
      <c r="AD45" s="20"/>
      <c r="AE45" s="315"/>
      <c r="AF45" s="406"/>
      <c r="AG45" s="474">
        <v>0</v>
      </c>
      <c r="AH45" s="475"/>
      <c r="AI45" s="20"/>
      <c r="AJ45" s="315"/>
      <c r="AK45" s="406"/>
      <c r="AL45" s="474">
        <v>0</v>
      </c>
      <c r="AM45" s="475"/>
      <c r="AN45" s="20"/>
      <c r="AO45" s="315"/>
      <c r="AP45" s="406"/>
      <c r="AQ45" s="474">
        <v>0</v>
      </c>
      <c r="AR45" s="475"/>
      <c r="AS45" s="20"/>
      <c r="AT45" s="315"/>
      <c r="AU45" s="406"/>
      <c r="AV45" s="474">
        <v>0</v>
      </c>
      <c r="AW45" s="475"/>
      <c r="AX45" s="20"/>
      <c r="AY45" s="315"/>
      <c r="AZ45" s="406"/>
      <c r="BA45" s="474">
        <v>0</v>
      </c>
      <c r="BB45" s="475"/>
      <c r="BC45" s="20"/>
      <c r="BD45" s="315"/>
      <c r="BE45" s="406"/>
      <c r="BF45" s="474">
        <v>0</v>
      </c>
      <c r="BG45" s="475"/>
      <c r="BH45" s="20"/>
      <c r="BI45" s="315"/>
      <c r="BJ45" s="406"/>
      <c r="BK45" s="474">
        <v>0</v>
      </c>
      <c r="BL45" s="475"/>
      <c r="BM45" s="20"/>
      <c r="BN45" s="315"/>
      <c r="BO45" s="406"/>
      <c r="BP45" s="474">
        <v>0</v>
      </c>
      <c r="BQ45" s="475"/>
      <c r="BR45" s="20"/>
      <c r="BS45" s="315"/>
      <c r="BT45" s="406"/>
      <c r="BU45" s="20">
        <v>0</v>
      </c>
      <c r="BV45" s="475"/>
      <c r="BW45" s="20"/>
      <c r="BX45" s="315"/>
      <c r="BY45" s="406"/>
      <c r="BZ45" s="474">
        <v>0</v>
      </c>
      <c r="CA45" s="475"/>
      <c r="CB45" s="20"/>
      <c r="CC45" s="315"/>
      <c r="CD45" s="406"/>
      <c r="CE45" s="474">
        <v>0</v>
      </c>
      <c r="CF45" s="475"/>
      <c r="CG45" s="20"/>
      <c r="CH45" s="315"/>
      <c r="CI45" s="406"/>
      <c r="CJ45" s="474">
        <v>0</v>
      </c>
      <c r="CK45" s="475"/>
      <c r="CL45" s="20"/>
      <c r="CM45" s="315"/>
      <c r="CN45" s="406"/>
      <c r="CO45" s="474">
        <v>0</v>
      </c>
      <c r="CP45" s="475"/>
      <c r="CQ45" s="20"/>
      <c r="CR45" s="315"/>
      <c r="CS45" s="406"/>
      <c r="CT45" s="474">
        <v>0</v>
      </c>
      <c r="CU45" s="475"/>
      <c r="CV45" s="20"/>
      <c r="CW45" s="315"/>
      <c r="CX45" s="406"/>
      <c r="CY45" s="474">
        <v>0</v>
      </c>
      <c r="CZ45" s="475"/>
      <c r="DA45" s="20"/>
      <c r="DB45" s="315"/>
      <c r="DC45" s="406"/>
      <c r="DD45" s="474">
        <v>0</v>
      </c>
      <c r="DE45" s="475"/>
      <c r="DF45" s="20"/>
      <c r="DG45" s="315"/>
      <c r="DH45" s="406"/>
      <c r="DI45" s="474">
        <v>0</v>
      </c>
      <c r="DJ45" s="475"/>
      <c r="DK45" s="20"/>
      <c r="DL45" s="315"/>
      <c r="DM45" s="406"/>
      <c r="DN45" s="474">
        <v>0</v>
      </c>
      <c r="DO45" s="475"/>
      <c r="DP45" s="20"/>
      <c r="DQ45" s="315"/>
      <c r="DR45" s="406"/>
      <c r="DS45" s="474">
        <v>0</v>
      </c>
      <c r="DT45" s="475"/>
      <c r="DU45" s="20"/>
      <c r="DV45" s="315"/>
      <c r="DW45" s="406"/>
      <c r="DX45" s="474">
        <v>0</v>
      </c>
      <c r="DY45" s="475"/>
      <c r="DZ45" s="20"/>
      <c r="EA45" s="315"/>
      <c r="EB45" s="406"/>
      <c r="EC45" s="474">
        <v>0</v>
      </c>
      <c r="ED45" s="475"/>
      <c r="EE45" s="20"/>
      <c r="EF45" s="315"/>
      <c r="EG45" s="406"/>
      <c r="EH45" s="474">
        <v>0</v>
      </c>
      <c r="EI45" s="475"/>
      <c r="EJ45" s="20"/>
      <c r="EK45" s="315"/>
      <c r="EL45" s="406"/>
      <c r="EM45" s="474">
        <v>0</v>
      </c>
      <c r="EN45" s="475">
        <v>0</v>
      </c>
      <c r="EP45" s="151"/>
    </row>
    <row r="46" spans="4:146" ht="12.75" hidden="1" customHeight="1" x14ac:dyDescent="0.3">
      <c r="D46" s="151" t="s">
        <v>421</v>
      </c>
      <c r="F46" s="402"/>
      <c r="G46" s="419"/>
      <c r="H46" s="6">
        <v>0</v>
      </c>
      <c r="I46" s="5"/>
      <c r="J46" s="20"/>
      <c r="K46" s="315"/>
      <c r="L46" s="419"/>
      <c r="M46" s="6">
        <v>0</v>
      </c>
      <c r="N46" s="5"/>
      <c r="O46" s="20"/>
      <c r="P46" s="315"/>
      <c r="Q46" s="419"/>
      <c r="R46" s="6">
        <v>0</v>
      </c>
      <c r="S46" s="5"/>
      <c r="T46" s="20"/>
      <c r="U46" s="315"/>
      <c r="V46" s="419"/>
      <c r="W46" s="6">
        <v>0</v>
      </c>
      <c r="X46" s="5"/>
      <c r="Y46" s="20"/>
      <c r="Z46" s="315"/>
      <c r="AA46" s="419"/>
      <c r="AB46" s="6">
        <v>0</v>
      </c>
      <c r="AC46" s="5"/>
      <c r="AD46" s="20"/>
      <c r="AE46" s="315"/>
      <c r="AF46" s="419"/>
      <c r="AG46" s="6">
        <v>0</v>
      </c>
      <c r="AH46" s="5"/>
      <c r="AI46" s="20"/>
      <c r="AJ46" s="315"/>
      <c r="AK46" s="419"/>
      <c r="AL46" s="6">
        <v>0</v>
      </c>
      <c r="AM46" s="5"/>
      <c r="AN46" s="20"/>
      <c r="AO46" s="315"/>
      <c r="AP46" s="419"/>
      <c r="AQ46" s="6">
        <v>0</v>
      </c>
      <c r="AR46" s="5"/>
      <c r="AS46" s="20"/>
      <c r="AT46" s="315"/>
      <c r="AU46" s="419"/>
      <c r="AV46" s="6">
        <v>0</v>
      </c>
      <c r="AW46" s="5"/>
      <c r="AX46" s="20"/>
      <c r="AY46" s="315"/>
      <c r="AZ46" s="419"/>
      <c r="BA46" s="6">
        <v>0</v>
      </c>
      <c r="BB46" s="5"/>
      <c r="BC46" s="20"/>
      <c r="BD46" s="315"/>
      <c r="BE46" s="419"/>
      <c r="BF46" s="6">
        <v>0</v>
      </c>
      <c r="BG46" s="5"/>
      <c r="BH46" s="20"/>
      <c r="BI46" s="315"/>
      <c r="BJ46" s="419"/>
      <c r="BK46" s="6">
        <v>0</v>
      </c>
      <c r="BL46" s="5"/>
      <c r="BM46" s="20"/>
      <c r="BN46" s="315"/>
      <c r="BO46" s="419"/>
      <c r="BP46" s="6">
        <v>0</v>
      </c>
      <c r="BQ46" s="5"/>
      <c r="BR46" s="20"/>
      <c r="BS46" s="315"/>
      <c r="BT46" s="419"/>
      <c r="BU46" s="6">
        <v>0</v>
      </c>
      <c r="BV46" s="5"/>
      <c r="BW46" s="20"/>
      <c r="BX46" s="315"/>
      <c r="BY46" s="419"/>
      <c r="BZ46" s="6">
        <v>0</v>
      </c>
      <c r="CA46" s="5"/>
      <c r="CB46" s="20"/>
      <c r="CC46" s="315"/>
      <c r="CD46" s="419"/>
      <c r="CE46" s="6">
        <v>0</v>
      </c>
      <c r="CF46" s="5"/>
      <c r="CG46" s="20"/>
      <c r="CH46" s="315"/>
      <c r="CI46" s="419"/>
      <c r="CJ46" s="6">
        <v>0</v>
      </c>
      <c r="CK46" s="5"/>
      <c r="CL46" s="20"/>
      <c r="CM46" s="315"/>
      <c r="CN46" s="419"/>
      <c r="CO46" s="6">
        <v>0</v>
      </c>
      <c r="CP46" s="5"/>
      <c r="CQ46" s="20"/>
      <c r="CR46" s="315"/>
      <c r="CS46" s="419"/>
      <c r="CT46" s="6">
        <v>0</v>
      </c>
      <c r="CU46" s="5"/>
      <c r="CV46" s="20"/>
      <c r="CW46" s="315"/>
      <c r="CX46" s="419"/>
      <c r="CY46" s="6">
        <v>0</v>
      </c>
      <c r="CZ46" s="5"/>
      <c r="DA46" s="20"/>
      <c r="DB46" s="315"/>
      <c r="DC46" s="419"/>
      <c r="DD46" s="6">
        <v>0</v>
      </c>
      <c r="DE46" s="5"/>
      <c r="DF46" s="20"/>
      <c r="DG46" s="315"/>
      <c r="DH46" s="419"/>
      <c r="DI46" s="6">
        <v>0</v>
      </c>
      <c r="DJ46" s="5"/>
      <c r="DK46" s="20"/>
      <c r="DL46" s="315"/>
      <c r="DM46" s="419"/>
      <c r="DN46" s="6">
        <v>0</v>
      </c>
      <c r="DO46" s="5"/>
      <c r="DP46" s="20"/>
      <c r="DQ46" s="315"/>
      <c r="DR46" s="419"/>
      <c r="DS46" s="6">
        <v>0</v>
      </c>
      <c r="DT46" s="5"/>
      <c r="DU46" s="20"/>
      <c r="DV46" s="315"/>
      <c r="DW46" s="419"/>
      <c r="DX46" s="6">
        <v>0</v>
      </c>
      <c r="DY46" s="5"/>
      <c r="DZ46" s="20"/>
      <c r="EA46" s="315"/>
      <c r="EB46" s="419"/>
      <c r="EC46" s="6">
        <v>0</v>
      </c>
      <c r="ED46" s="5"/>
      <c r="EE46" s="20"/>
      <c r="EF46" s="315"/>
      <c r="EG46" s="419"/>
      <c r="EH46" s="6">
        <v>0</v>
      </c>
      <c r="EI46" s="5"/>
      <c r="EJ46" s="20"/>
      <c r="EK46" s="315"/>
      <c r="EL46" s="419"/>
      <c r="EM46" s="6">
        <v>0</v>
      </c>
      <c r="EN46" s="5">
        <v>0</v>
      </c>
      <c r="EP46" s="151"/>
    </row>
    <row r="47" spans="4:146" hidden="1" x14ac:dyDescent="0.3">
      <c r="D47" s="151"/>
      <c r="F47" s="402"/>
      <c r="H47" s="20"/>
      <c r="I47" s="20"/>
      <c r="J47" s="20"/>
      <c r="K47" s="315"/>
      <c r="L47" s="20"/>
      <c r="M47" s="20"/>
      <c r="N47" s="20"/>
      <c r="O47" s="20"/>
      <c r="P47" s="315"/>
      <c r="Q47" s="20"/>
      <c r="R47" s="20"/>
      <c r="S47" s="20"/>
      <c r="T47" s="20"/>
      <c r="U47" s="315"/>
      <c r="V47" s="20"/>
      <c r="W47" s="20"/>
      <c r="X47" s="20"/>
      <c r="Y47" s="20"/>
      <c r="Z47" s="315"/>
      <c r="AA47" s="20"/>
      <c r="AB47" s="20"/>
      <c r="AC47" s="20"/>
      <c r="AD47" s="20"/>
      <c r="AE47" s="315"/>
      <c r="AF47" s="20"/>
      <c r="AG47" s="20"/>
      <c r="AH47" s="20"/>
      <c r="AI47" s="20"/>
      <c r="AJ47" s="315"/>
      <c r="AK47" s="20"/>
      <c r="AL47" s="20"/>
      <c r="AM47" s="20"/>
      <c r="AN47" s="20"/>
      <c r="AO47" s="315"/>
      <c r="AP47" s="20"/>
      <c r="AQ47" s="20"/>
      <c r="AR47" s="20"/>
      <c r="AS47" s="20"/>
      <c r="AT47" s="315"/>
      <c r="AU47" s="20"/>
      <c r="AV47" s="20"/>
      <c r="AW47" s="20"/>
      <c r="AX47" s="20"/>
      <c r="AY47" s="315"/>
      <c r="AZ47" s="20"/>
      <c r="BA47" s="20"/>
      <c r="BB47" s="20"/>
      <c r="BC47" s="20"/>
      <c r="BD47" s="315"/>
      <c r="BE47" s="20"/>
      <c r="BF47" s="20"/>
      <c r="BG47" s="20"/>
      <c r="BH47" s="20"/>
      <c r="BI47" s="315"/>
      <c r="BJ47" s="20"/>
      <c r="BK47" s="20"/>
      <c r="BL47" s="20"/>
      <c r="BM47" s="20"/>
      <c r="BN47" s="315"/>
      <c r="BO47" s="20"/>
      <c r="BP47" s="20"/>
      <c r="BQ47" s="20"/>
      <c r="BR47" s="20"/>
      <c r="BS47" s="315"/>
      <c r="BT47" s="20"/>
      <c r="BU47" s="20"/>
      <c r="BV47" s="20"/>
      <c r="BW47" s="20"/>
      <c r="BX47" s="315"/>
      <c r="BY47" s="20"/>
      <c r="BZ47" s="20"/>
      <c r="CA47" s="20"/>
      <c r="CB47" s="20"/>
      <c r="CC47" s="315"/>
      <c r="CD47" s="20"/>
      <c r="CE47" s="20"/>
      <c r="CF47" s="20"/>
      <c r="CG47" s="20"/>
      <c r="CH47" s="315"/>
      <c r="CI47" s="20"/>
      <c r="CJ47" s="20"/>
      <c r="CK47" s="20"/>
      <c r="CL47" s="20"/>
      <c r="CM47" s="315"/>
      <c r="CN47" s="20"/>
      <c r="CO47" s="20"/>
      <c r="CP47" s="20"/>
      <c r="CQ47" s="20"/>
      <c r="CR47" s="315"/>
      <c r="CS47" s="20"/>
      <c r="CT47" s="20"/>
      <c r="CU47" s="20"/>
      <c r="CV47" s="20"/>
      <c r="CW47" s="315"/>
      <c r="CX47" s="20"/>
      <c r="CY47" s="20"/>
      <c r="CZ47" s="20"/>
      <c r="DA47" s="20"/>
      <c r="DB47" s="315"/>
      <c r="DC47" s="20"/>
      <c r="DD47" s="20"/>
      <c r="DE47" s="20"/>
      <c r="DF47" s="20"/>
      <c r="DG47" s="315"/>
      <c r="DH47" s="20"/>
      <c r="DI47" s="20"/>
      <c r="DJ47" s="20"/>
      <c r="DK47" s="20"/>
      <c r="DL47" s="315"/>
      <c r="DM47" s="20"/>
      <c r="DN47" s="20"/>
      <c r="DO47" s="20"/>
      <c r="DP47" s="20"/>
      <c r="DQ47" s="315"/>
      <c r="DR47" s="20"/>
      <c r="DS47" s="20"/>
      <c r="DT47" s="20"/>
      <c r="DU47" s="20"/>
      <c r="DV47" s="315"/>
      <c r="DW47" s="20"/>
      <c r="DX47" s="20"/>
      <c r="DY47" s="20"/>
      <c r="DZ47" s="20"/>
      <c r="EA47" s="315"/>
      <c r="EB47" s="20"/>
      <c r="EC47" s="20"/>
      <c r="ED47" s="20"/>
      <c r="EE47" s="20"/>
      <c r="EF47" s="315"/>
      <c r="EG47" s="20"/>
      <c r="EH47" s="20"/>
      <c r="EI47" s="20"/>
      <c r="EJ47" s="20"/>
      <c r="EK47" s="315"/>
      <c r="EL47" s="20"/>
      <c r="EM47" s="20"/>
      <c r="EP47" s="151"/>
    </row>
    <row r="48" spans="4:146" hidden="1" x14ac:dyDescent="0.3">
      <c r="D48" s="151" t="s">
        <v>507</v>
      </c>
      <c r="F48" s="402"/>
      <c r="H48" s="20">
        <v>0</v>
      </c>
      <c r="I48" s="20"/>
      <c r="J48" s="20"/>
      <c r="K48" s="315"/>
      <c r="M48" s="20">
        <v>0</v>
      </c>
      <c r="N48" s="20"/>
      <c r="O48" s="20"/>
      <c r="P48" s="315"/>
      <c r="R48" s="20">
        <v>0</v>
      </c>
      <c r="S48" s="20"/>
      <c r="T48" s="20"/>
      <c r="U48" s="315"/>
      <c r="W48" s="20">
        <v>0</v>
      </c>
      <c r="X48" s="20"/>
      <c r="Y48" s="20"/>
      <c r="Z48" s="315"/>
      <c r="AB48" s="20">
        <v>0</v>
      </c>
      <c r="AC48" s="20"/>
      <c r="AD48" s="20"/>
      <c r="AE48" s="315"/>
      <c r="AG48" s="20">
        <v>0</v>
      </c>
      <c r="AH48" s="20"/>
      <c r="AI48" s="20"/>
      <c r="AJ48" s="315"/>
      <c r="AL48" s="20">
        <v>0</v>
      </c>
      <c r="AM48" s="20"/>
      <c r="AN48" s="20"/>
      <c r="AO48" s="315"/>
      <c r="AQ48" s="20">
        <v>0</v>
      </c>
      <c r="AR48" s="20"/>
      <c r="AS48" s="20"/>
      <c r="AT48" s="315"/>
      <c r="AV48" s="20">
        <v>0</v>
      </c>
      <c r="AW48" s="20"/>
      <c r="AX48" s="20"/>
      <c r="AY48" s="315"/>
      <c r="BA48" s="20">
        <v>0</v>
      </c>
      <c r="BB48" s="20"/>
      <c r="BC48" s="20"/>
      <c r="BD48" s="315"/>
      <c r="BF48" s="20">
        <v>0</v>
      </c>
      <c r="BG48" s="20"/>
      <c r="BH48" s="20"/>
      <c r="BI48" s="315"/>
      <c r="BK48" s="20">
        <v>0</v>
      </c>
      <c r="BL48" s="20"/>
      <c r="BM48" s="20"/>
      <c r="BN48" s="315"/>
      <c r="BP48" s="20">
        <v>0</v>
      </c>
      <c r="BQ48" s="20"/>
      <c r="BR48" s="20"/>
      <c r="BS48" s="315"/>
      <c r="BU48" s="20">
        <v>0</v>
      </c>
      <c r="BV48" s="20"/>
      <c r="BW48" s="20"/>
      <c r="BX48" s="315"/>
      <c r="BZ48" s="20">
        <v>0</v>
      </c>
      <c r="CA48" s="20"/>
      <c r="CB48" s="20"/>
      <c r="CC48" s="315"/>
      <c r="CE48" s="20">
        <v>0</v>
      </c>
      <c r="CF48" s="20"/>
      <c r="CG48" s="20"/>
      <c r="CH48" s="315"/>
      <c r="CJ48" s="20">
        <v>0</v>
      </c>
      <c r="CK48" s="20"/>
      <c r="CL48" s="20"/>
      <c r="CM48" s="315"/>
      <c r="CO48" s="20">
        <v>0</v>
      </c>
      <c r="CP48" s="20"/>
      <c r="CQ48" s="20"/>
      <c r="CR48" s="315"/>
      <c r="CT48" s="20">
        <v>0</v>
      </c>
      <c r="CU48" s="20"/>
      <c r="CV48" s="20"/>
      <c r="CW48" s="315"/>
      <c r="CY48" s="20">
        <v>0</v>
      </c>
      <c r="CZ48" s="20"/>
      <c r="DA48" s="20"/>
      <c r="DB48" s="315"/>
      <c r="DD48" s="20">
        <v>0</v>
      </c>
      <c r="DE48" s="20"/>
      <c r="DF48" s="20"/>
      <c r="DG48" s="315"/>
      <c r="DI48" s="20">
        <v>0</v>
      </c>
      <c r="DJ48" s="20"/>
      <c r="DK48" s="20"/>
      <c r="DL48" s="315"/>
      <c r="DN48" s="20">
        <v>0</v>
      </c>
      <c r="DO48" s="20"/>
      <c r="DP48" s="20"/>
      <c r="DQ48" s="315"/>
      <c r="DS48" s="20">
        <v>0</v>
      </c>
      <c r="DT48" s="20"/>
      <c r="DU48" s="20"/>
      <c r="DV48" s="315"/>
      <c r="DX48" s="20">
        <v>0</v>
      </c>
      <c r="DY48" s="20"/>
      <c r="DZ48" s="20"/>
      <c r="EA48" s="315"/>
      <c r="EC48" s="20">
        <v>0</v>
      </c>
      <c r="ED48" s="20"/>
      <c r="EE48" s="20"/>
      <c r="EF48" s="315"/>
      <c r="EH48" s="20">
        <v>0</v>
      </c>
      <c r="EI48" s="20"/>
      <c r="EJ48" s="20"/>
      <c r="EK48" s="315"/>
      <c r="EM48" s="20">
        <v>0</v>
      </c>
      <c r="EN48" s="20"/>
      <c r="EP48" s="151"/>
    </row>
    <row r="49" spans="4:146" hidden="1" x14ac:dyDescent="0.3">
      <c r="D49" s="151" t="s">
        <v>502</v>
      </c>
      <c r="F49" s="402"/>
      <c r="G49" s="406"/>
      <c r="H49" s="474">
        <v>0</v>
      </c>
      <c r="I49" s="475"/>
      <c r="J49" s="20"/>
      <c r="K49" s="315"/>
      <c r="L49" s="406"/>
      <c r="M49" s="474">
        <v>0</v>
      </c>
      <c r="N49" s="475"/>
      <c r="O49" s="20"/>
      <c r="P49" s="315"/>
      <c r="Q49" s="406"/>
      <c r="R49" s="474">
        <v>0</v>
      </c>
      <c r="S49" s="475"/>
      <c r="T49" s="20"/>
      <c r="U49" s="315"/>
      <c r="V49" s="406"/>
      <c r="W49" s="474">
        <v>0</v>
      </c>
      <c r="X49" s="475"/>
      <c r="Y49" s="20"/>
      <c r="Z49" s="315"/>
      <c r="AA49" s="406"/>
      <c r="AB49" s="474">
        <v>0</v>
      </c>
      <c r="AC49" s="475"/>
      <c r="AD49" s="20"/>
      <c r="AE49" s="315"/>
      <c r="AF49" s="406"/>
      <c r="AG49" s="474">
        <v>0</v>
      </c>
      <c r="AH49" s="475"/>
      <c r="AI49" s="20"/>
      <c r="AJ49" s="315"/>
      <c r="AK49" s="406"/>
      <c r="AL49" s="474">
        <v>0</v>
      </c>
      <c r="AM49" s="475"/>
      <c r="AN49" s="20"/>
      <c r="AO49" s="315"/>
      <c r="AP49" s="406"/>
      <c r="AQ49" s="474">
        <v>0</v>
      </c>
      <c r="AR49" s="475"/>
      <c r="AS49" s="20"/>
      <c r="AT49" s="315"/>
      <c r="AU49" s="406"/>
      <c r="AV49" s="474">
        <v>0</v>
      </c>
      <c r="AW49" s="475"/>
      <c r="AX49" s="20"/>
      <c r="AY49" s="315"/>
      <c r="AZ49" s="406"/>
      <c r="BA49" s="474">
        <v>0</v>
      </c>
      <c r="BB49" s="475"/>
      <c r="BC49" s="20"/>
      <c r="BD49" s="315"/>
      <c r="BE49" s="406"/>
      <c r="BF49" s="474">
        <v>0</v>
      </c>
      <c r="BG49" s="475"/>
      <c r="BH49" s="20"/>
      <c r="BI49" s="315"/>
      <c r="BJ49" s="406"/>
      <c r="BK49" s="474">
        <v>0</v>
      </c>
      <c r="BL49" s="475"/>
      <c r="BM49" s="20"/>
      <c r="BN49" s="315"/>
      <c r="BO49" s="406"/>
      <c r="BP49" s="474">
        <v>0</v>
      </c>
      <c r="BQ49" s="475"/>
      <c r="BR49" s="20"/>
      <c r="BS49" s="315"/>
      <c r="BT49" s="406"/>
      <c r="BU49" s="474">
        <v>0</v>
      </c>
      <c r="BV49" s="475"/>
      <c r="BW49" s="20"/>
      <c r="BX49" s="315"/>
      <c r="BY49" s="406"/>
      <c r="BZ49" s="474">
        <v>0</v>
      </c>
      <c r="CA49" s="475"/>
      <c r="CB49" s="20"/>
      <c r="CC49" s="315"/>
      <c r="CD49" s="406"/>
      <c r="CE49" s="474">
        <v>0</v>
      </c>
      <c r="CF49" s="475"/>
      <c r="CG49" s="20"/>
      <c r="CH49" s="315"/>
      <c r="CI49" s="406"/>
      <c r="CJ49" s="474">
        <v>0</v>
      </c>
      <c r="CK49" s="475"/>
      <c r="CL49" s="20"/>
      <c r="CM49" s="315"/>
      <c r="CN49" s="406"/>
      <c r="CO49" s="474">
        <v>0</v>
      </c>
      <c r="CP49" s="475"/>
      <c r="CQ49" s="20"/>
      <c r="CR49" s="315"/>
      <c r="CS49" s="406"/>
      <c r="CT49" s="474">
        <v>0</v>
      </c>
      <c r="CU49" s="475"/>
      <c r="CV49" s="20"/>
      <c r="CW49" s="315"/>
      <c r="CX49" s="406"/>
      <c r="CY49" s="474">
        <v>0</v>
      </c>
      <c r="CZ49" s="475"/>
      <c r="DA49" s="20"/>
      <c r="DB49" s="315"/>
      <c r="DC49" s="406"/>
      <c r="DD49" s="474">
        <v>0</v>
      </c>
      <c r="DE49" s="475"/>
      <c r="DF49" s="20"/>
      <c r="DG49" s="315"/>
      <c r="DH49" s="406"/>
      <c r="DI49" s="474">
        <v>0</v>
      </c>
      <c r="DJ49" s="475"/>
      <c r="DK49" s="20"/>
      <c r="DL49" s="315"/>
      <c r="DM49" s="406"/>
      <c r="DN49" s="474">
        <v>0</v>
      </c>
      <c r="DO49" s="475"/>
      <c r="DP49" s="20"/>
      <c r="DQ49" s="315"/>
      <c r="DR49" s="406"/>
      <c r="DS49" s="474">
        <v>0</v>
      </c>
      <c r="DT49" s="475"/>
      <c r="DU49" s="20"/>
      <c r="DV49" s="315"/>
      <c r="DW49" s="406"/>
      <c r="DX49" s="474">
        <v>0</v>
      </c>
      <c r="DY49" s="475"/>
      <c r="DZ49" s="20"/>
      <c r="EA49" s="315"/>
      <c r="EB49" s="406"/>
      <c r="EC49" s="474">
        <v>0</v>
      </c>
      <c r="ED49" s="475"/>
      <c r="EE49" s="20"/>
      <c r="EF49" s="315"/>
      <c r="EG49" s="406"/>
      <c r="EH49" s="474">
        <v>0</v>
      </c>
      <c r="EI49" s="475"/>
      <c r="EJ49" s="20"/>
      <c r="EK49" s="315"/>
      <c r="EL49" s="406"/>
      <c r="EM49" s="474">
        <v>0</v>
      </c>
      <c r="EN49" s="475"/>
      <c r="EP49" s="151"/>
    </row>
    <row r="50" spans="4:146" hidden="1" x14ac:dyDescent="0.3">
      <c r="D50" s="151" t="s">
        <v>421</v>
      </c>
      <c r="F50" s="402"/>
      <c r="G50" s="419"/>
      <c r="H50" s="6">
        <v>0</v>
      </c>
      <c r="I50" s="5"/>
      <c r="J50" s="20"/>
      <c r="K50" s="315"/>
      <c r="L50" s="419"/>
      <c r="M50" s="6">
        <v>0</v>
      </c>
      <c r="N50" s="5"/>
      <c r="O50" s="20"/>
      <c r="P50" s="315"/>
      <c r="Q50" s="419"/>
      <c r="R50" s="6">
        <v>0</v>
      </c>
      <c r="S50" s="5"/>
      <c r="T50" s="20"/>
      <c r="U50" s="315"/>
      <c r="V50" s="419"/>
      <c r="W50" s="6">
        <v>0</v>
      </c>
      <c r="X50" s="5"/>
      <c r="Y50" s="20"/>
      <c r="Z50" s="315"/>
      <c r="AA50" s="419"/>
      <c r="AB50" s="6">
        <v>0</v>
      </c>
      <c r="AC50" s="5"/>
      <c r="AD50" s="20"/>
      <c r="AE50" s="315"/>
      <c r="AF50" s="419"/>
      <c r="AG50" s="6">
        <v>0</v>
      </c>
      <c r="AH50" s="5"/>
      <c r="AI50" s="20"/>
      <c r="AJ50" s="315"/>
      <c r="AK50" s="419"/>
      <c r="AL50" s="6">
        <v>0</v>
      </c>
      <c r="AM50" s="5"/>
      <c r="AN50" s="20"/>
      <c r="AO50" s="315"/>
      <c r="AP50" s="419"/>
      <c r="AQ50" s="6">
        <v>0</v>
      </c>
      <c r="AR50" s="5"/>
      <c r="AS50" s="20"/>
      <c r="AT50" s="315"/>
      <c r="AU50" s="419"/>
      <c r="AV50" s="6">
        <v>0</v>
      </c>
      <c r="AW50" s="5"/>
      <c r="AX50" s="20"/>
      <c r="AY50" s="315"/>
      <c r="AZ50" s="419"/>
      <c r="BA50" s="6">
        <v>0</v>
      </c>
      <c r="BB50" s="5"/>
      <c r="BC50" s="20"/>
      <c r="BD50" s="315"/>
      <c r="BE50" s="419"/>
      <c r="BF50" s="6">
        <v>0</v>
      </c>
      <c r="BG50" s="5"/>
      <c r="BH50" s="20"/>
      <c r="BI50" s="315"/>
      <c r="BJ50" s="419"/>
      <c r="BK50" s="6">
        <v>0</v>
      </c>
      <c r="BL50" s="5"/>
      <c r="BM50" s="20"/>
      <c r="BN50" s="315"/>
      <c r="BO50" s="419"/>
      <c r="BP50" s="6">
        <v>0</v>
      </c>
      <c r="BQ50" s="5"/>
      <c r="BR50" s="20"/>
      <c r="BS50" s="315"/>
      <c r="BT50" s="419"/>
      <c r="BU50" s="6">
        <v>0</v>
      </c>
      <c r="BV50" s="5"/>
      <c r="BW50" s="20"/>
      <c r="BX50" s="315"/>
      <c r="BY50" s="419"/>
      <c r="BZ50" s="6">
        <v>0</v>
      </c>
      <c r="CA50" s="5"/>
      <c r="CB50" s="20"/>
      <c r="CC50" s="315"/>
      <c r="CD50" s="419"/>
      <c r="CE50" s="6">
        <v>0</v>
      </c>
      <c r="CF50" s="5"/>
      <c r="CG50" s="20"/>
      <c r="CH50" s="315"/>
      <c r="CI50" s="419"/>
      <c r="CJ50" s="6">
        <v>0</v>
      </c>
      <c r="CK50" s="5"/>
      <c r="CL50" s="20"/>
      <c r="CM50" s="315"/>
      <c r="CN50" s="419"/>
      <c r="CO50" s="6">
        <v>0</v>
      </c>
      <c r="CP50" s="5"/>
      <c r="CQ50" s="20"/>
      <c r="CR50" s="315"/>
      <c r="CS50" s="419"/>
      <c r="CT50" s="6">
        <v>0</v>
      </c>
      <c r="CU50" s="5"/>
      <c r="CV50" s="20"/>
      <c r="CW50" s="315"/>
      <c r="CX50" s="419"/>
      <c r="CY50" s="6">
        <v>0</v>
      </c>
      <c r="CZ50" s="5"/>
      <c r="DA50" s="20"/>
      <c r="DB50" s="315"/>
      <c r="DC50" s="419"/>
      <c r="DD50" s="6">
        <v>0</v>
      </c>
      <c r="DE50" s="5"/>
      <c r="DF50" s="20"/>
      <c r="DG50" s="315"/>
      <c r="DH50" s="419"/>
      <c r="DI50" s="6">
        <v>0</v>
      </c>
      <c r="DJ50" s="5"/>
      <c r="DK50" s="20"/>
      <c r="DL50" s="315"/>
      <c r="DM50" s="419"/>
      <c r="DN50" s="6">
        <v>0</v>
      </c>
      <c r="DO50" s="5"/>
      <c r="DP50" s="20"/>
      <c r="DQ50" s="315"/>
      <c r="DR50" s="419"/>
      <c r="DS50" s="6">
        <v>0</v>
      </c>
      <c r="DT50" s="5"/>
      <c r="DU50" s="20"/>
      <c r="DV50" s="315"/>
      <c r="DW50" s="419"/>
      <c r="DX50" s="6">
        <v>0</v>
      </c>
      <c r="DY50" s="5"/>
      <c r="DZ50" s="20"/>
      <c r="EA50" s="315"/>
      <c r="EB50" s="419"/>
      <c r="EC50" s="6">
        <v>0</v>
      </c>
      <c r="ED50" s="5"/>
      <c r="EE50" s="20"/>
      <c r="EF50" s="315"/>
      <c r="EG50" s="419"/>
      <c r="EH50" s="6">
        <v>0</v>
      </c>
      <c r="EI50" s="5"/>
      <c r="EJ50" s="20"/>
      <c r="EK50" s="315"/>
      <c r="EL50" s="419"/>
      <c r="EM50" s="6">
        <v>0</v>
      </c>
      <c r="EN50" s="5"/>
      <c r="EP50" s="151"/>
    </row>
    <row r="51" spans="4:146" ht="12.75" hidden="1" customHeight="1" x14ac:dyDescent="0.3">
      <c r="D51" s="151"/>
      <c r="F51" s="402"/>
      <c r="H51" s="20"/>
      <c r="I51" s="20"/>
      <c r="J51" s="20"/>
      <c r="K51" s="315"/>
      <c r="L51" s="20"/>
      <c r="M51" s="20"/>
      <c r="N51" s="20"/>
      <c r="O51" s="20"/>
      <c r="P51" s="315"/>
      <c r="Q51" s="20"/>
      <c r="R51" s="20"/>
      <c r="S51" s="20"/>
      <c r="T51" s="20"/>
      <c r="U51" s="315"/>
      <c r="V51" s="20"/>
      <c r="W51" s="20"/>
      <c r="X51" s="20"/>
      <c r="Y51" s="20"/>
      <c r="Z51" s="315"/>
      <c r="AA51" s="20"/>
      <c r="AB51" s="20"/>
      <c r="AC51" s="20"/>
      <c r="AD51" s="20"/>
      <c r="AE51" s="315"/>
      <c r="AF51" s="20"/>
      <c r="AG51" s="20"/>
      <c r="AH51" s="20"/>
      <c r="AI51" s="20"/>
      <c r="AJ51" s="315"/>
      <c r="AK51" s="20"/>
      <c r="AL51" s="20"/>
      <c r="AM51" s="20"/>
      <c r="AN51" s="20"/>
      <c r="AO51" s="315"/>
      <c r="AP51" s="20"/>
      <c r="AQ51" s="20"/>
      <c r="AR51" s="20"/>
      <c r="AS51" s="20"/>
      <c r="AT51" s="315"/>
      <c r="AU51" s="20"/>
      <c r="AV51" s="20"/>
      <c r="AW51" s="20"/>
      <c r="AX51" s="20"/>
      <c r="AY51" s="315"/>
      <c r="AZ51" s="20"/>
      <c r="BA51" s="20"/>
      <c r="BB51" s="20"/>
      <c r="BC51" s="20"/>
      <c r="BD51" s="315"/>
      <c r="BE51" s="20"/>
      <c r="BF51" s="20"/>
      <c r="BG51" s="20"/>
      <c r="BH51" s="20"/>
      <c r="BI51" s="315"/>
      <c r="BJ51" s="20"/>
      <c r="BK51" s="20"/>
      <c r="BL51" s="20"/>
      <c r="BM51" s="20"/>
      <c r="BN51" s="315"/>
      <c r="BO51" s="20"/>
      <c r="BP51" s="20"/>
      <c r="BQ51" s="20"/>
      <c r="BR51" s="20"/>
      <c r="BS51" s="315"/>
      <c r="BT51" s="20"/>
      <c r="BU51" s="20"/>
      <c r="BV51" s="20"/>
      <c r="BW51" s="20"/>
      <c r="BX51" s="315"/>
      <c r="BY51" s="20"/>
      <c r="BZ51" s="20"/>
      <c r="CA51" s="20"/>
      <c r="CB51" s="20"/>
      <c r="CC51" s="315"/>
      <c r="CD51" s="20"/>
      <c r="CE51" s="20"/>
      <c r="CF51" s="20"/>
      <c r="CG51" s="20"/>
      <c r="CH51" s="315"/>
      <c r="CI51" s="20"/>
      <c r="CJ51" s="20"/>
      <c r="CK51" s="20"/>
      <c r="CL51" s="20"/>
      <c r="CM51" s="315"/>
      <c r="CN51" s="20"/>
      <c r="CO51" s="20"/>
      <c r="CP51" s="20"/>
      <c r="CQ51" s="20"/>
      <c r="CR51" s="315"/>
      <c r="CS51" s="20"/>
      <c r="CT51" s="20"/>
      <c r="CU51" s="20"/>
      <c r="CV51" s="20"/>
      <c r="CW51" s="315"/>
      <c r="CX51" s="20"/>
      <c r="CY51" s="20"/>
      <c r="CZ51" s="20"/>
      <c r="DA51" s="20"/>
      <c r="DB51" s="315"/>
      <c r="DC51" s="20"/>
      <c r="DD51" s="20"/>
      <c r="DE51" s="20"/>
      <c r="DF51" s="20"/>
      <c r="DG51" s="315"/>
      <c r="DH51" s="20"/>
      <c r="DI51" s="20"/>
      <c r="DJ51" s="20"/>
      <c r="DK51" s="20"/>
      <c r="DL51" s="315"/>
      <c r="DM51" s="20"/>
      <c r="DN51" s="20"/>
      <c r="DO51" s="20"/>
      <c r="DP51" s="20"/>
      <c r="DQ51" s="315"/>
      <c r="DR51" s="20"/>
      <c r="DS51" s="20"/>
      <c r="DT51" s="20"/>
      <c r="DU51" s="20"/>
      <c r="DV51" s="315"/>
      <c r="DW51" s="20"/>
      <c r="DX51" s="20"/>
      <c r="DY51" s="20"/>
      <c r="DZ51" s="20"/>
      <c r="EA51" s="315"/>
      <c r="EB51" s="20"/>
      <c r="EC51" s="20"/>
      <c r="ED51" s="20"/>
      <c r="EE51" s="20"/>
      <c r="EF51" s="315"/>
      <c r="EG51" s="20"/>
      <c r="EH51" s="20"/>
      <c r="EI51" s="20"/>
      <c r="EJ51" s="20"/>
      <c r="EK51" s="315"/>
      <c r="EL51" s="20"/>
      <c r="EM51" s="20"/>
      <c r="EP51" s="151"/>
    </row>
    <row r="52" spans="4:146" ht="12.75" hidden="1" customHeight="1" x14ac:dyDescent="0.3">
      <c r="D52" s="151" t="s">
        <v>427</v>
      </c>
      <c r="F52" s="402"/>
      <c r="H52" s="20">
        <v>0</v>
      </c>
      <c r="I52" s="20"/>
      <c r="J52" s="20"/>
      <c r="K52" s="315"/>
      <c r="L52" s="20"/>
      <c r="M52" s="20">
        <v>0</v>
      </c>
      <c r="N52" s="20"/>
      <c r="O52" s="20"/>
      <c r="P52" s="315"/>
      <c r="R52" s="20">
        <v>0</v>
      </c>
      <c r="S52" s="20"/>
      <c r="T52" s="20"/>
      <c r="U52" s="315"/>
      <c r="W52" s="20">
        <v>0</v>
      </c>
      <c r="X52" s="20"/>
      <c r="Y52" s="20"/>
      <c r="Z52" s="315"/>
      <c r="AB52" s="20">
        <v>0</v>
      </c>
      <c r="AC52" s="20"/>
      <c r="AD52" s="20"/>
      <c r="AE52" s="315"/>
      <c r="AG52" s="20">
        <v>0</v>
      </c>
      <c r="AH52" s="20"/>
      <c r="AI52" s="20"/>
      <c r="AJ52" s="315"/>
      <c r="AL52" s="20">
        <v>0</v>
      </c>
      <c r="AM52" s="20"/>
      <c r="AN52" s="20"/>
      <c r="AO52" s="315"/>
      <c r="AQ52" s="20">
        <v>0</v>
      </c>
      <c r="AR52" s="20"/>
      <c r="AS52" s="20"/>
      <c r="AT52" s="315"/>
      <c r="AV52" s="20">
        <v>0</v>
      </c>
      <c r="AW52" s="20"/>
      <c r="AX52" s="20"/>
      <c r="AY52" s="315"/>
      <c r="BA52" s="20">
        <v>0</v>
      </c>
      <c r="BB52" s="20"/>
      <c r="BC52" s="20"/>
      <c r="BD52" s="315"/>
      <c r="BF52" s="20">
        <v>0</v>
      </c>
      <c r="BG52" s="20"/>
      <c r="BH52" s="20"/>
      <c r="BI52" s="315"/>
      <c r="BK52" s="20">
        <v>0</v>
      </c>
      <c r="BL52" s="20"/>
      <c r="BM52" s="20"/>
      <c r="BN52" s="315"/>
      <c r="BP52" s="20">
        <v>0</v>
      </c>
      <c r="BQ52" s="20"/>
      <c r="BR52" s="20"/>
      <c r="BS52" s="315"/>
      <c r="BT52" s="20"/>
      <c r="BU52" s="20">
        <v>0</v>
      </c>
      <c r="BV52" s="20"/>
      <c r="BW52" s="20"/>
      <c r="BX52" s="315"/>
      <c r="BY52" s="20"/>
      <c r="BZ52" s="20">
        <v>0</v>
      </c>
      <c r="CA52" s="20"/>
      <c r="CB52" s="20"/>
      <c r="CC52" s="315"/>
      <c r="CD52" s="20"/>
      <c r="CE52" s="20">
        <v>0</v>
      </c>
      <c r="CF52" s="20"/>
      <c r="CG52" s="20"/>
      <c r="CH52" s="315"/>
      <c r="CJ52" s="20">
        <v>0</v>
      </c>
      <c r="CK52" s="20"/>
      <c r="CL52" s="20"/>
      <c r="CM52" s="315"/>
      <c r="CO52" s="20">
        <v>0</v>
      </c>
      <c r="CP52" s="20"/>
      <c r="CQ52" s="20"/>
      <c r="CR52" s="315"/>
      <c r="CT52" s="20">
        <v>0</v>
      </c>
      <c r="CU52" s="20"/>
      <c r="CV52" s="20"/>
      <c r="CW52" s="315"/>
      <c r="CY52" s="20">
        <v>0</v>
      </c>
      <c r="CZ52" s="20"/>
      <c r="DA52" s="20"/>
      <c r="DB52" s="315"/>
      <c r="DD52" s="20">
        <v>0</v>
      </c>
      <c r="DE52" s="20"/>
      <c r="DF52" s="20"/>
      <c r="DG52" s="315"/>
      <c r="DI52" s="20">
        <v>0</v>
      </c>
      <c r="DJ52" s="20"/>
      <c r="DK52" s="20"/>
      <c r="DL52" s="315"/>
      <c r="DN52" s="20">
        <v>0</v>
      </c>
      <c r="DO52" s="20"/>
      <c r="DP52" s="20"/>
      <c r="DQ52" s="315"/>
      <c r="DS52" s="20">
        <v>0</v>
      </c>
      <c r="DT52" s="20"/>
      <c r="DU52" s="20"/>
      <c r="DV52" s="315"/>
      <c r="DX52" s="20">
        <v>0</v>
      </c>
      <c r="DY52" s="20"/>
      <c r="DZ52" s="20"/>
      <c r="EA52" s="315"/>
      <c r="EC52" s="20">
        <v>0</v>
      </c>
      <c r="ED52" s="20"/>
      <c r="EE52" s="20"/>
      <c r="EF52" s="315"/>
      <c r="EH52" s="20">
        <v>0</v>
      </c>
      <c r="EI52" s="20"/>
      <c r="EJ52" s="20"/>
      <c r="EK52" s="315"/>
      <c r="EL52" s="20"/>
      <c r="EM52" s="20">
        <v>0</v>
      </c>
      <c r="EP52" s="151"/>
    </row>
    <row r="53" spans="4:146" ht="12.75" hidden="1" customHeight="1" x14ac:dyDescent="0.3">
      <c r="D53" s="151" t="s">
        <v>502</v>
      </c>
      <c r="F53" s="402"/>
      <c r="G53" s="406"/>
      <c r="H53" s="474">
        <v>0</v>
      </c>
      <c r="I53" s="475"/>
      <c r="J53" s="20"/>
      <c r="K53" s="315"/>
      <c r="L53" s="476"/>
      <c r="M53" s="474">
        <v>0</v>
      </c>
      <c r="N53" s="475"/>
      <c r="O53" s="20"/>
      <c r="P53" s="315"/>
      <c r="Q53" s="406"/>
      <c r="R53" s="474">
        <v>0</v>
      </c>
      <c r="S53" s="475"/>
      <c r="T53" s="20"/>
      <c r="U53" s="315"/>
      <c r="V53" s="406"/>
      <c r="W53" s="474">
        <v>0</v>
      </c>
      <c r="X53" s="475"/>
      <c r="Y53" s="20"/>
      <c r="Z53" s="315"/>
      <c r="AA53" s="406"/>
      <c r="AB53" s="474">
        <v>0</v>
      </c>
      <c r="AC53" s="475"/>
      <c r="AD53" s="20"/>
      <c r="AE53" s="315"/>
      <c r="AF53" s="406"/>
      <c r="AG53" s="474">
        <v>0</v>
      </c>
      <c r="AH53" s="475"/>
      <c r="AI53" s="20"/>
      <c r="AJ53" s="315"/>
      <c r="AK53" s="406"/>
      <c r="AL53" s="474">
        <v>0</v>
      </c>
      <c r="AM53" s="475"/>
      <c r="AN53" s="20"/>
      <c r="AO53" s="315"/>
      <c r="AP53" s="406"/>
      <c r="AQ53" s="474">
        <v>0</v>
      </c>
      <c r="AR53" s="475"/>
      <c r="AS53" s="20"/>
      <c r="AT53" s="315"/>
      <c r="AU53" s="406"/>
      <c r="AV53" s="474">
        <v>0</v>
      </c>
      <c r="AW53" s="475"/>
      <c r="AX53" s="20"/>
      <c r="AY53" s="315"/>
      <c r="AZ53" s="406"/>
      <c r="BA53" s="474">
        <v>0</v>
      </c>
      <c r="BB53" s="475"/>
      <c r="BC53" s="20"/>
      <c r="BD53" s="315"/>
      <c r="BE53" s="406"/>
      <c r="BF53" s="474">
        <v>0</v>
      </c>
      <c r="BG53" s="475"/>
      <c r="BH53" s="20"/>
      <c r="BI53" s="315"/>
      <c r="BJ53" s="406"/>
      <c r="BK53" s="474">
        <v>0</v>
      </c>
      <c r="BL53" s="475"/>
      <c r="BM53" s="20"/>
      <c r="BN53" s="315"/>
      <c r="BO53" s="406"/>
      <c r="BP53" s="474">
        <v>0</v>
      </c>
      <c r="BQ53" s="475"/>
      <c r="BR53" s="20"/>
      <c r="BS53" s="315"/>
      <c r="BT53" s="476"/>
      <c r="BU53" s="474">
        <v>0</v>
      </c>
      <c r="BV53" s="475"/>
      <c r="BW53" s="20"/>
      <c r="BX53" s="315"/>
      <c r="BY53" s="476"/>
      <c r="BZ53" s="474">
        <v>0</v>
      </c>
      <c r="CA53" s="475"/>
      <c r="CB53" s="20"/>
      <c r="CC53" s="315"/>
      <c r="CD53" s="476"/>
      <c r="CE53" s="474">
        <v>0</v>
      </c>
      <c r="CF53" s="475"/>
      <c r="CG53" s="20"/>
      <c r="CH53" s="315"/>
      <c r="CI53" s="406"/>
      <c r="CJ53" s="474">
        <v>0</v>
      </c>
      <c r="CK53" s="475"/>
      <c r="CL53" s="20"/>
      <c r="CM53" s="315"/>
      <c r="CN53" s="406"/>
      <c r="CO53" s="474">
        <v>0</v>
      </c>
      <c r="CP53" s="475"/>
      <c r="CQ53" s="20"/>
      <c r="CR53" s="315"/>
      <c r="CS53" s="406"/>
      <c r="CT53" s="474">
        <v>0</v>
      </c>
      <c r="CU53" s="475"/>
      <c r="CV53" s="20"/>
      <c r="CW53" s="315"/>
      <c r="CX53" s="406"/>
      <c r="CY53" s="474">
        <v>0</v>
      </c>
      <c r="CZ53" s="475"/>
      <c r="DA53" s="20"/>
      <c r="DB53" s="315"/>
      <c r="DC53" s="406"/>
      <c r="DD53" s="474">
        <v>0</v>
      </c>
      <c r="DE53" s="475"/>
      <c r="DF53" s="20"/>
      <c r="DG53" s="315"/>
      <c r="DH53" s="406"/>
      <c r="DI53" s="474">
        <v>0</v>
      </c>
      <c r="DJ53" s="475"/>
      <c r="DK53" s="20"/>
      <c r="DL53" s="315"/>
      <c r="DM53" s="406"/>
      <c r="DN53" s="474">
        <v>0</v>
      </c>
      <c r="DO53" s="475"/>
      <c r="DP53" s="20"/>
      <c r="DQ53" s="315"/>
      <c r="DR53" s="406"/>
      <c r="DS53" s="474">
        <v>0</v>
      </c>
      <c r="DT53" s="475"/>
      <c r="DU53" s="20"/>
      <c r="DV53" s="315"/>
      <c r="DW53" s="406"/>
      <c r="DX53" s="474">
        <v>0</v>
      </c>
      <c r="DY53" s="475"/>
      <c r="DZ53" s="20"/>
      <c r="EA53" s="315"/>
      <c r="EB53" s="406"/>
      <c r="EC53" s="474">
        <v>0</v>
      </c>
      <c r="ED53" s="475"/>
      <c r="EE53" s="20"/>
      <c r="EF53" s="315"/>
      <c r="EG53" s="406"/>
      <c r="EH53" s="474">
        <v>0</v>
      </c>
      <c r="EI53" s="475"/>
      <c r="EJ53" s="20"/>
      <c r="EK53" s="315"/>
      <c r="EL53" s="476"/>
      <c r="EM53" s="474">
        <v>0</v>
      </c>
      <c r="EN53" s="407"/>
      <c r="EP53" s="151"/>
    </row>
    <row r="54" spans="4:146" ht="12.75" hidden="1" customHeight="1" x14ac:dyDescent="0.3">
      <c r="D54" s="151" t="s">
        <v>421</v>
      </c>
      <c r="F54" s="402"/>
      <c r="G54" s="419"/>
      <c r="H54" s="6">
        <v>0</v>
      </c>
      <c r="I54" s="5"/>
      <c r="J54" s="20"/>
      <c r="K54" s="315"/>
      <c r="L54" s="483"/>
      <c r="M54" s="6">
        <v>0</v>
      </c>
      <c r="N54" s="5"/>
      <c r="O54" s="20"/>
      <c r="P54" s="315"/>
      <c r="Q54" s="419"/>
      <c r="R54" s="6">
        <v>0</v>
      </c>
      <c r="S54" s="5"/>
      <c r="T54" s="20"/>
      <c r="U54" s="315"/>
      <c r="V54" s="419"/>
      <c r="W54" s="6">
        <v>0</v>
      </c>
      <c r="X54" s="5"/>
      <c r="Y54" s="20"/>
      <c r="Z54" s="315"/>
      <c r="AA54" s="419"/>
      <c r="AB54" s="6">
        <v>0</v>
      </c>
      <c r="AC54" s="5"/>
      <c r="AD54" s="20"/>
      <c r="AE54" s="315"/>
      <c r="AF54" s="419"/>
      <c r="AG54" s="6">
        <v>0</v>
      </c>
      <c r="AH54" s="5"/>
      <c r="AI54" s="20"/>
      <c r="AJ54" s="315"/>
      <c r="AK54" s="419"/>
      <c r="AL54" s="6">
        <v>0</v>
      </c>
      <c r="AM54" s="5"/>
      <c r="AN54" s="20"/>
      <c r="AO54" s="315"/>
      <c r="AP54" s="419"/>
      <c r="AQ54" s="6">
        <v>0</v>
      </c>
      <c r="AR54" s="5"/>
      <c r="AS54" s="20"/>
      <c r="AT54" s="315"/>
      <c r="AU54" s="419"/>
      <c r="AV54" s="6">
        <v>0</v>
      </c>
      <c r="AW54" s="5"/>
      <c r="AX54" s="20"/>
      <c r="AY54" s="315"/>
      <c r="AZ54" s="419"/>
      <c r="BA54" s="6">
        <v>0</v>
      </c>
      <c r="BB54" s="5"/>
      <c r="BC54" s="20"/>
      <c r="BD54" s="315"/>
      <c r="BE54" s="419"/>
      <c r="BF54" s="6">
        <v>0</v>
      </c>
      <c r="BG54" s="5"/>
      <c r="BH54" s="20"/>
      <c r="BI54" s="315"/>
      <c r="BJ54" s="419"/>
      <c r="BK54" s="6">
        <v>0</v>
      </c>
      <c r="BL54" s="5"/>
      <c r="BM54" s="20"/>
      <c r="BN54" s="315"/>
      <c r="BO54" s="419"/>
      <c r="BP54" s="6">
        <v>0</v>
      </c>
      <c r="BQ54" s="5"/>
      <c r="BR54" s="20"/>
      <c r="BS54" s="315"/>
      <c r="BT54" s="483"/>
      <c r="BU54" s="6">
        <v>0</v>
      </c>
      <c r="BV54" s="5"/>
      <c r="BW54" s="20"/>
      <c r="BX54" s="315"/>
      <c r="BY54" s="483"/>
      <c r="BZ54" s="6">
        <v>0</v>
      </c>
      <c r="CA54" s="5"/>
      <c r="CB54" s="20"/>
      <c r="CC54" s="315"/>
      <c r="CD54" s="483"/>
      <c r="CE54" s="6">
        <v>0</v>
      </c>
      <c r="CF54" s="5"/>
      <c r="CG54" s="20"/>
      <c r="CH54" s="315"/>
      <c r="CI54" s="419"/>
      <c r="CJ54" s="6">
        <v>0</v>
      </c>
      <c r="CK54" s="5"/>
      <c r="CL54" s="20"/>
      <c r="CM54" s="315"/>
      <c r="CN54" s="419"/>
      <c r="CO54" s="6">
        <v>0</v>
      </c>
      <c r="CP54" s="5"/>
      <c r="CQ54" s="20"/>
      <c r="CR54" s="315"/>
      <c r="CS54" s="419"/>
      <c r="CT54" s="6">
        <v>0</v>
      </c>
      <c r="CU54" s="5"/>
      <c r="CV54" s="20"/>
      <c r="CW54" s="315"/>
      <c r="CX54" s="419"/>
      <c r="CY54" s="6">
        <v>0</v>
      </c>
      <c r="CZ54" s="5"/>
      <c r="DA54" s="20"/>
      <c r="DB54" s="315"/>
      <c r="DC54" s="419"/>
      <c r="DD54" s="6">
        <v>0</v>
      </c>
      <c r="DE54" s="5"/>
      <c r="DF54" s="20"/>
      <c r="DG54" s="315"/>
      <c r="DH54" s="419"/>
      <c r="DI54" s="6">
        <v>0</v>
      </c>
      <c r="DJ54" s="5"/>
      <c r="DK54" s="20"/>
      <c r="DL54" s="315"/>
      <c r="DM54" s="419"/>
      <c r="DN54" s="6">
        <v>0</v>
      </c>
      <c r="DO54" s="5"/>
      <c r="DP54" s="20"/>
      <c r="DQ54" s="315"/>
      <c r="DR54" s="419"/>
      <c r="DS54" s="6">
        <v>0</v>
      </c>
      <c r="DT54" s="5"/>
      <c r="DU54" s="20"/>
      <c r="DV54" s="315"/>
      <c r="DW54" s="419"/>
      <c r="DX54" s="6">
        <v>0</v>
      </c>
      <c r="DY54" s="5"/>
      <c r="DZ54" s="20"/>
      <c r="EA54" s="315"/>
      <c r="EB54" s="419"/>
      <c r="EC54" s="6">
        <v>0</v>
      </c>
      <c r="ED54" s="5"/>
      <c r="EE54" s="20"/>
      <c r="EF54" s="315"/>
      <c r="EG54" s="419"/>
      <c r="EH54" s="6">
        <v>0</v>
      </c>
      <c r="EI54" s="5"/>
      <c r="EJ54" s="20"/>
      <c r="EK54" s="315"/>
      <c r="EL54" s="483"/>
      <c r="EM54" s="6">
        <v>0</v>
      </c>
      <c r="EN54" s="421"/>
      <c r="EP54" s="151"/>
    </row>
    <row r="55" spans="4:146" ht="12.75" hidden="1" customHeight="1" x14ac:dyDescent="0.3">
      <c r="D55" s="151"/>
      <c r="F55" s="402"/>
      <c r="H55" s="20"/>
      <c r="I55" s="20"/>
      <c r="J55" s="20"/>
      <c r="K55" s="315"/>
      <c r="L55" s="20"/>
      <c r="M55" s="20"/>
      <c r="N55" s="20"/>
      <c r="O55" s="20"/>
      <c r="P55" s="315"/>
      <c r="R55" s="20"/>
      <c r="S55" s="20"/>
      <c r="T55" s="20"/>
      <c r="U55" s="315"/>
      <c r="W55" s="20"/>
      <c r="X55" s="20"/>
      <c r="Y55" s="20"/>
      <c r="Z55" s="315"/>
      <c r="AB55" s="20"/>
      <c r="AC55" s="20"/>
      <c r="AD55" s="20"/>
      <c r="AE55" s="315"/>
      <c r="AG55" s="20"/>
      <c r="AH55" s="20"/>
      <c r="AI55" s="20"/>
      <c r="AJ55" s="315"/>
      <c r="AL55" s="20"/>
      <c r="AM55" s="20"/>
      <c r="AN55" s="20"/>
      <c r="AO55" s="315"/>
      <c r="AQ55" s="20"/>
      <c r="AR55" s="20"/>
      <c r="AS55" s="20"/>
      <c r="AT55" s="315"/>
      <c r="AV55" s="20"/>
      <c r="AW55" s="20"/>
      <c r="AX55" s="20"/>
      <c r="AY55" s="315"/>
      <c r="BA55" s="20"/>
      <c r="BB55" s="20"/>
      <c r="BC55" s="20"/>
      <c r="BD55" s="315"/>
      <c r="BF55" s="20"/>
      <c r="BG55" s="20"/>
      <c r="BH55" s="20"/>
      <c r="BI55" s="315"/>
      <c r="BK55" s="20"/>
      <c r="BL55" s="20"/>
      <c r="BM55" s="20"/>
      <c r="BN55" s="315"/>
      <c r="BP55" s="20"/>
      <c r="BQ55" s="20"/>
      <c r="BR55" s="20"/>
      <c r="BS55" s="315"/>
      <c r="BT55" s="20"/>
      <c r="BU55" s="20"/>
      <c r="BV55" s="20"/>
      <c r="BW55" s="20"/>
      <c r="BX55" s="315"/>
      <c r="BY55" s="20"/>
      <c r="BZ55" s="20"/>
      <c r="CA55" s="20"/>
      <c r="CB55" s="20"/>
      <c r="CC55" s="315"/>
      <c r="CD55" s="20"/>
      <c r="CE55" s="20"/>
      <c r="CF55" s="20"/>
      <c r="CG55" s="20"/>
      <c r="CH55" s="315"/>
      <c r="CJ55" s="20"/>
      <c r="CK55" s="20"/>
      <c r="CL55" s="20"/>
      <c r="CM55" s="315"/>
      <c r="CO55" s="20"/>
      <c r="CP55" s="20"/>
      <c r="CQ55" s="20"/>
      <c r="CR55" s="315"/>
      <c r="CT55" s="20"/>
      <c r="CU55" s="20"/>
      <c r="CV55" s="20"/>
      <c r="CW55" s="315"/>
      <c r="CY55" s="20"/>
      <c r="CZ55" s="20"/>
      <c r="DA55" s="20"/>
      <c r="DB55" s="315"/>
      <c r="DD55" s="20"/>
      <c r="DE55" s="20"/>
      <c r="DF55" s="20"/>
      <c r="DG55" s="315"/>
      <c r="DI55" s="20"/>
      <c r="DJ55" s="20"/>
      <c r="DK55" s="20"/>
      <c r="DL55" s="315"/>
      <c r="DN55" s="20"/>
      <c r="DO55" s="20"/>
      <c r="DP55" s="20"/>
      <c r="DQ55" s="315"/>
      <c r="DS55" s="20"/>
      <c r="DT55" s="20"/>
      <c r="DU55" s="20"/>
      <c r="DV55" s="315"/>
      <c r="DX55" s="20"/>
      <c r="DY55" s="20"/>
      <c r="DZ55" s="20"/>
      <c r="EA55" s="315"/>
      <c r="EC55" s="20"/>
      <c r="ED55" s="20"/>
      <c r="EE55" s="20"/>
      <c r="EF55" s="315"/>
      <c r="EH55" s="20"/>
      <c r="EI55" s="20"/>
      <c r="EJ55" s="20"/>
      <c r="EK55" s="315"/>
      <c r="EL55" s="20"/>
      <c r="EM55" s="20"/>
      <c r="EP55" s="151"/>
    </row>
    <row r="56" spans="4:146" ht="12.75" hidden="1" customHeight="1" x14ac:dyDescent="0.3">
      <c r="D56" s="151" t="s">
        <v>508</v>
      </c>
      <c r="F56" s="402"/>
      <c r="H56" s="20">
        <v>0</v>
      </c>
      <c r="I56" s="20"/>
      <c r="J56" s="20"/>
      <c r="K56" s="315"/>
      <c r="M56" s="20">
        <v>0</v>
      </c>
      <c r="N56" s="20"/>
      <c r="O56" s="20"/>
      <c r="P56" s="315"/>
      <c r="R56" s="20">
        <v>0</v>
      </c>
      <c r="S56" s="20"/>
      <c r="T56" s="20"/>
      <c r="U56" s="315"/>
      <c r="W56" s="20">
        <v>0</v>
      </c>
      <c r="X56" s="20"/>
      <c r="Y56" s="20"/>
      <c r="Z56" s="315"/>
      <c r="AB56" s="20">
        <v>0</v>
      </c>
      <c r="AC56" s="20"/>
      <c r="AD56" s="20"/>
      <c r="AE56" s="315"/>
      <c r="AG56" s="20">
        <v>0</v>
      </c>
      <c r="AH56" s="20"/>
      <c r="AI56" s="20"/>
      <c r="AJ56" s="315"/>
      <c r="AL56" s="20">
        <v>0</v>
      </c>
      <c r="AM56" s="20"/>
      <c r="AN56" s="20"/>
      <c r="AO56" s="315"/>
      <c r="AQ56" s="20">
        <v>0</v>
      </c>
      <c r="AR56" s="20"/>
      <c r="AS56" s="20"/>
      <c r="AT56" s="315"/>
      <c r="AV56" s="20">
        <v>0</v>
      </c>
      <c r="AW56" s="20"/>
      <c r="AX56" s="20"/>
      <c r="AY56" s="315"/>
      <c r="BA56" s="20">
        <v>0</v>
      </c>
      <c r="BB56" s="20"/>
      <c r="BC56" s="20"/>
      <c r="BD56" s="315"/>
      <c r="BF56" s="20">
        <v>0</v>
      </c>
      <c r="BG56" s="20"/>
      <c r="BH56" s="20"/>
      <c r="BI56" s="315"/>
      <c r="BK56" s="20">
        <v>0</v>
      </c>
      <c r="BL56" s="20"/>
      <c r="BM56" s="20"/>
      <c r="BN56" s="315"/>
      <c r="BP56" s="20">
        <v>0</v>
      </c>
      <c r="BQ56" s="20"/>
      <c r="BR56" s="20"/>
      <c r="BS56" s="315"/>
      <c r="BU56" s="6">
        <v>0</v>
      </c>
      <c r="BV56" s="20"/>
      <c r="BW56" s="20"/>
      <c r="BX56" s="315"/>
      <c r="BZ56" s="20">
        <v>0</v>
      </c>
      <c r="CA56" s="20"/>
      <c r="CB56" s="20"/>
      <c r="CC56" s="315"/>
      <c r="CE56" s="20">
        <v>0</v>
      </c>
      <c r="CF56" s="20"/>
      <c r="CG56" s="20"/>
      <c r="CH56" s="315"/>
      <c r="CJ56" s="20">
        <v>0</v>
      </c>
      <c r="CK56" s="20"/>
      <c r="CL56" s="20"/>
      <c r="CM56" s="315"/>
      <c r="CO56" s="20">
        <v>0</v>
      </c>
      <c r="CP56" s="20"/>
      <c r="CQ56" s="20"/>
      <c r="CR56" s="315"/>
      <c r="CT56" s="20">
        <v>0</v>
      </c>
      <c r="CU56" s="20"/>
      <c r="CV56" s="20"/>
      <c r="CW56" s="315"/>
      <c r="CY56" s="20">
        <v>0</v>
      </c>
      <c r="CZ56" s="20"/>
      <c r="DA56" s="20"/>
      <c r="DB56" s="315"/>
      <c r="DD56" s="20">
        <v>0</v>
      </c>
      <c r="DE56" s="20"/>
      <c r="DF56" s="20"/>
      <c r="DG56" s="315"/>
      <c r="DI56" s="20">
        <v>0</v>
      </c>
      <c r="DJ56" s="20"/>
      <c r="DK56" s="20"/>
      <c r="DL56" s="315"/>
      <c r="DN56" s="20">
        <v>0</v>
      </c>
      <c r="DO56" s="20"/>
      <c r="DP56" s="20"/>
      <c r="DQ56" s="315"/>
      <c r="DS56" s="20">
        <v>0</v>
      </c>
      <c r="DT56" s="20"/>
      <c r="DU56" s="20"/>
      <c r="DV56" s="315"/>
      <c r="DX56" s="20">
        <v>0</v>
      </c>
      <c r="DY56" s="20"/>
      <c r="DZ56" s="20"/>
      <c r="EA56" s="315"/>
      <c r="EC56" s="20">
        <v>0</v>
      </c>
      <c r="ED56" s="20"/>
      <c r="EE56" s="20"/>
      <c r="EF56" s="315"/>
      <c r="EH56" s="20">
        <v>0</v>
      </c>
      <c r="EI56" s="20"/>
      <c r="EJ56" s="20"/>
      <c r="EK56" s="315"/>
      <c r="EM56" s="20">
        <v>0</v>
      </c>
      <c r="EN56" s="20"/>
      <c r="EP56" s="151"/>
    </row>
    <row r="57" spans="4:146" ht="12.75" hidden="1" customHeight="1" x14ac:dyDescent="0.3">
      <c r="D57" s="151" t="s">
        <v>502</v>
      </c>
      <c r="F57" s="402"/>
      <c r="G57" s="406"/>
      <c r="H57" s="474">
        <v>0</v>
      </c>
      <c r="I57" s="475"/>
      <c r="J57" s="20"/>
      <c r="K57" s="315"/>
      <c r="L57" s="406"/>
      <c r="M57" s="474">
        <v>0</v>
      </c>
      <c r="N57" s="475"/>
      <c r="O57" s="20"/>
      <c r="P57" s="315"/>
      <c r="Q57" s="406"/>
      <c r="R57" s="474">
        <v>0</v>
      </c>
      <c r="S57" s="475"/>
      <c r="T57" s="20"/>
      <c r="U57" s="315"/>
      <c r="V57" s="406"/>
      <c r="W57" s="474">
        <v>0</v>
      </c>
      <c r="X57" s="475"/>
      <c r="Y57" s="20"/>
      <c r="Z57" s="315"/>
      <c r="AA57" s="406"/>
      <c r="AB57" s="474">
        <v>0</v>
      </c>
      <c r="AC57" s="475"/>
      <c r="AD57" s="20"/>
      <c r="AE57" s="315"/>
      <c r="AF57" s="406"/>
      <c r="AG57" s="474">
        <v>0</v>
      </c>
      <c r="AH57" s="475"/>
      <c r="AI57" s="20"/>
      <c r="AJ57" s="315"/>
      <c r="AK57" s="406"/>
      <c r="AL57" s="474">
        <v>0</v>
      </c>
      <c r="AM57" s="475"/>
      <c r="AN57" s="20"/>
      <c r="AO57" s="315"/>
      <c r="AP57" s="406"/>
      <c r="AQ57" s="474">
        <v>0</v>
      </c>
      <c r="AR57" s="475"/>
      <c r="AS57" s="20"/>
      <c r="AT57" s="315"/>
      <c r="AU57" s="406"/>
      <c r="AV57" s="474">
        <v>0</v>
      </c>
      <c r="AW57" s="475"/>
      <c r="AX57" s="20"/>
      <c r="AY57" s="315"/>
      <c r="AZ57" s="406"/>
      <c r="BA57" s="474">
        <v>0</v>
      </c>
      <c r="BB57" s="475"/>
      <c r="BC57" s="20"/>
      <c r="BD57" s="315"/>
      <c r="BE57" s="406"/>
      <c r="BF57" s="474">
        <v>0</v>
      </c>
      <c r="BG57" s="475"/>
      <c r="BH57" s="20"/>
      <c r="BI57" s="315"/>
      <c r="BJ57" s="406"/>
      <c r="BK57" s="474">
        <v>0</v>
      </c>
      <c r="BL57" s="475"/>
      <c r="BM57" s="20"/>
      <c r="BN57" s="315"/>
      <c r="BO57" s="406"/>
      <c r="BP57" s="474">
        <v>0</v>
      </c>
      <c r="BQ57" s="475"/>
      <c r="BR57" s="20"/>
      <c r="BS57" s="315"/>
      <c r="BT57" s="406"/>
      <c r="BU57" s="20">
        <v>0</v>
      </c>
      <c r="BV57" s="475"/>
      <c r="BW57" s="20"/>
      <c r="BX57" s="315"/>
      <c r="BY57" s="406"/>
      <c r="BZ57" s="474">
        <v>0</v>
      </c>
      <c r="CA57" s="475"/>
      <c r="CB57" s="20"/>
      <c r="CC57" s="315"/>
      <c r="CD57" s="406"/>
      <c r="CE57" s="474">
        <v>0</v>
      </c>
      <c r="CF57" s="475"/>
      <c r="CG57" s="20"/>
      <c r="CH57" s="315"/>
      <c r="CI57" s="406"/>
      <c r="CJ57" s="474">
        <v>0</v>
      </c>
      <c r="CK57" s="475"/>
      <c r="CL57" s="20"/>
      <c r="CM57" s="315"/>
      <c r="CN57" s="406"/>
      <c r="CO57" s="474">
        <v>0</v>
      </c>
      <c r="CP57" s="475"/>
      <c r="CQ57" s="20"/>
      <c r="CR57" s="315"/>
      <c r="CS57" s="406"/>
      <c r="CT57" s="474">
        <v>0</v>
      </c>
      <c r="CU57" s="475"/>
      <c r="CV57" s="20"/>
      <c r="CW57" s="315"/>
      <c r="CX57" s="406"/>
      <c r="CY57" s="474">
        <v>0</v>
      </c>
      <c r="CZ57" s="475"/>
      <c r="DA57" s="20"/>
      <c r="DB57" s="315"/>
      <c r="DC57" s="406"/>
      <c r="DD57" s="474">
        <v>0</v>
      </c>
      <c r="DE57" s="475"/>
      <c r="DF57" s="20"/>
      <c r="DG57" s="315"/>
      <c r="DH57" s="406"/>
      <c r="DI57" s="474">
        <v>0</v>
      </c>
      <c r="DJ57" s="475"/>
      <c r="DK57" s="20"/>
      <c r="DL57" s="315"/>
      <c r="DM57" s="406"/>
      <c r="DN57" s="474">
        <v>0</v>
      </c>
      <c r="DO57" s="475"/>
      <c r="DP57" s="20"/>
      <c r="DQ57" s="315"/>
      <c r="DR57" s="406"/>
      <c r="DS57" s="474">
        <v>0</v>
      </c>
      <c r="DT57" s="475"/>
      <c r="DU57" s="20"/>
      <c r="DV57" s="315"/>
      <c r="DW57" s="406"/>
      <c r="DX57" s="474">
        <v>0</v>
      </c>
      <c r="DY57" s="475"/>
      <c r="DZ57" s="20"/>
      <c r="EA57" s="315"/>
      <c r="EB57" s="406"/>
      <c r="EC57" s="474">
        <v>0</v>
      </c>
      <c r="ED57" s="475"/>
      <c r="EE57" s="20"/>
      <c r="EF57" s="315"/>
      <c r="EG57" s="406"/>
      <c r="EH57" s="474">
        <v>0</v>
      </c>
      <c r="EI57" s="475"/>
      <c r="EJ57" s="20"/>
      <c r="EK57" s="315"/>
      <c r="EL57" s="406"/>
      <c r="EM57" s="474">
        <v>0</v>
      </c>
      <c r="EN57" s="475">
        <v>0</v>
      </c>
      <c r="EP57" s="151"/>
    </row>
    <row r="58" spans="4:146" ht="12.75" hidden="1" customHeight="1" x14ac:dyDescent="0.3">
      <c r="D58" s="151" t="s">
        <v>421</v>
      </c>
      <c r="F58" s="402"/>
      <c r="G58" s="419"/>
      <c r="H58" s="6">
        <v>0</v>
      </c>
      <c r="I58" s="5"/>
      <c r="J58" s="20"/>
      <c r="K58" s="315"/>
      <c r="L58" s="419"/>
      <c r="M58" s="6">
        <v>0</v>
      </c>
      <c r="N58" s="5"/>
      <c r="O58" s="20"/>
      <c r="P58" s="315"/>
      <c r="Q58" s="419"/>
      <c r="R58" s="6">
        <v>0</v>
      </c>
      <c r="S58" s="5"/>
      <c r="T58" s="20"/>
      <c r="U58" s="315"/>
      <c r="V58" s="419"/>
      <c r="W58" s="6">
        <v>0</v>
      </c>
      <c r="X58" s="5"/>
      <c r="Y58" s="20"/>
      <c r="Z58" s="315"/>
      <c r="AA58" s="419"/>
      <c r="AB58" s="6">
        <v>0</v>
      </c>
      <c r="AC58" s="5"/>
      <c r="AD58" s="20"/>
      <c r="AE58" s="315"/>
      <c r="AF58" s="419"/>
      <c r="AG58" s="6">
        <v>0</v>
      </c>
      <c r="AH58" s="5"/>
      <c r="AI58" s="20"/>
      <c r="AJ58" s="315"/>
      <c r="AK58" s="419"/>
      <c r="AL58" s="6">
        <v>0</v>
      </c>
      <c r="AM58" s="5"/>
      <c r="AN58" s="20"/>
      <c r="AO58" s="315"/>
      <c r="AP58" s="419"/>
      <c r="AQ58" s="6">
        <v>0</v>
      </c>
      <c r="AR58" s="5"/>
      <c r="AS58" s="20"/>
      <c r="AT58" s="315"/>
      <c r="AU58" s="419"/>
      <c r="AV58" s="6">
        <v>0</v>
      </c>
      <c r="AW58" s="5"/>
      <c r="AX58" s="20"/>
      <c r="AY58" s="315"/>
      <c r="AZ58" s="419"/>
      <c r="BA58" s="6">
        <v>0</v>
      </c>
      <c r="BB58" s="5"/>
      <c r="BC58" s="20"/>
      <c r="BD58" s="315"/>
      <c r="BE58" s="419"/>
      <c r="BF58" s="6">
        <v>0</v>
      </c>
      <c r="BG58" s="5"/>
      <c r="BH58" s="20"/>
      <c r="BI58" s="315"/>
      <c r="BJ58" s="419"/>
      <c r="BK58" s="6">
        <v>0</v>
      </c>
      <c r="BL58" s="5"/>
      <c r="BM58" s="20"/>
      <c r="BN58" s="315"/>
      <c r="BO58" s="419"/>
      <c r="BP58" s="6">
        <v>0</v>
      </c>
      <c r="BQ58" s="5"/>
      <c r="BR58" s="20"/>
      <c r="BS58" s="315"/>
      <c r="BT58" s="419"/>
      <c r="BU58" s="6">
        <v>0</v>
      </c>
      <c r="BV58" s="5"/>
      <c r="BW58" s="20"/>
      <c r="BX58" s="315"/>
      <c r="BY58" s="419"/>
      <c r="BZ58" s="6">
        <v>0</v>
      </c>
      <c r="CA58" s="5"/>
      <c r="CB58" s="20"/>
      <c r="CC58" s="315"/>
      <c r="CD58" s="419"/>
      <c r="CE58" s="6">
        <v>0</v>
      </c>
      <c r="CF58" s="5"/>
      <c r="CG58" s="20"/>
      <c r="CH58" s="315"/>
      <c r="CI58" s="419"/>
      <c r="CJ58" s="6">
        <v>0</v>
      </c>
      <c r="CK58" s="5"/>
      <c r="CL58" s="20"/>
      <c r="CM58" s="315"/>
      <c r="CN58" s="419"/>
      <c r="CO58" s="6">
        <v>0</v>
      </c>
      <c r="CP58" s="5"/>
      <c r="CQ58" s="20"/>
      <c r="CR58" s="315"/>
      <c r="CS58" s="419"/>
      <c r="CT58" s="6">
        <v>0</v>
      </c>
      <c r="CU58" s="5"/>
      <c r="CV58" s="20"/>
      <c r="CW58" s="315"/>
      <c r="CX58" s="419"/>
      <c r="CY58" s="6">
        <v>0</v>
      </c>
      <c r="CZ58" s="5"/>
      <c r="DA58" s="20"/>
      <c r="DB58" s="315"/>
      <c r="DC58" s="419"/>
      <c r="DD58" s="6">
        <v>0</v>
      </c>
      <c r="DE58" s="5"/>
      <c r="DF58" s="20"/>
      <c r="DG58" s="315"/>
      <c r="DH58" s="419"/>
      <c r="DI58" s="6">
        <v>0</v>
      </c>
      <c r="DJ58" s="5"/>
      <c r="DK58" s="20"/>
      <c r="DL58" s="315"/>
      <c r="DM58" s="419"/>
      <c r="DN58" s="6">
        <v>0</v>
      </c>
      <c r="DO58" s="5"/>
      <c r="DP58" s="20"/>
      <c r="DQ58" s="315"/>
      <c r="DR58" s="419"/>
      <c r="DS58" s="6">
        <v>0</v>
      </c>
      <c r="DT58" s="5"/>
      <c r="DU58" s="20"/>
      <c r="DV58" s="315"/>
      <c r="DW58" s="419"/>
      <c r="DX58" s="6">
        <v>0</v>
      </c>
      <c r="DY58" s="5"/>
      <c r="DZ58" s="20"/>
      <c r="EA58" s="315"/>
      <c r="EB58" s="419"/>
      <c r="EC58" s="6">
        <v>0</v>
      </c>
      <c r="ED58" s="5"/>
      <c r="EE58" s="20"/>
      <c r="EF58" s="315"/>
      <c r="EG58" s="419"/>
      <c r="EH58" s="6">
        <v>0</v>
      </c>
      <c r="EI58" s="5"/>
      <c r="EJ58" s="20"/>
      <c r="EK58" s="315"/>
      <c r="EL58" s="419"/>
      <c r="EM58" s="6">
        <v>0</v>
      </c>
      <c r="EN58" s="5">
        <v>0</v>
      </c>
      <c r="EP58" s="151"/>
    </row>
    <row r="59" spans="4:146" hidden="1" x14ac:dyDescent="0.3">
      <c r="D59" s="151"/>
      <c r="F59" s="402"/>
      <c r="H59" s="20"/>
      <c r="I59" s="20"/>
      <c r="J59" s="20"/>
      <c r="K59" s="315"/>
      <c r="L59" s="20"/>
      <c r="M59" s="20"/>
      <c r="N59" s="20"/>
      <c r="O59" s="20"/>
      <c r="P59" s="315"/>
      <c r="Q59" s="20"/>
      <c r="R59" s="20"/>
      <c r="S59" s="20"/>
      <c r="T59" s="20"/>
      <c r="U59" s="315"/>
      <c r="V59" s="20"/>
      <c r="W59" s="20"/>
      <c r="X59" s="20"/>
      <c r="Y59" s="20"/>
      <c r="Z59" s="315"/>
      <c r="AA59" s="20"/>
      <c r="AB59" s="20"/>
      <c r="AC59" s="20"/>
      <c r="AD59" s="20"/>
      <c r="AE59" s="315"/>
      <c r="AF59" s="20"/>
      <c r="AG59" s="20"/>
      <c r="AH59" s="20"/>
      <c r="AI59" s="20"/>
      <c r="AJ59" s="315"/>
      <c r="AK59" s="20"/>
      <c r="AL59" s="20"/>
      <c r="AM59" s="20"/>
      <c r="AN59" s="20"/>
      <c r="AO59" s="315"/>
      <c r="AP59" s="20"/>
      <c r="AQ59" s="20"/>
      <c r="AR59" s="20"/>
      <c r="AS59" s="20"/>
      <c r="AT59" s="315"/>
      <c r="AU59" s="20"/>
      <c r="AV59" s="20"/>
      <c r="AW59" s="20"/>
      <c r="AX59" s="20"/>
      <c r="AY59" s="315"/>
      <c r="AZ59" s="20"/>
      <c r="BA59" s="20"/>
      <c r="BB59" s="20"/>
      <c r="BC59" s="20"/>
      <c r="BD59" s="315"/>
      <c r="BE59" s="20"/>
      <c r="BF59" s="20"/>
      <c r="BG59" s="20"/>
      <c r="BH59" s="20"/>
      <c r="BI59" s="315"/>
      <c r="BJ59" s="20"/>
      <c r="BK59" s="20"/>
      <c r="BL59" s="20"/>
      <c r="BM59" s="20"/>
      <c r="BN59" s="315"/>
      <c r="BO59" s="20"/>
      <c r="BP59" s="20"/>
      <c r="BQ59" s="20"/>
      <c r="BR59" s="20"/>
      <c r="BS59" s="315"/>
      <c r="BT59" s="20"/>
      <c r="BU59" s="20"/>
      <c r="BV59" s="20"/>
      <c r="BW59" s="20"/>
      <c r="BX59" s="315"/>
      <c r="BY59" s="20"/>
      <c r="BZ59" s="20"/>
      <c r="CA59" s="20"/>
      <c r="CB59" s="20"/>
      <c r="CC59" s="315"/>
      <c r="CD59" s="20"/>
      <c r="CE59" s="20"/>
      <c r="CF59" s="20"/>
      <c r="CG59" s="20"/>
      <c r="CH59" s="315"/>
      <c r="CI59" s="20"/>
      <c r="CJ59" s="20"/>
      <c r="CK59" s="20"/>
      <c r="CL59" s="20"/>
      <c r="CM59" s="315"/>
      <c r="CN59" s="20"/>
      <c r="CO59" s="20"/>
      <c r="CP59" s="20"/>
      <c r="CQ59" s="20"/>
      <c r="CR59" s="315"/>
      <c r="CS59" s="20"/>
      <c r="CT59" s="20"/>
      <c r="CU59" s="20"/>
      <c r="CV59" s="20"/>
      <c r="CW59" s="315"/>
      <c r="CX59" s="20"/>
      <c r="CY59" s="20"/>
      <c r="CZ59" s="20"/>
      <c r="DA59" s="20"/>
      <c r="DB59" s="315"/>
      <c r="DC59" s="20"/>
      <c r="DD59" s="20"/>
      <c r="DE59" s="20"/>
      <c r="DF59" s="20"/>
      <c r="DG59" s="315"/>
      <c r="DH59" s="20"/>
      <c r="DI59" s="20"/>
      <c r="DJ59" s="20"/>
      <c r="DK59" s="20"/>
      <c r="DL59" s="315"/>
      <c r="DM59" s="20"/>
      <c r="DN59" s="20"/>
      <c r="DO59" s="20"/>
      <c r="DP59" s="20"/>
      <c r="DQ59" s="315"/>
      <c r="DR59" s="20"/>
      <c r="DS59" s="20"/>
      <c r="DT59" s="20"/>
      <c r="DU59" s="20"/>
      <c r="DV59" s="315"/>
      <c r="DW59" s="20"/>
      <c r="DX59" s="20"/>
      <c r="DY59" s="20"/>
      <c r="DZ59" s="20"/>
      <c r="EA59" s="315"/>
      <c r="EB59" s="20"/>
      <c r="EC59" s="20"/>
      <c r="ED59" s="20"/>
      <c r="EE59" s="20"/>
      <c r="EF59" s="315"/>
      <c r="EG59" s="20"/>
      <c r="EH59" s="20"/>
      <c r="EI59" s="20"/>
      <c r="EJ59" s="20"/>
      <c r="EK59" s="315"/>
      <c r="EL59" s="20"/>
      <c r="EM59" s="20"/>
      <c r="EP59" s="151"/>
    </row>
    <row r="60" spans="4:146" hidden="1" x14ac:dyDescent="0.3">
      <c r="D60" s="151" t="s">
        <v>509</v>
      </c>
      <c r="F60" s="402"/>
      <c r="H60" s="20">
        <v>0</v>
      </c>
      <c r="I60" s="20"/>
      <c r="J60" s="20"/>
      <c r="K60" s="315"/>
      <c r="M60" s="20">
        <v>0</v>
      </c>
      <c r="N60" s="20"/>
      <c r="O60" s="20"/>
      <c r="P60" s="315"/>
      <c r="R60" s="20">
        <v>0</v>
      </c>
      <c r="S60" s="20"/>
      <c r="T60" s="20"/>
      <c r="U60" s="315"/>
      <c r="W60" s="20">
        <v>0</v>
      </c>
      <c r="X60" s="20"/>
      <c r="Y60" s="20"/>
      <c r="Z60" s="315"/>
      <c r="AB60" s="20">
        <v>0</v>
      </c>
      <c r="AC60" s="20"/>
      <c r="AD60" s="20"/>
      <c r="AE60" s="315"/>
      <c r="AG60" s="20">
        <v>0</v>
      </c>
      <c r="AH60" s="20"/>
      <c r="AI60" s="20"/>
      <c r="AJ60" s="315"/>
      <c r="AL60" s="20">
        <v>0</v>
      </c>
      <c r="AM60" s="20"/>
      <c r="AN60" s="20"/>
      <c r="AO60" s="315"/>
      <c r="AQ60" s="20">
        <v>0</v>
      </c>
      <c r="AR60" s="20"/>
      <c r="AS60" s="20"/>
      <c r="AT60" s="315"/>
      <c r="AV60" s="20">
        <v>0</v>
      </c>
      <c r="AW60" s="20"/>
      <c r="AX60" s="20"/>
      <c r="AY60" s="315"/>
      <c r="BA60" s="20">
        <v>0</v>
      </c>
      <c r="BB60" s="20"/>
      <c r="BC60" s="20"/>
      <c r="BD60" s="315"/>
      <c r="BF60" s="20">
        <v>0</v>
      </c>
      <c r="BG60" s="20"/>
      <c r="BH60" s="20"/>
      <c r="BI60" s="315"/>
      <c r="BK60" s="20">
        <v>0</v>
      </c>
      <c r="BL60" s="20"/>
      <c r="BM60" s="20"/>
      <c r="BN60" s="315"/>
      <c r="BP60" s="20">
        <v>0</v>
      </c>
      <c r="BQ60" s="20"/>
      <c r="BR60" s="20"/>
      <c r="BS60" s="315"/>
      <c r="BU60" s="20">
        <v>0</v>
      </c>
      <c r="BV60" s="20"/>
      <c r="BW60" s="20"/>
      <c r="BX60" s="315"/>
      <c r="BZ60" s="20">
        <v>0</v>
      </c>
      <c r="CA60" s="20"/>
      <c r="CB60" s="20"/>
      <c r="CC60" s="315"/>
      <c r="CE60" s="20">
        <v>0</v>
      </c>
      <c r="CF60" s="20"/>
      <c r="CG60" s="20"/>
      <c r="CH60" s="315"/>
      <c r="CJ60" s="20">
        <v>0</v>
      </c>
      <c r="CK60" s="20"/>
      <c r="CL60" s="20"/>
      <c r="CM60" s="315"/>
      <c r="CO60" s="20">
        <v>0</v>
      </c>
      <c r="CP60" s="20"/>
      <c r="CQ60" s="20"/>
      <c r="CR60" s="315"/>
      <c r="CT60" s="20">
        <v>0</v>
      </c>
      <c r="CU60" s="20"/>
      <c r="CV60" s="20"/>
      <c r="CW60" s="315"/>
      <c r="CY60" s="20">
        <v>0</v>
      </c>
      <c r="CZ60" s="20"/>
      <c r="DA60" s="20"/>
      <c r="DB60" s="315"/>
      <c r="DD60" s="20">
        <v>0</v>
      </c>
      <c r="DE60" s="20"/>
      <c r="DF60" s="20"/>
      <c r="DG60" s="315"/>
      <c r="DI60" s="20">
        <v>0</v>
      </c>
      <c r="DJ60" s="20"/>
      <c r="DK60" s="20"/>
      <c r="DL60" s="315"/>
      <c r="DN60" s="20">
        <v>0</v>
      </c>
      <c r="DO60" s="20"/>
      <c r="DP60" s="20"/>
      <c r="DQ60" s="315"/>
      <c r="DS60" s="20">
        <v>0</v>
      </c>
      <c r="DT60" s="20"/>
      <c r="DU60" s="20"/>
      <c r="DV60" s="315"/>
      <c r="DX60" s="20">
        <v>0</v>
      </c>
      <c r="DY60" s="20"/>
      <c r="DZ60" s="20"/>
      <c r="EA60" s="315"/>
      <c r="EC60" s="20">
        <v>0</v>
      </c>
      <c r="ED60" s="20"/>
      <c r="EE60" s="20"/>
      <c r="EF60" s="315"/>
      <c r="EH60" s="20">
        <v>0</v>
      </c>
      <c r="EI60" s="20"/>
      <c r="EJ60" s="20"/>
      <c r="EK60" s="315"/>
      <c r="EM60" s="20">
        <v>0</v>
      </c>
      <c r="EN60" s="20"/>
      <c r="EP60" s="151"/>
    </row>
    <row r="61" spans="4:146" hidden="1" x14ac:dyDescent="0.3">
      <c r="D61" s="151" t="s">
        <v>502</v>
      </c>
      <c r="F61" s="402"/>
      <c r="G61" s="406"/>
      <c r="H61" s="474">
        <v>0</v>
      </c>
      <c r="I61" s="475"/>
      <c r="J61" s="20"/>
      <c r="K61" s="315"/>
      <c r="L61" s="406"/>
      <c r="M61" s="474">
        <v>0</v>
      </c>
      <c r="N61" s="475"/>
      <c r="O61" s="20"/>
      <c r="P61" s="315"/>
      <c r="Q61" s="406"/>
      <c r="R61" s="474">
        <v>0</v>
      </c>
      <c r="S61" s="475"/>
      <c r="T61" s="20"/>
      <c r="U61" s="315"/>
      <c r="V61" s="406"/>
      <c r="W61" s="474">
        <v>0</v>
      </c>
      <c r="X61" s="475"/>
      <c r="Y61" s="20"/>
      <c r="Z61" s="315"/>
      <c r="AA61" s="406"/>
      <c r="AB61" s="474">
        <v>0</v>
      </c>
      <c r="AC61" s="475"/>
      <c r="AD61" s="20"/>
      <c r="AE61" s="315"/>
      <c r="AF61" s="406"/>
      <c r="AG61" s="474">
        <v>0</v>
      </c>
      <c r="AH61" s="475"/>
      <c r="AI61" s="20"/>
      <c r="AJ61" s="315"/>
      <c r="AK61" s="406"/>
      <c r="AL61" s="474">
        <v>0</v>
      </c>
      <c r="AM61" s="475"/>
      <c r="AN61" s="20"/>
      <c r="AO61" s="315"/>
      <c r="AP61" s="406"/>
      <c r="AQ61" s="474">
        <v>0</v>
      </c>
      <c r="AR61" s="475"/>
      <c r="AS61" s="20"/>
      <c r="AT61" s="315"/>
      <c r="AU61" s="406"/>
      <c r="AV61" s="474">
        <v>0</v>
      </c>
      <c r="AW61" s="475"/>
      <c r="AX61" s="20"/>
      <c r="AY61" s="315"/>
      <c r="AZ61" s="406"/>
      <c r="BA61" s="474">
        <v>0</v>
      </c>
      <c r="BB61" s="475"/>
      <c r="BC61" s="20"/>
      <c r="BD61" s="315"/>
      <c r="BE61" s="406"/>
      <c r="BF61" s="474">
        <v>0</v>
      </c>
      <c r="BG61" s="475"/>
      <c r="BH61" s="20"/>
      <c r="BI61" s="315"/>
      <c r="BJ61" s="406"/>
      <c r="BK61" s="474">
        <v>0</v>
      </c>
      <c r="BL61" s="475"/>
      <c r="BM61" s="20"/>
      <c r="BN61" s="315"/>
      <c r="BO61" s="406"/>
      <c r="BP61" s="474">
        <v>0</v>
      </c>
      <c r="BQ61" s="475"/>
      <c r="BR61" s="20"/>
      <c r="BS61" s="315"/>
      <c r="BT61" s="406"/>
      <c r="BU61" s="474">
        <v>0</v>
      </c>
      <c r="BV61" s="475"/>
      <c r="BW61" s="20"/>
      <c r="BX61" s="315"/>
      <c r="BY61" s="406"/>
      <c r="BZ61" s="474">
        <v>0</v>
      </c>
      <c r="CA61" s="475"/>
      <c r="CB61" s="20"/>
      <c r="CC61" s="315"/>
      <c r="CD61" s="406"/>
      <c r="CE61" s="474">
        <v>0</v>
      </c>
      <c r="CF61" s="475"/>
      <c r="CG61" s="20"/>
      <c r="CH61" s="315"/>
      <c r="CI61" s="406"/>
      <c r="CJ61" s="474">
        <v>0</v>
      </c>
      <c r="CK61" s="475"/>
      <c r="CL61" s="20"/>
      <c r="CM61" s="315"/>
      <c r="CN61" s="406"/>
      <c r="CO61" s="474">
        <v>0</v>
      </c>
      <c r="CP61" s="475"/>
      <c r="CQ61" s="20"/>
      <c r="CR61" s="315"/>
      <c r="CS61" s="406"/>
      <c r="CT61" s="474">
        <v>0</v>
      </c>
      <c r="CU61" s="475"/>
      <c r="CV61" s="20"/>
      <c r="CW61" s="315"/>
      <c r="CX61" s="406"/>
      <c r="CY61" s="474">
        <v>0</v>
      </c>
      <c r="CZ61" s="475"/>
      <c r="DA61" s="20"/>
      <c r="DB61" s="315"/>
      <c r="DC61" s="406"/>
      <c r="DD61" s="474">
        <v>0</v>
      </c>
      <c r="DE61" s="475"/>
      <c r="DF61" s="20"/>
      <c r="DG61" s="315"/>
      <c r="DH61" s="406"/>
      <c r="DI61" s="474">
        <v>0</v>
      </c>
      <c r="DJ61" s="475"/>
      <c r="DK61" s="20"/>
      <c r="DL61" s="315"/>
      <c r="DM61" s="406"/>
      <c r="DN61" s="474">
        <v>0</v>
      </c>
      <c r="DO61" s="475"/>
      <c r="DP61" s="20"/>
      <c r="DQ61" s="315"/>
      <c r="DR61" s="406"/>
      <c r="DS61" s="474">
        <v>0</v>
      </c>
      <c r="DT61" s="475"/>
      <c r="DU61" s="20"/>
      <c r="DV61" s="315"/>
      <c r="DW61" s="406"/>
      <c r="DX61" s="474">
        <v>0</v>
      </c>
      <c r="DY61" s="475"/>
      <c r="DZ61" s="20"/>
      <c r="EA61" s="315"/>
      <c r="EB61" s="406"/>
      <c r="EC61" s="474">
        <v>0</v>
      </c>
      <c r="ED61" s="475"/>
      <c r="EE61" s="20"/>
      <c r="EF61" s="315"/>
      <c r="EG61" s="406"/>
      <c r="EH61" s="474">
        <v>0</v>
      </c>
      <c r="EI61" s="475"/>
      <c r="EJ61" s="20"/>
      <c r="EK61" s="315"/>
      <c r="EL61" s="406"/>
      <c r="EM61" s="474">
        <v>0</v>
      </c>
      <c r="EN61" s="475"/>
      <c r="EP61" s="151"/>
    </row>
    <row r="62" spans="4:146" hidden="1" x14ac:dyDescent="0.3">
      <c r="D62" s="151" t="s">
        <v>421</v>
      </c>
      <c r="F62" s="402"/>
      <c r="G62" s="419"/>
      <c r="H62" s="6">
        <v>0</v>
      </c>
      <c r="I62" s="5"/>
      <c r="J62" s="20"/>
      <c r="K62" s="315"/>
      <c r="L62" s="419"/>
      <c r="M62" s="6">
        <v>0</v>
      </c>
      <c r="N62" s="5"/>
      <c r="O62" s="20"/>
      <c r="P62" s="315"/>
      <c r="Q62" s="419"/>
      <c r="R62" s="6">
        <v>0</v>
      </c>
      <c r="S62" s="5"/>
      <c r="T62" s="20"/>
      <c r="U62" s="315"/>
      <c r="V62" s="419"/>
      <c r="W62" s="6">
        <v>0</v>
      </c>
      <c r="X62" s="5"/>
      <c r="Y62" s="20"/>
      <c r="Z62" s="315"/>
      <c r="AA62" s="419"/>
      <c r="AB62" s="6">
        <v>0</v>
      </c>
      <c r="AC62" s="5"/>
      <c r="AD62" s="20"/>
      <c r="AE62" s="315"/>
      <c r="AF62" s="419"/>
      <c r="AG62" s="6">
        <v>0</v>
      </c>
      <c r="AH62" s="5"/>
      <c r="AI62" s="20"/>
      <c r="AJ62" s="315"/>
      <c r="AK62" s="419"/>
      <c r="AL62" s="6">
        <v>0</v>
      </c>
      <c r="AM62" s="5"/>
      <c r="AN62" s="20"/>
      <c r="AO62" s="315"/>
      <c r="AP62" s="419"/>
      <c r="AQ62" s="6">
        <v>0</v>
      </c>
      <c r="AR62" s="5"/>
      <c r="AS62" s="20"/>
      <c r="AT62" s="315"/>
      <c r="AU62" s="419"/>
      <c r="AV62" s="6">
        <v>0</v>
      </c>
      <c r="AW62" s="5"/>
      <c r="AX62" s="20"/>
      <c r="AY62" s="315"/>
      <c r="AZ62" s="419"/>
      <c r="BA62" s="6">
        <v>0</v>
      </c>
      <c r="BB62" s="5"/>
      <c r="BC62" s="20"/>
      <c r="BD62" s="315"/>
      <c r="BE62" s="419"/>
      <c r="BF62" s="6">
        <v>0</v>
      </c>
      <c r="BG62" s="5"/>
      <c r="BH62" s="20"/>
      <c r="BI62" s="315"/>
      <c r="BJ62" s="419"/>
      <c r="BK62" s="6">
        <v>0</v>
      </c>
      <c r="BL62" s="5"/>
      <c r="BM62" s="20"/>
      <c r="BN62" s="315"/>
      <c r="BO62" s="419"/>
      <c r="BP62" s="6">
        <v>0</v>
      </c>
      <c r="BQ62" s="5"/>
      <c r="BR62" s="20"/>
      <c r="BS62" s="315"/>
      <c r="BT62" s="419"/>
      <c r="BU62" s="6">
        <v>0</v>
      </c>
      <c r="BV62" s="5"/>
      <c r="BW62" s="20"/>
      <c r="BX62" s="315"/>
      <c r="BY62" s="419"/>
      <c r="BZ62" s="6">
        <v>0</v>
      </c>
      <c r="CA62" s="5"/>
      <c r="CB62" s="20"/>
      <c r="CC62" s="315"/>
      <c r="CD62" s="419"/>
      <c r="CE62" s="6">
        <v>0</v>
      </c>
      <c r="CF62" s="5"/>
      <c r="CG62" s="20"/>
      <c r="CH62" s="315"/>
      <c r="CI62" s="419"/>
      <c r="CJ62" s="6">
        <v>0</v>
      </c>
      <c r="CK62" s="5"/>
      <c r="CL62" s="20"/>
      <c r="CM62" s="315"/>
      <c r="CN62" s="419"/>
      <c r="CO62" s="6">
        <v>0</v>
      </c>
      <c r="CP62" s="5"/>
      <c r="CQ62" s="20"/>
      <c r="CR62" s="315"/>
      <c r="CS62" s="419"/>
      <c r="CT62" s="6">
        <v>0</v>
      </c>
      <c r="CU62" s="5"/>
      <c r="CV62" s="20"/>
      <c r="CW62" s="315"/>
      <c r="CX62" s="419"/>
      <c r="CY62" s="6">
        <v>0</v>
      </c>
      <c r="CZ62" s="5"/>
      <c r="DA62" s="20"/>
      <c r="DB62" s="315"/>
      <c r="DC62" s="419"/>
      <c r="DD62" s="6">
        <v>0</v>
      </c>
      <c r="DE62" s="5"/>
      <c r="DF62" s="20"/>
      <c r="DG62" s="315"/>
      <c r="DH62" s="419"/>
      <c r="DI62" s="6">
        <v>0</v>
      </c>
      <c r="DJ62" s="5"/>
      <c r="DK62" s="20"/>
      <c r="DL62" s="315"/>
      <c r="DM62" s="419"/>
      <c r="DN62" s="6">
        <v>0</v>
      </c>
      <c r="DO62" s="5"/>
      <c r="DP62" s="20"/>
      <c r="DQ62" s="315"/>
      <c r="DR62" s="419"/>
      <c r="DS62" s="6">
        <v>0</v>
      </c>
      <c r="DT62" s="5"/>
      <c r="DU62" s="20"/>
      <c r="DV62" s="315"/>
      <c r="DW62" s="419"/>
      <c r="DX62" s="6">
        <v>0</v>
      </c>
      <c r="DY62" s="5"/>
      <c r="DZ62" s="20"/>
      <c r="EA62" s="315"/>
      <c r="EB62" s="419"/>
      <c r="EC62" s="6">
        <v>0</v>
      </c>
      <c r="ED62" s="5"/>
      <c r="EE62" s="20"/>
      <c r="EF62" s="315"/>
      <c r="EG62" s="419"/>
      <c r="EH62" s="6">
        <v>0</v>
      </c>
      <c r="EI62" s="5"/>
      <c r="EJ62" s="20"/>
      <c r="EK62" s="315"/>
      <c r="EL62" s="419"/>
      <c r="EM62" s="6">
        <v>0</v>
      </c>
      <c r="EN62" s="5"/>
      <c r="EP62" s="151"/>
    </row>
    <row r="63" spans="4:146" ht="12.75" hidden="1" customHeight="1" x14ac:dyDescent="0.3">
      <c r="D63" s="151"/>
      <c r="F63" s="402"/>
      <c r="H63" s="20"/>
      <c r="I63" s="20"/>
      <c r="J63" s="20"/>
      <c r="K63" s="315"/>
      <c r="L63" s="20"/>
      <c r="M63" s="20"/>
      <c r="N63" s="20"/>
      <c r="O63" s="20"/>
      <c r="P63" s="315"/>
      <c r="Q63" s="20"/>
      <c r="R63" s="20"/>
      <c r="S63" s="20"/>
      <c r="T63" s="20"/>
      <c r="U63" s="315"/>
      <c r="V63" s="20"/>
      <c r="W63" s="20"/>
      <c r="X63" s="20"/>
      <c r="Y63" s="20"/>
      <c r="Z63" s="315"/>
      <c r="AA63" s="20"/>
      <c r="AB63" s="20"/>
      <c r="AC63" s="20"/>
      <c r="AD63" s="20"/>
      <c r="AE63" s="315"/>
      <c r="AF63" s="20"/>
      <c r="AG63" s="20"/>
      <c r="AH63" s="20"/>
      <c r="AI63" s="20"/>
      <c r="AJ63" s="315"/>
      <c r="AK63" s="20"/>
      <c r="AL63" s="20"/>
      <c r="AM63" s="20"/>
      <c r="AN63" s="20"/>
      <c r="AO63" s="315"/>
      <c r="AP63" s="20"/>
      <c r="AQ63" s="20"/>
      <c r="AR63" s="20"/>
      <c r="AS63" s="20"/>
      <c r="AT63" s="315"/>
      <c r="AU63" s="20"/>
      <c r="AV63" s="20"/>
      <c r="AW63" s="20"/>
      <c r="AX63" s="20"/>
      <c r="AY63" s="315"/>
      <c r="AZ63" s="20"/>
      <c r="BA63" s="20"/>
      <c r="BB63" s="20"/>
      <c r="BC63" s="20"/>
      <c r="BD63" s="315"/>
      <c r="BE63" s="20"/>
      <c r="BF63" s="20"/>
      <c r="BG63" s="20"/>
      <c r="BH63" s="20"/>
      <c r="BI63" s="315"/>
      <c r="BJ63" s="20"/>
      <c r="BK63" s="20"/>
      <c r="BL63" s="20"/>
      <c r="BM63" s="20"/>
      <c r="BN63" s="315"/>
      <c r="BO63" s="20"/>
      <c r="BP63" s="20"/>
      <c r="BQ63" s="20"/>
      <c r="BR63" s="20"/>
      <c r="BS63" s="315"/>
      <c r="BT63" s="20"/>
      <c r="BU63" s="20"/>
      <c r="BV63" s="20"/>
      <c r="BW63" s="20"/>
      <c r="BX63" s="315"/>
      <c r="BY63" s="20"/>
      <c r="BZ63" s="20"/>
      <c r="CA63" s="20"/>
      <c r="CB63" s="20"/>
      <c r="CC63" s="315"/>
      <c r="CD63" s="20"/>
      <c r="CE63" s="20"/>
      <c r="CF63" s="20"/>
      <c r="CG63" s="20"/>
      <c r="CH63" s="315"/>
      <c r="CI63" s="20"/>
      <c r="CJ63" s="20"/>
      <c r="CK63" s="20"/>
      <c r="CL63" s="20"/>
      <c r="CM63" s="315"/>
      <c r="CN63" s="20"/>
      <c r="CO63" s="20"/>
      <c r="CP63" s="20"/>
      <c r="CQ63" s="20"/>
      <c r="CR63" s="315"/>
      <c r="CS63" s="20"/>
      <c r="CT63" s="20"/>
      <c r="CU63" s="20"/>
      <c r="CV63" s="20"/>
      <c r="CW63" s="315"/>
      <c r="CX63" s="20"/>
      <c r="CY63" s="20"/>
      <c r="CZ63" s="20"/>
      <c r="DA63" s="20"/>
      <c r="DB63" s="315"/>
      <c r="DC63" s="20"/>
      <c r="DD63" s="20"/>
      <c r="DE63" s="20"/>
      <c r="DF63" s="20"/>
      <c r="DG63" s="315"/>
      <c r="DH63" s="20"/>
      <c r="DI63" s="20"/>
      <c r="DJ63" s="20"/>
      <c r="DK63" s="20"/>
      <c r="DL63" s="315"/>
      <c r="DM63" s="20"/>
      <c r="DN63" s="20"/>
      <c r="DO63" s="20"/>
      <c r="DP63" s="20"/>
      <c r="DQ63" s="315"/>
      <c r="DR63" s="20"/>
      <c r="DS63" s="20"/>
      <c r="DT63" s="20"/>
      <c r="DU63" s="20"/>
      <c r="DV63" s="315"/>
      <c r="DW63" s="20"/>
      <c r="DX63" s="20"/>
      <c r="DY63" s="20"/>
      <c r="DZ63" s="20"/>
      <c r="EA63" s="315"/>
      <c r="EB63" s="20"/>
      <c r="EC63" s="20"/>
      <c r="ED63" s="20"/>
      <c r="EE63" s="20"/>
      <c r="EF63" s="315"/>
      <c r="EG63" s="20"/>
      <c r="EH63" s="20"/>
      <c r="EI63" s="20"/>
      <c r="EJ63" s="20"/>
      <c r="EK63" s="315"/>
      <c r="EL63" s="20"/>
      <c r="EM63" s="20"/>
      <c r="EP63" s="151"/>
    </row>
    <row r="64" spans="4:146" ht="12.75" hidden="1" customHeight="1" x14ac:dyDescent="0.3">
      <c r="D64" s="151" t="s">
        <v>483</v>
      </c>
      <c r="F64" s="402"/>
      <c r="H64" s="20">
        <v>0</v>
      </c>
      <c r="I64" s="20"/>
      <c r="J64" s="20"/>
      <c r="K64" s="315"/>
      <c r="L64" s="20"/>
      <c r="M64" s="20">
        <v>0</v>
      </c>
      <c r="N64" s="20"/>
      <c r="O64" s="20"/>
      <c r="P64" s="315"/>
      <c r="R64" s="20">
        <v>0</v>
      </c>
      <c r="S64" s="20"/>
      <c r="T64" s="20"/>
      <c r="U64" s="315"/>
      <c r="W64" s="20">
        <v>0</v>
      </c>
      <c r="X64" s="20"/>
      <c r="Y64" s="20"/>
      <c r="Z64" s="315"/>
      <c r="AB64" s="20">
        <v>0</v>
      </c>
      <c r="AC64" s="20"/>
      <c r="AD64" s="20"/>
      <c r="AE64" s="315"/>
      <c r="AG64" s="20">
        <v>0</v>
      </c>
      <c r="AH64" s="20"/>
      <c r="AI64" s="20"/>
      <c r="AJ64" s="315"/>
      <c r="AL64" s="20">
        <v>0</v>
      </c>
      <c r="AM64" s="20"/>
      <c r="AN64" s="20"/>
      <c r="AO64" s="315"/>
      <c r="AQ64" s="20">
        <v>0</v>
      </c>
      <c r="AR64" s="20"/>
      <c r="AS64" s="20"/>
      <c r="AT64" s="315"/>
      <c r="AV64" s="20">
        <v>0</v>
      </c>
      <c r="AW64" s="20"/>
      <c r="AX64" s="20"/>
      <c r="AY64" s="315"/>
      <c r="BA64" s="20">
        <v>0</v>
      </c>
      <c r="BB64" s="20"/>
      <c r="BC64" s="20"/>
      <c r="BD64" s="315"/>
      <c r="BF64" s="20">
        <v>0</v>
      </c>
      <c r="BG64" s="20"/>
      <c r="BH64" s="20"/>
      <c r="BI64" s="315"/>
      <c r="BK64" s="20">
        <v>0</v>
      </c>
      <c r="BL64" s="20"/>
      <c r="BM64" s="20"/>
      <c r="BN64" s="315"/>
      <c r="BP64" s="20">
        <v>0</v>
      </c>
      <c r="BQ64" s="20"/>
      <c r="BR64" s="20"/>
      <c r="BS64" s="315"/>
      <c r="BT64" s="20"/>
      <c r="BU64" s="20">
        <v>0</v>
      </c>
      <c r="BV64" s="20"/>
      <c r="BW64" s="20"/>
      <c r="BX64" s="315"/>
      <c r="BY64" s="20"/>
      <c r="BZ64" s="20">
        <v>0</v>
      </c>
      <c r="CA64" s="20"/>
      <c r="CB64" s="20"/>
      <c r="CC64" s="315"/>
      <c r="CD64" s="20"/>
      <c r="CE64" s="20">
        <v>0</v>
      </c>
      <c r="CF64" s="20"/>
      <c r="CG64" s="20"/>
      <c r="CH64" s="315"/>
      <c r="CJ64" s="20">
        <v>0</v>
      </c>
      <c r="CK64" s="20"/>
      <c r="CL64" s="20"/>
      <c r="CM64" s="315"/>
      <c r="CO64" s="20">
        <v>0</v>
      </c>
      <c r="CP64" s="20"/>
      <c r="CQ64" s="20"/>
      <c r="CR64" s="315"/>
      <c r="CT64" s="20">
        <v>0</v>
      </c>
      <c r="CU64" s="20"/>
      <c r="CV64" s="20"/>
      <c r="CW64" s="315"/>
      <c r="CY64" s="20">
        <v>0</v>
      </c>
      <c r="CZ64" s="20"/>
      <c r="DA64" s="20"/>
      <c r="DB64" s="315"/>
      <c r="DD64" s="20">
        <v>0</v>
      </c>
      <c r="DE64" s="20"/>
      <c r="DF64" s="20"/>
      <c r="DG64" s="315"/>
      <c r="DI64" s="20">
        <v>0</v>
      </c>
      <c r="DJ64" s="20"/>
      <c r="DK64" s="20"/>
      <c r="DL64" s="315"/>
      <c r="DN64" s="20">
        <v>0</v>
      </c>
      <c r="DO64" s="20"/>
      <c r="DP64" s="20"/>
      <c r="DQ64" s="315"/>
      <c r="DS64" s="20">
        <v>0</v>
      </c>
      <c r="DT64" s="20"/>
      <c r="DU64" s="20"/>
      <c r="DV64" s="315"/>
      <c r="DX64" s="20">
        <v>0</v>
      </c>
      <c r="DY64" s="20"/>
      <c r="DZ64" s="20"/>
      <c r="EA64" s="315"/>
      <c r="EC64" s="20">
        <v>0</v>
      </c>
      <c r="ED64" s="20"/>
      <c r="EE64" s="20"/>
      <c r="EF64" s="315"/>
      <c r="EH64" s="20">
        <v>0</v>
      </c>
      <c r="EI64" s="20"/>
      <c r="EJ64" s="20"/>
      <c r="EK64" s="315"/>
      <c r="EL64" s="20"/>
      <c r="EM64" s="20">
        <v>0</v>
      </c>
      <c r="EP64" s="151"/>
    </row>
    <row r="65" spans="4:146" ht="12.75" hidden="1" customHeight="1" x14ac:dyDescent="0.3">
      <c r="D65" s="151" t="s">
        <v>502</v>
      </c>
      <c r="F65" s="402"/>
      <c r="G65" s="406"/>
      <c r="H65" s="474">
        <v>0</v>
      </c>
      <c r="I65" s="475"/>
      <c r="J65" s="20"/>
      <c r="K65" s="315"/>
      <c r="L65" s="476"/>
      <c r="M65" s="474">
        <v>0</v>
      </c>
      <c r="N65" s="475"/>
      <c r="O65" s="20"/>
      <c r="P65" s="315"/>
      <c r="Q65" s="406"/>
      <c r="R65" s="474">
        <v>0</v>
      </c>
      <c r="S65" s="475"/>
      <c r="T65" s="20"/>
      <c r="U65" s="315"/>
      <c r="V65" s="406"/>
      <c r="W65" s="474">
        <v>0</v>
      </c>
      <c r="X65" s="475"/>
      <c r="Y65" s="20"/>
      <c r="Z65" s="315"/>
      <c r="AA65" s="406"/>
      <c r="AB65" s="474">
        <v>0</v>
      </c>
      <c r="AC65" s="475"/>
      <c r="AD65" s="20"/>
      <c r="AE65" s="315"/>
      <c r="AF65" s="406"/>
      <c r="AG65" s="474">
        <v>0</v>
      </c>
      <c r="AH65" s="475"/>
      <c r="AI65" s="20"/>
      <c r="AJ65" s="315"/>
      <c r="AK65" s="406"/>
      <c r="AL65" s="474">
        <v>0</v>
      </c>
      <c r="AM65" s="475"/>
      <c r="AN65" s="20"/>
      <c r="AO65" s="315"/>
      <c r="AP65" s="406"/>
      <c r="AQ65" s="474">
        <v>0</v>
      </c>
      <c r="AR65" s="475"/>
      <c r="AS65" s="20"/>
      <c r="AT65" s="315"/>
      <c r="AU65" s="406"/>
      <c r="AV65" s="474">
        <v>0</v>
      </c>
      <c r="AW65" s="475"/>
      <c r="AX65" s="20"/>
      <c r="AY65" s="315"/>
      <c r="AZ65" s="406"/>
      <c r="BA65" s="474">
        <v>0</v>
      </c>
      <c r="BB65" s="475"/>
      <c r="BC65" s="20"/>
      <c r="BD65" s="315"/>
      <c r="BE65" s="406"/>
      <c r="BF65" s="474">
        <v>0</v>
      </c>
      <c r="BG65" s="475"/>
      <c r="BH65" s="20"/>
      <c r="BI65" s="315"/>
      <c r="BJ65" s="406"/>
      <c r="BK65" s="474">
        <v>0</v>
      </c>
      <c r="BL65" s="475"/>
      <c r="BM65" s="20"/>
      <c r="BN65" s="315"/>
      <c r="BO65" s="406"/>
      <c r="BP65" s="474">
        <v>0</v>
      </c>
      <c r="BQ65" s="475"/>
      <c r="BR65" s="20"/>
      <c r="BS65" s="315"/>
      <c r="BT65" s="476"/>
      <c r="BU65" s="474">
        <v>0</v>
      </c>
      <c r="BV65" s="475"/>
      <c r="BW65" s="20"/>
      <c r="BX65" s="315"/>
      <c r="BY65" s="476"/>
      <c r="BZ65" s="474">
        <v>0</v>
      </c>
      <c r="CA65" s="475"/>
      <c r="CB65" s="20"/>
      <c r="CC65" s="315"/>
      <c r="CD65" s="476"/>
      <c r="CE65" s="474">
        <v>0</v>
      </c>
      <c r="CF65" s="475"/>
      <c r="CG65" s="20"/>
      <c r="CH65" s="315"/>
      <c r="CI65" s="406"/>
      <c r="CJ65" s="474">
        <v>0</v>
      </c>
      <c r="CK65" s="475"/>
      <c r="CL65" s="20"/>
      <c r="CM65" s="315"/>
      <c r="CN65" s="406"/>
      <c r="CO65" s="474">
        <v>0</v>
      </c>
      <c r="CP65" s="475"/>
      <c r="CQ65" s="20"/>
      <c r="CR65" s="315"/>
      <c r="CS65" s="406"/>
      <c r="CT65" s="474">
        <v>0</v>
      </c>
      <c r="CU65" s="475"/>
      <c r="CV65" s="20"/>
      <c r="CW65" s="315"/>
      <c r="CX65" s="406"/>
      <c r="CY65" s="474">
        <v>0</v>
      </c>
      <c r="CZ65" s="475"/>
      <c r="DA65" s="20"/>
      <c r="DB65" s="315"/>
      <c r="DC65" s="406"/>
      <c r="DD65" s="474">
        <v>0</v>
      </c>
      <c r="DE65" s="475"/>
      <c r="DF65" s="20"/>
      <c r="DG65" s="315"/>
      <c r="DH65" s="406"/>
      <c r="DI65" s="474">
        <v>0</v>
      </c>
      <c r="DJ65" s="475"/>
      <c r="DK65" s="20"/>
      <c r="DL65" s="315"/>
      <c r="DM65" s="406"/>
      <c r="DN65" s="474">
        <v>0</v>
      </c>
      <c r="DO65" s="475"/>
      <c r="DP65" s="20"/>
      <c r="DQ65" s="315"/>
      <c r="DR65" s="406"/>
      <c r="DS65" s="474">
        <v>0</v>
      </c>
      <c r="DT65" s="475"/>
      <c r="DU65" s="20"/>
      <c r="DV65" s="315"/>
      <c r="DW65" s="406"/>
      <c r="DX65" s="474">
        <v>0</v>
      </c>
      <c r="DY65" s="475"/>
      <c r="DZ65" s="20"/>
      <c r="EA65" s="315"/>
      <c r="EB65" s="406"/>
      <c r="EC65" s="474">
        <v>0</v>
      </c>
      <c r="ED65" s="475"/>
      <c r="EE65" s="20"/>
      <c r="EF65" s="315"/>
      <c r="EG65" s="406"/>
      <c r="EH65" s="474">
        <v>0</v>
      </c>
      <c r="EI65" s="475"/>
      <c r="EJ65" s="20"/>
      <c r="EK65" s="315"/>
      <c r="EL65" s="476"/>
      <c r="EM65" s="474">
        <v>0</v>
      </c>
      <c r="EN65" s="407"/>
      <c r="EP65" s="151"/>
    </row>
    <row r="66" spans="4:146" ht="12.75" hidden="1" customHeight="1" x14ac:dyDescent="0.3">
      <c r="D66" s="151" t="s">
        <v>421</v>
      </c>
      <c r="F66" s="402"/>
      <c r="G66" s="419"/>
      <c r="H66" s="6">
        <v>0</v>
      </c>
      <c r="I66" s="5"/>
      <c r="J66" s="20"/>
      <c r="K66" s="315"/>
      <c r="L66" s="483"/>
      <c r="M66" s="6">
        <v>0</v>
      </c>
      <c r="N66" s="5"/>
      <c r="O66" s="20"/>
      <c r="P66" s="315"/>
      <c r="Q66" s="419"/>
      <c r="R66" s="6">
        <v>0</v>
      </c>
      <c r="S66" s="5"/>
      <c r="T66" s="20"/>
      <c r="U66" s="315"/>
      <c r="V66" s="419"/>
      <c r="W66" s="6">
        <v>0</v>
      </c>
      <c r="X66" s="5"/>
      <c r="Y66" s="20"/>
      <c r="Z66" s="315"/>
      <c r="AA66" s="419"/>
      <c r="AB66" s="6">
        <v>0</v>
      </c>
      <c r="AC66" s="5"/>
      <c r="AD66" s="20"/>
      <c r="AE66" s="315"/>
      <c r="AF66" s="419"/>
      <c r="AG66" s="6">
        <v>0</v>
      </c>
      <c r="AH66" s="5"/>
      <c r="AI66" s="20"/>
      <c r="AJ66" s="315"/>
      <c r="AK66" s="419"/>
      <c r="AL66" s="6">
        <v>0</v>
      </c>
      <c r="AM66" s="5"/>
      <c r="AN66" s="20"/>
      <c r="AO66" s="315"/>
      <c r="AP66" s="419"/>
      <c r="AQ66" s="6">
        <v>0</v>
      </c>
      <c r="AR66" s="5"/>
      <c r="AS66" s="20"/>
      <c r="AT66" s="315"/>
      <c r="AU66" s="419"/>
      <c r="AV66" s="6">
        <v>0</v>
      </c>
      <c r="AW66" s="5"/>
      <c r="AX66" s="20"/>
      <c r="AY66" s="315"/>
      <c r="AZ66" s="419"/>
      <c r="BA66" s="6">
        <v>0</v>
      </c>
      <c r="BB66" s="5"/>
      <c r="BC66" s="20"/>
      <c r="BD66" s="315"/>
      <c r="BE66" s="419"/>
      <c r="BF66" s="6">
        <v>0</v>
      </c>
      <c r="BG66" s="5"/>
      <c r="BH66" s="20"/>
      <c r="BI66" s="315"/>
      <c r="BJ66" s="419"/>
      <c r="BK66" s="6">
        <v>0</v>
      </c>
      <c r="BL66" s="5"/>
      <c r="BM66" s="20"/>
      <c r="BN66" s="315"/>
      <c r="BO66" s="419"/>
      <c r="BP66" s="6">
        <v>0</v>
      </c>
      <c r="BQ66" s="5"/>
      <c r="BR66" s="20"/>
      <c r="BS66" s="315"/>
      <c r="BT66" s="483"/>
      <c r="BU66" s="6">
        <v>0</v>
      </c>
      <c r="BV66" s="5"/>
      <c r="BW66" s="20"/>
      <c r="BX66" s="315"/>
      <c r="BY66" s="483"/>
      <c r="BZ66" s="6">
        <v>0</v>
      </c>
      <c r="CA66" s="5"/>
      <c r="CB66" s="20"/>
      <c r="CC66" s="315"/>
      <c r="CD66" s="483"/>
      <c r="CE66" s="6">
        <v>0</v>
      </c>
      <c r="CF66" s="5"/>
      <c r="CG66" s="20"/>
      <c r="CH66" s="315"/>
      <c r="CI66" s="419"/>
      <c r="CJ66" s="6">
        <v>0</v>
      </c>
      <c r="CK66" s="5"/>
      <c r="CL66" s="20"/>
      <c r="CM66" s="315"/>
      <c r="CN66" s="419"/>
      <c r="CO66" s="6">
        <v>0</v>
      </c>
      <c r="CP66" s="5"/>
      <c r="CQ66" s="20"/>
      <c r="CR66" s="315"/>
      <c r="CS66" s="419"/>
      <c r="CT66" s="6">
        <v>0</v>
      </c>
      <c r="CU66" s="5"/>
      <c r="CV66" s="20"/>
      <c r="CW66" s="315"/>
      <c r="CX66" s="419"/>
      <c r="CY66" s="6">
        <v>0</v>
      </c>
      <c r="CZ66" s="5"/>
      <c r="DA66" s="20"/>
      <c r="DB66" s="315"/>
      <c r="DC66" s="419"/>
      <c r="DD66" s="6">
        <v>0</v>
      </c>
      <c r="DE66" s="5"/>
      <c r="DF66" s="20"/>
      <c r="DG66" s="315"/>
      <c r="DH66" s="419"/>
      <c r="DI66" s="6">
        <v>0</v>
      </c>
      <c r="DJ66" s="5"/>
      <c r="DK66" s="20"/>
      <c r="DL66" s="315"/>
      <c r="DM66" s="419"/>
      <c r="DN66" s="6">
        <v>0</v>
      </c>
      <c r="DO66" s="5"/>
      <c r="DP66" s="20"/>
      <c r="DQ66" s="315"/>
      <c r="DR66" s="419"/>
      <c r="DS66" s="6">
        <v>0</v>
      </c>
      <c r="DT66" s="5"/>
      <c r="DU66" s="20"/>
      <c r="DV66" s="315"/>
      <c r="DW66" s="419"/>
      <c r="DX66" s="6">
        <v>0</v>
      </c>
      <c r="DY66" s="5"/>
      <c r="DZ66" s="20"/>
      <c r="EA66" s="315"/>
      <c r="EB66" s="419"/>
      <c r="EC66" s="6">
        <v>0</v>
      </c>
      <c r="ED66" s="5"/>
      <c r="EE66" s="20"/>
      <c r="EF66" s="315"/>
      <c r="EG66" s="419"/>
      <c r="EH66" s="6">
        <v>0</v>
      </c>
      <c r="EI66" s="5"/>
      <c r="EJ66" s="20"/>
      <c r="EK66" s="315"/>
      <c r="EL66" s="483"/>
      <c r="EM66" s="6">
        <v>0</v>
      </c>
      <c r="EN66" s="421"/>
      <c r="EP66" s="151"/>
    </row>
    <row r="67" spans="4:146" ht="12.75" hidden="1" customHeight="1" x14ac:dyDescent="0.3">
      <c r="D67" s="151"/>
      <c r="F67" s="402"/>
      <c r="H67" s="20"/>
      <c r="I67" s="20"/>
      <c r="J67" s="20"/>
      <c r="K67" s="315"/>
      <c r="L67" s="20"/>
      <c r="M67" s="20"/>
      <c r="N67" s="20"/>
      <c r="O67" s="20"/>
      <c r="P67" s="315"/>
      <c r="R67" s="20"/>
      <c r="S67" s="20"/>
      <c r="T67" s="20"/>
      <c r="U67" s="315"/>
      <c r="W67" s="20"/>
      <c r="X67" s="20"/>
      <c r="Y67" s="20"/>
      <c r="Z67" s="315"/>
      <c r="AB67" s="20"/>
      <c r="AC67" s="20"/>
      <c r="AD67" s="20"/>
      <c r="AE67" s="315"/>
      <c r="AG67" s="20"/>
      <c r="AH67" s="20"/>
      <c r="AI67" s="20"/>
      <c r="AJ67" s="315"/>
      <c r="AL67" s="20"/>
      <c r="AM67" s="20"/>
      <c r="AN67" s="20"/>
      <c r="AO67" s="315"/>
      <c r="AQ67" s="20"/>
      <c r="AR67" s="20"/>
      <c r="AS67" s="20"/>
      <c r="AT67" s="315"/>
      <c r="AV67" s="20"/>
      <c r="AW67" s="20"/>
      <c r="AX67" s="20"/>
      <c r="AY67" s="315"/>
      <c r="BA67" s="20"/>
      <c r="BB67" s="20"/>
      <c r="BC67" s="20"/>
      <c r="BD67" s="315"/>
      <c r="BF67" s="20"/>
      <c r="BG67" s="20"/>
      <c r="BH67" s="20"/>
      <c r="BI67" s="315"/>
      <c r="BK67" s="20"/>
      <c r="BL67" s="20"/>
      <c r="BM67" s="20"/>
      <c r="BN67" s="315"/>
      <c r="BP67" s="20"/>
      <c r="BQ67" s="20"/>
      <c r="BR67" s="20"/>
      <c r="BS67" s="315"/>
      <c r="BT67" s="20"/>
      <c r="BU67" s="20"/>
      <c r="BV67" s="20"/>
      <c r="BW67" s="20"/>
      <c r="BX67" s="315"/>
      <c r="BY67" s="20"/>
      <c r="BZ67" s="20"/>
      <c r="CA67" s="20"/>
      <c r="CB67" s="20"/>
      <c r="CC67" s="315"/>
      <c r="CD67" s="20"/>
      <c r="CE67" s="20"/>
      <c r="CF67" s="20"/>
      <c r="CG67" s="20"/>
      <c r="CH67" s="315"/>
      <c r="CJ67" s="20"/>
      <c r="CK67" s="20"/>
      <c r="CL67" s="20"/>
      <c r="CM67" s="315"/>
      <c r="CO67" s="20"/>
      <c r="CP67" s="20"/>
      <c r="CQ67" s="20"/>
      <c r="CR67" s="315"/>
      <c r="CT67" s="20"/>
      <c r="CU67" s="20"/>
      <c r="CV67" s="20"/>
      <c r="CW67" s="315"/>
      <c r="CY67" s="20"/>
      <c r="CZ67" s="20"/>
      <c r="DA67" s="20"/>
      <c r="DB67" s="315"/>
      <c r="DD67" s="20"/>
      <c r="DE67" s="20"/>
      <c r="DF67" s="20"/>
      <c r="DG67" s="315"/>
      <c r="DI67" s="20"/>
      <c r="DJ67" s="20"/>
      <c r="DK67" s="20"/>
      <c r="DL67" s="315"/>
      <c r="DN67" s="20"/>
      <c r="DO67" s="20"/>
      <c r="DP67" s="20"/>
      <c r="DQ67" s="315"/>
      <c r="DS67" s="20"/>
      <c r="DT67" s="20"/>
      <c r="DU67" s="20"/>
      <c r="DV67" s="315"/>
      <c r="DX67" s="20"/>
      <c r="DY67" s="20"/>
      <c r="DZ67" s="20"/>
      <c r="EA67" s="315"/>
      <c r="EC67" s="20"/>
      <c r="ED67" s="20"/>
      <c r="EE67" s="20"/>
      <c r="EF67" s="315"/>
      <c r="EH67" s="20"/>
      <c r="EI67" s="20"/>
      <c r="EJ67" s="20"/>
      <c r="EK67" s="315"/>
      <c r="EL67" s="20"/>
      <c r="EM67" s="20"/>
      <c r="EP67" s="151"/>
    </row>
    <row r="68" spans="4:146" ht="12.75" hidden="1" customHeight="1" x14ac:dyDescent="0.3">
      <c r="D68" s="151" t="s">
        <v>490</v>
      </c>
      <c r="F68" s="402"/>
      <c r="H68" s="20">
        <v>0</v>
      </c>
      <c r="I68" s="20"/>
      <c r="J68" s="20"/>
      <c r="K68" s="315"/>
      <c r="L68" s="20"/>
      <c r="M68" s="20">
        <v>0</v>
      </c>
      <c r="N68" s="20"/>
      <c r="O68" s="20"/>
      <c r="P68" s="315"/>
      <c r="R68" s="20">
        <v>0</v>
      </c>
      <c r="S68" s="20"/>
      <c r="T68" s="20"/>
      <c r="U68" s="315"/>
      <c r="W68" s="20">
        <v>0</v>
      </c>
      <c r="X68" s="20"/>
      <c r="Y68" s="20"/>
      <c r="Z68" s="315"/>
      <c r="AB68" s="20">
        <v>0</v>
      </c>
      <c r="AC68" s="20"/>
      <c r="AD68" s="20"/>
      <c r="AE68" s="315"/>
      <c r="AG68" s="20">
        <v>0</v>
      </c>
      <c r="AH68" s="20"/>
      <c r="AI68" s="20"/>
      <c r="AJ68" s="315"/>
      <c r="AL68" s="20">
        <v>0</v>
      </c>
      <c r="AM68" s="20"/>
      <c r="AN68" s="20"/>
      <c r="AO68" s="315"/>
      <c r="AQ68" s="20">
        <v>0</v>
      </c>
      <c r="AR68" s="20"/>
      <c r="AS68" s="20"/>
      <c r="AT68" s="315"/>
      <c r="AV68" s="20">
        <v>0</v>
      </c>
      <c r="AW68" s="20"/>
      <c r="AX68" s="20"/>
      <c r="AY68" s="315"/>
      <c r="BA68" s="20">
        <v>0</v>
      </c>
      <c r="BB68" s="20"/>
      <c r="BC68" s="20"/>
      <c r="BD68" s="315"/>
      <c r="BF68" s="20">
        <v>0</v>
      </c>
      <c r="BG68" s="20"/>
      <c r="BH68" s="20"/>
      <c r="BI68" s="315"/>
      <c r="BK68" s="20">
        <v>0</v>
      </c>
      <c r="BL68" s="20"/>
      <c r="BM68" s="20"/>
      <c r="BN68" s="315"/>
      <c r="BP68" s="20">
        <v>0</v>
      </c>
      <c r="BQ68" s="20"/>
      <c r="BR68" s="20"/>
      <c r="BS68" s="315"/>
      <c r="BT68" s="20"/>
      <c r="BU68" s="20">
        <v>0</v>
      </c>
      <c r="BV68" s="20"/>
      <c r="BW68" s="20"/>
      <c r="BX68" s="315"/>
      <c r="BY68" s="20"/>
      <c r="BZ68" s="20">
        <v>0</v>
      </c>
      <c r="CA68" s="20"/>
      <c r="CB68" s="20"/>
      <c r="CC68" s="315"/>
      <c r="CD68" s="20"/>
      <c r="CE68" s="20">
        <v>0</v>
      </c>
      <c r="CF68" s="20"/>
      <c r="CG68" s="20"/>
      <c r="CH68" s="315"/>
      <c r="CJ68" s="20">
        <v>0</v>
      </c>
      <c r="CK68" s="20"/>
      <c r="CL68" s="20"/>
      <c r="CM68" s="315"/>
      <c r="CO68" s="20">
        <v>0</v>
      </c>
      <c r="CP68" s="20"/>
      <c r="CQ68" s="20"/>
      <c r="CR68" s="315"/>
      <c r="CT68" s="20">
        <v>0</v>
      </c>
      <c r="CU68" s="20"/>
      <c r="CV68" s="20"/>
      <c r="CW68" s="315"/>
      <c r="CY68" s="20">
        <v>0</v>
      </c>
      <c r="CZ68" s="20"/>
      <c r="DA68" s="20"/>
      <c r="DB68" s="315"/>
      <c r="DD68" s="20">
        <v>0</v>
      </c>
      <c r="DE68" s="20"/>
      <c r="DF68" s="20"/>
      <c r="DG68" s="315"/>
      <c r="DI68" s="20">
        <v>0</v>
      </c>
      <c r="DJ68" s="20"/>
      <c r="DK68" s="20"/>
      <c r="DL68" s="315"/>
      <c r="DN68" s="20">
        <v>0</v>
      </c>
      <c r="DO68" s="20"/>
      <c r="DP68" s="20"/>
      <c r="DQ68" s="315"/>
      <c r="DS68" s="20">
        <v>0</v>
      </c>
      <c r="DT68" s="20"/>
      <c r="DU68" s="20"/>
      <c r="DV68" s="315"/>
      <c r="DX68" s="20">
        <v>0</v>
      </c>
      <c r="DY68" s="20"/>
      <c r="DZ68" s="20"/>
      <c r="EA68" s="315"/>
      <c r="EC68" s="20">
        <v>0</v>
      </c>
      <c r="ED68" s="20"/>
      <c r="EE68" s="20"/>
      <c r="EF68" s="315"/>
      <c r="EH68" s="20">
        <v>0</v>
      </c>
      <c r="EI68" s="20"/>
      <c r="EJ68" s="20"/>
      <c r="EK68" s="315"/>
      <c r="EL68" s="20"/>
      <c r="EM68" s="20">
        <v>0</v>
      </c>
      <c r="EP68" s="151"/>
    </row>
    <row r="69" spans="4:146" ht="12.75" hidden="1" customHeight="1" x14ac:dyDescent="0.3">
      <c r="D69" s="151" t="s">
        <v>502</v>
      </c>
      <c r="F69" s="402"/>
      <c r="G69" s="406"/>
      <c r="H69" s="474">
        <v>0</v>
      </c>
      <c r="I69" s="475"/>
      <c r="J69" s="20"/>
      <c r="K69" s="315"/>
      <c r="L69" s="476"/>
      <c r="M69" s="474">
        <v>0</v>
      </c>
      <c r="N69" s="475"/>
      <c r="O69" s="20"/>
      <c r="P69" s="315"/>
      <c r="Q69" s="406"/>
      <c r="R69" s="474">
        <v>0</v>
      </c>
      <c r="S69" s="475"/>
      <c r="T69" s="20"/>
      <c r="U69" s="315"/>
      <c r="V69" s="406"/>
      <c r="W69" s="474">
        <v>0</v>
      </c>
      <c r="X69" s="475"/>
      <c r="Y69" s="20"/>
      <c r="Z69" s="315"/>
      <c r="AA69" s="406"/>
      <c r="AB69" s="474">
        <v>0</v>
      </c>
      <c r="AC69" s="475"/>
      <c r="AD69" s="20"/>
      <c r="AE69" s="315"/>
      <c r="AF69" s="406"/>
      <c r="AG69" s="474">
        <v>0</v>
      </c>
      <c r="AH69" s="475"/>
      <c r="AI69" s="20"/>
      <c r="AJ69" s="315"/>
      <c r="AK69" s="406"/>
      <c r="AL69" s="474">
        <v>0</v>
      </c>
      <c r="AM69" s="475"/>
      <c r="AN69" s="20"/>
      <c r="AO69" s="315"/>
      <c r="AP69" s="406"/>
      <c r="AQ69" s="474">
        <v>0</v>
      </c>
      <c r="AR69" s="475"/>
      <c r="AS69" s="20"/>
      <c r="AT69" s="315"/>
      <c r="AU69" s="406"/>
      <c r="AV69" s="474">
        <v>0</v>
      </c>
      <c r="AW69" s="475"/>
      <c r="AX69" s="20"/>
      <c r="AY69" s="315"/>
      <c r="AZ69" s="406"/>
      <c r="BA69" s="474">
        <v>0</v>
      </c>
      <c r="BB69" s="475"/>
      <c r="BC69" s="20"/>
      <c r="BD69" s="315"/>
      <c r="BE69" s="406"/>
      <c r="BF69" s="474">
        <v>0</v>
      </c>
      <c r="BG69" s="475"/>
      <c r="BH69" s="20"/>
      <c r="BI69" s="315"/>
      <c r="BJ69" s="406"/>
      <c r="BK69" s="474">
        <v>0</v>
      </c>
      <c r="BL69" s="475"/>
      <c r="BM69" s="20"/>
      <c r="BN69" s="315"/>
      <c r="BO69" s="406"/>
      <c r="BP69" s="474">
        <v>0</v>
      </c>
      <c r="BQ69" s="475"/>
      <c r="BR69" s="20"/>
      <c r="BS69" s="315"/>
      <c r="BT69" s="476"/>
      <c r="BU69" s="474">
        <v>0</v>
      </c>
      <c r="BV69" s="475"/>
      <c r="BW69" s="20"/>
      <c r="BX69" s="315"/>
      <c r="BY69" s="476"/>
      <c r="BZ69" s="474">
        <v>0</v>
      </c>
      <c r="CA69" s="475"/>
      <c r="CB69" s="20"/>
      <c r="CC69" s="315"/>
      <c r="CD69" s="476"/>
      <c r="CE69" s="474">
        <v>0</v>
      </c>
      <c r="CF69" s="475"/>
      <c r="CG69" s="20"/>
      <c r="CH69" s="315"/>
      <c r="CI69" s="406"/>
      <c r="CJ69" s="474">
        <v>0</v>
      </c>
      <c r="CK69" s="475"/>
      <c r="CL69" s="20"/>
      <c r="CM69" s="315"/>
      <c r="CN69" s="406"/>
      <c r="CO69" s="474">
        <v>0</v>
      </c>
      <c r="CP69" s="475"/>
      <c r="CQ69" s="20"/>
      <c r="CR69" s="315"/>
      <c r="CS69" s="406"/>
      <c r="CT69" s="474">
        <v>0</v>
      </c>
      <c r="CU69" s="475"/>
      <c r="CV69" s="20"/>
      <c r="CW69" s="315"/>
      <c r="CX69" s="406"/>
      <c r="CY69" s="474">
        <v>0</v>
      </c>
      <c r="CZ69" s="475"/>
      <c r="DA69" s="20"/>
      <c r="DB69" s="315"/>
      <c r="DC69" s="406"/>
      <c r="DD69" s="474">
        <v>0</v>
      </c>
      <c r="DE69" s="475"/>
      <c r="DF69" s="20"/>
      <c r="DG69" s="315"/>
      <c r="DH69" s="406"/>
      <c r="DI69" s="474">
        <v>0</v>
      </c>
      <c r="DJ69" s="475"/>
      <c r="DK69" s="20"/>
      <c r="DL69" s="315"/>
      <c r="DM69" s="406"/>
      <c r="DN69" s="474">
        <v>0</v>
      </c>
      <c r="DO69" s="475"/>
      <c r="DP69" s="20"/>
      <c r="DQ69" s="315"/>
      <c r="DR69" s="406"/>
      <c r="DS69" s="474">
        <v>0</v>
      </c>
      <c r="DT69" s="475"/>
      <c r="DU69" s="20"/>
      <c r="DV69" s="315"/>
      <c r="DW69" s="406"/>
      <c r="DX69" s="474">
        <v>0</v>
      </c>
      <c r="DY69" s="475"/>
      <c r="DZ69" s="20"/>
      <c r="EA69" s="315"/>
      <c r="EB69" s="406"/>
      <c r="EC69" s="474">
        <v>0</v>
      </c>
      <c r="ED69" s="475"/>
      <c r="EE69" s="20"/>
      <c r="EF69" s="315"/>
      <c r="EG69" s="406"/>
      <c r="EH69" s="474">
        <v>0</v>
      </c>
      <c r="EI69" s="475"/>
      <c r="EJ69" s="20"/>
      <c r="EK69" s="315"/>
      <c r="EL69" s="476"/>
      <c r="EM69" s="474">
        <v>0</v>
      </c>
      <c r="EN69" s="407"/>
      <c r="EP69" s="151"/>
    </row>
    <row r="70" spans="4:146" ht="12.75" hidden="1" customHeight="1" x14ac:dyDescent="0.3">
      <c r="D70" s="151" t="s">
        <v>421</v>
      </c>
      <c r="F70" s="402"/>
      <c r="G70" s="419"/>
      <c r="H70" s="6">
        <v>0</v>
      </c>
      <c r="I70" s="5"/>
      <c r="J70" s="20"/>
      <c r="K70" s="315"/>
      <c r="L70" s="483"/>
      <c r="M70" s="6">
        <v>0</v>
      </c>
      <c r="N70" s="5"/>
      <c r="O70" s="20"/>
      <c r="P70" s="315"/>
      <c r="Q70" s="419"/>
      <c r="R70" s="6">
        <v>0</v>
      </c>
      <c r="S70" s="5"/>
      <c r="T70" s="20"/>
      <c r="U70" s="315"/>
      <c r="V70" s="419"/>
      <c r="W70" s="6">
        <v>0</v>
      </c>
      <c r="X70" s="5"/>
      <c r="Y70" s="20"/>
      <c r="Z70" s="315"/>
      <c r="AA70" s="419"/>
      <c r="AB70" s="6">
        <v>0</v>
      </c>
      <c r="AC70" s="5"/>
      <c r="AD70" s="20"/>
      <c r="AE70" s="315"/>
      <c r="AF70" s="419"/>
      <c r="AG70" s="6">
        <v>0</v>
      </c>
      <c r="AH70" s="5"/>
      <c r="AI70" s="20"/>
      <c r="AJ70" s="315"/>
      <c r="AK70" s="419"/>
      <c r="AL70" s="6">
        <v>0</v>
      </c>
      <c r="AM70" s="5"/>
      <c r="AN70" s="20"/>
      <c r="AO70" s="315"/>
      <c r="AP70" s="419"/>
      <c r="AQ70" s="6">
        <v>0</v>
      </c>
      <c r="AR70" s="5"/>
      <c r="AS70" s="20"/>
      <c r="AT70" s="315"/>
      <c r="AU70" s="419"/>
      <c r="AV70" s="6">
        <v>0</v>
      </c>
      <c r="AW70" s="5"/>
      <c r="AX70" s="20"/>
      <c r="AY70" s="315"/>
      <c r="AZ70" s="419"/>
      <c r="BA70" s="6">
        <v>0</v>
      </c>
      <c r="BB70" s="5"/>
      <c r="BC70" s="20"/>
      <c r="BD70" s="315"/>
      <c r="BE70" s="419"/>
      <c r="BF70" s="6">
        <v>0</v>
      </c>
      <c r="BG70" s="5"/>
      <c r="BH70" s="20"/>
      <c r="BI70" s="315"/>
      <c r="BJ70" s="419"/>
      <c r="BK70" s="6">
        <v>0</v>
      </c>
      <c r="BL70" s="5"/>
      <c r="BM70" s="20"/>
      <c r="BN70" s="315"/>
      <c r="BO70" s="419"/>
      <c r="BP70" s="6">
        <v>0</v>
      </c>
      <c r="BQ70" s="5"/>
      <c r="BR70" s="20"/>
      <c r="BS70" s="315"/>
      <c r="BT70" s="483"/>
      <c r="BU70" s="6">
        <v>0</v>
      </c>
      <c r="BV70" s="5"/>
      <c r="BW70" s="20"/>
      <c r="BX70" s="315"/>
      <c r="BY70" s="483"/>
      <c r="BZ70" s="6">
        <v>0</v>
      </c>
      <c r="CA70" s="5"/>
      <c r="CB70" s="20"/>
      <c r="CC70" s="315"/>
      <c r="CD70" s="483"/>
      <c r="CE70" s="6">
        <v>0</v>
      </c>
      <c r="CF70" s="5"/>
      <c r="CG70" s="20"/>
      <c r="CH70" s="315"/>
      <c r="CI70" s="419"/>
      <c r="CJ70" s="6">
        <v>0</v>
      </c>
      <c r="CK70" s="5"/>
      <c r="CL70" s="20"/>
      <c r="CM70" s="315"/>
      <c r="CN70" s="419"/>
      <c r="CO70" s="6">
        <v>0</v>
      </c>
      <c r="CP70" s="5"/>
      <c r="CQ70" s="20"/>
      <c r="CR70" s="315"/>
      <c r="CS70" s="419"/>
      <c r="CT70" s="6">
        <v>0</v>
      </c>
      <c r="CU70" s="5"/>
      <c r="CV70" s="20"/>
      <c r="CW70" s="315"/>
      <c r="CX70" s="419"/>
      <c r="CY70" s="6">
        <v>0</v>
      </c>
      <c r="CZ70" s="5"/>
      <c r="DA70" s="20"/>
      <c r="DB70" s="315"/>
      <c r="DC70" s="419"/>
      <c r="DD70" s="6">
        <v>0</v>
      </c>
      <c r="DE70" s="5"/>
      <c r="DF70" s="20"/>
      <c r="DG70" s="315"/>
      <c r="DH70" s="419"/>
      <c r="DI70" s="6">
        <v>0</v>
      </c>
      <c r="DJ70" s="5"/>
      <c r="DK70" s="20"/>
      <c r="DL70" s="315"/>
      <c r="DM70" s="419"/>
      <c r="DN70" s="6">
        <v>0</v>
      </c>
      <c r="DO70" s="5"/>
      <c r="DP70" s="20"/>
      <c r="DQ70" s="315"/>
      <c r="DR70" s="419"/>
      <c r="DS70" s="6">
        <v>0</v>
      </c>
      <c r="DT70" s="5"/>
      <c r="DU70" s="20"/>
      <c r="DV70" s="315"/>
      <c r="DW70" s="419"/>
      <c r="DX70" s="6">
        <v>0</v>
      </c>
      <c r="DY70" s="5"/>
      <c r="DZ70" s="20"/>
      <c r="EA70" s="315"/>
      <c r="EB70" s="419"/>
      <c r="EC70" s="6">
        <v>0</v>
      </c>
      <c r="ED70" s="5"/>
      <c r="EE70" s="20"/>
      <c r="EF70" s="315"/>
      <c r="EG70" s="419"/>
      <c r="EH70" s="6">
        <v>0</v>
      </c>
      <c r="EI70" s="5"/>
      <c r="EJ70" s="20"/>
      <c r="EK70" s="315"/>
      <c r="EL70" s="483"/>
      <c r="EM70" s="6">
        <v>0</v>
      </c>
      <c r="EN70" s="421"/>
      <c r="EP70" s="151"/>
    </row>
    <row r="71" spans="4:146" ht="12.75" hidden="1" customHeight="1" x14ac:dyDescent="0.3">
      <c r="D71" s="151"/>
      <c r="F71" s="402"/>
      <c r="H71" s="20"/>
      <c r="I71" s="20"/>
      <c r="J71" s="20"/>
      <c r="K71" s="315"/>
      <c r="L71" s="20"/>
      <c r="M71" s="20"/>
      <c r="N71" s="20"/>
      <c r="O71" s="20"/>
      <c r="P71" s="315"/>
      <c r="R71" s="20"/>
      <c r="S71" s="20"/>
      <c r="T71" s="20"/>
      <c r="U71" s="315"/>
      <c r="W71" s="20"/>
      <c r="X71" s="20"/>
      <c r="Y71" s="20"/>
      <c r="Z71" s="315"/>
      <c r="AB71" s="20"/>
      <c r="AC71" s="20"/>
      <c r="AD71" s="20"/>
      <c r="AE71" s="315"/>
      <c r="AG71" s="20"/>
      <c r="AH71" s="20"/>
      <c r="AI71" s="20"/>
      <c r="AJ71" s="315"/>
      <c r="AL71" s="20"/>
      <c r="AM71" s="20"/>
      <c r="AN71" s="20"/>
      <c r="AO71" s="315"/>
      <c r="AQ71" s="20"/>
      <c r="AR71" s="20"/>
      <c r="AS71" s="20"/>
      <c r="AT71" s="315"/>
      <c r="AV71" s="20"/>
      <c r="AW71" s="20"/>
      <c r="AX71" s="20"/>
      <c r="AY71" s="315"/>
      <c r="BA71" s="20"/>
      <c r="BB71" s="20"/>
      <c r="BC71" s="20"/>
      <c r="BD71" s="315"/>
      <c r="BF71" s="20"/>
      <c r="BG71" s="20"/>
      <c r="BH71" s="20"/>
      <c r="BI71" s="315"/>
      <c r="BK71" s="20"/>
      <c r="BL71" s="20"/>
      <c r="BM71" s="20"/>
      <c r="BN71" s="315"/>
      <c r="BP71" s="20"/>
      <c r="BQ71" s="20"/>
      <c r="BR71" s="20"/>
      <c r="BS71" s="315"/>
      <c r="BT71" s="20"/>
      <c r="BU71" s="20"/>
      <c r="BV71" s="20"/>
      <c r="BW71" s="20"/>
      <c r="BX71" s="315"/>
      <c r="BY71" s="20"/>
      <c r="BZ71" s="20"/>
      <c r="CA71" s="20"/>
      <c r="CB71" s="20"/>
      <c r="CC71" s="315"/>
      <c r="CD71" s="20"/>
      <c r="CE71" s="20"/>
      <c r="CF71" s="20"/>
      <c r="CG71" s="20"/>
      <c r="CH71" s="315"/>
      <c r="CJ71" s="20"/>
      <c r="CK71" s="20"/>
      <c r="CL71" s="20"/>
      <c r="CM71" s="315"/>
      <c r="CO71" s="20"/>
      <c r="CP71" s="20"/>
      <c r="CQ71" s="20"/>
      <c r="CR71" s="315"/>
      <c r="CT71" s="20"/>
      <c r="CU71" s="20"/>
      <c r="CV71" s="20"/>
      <c r="CW71" s="315"/>
      <c r="CY71" s="20"/>
      <c r="CZ71" s="20"/>
      <c r="DA71" s="20"/>
      <c r="DB71" s="315"/>
      <c r="DD71" s="20"/>
      <c r="DE71" s="20"/>
      <c r="DF71" s="20"/>
      <c r="DG71" s="315"/>
      <c r="DI71" s="20"/>
      <c r="DJ71" s="20"/>
      <c r="DK71" s="20"/>
      <c r="DL71" s="315"/>
      <c r="DN71" s="20"/>
      <c r="DO71" s="20"/>
      <c r="DP71" s="20"/>
      <c r="DQ71" s="315"/>
      <c r="DS71" s="20"/>
      <c r="DT71" s="20"/>
      <c r="DU71" s="20"/>
      <c r="DV71" s="315"/>
      <c r="DX71" s="20"/>
      <c r="DY71" s="20"/>
      <c r="DZ71" s="20"/>
      <c r="EA71" s="315"/>
      <c r="EC71" s="20"/>
      <c r="ED71" s="20"/>
      <c r="EE71" s="20"/>
      <c r="EF71" s="315"/>
      <c r="EH71" s="20"/>
      <c r="EI71" s="20"/>
      <c r="EJ71" s="20"/>
      <c r="EK71" s="315"/>
      <c r="EL71" s="20"/>
      <c r="EM71" s="20"/>
      <c r="EP71" s="151"/>
    </row>
    <row r="72" spans="4:146" ht="12.75" hidden="1" customHeight="1" x14ac:dyDescent="0.3">
      <c r="D72" s="151" t="s">
        <v>490</v>
      </c>
      <c r="F72" s="402"/>
      <c r="H72" s="20">
        <v>0</v>
      </c>
      <c r="I72" s="20"/>
      <c r="J72" s="20"/>
      <c r="K72" s="315"/>
      <c r="L72" s="20"/>
      <c r="M72" s="20">
        <v>0</v>
      </c>
      <c r="N72" s="20"/>
      <c r="O72" s="20"/>
      <c r="P72" s="315"/>
      <c r="R72" s="20">
        <v>0</v>
      </c>
      <c r="S72" s="20"/>
      <c r="T72" s="20"/>
      <c r="U72" s="315"/>
      <c r="W72" s="20">
        <v>0</v>
      </c>
      <c r="X72" s="20"/>
      <c r="Y72" s="20"/>
      <c r="Z72" s="315"/>
      <c r="AB72" s="20">
        <v>0</v>
      </c>
      <c r="AC72" s="20"/>
      <c r="AD72" s="20"/>
      <c r="AE72" s="315"/>
      <c r="AG72" s="20">
        <v>0</v>
      </c>
      <c r="AH72" s="20"/>
      <c r="AI72" s="20"/>
      <c r="AJ72" s="315"/>
      <c r="AL72" s="20">
        <v>0</v>
      </c>
      <c r="AM72" s="20"/>
      <c r="AN72" s="20"/>
      <c r="AO72" s="315"/>
      <c r="AQ72" s="20">
        <v>0</v>
      </c>
      <c r="AR72" s="20"/>
      <c r="AS72" s="20"/>
      <c r="AT72" s="315"/>
      <c r="AV72" s="20">
        <v>0</v>
      </c>
      <c r="AW72" s="20"/>
      <c r="AX72" s="20"/>
      <c r="AY72" s="315"/>
      <c r="BA72" s="20">
        <v>0</v>
      </c>
      <c r="BB72" s="20"/>
      <c r="BC72" s="20"/>
      <c r="BD72" s="315"/>
      <c r="BF72" s="20">
        <v>0</v>
      </c>
      <c r="BG72" s="20"/>
      <c r="BH72" s="20"/>
      <c r="BI72" s="315"/>
      <c r="BK72" s="20">
        <v>0</v>
      </c>
      <c r="BL72" s="20"/>
      <c r="BM72" s="20"/>
      <c r="BN72" s="315"/>
      <c r="BP72" s="20">
        <v>0</v>
      </c>
      <c r="BQ72" s="20"/>
      <c r="BR72" s="20"/>
      <c r="BS72" s="315"/>
      <c r="BT72" s="20"/>
      <c r="BU72" s="20">
        <v>0</v>
      </c>
      <c r="BV72" s="20"/>
      <c r="BW72" s="20"/>
      <c r="BX72" s="315"/>
      <c r="BY72" s="20"/>
      <c r="BZ72" s="20">
        <v>0</v>
      </c>
      <c r="CA72" s="20"/>
      <c r="CB72" s="20"/>
      <c r="CC72" s="315"/>
      <c r="CD72" s="20"/>
      <c r="CE72" s="20">
        <v>0</v>
      </c>
      <c r="CF72" s="20"/>
      <c r="CG72" s="20"/>
      <c r="CH72" s="315"/>
      <c r="CJ72" s="20">
        <v>0</v>
      </c>
      <c r="CK72" s="20"/>
      <c r="CL72" s="20"/>
      <c r="CM72" s="315"/>
      <c r="CO72" s="20">
        <v>0</v>
      </c>
      <c r="CP72" s="20"/>
      <c r="CQ72" s="20"/>
      <c r="CR72" s="315"/>
      <c r="CT72" s="20">
        <v>0</v>
      </c>
      <c r="CU72" s="20"/>
      <c r="CV72" s="20"/>
      <c r="CW72" s="315"/>
      <c r="CY72" s="20">
        <v>0</v>
      </c>
      <c r="CZ72" s="20"/>
      <c r="DA72" s="20"/>
      <c r="DB72" s="315"/>
      <c r="DD72" s="20">
        <v>0</v>
      </c>
      <c r="DE72" s="20"/>
      <c r="DF72" s="20"/>
      <c r="DG72" s="315"/>
      <c r="DI72" s="20">
        <v>0</v>
      </c>
      <c r="DJ72" s="20"/>
      <c r="DK72" s="20"/>
      <c r="DL72" s="315"/>
      <c r="DN72" s="20">
        <v>0</v>
      </c>
      <c r="DO72" s="20"/>
      <c r="DP72" s="20"/>
      <c r="DQ72" s="315"/>
      <c r="DS72" s="20">
        <v>0</v>
      </c>
      <c r="DT72" s="20"/>
      <c r="DU72" s="20"/>
      <c r="DV72" s="315"/>
      <c r="DX72" s="20">
        <v>0</v>
      </c>
      <c r="DY72" s="20"/>
      <c r="DZ72" s="20"/>
      <c r="EA72" s="315"/>
      <c r="EC72" s="20">
        <v>0</v>
      </c>
      <c r="ED72" s="20"/>
      <c r="EE72" s="20"/>
      <c r="EF72" s="315"/>
      <c r="EH72" s="20">
        <v>0</v>
      </c>
      <c r="EI72" s="20"/>
      <c r="EJ72" s="20"/>
      <c r="EK72" s="315"/>
      <c r="EL72" s="20"/>
      <c r="EM72" s="20">
        <v>0</v>
      </c>
      <c r="EP72" s="151"/>
    </row>
    <row r="73" spans="4:146" ht="12.75" hidden="1" customHeight="1" x14ac:dyDescent="0.3">
      <c r="D73" s="151" t="s">
        <v>502</v>
      </c>
      <c r="F73" s="402"/>
      <c r="G73" s="406"/>
      <c r="H73" s="474">
        <v>0</v>
      </c>
      <c r="I73" s="475"/>
      <c r="J73" s="20"/>
      <c r="K73" s="315"/>
      <c r="L73" s="476"/>
      <c r="M73" s="474">
        <v>0</v>
      </c>
      <c r="N73" s="475"/>
      <c r="O73" s="20"/>
      <c r="P73" s="315"/>
      <c r="Q73" s="406"/>
      <c r="R73" s="474">
        <v>0</v>
      </c>
      <c r="S73" s="475"/>
      <c r="T73" s="20"/>
      <c r="U73" s="315"/>
      <c r="V73" s="406"/>
      <c r="W73" s="474">
        <v>0</v>
      </c>
      <c r="X73" s="475"/>
      <c r="Y73" s="20"/>
      <c r="Z73" s="315"/>
      <c r="AA73" s="406"/>
      <c r="AB73" s="474">
        <v>0</v>
      </c>
      <c r="AC73" s="475"/>
      <c r="AD73" s="20"/>
      <c r="AE73" s="315"/>
      <c r="AF73" s="406"/>
      <c r="AG73" s="474">
        <v>0</v>
      </c>
      <c r="AH73" s="475"/>
      <c r="AI73" s="20"/>
      <c r="AJ73" s="315"/>
      <c r="AK73" s="406"/>
      <c r="AL73" s="474">
        <v>0</v>
      </c>
      <c r="AM73" s="475"/>
      <c r="AN73" s="20"/>
      <c r="AO73" s="315"/>
      <c r="AP73" s="406"/>
      <c r="AQ73" s="474">
        <v>0</v>
      </c>
      <c r="AR73" s="475"/>
      <c r="AS73" s="20"/>
      <c r="AT73" s="315"/>
      <c r="AU73" s="406"/>
      <c r="AV73" s="474">
        <v>0</v>
      </c>
      <c r="AW73" s="475"/>
      <c r="AX73" s="20"/>
      <c r="AY73" s="315"/>
      <c r="AZ73" s="406"/>
      <c r="BA73" s="474">
        <v>0</v>
      </c>
      <c r="BB73" s="475"/>
      <c r="BC73" s="20"/>
      <c r="BD73" s="315"/>
      <c r="BE73" s="406"/>
      <c r="BF73" s="474">
        <v>0</v>
      </c>
      <c r="BG73" s="475"/>
      <c r="BH73" s="20"/>
      <c r="BI73" s="315"/>
      <c r="BJ73" s="406"/>
      <c r="BK73" s="474">
        <v>0</v>
      </c>
      <c r="BL73" s="475"/>
      <c r="BM73" s="20"/>
      <c r="BN73" s="315"/>
      <c r="BO73" s="406"/>
      <c r="BP73" s="474">
        <v>0</v>
      </c>
      <c r="BQ73" s="475"/>
      <c r="BR73" s="20"/>
      <c r="BS73" s="315"/>
      <c r="BT73" s="476"/>
      <c r="BU73" s="474">
        <v>0</v>
      </c>
      <c r="BV73" s="475"/>
      <c r="BW73" s="20"/>
      <c r="BX73" s="315"/>
      <c r="BY73" s="476"/>
      <c r="BZ73" s="474">
        <v>0</v>
      </c>
      <c r="CA73" s="475"/>
      <c r="CB73" s="20"/>
      <c r="CC73" s="315"/>
      <c r="CD73" s="476"/>
      <c r="CE73" s="474">
        <v>0</v>
      </c>
      <c r="CF73" s="475"/>
      <c r="CG73" s="20"/>
      <c r="CH73" s="315"/>
      <c r="CI73" s="406"/>
      <c r="CJ73" s="474">
        <v>0</v>
      </c>
      <c r="CK73" s="475"/>
      <c r="CL73" s="20"/>
      <c r="CM73" s="315"/>
      <c r="CN73" s="406"/>
      <c r="CO73" s="474">
        <v>0</v>
      </c>
      <c r="CP73" s="475"/>
      <c r="CQ73" s="20"/>
      <c r="CR73" s="315"/>
      <c r="CS73" s="406"/>
      <c r="CT73" s="474">
        <v>0</v>
      </c>
      <c r="CU73" s="475"/>
      <c r="CV73" s="20"/>
      <c r="CW73" s="315"/>
      <c r="CX73" s="406"/>
      <c r="CY73" s="474">
        <v>0</v>
      </c>
      <c r="CZ73" s="475"/>
      <c r="DA73" s="20"/>
      <c r="DB73" s="315"/>
      <c r="DC73" s="406"/>
      <c r="DD73" s="474">
        <v>0</v>
      </c>
      <c r="DE73" s="475"/>
      <c r="DF73" s="20"/>
      <c r="DG73" s="315"/>
      <c r="DH73" s="406"/>
      <c r="DI73" s="474">
        <v>0</v>
      </c>
      <c r="DJ73" s="475"/>
      <c r="DK73" s="20"/>
      <c r="DL73" s="315"/>
      <c r="DM73" s="406"/>
      <c r="DN73" s="474">
        <v>0</v>
      </c>
      <c r="DO73" s="475"/>
      <c r="DP73" s="20"/>
      <c r="DQ73" s="315"/>
      <c r="DR73" s="406"/>
      <c r="DS73" s="474">
        <v>0</v>
      </c>
      <c r="DT73" s="475"/>
      <c r="DU73" s="20"/>
      <c r="DV73" s="315"/>
      <c r="DW73" s="406"/>
      <c r="DX73" s="474">
        <v>0</v>
      </c>
      <c r="DY73" s="475"/>
      <c r="DZ73" s="20"/>
      <c r="EA73" s="315"/>
      <c r="EB73" s="406"/>
      <c r="EC73" s="474">
        <v>0</v>
      </c>
      <c r="ED73" s="475"/>
      <c r="EE73" s="20"/>
      <c r="EF73" s="315"/>
      <c r="EG73" s="406"/>
      <c r="EH73" s="474">
        <v>0</v>
      </c>
      <c r="EI73" s="475"/>
      <c r="EJ73" s="20"/>
      <c r="EK73" s="315"/>
      <c r="EL73" s="476"/>
      <c r="EM73" s="474">
        <v>0</v>
      </c>
      <c r="EN73" s="407"/>
      <c r="EP73" s="151"/>
    </row>
    <row r="74" spans="4:146" ht="12.75" hidden="1" customHeight="1" x14ac:dyDescent="0.3">
      <c r="D74" s="151" t="s">
        <v>421</v>
      </c>
      <c r="F74" s="402"/>
      <c r="G74" s="419"/>
      <c r="H74" s="6">
        <v>0</v>
      </c>
      <c r="I74" s="5"/>
      <c r="J74" s="20"/>
      <c r="K74" s="315"/>
      <c r="L74" s="483"/>
      <c r="M74" s="6">
        <v>0</v>
      </c>
      <c r="N74" s="5"/>
      <c r="O74" s="20"/>
      <c r="P74" s="315"/>
      <c r="Q74" s="419"/>
      <c r="R74" s="6">
        <v>0</v>
      </c>
      <c r="S74" s="5"/>
      <c r="T74" s="20"/>
      <c r="U74" s="315"/>
      <c r="V74" s="419"/>
      <c r="W74" s="6">
        <v>0</v>
      </c>
      <c r="X74" s="5"/>
      <c r="Y74" s="20"/>
      <c r="Z74" s="315"/>
      <c r="AA74" s="419"/>
      <c r="AB74" s="6">
        <v>0</v>
      </c>
      <c r="AC74" s="5"/>
      <c r="AD74" s="20"/>
      <c r="AE74" s="315"/>
      <c r="AF74" s="419"/>
      <c r="AG74" s="6">
        <v>0</v>
      </c>
      <c r="AH74" s="5"/>
      <c r="AI74" s="20"/>
      <c r="AJ74" s="315"/>
      <c r="AK74" s="419"/>
      <c r="AL74" s="6">
        <v>0</v>
      </c>
      <c r="AM74" s="5"/>
      <c r="AN74" s="20"/>
      <c r="AO74" s="315"/>
      <c r="AP74" s="419"/>
      <c r="AQ74" s="6">
        <v>0</v>
      </c>
      <c r="AR74" s="5"/>
      <c r="AS74" s="20"/>
      <c r="AT74" s="315"/>
      <c r="AU74" s="419"/>
      <c r="AV74" s="6">
        <v>0</v>
      </c>
      <c r="AW74" s="5"/>
      <c r="AX74" s="20"/>
      <c r="AY74" s="315"/>
      <c r="AZ74" s="419"/>
      <c r="BA74" s="6">
        <v>0</v>
      </c>
      <c r="BB74" s="5"/>
      <c r="BC74" s="20"/>
      <c r="BD74" s="315"/>
      <c r="BE74" s="419"/>
      <c r="BF74" s="6">
        <v>0</v>
      </c>
      <c r="BG74" s="5"/>
      <c r="BH74" s="20"/>
      <c r="BI74" s="315"/>
      <c r="BJ74" s="419"/>
      <c r="BK74" s="6">
        <v>0</v>
      </c>
      <c r="BL74" s="5"/>
      <c r="BM74" s="20"/>
      <c r="BN74" s="315"/>
      <c r="BO74" s="419"/>
      <c r="BP74" s="6">
        <v>0</v>
      </c>
      <c r="BQ74" s="5"/>
      <c r="BR74" s="20"/>
      <c r="BS74" s="315"/>
      <c r="BT74" s="483"/>
      <c r="BU74" s="6">
        <v>0</v>
      </c>
      <c r="BV74" s="5"/>
      <c r="BW74" s="20"/>
      <c r="BX74" s="315"/>
      <c r="BY74" s="483"/>
      <c r="BZ74" s="6">
        <v>0</v>
      </c>
      <c r="CA74" s="5"/>
      <c r="CB74" s="20"/>
      <c r="CC74" s="315"/>
      <c r="CD74" s="483"/>
      <c r="CE74" s="6">
        <v>0</v>
      </c>
      <c r="CF74" s="5"/>
      <c r="CG74" s="20"/>
      <c r="CH74" s="315"/>
      <c r="CI74" s="419"/>
      <c r="CJ74" s="6">
        <v>0</v>
      </c>
      <c r="CK74" s="5"/>
      <c r="CL74" s="20"/>
      <c r="CM74" s="315"/>
      <c r="CN74" s="419"/>
      <c r="CO74" s="6">
        <v>0</v>
      </c>
      <c r="CP74" s="5"/>
      <c r="CQ74" s="20"/>
      <c r="CR74" s="315"/>
      <c r="CS74" s="419"/>
      <c r="CT74" s="6">
        <v>0</v>
      </c>
      <c r="CU74" s="5"/>
      <c r="CV74" s="20"/>
      <c r="CW74" s="315"/>
      <c r="CX74" s="419"/>
      <c r="CY74" s="6">
        <v>0</v>
      </c>
      <c r="CZ74" s="5"/>
      <c r="DA74" s="20"/>
      <c r="DB74" s="315"/>
      <c r="DC74" s="419"/>
      <c r="DD74" s="6">
        <v>0</v>
      </c>
      <c r="DE74" s="5"/>
      <c r="DF74" s="20"/>
      <c r="DG74" s="315"/>
      <c r="DH74" s="419"/>
      <c r="DI74" s="6">
        <v>0</v>
      </c>
      <c r="DJ74" s="5"/>
      <c r="DK74" s="20"/>
      <c r="DL74" s="315"/>
      <c r="DM74" s="419"/>
      <c r="DN74" s="6">
        <v>0</v>
      </c>
      <c r="DO74" s="5"/>
      <c r="DP74" s="20"/>
      <c r="DQ74" s="315"/>
      <c r="DR74" s="419"/>
      <c r="DS74" s="6">
        <v>0</v>
      </c>
      <c r="DT74" s="5"/>
      <c r="DU74" s="20"/>
      <c r="DV74" s="315"/>
      <c r="DW74" s="419"/>
      <c r="DX74" s="6">
        <v>0</v>
      </c>
      <c r="DY74" s="5"/>
      <c r="DZ74" s="20"/>
      <c r="EA74" s="315"/>
      <c r="EB74" s="419"/>
      <c r="EC74" s="6">
        <v>0</v>
      </c>
      <c r="ED74" s="5"/>
      <c r="EE74" s="20"/>
      <c r="EF74" s="315"/>
      <c r="EG74" s="419"/>
      <c r="EH74" s="6">
        <v>0</v>
      </c>
      <c r="EI74" s="5"/>
      <c r="EJ74" s="20"/>
      <c r="EK74" s="315"/>
      <c r="EL74" s="483"/>
      <c r="EM74" s="6">
        <v>0</v>
      </c>
      <c r="EN74" s="421"/>
      <c r="EP74" s="151"/>
    </row>
    <row r="75" spans="4:146" ht="12.75" customHeight="1" x14ac:dyDescent="0.3">
      <c r="D75" s="151"/>
      <c r="F75" s="402"/>
      <c r="H75" s="20"/>
      <c r="I75" s="20"/>
      <c r="J75" s="20"/>
      <c r="K75" s="315"/>
      <c r="L75" s="20"/>
      <c r="M75" s="20"/>
      <c r="N75" s="20"/>
      <c r="O75" s="20"/>
      <c r="P75" s="315"/>
      <c r="R75" s="20"/>
      <c r="S75" s="20"/>
      <c r="T75" s="20"/>
      <c r="U75" s="315"/>
      <c r="W75" s="20"/>
      <c r="X75" s="20"/>
      <c r="Y75" s="20"/>
      <c r="Z75" s="315"/>
      <c r="AB75" s="20"/>
      <c r="AC75" s="20"/>
      <c r="AD75" s="20"/>
      <c r="AE75" s="315"/>
      <c r="AG75" s="20"/>
      <c r="AH75" s="20"/>
      <c r="AI75" s="20"/>
      <c r="AJ75" s="315"/>
      <c r="AL75" s="20"/>
      <c r="AM75" s="20"/>
      <c r="AN75" s="20"/>
      <c r="AO75" s="315"/>
      <c r="AQ75" s="20"/>
      <c r="AR75" s="20"/>
      <c r="AS75" s="20"/>
      <c r="AT75" s="315"/>
      <c r="AV75" s="20"/>
      <c r="AW75" s="20"/>
      <c r="AX75" s="20"/>
      <c r="AY75" s="315"/>
      <c r="BA75" s="20"/>
      <c r="BB75" s="20"/>
      <c r="BC75" s="20"/>
      <c r="BD75" s="315"/>
      <c r="BF75" s="20"/>
      <c r="BG75" s="20"/>
      <c r="BH75" s="20"/>
      <c r="BI75" s="315"/>
      <c r="BK75" s="20"/>
      <c r="BL75" s="20"/>
      <c r="BM75" s="20"/>
      <c r="BN75" s="315"/>
      <c r="BP75" s="20"/>
      <c r="BQ75" s="20"/>
      <c r="BR75" s="20"/>
      <c r="BS75" s="315"/>
      <c r="BT75" s="20"/>
      <c r="BU75" s="20"/>
      <c r="BV75" s="20"/>
      <c r="BW75" s="20"/>
      <c r="BX75" s="315"/>
      <c r="BY75" s="20"/>
      <c r="BZ75" s="20"/>
      <c r="CA75" s="20"/>
      <c r="CB75" s="20"/>
      <c r="CC75" s="315"/>
      <c r="CD75" s="20"/>
      <c r="CE75" s="20"/>
      <c r="CF75" s="20"/>
      <c r="CG75" s="20"/>
      <c r="CH75" s="315"/>
      <c r="CJ75" s="20"/>
      <c r="CK75" s="20"/>
      <c r="CL75" s="20"/>
      <c r="CM75" s="315"/>
      <c r="CO75" s="20"/>
      <c r="CP75" s="20"/>
      <c r="CQ75" s="20"/>
      <c r="CR75" s="315"/>
      <c r="CT75" s="20"/>
      <c r="CU75" s="20"/>
      <c r="CV75" s="20"/>
      <c r="CW75" s="315"/>
      <c r="CY75" s="20"/>
      <c r="CZ75" s="20"/>
      <c r="DA75" s="20"/>
      <c r="DB75" s="315"/>
      <c r="DD75" s="20"/>
      <c r="DE75" s="20"/>
      <c r="DF75" s="20"/>
      <c r="DG75" s="315"/>
      <c r="DI75" s="20"/>
      <c r="DJ75" s="20"/>
      <c r="DK75" s="20"/>
      <c r="DL75" s="315"/>
      <c r="DN75" s="20"/>
      <c r="DO75" s="20"/>
      <c r="DP75" s="20"/>
      <c r="DQ75" s="315"/>
      <c r="DS75" s="20"/>
      <c r="DT75" s="20"/>
      <c r="DU75" s="20"/>
      <c r="DV75" s="315"/>
      <c r="DX75" s="20"/>
      <c r="DY75" s="20"/>
      <c r="DZ75" s="20"/>
      <c r="EA75" s="315"/>
      <c r="EC75" s="20"/>
      <c r="ED75" s="20"/>
      <c r="EE75" s="20"/>
      <c r="EF75" s="315"/>
      <c r="EH75" s="20"/>
      <c r="EI75" s="20"/>
      <c r="EJ75" s="20"/>
      <c r="EK75" s="315"/>
      <c r="EL75" s="20"/>
      <c r="EM75" s="20"/>
      <c r="EP75" s="151"/>
    </row>
    <row r="76" spans="4:146" s="152" customFormat="1" ht="12.75" customHeight="1" x14ac:dyDescent="0.3">
      <c r="D76" s="200" t="s">
        <v>434</v>
      </c>
      <c r="F76" s="404"/>
      <c r="G76" s="159"/>
      <c r="H76" s="712">
        <v>96744919</v>
      </c>
      <c r="I76" s="712"/>
      <c r="J76" s="17"/>
      <c r="K76" s="75"/>
      <c r="L76" s="712"/>
      <c r="M76" s="712">
        <v>0</v>
      </c>
      <c r="N76" s="712"/>
      <c r="O76" s="17"/>
      <c r="P76" s="75"/>
      <c r="Q76" s="712"/>
      <c r="R76" s="712">
        <v>0</v>
      </c>
      <c r="S76" s="712"/>
      <c r="T76" s="17"/>
      <c r="U76" s="75"/>
      <c r="V76" s="712"/>
      <c r="W76" s="712">
        <v>0</v>
      </c>
      <c r="X76" s="712"/>
      <c r="Y76" s="17"/>
      <c r="Z76" s="75"/>
      <c r="AA76" s="712"/>
      <c r="AB76" s="712">
        <v>0</v>
      </c>
      <c r="AC76" s="712"/>
      <c r="AD76" s="17"/>
      <c r="AE76" s="75"/>
      <c r="AF76" s="712"/>
      <c r="AG76" s="712">
        <v>0</v>
      </c>
      <c r="AH76" s="712"/>
      <c r="AI76" s="17"/>
      <c r="AJ76" s="75"/>
      <c r="AK76" s="712"/>
      <c r="AL76" s="712">
        <v>0</v>
      </c>
      <c r="AM76" s="712"/>
      <c r="AN76" s="17"/>
      <c r="AO76" s="75"/>
      <c r="AP76" s="712"/>
      <c r="AQ76" s="712">
        <v>0</v>
      </c>
      <c r="AR76" s="712"/>
      <c r="AS76" s="17"/>
      <c r="AT76" s="75"/>
      <c r="AU76" s="712"/>
      <c r="AV76" s="712">
        <v>0</v>
      </c>
      <c r="AW76" s="712"/>
      <c r="AX76" s="17"/>
      <c r="AY76" s="75"/>
      <c r="AZ76" s="712"/>
      <c r="BA76" s="712">
        <v>95904919</v>
      </c>
      <c r="BB76" s="712"/>
      <c r="BC76" s="17"/>
      <c r="BD76" s="75"/>
      <c r="BE76" s="712"/>
      <c r="BF76" s="712">
        <v>0</v>
      </c>
      <c r="BG76" s="712"/>
      <c r="BH76" s="17"/>
      <c r="BI76" s="75"/>
      <c r="BJ76" s="712"/>
      <c r="BK76" s="712">
        <v>0</v>
      </c>
      <c r="BL76" s="712"/>
      <c r="BM76" s="17"/>
      <c r="BN76" s="75"/>
      <c r="BO76" s="712"/>
      <c r="BP76" s="712">
        <v>0</v>
      </c>
      <c r="BQ76" s="712"/>
      <c r="BR76" s="17"/>
      <c r="BS76" s="75"/>
      <c r="BT76" s="712"/>
      <c r="BU76" s="712">
        <v>95904919</v>
      </c>
      <c r="BV76" s="712"/>
      <c r="BW76" s="17"/>
      <c r="BX76" s="75"/>
      <c r="BY76" s="712"/>
      <c r="BZ76" s="712">
        <v>0</v>
      </c>
      <c r="CA76" s="712"/>
      <c r="CB76" s="17"/>
      <c r="CC76" s="75"/>
      <c r="CD76" s="712"/>
      <c r="CE76" s="712">
        <v>0</v>
      </c>
      <c r="CF76" s="712"/>
      <c r="CG76" s="17"/>
      <c r="CH76" s="75"/>
      <c r="CI76" s="712"/>
      <c r="CJ76" s="712">
        <v>0</v>
      </c>
      <c r="CK76" s="712"/>
      <c r="CL76" s="17"/>
      <c r="CM76" s="75"/>
      <c r="CN76" s="712"/>
      <c r="CO76" s="712">
        <v>0</v>
      </c>
      <c r="CP76" s="712"/>
      <c r="CQ76" s="17"/>
      <c r="CR76" s="75"/>
      <c r="CS76" s="712"/>
      <c r="CT76" s="712">
        <v>0</v>
      </c>
      <c r="CU76" s="712"/>
      <c r="CV76" s="17"/>
      <c r="CW76" s="75"/>
      <c r="CX76" s="712"/>
      <c r="CY76" s="712">
        <v>0</v>
      </c>
      <c r="CZ76" s="712"/>
      <c r="DA76" s="17"/>
      <c r="DB76" s="75"/>
      <c r="DC76" s="712"/>
      <c r="DD76" s="712">
        <v>0</v>
      </c>
      <c r="DE76" s="712"/>
      <c r="DF76" s="17"/>
      <c r="DG76" s="75"/>
      <c r="DH76" s="712"/>
      <c r="DI76" s="712">
        <v>0</v>
      </c>
      <c r="DJ76" s="712"/>
      <c r="DK76" s="17"/>
      <c r="DL76" s="75"/>
      <c r="DM76" s="712"/>
      <c r="DN76" s="712">
        <v>0</v>
      </c>
      <c r="DO76" s="712"/>
      <c r="DP76" s="17"/>
      <c r="DQ76" s="75"/>
      <c r="DR76" s="712"/>
      <c r="DS76" s="712">
        <v>0</v>
      </c>
      <c r="DT76" s="712"/>
      <c r="DU76" s="17"/>
      <c r="DV76" s="75"/>
      <c r="DW76" s="712"/>
      <c r="DX76" s="712">
        <v>0</v>
      </c>
      <c r="DY76" s="712"/>
      <c r="DZ76" s="17"/>
      <c r="EA76" s="75"/>
      <c r="EB76" s="712"/>
      <c r="EC76" s="712">
        <v>0</v>
      </c>
      <c r="ED76" s="712"/>
      <c r="EE76" s="17"/>
      <c r="EF76" s="75"/>
      <c r="EG76" s="712"/>
      <c r="EH76" s="712">
        <v>0</v>
      </c>
      <c r="EI76" s="712"/>
      <c r="EJ76" s="17"/>
      <c r="EK76" s="75"/>
      <c r="EL76" s="712"/>
      <c r="EM76" s="712">
        <v>0</v>
      </c>
      <c r="EN76" s="159"/>
      <c r="EP76" s="200"/>
    </row>
    <row r="77" spans="4:146" ht="12.75" hidden="1" customHeight="1" x14ac:dyDescent="0.3">
      <c r="D77" s="151" t="s">
        <v>510</v>
      </c>
      <c r="F77" s="402"/>
      <c r="G77" s="402"/>
      <c r="H77" s="468">
        <v>0</v>
      </c>
      <c r="I77" s="19"/>
      <c r="J77" s="20"/>
      <c r="K77" s="315"/>
      <c r="L77" s="315"/>
      <c r="M77" s="468">
        <v>0</v>
      </c>
      <c r="N77" s="19"/>
      <c r="O77" s="20"/>
      <c r="P77" s="315"/>
      <c r="Q77" s="315"/>
      <c r="R77" s="468">
        <v>0</v>
      </c>
      <c r="S77" s="19"/>
      <c r="T77" s="20"/>
      <c r="U77" s="315"/>
      <c r="V77" s="315"/>
      <c r="W77" s="468">
        <v>0</v>
      </c>
      <c r="X77" s="19"/>
      <c r="Y77" s="20"/>
      <c r="Z77" s="315"/>
      <c r="AA77" s="315"/>
      <c r="AB77" s="468">
        <v>0</v>
      </c>
      <c r="AC77" s="19"/>
      <c r="AD77" s="20"/>
      <c r="AE77" s="315"/>
      <c r="AF77" s="315"/>
      <c r="AG77" s="468">
        <v>0</v>
      </c>
      <c r="AH77" s="19"/>
      <c r="AI77" s="20"/>
      <c r="AJ77" s="315"/>
      <c r="AK77" s="315"/>
      <c r="AL77" s="468">
        <v>0</v>
      </c>
      <c r="AM77" s="19"/>
      <c r="AN77" s="20"/>
      <c r="AO77" s="315"/>
      <c r="AP77" s="315"/>
      <c r="AQ77" s="468">
        <v>0</v>
      </c>
      <c r="AR77" s="19"/>
      <c r="AS77" s="20"/>
      <c r="AT77" s="315"/>
      <c r="AU77" s="315"/>
      <c r="AV77" s="468">
        <v>0</v>
      </c>
      <c r="AW77" s="19"/>
      <c r="AX77" s="20"/>
      <c r="AY77" s="315"/>
      <c r="AZ77" s="315"/>
      <c r="BA77" s="468">
        <v>0</v>
      </c>
      <c r="BB77" s="19"/>
      <c r="BC77" s="20"/>
      <c r="BD77" s="315"/>
      <c r="BE77" s="315"/>
      <c r="BF77" s="468">
        <v>0</v>
      </c>
      <c r="BG77" s="19"/>
      <c r="BH77" s="20"/>
      <c r="BI77" s="315"/>
      <c r="BJ77" s="315"/>
      <c r="BK77" s="468">
        <v>0</v>
      </c>
      <c r="BL77" s="19"/>
      <c r="BM77" s="20"/>
      <c r="BN77" s="315"/>
      <c r="BO77" s="315"/>
      <c r="BP77" s="468">
        <v>0</v>
      </c>
      <c r="BQ77" s="19"/>
      <c r="BR77" s="20"/>
      <c r="BS77" s="315"/>
      <c r="BT77" s="315"/>
      <c r="BU77" s="20">
        <v>0</v>
      </c>
      <c r="BV77" s="19"/>
      <c r="BW77" s="20"/>
      <c r="BX77" s="315"/>
      <c r="BY77" s="315"/>
      <c r="BZ77" s="468">
        <v>0</v>
      </c>
      <c r="CA77" s="19"/>
      <c r="CB77" s="20"/>
      <c r="CC77" s="315"/>
      <c r="CD77" s="315"/>
      <c r="CE77" s="468">
        <v>0</v>
      </c>
      <c r="CF77" s="19"/>
      <c r="CG77" s="20"/>
      <c r="CH77" s="315"/>
      <c r="CI77" s="315"/>
      <c r="CJ77" s="468">
        <v>0</v>
      </c>
      <c r="CK77" s="19"/>
      <c r="CL77" s="20"/>
      <c r="CM77" s="315"/>
      <c r="CN77" s="315"/>
      <c r="CO77" s="468">
        <v>0</v>
      </c>
      <c r="CP77" s="19"/>
      <c r="CQ77" s="20"/>
      <c r="CR77" s="315"/>
      <c r="CS77" s="315"/>
      <c r="CT77" s="468">
        <v>0</v>
      </c>
      <c r="CU77" s="19"/>
      <c r="CV77" s="20"/>
      <c r="CW77" s="315"/>
      <c r="CX77" s="315"/>
      <c r="CY77" s="468">
        <v>0</v>
      </c>
      <c r="CZ77" s="19"/>
      <c r="DA77" s="20"/>
      <c r="DB77" s="315"/>
      <c r="DC77" s="315"/>
      <c r="DD77" s="468">
        <v>0</v>
      </c>
      <c r="DE77" s="19"/>
      <c r="DF77" s="20"/>
      <c r="DG77" s="315"/>
      <c r="DH77" s="315"/>
      <c r="DI77" s="468">
        <v>0</v>
      </c>
      <c r="DJ77" s="19"/>
      <c r="DK77" s="20"/>
      <c r="DL77" s="315"/>
      <c r="DM77" s="315"/>
      <c r="DN77" s="468">
        <v>0</v>
      </c>
      <c r="DO77" s="19"/>
      <c r="DP77" s="20"/>
      <c r="DQ77" s="315"/>
      <c r="DR77" s="315"/>
      <c r="DS77" s="468">
        <v>0</v>
      </c>
      <c r="DT77" s="19"/>
      <c r="DU77" s="20"/>
      <c r="DV77" s="315"/>
      <c r="DW77" s="315"/>
      <c r="DX77" s="468">
        <v>0</v>
      </c>
      <c r="DY77" s="19"/>
      <c r="DZ77" s="20"/>
      <c r="EA77" s="315"/>
      <c r="EB77" s="315"/>
      <c r="EC77" s="468">
        <v>0</v>
      </c>
      <c r="ED77" s="19"/>
      <c r="EE77" s="20"/>
      <c r="EF77" s="315"/>
      <c r="EG77" s="315"/>
      <c r="EH77" s="468">
        <v>0</v>
      </c>
      <c r="EI77" s="19"/>
      <c r="EJ77" s="20"/>
      <c r="EK77" s="315"/>
      <c r="EL77" s="315"/>
      <c r="EM77" s="20">
        <v>0</v>
      </c>
      <c r="EN77" s="413"/>
      <c r="EP77" s="151"/>
    </row>
    <row r="78" spans="4:146" ht="12.75" customHeight="1" x14ac:dyDescent="0.3">
      <c r="D78" s="151" t="s">
        <v>511</v>
      </c>
      <c r="F78" s="402"/>
      <c r="G78" s="402"/>
      <c r="H78" s="422">
        <v>96744919</v>
      </c>
      <c r="I78" s="19"/>
      <c r="J78" s="20"/>
      <c r="K78" s="315"/>
      <c r="L78" s="315"/>
      <c r="M78" s="422">
        <v>0</v>
      </c>
      <c r="N78" s="19"/>
      <c r="O78" s="20"/>
      <c r="P78" s="315"/>
      <c r="Q78" s="315"/>
      <c r="R78" s="422">
        <v>0</v>
      </c>
      <c r="S78" s="19"/>
      <c r="T78" s="20"/>
      <c r="U78" s="315"/>
      <c r="V78" s="315"/>
      <c r="W78" s="422">
        <v>0</v>
      </c>
      <c r="X78" s="19"/>
      <c r="Y78" s="20"/>
      <c r="Z78" s="315"/>
      <c r="AA78" s="315"/>
      <c r="AB78" s="422">
        <v>0</v>
      </c>
      <c r="AC78" s="19"/>
      <c r="AD78" s="20"/>
      <c r="AE78" s="315"/>
      <c r="AF78" s="315"/>
      <c r="AG78" s="422">
        <v>0</v>
      </c>
      <c r="AH78" s="19"/>
      <c r="AI78" s="20"/>
      <c r="AJ78" s="315"/>
      <c r="AK78" s="315"/>
      <c r="AL78" s="422">
        <v>0</v>
      </c>
      <c r="AM78" s="19"/>
      <c r="AN78" s="20"/>
      <c r="AO78" s="315"/>
      <c r="AP78" s="315"/>
      <c r="AQ78" s="422">
        <v>0</v>
      </c>
      <c r="AR78" s="19"/>
      <c r="AS78" s="20"/>
      <c r="AT78" s="315"/>
      <c r="AU78" s="315"/>
      <c r="AV78" s="422">
        <v>0</v>
      </c>
      <c r="AW78" s="19"/>
      <c r="AX78" s="20"/>
      <c r="AY78" s="315"/>
      <c r="AZ78" s="315"/>
      <c r="BA78" s="422">
        <v>95904919</v>
      </c>
      <c r="BB78" s="19"/>
      <c r="BC78" s="20"/>
      <c r="BD78" s="315"/>
      <c r="BE78" s="315"/>
      <c r="BF78" s="422">
        <v>0</v>
      </c>
      <c r="BG78" s="19"/>
      <c r="BH78" s="20"/>
      <c r="BI78" s="315"/>
      <c r="BJ78" s="315"/>
      <c r="BK78" s="422">
        <v>0</v>
      </c>
      <c r="BL78" s="19"/>
      <c r="BM78" s="20"/>
      <c r="BN78" s="315"/>
      <c r="BO78" s="315"/>
      <c r="BP78" s="422">
        <v>0</v>
      </c>
      <c r="BQ78" s="19"/>
      <c r="BR78" s="20"/>
      <c r="BS78" s="315"/>
      <c r="BT78" s="315"/>
      <c r="BU78" s="20">
        <v>95904919</v>
      </c>
      <c r="BV78" s="19"/>
      <c r="BW78" s="20"/>
      <c r="BX78" s="315"/>
      <c r="BY78" s="315"/>
      <c r="BZ78" s="422">
        <v>0</v>
      </c>
      <c r="CA78" s="19"/>
      <c r="CB78" s="20"/>
      <c r="CC78" s="315"/>
      <c r="CD78" s="315"/>
      <c r="CE78" s="422">
        <v>0</v>
      </c>
      <c r="CF78" s="19"/>
      <c r="CG78" s="20"/>
      <c r="CH78" s="315"/>
      <c r="CI78" s="315"/>
      <c r="CJ78" s="422">
        <v>0</v>
      </c>
      <c r="CK78" s="19"/>
      <c r="CL78" s="20"/>
      <c r="CM78" s="315"/>
      <c r="CN78" s="315"/>
      <c r="CO78" s="422">
        <v>0</v>
      </c>
      <c r="CP78" s="19"/>
      <c r="CQ78" s="20"/>
      <c r="CR78" s="315"/>
      <c r="CS78" s="315"/>
      <c r="CT78" s="422">
        <v>0</v>
      </c>
      <c r="CU78" s="19"/>
      <c r="CV78" s="20"/>
      <c r="CW78" s="315"/>
      <c r="CX78" s="315"/>
      <c r="CY78" s="422">
        <v>0</v>
      </c>
      <c r="CZ78" s="19"/>
      <c r="DA78" s="20"/>
      <c r="DB78" s="315"/>
      <c r="DC78" s="315"/>
      <c r="DD78" s="422">
        <v>0</v>
      </c>
      <c r="DE78" s="19"/>
      <c r="DF78" s="20"/>
      <c r="DG78" s="315"/>
      <c r="DH78" s="315"/>
      <c r="DI78" s="422">
        <v>0</v>
      </c>
      <c r="DJ78" s="19"/>
      <c r="DK78" s="20"/>
      <c r="DL78" s="315"/>
      <c r="DM78" s="315"/>
      <c r="DN78" s="422">
        <v>0</v>
      </c>
      <c r="DO78" s="19"/>
      <c r="DP78" s="20"/>
      <c r="DQ78" s="315"/>
      <c r="DR78" s="315"/>
      <c r="DS78" s="422">
        <v>0</v>
      </c>
      <c r="DT78" s="19"/>
      <c r="DU78" s="20"/>
      <c r="DV78" s="315"/>
      <c r="DW78" s="315"/>
      <c r="DX78" s="422">
        <v>0</v>
      </c>
      <c r="DY78" s="19"/>
      <c r="DZ78" s="20"/>
      <c r="EA78" s="315"/>
      <c r="EB78" s="315"/>
      <c r="EC78" s="422">
        <v>0</v>
      </c>
      <c r="ED78" s="19"/>
      <c r="EE78" s="20"/>
      <c r="EF78" s="315"/>
      <c r="EG78" s="315"/>
      <c r="EH78" s="422">
        <v>0</v>
      </c>
      <c r="EI78" s="19"/>
      <c r="EJ78" s="20"/>
      <c r="EK78" s="315"/>
      <c r="EL78" s="315"/>
      <c r="EM78" s="20">
        <v>0</v>
      </c>
      <c r="EN78" s="413"/>
      <c r="EP78" s="151"/>
    </row>
    <row r="79" spans="4:146" ht="12.75" hidden="1" customHeight="1" x14ac:dyDescent="0.3">
      <c r="D79" s="151" t="s">
        <v>512</v>
      </c>
      <c r="F79" s="402"/>
      <c r="G79" s="402"/>
      <c r="H79" s="422">
        <v>0</v>
      </c>
      <c r="I79" s="19"/>
      <c r="J79" s="20"/>
      <c r="K79" s="315"/>
      <c r="L79" s="315"/>
      <c r="M79" s="422">
        <v>0</v>
      </c>
      <c r="N79" s="19"/>
      <c r="O79" s="20"/>
      <c r="P79" s="315"/>
      <c r="Q79" s="315"/>
      <c r="R79" s="422">
        <v>0</v>
      </c>
      <c r="S79" s="19"/>
      <c r="T79" s="20"/>
      <c r="U79" s="315"/>
      <c r="V79" s="315"/>
      <c r="W79" s="422">
        <v>0</v>
      </c>
      <c r="X79" s="19"/>
      <c r="Y79" s="20"/>
      <c r="Z79" s="315"/>
      <c r="AA79" s="315"/>
      <c r="AB79" s="422">
        <v>0</v>
      </c>
      <c r="AC79" s="19"/>
      <c r="AD79" s="20"/>
      <c r="AE79" s="315"/>
      <c r="AF79" s="315"/>
      <c r="AG79" s="422">
        <v>0</v>
      </c>
      <c r="AH79" s="19"/>
      <c r="AI79" s="20"/>
      <c r="AJ79" s="315"/>
      <c r="AK79" s="315"/>
      <c r="AL79" s="422">
        <v>0</v>
      </c>
      <c r="AM79" s="19"/>
      <c r="AN79" s="20"/>
      <c r="AO79" s="315"/>
      <c r="AP79" s="315"/>
      <c r="AQ79" s="422">
        <v>0</v>
      </c>
      <c r="AR79" s="19"/>
      <c r="AS79" s="20"/>
      <c r="AT79" s="315"/>
      <c r="AU79" s="315"/>
      <c r="AV79" s="422">
        <v>0</v>
      </c>
      <c r="AW79" s="19"/>
      <c r="AX79" s="20"/>
      <c r="AY79" s="315"/>
      <c r="AZ79" s="315"/>
      <c r="BA79" s="422">
        <v>0</v>
      </c>
      <c r="BB79" s="19"/>
      <c r="BC79" s="20"/>
      <c r="BD79" s="315"/>
      <c r="BE79" s="315"/>
      <c r="BF79" s="422">
        <v>0</v>
      </c>
      <c r="BG79" s="19"/>
      <c r="BH79" s="20"/>
      <c r="BI79" s="315"/>
      <c r="BJ79" s="315"/>
      <c r="BK79" s="422">
        <v>0</v>
      </c>
      <c r="BL79" s="19"/>
      <c r="BM79" s="20"/>
      <c r="BN79" s="315"/>
      <c r="BO79" s="315"/>
      <c r="BP79" s="422">
        <v>0</v>
      </c>
      <c r="BQ79" s="19"/>
      <c r="BR79" s="20"/>
      <c r="BS79" s="315"/>
      <c r="BT79" s="315"/>
      <c r="BU79" s="20">
        <v>0</v>
      </c>
      <c r="BV79" s="19"/>
      <c r="BW79" s="20"/>
      <c r="BX79" s="315"/>
      <c r="BY79" s="315"/>
      <c r="BZ79" s="422">
        <v>0</v>
      </c>
      <c r="CA79" s="19"/>
      <c r="CB79" s="20"/>
      <c r="CC79" s="315"/>
      <c r="CD79" s="315"/>
      <c r="CE79" s="422">
        <v>0</v>
      </c>
      <c r="CF79" s="19"/>
      <c r="CG79" s="20"/>
      <c r="CH79" s="315"/>
      <c r="CI79" s="315"/>
      <c r="CJ79" s="422">
        <v>0</v>
      </c>
      <c r="CK79" s="19"/>
      <c r="CL79" s="20"/>
      <c r="CM79" s="315"/>
      <c r="CN79" s="315"/>
      <c r="CO79" s="422">
        <v>0</v>
      </c>
      <c r="CP79" s="19"/>
      <c r="CQ79" s="20"/>
      <c r="CR79" s="315"/>
      <c r="CS79" s="315"/>
      <c r="CT79" s="422">
        <v>0</v>
      </c>
      <c r="CU79" s="19"/>
      <c r="CV79" s="20"/>
      <c r="CW79" s="315"/>
      <c r="CX79" s="315"/>
      <c r="CY79" s="422">
        <v>0</v>
      </c>
      <c r="CZ79" s="19"/>
      <c r="DA79" s="20"/>
      <c r="DB79" s="315"/>
      <c r="DC79" s="315"/>
      <c r="DD79" s="422">
        <v>0</v>
      </c>
      <c r="DE79" s="19"/>
      <c r="DF79" s="20"/>
      <c r="DG79" s="315"/>
      <c r="DH79" s="315"/>
      <c r="DI79" s="422">
        <v>0</v>
      </c>
      <c r="DJ79" s="19"/>
      <c r="DK79" s="20"/>
      <c r="DL79" s="315"/>
      <c r="DM79" s="315"/>
      <c r="DN79" s="422">
        <v>0</v>
      </c>
      <c r="DO79" s="19"/>
      <c r="DP79" s="20"/>
      <c r="DQ79" s="315"/>
      <c r="DR79" s="315"/>
      <c r="DS79" s="422">
        <v>0</v>
      </c>
      <c r="DT79" s="19"/>
      <c r="DU79" s="20"/>
      <c r="DV79" s="315"/>
      <c r="DW79" s="315"/>
      <c r="DX79" s="422">
        <v>0</v>
      </c>
      <c r="DY79" s="19"/>
      <c r="DZ79" s="20"/>
      <c r="EA79" s="315"/>
      <c r="EB79" s="315"/>
      <c r="EC79" s="422">
        <v>0</v>
      </c>
      <c r="ED79" s="19"/>
      <c r="EE79" s="20"/>
      <c r="EF79" s="315"/>
      <c r="EG79" s="315"/>
      <c r="EH79" s="422">
        <v>0</v>
      </c>
      <c r="EI79" s="19"/>
      <c r="EJ79" s="20"/>
      <c r="EK79" s="315"/>
      <c r="EL79" s="315"/>
      <c r="EM79" s="20">
        <v>0</v>
      </c>
      <c r="EN79" s="413"/>
      <c r="EP79" s="151"/>
    </row>
    <row r="80" spans="4:146" ht="12.75" hidden="1" customHeight="1" x14ac:dyDescent="0.3">
      <c r="D80" s="151" t="s">
        <v>513</v>
      </c>
      <c r="F80" s="402"/>
      <c r="G80" s="402"/>
      <c r="H80" s="422">
        <v>0</v>
      </c>
      <c r="I80" s="19"/>
      <c r="J80" s="20"/>
      <c r="K80" s="315"/>
      <c r="L80" s="315"/>
      <c r="M80" s="422">
        <v>0</v>
      </c>
      <c r="N80" s="19"/>
      <c r="O80" s="20"/>
      <c r="P80" s="315"/>
      <c r="Q80" s="315"/>
      <c r="R80" s="422">
        <v>0</v>
      </c>
      <c r="S80" s="19"/>
      <c r="T80" s="20"/>
      <c r="U80" s="315"/>
      <c r="V80" s="315"/>
      <c r="W80" s="422">
        <v>0</v>
      </c>
      <c r="X80" s="19"/>
      <c r="Y80" s="20"/>
      <c r="Z80" s="315"/>
      <c r="AA80" s="315"/>
      <c r="AB80" s="422">
        <v>0</v>
      </c>
      <c r="AC80" s="19"/>
      <c r="AD80" s="20"/>
      <c r="AE80" s="315"/>
      <c r="AF80" s="315"/>
      <c r="AG80" s="422">
        <v>0</v>
      </c>
      <c r="AH80" s="19"/>
      <c r="AI80" s="20"/>
      <c r="AJ80" s="315"/>
      <c r="AK80" s="315"/>
      <c r="AL80" s="422">
        <v>0</v>
      </c>
      <c r="AM80" s="19"/>
      <c r="AN80" s="20"/>
      <c r="AO80" s="315"/>
      <c r="AP80" s="315"/>
      <c r="AQ80" s="422">
        <v>0</v>
      </c>
      <c r="AR80" s="19"/>
      <c r="AS80" s="20"/>
      <c r="AT80" s="315"/>
      <c r="AU80" s="315"/>
      <c r="AV80" s="422">
        <v>0</v>
      </c>
      <c r="AW80" s="19"/>
      <c r="AX80" s="20"/>
      <c r="AY80" s="315"/>
      <c r="AZ80" s="315"/>
      <c r="BA80" s="422">
        <v>0</v>
      </c>
      <c r="BB80" s="19"/>
      <c r="BC80" s="20"/>
      <c r="BD80" s="315"/>
      <c r="BE80" s="315"/>
      <c r="BF80" s="422">
        <v>0</v>
      </c>
      <c r="BG80" s="19"/>
      <c r="BH80" s="20"/>
      <c r="BI80" s="315"/>
      <c r="BJ80" s="315"/>
      <c r="BK80" s="422">
        <v>0</v>
      </c>
      <c r="BL80" s="19"/>
      <c r="BM80" s="20"/>
      <c r="BN80" s="315"/>
      <c r="BO80" s="315"/>
      <c r="BP80" s="422">
        <v>0</v>
      </c>
      <c r="BQ80" s="19"/>
      <c r="BR80" s="20"/>
      <c r="BS80" s="315"/>
      <c r="BT80" s="315"/>
      <c r="BU80" s="20">
        <v>0</v>
      </c>
      <c r="BV80" s="19"/>
      <c r="BW80" s="20"/>
      <c r="BX80" s="315"/>
      <c r="BY80" s="315"/>
      <c r="BZ80" s="422">
        <v>0</v>
      </c>
      <c r="CA80" s="19"/>
      <c r="CB80" s="20"/>
      <c r="CC80" s="315"/>
      <c r="CD80" s="315"/>
      <c r="CE80" s="422">
        <v>0</v>
      </c>
      <c r="CF80" s="19"/>
      <c r="CG80" s="20"/>
      <c r="CH80" s="315"/>
      <c r="CI80" s="315"/>
      <c r="CJ80" s="422">
        <v>0</v>
      </c>
      <c r="CK80" s="19"/>
      <c r="CL80" s="20"/>
      <c r="CM80" s="315"/>
      <c r="CN80" s="315"/>
      <c r="CO80" s="422">
        <v>0</v>
      </c>
      <c r="CP80" s="19"/>
      <c r="CQ80" s="20"/>
      <c r="CR80" s="315"/>
      <c r="CS80" s="315"/>
      <c r="CT80" s="422">
        <v>0</v>
      </c>
      <c r="CU80" s="19"/>
      <c r="CV80" s="20"/>
      <c r="CW80" s="315"/>
      <c r="CX80" s="315"/>
      <c r="CY80" s="422">
        <v>0</v>
      </c>
      <c r="CZ80" s="19"/>
      <c r="DA80" s="20"/>
      <c r="DB80" s="315"/>
      <c r="DC80" s="315"/>
      <c r="DD80" s="422">
        <v>0</v>
      </c>
      <c r="DE80" s="19"/>
      <c r="DF80" s="20"/>
      <c r="DG80" s="315"/>
      <c r="DH80" s="315"/>
      <c r="DI80" s="422">
        <v>0</v>
      </c>
      <c r="DJ80" s="19"/>
      <c r="DK80" s="20"/>
      <c r="DL80" s="315"/>
      <c r="DM80" s="315"/>
      <c r="DN80" s="422">
        <v>0</v>
      </c>
      <c r="DO80" s="19"/>
      <c r="DP80" s="20"/>
      <c r="DQ80" s="315"/>
      <c r="DR80" s="315"/>
      <c r="DS80" s="422">
        <v>0</v>
      </c>
      <c r="DT80" s="19"/>
      <c r="DU80" s="20"/>
      <c r="DV80" s="315"/>
      <c r="DW80" s="315"/>
      <c r="DX80" s="422">
        <v>0</v>
      </c>
      <c r="DY80" s="19"/>
      <c r="DZ80" s="20"/>
      <c r="EA80" s="315"/>
      <c r="EB80" s="315"/>
      <c r="EC80" s="422">
        <v>0</v>
      </c>
      <c r="ED80" s="19"/>
      <c r="EE80" s="20"/>
      <c r="EF80" s="315"/>
      <c r="EG80" s="315"/>
      <c r="EH80" s="422">
        <v>0</v>
      </c>
      <c r="EI80" s="19"/>
      <c r="EJ80" s="20"/>
      <c r="EK80" s="315"/>
      <c r="EL80" s="315"/>
      <c r="EM80" s="20">
        <v>0</v>
      </c>
      <c r="EN80" s="413"/>
      <c r="EP80" s="151"/>
    </row>
    <row r="81" spans="4:146" ht="12.75" hidden="1" customHeight="1" x14ac:dyDescent="0.3">
      <c r="D81" s="151" t="s">
        <v>437</v>
      </c>
      <c r="F81" s="402"/>
      <c r="G81" s="402"/>
      <c r="H81" s="422">
        <v>0</v>
      </c>
      <c r="I81" s="19"/>
      <c r="J81" s="20"/>
      <c r="K81" s="315"/>
      <c r="L81" s="315"/>
      <c r="M81" s="422">
        <v>0</v>
      </c>
      <c r="N81" s="19"/>
      <c r="O81" s="20"/>
      <c r="P81" s="315"/>
      <c r="Q81" s="315"/>
      <c r="R81" s="422">
        <v>0</v>
      </c>
      <c r="S81" s="19"/>
      <c r="T81" s="20"/>
      <c r="U81" s="315"/>
      <c r="V81" s="315"/>
      <c r="W81" s="422">
        <v>0</v>
      </c>
      <c r="X81" s="19"/>
      <c r="Y81" s="20"/>
      <c r="Z81" s="315"/>
      <c r="AA81" s="315"/>
      <c r="AB81" s="422">
        <v>0</v>
      </c>
      <c r="AC81" s="19"/>
      <c r="AD81" s="20"/>
      <c r="AE81" s="315"/>
      <c r="AF81" s="315"/>
      <c r="AG81" s="422">
        <v>0</v>
      </c>
      <c r="AH81" s="19"/>
      <c r="AI81" s="20"/>
      <c r="AJ81" s="315"/>
      <c r="AK81" s="315"/>
      <c r="AL81" s="422">
        <v>0</v>
      </c>
      <c r="AM81" s="19"/>
      <c r="AN81" s="20"/>
      <c r="AO81" s="315"/>
      <c r="AP81" s="315"/>
      <c r="AQ81" s="422">
        <v>0</v>
      </c>
      <c r="AR81" s="19"/>
      <c r="AS81" s="20"/>
      <c r="AT81" s="315"/>
      <c r="AU81" s="315"/>
      <c r="AV81" s="422">
        <v>0</v>
      </c>
      <c r="AW81" s="19"/>
      <c r="AX81" s="20"/>
      <c r="AY81" s="315"/>
      <c r="AZ81" s="315"/>
      <c r="BA81" s="422">
        <v>0</v>
      </c>
      <c r="BB81" s="19"/>
      <c r="BC81" s="20"/>
      <c r="BD81" s="315"/>
      <c r="BE81" s="315"/>
      <c r="BF81" s="422">
        <v>0</v>
      </c>
      <c r="BG81" s="19"/>
      <c r="BH81" s="20"/>
      <c r="BI81" s="315"/>
      <c r="BJ81" s="315"/>
      <c r="BK81" s="422">
        <v>0</v>
      </c>
      <c r="BL81" s="19"/>
      <c r="BM81" s="20"/>
      <c r="BN81" s="315"/>
      <c r="BO81" s="315"/>
      <c r="BP81" s="422">
        <v>0</v>
      </c>
      <c r="BQ81" s="19"/>
      <c r="BR81" s="20"/>
      <c r="BS81" s="315"/>
      <c r="BT81" s="315"/>
      <c r="BU81" s="20">
        <v>0</v>
      </c>
      <c r="BV81" s="19"/>
      <c r="BW81" s="20"/>
      <c r="BX81" s="315"/>
      <c r="BY81" s="315"/>
      <c r="BZ81" s="422">
        <v>0</v>
      </c>
      <c r="CA81" s="19"/>
      <c r="CB81" s="20"/>
      <c r="CC81" s="315"/>
      <c r="CD81" s="315"/>
      <c r="CE81" s="422">
        <v>0</v>
      </c>
      <c r="CF81" s="19"/>
      <c r="CG81" s="20"/>
      <c r="CH81" s="315"/>
      <c r="CI81" s="315"/>
      <c r="CJ81" s="422">
        <v>0</v>
      </c>
      <c r="CK81" s="19"/>
      <c r="CL81" s="20"/>
      <c r="CM81" s="315"/>
      <c r="CN81" s="315"/>
      <c r="CO81" s="422">
        <v>0</v>
      </c>
      <c r="CP81" s="19"/>
      <c r="CQ81" s="20"/>
      <c r="CR81" s="315"/>
      <c r="CS81" s="315"/>
      <c r="CT81" s="422">
        <v>0</v>
      </c>
      <c r="CU81" s="19"/>
      <c r="CV81" s="20"/>
      <c r="CW81" s="315"/>
      <c r="CX81" s="315"/>
      <c r="CY81" s="422">
        <v>0</v>
      </c>
      <c r="CZ81" s="19"/>
      <c r="DA81" s="20"/>
      <c r="DB81" s="315"/>
      <c r="DC81" s="315"/>
      <c r="DD81" s="422">
        <v>0</v>
      </c>
      <c r="DE81" s="19"/>
      <c r="DF81" s="20"/>
      <c r="DG81" s="315"/>
      <c r="DH81" s="315"/>
      <c r="DI81" s="422">
        <v>0</v>
      </c>
      <c r="DJ81" s="19"/>
      <c r="DK81" s="20"/>
      <c r="DL81" s="315"/>
      <c r="DM81" s="315"/>
      <c r="DN81" s="422">
        <v>0</v>
      </c>
      <c r="DO81" s="19"/>
      <c r="DP81" s="20"/>
      <c r="DQ81" s="315"/>
      <c r="DR81" s="315"/>
      <c r="DS81" s="422">
        <v>0</v>
      </c>
      <c r="DT81" s="19"/>
      <c r="DU81" s="20"/>
      <c r="DV81" s="315"/>
      <c r="DW81" s="315"/>
      <c r="DX81" s="422">
        <v>0</v>
      </c>
      <c r="DY81" s="19"/>
      <c r="DZ81" s="20"/>
      <c r="EA81" s="315"/>
      <c r="EB81" s="315"/>
      <c r="EC81" s="422">
        <v>0</v>
      </c>
      <c r="ED81" s="19"/>
      <c r="EE81" s="20"/>
      <c r="EF81" s="315"/>
      <c r="EG81" s="315"/>
      <c r="EH81" s="422">
        <v>0</v>
      </c>
      <c r="EI81" s="19"/>
      <c r="EJ81" s="20"/>
      <c r="EK81" s="315"/>
      <c r="EL81" s="315"/>
      <c r="EM81" s="20">
        <v>0</v>
      </c>
      <c r="EN81" s="413"/>
      <c r="EP81" s="151"/>
    </row>
    <row r="82" spans="4:146" ht="12.75" hidden="1" customHeight="1" x14ac:dyDescent="0.3">
      <c r="D82" s="151" t="s">
        <v>438</v>
      </c>
      <c r="F82" s="402"/>
      <c r="G82" s="402"/>
      <c r="H82" s="422">
        <v>0</v>
      </c>
      <c r="I82" s="19"/>
      <c r="J82" s="20"/>
      <c r="K82" s="315"/>
      <c r="L82" s="315"/>
      <c r="M82" s="422">
        <v>0</v>
      </c>
      <c r="N82" s="19"/>
      <c r="O82" s="20"/>
      <c r="P82" s="315"/>
      <c r="Q82" s="315"/>
      <c r="R82" s="422">
        <v>0</v>
      </c>
      <c r="S82" s="19"/>
      <c r="T82" s="20"/>
      <c r="U82" s="315"/>
      <c r="V82" s="315"/>
      <c r="W82" s="422">
        <v>0</v>
      </c>
      <c r="X82" s="19"/>
      <c r="Y82" s="20"/>
      <c r="Z82" s="315"/>
      <c r="AA82" s="315"/>
      <c r="AB82" s="422">
        <v>0</v>
      </c>
      <c r="AC82" s="19"/>
      <c r="AD82" s="20"/>
      <c r="AE82" s="315"/>
      <c r="AF82" s="315"/>
      <c r="AG82" s="422">
        <v>0</v>
      </c>
      <c r="AH82" s="19"/>
      <c r="AI82" s="20"/>
      <c r="AJ82" s="315"/>
      <c r="AK82" s="315"/>
      <c r="AL82" s="422">
        <v>0</v>
      </c>
      <c r="AM82" s="19"/>
      <c r="AN82" s="20"/>
      <c r="AO82" s="315"/>
      <c r="AP82" s="315"/>
      <c r="AQ82" s="422">
        <v>0</v>
      </c>
      <c r="AR82" s="19"/>
      <c r="AS82" s="20"/>
      <c r="AT82" s="315"/>
      <c r="AU82" s="315"/>
      <c r="AV82" s="422">
        <v>0</v>
      </c>
      <c r="AW82" s="19"/>
      <c r="AX82" s="20"/>
      <c r="AY82" s="315"/>
      <c r="AZ82" s="315"/>
      <c r="BA82" s="422">
        <v>0</v>
      </c>
      <c r="BB82" s="19"/>
      <c r="BC82" s="20"/>
      <c r="BD82" s="315"/>
      <c r="BE82" s="315"/>
      <c r="BF82" s="422">
        <v>0</v>
      </c>
      <c r="BG82" s="19"/>
      <c r="BH82" s="20"/>
      <c r="BI82" s="315"/>
      <c r="BJ82" s="315"/>
      <c r="BK82" s="422">
        <v>0</v>
      </c>
      <c r="BL82" s="19"/>
      <c r="BM82" s="20"/>
      <c r="BN82" s="315"/>
      <c r="BO82" s="315"/>
      <c r="BP82" s="422">
        <v>0</v>
      </c>
      <c r="BQ82" s="19"/>
      <c r="BR82" s="20"/>
      <c r="BS82" s="315"/>
      <c r="BT82" s="315"/>
      <c r="BU82" s="20">
        <v>0</v>
      </c>
      <c r="BV82" s="19"/>
      <c r="BW82" s="20"/>
      <c r="BX82" s="315"/>
      <c r="BY82" s="315"/>
      <c r="BZ82" s="422">
        <v>0</v>
      </c>
      <c r="CA82" s="19"/>
      <c r="CB82" s="20"/>
      <c r="CC82" s="315"/>
      <c r="CD82" s="315"/>
      <c r="CE82" s="422">
        <v>0</v>
      </c>
      <c r="CF82" s="19"/>
      <c r="CG82" s="20"/>
      <c r="CH82" s="315"/>
      <c r="CI82" s="315"/>
      <c r="CJ82" s="422">
        <v>0</v>
      </c>
      <c r="CK82" s="19"/>
      <c r="CL82" s="20"/>
      <c r="CM82" s="315"/>
      <c r="CN82" s="315"/>
      <c r="CO82" s="422">
        <v>0</v>
      </c>
      <c r="CP82" s="19"/>
      <c r="CQ82" s="20"/>
      <c r="CR82" s="315"/>
      <c r="CS82" s="315"/>
      <c r="CT82" s="422">
        <v>0</v>
      </c>
      <c r="CU82" s="19"/>
      <c r="CV82" s="20"/>
      <c r="CW82" s="315"/>
      <c r="CX82" s="315"/>
      <c r="CY82" s="422">
        <v>0</v>
      </c>
      <c r="CZ82" s="19"/>
      <c r="DA82" s="20"/>
      <c r="DB82" s="315"/>
      <c r="DC82" s="315"/>
      <c r="DD82" s="422">
        <v>0</v>
      </c>
      <c r="DE82" s="19"/>
      <c r="DF82" s="20"/>
      <c r="DG82" s="315"/>
      <c r="DH82" s="315"/>
      <c r="DI82" s="422">
        <v>0</v>
      </c>
      <c r="DJ82" s="19"/>
      <c r="DK82" s="20"/>
      <c r="DL82" s="315"/>
      <c r="DM82" s="315"/>
      <c r="DN82" s="422">
        <v>0</v>
      </c>
      <c r="DO82" s="19"/>
      <c r="DP82" s="20"/>
      <c r="DQ82" s="315"/>
      <c r="DR82" s="315"/>
      <c r="DS82" s="422">
        <v>0</v>
      </c>
      <c r="DT82" s="19"/>
      <c r="DU82" s="20"/>
      <c r="DV82" s="315"/>
      <c r="DW82" s="315"/>
      <c r="DX82" s="422">
        <v>0</v>
      </c>
      <c r="DY82" s="19"/>
      <c r="DZ82" s="20"/>
      <c r="EA82" s="315"/>
      <c r="EB82" s="315"/>
      <c r="EC82" s="422">
        <v>0</v>
      </c>
      <c r="ED82" s="19"/>
      <c r="EE82" s="20"/>
      <c r="EF82" s="315"/>
      <c r="EG82" s="315"/>
      <c r="EH82" s="422">
        <v>0</v>
      </c>
      <c r="EI82" s="19"/>
      <c r="EJ82" s="20"/>
      <c r="EK82" s="315"/>
      <c r="EL82" s="315"/>
      <c r="EM82" s="20">
        <v>0</v>
      </c>
      <c r="EN82" s="413"/>
      <c r="EP82" s="151"/>
    </row>
    <row r="83" spans="4:146" ht="12.75" hidden="1" customHeight="1" x14ac:dyDescent="0.3">
      <c r="D83" s="151" t="s">
        <v>439</v>
      </c>
      <c r="F83" s="402"/>
      <c r="G83" s="402"/>
      <c r="H83" s="422">
        <v>0</v>
      </c>
      <c r="I83" s="19"/>
      <c r="J83" s="20"/>
      <c r="K83" s="315"/>
      <c r="L83" s="315"/>
      <c r="M83" s="422">
        <v>0</v>
      </c>
      <c r="N83" s="19"/>
      <c r="O83" s="20"/>
      <c r="P83" s="315"/>
      <c r="Q83" s="315"/>
      <c r="R83" s="422">
        <v>0</v>
      </c>
      <c r="S83" s="19"/>
      <c r="T83" s="20"/>
      <c r="U83" s="315"/>
      <c r="V83" s="315"/>
      <c r="W83" s="422">
        <v>0</v>
      </c>
      <c r="X83" s="19"/>
      <c r="Y83" s="20"/>
      <c r="Z83" s="315"/>
      <c r="AA83" s="315"/>
      <c r="AB83" s="422">
        <v>0</v>
      </c>
      <c r="AC83" s="19"/>
      <c r="AD83" s="20"/>
      <c r="AE83" s="315"/>
      <c r="AF83" s="315"/>
      <c r="AG83" s="422">
        <v>0</v>
      </c>
      <c r="AH83" s="19"/>
      <c r="AI83" s="20"/>
      <c r="AJ83" s="315"/>
      <c r="AK83" s="315"/>
      <c r="AL83" s="422">
        <v>0</v>
      </c>
      <c r="AM83" s="19"/>
      <c r="AN83" s="20"/>
      <c r="AO83" s="315"/>
      <c r="AP83" s="315"/>
      <c r="AQ83" s="422">
        <v>0</v>
      </c>
      <c r="AR83" s="19"/>
      <c r="AS83" s="20"/>
      <c r="AT83" s="315"/>
      <c r="AU83" s="315"/>
      <c r="AV83" s="422">
        <v>0</v>
      </c>
      <c r="AW83" s="19"/>
      <c r="AX83" s="20"/>
      <c r="AY83" s="315"/>
      <c r="AZ83" s="315"/>
      <c r="BA83" s="422">
        <v>0</v>
      </c>
      <c r="BB83" s="19"/>
      <c r="BC83" s="20"/>
      <c r="BD83" s="315"/>
      <c r="BE83" s="315"/>
      <c r="BF83" s="422">
        <v>0</v>
      </c>
      <c r="BG83" s="19"/>
      <c r="BH83" s="20"/>
      <c r="BI83" s="315"/>
      <c r="BJ83" s="315"/>
      <c r="BK83" s="422">
        <v>0</v>
      </c>
      <c r="BL83" s="19"/>
      <c r="BM83" s="20"/>
      <c r="BN83" s="315"/>
      <c r="BO83" s="315"/>
      <c r="BP83" s="422">
        <v>0</v>
      </c>
      <c r="BQ83" s="19"/>
      <c r="BR83" s="20"/>
      <c r="BS83" s="315"/>
      <c r="BT83" s="315"/>
      <c r="BU83" s="20">
        <v>0</v>
      </c>
      <c r="BV83" s="19"/>
      <c r="BW83" s="20"/>
      <c r="BX83" s="315"/>
      <c r="BY83" s="315"/>
      <c r="BZ83" s="422">
        <v>0</v>
      </c>
      <c r="CA83" s="19"/>
      <c r="CB83" s="20"/>
      <c r="CC83" s="315"/>
      <c r="CD83" s="315"/>
      <c r="CE83" s="422">
        <v>0</v>
      </c>
      <c r="CF83" s="19"/>
      <c r="CG83" s="20"/>
      <c r="CH83" s="315"/>
      <c r="CI83" s="315"/>
      <c r="CJ83" s="422">
        <v>0</v>
      </c>
      <c r="CK83" s="19"/>
      <c r="CL83" s="20"/>
      <c r="CM83" s="315"/>
      <c r="CN83" s="315"/>
      <c r="CO83" s="422">
        <v>0</v>
      </c>
      <c r="CP83" s="19"/>
      <c r="CQ83" s="20"/>
      <c r="CR83" s="315"/>
      <c r="CS83" s="315"/>
      <c r="CT83" s="422">
        <v>0</v>
      </c>
      <c r="CU83" s="19"/>
      <c r="CV83" s="20"/>
      <c r="CW83" s="315"/>
      <c r="CX83" s="315"/>
      <c r="CY83" s="422">
        <v>0</v>
      </c>
      <c r="CZ83" s="19"/>
      <c r="DA83" s="20"/>
      <c r="DB83" s="315"/>
      <c r="DC83" s="315"/>
      <c r="DD83" s="422">
        <v>0</v>
      </c>
      <c r="DE83" s="19"/>
      <c r="DF83" s="20"/>
      <c r="DG83" s="315"/>
      <c r="DH83" s="315"/>
      <c r="DI83" s="422">
        <v>0</v>
      </c>
      <c r="DJ83" s="19"/>
      <c r="DK83" s="20"/>
      <c r="DL83" s="315"/>
      <c r="DM83" s="315"/>
      <c r="DN83" s="422">
        <v>0</v>
      </c>
      <c r="DO83" s="19"/>
      <c r="DP83" s="20"/>
      <c r="DQ83" s="315"/>
      <c r="DR83" s="315"/>
      <c r="DS83" s="422">
        <v>0</v>
      </c>
      <c r="DT83" s="19"/>
      <c r="DU83" s="20"/>
      <c r="DV83" s="315"/>
      <c r="DW83" s="315"/>
      <c r="DX83" s="422">
        <v>0</v>
      </c>
      <c r="DY83" s="19"/>
      <c r="DZ83" s="20"/>
      <c r="EA83" s="315"/>
      <c r="EB83" s="315"/>
      <c r="EC83" s="422">
        <v>0</v>
      </c>
      <c r="ED83" s="19"/>
      <c r="EE83" s="20"/>
      <c r="EF83" s="315"/>
      <c r="EG83" s="315"/>
      <c r="EH83" s="422">
        <v>0</v>
      </c>
      <c r="EI83" s="19"/>
      <c r="EJ83" s="20"/>
      <c r="EK83" s="315"/>
      <c r="EL83" s="315"/>
      <c r="EM83" s="20">
        <v>0</v>
      </c>
      <c r="EN83" s="413"/>
      <c r="EP83" s="151"/>
    </row>
    <row r="84" spans="4:146" ht="12.75" hidden="1" customHeight="1" x14ac:dyDescent="0.3">
      <c r="D84" s="151" t="s">
        <v>441</v>
      </c>
      <c r="F84" s="402"/>
      <c r="G84" s="402"/>
      <c r="H84" s="422">
        <v>0</v>
      </c>
      <c r="I84" s="19"/>
      <c r="J84" s="20"/>
      <c r="K84" s="315"/>
      <c r="L84" s="315"/>
      <c r="M84" s="422">
        <v>0</v>
      </c>
      <c r="N84" s="19"/>
      <c r="O84" s="20"/>
      <c r="P84" s="315"/>
      <c r="Q84" s="315"/>
      <c r="R84" s="422">
        <v>0</v>
      </c>
      <c r="S84" s="19"/>
      <c r="T84" s="20"/>
      <c r="U84" s="315"/>
      <c r="V84" s="315"/>
      <c r="W84" s="422">
        <v>0</v>
      </c>
      <c r="X84" s="19"/>
      <c r="Y84" s="20"/>
      <c r="Z84" s="315"/>
      <c r="AA84" s="315"/>
      <c r="AB84" s="422">
        <v>0</v>
      </c>
      <c r="AC84" s="19"/>
      <c r="AD84" s="20"/>
      <c r="AE84" s="315"/>
      <c r="AF84" s="315"/>
      <c r="AG84" s="422">
        <v>0</v>
      </c>
      <c r="AH84" s="19"/>
      <c r="AI84" s="20"/>
      <c r="AJ84" s="315"/>
      <c r="AK84" s="315"/>
      <c r="AL84" s="422">
        <v>0</v>
      </c>
      <c r="AM84" s="19"/>
      <c r="AN84" s="20"/>
      <c r="AO84" s="315"/>
      <c r="AP84" s="315"/>
      <c r="AQ84" s="422">
        <v>0</v>
      </c>
      <c r="AR84" s="19"/>
      <c r="AS84" s="20"/>
      <c r="AT84" s="315"/>
      <c r="AU84" s="315"/>
      <c r="AV84" s="422">
        <v>0</v>
      </c>
      <c r="AW84" s="19"/>
      <c r="AX84" s="20"/>
      <c r="AY84" s="315"/>
      <c r="AZ84" s="315"/>
      <c r="BA84" s="422">
        <v>0</v>
      </c>
      <c r="BB84" s="19"/>
      <c r="BC84" s="20"/>
      <c r="BD84" s="315"/>
      <c r="BE84" s="315"/>
      <c r="BF84" s="422">
        <v>0</v>
      </c>
      <c r="BG84" s="19"/>
      <c r="BH84" s="20"/>
      <c r="BI84" s="315"/>
      <c r="BJ84" s="315"/>
      <c r="BK84" s="422">
        <v>0</v>
      </c>
      <c r="BL84" s="19"/>
      <c r="BM84" s="20"/>
      <c r="BN84" s="315"/>
      <c r="BO84" s="315"/>
      <c r="BP84" s="422">
        <v>0</v>
      </c>
      <c r="BQ84" s="19"/>
      <c r="BR84" s="20"/>
      <c r="BS84" s="315"/>
      <c r="BT84" s="315"/>
      <c r="BU84" s="20">
        <v>0</v>
      </c>
      <c r="BV84" s="19"/>
      <c r="BW84" s="20"/>
      <c r="BX84" s="315"/>
      <c r="BY84" s="315"/>
      <c r="BZ84" s="422">
        <v>0</v>
      </c>
      <c r="CA84" s="19"/>
      <c r="CB84" s="20"/>
      <c r="CC84" s="315"/>
      <c r="CD84" s="315"/>
      <c r="CE84" s="422">
        <v>0</v>
      </c>
      <c r="CF84" s="19"/>
      <c r="CG84" s="20"/>
      <c r="CH84" s="315"/>
      <c r="CI84" s="315"/>
      <c r="CJ84" s="422">
        <v>0</v>
      </c>
      <c r="CK84" s="19"/>
      <c r="CL84" s="20"/>
      <c r="CM84" s="315"/>
      <c r="CN84" s="315"/>
      <c r="CO84" s="422">
        <v>0</v>
      </c>
      <c r="CP84" s="19"/>
      <c r="CQ84" s="20"/>
      <c r="CR84" s="315"/>
      <c r="CS84" s="315"/>
      <c r="CT84" s="422">
        <v>0</v>
      </c>
      <c r="CU84" s="19"/>
      <c r="CV84" s="20"/>
      <c r="CW84" s="315"/>
      <c r="CX84" s="315"/>
      <c r="CY84" s="422">
        <v>0</v>
      </c>
      <c r="CZ84" s="19"/>
      <c r="DA84" s="20"/>
      <c r="DB84" s="315"/>
      <c r="DC84" s="315"/>
      <c r="DD84" s="422">
        <v>0</v>
      </c>
      <c r="DE84" s="19"/>
      <c r="DF84" s="20"/>
      <c r="DG84" s="315"/>
      <c r="DH84" s="315"/>
      <c r="DI84" s="422">
        <v>0</v>
      </c>
      <c r="DJ84" s="19"/>
      <c r="DK84" s="20"/>
      <c r="DL84" s="315"/>
      <c r="DM84" s="315"/>
      <c r="DN84" s="422">
        <v>0</v>
      </c>
      <c r="DO84" s="19"/>
      <c r="DP84" s="20"/>
      <c r="DQ84" s="315"/>
      <c r="DR84" s="315"/>
      <c r="DS84" s="422">
        <v>0</v>
      </c>
      <c r="DT84" s="19"/>
      <c r="DU84" s="20"/>
      <c r="DV84" s="315"/>
      <c r="DW84" s="315"/>
      <c r="DX84" s="422">
        <v>0</v>
      </c>
      <c r="DY84" s="19"/>
      <c r="DZ84" s="20"/>
      <c r="EA84" s="315"/>
      <c r="EB84" s="315"/>
      <c r="EC84" s="422">
        <v>0</v>
      </c>
      <c r="ED84" s="19"/>
      <c r="EE84" s="20"/>
      <c r="EF84" s="315"/>
      <c r="EG84" s="315"/>
      <c r="EH84" s="422">
        <v>0</v>
      </c>
      <c r="EI84" s="19"/>
      <c r="EJ84" s="20"/>
      <c r="EK84" s="315"/>
      <c r="EL84" s="315"/>
      <c r="EM84" s="20">
        <v>0</v>
      </c>
      <c r="EN84" s="413"/>
      <c r="EP84" s="151"/>
    </row>
    <row r="85" spans="4:146" ht="12.75" hidden="1" customHeight="1" x14ac:dyDescent="0.3">
      <c r="D85" s="151" t="s">
        <v>442</v>
      </c>
      <c r="F85" s="402"/>
      <c r="G85" s="402"/>
      <c r="H85" s="422">
        <v>0</v>
      </c>
      <c r="I85" s="19"/>
      <c r="J85" s="20"/>
      <c r="K85" s="315"/>
      <c r="L85" s="315"/>
      <c r="M85" s="422">
        <v>0</v>
      </c>
      <c r="N85" s="19"/>
      <c r="O85" s="20"/>
      <c r="P85" s="315"/>
      <c r="Q85" s="315"/>
      <c r="R85" s="422">
        <v>0</v>
      </c>
      <c r="S85" s="19"/>
      <c r="T85" s="20"/>
      <c r="U85" s="315"/>
      <c r="V85" s="315"/>
      <c r="W85" s="422">
        <v>0</v>
      </c>
      <c r="X85" s="19"/>
      <c r="Y85" s="20"/>
      <c r="Z85" s="315"/>
      <c r="AA85" s="315"/>
      <c r="AB85" s="422">
        <v>0</v>
      </c>
      <c r="AC85" s="19"/>
      <c r="AD85" s="20"/>
      <c r="AE85" s="315"/>
      <c r="AF85" s="315"/>
      <c r="AG85" s="422">
        <v>0</v>
      </c>
      <c r="AH85" s="19"/>
      <c r="AI85" s="20"/>
      <c r="AJ85" s="315"/>
      <c r="AK85" s="315"/>
      <c r="AL85" s="422">
        <v>0</v>
      </c>
      <c r="AM85" s="19"/>
      <c r="AN85" s="20"/>
      <c r="AO85" s="315"/>
      <c r="AP85" s="315"/>
      <c r="AQ85" s="422">
        <v>0</v>
      </c>
      <c r="AR85" s="19"/>
      <c r="AS85" s="20"/>
      <c r="AT85" s="315"/>
      <c r="AU85" s="315"/>
      <c r="AV85" s="422">
        <v>0</v>
      </c>
      <c r="AW85" s="19"/>
      <c r="AX85" s="20"/>
      <c r="AY85" s="315"/>
      <c r="AZ85" s="315"/>
      <c r="BA85" s="422">
        <v>0</v>
      </c>
      <c r="BB85" s="19"/>
      <c r="BC85" s="20"/>
      <c r="BD85" s="315"/>
      <c r="BE85" s="315"/>
      <c r="BF85" s="422">
        <v>0</v>
      </c>
      <c r="BG85" s="19"/>
      <c r="BH85" s="20"/>
      <c r="BI85" s="315"/>
      <c r="BJ85" s="315"/>
      <c r="BK85" s="422">
        <v>0</v>
      </c>
      <c r="BL85" s="19"/>
      <c r="BM85" s="20"/>
      <c r="BN85" s="315"/>
      <c r="BO85" s="315"/>
      <c r="BP85" s="422">
        <v>0</v>
      </c>
      <c r="BQ85" s="19"/>
      <c r="BR85" s="20"/>
      <c r="BS85" s="315"/>
      <c r="BT85" s="315"/>
      <c r="BU85" s="20">
        <v>0</v>
      </c>
      <c r="BV85" s="19"/>
      <c r="BW85" s="20"/>
      <c r="BX85" s="315"/>
      <c r="BY85" s="315"/>
      <c r="BZ85" s="422">
        <v>0</v>
      </c>
      <c r="CA85" s="19"/>
      <c r="CB85" s="20"/>
      <c r="CC85" s="315"/>
      <c r="CD85" s="315"/>
      <c r="CE85" s="422">
        <v>0</v>
      </c>
      <c r="CF85" s="19"/>
      <c r="CG85" s="20"/>
      <c r="CH85" s="315"/>
      <c r="CI85" s="315"/>
      <c r="CJ85" s="422">
        <v>0</v>
      </c>
      <c r="CK85" s="19"/>
      <c r="CL85" s="20"/>
      <c r="CM85" s="315"/>
      <c r="CN85" s="315"/>
      <c r="CO85" s="422">
        <v>0</v>
      </c>
      <c r="CP85" s="19"/>
      <c r="CQ85" s="20"/>
      <c r="CR85" s="315"/>
      <c r="CS85" s="315"/>
      <c r="CT85" s="422">
        <v>0</v>
      </c>
      <c r="CU85" s="19"/>
      <c r="CV85" s="20"/>
      <c r="CW85" s="315"/>
      <c r="CX85" s="315"/>
      <c r="CY85" s="422">
        <v>0</v>
      </c>
      <c r="CZ85" s="19"/>
      <c r="DA85" s="20"/>
      <c r="DB85" s="315"/>
      <c r="DC85" s="315"/>
      <c r="DD85" s="422">
        <v>0</v>
      </c>
      <c r="DE85" s="19"/>
      <c r="DF85" s="20"/>
      <c r="DG85" s="315"/>
      <c r="DH85" s="315"/>
      <c r="DI85" s="422">
        <v>0</v>
      </c>
      <c r="DJ85" s="19"/>
      <c r="DK85" s="20"/>
      <c r="DL85" s="315"/>
      <c r="DM85" s="315"/>
      <c r="DN85" s="422">
        <v>0</v>
      </c>
      <c r="DO85" s="19"/>
      <c r="DP85" s="20"/>
      <c r="DQ85" s="315"/>
      <c r="DR85" s="315"/>
      <c r="DS85" s="422">
        <v>0</v>
      </c>
      <c r="DT85" s="19"/>
      <c r="DU85" s="20"/>
      <c r="DV85" s="315"/>
      <c r="DW85" s="315"/>
      <c r="DX85" s="422">
        <v>0</v>
      </c>
      <c r="DY85" s="19"/>
      <c r="DZ85" s="20"/>
      <c r="EA85" s="315"/>
      <c r="EB85" s="315"/>
      <c r="EC85" s="422">
        <v>0</v>
      </c>
      <c r="ED85" s="19"/>
      <c r="EE85" s="20"/>
      <c r="EF85" s="315"/>
      <c r="EG85" s="315"/>
      <c r="EH85" s="422">
        <v>0</v>
      </c>
      <c r="EI85" s="19"/>
      <c r="EJ85" s="20"/>
      <c r="EK85" s="315"/>
      <c r="EL85" s="315"/>
      <c r="EM85" s="20">
        <v>0</v>
      </c>
      <c r="EN85" s="413"/>
      <c r="EP85" s="151"/>
    </row>
    <row r="86" spans="4:146" ht="12.75" hidden="1" customHeight="1" x14ac:dyDescent="0.3">
      <c r="D86" s="151" t="s">
        <v>443</v>
      </c>
      <c r="F86" s="402"/>
      <c r="G86" s="402"/>
      <c r="H86" s="20">
        <v>0</v>
      </c>
      <c r="I86" s="19"/>
      <c r="J86" s="20"/>
      <c r="K86" s="315"/>
      <c r="L86" s="315"/>
      <c r="M86" s="20">
        <v>0</v>
      </c>
      <c r="N86" s="19"/>
      <c r="O86" s="20"/>
      <c r="P86" s="315"/>
      <c r="Q86" s="315"/>
      <c r="R86" s="20">
        <v>0</v>
      </c>
      <c r="S86" s="19"/>
      <c r="T86" s="20"/>
      <c r="U86" s="315"/>
      <c r="V86" s="315"/>
      <c r="W86" s="20">
        <v>0</v>
      </c>
      <c r="X86" s="19"/>
      <c r="Y86" s="20"/>
      <c r="Z86" s="315"/>
      <c r="AA86" s="315"/>
      <c r="AB86" s="20">
        <v>0</v>
      </c>
      <c r="AC86" s="19"/>
      <c r="AD86" s="20"/>
      <c r="AE86" s="315"/>
      <c r="AF86" s="315"/>
      <c r="AG86" s="20">
        <v>0</v>
      </c>
      <c r="AH86" s="19"/>
      <c r="AI86" s="20"/>
      <c r="AJ86" s="315"/>
      <c r="AK86" s="315"/>
      <c r="AL86" s="20">
        <v>0</v>
      </c>
      <c r="AM86" s="19"/>
      <c r="AN86" s="20"/>
      <c r="AO86" s="315"/>
      <c r="AP86" s="315"/>
      <c r="AQ86" s="20">
        <v>0</v>
      </c>
      <c r="AR86" s="19"/>
      <c r="AS86" s="20"/>
      <c r="AT86" s="315"/>
      <c r="AU86" s="315"/>
      <c r="AV86" s="20">
        <v>0</v>
      </c>
      <c r="AW86" s="19"/>
      <c r="AX86" s="20"/>
      <c r="AY86" s="315"/>
      <c r="AZ86" s="315"/>
      <c r="BA86" s="20">
        <v>0</v>
      </c>
      <c r="BB86" s="19"/>
      <c r="BC86" s="20"/>
      <c r="BD86" s="315"/>
      <c r="BE86" s="315"/>
      <c r="BF86" s="20">
        <v>0</v>
      </c>
      <c r="BG86" s="19"/>
      <c r="BH86" s="20"/>
      <c r="BI86" s="315"/>
      <c r="BJ86" s="315"/>
      <c r="BK86" s="20">
        <v>0</v>
      </c>
      <c r="BL86" s="19"/>
      <c r="BM86" s="20"/>
      <c r="BN86" s="315"/>
      <c r="BO86" s="315"/>
      <c r="BP86" s="20">
        <v>0</v>
      </c>
      <c r="BQ86" s="19"/>
      <c r="BR86" s="20"/>
      <c r="BS86" s="315"/>
      <c r="BT86" s="315"/>
      <c r="BU86" s="20">
        <v>0</v>
      </c>
      <c r="BV86" s="19"/>
      <c r="BW86" s="20"/>
      <c r="BX86" s="315"/>
      <c r="BY86" s="315"/>
      <c r="BZ86" s="20">
        <v>0</v>
      </c>
      <c r="CA86" s="19"/>
      <c r="CB86" s="20"/>
      <c r="CC86" s="315"/>
      <c r="CD86" s="315"/>
      <c r="CE86" s="20">
        <v>0</v>
      </c>
      <c r="CF86" s="19"/>
      <c r="CG86" s="20"/>
      <c r="CH86" s="315"/>
      <c r="CI86" s="315"/>
      <c r="CJ86" s="20">
        <v>0</v>
      </c>
      <c r="CK86" s="19"/>
      <c r="CL86" s="20"/>
      <c r="CM86" s="315"/>
      <c r="CN86" s="315"/>
      <c r="CO86" s="20">
        <v>0</v>
      </c>
      <c r="CP86" s="19"/>
      <c r="CQ86" s="20"/>
      <c r="CR86" s="315"/>
      <c r="CS86" s="315"/>
      <c r="CT86" s="20">
        <v>0</v>
      </c>
      <c r="CU86" s="19"/>
      <c r="CV86" s="20"/>
      <c r="CW86" s="315"/>
      <c r="CX86" s="315"/>
      <c r="CY86" s="20">
        <v>0</v>
      </c>
      <c r="CZ86" s="19"/>
      <c r="DA86" s="20"/>
      <c r="DB86" s="315"/>
      <c r="DC86" s="315"/>
      <c r="DD86" s="20">
        <v>0</v>
      </c>
      <c r="DE86" s="19"/>
      <c r="DF86" s="20"/>
      <c r="DG86" s="315"/>
      <c r="DH86" s="315"/>
      <c r="DI86" s="20">
        <v>0</v>
      </c>
      <c r="DJ86" s="19"/>
      <c r="DK86" s="20"/>
      <c r="DL86" s="315"/>
      <c r="DM86" s="315"/>
      <c r="DN86" s="20">
        <v>0</v>
      </c>
      <c r="DO86" s="19"/>
      <c r="DP86" s="20"/>
      <c r="DQ86" s="315"/>
      <c r="DR86" s="315"/>
      <c r="DS86" s="20">
        <v>0</v>
      </c>
      <c r="DT86" s="19"/>
      <c r="DU86" s="20"/>
      <c r="DV86" s="315"/>
      <c r="DW86" s="315"/>
      <c r="DX86" s="20">
        <v>0</v>
      </c>
      <c r="DY86" s="19"/>
      <c r="DZ86" s="20"/>
      <c r="EA86" s="315"/>
      <c r="EB86" s="315"/>
      <c r="EC86" s="20">
        <v>0</v>
      </c>
      <c r="ED86" s="19"/>
      <c r="EE86" s="20"/>
      <c r="EF86" s="315"/>
      <c r="EG86" s="315"/>
      <c r="EH86" s="20">
        <v>0</v>
      </c>
      <c r="EI86" s="19"/>
      <c r="EJ86" s="20"/>
      <c r="EK86" s="315"/>
      <c r="EL86" s="315"/>
      <c r="EM86" s="20">
        <v>0</v>
      </c>
      <c r="EN86" s="413"/>
      <c r="EP86" s="151"/>
    </row>
    <row r="87" spans="4:146" ht="12.75" hidden="1" customHeight="1" x14ac:dyDescent="0.3">
      <c r="D87" s="151" t="s">
        <v>446</v>
      </c>
      <c r="F87" s="402"/>
      <c r="G87" s="402"/>
      <c r="H87" s="20">
        <v>0</v>
      </c>
      <c r="I87" s="19"/>
      <c r="J87" s="20"/>
      <c r="K87" s="315"/>
      <c r="L87" s="315"/>
      <c r="M87" s="20">
        <v>0</v>
      </c>
      <c r="N87" s="19"/>
      <c r="O87" s="20"/>
      <c r="P87" s="315"/>
      <c r="Q87" s="315"/>
      <c r="R87" s="20">
        <v>0</v>
      </c>
      <c r="S87" s="19"/>
      <c r="T87" s="20"/>
      <c r="U87" s="315"/>
      <c r="V87" s="315"/>
      <c r="W87" s="20">
        <v>0</v>
      </c>
      <c r="X87" s="19"/>
      <c r="Y87" s="20"/>
      <c r="Z87" s="315"/>
      <c r="AA87" s="315"/>
      <c r="AB87" s="20">
        <v>0</v>
      </c>
      <c r="AC87" s="19"/>
      <c r="AD87" s="20"/>
      <c r="AE87" s="315"/>
      <c r="AF87" s="315"/>
      <c r="AG87" s="20">
        <v>0</v>
      </c>
      <c r="AH87" s="19"/>
      <c r="AI87" s="20"/>
      <c r="AJ87" s="315"/>
      <c r="AK87" s="315"/>
      <c r="AL87" s="20">
        <v>0</v>
      </c>
      <c r="AM87" s="19"/>
      <c r="AN87" s="20"/>
      <c r="AO87" s="315"/>
      <c r="AP87" s="315"/>
      <c r="AQ87" s="20">
        <v>0</v>
      </c>
      <c r="AR87" s="19"/>
      <c r="AS87" s="20"/>
      <c r="AT87" s="315"/>
      <c r="AU87" s="315"/>
      <c r="AV87" s="20">
        <v>0</v>
      </c>
      <c r="AW87" s="19"/>
      <c r="AX87" s="20"/>
      <c r="AY87" s="315"/>
      <c r="AZ87" s="315"/>
      <c r="BA87" s="20">
        <v>0</v>
      </c>
      <c r="BB87" s="19"/>
      <c r="BC87" s="20"/>
      <c r="BD87" s="315"/>
      <c r="BE87" s="315"/>
      <c r="BF87" s="20">
        <v>0</v>
      </c>
      <c r="BG87" s="19"/>
      <c r="BH87" s="20"/>
      <c r="BI87" s="315"/>
      <c r="BJ87" s="315"/>
      <c r="BK87" s="20">
        <v>0</v>
      </c>
      <c r="BL87" s="19"/>
      <c r="BM87" s="20"/>
      <c r="BN87" s="315"/>
      <c r="BO87" s="315"/>
      <c r="BP87" s="20">
        <v>0</v>
      </c>
      <c r="BQ87" s="19"/>
      <c r="BR87" s="20"/>
      <c r="BS87" s="315"/>
      <c r="BT87" s="315"/>
      <c r="BU87" s="20">
        <v>0</v>
      </c>
      <c r="BV87" s="19"/>
      <c r="BW87" s="20"/>
      <c r="BX87" s="315"/>
      <c r="BY87" s="315"/>
      <c r="BZ87" s="20">
        <v>0</v>
      </c>
      <c r="CA87" s="19"/>
      <c r="CB87" s="20"/>
      <c r="CC87" s="315"/>
      <c r="CD87" s="315"/>
      <c r="CE87" s="20">
        <v>0</v>
      </c>
      <c r="CF87" s="19"/>
      <c r="CG87" s="20"/>
      <c r="CH87" s="315"/>
      <c r="CI87" s="315"/>
      <c r="CJ87" s="20">
        <v>0</v>
      </c>
      <c r="CK87" s="19"/>
      <c r="CL87" s="20"/>
      <c r="CM87" s="315"/>
      <c r="CN87" s="315"/>
      <c r="CO87" s="20">
        <v>0</v>
      </c>
      <c r="CP87" s="19"/>
      <c r="CQ87" s="20"/>
      <c r="CR87" s="315"/>
      <c r="CS87" s="315"/>
      <c r="CT87" s="20">
        <v>0</v>
      </c>
      <c r="CU87" s="19"/>
      <c r="CV87" s="20"/>
      <c r="CW87" s="315"/>
      <c r="CX87" s="315"/>
      <c r="CY87" s="20">
        <v>0</v>
      </c>
      <c r="CZ87" s="19"/>
      <c r="DA87" s="20"/>
      <c r="DB87" s="315"/>
      <c r="DC87" s="315"/>
      <c r="DD87" s="20">
        <v>0</v>
      </c>
      <c r="DE87" s="19"/>
      <c r="DF87" s="20"/>
      <c r="DG87" s="315"/>
      <c r="DH87" s="315"/>
      <c r="DI87" s="20">
        <v>0</v>
      </c>
      <c r="DJ87" s="19"/>
      <c r="DK87" s="20"/>
      <c r="DL87" s="315"/>
      <c r="DM87" s="315"/>
      <c r="DN87" s="20">
        <v>0</v>
      </c>
      <c r="DO87" s="19"/>
      <c r="DP87" s="20"/>
      <c r="DQ87" s="315"/>
      <c r="DR87" s="315"/>
      <c r="DS87" s="20">
        <v>0</v>
      </c>
      <c r="DT87" s="19"/>
      <c r="DU87" s="20"/>
      <c r="DV87" s="315"/>
      <c r="DW87" s="315"/>
      <c r="DX87" s="20">
        <v>0</v>
      </c>
      <c r="DY87" s="19"/>
      <c r="DZ87" s="20"/>
      <c r="EA87" s="315"/>
      <c r="EB87" s="315"/>
      <c r="EC87" s="20">
        <v>0</v>
      </c>
      <c r="ED87" s="19"/>
      <c r="EE87" s="20"/>
      <c r="EF87" s="315"/>
      <c r="EG87" s="315"/>
      <c r="EH87" s="20">
        <v>0</v>
      </c>
      <c r="EI87" s="19"/>
      <c r="EJ87" s="20"/>
      <c r="EK87" s="315"/>
      <c r="EL87" s="315"/>
      <c r="EM87" s="20">
        <v>0</v>
      </c>
      <c r="EN87" s="19"/>
      <c r="EP87" s="151"/>
    </row>
    <row r="88" spans="4:146" ht="12.75" hidden="1" customHeight="1" x14ac:dyDescent="0.3">
      <c r="D88" s="151" t="s">
        <v>447</v>
      </c>
      <c r="F88" s="402"/>
      <c r="G88" s="402"/>
      <c r="H88" s="20">
        <v>0</v>
      </c>
      <c r="I88" s="19"/>
      <c r="J88" s="20"/>
      <c r="K88" s="315"/>
      <c r="L88" s="315"/>
      <c r="M88" s="20">
        <v>0</v>
      </c>
      <c r="N88" s="19"/>
      <c r="O88" s="20"/>
      <c r="P88" s="315"/>
      <c r="Q88" s="315"/>
      <c r="R88" s="20">
        <v>0</v>
      </c>
      <c r="S88" s="19"/>
      <c r="T88" s="20"/>
      <c r="U88" s="315"/>
      <c r="V88" s="315"/>
      <c r="W88" s="20">
        <v>0</v>
      </c>
      <c r="X88" s="19"/>
      <c r="Y88" s="20"/>
      <c r="Z88" s="315"/>
      <c r="AA88" s="315"/>
      <c r="AB88" s="20">
        <v>0</v>
      </c>
      <c r="AC88" s="19"/>
      <c r="AD88" s="20"/>
      <c r="AE88" s="315"/>
      <c r="AF88" s="315"/>
      <c r="AG88" s="20">
        <v>0</v>
      </c>
      <c r="AH88" s="19"/>
      <c r="AI88" s="20"/>
      <c r="AJ88" s="315"/>
      <c r="AK88" s="315"/>
      <c r="AL88" s="20">
        <v>0</v>
      </c>
      <c r="AM88" s="19"/>
      <c r="AN88" s="20"/>
      <c r="AO88" s="315"/>
      <c r="AP88" s="315"/>
      <c r="AQ88" s="20">
        <v>0</v>
      </c>
      <c r="AR88" s="19"/>
      <c r="AS88" s="20"/>
      <c r="AT88" s="315"/>
      <c r="AU88" s="315"/>
      <c r="AV88" s="20">
        <v>0</v>
      </c>
      <c r="AW88" s="19"/>
      <c r="AX88" s="20"/>
      <c r="AY88" s="315"/>
      <c r="AZ88" s="315"/>
      <c r="BA88" s="20">
        <v>0</v>
      </c>
      <c r="BB88" s="19"/>
      <c r="BC88" s="20"/>
      <c r="BD88" s="315"/>
      <c r="BE88" s="315"/>
      <c r="BF88" s="20">
        <v>0</v>
      </c>
      <c r="BG88" s="19"/>
      <c r="BH88" s="20"/>
      <c r="BI88" s="315"/>
      <c r="BJ88" s="315"/>
      <c r="BK88" s="20">
        <v>0</v>
      </c>
      <c r="BL88" s="19"/>
      <c r="BM88" s="20"/>
      <c r="BN88" s="315"/>
      <c r="BO88" s="315"/>
      <c r="BP88" s="20">
        <v>0</v>
      </c>
      <c r="BQ88" s="19"/>
      <c r="BR88" s="20"/>
      <c r="BS88" s="315"/>
      <c r="BT88" s="315"/>
      <c r="BU88" s="20">
        <v>0</v>
      </c>
      <c r="BV88" s="19"/>
      <c r="BW88" s="20"/>
      <c r="BX88" s="315"/>
      <c r="BY88" s="315"/>
      <c r="BZ88" s="20">
        <v>0</v>
      </c>
      <c r="CA88" s="19"/>
      <c r="CB88" s="20"/>
      <c r="CC88" s="315"/>
      <c r="CD88" s="315"/>
      <c r="CE88" s="20">
        <v>0</v>
      </c>
      <c r="CF88" s="19"/>
      <c r="CG88" s="20"/>
      <c r="CH88" s="315"/>
      <c r="CI88" s="315"/>
      <c r="CJ88" s="20">
        <v>0</v>
      </c>
      <c r="CK88" s="19"/>
      <c r="CL88" s="20"/>
      <c r="CM88" s="315"/>
      <c r="CN88" s="315"/>
      <c r="CO88" s="20">
        <v>0</v>
      </c>
      <c r="CP88" s="19"/>
      <c r="CQ88" s="20"/>
      <c r="CR88" s="315"/>
      <c r="CS88" s="315"/>
      <c r="CT88" s="20">
        <v>0</v>
      </c>
      <c r="CU88" s="19"/>
      <c r="CV88" s="20"/>
      <c r="CW88" s="315"/>
      <c r="CX88" s="315"/>
      <c r="CY88" s="20">
        <v>0</v>
      </c>
      <c r="CZ88" s="19"/>
      <c r="DA88" s="20"/>
      <c r="DB88" s="315"/>
      <c r="DC88" s="315"/>
      <c r="DD88" s="20">
        <v>0</v>
      </c>
      <c r="DE88" s="19"/>
      <c r="DF88" s="20"/>
      <c r="DG88" s="315"/>
      <c r="DH88" s="315"/>
      <c r="DI88" s="20">
        <v>0</v>
      </c>
      <c r="DJ88" s="19"/>
      <c r="DK88" s="20"/>
      <c r="DL88" s="315"/>
      <c r="DM88" s="315"/>
      <c r="DN88" s="20">
        <v>0</v>
      </c>
      <c r="DO88" s="19"/>
      <c r="DP88" s="20"/>
      <c r="DQ88" s="315"/>
      <c r="DR88" s="315"/>
      <c r="DS88" s="20">
        <v>0</v>
      </c>
      <c r="DT88" s="19"/>
      <c r="DU88" s="20"/>
      <c r="DV88" s="315"/>
      <c r="DW88" s="315"/>
      <c r="DX88" s="20">
        <v>0</v>
      </c>
      <c r="DY88" s="19"/>
      <c r="DZ88" s="20"/>
      <c r="EA88" s="315"/>
      <c r="EB88" s="315"/>
      <c r="EC88" s="20">
        <v>0</v>
      </c>
      <c r="ED88" s="19"/>
      <c r="EE88" s="20"/>
      <c r="EF88" s="315"/>
      <c r="EG88" s="315"/>
      <c r="EH88" s="20">
        <v>0</v>
      </c>
      <c r="EI88" s="19"/>
      <c r="EJ88" s="20"/>
      <c r="EK88" s="315"/>
      <c r="EL88" s="315"/>
      <c r="EM88" s="20">
        <v>0</v>
      </c>
      <c r="EN88" s="19"/>
      <c r="EP88" s="151"/>
    </row>
    <row r="89" spans="4:146" ht="12.75" hidden="1" customHeight="1" x14ac:dyDescent="0.3">
      <c r="D89" s="151" t="s">
        <v>514</v>
      </c>
      <c r="F89" s="402"/>
      <c r="G89" s="402"/>
      <c r="H89" s="20">
        <v>0</v>
      </c>
      <c r="I89" s="19"/>
      <c r="J89" s="20"/>
      <c r="K89" s="315"/>
      <c r="L89" s="315"/>
      <c r="M89" s="20">
        <v>0</v>
      </c>
      <c r="N89" s="19"/>
      <c r="O89" s="20"/>
      <c r="P89" s="315"/>
      <c r="Q89" s="315"/>
      <c r="R89" s="20">
        <v>0</v>
      </c>
      <c r="S89" s="19"/>
      <c r="T89" s="20"/>
      <c r="U89" s="315"/>
      <c r="V89" s="315"/>
      <c r="W89" s="20">
        <v>0</v>
      </c>
      <c r="X89" s="19"/>
      <c r="Y89" s="20"/>
      <c r="Z89" s="315"/>
      <c r="AA89" s="315"/>
      <c r="AB89" s="20">
        <v>0</v>
      </c>
      <c r="AC89" s="19"/>
      <c r="AD89" s="20"/>
      <c r="AE89" s="315"/>
      <c r="AF89" s="315"/>
      <c r="AG89" s="20">
        <v>0</v>
      </c>
      <c r="AH89" s="19"/>
      <c r="AI89" s="20"/>
      <c r="AJ89" s="315"/>
      <c r="AK89" s="315"/>
      <c r="AL89" s="20">
        <v>0</v>
      </c>
      <c r="AM89" s="19"/>
      <c r="AN89" s="20"/>
      <c r="AO89" s="315"/>
      <c r="AP89" s="315"/>
      <c r="AQ89" s="20">
        <v>0</v>
      </c>
      <c r="AR89" s="19"/>
      <c r="AS89" s="20"/>
      <c r="AT89" s="315"/>
      <c r="AU89" s="315"/>
      <c r="AV89" s="20">
        <v>0</v>
      </c>
      <c r="AW89" s="19"/>
      <c r="AX89" s="20"/>
      <c r="AY89" s="315"/>
      <c r="AZ89" s="315"/>
      <c r="BA89" s="20">
        <v>0</v>
      </c>
      <c r="BB89" s="19"/>
      <c r="BC89" s="20"/>
      <c r="BD89" s="315"/>
      <c r="BE89" s="315"/>
      <c r="BF89" s="20">
        <v>0</v>
      </c>
      <c r="BG89" s="19"/>
      <c r="BH89" s="20"/>
      <c r="BI89" s="315"/>
      <c r="BJ89" s="315"/>
      <c r="BK89" s="20">
        <v>0</v>
      </c>
      <c r="BL89" s="19"/>
      <c r="BM89" s="20"/>
      <c r="BN89" s="315"/>
      <c r="BO89" s="315"/>
      <c r="BP89" s="20">
        <v>0</v>
      </c>
      <c r="BQ89" s="19"/>
      <c r="BR89" s="20"/>
      <c r="BS89" s="315"/>
      <c r="BT89" s="315"/>
      <c r="BU89" s="20">
        <v>0</v>
      </c>
      <c r="BV89" s="19"/>
      <c r="BW89" s="20"/>
      <c r="BX89" s="315"/>
      <c r="BY89" s="315"/>
      <c r="BZ89" s="20">
        <v>0</v>
      </c>
      <c r="CA89" s="19"/>
      <c r="CB89" s="20"/>
      <c r="CC89" s="315"/>
      <c r="CD89" s="315"/>
      <c r="CE89" s="20">
        <v>0</v>
      </c>
      <c r="CF89" s="19"/>
      <c r="CG89" s="20"/>
      <c r="CH89" s="315"/>
      <c r="CI89" s="315"/>
      <c r="CJ89" s="20">
        <v>0</v>
      </c>
      <c r="CK89" s="19"/>
      <c r="CL89" s="20"/>
      <c r="CM89" s="315"/>
      <c r="CN89" s="315"/>
      <c r="CO89" s="20">
        <v>0</v>
      </c>
      <c r="CP89" s="19"/>
      <c r="CQ89" s="20"/>
      <c r="CR89" s="315"/>
      <c r="CS89" s="315"/>
      <c r="CT89" s="20">
        <v>0</v>
      </c>
      <c r="CU89" s="19"/>
      <c r="CV89" s="20"/>
      <c r="CW89" s="315"/>
      <c r="CX89" s="315"/>
      <c r="CY89" s="20">
        <v>0</v>
      </c>
      <c r="CZ89" s="19"/>
      <c r="DA89" s="20"/>
      <c r="DB89" s="315"/>
      <c r="DC89" s="315"/>
      <c r="DD89" s="20">
        <v>0</v>
      </c>
      <c r="DE89" s="19"/>
      <c r="DF89" s="20"/>
      <c r="DG89" s="315"/>
      <c r="DH89" s="315"/>
      <c r="DI89" s="20">
        <v>0</v>
      </c>
      <c r="DJ89" s="19"/>
      <c r="DK89" s="20"/>
      <c r="DL89" s="315"/>
      <c r="DM89" s="315"/>
      <c r="DN89" s="20">
        <v>0</v>
      </c>
      <c r="DO89" s="19"/>
      <c r="DP89" s="20"/>
      <c r="DQ89" s="315"/>
      <c r="DR89" s="315"/>
      <c r="DS89" s="20">
        <v>0</v>
      </c>
      <c r="DT89" s="19"/>
      <c r="DU89" s="20"/>
      <c r="DV89" s="315"/>
      <c r="DW89" s="315"/>
      <c r="DX89" s="20">
        <v>0</v>
      </c>
      <c r="DY89" s="19"/>
      <c r="DZ89" s="20"/>
      <c r="EA89" s="315"/>
      <c r="EB89" s="315"/>
      <c r="EC89" s="20">
        <v>0</v>
      </c>
      <c r="ED89" s="19"/>
      <c r="EE89" s="20"/>
      <c r="EF89" s="315"/>
      <c r="EG89" s="315"/>
      <c r="EH89" s="20">
        <v>0</v>
      </c>
      <c r="EI89" s="19"/>
      <c r="EJ89" s="20"/>
      <c r="EK89" s="315"/>
      <c r="EL89" s="315"/>
      <c r="EM89" s="20">
        <v>0</v>
      </c>
      <c r="EN89" s="19"/>
      <c r="EP89" s="151"/>
    </row>
    <row r="90" spans="4:146" ht="12.75" hidden="1" customHeight="1" x14ac:dyDescent="0.3">
      <c r="D90" s="151" t="s">
        <v>515</v>
      </c>
      <c r="F90" s="402"/>
      <c r="G90" s="402"/>
      <c r="H90" s="20">
        <v>0</v>
      </c>
      <c r="I90" s="19"/>
      <c r="J90" s="20"/>
      <c r="K90" s="315"/>
      <c r="L90" s="315"/>
      <c r="M90" s="20">
        <v>0</v>
      </c>
      <c r="N90" s="19"/>
      <c r="O90" s="20"/>
      <c r="P90" s="315"/>
      <c r="Q90" s="315"/>
      <c r="R90" s="20">
        <v>0</v>
      </c>
      <c r="S90" s="19"/>
      <c r="T90" s="20"/>
      <c r="U90" s="315"/>
      <c r="V90" s="315"/>
      <c r="W90" s="20">
        <v>0</v>
      </c>
      <c r="X90" s="19"/>
      <c r="Y90" s="20"/>
      <c r="Z90" s="315"/>
      <c r="AA90" s="315"/>
      <c r="AB90" s="20">
        <v>0</v>
      </c>
      <c r="AC90" s="19"/>
      <c r="AD90" s="20"/>
      <c r="AE90" s="315"/>
      <c r="AF90" s="315"/>
      <c r="AG90" s="20">
        <v>0</v>
      </c>
      <c r="AH90" s="19"/>
      <c r="AI90" s="20"/>
      <c r="AJ90" s="315"/>
      <c r="AK90" s="315"/>
      <c r="AL90" s="20">
        <v>0</v>
      </c>
      <c r="AM90" s="19"/>
      <c r="AN90" s="20"/>
      <c r="AO90" s="315"/>
      <c r="AP90" s="315"/>
      <c r="AQ90" s="20">
        <v>0</v>
      </c>
      <c r="AR90" s="19"/>
      <c r="AS90" s="20"/>
      <c r="AT90" s="315"/>
      <c r="AU90" s="315"/>
      <c r="AV90" s="20">
        <v>0</v>
      </c>
      <c r="AW90" s="19"/>
      <c r="AX90" s="20"/>
      <c r="AY90" s="315"/>
      <c r="AZ90" s="315"/>
      <c r="BA90" s="20">
        <v>0</v>
      </c>
      <c r="BB90" s="19"/>
      <c r="BC90" s="20"/>
      <c r="BD90" s="315"/>
      <c r="BE90" s="315"/>
      <c r="BF90" s="20">
        <v>0</v>
      </c>
      <c r="BG90" s="19"/>
      <c r="BH90" s="20"/>
      <c r="BI90" s="315"/>
      <c r="BJ90" s="315"/>
      <c r="BK90" s="20">
        <v>0</v>
      </c>
      <c r="BL90" s="19"/>
      <c r="BM90" s="20"/>
      <c r="BN90" s="315"/>
      <c r="BO90" s="315"/>
      <c r="BP90" s="20">
        <v>0</v>
      </c>
      <c r="BQ90" s="19"/>
      <c r="BR90" s="20"/>
      <c r="BS90" s="315"/>
      <c r="BT90" s="315"/>
      <c r="BU90" s="20">
        <v>0</v>
      </c>
      <c r="BV90" s="19"/>
      <c r="BW90" s="20"/>
      <c r="BX90" s="315"/>
      <c r="BY90" s="315"/>
      <c r="BZ90" s="20">
        <v>0</v>
      </c>
      <c r="CA90" s="19"/>
      <c r="CB90" s="20"/>
      <c r="CC90" s="315"/>
      <c r="CD90" s="315"/>
      <c r="CE90" s="20">
        <v>0</v>
      </c>
      <c r="CF90" s="19"/>
      <c r="CG90" s="20"/>
      <c r="CH90" s="315"/>
      <c r="CI90" s="315"/>
      <c r="CJ90" s="20">
        <v>0</v>
      </c>
      <c r="CK90" s="19"/>
      <c r="CL90" s="20"/>
      <c r="CM90" s="315"/>
      <c r="CN90" s="315"/>
      <c r="CO90" s="20">
        <v>0</v>
      </c>
      <c r="CP90" s="19"/>
      <c r="CQ90" s="20"/>
      <c r="CR90" s="315"/>
      <c r="CS90" s="315"/>
      <c r="CT90" s="20">
        <v>0</v>
      </c>
      <c r="CU90" s="19"/>
      <c r="CV90" s="20"/>
      <c r="CW90" s="315"/>
      <c r="CX90" s="315"/>
      <c r="CY90" s="20">
        <v>0</v>
      </c>
      <c r="CZ90" s="19"/>
      <c r="DA90" s="20"/>
      <c r="DB90" s="315"/>
      <c r="DC90" s="315"/>
      <c r="DD90" s="20">
        <v>0</v>
      </c>
      <c r="DE90" s="19"/>
      <c r="DF90" s="20"/>
      <c r="DG90" s="315"/>
      <c r="DH90" s="315"/>
      <c r="DI90" s="20">
        <v>0</v>
      </c>
      <c r="DJ90" s="19"/>
      <c r="DK90" s="20"/>
      <c r="DL90" s="315"/>
      <c r="DM90" s="315"/>
      <c r="DN90" s="20">
        <v>0</v>
      </c>
      <c r="DO90" s="19"/>
      <c r="DP90" s="20"/>
      <c r="DQ90" s="315"/>
      <c r="DR90" s="315"/>
      <c r="DS90" s="20">
        <v>0</v>
      </c>
      <c r="DT90" s="19"/>
      <c r="DU90" s="20"/>
      <c r="DV90" s="315"/>
      <c r="DW90" s="315"/>
      <c r="DX90" s="20">
        <v>0</v>
      </c>
      <c r="DY90" s="19"/>
      <c r="DZ90" s="20"/>
      <c r="EA90" s="315"/>
      <c r="EB90" s="315"/>
      <c r="EC90" s="20">
        <v>0</v>
      </c>
      <c r="ED90" s="19"/>
      <c r="EE90" s="20"/>
      <c r="EF90" s="315"/>
      <c r="EG90" s="315"/>
      <c r="EH90" s="20">
        <v>0</v>
      </c>
      <c r="EI90" s="19"/>
      <c r="EJ90" s="20"/>
      <c r="EK90" s="315"/>
      <c r="EL90" s="315"/>
      <c r="EM90" s="20">
        <v>0</v>
      </c>
      <c r="EN90" s="19"/>
      <c r="EP90" s="151"/>
    </row>
    <row r="91" spans="4:146" ht="12.75" hidden="1" customHeight="1" x14ac:dyDescent="0.3">
      <c r="D91" s="151" t="s">
        <v>516</v>
      </c>
      <c r="F91" s="402"/>
      <c r="G91" s="402"/>
      <c r="H91" s="20">
        <v>0</v>
      </c>
      <c r="I91" s="19"/>
      <c r="J91" s="20"/>
      <c r="K91" s="315"/>
      <c r="L91" s="315"/>
      <c r="M91" s="20">
        <v>0</v>
      </c>
      <c r="N91" s="19"/>
      <c r="O91" s="20"/>
      <c r="P91" s="315"/>
      <c r="Q91" s="315"/>
      <c r="R91" s="20">
        <v>0</v>
      </c>
      <c r="S91" s="19"/>
      <c r="T91" s="20"/>
      <c r="U91" s="315"/>
      <c r="V91" s="315"/>
      <c r="W91" s="20">
        <v>0</v>
      </c>
      <c r="X91" s="19"/>
      <c r="Y91" s="20"/>
      <c r="Z91" s="315"/>
      <c r="AA91" s="315"/>
      <c r="AB91" s="20">
        <v>0</v>
      </c>
      <c r="AC91" s="19"/>
      <c r="AD91" s="20"/>
      <c r="AE91" s="315"/>
      <c r="AF91" s="315"/>
      <c r="AG91" s="20">
        <v>0</v>
      </c>
      <c r="AH91" s="19"/>
      <c r="AI91" s="20"/>
      <c r="AJ91" s="315"/>
      <c r="AK91" s="315"/>
      <c r="AL91" s="20">
        <v>0</v>
      </c>
      <c r="AM91" s="19"/>
      <c r="AN91" s="20"/>
      <c r="AO91" s="315"/>
      <c r="AP91" s="315"/>
      <c r="AQ91" s="20">
        <v>0</v>
      </c>
      <c r="AR91" s="19"/>
      <c r="AS91" s="20"/>
      <c r="AT91" s="315"/>
      <c r="AU91" s="315"/>
      <c r="AV91" s="20">
        <v>0</v>
      </c>
      <c r="AW91" s="19"/>
      <c r="AX91" s="20"/>
      <c r="AY91" s="315"/>
      <c r="AZ91" s="315"/>
      <c r="BA91" s="20">
        <v>0</v>
      </c>
      <c r="BB91" s="19"/>
      <c r="BC91" s="20"/>
      <c r="BD91" s="315"/>
      <c r="BE91" s="315"/>
      <c r="BF91" s="20">
        <v>0</v>
      </c>
      <c r="BG91" s="19"/>
      <c r="BH91" s="20"/>
      <c r="BI91" s="315"/>
      <c r="BJ91" s="315"/>
      <c r="BK91" s="20">
        <v>0</v>
      </c>
      <c r="BL91" s="19"/>
      <c r="BM91" s="20"/>
      <c r="BN91" s="315"/>
      <c r="BO91" s="315"/>
      <c r="BP91" s="20">
        <v>0</v>
      </c>
      <c r="BQ91" s="19"/>
      <c r="BR91" s="20"/>
      <c r="BS91" s="315"/>
      <c r="BT91" s="315"/>
      <c r="BU91" s="20">
        <v>0</v>
      </c>
      <c r="BV91" s="19"/>
      <c r="BW91" s="20"/>
      <c r="BX91" s="315"/>
      <c r="BY91" s="315"/>
      <c r="BZ91" s="20">
        <v>0</v>
      </c>
      <c r="CA91" s="19"/>
      <c r="CB91" s="20"/>
      <c r="CC91" s="315"/>
      <c r="CD91" s="315"/>
      <c r="CE91" s="20">
        <v>0</v>
      </c>
      <c r="CF91" s="19"/>
      <c r="CG91" s="20"/>
      <c r="CH91" s="315"/>
      <c r="CI91" s="315"/>
      <c r="CJ91" s="20">
        <v>0</v>
      </c>
      <c r="CK91" s="19"/>
      <c r="CL91" s="20"/>
      <c r="CM91" s="315"/>
      <c r="CN91" s="315"/>
      <c r="CO91" s="20">
        <v>0</v>
      </c>
      <c r="CP91" s="19"/>
      <c r="CQ91" s="20"/>
      <c r="CR91" s="315"/>
      <c r="CS91" s="315"/>
      <c r="CT91" s="20">
        <v>0</v>
      </c>
      <c r="CU91" s="19"/>
      <c r="CV91" s="20"/>
      <c r="CW91" s="315"/>
      <c r="CX91" s="315"/>
      <c r="CY91" s="20">
        <v>0</v>
      </c>
      <c r="CZ91" s="19"/>
      <c r="DA91" s="20"/>
      <c r="DB91" s="315"/>
      <c r="DC91" s="315"/>
      <c r="DD91" s="20">
        <v>0</v>
      </c>
      <c r="DE91" s="19"/>
      <c r="DF91" s="20"/>
      <c r="DG91" s="315"/>
      <c r="DH91" s="315"/>
      <c r="DI91" s="20">
        <v>0</v>
      </c>
      <c r="DJ91" s="19"/>
      <c r="DK91" s="20"/>
      <c r="DL91" s="315"/>
      <c r="DM91" s="315"/>
      <c r="DN91" s="20">
        <v>0</v>
      </c>
      <c r="DO91" s="19"/>
      <c r="DP91" s="20"/>
      <c r="DQ91" s="315"/>
      <c r="DR91" s="315"/>
      <c r="DS91" s="20">
        <v>0</v>
      </c>
      <c r="DT91" s="19"/>
      <c r="DU91" s="20"/>
      <c r="DV91" s="315"/>
      <c r="DW91" s="315"/>
      <c r="DX91" s="20">
        <v>0</v>
      </c>
      <c r="DY91" s="19"/>
      <c r="DZ91" s="20"/>
      <c r="EA91" s="315"/>
      <c r="EB91" s="315"/>
      <c r="EC91" s="20">
        <v>0</v>
      </c>
      <c r="ED91" s="19"/>
      <c r="EE91" s="20"/>
      <c r="EF91" s="315"/>
      <c r="EG91" s="315"/>
      <c r="EH91" s="20">
        <v>0</v>
      </c>
      <c r="EI91" s="19"/>
      <c r="EJ91" s="20"/>
      <c r="EK91" s="315"/>
      <c r="EL91" s="315"/>
      <c r="EM91" s="20">
        <v>0</v>
      </c>
      <c r="EN91" s="19"/>
      <c r="EP91" s="151"/>
    </row>
    <row r="92" spans="4:146" ht="12.75" hidden="1" customHeight="1" x14ac:dyDescent="0.3">
      <c r="D92" s="151" t="s">
        <v>517</v>
      </c>
      <c r="F92" s="402"/>
      <c r="G92" s="402"/>
      <c r="H92" s="20">
        <v>0</v>
      </c>
      <c r="I92" s="19"/>
      <c r="J92" s="20"/>
      <c r="K92" s="315"/>
      <c r="L92" s="315"/>
      <c r="M92" s="20">
        <v>0</v>
      </c>
      <c r="N92" s="19"/>
      <c r="O92" s="20"/>
      <c r="P92" s="315"/>
      <c r="Q92" s="315"/>
      <c r="R92" s="20">
        <v>0</v>
      </c>
      <c r="S92" s="19"/>
      <c r="T92" s="20"/>
      <c r="U92" s="315"/>
      <c r="V92" s="315"/>
      <c r="W92" s="20">
        <v>0</v>
      </c>
      <c r="X92" s="19"/>
      <c r="Y92" s="20"/>
      <c r="Z92" s="315"/>
      <c r="AA92" s="315"/>
      <c r="AB92" s="20">
        <v>0</v>
      </c>
      <c r="AC92" s="19"/>
      <c r="AD92" s="20"/>
      <c r="AE92" s="315"/>
      <c r="AF92" s="315"/>
      <c r="AG92" s="20">
        <v>0</v>
      </c>
      <c r="AH92" s="19"/>
      <c r="AI92" s="20"/>
      <c r="AJ92" s="315"/>
      <c r="AK92" s="315"/>
      <c r="AL92" s="20">
        <v>0</v>
      </c>
      <c r="AM92" s="19"/>
      <c r="AN92" s="20"/>
      <c r="AO92" s="315"/>
      <c r="AP92" s="315"/>
      <c r="AQ92" s="20">
        <v>0</v>
      </c>
      <c r="AR92" s="19"/>
      <c r="AS92" s="20"/>
      <c r="AT92" s="315"/>
      <c r="AU92" s="315"/>
      <c r="AV92" s="20">
        <v>0</v>
      </c>
      <c r="AW92" s="19"/>
      <c r="AX92" s="20"/>
      <c r="AY92" s="315"/>
      <c r="AZ92" s="315"/>
      <c r="BA92" s="20">
        <v>0</v>
      </c>
      <c r="BB92" s="19"/>
      <c r="BC92" s="20"/>
      <c r="BD92" s="315"/>
      <c r="BE92" s="315"/>
      <c r="BF92" s="20">
        <v>0</v>
      </c>
      <c r="BG92" s="19"/>
      <c r="BH92" s="20"/>
      <c r="BI92" s="315"/>
      <c r="BJ92" s="315"/>
      <c r="BK92" s="20">
        <v>0</v>
      </c>
      <c r="BL92" s="19"/>
      <c r="BM92" s="20"/>
      <c r="BN92" s="315"/>
      <c r="BO92" s="315"/>
      <c r="BP92" s="20">
        <v>0</v>
      </c>
      <c r="BQ92" s="19"/>
      <c r="BR92" s="20"/>
      <c r="BS92" s="315"/>
      <c r="BT92" s="315"/>
      <c r="BU92" s="20">
        <v>0</v>
      </c>
      <c r="BV92" s="19"/>
      <c r="BW92" s="20"/>
      <c r="BX92" s="315"/>
      <c r="BY92" s="315"/>
      <c r="BZ92" s="20">
        <v>0</v>
      </c>
      <c r="CA92" s="19"/>
      <c r="CB92" s="20"/>
      <c r="CC92" s="315"/>
      <c r="CD92" s="315"/>
      <c r="CE92" s="20">
        <v>0</v>
      </c>
      <c r="CF92" s="19"/>
      <c r="CG92" s="20"/>
      <c r="CH92" s="315"/>
      <c r="CI92" s="315"/>
      <c r="CJ92" s="20">
        <v>0</v>
      </c>
      <c r="CK92" s="19"/>
      <c r="CL92" s="20"/>
      <c r="CM92" s="315"/>
      <c r="CN92" s="315"/>
      <c r="CO92" s="20">
        <v>0</v>
      </c>
      <c r="CP92" s="19"/>
      <c r="CQ92" s="20"/>
      <c r="CR92" s="315"/>
      <c r="CS92" s="315"/>
      <c r="CT92" s="20">
        <v>0</v>
      </c>
      <c r="CU92" s="19"/>
      <c r="CV92" s="20"/>
      <c r="CW92" s="315"/>
      <c r="CX92" s="315"/>
      <c r="CY92" s="20">
        <v>0</v>
      </c>
      <c r="CZ92" s="19"/>
      <c r="DA92" s="20"/>
      <c r="DB92" s="315"/>
      <c r="DC92" s="315"/>
      <c r="DD92" s="20">
        <v>0</v>
      </c>
      <c r="DE92" s="19"/>
      <c r="DF92" s="20"/>
      <c r="DG92" s="315"/>
      <c r="DH92" s="315"/>
      <c r="DI92" s="20">
        <v>0</v>
      </c>
      <c r="DJ92" s="19"/>
      <c r="DK92" s="20"/>
      <c r="DL92" s="315"/>
      <c r="DM92" s="315"/>
      <c r="DN92" s="20">
        <v>0</v>
      </c>
      <c r="DO92" s="19"/>
      <c r="DP92" s="20"/>
      <c r="DQ92" s="315"/>
      <c r="DR92" s="315"/>
      <c r="DS92" s="20">
        <v>0</v>
      </c>
      <c r="DT92" s="19"/>
      <c r="DU92" s="20"/>
      <c r="DV92" s="315"/>
      <c r="DW92" s="315"/>
      <c r="DX92" s="20">
        <v>0</v>
      </c>
      <c r="DY92" s="19"/>
      <c r="DZ92" s="20"/>
      <c r="EA92" s="315"/>
      <c r="EB92" s="315"/>
      <c r="EC92" s="20">
        <v>0</v>
      </c>
      <c r="ED92" s="19"/>
      <c r="EE92" s="20"/>
      <c r="EF92" s="315"/>
      <c r="EG92" s="315"/>
      <c r="EH92" s="20">
        <v>0</v>
      </c>
      <c r="EI92" s="19"/>
      <c r="EJ92" s="20"/>
      <c r="EK92" s="315"/>
      <c r="EL92" s="315"/>
      <c r="EM92" s="20">
        <v>0</v>
      </c>
      <c r="EN92" s="19"/>
      <c r="EP92" s="151"/>
    </row>
    <row r="93" spans="4:146" ht="12.75" hidden="1" customHeight="1" x14ac:dyDescent="0.3">
      <c r="D93" s="151" t="s">
        <v>518</v>
      </c>
      <c r="F93" s="402"/>
      <c r="G93" s="402"/>
      <c r="H93" s="20">
        <v>0</v>
      </c>
      <c r="I93" s="19"/>
      <c r="J93" s="20"/>
      <c r="K93" s="315"/>
      <c r="L93" s="315"/>
      <c r="M93" s="20">
        <v>0</v>
      </c>
      <c r="N93" s="19"/>
      <c r="O93" s="20"/>
      <c r="P93" s="315"/>
      <c r="Q93" s="315"/>
      <c r="R93" s="20">
        <v>0</v>
      </c>
      <c r="S93" s="19"/>
      <c r="T93" s="20"/>
      <c r="U93" s="315"/>
      <c r="V93" s="315"/>
      <c r="W93" s="20">
        <v>0</v>
      </c>
      <c r="X93" s="19"/>
      <c r="Y93" s="20"/>
      <c r="Z93" s="315"/>
      <c r="AA93" s="315"/>
      <c r="AB93" s="20">
        <v>0</v>
      </c>
      <c r="AC93" s="19"/>
      <c r="AD93" s="20"/>
      <c r="AE93" s="315"/>
      <c r="AF93" s="315"/>
      <c r="AG93" s="20">
        <v>0</v>
      </c>
      <c r="AH93" s="19"/>
      <c r="AI93" s="20"/>
      <c r="AJ93" s="315"/>
      <c r="AK93" s="315"/>
      <c r="AL93" s="20">
        <v>0</v>
      </c>
      <c r="AM93" s="19"/>
      <c r="AN93" s="20"/>
      <c r="AO93" s="315"/>
      <c r="AP93" s="315"/>
      <c r="AQ93" s="20">
        <v>0</v>
      </c>
      <c r="AR93" s="19"/>
      <c r="AS93" s="20"/>
      <c r="AT93" s="315"/>
      <c r="AU93" s="315"/>
      <c r="AV93" s="20">
        <v>0</v>
      </c>
      <c r="AW93" s="19"/>
      <c r="AX93" s="20"/>
      <c r="AY93" s="315"/>
      <c r="AZ93" s="315"/>
      <c r="BA93" s="20">
        <v>0</v>
      </c>
      <c r="BB93" s="19"/>
      <c r="BC93" s="20"/>
      <c r="BD93" s="315"/>
      <c r="BE93" s="315"/>
      <c r="BF93" s="20">
        <v>0</v>
      </c>
      <c r="BG93" s="19"/>
      <c r="BH93" s="20"/>
      <c r="BI93" s="315"/>
      <c r="BJ93" s="315"/>
      <c r="BK93" s="20">
        <v>0</v>
      </c>
      <c r="BL93" s="19"/>
      <c r="BM93" s="20"/>
      <c r="BN93" s="315"/>
      <c r="BO93" s="315"/>
      <c r="BP93" s="20">
        <v>0</v>
      </c>
      <c r="BQ93" s="19"/>
      <c r="BR93" s="20"/>
      <c r="BS93" s="315"/>
      <c r="BT93" s="315"/>
      <c r="BU93" s="20">
        <v>0</v>
      </c>
      <c r="BV93" s="19"/>
      <c r="BW93" s="20"/>
      <c r="BX93" s="315"/>
      <c r="BY93" s="315"/>
      <c r="BZ93" s="20">
        <v>0</v>
      </c>
      <c r="CA93" s="19"/>
      <c r="CB93" s="20"/>
      <c r="CC93" s="315"/>
      <c r="CD93" s="315"/>
      <c r="CE93" s="20">
        <v>0</v>
      </c>
      <c r="CF93" s="19"/>
      <c r="CG93" s="20"/>
      <c r="CH93" s="315"/>
      <c r="CI93" s="315"/>
      <c r="CJ93" s="20">
        <v>0</v>
      </c>
      <c r="CK93" s="19"/>
      <c r="CL93" s="20"/>
      <c r="CM93" s="315"/>
      <c r="CN93" s="315"/>
      <c r="CO93" s="20">
        <v>0</v>
      </c>
      <c r="CP93" s="19"/>
      <c r="CQ93" s="20"/>
      <c r="CR93" s="315"/>
      <c r="CS93" s="315"/>
      <c r="CT93" s="20">
        <v>0</v>
      </c>
      <c r="CU93" s="19"/>
      <c r="CV93" s="20"/>
      <c r="CW93" s="315"/>
      <c r="CX93" s="315"/>
      <c r="CY93" s="20">
        <v>0</v>
      </c>
      <c r="CZ93" s="19"/>
      <c r="DA93" s="20"/>
      <c r="DB93" s="315"/>
      <c r="DC93" s="315"/>
      <c r="DD93" s="20">
        <v>0</v>
      </c>
      <c r="DE93" s="19"/>
      <c r="DF93" s="20"/>
      <c r="DG93" s="315"/>
      <c r="DH93" s="315"/>
      <c r="DI93" s="20">
        <v>0</v>
      </c>
      <c r="DJ93" s="19"/>
      <c r="DK93" s="20"/>
      <c r="DL93" s="315"/>
      <c r="DM93" s="315"/>
      <c r="DN93" s="20">
        <v>0</v>
      </c>
      <c r="DO93" s="19"/>
      <c r="DP93" s="20"/>
      <c r="DQ93" s="315"/>
      <c r="DR93" s="315"/>
      <c r="DS93" s="20">
        <v>0</v>
      </c>
      <c r="DT93" s="19"/>
      <c r="DU93" s="20"/>
      <c r="DV93" s="315"/>
      <c r="DW93" s="315"/>
      <c r="DX93" s="20">
        <v>0</v>
      </c>
      <c r="DY93" s="19"/>
      <c r="DZ93" s="20"/>
      <c r="EA93" s="315"/>
      <c r="EB93" s="315"/>
      <c r="EC93" s="20">
        <v>0</v>
      </c>
      <c r="ED93" s="19"/>
      <c r="EE93" s="20"/>
      <c r="EF93" s="315"/>
      <c r="EG93" s="315"/>
      <c r="EH93" s="20">
        <v>0</v>
      </c>
      <c r="EI93" s="19"/>
      <c r="EJ93" s="20"/>
      <c r="EK93" s="315"/>
      <c r="EL93" s="315"/>
      <c r="EM93" s="20">
        <v>0</v>
      </c>
      <c r="EN93" s="19"/>
      <c r="EP93" s="151"/>
    </row>
    <row r="94" spans="4:146" ht="12.75" hidden="1" customHeight="1" x14ac:dyDescent="0.3">
      <c r="D94" s="151" t="s">
        <v>519</v>
      </c>
      <c r="F94" s="402"/>
      <c r="G94" s="402"/>
      <c r="H94" s="20">
        <v>0</v>
      </c>
      <c r="I94" s="19"/>
      <c r="J94" s="20"/>
      <c r="K94" s="315"/>
      <c r="L94" s="315"/>
      <c r="M94" s="20">
        <v>0</v>
      </c>
      <c r="N94" s="19"/>
      <c r="O94" s="20"/>
      <c r="P94" s="315"/>
      <c r="Q94" s="315"/>
      <c r="R94" s="20">
        <v>0</v>
      </c>
      <c r="S94" s="19"/>
      <c r="T94" s="20"/>
      <c r="U94" s="315"/>
      <c r="V94" s="315"/>
      <c r="W94" s="20">
        <v>0</v>
      </c>
      <c r="X94" s="19"/>
      <c r="Y94" s="20"/>
      <c r="Z94" s="315"/>
      <c r="AA94" s="315"/>
      <c r="AB94" s="20">
        <v>0</v>
      </c>
      <c r="AC94" s="19"/>
      <c r="AD94" s="20"/>
      <c r="AE94" s="315"/>
      <c r="AF94" s="315"/>
      <c r="AG94" s="20">
        <v>0</v>
      </c>
      <c r="AH94" s="19"/>
      <c r="AI94" s="20"/>
      <c r="AJ94" s="315"/>
      <c r="AK94" s="315"/>
      <c r="AL94" s="20">
        <v>0</v>
      </c>
      <c r="AM94" s="19"/>
      <c r="AN94" s="20"/>
      <c r="AO94" s="315"/>
      <c r="AP94" s="315"/>
      <c r="AQ94" s="20">
        <v>0</v>
      </c>
      <c r="AR94" s="19"/>
      <c r="AS94" s="20"/>
      <c r="AT94" s="315"/>
      <c r="AU94" s="315"/>
      <c r="AV94" s="20">
        <v>0</v>
      </c>
      <c r="AW94" s="19"/>
      <c r="AX94" s="20"/>
      <c r="AY94" s="315"/>
      <c r="AZ94" s="315"/>
      <c r="BA94" s="20">
        <v>0</v>
      </c>
      <c r="BB94" s="19"/>
      <c r="BC94" s="20"/>
      <c r="BD94" s="315"/>
      <c r="BE94" s="315"/>
      <c r="BF94" s="20">
        <v>0</v>
      </c>
      <c r="BG94" s="19"/>
      <c r="BH94" s="20"/>
      <c r="BI94" s="315"/>
      <c r="BJ94" s="315"/>
      <c r="BK94" s="20">
        <v>0</v>
      </c>
      <c r="BL94" s="19"/>
      <c r="BM94" s="20"/>
      <c r="BN94" s="315"/>
      <c r="BO94" s="315"/>
      <c r="BP94" s="20">
        <v>0</v>
      </c>
      <c r="BQ94" s="19"/>
      <c r="BR94" s="20"/>
      <c r="BS94" s="315"/>
      <c r="BT94" s="315"/>
      <c r="BU94" s="20">
        <v>0</v>
      </c>
      <c r="BV94" s="19"/>
      <c r="BW94" s="20"/>
      <c r="BX94" s="315"/>
      <c r="BY94" s="315"/>
      <c r="BZ94" s="20">
        <v>0</v>
      </c>
      <c r="CA94" s="19"/>
      <c r="CB94" s="20"/>
      <c r="CC94" s="315"/>
      <c r="CD94" s="315"/>
      <c r="CE94" s="20">
        <v>0</v>
      </c>
      <c r="CF94" s="19"/>
      <c r="CG94" s="20"/>
      <c r="CH94" s="315"/>
      <c r="CI94" s="315"/>
      <c r="CJ94" s="20">
        <v>0</v>
      </c>
      <c r="CK94" s="19"/>
      <c r="CL94" s="20"/>
      <c r="CM94" s="315"/>
      <c r="CN94" s="315"/>
      <c r="CO94" s="20">
        <v>0</v>
      </c>
      <c r="CP94" s="19"/>
      <c r="CQ94" s="20"/>
      <c r="CR94" s="315"/>
      <c r="CS94" s="315"/>
      <c r="CT94" s="20">
        <v>0</v>
      </c>
      <c r="CU94" s="19"/>
      <c r="CV94" s="20"/>
      <c r="CW94" s="315"/>
      <c r="CX94" s="315"/>
      <c r="CY94" s="20">
        <v>0</v>
      </c>
      <c r="CZ94" s="19"/>
      <c r="DA94" s="20"/>
      <c r="DB94" s="315"/>
      <c r="DC94" s="315"/>
      <c r="DD94" s="20">
        <v>0</v>
      </c>
      <c r="DE94" s="19"/>
      <c r="DF94" s="20"/>
      <c r="DG94" s="315"/>
      <c r="DH94" s="315"/>
      <c r="DI94" s="20">
        <v>0</v>
      </c>
      <c r="DJ94" s="19"/>
      <c r="DK94" s="20"/>
      <c r="DL94" s="315"/>
      <c r="DM94" s="315"/>
      <c r="DN94" s="20">
        <v>0</v>
      </c>
      <c r="DO94" s="19"/>
      <c r="DP94" s="20"/>
      <c r="DQ94" s="315"/>
      <c r="DR94" s="315"/>
      <c r="DS94" s="20">
        <v>0</v>
      </c>
      <c r="DT94" s="19"/>
      <c r="DU94" s="20"/>
      <c r="DV94" s="315"/>
      <c r="DW94" s="315"/>
      <c r="DX94" s="20">
        <v>0</v>
      </c>
      <c r="DY94" s="19"/>
      <c r="DZ94" s="20"/>
      <c r="EA94" s="315"/>
      <c r="EB94" s="315"/>
      <c r="EC94" s="20">
        <v>0</v>
      </c>
      <c r="ED94" s="19"/>
      <c r="EE94" s="20"/>
      <c r="EF94" s="315"/>
      <c r="EG94" s="315"/>
      <c r="EH94" s="20">
        <v>0</v>
      </c>
      <c r="EI94" s="19"/>
      <c r="EJ94" s="20"/>
      <c r="EK94" s="315"/>
      <c r="EL94" s="315"/>
      <c r="EM94" s="20">
        <v>0</v>
      </c>
      <c r="EN94" s="19"/>
      <c r="EP94" s="151"/>
    </row>
    <row r="95" spans="4:146" ht="12.75" hidden="1" customHeight="1" x14ac:dyDescent="0.3">
      <c r="D95" s="151" t="s">
        <v>451</v>
      </c>
      <c r="F95" s="402"/>
      <c r="G95" s="402"/>
      <c r="H95" s="20">
        <v>0</v>
      </c>
      <c r="I95" s="19"/>
      <c r="J95" s="20"/>
      <c r="K95" s="315"/>
      <c r="L95" s="315"/>
      <c r="M95" s="20">
        <v>0</v>
      </c>
      <c r="N95" s="19"/>
      <c r="O95" s="20"/>
      <c r="P95" s="315"/>
      <c r="Q95" s="315"/>
      <c r="R95" s="20">
        <v>0</v>
      </c>
      <c r="S95" s="19"/>
      <c r="T95" s="20"/>
      <c r="U95" s="315"/>
      <c r="V95" s="315"/>
      <c r="W95" s="20">
        <v>0</v>
      </c>
      <c r="X95" s="19"/>
      <c r="Y95" s="20"/>
      <c r="Z95" s="315"/>
      <c r="AA95" s="315"/>
      <c r="AB95" s="20">
        <v>0</v>
      </c>
      <c r="AC95" s="19"/>
      <c r="AD95" s="20"/>
      <c r="AE95" s="315"/>
      <c r="AF95" s="315"/>
      <c r="AG95" s="20">
        <v>0</v>
      </c>
      <c r="AH95" s="19"/>
      <c r="AI95" s="20"/>
      <c r="AJ95" s="315"/>
      <c r="AK95" s="315"/>
      <c r="AL95" s="20">
        <v>0</v>
      </c>
      <c r="AM95" s="19"/>
      <c r="AN95" s="20"/>
      <c r="AO95" s="315"/>
      <c r="AP95" s="315"/>
      <c r="AQ95" s="20">
        <v>0</v>
      </c>
      <c r="AR95" s="19"/>
      <c r="AS95" s="20"/>
      <c r="AT95" s="315"/>
      <c r="AU95" s="315"/>
      <c r="AV95" s="20">
        <v>0</v>
      </c>
      <c r="AW95" s="19"/>
      <c r="AX95" s="20"/>
      <c r="AY95" s="315"/>
      <c r="AZ95" s="315"/>
      <c r="BA95" s="20">
        <v>0</v>
      </c>
      <c r="BB95" s="19"/>
      <c r="BC95" s="20"/>
      <c r="BD95" s="315"/>
      <c r="BE95" s="315"/>
      <c r="BF95" s="20">
        <v>0</v>
      </c>
      <c r="BG95" s="19"/>
      <c r="BH95" s="20"/>
      <c r="BI95" s="315"/>
      <c r="BJ95" s="315"/>
      <c r="BK95" s="20">
        <v>0</v>
      </c>
      <c r="BL95" s="19"/>
      <c r="BM95" s="20"/>
      <c r="BN95" s="315"/>
      <c r="BO95" s="315"/>
      <c r="BP95" s="20">
        <v>0</v>
      </c>
      <c r="BQ95" s="19"/>
      <c r="BR95" s="20"/>
      <c r="BS95" s="315"/>
      <c r="BT95" s="315"/>
      <c r="BU95" s="20">
        <v>0</v>
      </c>
      <c r="BV95" s="19"/>
      <c r="BW95" s="20"/>
      <c r="BX95" s="315"/>
      <c r="BY95" s="315"/>
      <c r="BZ95" s="20">
        <v>0</v>
      </c>
      <c r="CA95" s="19"/>
      <c r="CB95" s="20"/>
      <c r="CC95" s="315"/>
      <c r="CD95" s="315"/>
      <c r="CE95" s="20">
        <v>0</v>
      </c>
      <c r="CF95" s="19"/>
      <c r="CG95" s="20"/>
      <c r="CH95" s="315"/>
      <c r="CI95" s="315"/>
      <c r="CJ95" s="20">
        <v>0</v>
      </c>
      <c r="CK95" s="19"/>
      <c r="CL95" s="20"/>
      <c r="CM95" s="315"/>
      <c r="CN95" s="315"/>
      <c r="CO95" s="20">
        <v>0</v>
      </c>
      <c r="CP95" s="19"/>
      <c r="CQ95" s="20"/>
      <c r="CR95" s="315"/>
      <c r="CS95" s="315"/>
      <c r="CT95" s="20">
        <v>0</v>
      </c>
      <c r="CU95" s="19"/>
      <c r="CV95" s="20"/>
      <c r="CW95" s="315"/>
      <c r="CX95" s="315"/>
      <c r="CY95" s="20">
        <v>0</v>
      </c>
      <c r="CZ95" s="19"/>
      <c r="DA95" s="20"/>
      <c r="DB95" s="315"/>
      <c r="DC95" s="315"/>
      <c r="DD95" s="20">
        <v>0</v>
      </c>
      <c r="DE95" s="19"/>
      <c r="DF95" s="20"/>
      <c r="DG95" s="315"/>
      <c r="DH95" s="315"/>
      <c r="DI95" s="20">
        <v>0</v>
      </c>
      <c r="DJ95" s="19"/>
      <c r="DK95" s="20"/>
      <c r="DL95" s="315"/>
      <c r="DM95" s="315"/>
      <c r="DN95" s="20">
        <v>0</v>
      </c>
      <c r="DO95" s="19"/>
      <c r="DP95" s="20"/>
      <c r="DQ95" s="315"/>
      <c r="DR95" s="315"/>
      <c r="DS95" s="20">
        <v>0</v>
      </c>
      <c r="DT95" s="19"/>
      <c r="DU95" s="20"/>
      <c r="DV95" s="315"/>
      <c r="DW95" s="315"/>
      <c r="DX95" s="20">
        <v>0</v>
      </c>
      <c r="DY95" s="19"/>
      <c r="DZ95" s="20"/>
      <c r="EA95" s="315"/>
      <c r="EB95" s="315"/>
      <c r="EC95" s="20">
        <v>0</v>
      </c>
      <c r="ED95" s="19"/>
      <c r="EE95" s="20"/>
      <c r="EF95" s="315"/>
      <c r="EG95" s="315"/>
      <c r="EH95" s="20">
        <v>0</v>
      </c>
      <c r="EI95" s="19"/>
      <c r="EJ95" s="20"/>
      <c r="EK95" s="315"/>
      <c r="EL95" s="315"/>
      <c r="EM95" s="20">
        <v>0</v>
      </c>
      <c r="EN95" s="19"/>
      <c r="EP95" s="151"/>
    </row>
    <row r="96" spans="4:146" ht="12.75" hidden="1" customHeight="1" x14ac:dyDescent="0.3">
      <c r="D96" s="151" t="s">
        <v>464</v>
      </c>
      <c r="F96" s="402"/>
      <c r="G96" s="402"/>
      <c r="H96" s="20">
        <v>0</v>
      </c>
      <c r="I96" s="19"/>
      <c r="J96" s="20"/>
      <c r="K96" s="315"/>
      <c r="L96" s="315"/>
      <c r="M96" s="20">
        <v>0</v>
      </c>
      <c r="N96" s="19"/>
      <c r="O96" s="20"/>
      <c r="P96" s="315"/>
      <c r="Q96" s="315"/>
      <c r="R96" s="20">
        <v>0</v>
      </c>
      <c r="S96" s="19"/>
      <c r="T96" s="20"/>
      <c r="U96" s="315"/>
      <c r="V96" s="315"/>
      <c r="W96" s="20">
        <v>0</v>
      </c>
      <c r="X96" s="19"/>
      <c r="Y96" s="20"/>
      <c r="Z96" s="315"/>
      <c r="AA96" s="315"/>
      <c r="AB96" s="20">
        <v>0</v>
      </c>
      <c r="AC96" s="19"/>
      <c r="AD96" s="20"/>
      <c r="AE96" s="315"/>
      <c r="AF96" s="315"/>
      <c r="AG96" s="20">
        <v>0</v>
      </c>
      <c r="AH96" s="19"/>
      <c r="AI96" s="20"/>
      <c r="AJ96" s="315"/>
      <c r="AK96" s="315"/>
      <c r="AL96" s="20">
        <v>0</v>
      </c>
      <c r="AM96" s="19"/>
      <c r="AN96" s="20"/>
      <c r="AO96" s="315"/>
      <c r="AP96" s="315"/>
      <c r="AQ96" s="20">
        <v>0</v>
      </c>
      <c r="AR96" s="19"/>
      <c r="AS96" s="20"/>
      <c r="AT96" s="315"/>
      <c r="AU96" s="315"/>
      <c r="AV96" s="20">
        <v>0</v>
      </c>
      <c r="AW96" s="19"/>
      <c r="AX96" s="20"/>
      <c r="AY96" s="315"/>
      <c r="AZ96" s="315"/>
      <c r="BA96" s="20">
        <v>0</v>
      </c>
      <c r="BB96" s="19"/>
      <c r="BC96" s="20"/>
      <c r="BD96" s="315"/>
      <c r="BE96" s="315"/>
      <c r="BF96" s="20">
        <v>0</v>
      </c>
      <c r="BG96" s="19"/>
      <c r="BH96" s="20"/>
      <c r="BI96" s="315"/>
      <c r="BJ96" s="315"/>
      <c r="BK96" s="20">
        <v>0</v>
      </c>
      <c r="BL96" s="19"/>
      <c r="BM96" s="20"/>
      <c r="BN96" s="315"/>
      <c r="BO96" s="315"/>
      <c r="BP96" s="20">
        <v>0</v>
      </c>
      <c r="BQ96" s="19"/>
      <c r="BR96" s="20"/>
      <c r="BS96" s="315"/>
      <c r="BT96" s="315"/>
      <c r="BU96" s="20">
        <v>0</v>
      </c>
      <c r="BV96" s="19"/>
      <c r="BW96" s="20"/>
      <c r="BX96" s="315"/>
      <c r="BY96" s="315"/>
      <c r="BZ96" s="20">
        <v>0</v>
      </c>
      <c r="CA96" s="19"/>
      <c r="CB96" s="20"/>
      <c r="CC96" s="315"/>
      <c r="CD96" s="315"/>
      <c r="CE96" s="20">
        <v>0</v>
      </c>
      <c r="CF96" s="19"/>
      <c r="CG96" s="20"/>
      <c r="CH96" s="315"/>
      <c r="CI96" s="315"/>
      <c r="CJ96" s="20">
        <v>0</v>
      </c>
      <c r="CK96" s="19"/>
      <c r="CL96" s="20"/>
      <c r="CM96" s="315"/>
      <c r="CN96" s="315"/>
      <c r="CO96" s="20">
        <v>0</v>
      </c>
      <c r="CP96" s="19"/>
      <c r="CQ96" s="20"/>
      <c r="CR96" s="315"/>
      <c r="CS96" s="315"/>
      <c r="CT96" s="20">
        <v>0</v>
      </c>
      <c r="CU96" s="19"/>
      <c r="CV96" s="20"/>
      <c r="CW96" s="315"/>
      <c r="CX96" s="315"/>
      <c r="CY96" s="20">
        <v>0</v>
      </c>
      <c r="CZ96" s="19"/>
      <c r="DA96" s="20"/>
      <c r="DB96" s="315"/>
      <c r="DC96" s="315"/>
      <c r="DD96" s="20">
        <v>0</v>
      </c>
      <c r="DE96" s="19"/>
      <c r="DF96" s="20"/>
      <c r="DG96" s="315"/>
      <c r="DH96" s="315"/>
      <c r="DI96" s="20">
        <v>0</v>
      </c>
      <c r="DJ96" s="19"/>
      <c r="DK96" s="20"/>
      <c r="DL96" s="315"/>
      <c r="DM96" s="315"/>
      <c r="DN96" s="20">
        <v>0</v>
      </c>
      <c r="DO96" s="19"/>
      <c r="DP96" s="20"/>
      <c r="DQ96" s="315"/>
      <c r="DR96" s="315"/>
      <c r="DS96" s="20">
        <v>0</v>
      </c>
      <c r="DT96" s="19"/>
      <c r="DU96" s="20"/>
      <c r="DV96" s="315"/>
      <c r="DW96" s="315"/>
      <c r="DX96" s="20">
        <v>0</v>
      </c>
      <c r="DY96" s="19"/>
      <c r="DZ96" s="20"/>
      <c r="EA96" s="315"/>
      <c r="EB96" s="315"/>
      <c r="EC96" s="20">
        <v>0</v>
      </c>
      <c r="ED96" s="19"/>
      <c r="EE96" s="20"/>
      <c r="EF96" s="315"/>
      <c r="EG96" s="315"/>
      <c r="EH96" s="20">
        <v>0</v>
      </c>
      <c r="EI96" s="19"/>
      <c r="EJ96" s="20"/>
      <c r="EK96" s="315"/>
      <c r="EL96" s="315"/>
      <c r="EM96" s="20">
        <v>0</v>
      </c>
      <c r="EN96" s="19"/>
      <c r="EP96" s="151"/>
    </row>
    <row r="97" spans="4:146" ht="12.75" hidden="1" customHeight="1" x14ac:dyDescent="0.3">
      <c r="D97" s="151" t="s">
        <v>464</v>
      </c>
      <c r="F97" s="402"/>
      <c r="G97" s="402"/>
      <c r="H97" s="20">
        <v>0</v>
      </c>
      <c r="I97" s="19"/>
      <c r="J97" s="20"/>
      <c r="K97" s="315"/>
      <c r="L97" s="315"/>
      <c r="M97" s="20">
        <v>0</v>
      </c>
      <c r="N97" s="19"/>
      <c r="O97" s="20"/>
      <c r="P97" s="315"/>
      <c r="Q97" s="315"/>
      <c r="R97" s="20">
        <v>0</v>
      </c>
      <c r="S97" s="19"/>
      <c r="T97" s="20"/>
      <c r="U97" s="315"/>
      <c r="V97" s="315"/>
      <c r="W97" s="20">
        <v>0</v>
      </c>
      <c r="X97" s="19"/>
      <c r="Y97" s="20"/>
      <c r="Z97" s="315"/>
      <c r="AA97" s="315"/>
      <c r="AB97" s="20">
        <v>0</v>
      </c>
      <c r="AC97" s="19"/>
      <c r="AD97" s="20"/>
      <c r="AE97" s="315"/>
      <c r="AF97" s="315"/>
      <c r="AG97" s="20">
        <v>0</v>
      </c>
      <c r="AH97" s="19"/>
      <c r="AI97" s="20"/>
      <c r="AJ97" s="315"/>
      <c r="AK97" s="315"/>
      <c r="AL97" s="20">
        <v>0</v>
      </c>
      <c r="AM97" s="19"/>
      <c r="AN97" s="20"/>
      <c r="AO97" s="315"/>
      <c r="AP97" s="315"/>
      <c r="AQ97" s="20">
        <v>0</v>
      </c>
      <c r="AR97" s="19"/>
      <c r="AS97" s="20"/>
      <c r="AT97" s="315"/>
      <c r="AU97" s="315"/>
      <c r="AV97" s="20">
        <v>0</v>
      </c>
      <c r="AW97" s="19"/>
      <c r="AX97" s="20"/>
      <c r="AY97" s="315"/>
      <c r="AZ97" s="315"/>
      <c r="BA97" s="20">
        <v>0</v>
      </c>
      <c r="BB97" s="19"/>
      <c r="BC97" s="20"/>
      <c r="BD97" s="315"/>
      <c r="BE97" s="315"/>
      <c r="BF97" s="20">
        <v>0</v>
      </c>
      <c r="BG97" s="19"/>
      <c r="BH97" s="20"/>
      <c r="BI97" s="315"/>
      <c r="BJ97" s="315"/>
      <c r="BK97" s="20">
        <v>0</v>
      </c>
      <c r="BL97" s="19"/>
      <c r="BM97" s="20"/>
      <c r="BN97" s="315"/>
      <c r="BO97" s="315"/>
      <c r="BP97" s="20">
        <v>0</v>
      </c>
      <c r="BQ97" s="19"/>
      <c r="BR97" s="20"/>
      <c r="BS97" s="315"/>
      <c r="BT97" s="315"/>
      <c r="BU97" s="20">
        <v>0</v>
      </c>
      <c r="BV97" s="19"/>
      <c r="BW97" s="20"/>
      <c r="BX97" s="315"/>
      <c r="BY97" s="315"/>
      <c r="BZ97" s="20">
        <v>0</v>
      </c>
      <c r="CA97" s="19"/>
      <c r="CB97" s="20"/>
      <c r="CC97" s="315"/>
      <c r="CD97" s="315"/>
      <c r="CE97" s="20">
        <v>0</v>
      </c>
      <c r="CF97" s="19"/>
      <c r="CG97" s="20"/>
      <c r="CH97" s="315"/>
      <c r="CI97" s="315"/>
      <c r="CJ97" s="20">
        <v>0</v>
      </c>
      <c r="CK97" s="19"/>
      <c r="CL97" s="20"/>
      <c r="CM97" s="315"/>
      <c r="CN97" s="315"/>
      <c r="CO97" s="20">
        <v>0</v>
      </c>
      <c r="CP97" s="19"/>
      <c r="CQ97" s="20"/>
      <c r="CR97" s="315"/>
      <c r="CS97" s="315"/>
      <c r="CT97" s="20">
        <v>0</v>
      </c>
      <c r="CU97" s="19"/>
      <c r="CV97" s="20"/>
      <c r="CW97" s="315"/>
      <c r="CX97" s="315"/>
      <c r="CY97" s="20">
        <v>0</v>
      </c>
      <c r="CZ97" s="19"/>
      <c r="DA97" s="20"/>
      <c r="DB97" s="315"/>
      <c r="DC97" s="315"/>
      <c r="DD97" s="20">
        <v>0</v>
      </c>
      <c r="DE97" s="19"/>
      <c r="DF97" s="20"/>
      <c r="DG97" s="315"/>
      <c r="DH97" s="315"/>
      <c r="DI97" s="20">
        <v>0</v>
      </c>
      <c r="DJ97" s="19"/>
      <c r="DK97" s="20"/>
      <c r="DL97" s="315"/>
      <c r="DM97" s="315"/>
      <c r="DN97" s="20">
        <v>0</v>
      </c>
      <c r="DO97" s="19"/>
      <c r="DP97" s="20"/>
      <c r="DQ97" s="315"/>
      <c r="DR97" s="315"/>
      <c r="DS97" s="20">
        <v>0</v>
      </c>
      <c r="DT97" s="19"/>
      <c r="DU97" s="20"/>
      <c r="DV97" s="315"/>
      <c r="DW97" s="315"/>
      <c r="DX97" s="20">
        <v>0</v>
      </c>
      <c r="DY97" s="19"/>
      <c r="DZ97" s="20"/>
      <c r="EA97" s="315"/>
      <c r="EB97" s="315"/>
      <c r="EC97" s="20">
        <v>0</v>
      </c>
      <c r="ED97" s="19"/>
      <c r="EE97" s="20"/>
      <c r="EF97" s="315"/>
      <c r="EG97" s="315"/>
      <c r="EH97" s="20">
        <v>0</v>
      </c>
      <c r="EI97" s="19"/>
      <c r="EJ97" s="20"/>
      <c r="EK97" s="315"/>
      <c r="EL97" s="315"/>
      <c r="EM97" s="20">
        <v>0</v>
      </c>
      <c r="EN97" s="19"/>
      <c r="EP97" s="151"/>
    </row>
    <row r="98" spans="4:146" ht="12.75" hidden="1" customHeight="1" x14ac:dyDescent="0.3">
      <c r="D98" s="151" t="s">
        <v>464</v>
      </c>
      <c r="F98" s="402"/>
      <c r="G98" s="402"/>
      <c r="H98" s="20">
        <v>0</v>
      </c>
      <c r="I98" s="19"/>
      <c r="J98" s="20"/>
      <c r="K98" s="315"/>
      <c r="L98" s="315"/>
      <c r="M98" s="20">
        <v>0</v>
      </c>
      <c r="N98" s="19"/>
      <c r="O98" s="20"/>
      <c r="P98" s="315"/>
      <c r="Q98" s="315"/>
      <c r="R98" s="20">
        <v>0</v>
      </c>
      <c r="S98" s="19"/>
      <c r="T98" s="20"/>
      <c r="U98" s="315"/>
      <c r="V98" s="315"/>
      <c r="W98" s="20">
        <v>0</v>
      </c>
      <c r="X98" s="19"/>
      <c r="Y98" s="20"/>
      <c r="Z98" s="315"/>
      <c r="AA98" s="315"/>
      <c r="AB98" s="20">
        <v>0</v>
      </c>
      <c r="AC98" s="19"/>
      <c r="AD98" s="20"/>
      <c r="AE98" s="315"/>
      <c r="AF98" s="315"/>
      <c r="AG98" s="20">
        <v>0</v>
      </c>
      <c r="AH98" s="19"/>
      <c r="AI98" s="20"/>
      <c r="AJ98" s="315"/>
      <c r="AK98" s="315"/>
      <c r="AL98" s="20">
        <v>0</v>
      </c>
      <c r="AM98" s="19"/>
      <c r="AN98" s="20"/>
      <c r="AO98" s="315"/>
      <c r="AP98" s="315"/>
      <c r="AQ98" s="20">
        <v>0</v>
      </c>
      <c r="AR98" s="19"/>
      <c r="AS98" s="20"/>
      <c r="AT98" s="315"/>
      <c r="AU98" s="315"/>
      <c r="AV98" s="20">
        <v>0</v>
      </c>
      <c r="AW98" s="19"/>
      <c r="AX98" s="20"/>
      <c r="AY98" s="315"/>
      <c r="AZ98" s="315"/>
      <c r="BA98" s="20">
        <v>0</v>
      </c>
      <c r="BB98" s="19"/>
      <c r="BC98" s="20"/>
      <c r="BD98" s="315"/>
      <c r="BE98" s="315"/>
      <c r="BF98" s="20">
        <v>0</v>
      </c>
      <c r="BG98" s="19"/>
      <c r="BH98" s="20"/>
      <c r="BI98" s="315"/>
      <c r="BJ98" s="315"/>
      <c r="BK98" s="20">
        <v>0</v>
      </c>
      <c r="BL98" s="19"/>
      <c r="BM98" s="20"/>
      <c r="BN98" s="315"/>
      <c r="BO98" s="315"/>
      <c r="BP98" s="20">
        <v>0</v>
      </c>
      <c r="BQ98" s="19"/>
      <c r="BR98" s="20"/>
      <c r="BS98" s="315"/>
      <c r="BT98" s="315"/>
      <c r="BU98" s="20">
        <v>0</v>
      </c>
      <c r="BV98" s="19"/>
      <c r="BW98" s="20"/>
      <c r="BX98" s="315"/>
      <c r="BY98" s="315"/>
      <c r="BZ98" s="20">
        <v>0</v>
      </c>
      <c r="CA98" s="19"/>
      <c r="CB98" s="20"/>
      <c r="CC98" s="315"/>
      <c r="CD98" s="315"/>
      <c r="CE98" s="20">
        <v>0</v>
      </c>
      <c r="CF98" s="19"/>
      <c r="CG98" s="20"/>
      <c r="CH98" s="315"/>
      <c r="CI98" s="315"/>
      <c r="CJ98" s="20">
        <v>0</v>
      </c>
      <c r="CK98" s="19"/>
      <c r="CL98" s="20"/>
      <c r="CM98" s="315"/>
      <c r="CN98" s="315"/>
      <c r="CO98" s="20">
        <v>0</v>
      </c>
      <c r="CP98" s="19"/>
      <c r="CQ98" s="20"/>
      <c r="CR98" s="315"/>
      <c r="CS98" s="315"/>
      <c r="CT98" s="20">
        <v>0</v>
      </c>
      <c r="CU98" s="19"/>
      <c r="CV98" s="20"/>
      <c r="CW98" s="315"/>
      <c r="CX98" s="315"/>
      <c r="CY98" s="20">
        <v>0</v>
      </c>
      <c r="CZ98" s="19"/>
      <c r="DA98" s="20"/>
      <c r="DB98" s="315"/>
      <c r="DC98" s="315"/>
      <c r="DD98" s="20">
        <v>0</v>
      </c>
      <c r="DE98" s="19"/>
      <c r="DF98" s="20"/>
      <c r="DG98" s="315"/>
      <c r="DH98" s="315"/>
      <c r="DI98" s="20">
        <v>0</v>
      </c>
      <c r="DJ98" s="19"/>
      <c r="DK98" s="20"/>
      <c r="DL98" s="315"/>
      <c r="DM98" s="315"/>
      <c r="DN98" s="20">
        <v>0</v>
      </c>
      <c r="DO98" s="19"/>
      <c r="DP98" s="20"/>
      <c r="DQ98" s="315"/>
      <c r="DR98" s="315"/>
      <c r="DS98" s="20">
        <v>0</v>
      </c>
      <c r="DT98" s="19"/>
      <c r="DU98" s="20"/>
      <c r="DV98" s="315"/>
      <c r="DW98" s="315"/>
      <c r="DX98" s="20">
        <v>0</v>
      </c>
      <c r="DY98" s="19"/>
      <c r="DZ98" s="20"/>
      <c r="EA98" s="315"/>
      <c r="EB98" s="315"/>
      <c r="EC98" s="20">
        <v>0</v>
      </c>
      <c r="ED98" s="19"/>
      <c r="EE98" s="20"/>
      <c r="EF98" s="315"/>
      <c r="EG98" s="315"/>
      <c r="EH98" s="20">
        <v>0</v>
      </c>
      <c r="EI98" s="19"/>
      <c r="EJ98" s="20"/>
      <c r="EK98" s="315"/>
      <c r="EL98" s="315"/>
      <c r="EM98" s="20">
        <v>0</v>
      </c>
      <c r="EN98" s="19"/>
      <c r="EP98" s="151"/>
    </row>
    <row r="99" spans="4:146" x14ac:dyDescent="0.3">
      <c r="D99" s="151"/>
      <c r="F99" s="402"/>
      <c r="G99" s="419"/>
      <c r="H99" s="6"/>
      <c r="I99" s="5"/>
      <c r="J99" s="20"/>
      <c r="K99" s="315"/>
      <c r="L99" s="483"/>
      <c r="M99" s="6"/>
      <c r="N99" s="5"/>
      <c r="O99" s="20"/>
      <c r="P99" s="315"/>
      <c r="Q99" s="483"/>
      <c r="R99" s="6"/>
      <c r="S99" s="5"/>
      <c r="T99" s="20"/>
      <c r="U99" s="315"/>
      <c r="V99" s="483"/>
      <c r="W99" s="6"/>
      <c r="X99" s="5"/>
      <c r="Y99" s="20"/>
      <c r="Z99" s="315"/>
      <c r="AA99" s="483"/>
      <c r="AB99" s="6"/>
      <c r="AC99" s="5"/>
      <c r="AD99" s="20"/>
      <c r="AE99" s="315"/>
      <c r="AF99" s="483"/>
      <c r="AG99" s="6"/>
      <c r="AH99" s="5"/>
      <c r="AI99" s="20"/>
      <c r="AJ99" s="315"/>
      <c r="AK99" s="483"/>
      <c r="AL99" s="6"/>
      <c r="AM99" s="5"/>
      <c r="AN99" s="20"/>
      <c r="AO99" s="315"/>
      <c r="AP99" s="483"/>
      <c r="AQ99" s="6"/>
      <c r="AR99" s="5"/>
      <c r="AS99" s="20"/>
      <c r="AT99" s="315"/>
      <c r="AU99" s="483"/>
      <c r="AV99" s="6"/>
      <c r="AW99" s="5"/>
      <c r="AX99" s="20"/>
      <c r="AY99" s="315"/>
      <c r="AZ99" s="483"/>
      <c r="BA99" s="6"/>
      <c r="BB99" s="5"/>
      <c r="BC99" s="20"/>
      <c r="BD99" s="315"/>
      <c r="BE99" s="483"/>
      <c r="BF99" s="6"/>
      <c r="BG99" s="5"/>
      <c r="BH99" s="20"/>
      <c r="BI99" s="315"/>
      <c r="BJ99" s="483"/>
      <c r="BK99" s="6"/>
      <c r="BL99" s="5"/>
      <c r="BM99" s="20"/>
      <c r="BN99" s="315"/>
      <c r="BO99" s="483"/>
      <c r="BP99" s="6"/>
      <c r="BQ99" s="5"/>
      <c r="BR99" s="20"/>
      <c r="BS99" s="315"/>
      <c r="BT99" s="483"/>
      <c r="BU99" s="6"/>
      <c r="BV99" s="5"/>
      <c r="BW99" s="20"/>
      <c r="BX99" s="315"/>
      <c r="BY99" s="483"/>
      <c r="BZ99" s="6"/>
      <c r="CA99" s="5"/>
      <c r="CB99" s="20"/>
      <c r="CC99" s="315"/>
      <c r="CD99" s="483"/>
      <c r="CE99" s="6"/>
      <c r="CF99" s="5"/>
      <c r="CG99" s="20"/>
      <c r="CH99" s="315"/>
      <c r="CI99" s="483"/>
      <c r="CJ99" s="6"/>
      <c r="CK99" s="5"/>
      <c r="CL99" s="20"/>
      <c r="CM99" s="315"/>
      <c r="CN99" s="483"/>
      <c r="CO99" s="6"/>
      <c r="CP99" s="5"/>
      <c r="CQ99" s="20"/>
      <c r="CR99" s="315"/>
      <c r="CS99" s="483"/>
      <c r="CT99" s="6"/>
      <c r="CU99" s="5"/>
      <c r="CV99" s="20"/>
      <c r="CW99" s="315"/>
      <c r="CX99" s="483"/>
      <c r="CY99" s="6"/>
      <c r="CZ99" s="5"/>
      <c r="DA99" s="20"/>
      <c r="DB99" s="315"/>
      <c r="DC99" s="483"/>
      <c r="DD99" s="6"/>
      <c r="DE99" s="5"/>
      <c r="DF99" s="20"/>
      <c r="DG99" s="315"/>
      <c r="DH99" s="483"/>
      <c r="DI99" s="6"/>
      <c r="DJ99" s="5"/>
      <c r="DK99" s="20"/>
      <c r="DL99" s="315"/>
      <c r="DM99" s="483"/>
      <c r="DN99" s="6"/>
      <c r="DO99" s="5"/>
      <c r="DP99" s="20"/>
      <c r="DQ99" s="315"/>
      <c r="DR99" s="483"/>
      <c r="DS99" s="6"/>
      <c r="DT99" s="5"/>
      <c r="DU99" s="20"/>
      <c r="DV99" s="315"/>
      <c r="DW99" s="483"/>
      <c r="DX99" s="6"/>
      <c r="DY99" s="5"/>
      <c r="DZ99" s="20"/>
      <c r="EA99" s="315"/>
      <c r="EB99" s="483"/>
      <c r="EC99" s="6"/>
      <c r="ED99" s="5"/>
      <c r="EE99" s="20"/>
      <c r="EF99" s="315"/>
      <c r="EG99" s="483"/>
      <c r="EH99" s="6"/>
      <c r="EI99" s="5"/>
      <c r="EJ99" s="20"/>
      <c r="EK99" s="315"/>
      <c r="EL99" s="483"/>
      <c r="EM99" s="6"/>
      <c r="EN99" s="5"/>
      <c r="EP99" s="151"/>
    </row>
    <row r="100" spans="4:146" ht="12.75" customHeight="1" x14ac:dyDescent="0.3">
      <c r="D100" s="151"/>
      <c r="F100" s="402"/>
      <c r="H100" s="20"/>
      <c r="I100" s="20"/>
      <c r="J100" s="20"/>
      <c r="K100" s="315"/>
      <c r="L100" s="20"/>
      <c r="M100" s="20"/>
      <c r="N100" s="20"/>
      <c r="O100" s="20"/>
      <c r="P100" s="315"/>
      <c r="Q100" s="20"/>
      <c r="R100" s="20"/>
      <c r="S100" s="20"/>
      <c r="T100" s="20"/>
      <c r="U100" s="315"/>
      <c r="V100" s="20"/>
      <c r="W100" s="20"/>
      <c r="X100" s="20"/>
      <c r="Y100" s="20"/>
      <c r="Z100" s="315"/>
      <c r="AA100" s="20"/>
      <c r="AB100" s="20"/>
      <c r="AC100" s="20"/>
      <c r="AD100" s="20"/>
      <c r="AE100" s="315"/>
      <c r="AF100" s="20"/>
      <c r="AG100" s="20"/>
      <c r="AH100" s="20"/>
      <c r="AI100" s="20"/>
      <c r="AJ100" s="315"/>
      <c r="AK100" s="20"/>
      <c r="AL100" s="20"/>
      <c r="AM100" s="20"/>
      <c r="AN100" s="20"/>
      <c r="AO100" s="315"/>
      <c r="AP100" s="20"/>
      <c r="AQ100" s="20"/>
      <c r="AR100" s="20"/>
      <c r="AS100" s="20"/>
      <c r="AT100" s="315"/>
      <c r="AU100" s="20"/>
      <c r="AV100" s="20"/>
      <c r="AW100" s="20"/>
      <c r="AX100" s="20"/>
      <c r="AY100" s="315"/>
      <c r="AZ100" s="20"/>
      <c r="BA100" s="20"/>
      <c r="BB100" s="20"/>
      <c r="BC100" s="20"/>
      <c r="BD100" s="315"/>
      <c r="BE100" s="20"/>
      <c r="BF100" s="20"/>
      <c r="BG100" s="20"/>
      <c r="BH100" s="20"/>
      <c r="BI100" s="315"/>
      <c r="BJ100" s="20"/>
      <c r="BK100" s="20"/>
      <c r="BL100" s="20"/>
      <c r="BM100" s="20"/>
      <c r="BN100" s="315"/>
      <c r="BO100" s="20"/>
      <c r="BP100" s="20"/>
      <c r="BQ100" s="20"/>
      <c r="BR100" s="20"/>
      <c r="BS100" s="315"/>
      <c r="BT100" s="20"/>
      <c r="BU100" s="20"/>
      <c r="BV100" s="20"/>
      <c r="BW100" s="20"/>
      <c r="BX100" s="315"/>
      <c r="BY100" s="20"/>
      <c r="BZ100" s="20"/>
      <c r="CA100" s="20"/>
      <c r="CB100" s="20"/>
      <c r="CC100" s="315"/>
      <c r="CD100" s="20"/>
      <c r="CE100" s="20"/>
      <c r="CF100" s="20"/>
      <c r="CG100" s="20"/>
      <c r="CH100" s="315"/>
      <c r="CI100" s="20"/>
      <c r="CJ100" s="20"/>
      <c r="CK100" s="20"/>
      <c r="CL100" s="20"/>
      <c r="CM100" s="315"/>
      <c r="CN100" s="20"/>
      <c r="CO100" s="20"/>
      <c r="CP100" s="20"/>
      <c r="CQ100" s="20"/>
      <c r="CR100" s="315"/>
      <c r="CS100" s="20"/>
      <c r="CT100" s="20"/>
      <c r="CU100" s="20"/>
      <c r="CV100" s="20"/>
      <c r="CW100" s="315"/>
      <c r="CX100" s="20"/>
      <c r="CY100" s="20"/>
      <c r="CZ100" s="20"/>
      <c r="DA100" s="20"/>
      <c r="DB100" s="315"/>
      <c r="DC100" s="20"/>
      <c r="DD100" s="20"/>
      <c r="DE100" s="20"/>
      <c r="DF100" s="20"/>
      <c r="DG100" s="315"/>
      <c r="DH100" s="20"/>
      <c r="DI100" s="20"/>
      <c r="DJ100" s="20"/>
      <c r="DK100" s="20"/>
      <c r="DL100" s="315"/>
      <c r="DM100" s="20"/>
      <c r="DN100" s="20"/>
      <c r="DO100" s="20"/>
      <c r="DP100" s="20"/>
      <c r="DQ100" s="315"/>
      <c r="DR100" s="20"/>
      <c r="DS100" s="20"/>
      <c r="DT100" s="20"/>
      <c r="DU100" s="20"/>
      <c r="DV100" s="315"/>
      <c r="DW100" s="20"/>
      <c r="DX100" s="20"/>
      <c r="DY100" s="20"/>
      <c r="DZ100" s="20"/>
      <c r="EA100" s="315"/>
      <c r="EB100" s="20"/>
      <c r="EC100" s="20"/>
      <c r="ED100" s="20"/>
      <c r="EE100" s="20"/>
      <c r="EF100" s="315"/>
      <c r="EG100" s="20"/>
      <c r="EH100" s="20"/>
      <c r="EI100" s="20"/>
      <c r="EJ100" s="20"/>
      <c r="EK100" s="315"/>
      <c r="EL100" s="20"/>
      <c r="EM100" s="20"/>
      <c r="EP100" s="151"/>
    </row>
    <row r="101" spans="4:146" s="152" customFormat="1" ht="12.75" customHeight="1" x14ac:dyDescent="0.3">
      <c r="D101" s="200" t="s">
        <v>520</v>
      </c>
      <c r="E101" s="167" t="s">
        <v>125</v>
      </c>
      <c r="F101" s="404"/>
      <c r="H101" s="17">
        <v>32045000</v>
      </c>
      <c r="I101" s="17"/>
      <c r="J101" s="17"/>
      <c r="K101" s="75"/>
      <c r="L101" s="17"/>
      <c r="M101" s="17">
        <v>1430000</v>
      </c>
      <c r="N101" s="17"/>
      <c r="O101" s="17"/>
      <c r="P101" s="75"/>
      <c r="R101" s="17">
        <v>2925000</v>
      </c>
      <c r="S101" s="17"/>
      <c r="T101" s="17"/>
      <c r="U101" s="75"/>
      <c r="W101" s="17">
        <v>6910000</v>
      </c>
      <c r="X101" s="17"/>
      <c r="Y101" s="17"/>
      <c r="Z101" s="75"/>
      <c r="AB101" s="17">
        <v>6155000</v>
      </c>
      <c r="AC101" s="17"/>
      <c r="AD101" s="17"/>
      <c r="AE101" s="75"/>
      <c r="AG101" s="17">
        <v>7095000</v>
      </c>
      <c r="AH101" s="17"/>
      <c r="AI101" s="17"/>
      <c r="AJ101" s="75"/>
      <c r="AL101" s="17">
        <v>7530000</v>
      </c>
      <c r="AM101" s="17"/>
      <c r="AN101" s="17"/>
      <c r="AO101" s="75"/>
      <c r="AQ101" s="17">
        <v>8400000</v>
      </c>
      <c r="AR101" s="17"/>
      <c r="AS101" s="17"/>
      <c r="AT101" s="75"/>
      <c r="AV101" s="17">
        <v>6720000</v>
      </c>
      <c r="AW101" s="17"/>
      <c r="AX101" s="17"/>
      <c r="AY101" s="75"/>
      <c r="BA101" s="17">
        <v>5005000</v>
      </c>
      <c r="BB101" s="17"/>
      <c r="BC101" s="17"/>
      <c r="BD101" s="75"/>
      <c r="BF101" s="17">
        <v>7140000</v>
      </c>
      <c r="BG101" s="17"/>
      <c r="BH101" s="17"/>
      <c r="BI101" s="75"/>
      <c r="BK101" s="17">
        <v>0</v>
      </c>
      <c r="BL101" s="17"/>
      <c r="BM101" s="17"/>
      <c r="BN101" s="75"/>
      <c r="BP101" s="17">
        <v>0</v>
      </c>
      <c r="BQ101" s="17"/>
      <c r="BR101" s="17"/>
      <c r="BS101" s="75"/>
      <c r="BT101" s="17"/>
      <c r="BU101" s="17">
        <v>59310000</v>
      </c>
      <c r="BV101" s="17"/>
      <c r="BW101" s="17"/>
      <c r="BX101" s="75"/>
      <c r="BY101" s="17"/>
      <c r="BZ101" s="17">
        <v>86480920</v>
      </c>
      <c r="CA101" s="17"/>
      <c r="CB101" s="17"/>
      <c r="CC101" s="75"/>
      <c r="CD101" s="17"/>
      <c r="CE101" s="17">
        <v>12160812</v>
      </c>
      <c r="CF101" s="17"/>
      <c r="CG101" s="17"/>
      <c r="CH101" s="75"/>
      <c r="CJ101" s="17">
        <v>8767326</v>
      </c>
      <c r="CK101" s="17"/>
      <c r="CL101" s="17"/>
      <c r="CM101" s="75"/>
      <c r="CO101" s="17">
        <v>8828050</v>
      </c>
      <c r="CP101" s="17"/>
      <c r="CQ101" s="17"/>
      <c r="CR101" s="75"/>
      <c r="CT101" s="17">
        <v>8425140</v>
      </c>
      <c r="CU101" s="17"/>
      <c r="CV101" s="17"/>
      <c r="CW101" s="75"/>
      <c r="CY101" s="17">
        <v>7608536</v>
      </c>
      <c r="CZ101" s="17"/>
      <c r="DA101" s="17"/>
      <c r="DB101" s="75"/>
      <c r="DD101" s="17">
        <v>0</v>
      </c>
      <c r="DE101" s="17"/>
      <c r="DF101" s="17"/>
      <c r="DG101" s="75"/>
      <c r="DI101" s="17">
        <v>21163957</v>
      </c>
      <c r="DJ101" s="17"/>
      <c r="DK101" s="17"/>
      <c r="DL101" s="75"/>
      <c r="DN101" s="17">
        <v>4078580</v>
      </c>
      <c r="DO101" s="17"/>
      <c r="DP101" s="17"/>
      <c r="DQ101" s="75"/>
      <c r="DS101" s="17">
        <v>6028519</v>
      </c>
      <c r="DT101" s="17"/>
      <c r="DU101" s="17"/>
      <c r="DV101" s="75"/>
      <c r="DX101" s="17">
        <v>3570000</v>
      </c>
      <c r="DY101" s="17"/>
      <c r="DZ101" s="17"/>
      <c r="EA101" s="75"/>
      <c r="EC101" s="17">
        <v>2850000</v>
      </c>
      <c r="ED101" s="17"/>
      <c r="EE101" s="17"/>
      <c r="EF101" s="75"/>
      <c r="EH101" s="17">
        <v>3000000</v>
      </c>
      <c r="EI101" s="17"/>
      <c r="EJ101" s="17"/>
      <c r="EK101" s="75"/>
      <c r="EL101" s="17"/>
      <c r="EM101" s="17">
        <v>80630920</v>
      </c>
      <c r="EP101" s="200"/>
    </row>
    <row r="102" spans="4:146" ht="12.75" customHeight="1" x14ac:dyDescent="0.3">
      <c r="D102" s="151" t="s">
        <v>416</v>
      </c>
      <c r="F102" s="402"/>
      <c r="G102" s="406"/>
      <c r="H102" s="474">
        <v>33001032</v>
      </c>
      <c r="I102" s="475"/>
      <c r="J102" s="20"/>
      <c r="K102" s="315"/>
      <c r="L102" s="476"/>
      <c r="M102" s="474">
        <v>1465181</v>
      </c>
      <c r="N102" s="475"/>
      <c r="O102" s="20"/>
      <c r="P102" s="315"/>
      <c r="Q102" s="406"/>
      <c r="R102" s="474">
        <v>3026199</v>
      </c>
      <c r="S102" s="475"/>
      <c r="T102" s="20"/>
      <c r="U102" s="315"/>
      <c r="V102" s="406"/>
      <c r="W102" s="474">
        <v>7142937</v>
      </c>
      <c r="X102" s="475"/>
      <c r="Y102" s="20"/>
      <c r="Z102" s="315"/>
      <c r="AA102" s="406"/>
      <c r="AB102" s="474">
        <v>6336277</v>
      </c>
      <c r="AC102" s="475"/>
      <c r="AD102" s="20"/>
      <c r="AE102" s="315"/>
      <c r="AF102" s="406"/>
      <c r="AG102" s="474">
        <v>7274669</v>
      </c>
      <c r="AH102" s="475"/>
      <c r="AI102" s="20"/>
      <c r="AJ102" s="315"/>
      <c r="AK102" s="406"/>
      <c r="AL102" s="474">
        <v>7755769</v>
      </c>
      <c r="AM102" s="475"/>
      <c r="AN102" s="20"/>
      <c r="AO102" s="315"/>
      <c r="AP102" s="406"/>
      <c r="AQ102" s="474">
        <v>8644702</v>
      </c>
      <c r="AR102" s="475"/>
      <c r="AS102" s="20"/>
      <c r="AT102" s="315"/>
      <c r="AU102" s="406"/>
      <c r="AV102" s="474">
        <v>6856678</v>
      </c>
      <c r="AW102" s="475"/>
      <c r="AX102" s="20"/>
      <c r="AY102" s="315"/>
      <c r="AZ102" s="406"/>
      <c r="BA102" s="474">
        <v>5101474</v>
      </c>
      <c r="BB102" s="475"/>
      <c r="BC102" s="20"/>
      <c r="BD102" s="315"/>
      <c r="BE102" s="406"/>
      <c r="BF102" s="474">
        <v>7306457</v>
      </c>
      <c r="BG102" s="475"/>
      <c r="BH102" s="20"/>
      <c r="BI102" s="315"/>
      <c r="BJ102" s="406"/>
      <c r="BK102" s="474">
        <v>0</v>
      </c>
      <c r="BL102" s="475"/>
      <c r="BM102" s="20"/>
      <c r="BN102" s="315"/>
      <c r="BO102" s="406"/>
      <c r="BP102" s="474">
        <v>0</v>
      </c>
      <c r="BQ102" s="475"/>
      <c r="BR102" s="20"/>
      <c r="BS102" s="315"/>
      <c r="BT102" s="476"/>
      <c r="BU102" s="474">
        <v>60910343</v>
      </c>
      <c r="BV102" s="475"/>
      <c r="BW102" s="20"/>
      <c r="BX102" s="315"/>
      <c r="BY102" s="476"/>
      <c r="BZ102" s="474">
        <v>65061934</v>
      </c>
      <c r="CA102" s="475"/>
      <c r="CB102" s="20"/>
      <c r="CC102" s="315"/>
      <c r="CD102" s="476"/>
      <c r="CE102" s="474">
        <v>7214367</v>
      </c>
      <c r="CF102" s="475"/>
      <c r="CG102" s="20"/>
      <c r="CH102" s="315"/>
      <c r="CI102" s="406"/>
      <c r="CJ102" s="474">
        <v>5960742</v>
      </c>
      <c r="CK102" s="475"/>
      <c r="CL102" s="20"/>
      <c r="CM102" s="315"/>
      <c r="CN102" s="406"/>
      <c r="CO102" s="474">
        <v>6677281</v>
      </c>
      <c r="CP102" s="475"/>
      <c r="CQ102" s="20"/>
      <c r="CR102" s="315"/>
      <c r="CS102" s="406"/>
      <c r="CT102" s="474">
        <v>5562048</v>
      </c>
      <c r="CU102" s="475"/>
      <c r="CV102" s="20"/>
      <c r="CW102" s="315"/>
      <c r="CX102" s="406"/>
      <c r="CY102" s="474">
        <v>6619051</v>
      </c>
      <c r="CZ102" s="475"/>
      <c r="DA102" s="20"/>
      <c r="DB102" s="315"/>
      <c r="DC102" s="406"/>
      <c r="DD102" s="474">
        <v>0</v>
      </c>
      <c r="DE102" s="475"/>
      <c r="DF102" s="20"/>
      <c r="DG102" s="315"/>
      <c r="DH102" s="406"/>
      <c r="DI102" s="474">
        <v>15201760</v>
      </c>
      <c r="DJ102" s="475"/>
      <c r="DK102" s="20"/>
      <c r="DL102" s="315"/>
      <c r="DM102" s="406"/>
      <c r="DN102" s="474">
        <v>3155013</v>
      </c>
      <c r="DO102" s="475"/>
      <c r="DP102" s="20"/>
      <c r="DQ102" s="315"/>
      <c r="DR102" s="406"/>
      <c r="DS102" s="474">
        <v>5315484</v>
      </c>
      <c r="DT102" s="475"/>
      <c r="DU102" s="20"/>
      <c r="DV102" s="315"/>
      <c r="DW102" s="406"/>
      <c r="DX102" s="474">
        <v>3589240</v>
      </c>
      <c r="DY102" s="475"/>
      <c r="DZ102" s="20"/>
      <c r="EA102" s="315"/>
      <c r="EB102" s="406"/>
      <c r="EC102" s="474">
        <v>2779060</v>
      </c>
      <c r="ED102" s="475"/>
      <c r="EE102" s="20"/>
      <c r="EF102" s="315"/>
      <c r="EG102" s="406"/>
      <c r="EH102" s="474">
        <v>2987888</v>
      </c>
      <c r="EI102" s="475"/>
      <c r="EJ102" s="20"/>
      <c r="EK102" s="315"/>
      <c r="EL102" s="476"/>
      <c r="EM102" s="474">
        <v>59294986</v>
      </c>
      <c r="EN102" s="407"/>
      <c r="EP102" s="151"/>
    </row>
    <row r="103" spans="4:146" ht="12.75" customHeight="1" x14ac:dyDescent="0.3">
      <c r="D103" s="151" t="s">
        <v>521</v>
      </c>
      <c r="F103" s="402"/>
      <c r="G103" s="402"/>
      <c r="H103" s="20">
        <v>36366</v>
      </c>
      <c r="I103" s="19"/>
      <c r="J103" s="20"/>
      <c r="K103" s="315"/>
      <c r="L103" s="315"/>
      <c r="M103" s="20">
        <v>8500</v>
      </c>
      <c r="N103" s="19"/>
      <c r="O103" s="20"/>
      <c r="P103" s="315"/>
      <c r="Q103" s="402"/>
      <c r="R103" s="20">
        <v>1772</v>
      </c>
      <c r="S103" s="19"/>
      <c r="T103" s="20"/>
      <c r="U103" s="315"/>
      <c r="V103" s="402"/>
      <c r="W103" s="20">
        <v>8656</v>
      </c>
      <c r="X103" s="19"/>
      <c r="Y103" s="20"/>
      <c r="Z103" s="315"/>
      <c r="AA103" s="402"/>
      <c r="AB103" s="20">
        <v>11112</v>
      </c>
      <c r="AC103" s="19"/>
      <c r="AD103" s="20"/>
      <c r="AE103" s="315"/>
      <c r="AF103" s="402"/>
      <c r="AG103" s="20">
        <v>6268</v>
      </c>
      <c r="AH103" s="19"/>
      <c r="AI103" s="20"/>
      <c r="AJ103" s="315"/>
      <c r="AK103" s="402"/>
      <c r="AL103" s="20">
        <v>58</v>
      </c>
      <c r="AM103" s="19"/>
      <c r="AN103" s="20"/>
      <c r="AO103" s="315"/>
      <c r="AP103" s="402"/>
      <c r="AQ103" s="20">
        <v>0</v>
      </c>
      <c r="AR103" s="19"/>
      <c r="AS103" s="20"/>
      <c r="AT103" s="315"/>
      <c r="AU103" s="402"/>
      <c r="AV103" s="20">
        <v>0</v>
      </c>
      <c r="AW103" s="19"/>
      <c r="AX103" s="20"/>
      <c r="AY103" s="315"/>
      <c r="AZ103" s="402"/>
      <c r="BA103" s="20">
        <v>0</v>
      </c>
      <c r="BB103" s="19"/>
      <c r="BC103" s="20"/>
      <c r="BD103" s="315"/>
      <c r="BE103" s="402"/>
      <c r="BF103" s="20">
        <v>0</v>
      </c>
      <c r="BG103" s="19"/>
      <c r="BH103" s="20"/>
      <c r="BI103" s="315"/>
      <c r="BJ103" s="402"/>
      <c r="BK103" s="20">
        <v>0</v>
      </c>
      <c r="BL103" s="19"/>
      <c r="BM103" s="20"/>
      <c r="BN103" s="315"/>
      <c r="BO103" s="402"/>
      <c r="BP103" s="20">
        <v>0</v>
      </c>
      <c r="BQ103" s="19"/>
      <c r="BR103" s="20"/>
      <c r="BS103" s="315"/>
      <c r="BT103" s="315"/>
      <c r="BU103" s="20">
        <v>36366</v>
      </c>
      <c r="BV103" s="19"/>
      <c r="BW103" s="20"/>
      <c r="BX103" s="315"/>
      <c r="BY103" s="315"/>
      <c r="BZ103" s="20">
        <v>849467</v>
      </c>
      <c r="CA103" s="19"/>
      <c r="CB103" s="20"/>
      <c r="CC103" s="315"/>
      <c r="CD103" s="315"/>
      <c r="CE103" s="20">
        <v>157482</v>
      </c>
      <c r="CF103" s="19"/>
      <c r="CG103" s="20"/>
      <c r="CH103" s="315"/>
      <c r="CI103" s="402"/>
      <c r="CJ103" s="20">
        <v>84019</v>
      </c>
      <c r="CK103" s="19"/>
      <c r="CL103" s="20"/>
      <c r="CM103" s="315"/>
      <c r="CN103" s="402"/>
      <c r="CO103" s="20">
        <v>71202</v>
      </c>
      <c r="CP103" s="19"/>
      <c r="CQ103" s="20"/>
      <c r="CR103" s="315"/>
      <c r="CS103" s="402"/>
      <c r="CT103" s="20">
        <v>99961</v>
      </c>
      <c r="CU103" s="19"/>
      <c r="CV103" s="20"/>
      <c r="CW103" s="315"/>
      <c r="CX103" s="402"/>
      <c r="CY103" s="20">
        <v>35680</v>
      </c>
      <c r="CZ103" s="19"/>
      <c r="DA103" s="20"/>
      <c r="DB103" s="315"/>
      <c r="DC103" s="402"/>
      <c r="DD103" s="20">
        <v>0</v>
      </c>
      <c r="DE103" s="19"/>
      <c r="DF103" s="20"/>
      <c r="DG103" s="315"/>
      <c r="DH103" s="402"/>
      <c r="DI103" s="20">
        <v>139893</v>
      </c>
      <c r="DJ103" s="19"/>
      <c r="DK103" s="20"/>
      <c r="DL103" s="315"/>
      <c r="DM103" s="402"/>
      <c r="DN103" s="20">
        <v>20135</v>
      </c>
      <c r="DO103" s="19"/>
      <c r="DP103" s="20"/>
      <c r="DQ103" s="315"/>
      <c r="DR103" s="402"/>
      <c r="DS103" s="20">
        <v>16418</v>
      </c>
      <c r="DT103" s="19"/>
      <c r="DU103" s="20"/>
      <c r="DV103" s="315"/>
      <c r="DW103" s="402"/>
      <c r="DX103" s="20">
        <v>63593</v>
      </c>
      <c r="DY103" s="19"/>
      <c r="DZ103" s="20"/>
      <c r="EA103" s="315"/>
      <c r="EB103" s="402"/>
      <c r="EC103" s="20">
        <v>96781</v>
      </c>
      <c r="ED103" s="19"/>
      <c r="EE103" s="20"/>
      <c r="EF103" s="315"/>
      <c r="EG103" s="402"/>
      <c r="EH103" s="20">
        <v>64303</v>
      </c>
      <c r="EI103" s="19"/>
      <c r="EJ103" s="20"/>
      <c r="EK103" s="315"/>
      <c r="EL103" s="315"/>
      <c r="EM103" s="20">
        <v>688383</v>
      </c>
      <c r="EN103" s="413"/>
      <c r="EP103" s="151"/>
    </row>
    <row r="104" spans="4:146" ht="12.75" customHeight="1" x14ac:dyDescent="0.3">
      <c r="D104" s="151" t="s">
        <v>522</v>
      </c>
      <c r="F104" s="402"/>
      <c r="G104" s="419"/>
      <c r="H104" s="6">
        <v>-992398</v>
      </c>
      <c r="I104" s="5"/>
      <c r="J104" s="20"/>
      <c r="K104" s="315"/>
      <c r="L104" s="483"/>
      <c r="M104" s="6">
        <v>-43681</v>
      </c>
      <c r="N104" s="5"/>
      <c r="O104" s="20"/>
      <c r="P104" s="315"/>
      <c r="Q104" s="419"/>
      <c r="R104" s="6">
        <v>-102971</v>
      </c>
      <c r="S104" s="5"/>
      <c r="T104" s="20"/>
      <c r="U104" s="315"/>
      <c r="V104" s="419"/>
      <c r="W104" s="6">
        <v>-241593</v>
      </c>
      <c r="X104" s="5"/>
      <c r="Y104" s="20"/>
      <c r="Z104" s="315"/>
      <c r="AA104" s="419"/>
      <c r="AB104" s="6">
        <v>-192389</v>
      </c>
      <c r="AC104" s="5"/>
      <c r="AD104" s="20"/>
      <c r="AE104" s="315"/>
      <c r="AF104" s="419"/>
      <c r="AG104" s="6">
        <v>-185937</v>
      </c>
      <c r="AH104" s="5"/>
      <c r="AI104" s="20"/>
      <c r="AJ104" s="315"/>
      <c r="AK104" s="419"/>
      <c r="AL104" s="6">
        <v>-225827</v>
      </c>
      <c r="AM104" s="5"/>
      <c r="AN104" s="20"/>
      <c r="AO104" s="315"/>
      <c r="AP104" s="419"/>
      <c r="AQ104" s="6">
        <v>-244702</v>
      </c>
      <c r="AR104" s="5"/>
      <c r="AS104" s="20"/>
      <c r="AT104" s="315"/>
      <c r="AU104" s="419"/>
      <c r="AV104" s="6">
        <v>-136678</v>
      </c>
      <c r="AW104" s="5"/>
      <c r="AX104" s="20"/>
      <c r="AY104" s="315"/>
      <c r="AZ104" s="419"/>
      <c r="BA104" s="6">
        <v>-96474</v>
      </c>
      <c r="BB104" s="5"/>
      <c r="BC104" s="20"/>
      <c r="BD104" s="315"/>
      <c r="BE104" s="419"/>
      <c r="BF104" s="6">
        <v>-166457</v>
      </c>
      <c r="BG104" s="5"/>
      <c r="BH104" s="20"/>
      <c r="BI104" s="315"/>
      <c r="BJ104" s="419"/>
      <c r="BK104" s="6">
        <v>0</v>
      </c>
      <c r="BL104" s="5"/>
      <c r="BM104" s="20"/>
      <c r="BN104" s="315"/>
      <c r="BO104" s="419"/>
      <c r="BP104" s="6">
        <v>0</v>
      </c>
      <c r="BQ104" s="5"/>
      <c r="BR104" s="20"/>
      <c r="BS104" s="315"/>
      <c r="BT104" s="483"/>
      <c r="BU104" s="6">
        <v>-1636709</v>
      </c>
      <c r="BV104" s="5"/>
      <c r="BW104" s="20"/>
      <c r="BX104" s="315"/>
      <c r="BY104" s="483"/>
      <c r="BZ104" s="6">
        <v>20569519</v>
      </c>
      <c r="CA104" s="5"/>
      <c r="CB104" s="20"/>
      <c r="CC104" s="315"/>
      <c r="CD104" s="483"/>
      <c r="CE104" s="6">
        <v>4788963</v>
      </c>
      <c r="CF104" s="5"/>
      <c r="CG104" s="20"/>
      <c r="CH104" s="315"/>
      <c r="CI104" s="419"/>
      <c r="CJ104" s="6">
        <v>2722565</v>
      </c>
      <c r="CK104" s="5"/>
      <c r="CL104" s="20"/>
      <c r="CM104" s="315"/>
      <c r="CN104" s="419"/>
      <c r="CO104" s="6">
        <v>2079567</v>
      </c>
      <c r="CP104" s="5"/>
      <c r="CQ104" s="20"/>
      <c r="CR104" s="315"/>
      <c r="CS104" s="419"/>
      <c r="CT104" s="6">
        <v>2763131</v>
      </c>
      <c r="CU104" s="5"/>
      <c r="CV104" s="20"/>
      <c r="CW104" s="315"/>
      <c r="CX104" s="419"/>
      <c r="CY104" s="6">
        <v>953805</v>
      </c>
      <c r="CZ104" s="5"/>
      <c r="DA104" s="20"/>
      <c r="DB104" s="315"/>
      <c r="DC104" s="419"/>
      <c r="DD104" s="6">
        <v>0</v>
      </c>
      <c r="DE104" s="5"/>
      <c r="DF104" s="20"/>
      <c r="DG104" s="315"/>
      <c r="DH104" s="419"/>
      <c r="DI104" s="6">
        <v>5822304</v>
      </c>
      <c r="DJ104" s="5"/>
      <c r="DK104" s="20"/>
      <c r="DL104" s="315"/>
      <c r="DM104" s="419"/>
      <c r="DN104" s="6">
        <v>903432</v>
      </c>
      <c r="DO104" s="5"/>
      <c r="DP104" s="20"/>
      <c r="DQ104" s="315"/>
      <c r="DR104" s="419"/>
      <c r="DS104" s="6">
        <v>696617</v>
      </c>
      <c r="DT104" s="5"/>
      <c r="DU104" s="20"/>
      <c r="DV104" s="315"/>
      <c r="DW104" s="419"/>
      <c r="DX104" s="6">
        <v>-82833</v>
      </c>
      <c r="DY104" s="5"/>
      <c r="DZ104" s="20"/>
      <c r="EA104" s="315"/>
      <c r="EB104" s="419"/>
      <c r="EC104" s="6">
        <v>-25841</v>
      </c>
      <c r="ED104" s="5"/>
      <c r="EE104" s="20"/>
      <c r="EF104" s="315"/>
      <c r="EG104" s="419"/>
      <c r="EH104" s="6">
        <v>-52191</v>
      </c>
      <c r="EI104" s="5"/>
      <c r="EJ104" s="20"/>
      <c r="EK104" s="315"/>
      <c r="EL104" s="483"/>
      <c r="EM104" s="6">
        <v>20647551</v>
      </c>
      <c r="EN104" s="421"/>
      <c r="EP104" s="151"/>
    </row>
    <row r="105" spans="4:146" x14ac:dyDescent="0.3">
      <c r="D105" s="151"/>
      <c r="F105" s="402"/>
      <c r="H105" s="17"/>
      <c r="I105" s="20"/>
      <c r="J105" s="20"/>
      <c r="K105" s="315"/>
      <c r="L105" s="20"/>
      <c r="M105" s="20"/>
      <c r="N105" s="20"/>
      <c r="O105" s="20"/>
      <c r="P105" s="315"/>
      <c r="Q105" s="20"/>
      <c r="R105" s="20"/>
      <c r="S105" s="20"/>
      <c r="T105" s="20"/>
      <c r="U105" s="315"/>
      <c r="V105" s="20"/>
      <c r="W105" s="20"/>
      <c r="X105" s="20"/>
      <c r="Y105" s="20"/>
      <c r="Z105" s="315"/>
      <c r="AA105" s="20"/>
      <c r="AB105" s="20"/>
      <c r="AC105" s="20"/>
      <c r="AD105" s="20"/>
      <c r="AE105" s="315"/>
      <c r="AF105" s="20"/>
      <c r="AG105" s="20"/>
      <c r="AH105" s="20"/>
      <c r="AI105" s="20"/>
      <c r="AJ105" s="315"/>
      <c r="AK105" s="20"/>
      <c r="AL105" s="20"/>
      <c r="AM105" s="20"/>
      <c r="AN105" s="20"/>
      <c r="AO105" s="315"/>
      <c r="AP105" s="20"/>
      <c r="AQ105" s="20"/>
      <c r="AR105" s="20"/>
      <c r="AS105" s="20"/>
      <c r="AT105" s="315"/>
      <c r="AU105" s="20"/>
      <c r="AV105" s="20"/>
      <c r="AW105" s="20"/>
      <c r="AX105" s="20"/>
      <c r="AY105" s="315"/>
      <c r="AZ105" s="20"/>
      <c r="BA105" s="20"/>
      <c r="BB105" s="20"/>
      <c r="BC105" s="20"/>
      <c r="BD105" s="315"/>
      <c r="BE105" s="20"/>
      <c r="BF105" s="20"/>
      <c r="BG105" s="20"/>
      <c r="BH105" s="20"/>
      <c r="BI105" s="315"/>
      <c r="BJ105" s="20"/>
      <c r="BK105" s="20"/>
      <c r="BL105" s="20"/>
      <c r="BM105" s="20"/>
      <c r="BN105" s="315"/>
      <c r="BO105" s="20"/>
      <c r="BP105" s="20"/>
      <c r="BQ105" s="20"/>
      <c r="BR105" s="20"/>
      <c r="BS105" s="315"/>
      <c r="BT105" s="20"/>
      <c r="BU105" s="20"/>
      <c r="BV105" s="20"/>
      <c r="BW105" s="20"/>
      <c r="BX105" s="315"/>
      <c r="BY105" s="20"/>
      <c r="BZ105" s="20"/>
      <c r="CA105" s="20"/>
      <c r="CB105" s="20"/>
      <c r="CC105" s="315"/>
      <c r="CD105" s="20"/>
      <c r="CE105" s="20"/>
      <c r="CF105" s="20"/>
      <c r="CG105" s="20"/>
      <c r="CH105" s="315"/>
      <c r="CI105" s="20"/>
      <c r="CJ105" s="20"/>
      <c r="CK105" s="20"/>
      <c r="CL105" s="20"/>
      <c r="CM105" s="315"/>
      <c r="CN105" s="20"/>
      <c r="CO105" s="20"/>
      <c r="CP105" s="20"/>
      <c r="CQ105" s="20"/>
      <c r="CR105" s="315"/>
      <c r="CS105" s="20"/>
      <c r="CT105" s="20"/>
      <c r="CU105" s="20"/>
      <c r="CV105" s="20"/>
      <c r="CW105" s="315"/>
      <c r="CX105" s="20"/>
      <c r="CY105" s="20"/>
      <c r="CZ105" s="20"/>
      <c r="DA105" s="20"/>
      <c r="DB105" s="315"/>
      <c r="DC105" s="20"/>
      <c r="DD105" s="20"/>
      <c r="DE105" s="20"/>
      <c r="DF105" s="20"/>
      <c r="DG105" s="315"/>
      <c r="DH105" s="20"/>
      <c r="DI105" s="20"/>
      <c r="DJ105" s="20"/>
      <c r="DK105" s="20"/>
      <c r="DL105" s="315"/>
      <c r="DM105" s="20"/>
      <c r="DN105" s="20"/>
      <c r="DO105" s="20"/>
      <c r="DP105" s="20"/>
      <c r="DQ105" s="315"/>
      <c r="DR105" s="20"/>
      <c r="DS105" s="20"/>
      <c r="DT105" s="20"/>
      <c r="DU105" s="20"/>
      <c r="DV105" s="315"/>
      <c r="DW105" s="20"/>
      <c r="DX105" s="20"/>
      <c r="DY105" s="20"/>
      <c r="DZ105" s="20"/>
      <c r="EA105" s="315"/>
      <c r="EB105" s="20"/>
      <c r="EC105" s="20"/>
      <c r="ED105" s="20"/>
      <c r="EE105" s="20"/>
      <c r="EF105" s="315"/>
      <c r="EG105" s="20"/>
      <c r="EH105" s="20"/>
      <c r="EI105" s="20"/>
      <c r="EJ105" s="20"/>
      <c r="EK105" s="315"/>
      <c r="EL105" s="20"/>
      <c r="EM105" s="20"/>
      <c r="EP105" s="151"/>
    </row>
    <row r="106" spans="4:146" ht="12.75" hidden="1" customHeight="1" x14ac:dyDescent="0.3">
      <c r="D106" s="151" t="s">
        <v>510</v>
      </c>
      <c r="F106" s="402"/>
      <c r="H106" s="20">
        <v>0</v>
      </c>
      <c r="I106" s="20"/>
      <c r="J106" s="20"/>
      <c r="K106" s="315"/>
      <c r="L106" s="20"/>
      <c r="M106" s="20">
        <v>0</v>
      </c>
      <c r="N106" s="20"/>
      <c r="O106" s="20"/>
      <c r="P106" s="315"/>
      <c r="R106" s="20">
        <v>0</v>
      </c>
      <c r="S106" s="20"/>
      <c r="T106" s="20"/>
      <c r="U106" s="315"/>
      <c r="W106" s="20">
        <v>0</v>
      </c>
      <c r="X106" s="20"/>
      <c r="Y106" s="20"/>
      <c r="Z106" s="315"/>
      <c r="AB106" s="20">
        <v>0</v>
      </c>
      <c r="AC106" s="20"/>
      <c r="AD106" s="20"/>
      <c r="AE106" s="315"/>
      <c r="AG106" s="20">
        <v>0</v>
      </c>
      <c r="AH106" s="20"/>
      <c r="AI106" s="20"/>
      <c r="AJ106" s="315"/>
      <c r="AL106" s="20">
        <v>0</v>
      </c>
      <c r="AM106" s="20"/>
      <c r="AN106" s="20"/>
      <c r="AO106" s="315"/>
      <c r="AQ106" s="20">
        <v>0</v>
      </c>
      <c r="AR106" s="20"/>
      <c r="AS106" s="20"/>
      <c r="AT106" s="315"/>
      <c r="AV106" s="20">
        <v>0</v>
      </c>
      <c r="AW106" s="20"/>
      <c r="AX106" s="20"/>
      <c r="AY106" s="315"/>
      <c r="BA106" s="20">
        <v>0</v>
      </c>
      <c r="BB106" s="20"/>
      <c r="BC106" s="20"/>
      <c r="BD106" s="315"/>
      <c r="BF106" s="20">
        <v>0</v>
      </c>
      <c r="BG106" s="20"/>
      <c r="BH106" s="20"/>
      <c r="BI106" s="315"/>
      <c r="BK106" s="20">
        <v>0</v>
      </c>
      <c r="BL106" s="20"/>
      <c r="BM106" s="20"/>
      <c r="BN106" s="315"/>
      <c r="BP106" s="20">
        <v>0</v>
      </c>
      <c r="BQ106" s="20"/>
      <c r="BR106" s="20"/>
      <c r="BS106" s="315"/>
      <c r="BT106" s="6"/>
      <c r="BU106" s="6">
        <v>0</v>
      </c>
      <c r="BV106" s="20"/>
      <c r="BW106" s="20"/>
      <c r="BX106" s="315"/>
      <c r="BY106" s="20"/>
      <c r="BZ106" s="20">
        <v>0</v>
      </c>
      <c r="CA106" s="20"/>
      <c r="CB106" s="20"/>
      <c r="CC106" s="315"/>
      <c r="CD106" s="20"/>
      <c r="CE106" s="20">
        <v>0</v>
      </c>
      <c r="CF106" s="20"/>
      <c r="CG106" s="20"/>
      <c r="CH106" s="315"/>
      <c r="CJ106" s="20">
        <v>0</v>
      </c>
      <c r="CK106" s="20"/>
      <c r="CL106" s="20"/>
      <c r="CM106" s="315"/>
      <c r="CO106" s="20">
        <v>0</v>
      </c>
      <c r="CP106" s="20"/>
      <c r="CQ106" s="20"/>
      <c r="CR106" s="315"/>
      <c r="CT106" s="20">
        <v>0</v>
      </c>
      <c r="CU106" s="20"/>
      <c r="CV106" s="20"/>
      <c r="CW106" s="315"/>
      <c r="CY106" s="20">
        <v>0</v>
      </c>
      <c r="CZ106" s="20"/>
      <c r="DA106" s="20"/>
      <c r="DB106" s="315"/>
      <c r="DD106" s="20">
        <v>0</v>
      </c>
      <c r="DE106" s="20"/>
      <c r="DF106" s="20"/>
      <c r="DG106" s="315"/>
      <c r="DI106" s="20">
        <v>0</v>
      </c>
      <c r="DJ106" s="20"/>
      <c r="DK106" s="20"/>
      <c r="DL106" s="315"/>
      <c r="DN106" s="20">
        <v>0</v>
      </c>
      <c r="DO106" s="20"/>
      <c r="DP106" s="20"/>
      <c r="DQ106" s="315"/>
      <c r="DS106" s="20">
        <v>0</v>
      </c>
      <c r="DT106" s="20"/>
      <c r="DU106" s="20"/>
      <c r="DV106" s="315"/>
      <c r="DX106" s="20">
        <v>0</v>
      </c>
      <c r="DY106" s="20"/>
      <c r="DZ106" s="20"/>
      <c r="EA106" s="315"/>
      <c r="EC106" s="20">
        <v>0</v>
      </c>
      <c r="ED106" s="20"/>
      <c r="EE106" s="20"/>
      <c r="EF106" s="315"/>
      <c r="EH106" s="20">
        <v>0</v>
      </c>
      <c r="EI106" s="20"/>
      <c r="EJ106" s="19"/>
      <c r="EK106" s="315"/>
      <c r="EL106" s="20"/>
      <c r="EM106" s="20">
        <v>0</v>
      </c>
      <c r="EN106" s="20"/>
      <c r="EO106" s="20"/>
      <c r="EP106" s="151"/>
    </row>
    <row r="107" spans="4:146" ht="12.75" hidden="1" customHeight="1" x14ac:dyDescent="0.3">
      <c r="D107" s="151" t="s">
        <v>416</v>
      </c>
      <c r="F107" s="402"/>
      <c r="G107" s="406"/>
      <c r="H107" s="474">
        <v>0</v>
      </c>
      <c r="I107" s="475"/>
      <c r="J107" s="20"/>
      <c r="K107" s="315"/>
      <c r="L107" s="476"/>
      <c r="M107" s="474">
        <v>0</v>
      </c>
      <c r="N107" s="475"/>
      <c r="O107" s="20"/>
      <c r="P107" s="315"/>
      <c r="Q107" s="406"/>
      <c r="R107" s="474">
        <v>0</v>
      </c>
      <c r="S107" s="475"/>
      <c r="T107" s="20"/>
      <c r="U107" s="315"/>
      <c r="V107" s="406"/>
      <c r="W107" s="474">
        <v>0</v>
      </c>
      <c r="X107" s="475"/>
      <c r="Y107" s="20"/>
      <c r="Z107" s="315"/>
      <c r="AA107" s="406"/>
      <c r="AB107" s="474">
        <v>0</v>
      </c>
      <c r="AC107" s="475"/>
      <c r="AD107" s="20"/>
      <c r="AE107" s="315"/>
      <c r="AF107" s="406"/>
      <c r="AG107" s="474">
        <v>0</v>
      </c>
      <c r="AH107" s="475"/>
      <c r="AI107" s="20"/>
      <c r="AJ107" s="315"/>
      <c r="AK107" s="406"/>
      <c r="AL107" s="474">
        <v>0</v>
      </c>
      <c r="AM107" s="475"/>
      <c r="AN107" s="20"/>
      <c r="AO107" s="315"/>
      <c r="AP107" s="406"/>
      <c r="AQ107" s="474">
        <v>0</v>
      </c>
      <c r="AR107" s="475"/>
      <c r="AS107" s="20"/>
      <c r="AT107" s="315"/>
      <c r="AU107" s="406"/>
      <c r="AV107" s="474">
        <v>0</v>
      </c>
      <c r="AW107" s="475"/>
      <c r="AX107" s="20"/>
      <c r="AY107" s="315"/>
      <c r="AZ107" s="406"/>
      <c r="BA107" s="474">
        <v>0</v>
      </c>
      <c r="BB107" s="475"/>
      <c r="BC107" s="20"/>
      <c r="BD107" s="315"/>
      <c r="BE107" s="406"/>
      <c r="BF107" s="474">
        <v>0</v>
      </c>
      <c r="BG107" s="475"/>
      <c r="BH107" s="20"/>
      <c r="BI107" s="315"/>
      <c r="BJ107" s="406"/>
      <c r="BK107" s="474">
        <v>0</v>
      </c>
      <c r="BL107" s="475"/>
      <c r="BM107" s="20"/>
      <c r="BN107" s="315"/>
      <c r="BO107" s="406"/>
      <c r="BP107" s="474">
        <v>0</v>
      </c>
      <c r="BQ107" s="475"/>
      <c r="BR107" s="20"/>
      <c r="BS107" s="315"/>
      <c r="BT107" s="315"/>
      <c r="BU107" s="20">
        <v>0</v>
      </c>
      <c r="BV107" s="475"/>
      <c r="BW107" s="20"/>
      <c r="BX107" s="315"/>
      <c r="BY107" s="476"/>
      <c r="BZ107" s="474">
        <v>0</v>
      </c>
      <c r="CA107" s="475"/>
      <c r="CB107" s="20"/>
      <c r="CC107" s="315"/>
      <c r="CD107" s="476"/>
      <c r="CE107" s="474">
        <v>0</v>
      </c>
      <c r="CF107" s="475"/>
      <c r="CG107" s="20"/>
      <c r="CH107" s="315"/>
      <c r="CI107" s="406"/>
      <c r="CJ107" s="474">
        <v>0</v>
      </c>
      <c r="CK107" s="475"/>
      <c r="CL107" s="20"/>
      <c r="CM107" s="315"/>
      <c r="CN107" s="406"/>
      <c r="CO107" s="474">
        <v>0</v>
      </c>
      <c r="CP107" s="475"/>
      <c r="CQ107" s="20"/>
      <c r="CR107" s="315"/>
      <c r="CS107" s="406"/>
      <c r="CT107" s="474">
        <v>0</v>
      </c>
      <c r="CU107" s="475"/>
      <c r="CV107" s="20"/>
      <c r="CW107" s="315"/>
      <c r="CX107" s="406"/>
      <c r="CY107" s="474">
        <v>0</v>
      </c>
      <c r="CZ107" s="475"/>
      <c r="DA107" s="20"/>
      <c r="DB107" s="315"/>
      <c r="DC107" s="406"/>
      <c r="DD107" s="474">
        <v>0</v>
      </c>
      <c r="DE107" s="475"/>
      <c r="DF107" s="20"/>
      <c r="DG107" s="315"/>
      <c r="DH107" s="406"/>
      <c r="DI107" s="474">
        <v>0</v>
      </c>
      <c r="DJ107" s="475"/>
      <c r="DK107" s="20"/>
      <c r="DL107" s="315"/>
      <c r="DM107" s="406"/>
      <c r="DN107" s="474">
        <v>0</v>
      </c>
      <c r="DO107" s="475"/>
      <c r="DP107" s="20"/>
      <c r="DQ107" s="315"/>
      <c r="DR107" s="406"/>
      <c r="DS107" s="474">
        <v>0</v>
      </c>
      <c r="DT107" s="475"/>
      <c r="DU107" s="20"/>
      <c r="DV107" s="315"/>
      <c r="DW107" s="406"/>
      <c r="DX107" s="474">
        <v>0</v>
      </c>
      <c r="DY107" s="475"/>
      <c r="DZ107" s="20"/>
      <c r="EA107" s="315"/>
      <c r="EB107" s="406"/>
      <c r="EC107" s="474">
        <v>0</v>
      </c>
      <c r="ED107" s="475"/>
      <c r="EE107" s="20"/>
      <c r="EF107" s="315"/>
      <c r="EG107" s="406"/>
      <c r="EH107" s="474">
        <v>0</v>
      </c>
      <c r="EI107" s="475"/>
      <c r="EJ107" s="19"/>
      <c r="EK107" s="8"/>
      <c r="EL107" s="476"/>
      <c r="EM107" s="474">
        <v>0</v>
      </c>
      <c r="EN107" s="475"/>
      <c r="EO107" s="20"/>
      <c r="EP107" s="151"/>
    </row>
    <row r="108" spans="4:146" ht="12.75" hidden="1" customHeight="1" x14ac:dyDescent="0.3">
      <c r="D108" s="151" t="s">
        <v>521</v>
      </c>
      <c r="F108" s="402"/>
      <c r="G108" s="402"/>
      <c r="H108" s="20">
        <v>0</v>
      </c>
      <c r="I108" s="19"/>
      <c r="J108" s="20"/>
      <c r="K108" s="315"/>
      <c r="L108" s="315"/>
      <c r="M108" s="20">
        <v>0</v>
      </c>
      <c r="N108" s="19"/>
      <c r="O108" s="20"/>
      <c r="P108" s="315"/>
      <c r="Q108" s="402"/>
      <c r="R108" s="20">
        <v>0</v>
      </c>
      <c r="S108" s="19"/>
      <c r="T108" s="20"/>
      <c r="U108" s="315"/>
      <c r="V108" s="402"/>
      <c r="W108" s="20">
        <v>0</v>
      </c>
      <c r="X108" s="19"/>
      <c r="Y108" s="20"/>
      <c r="Z108" s="315"/>
      <c r="AA108" s="402"/>
      <c r="AB108" s="20">
        <v>0</v>
      </c>
      <c r="AC108" s="19"/>
      <c r="AD108" s="20"/>
      <c r="AE108" s="315"/>
      <c r="AF108" s="402"/>
      <c r="AG108" s="20">
        <v>0</v>
      </c>
      <c r="AH108" s="19"/>
      <c r="AI108" s="20"/>
      <c r="AJ108" s="315"/>
      <c r="AK108" s="402"/>
      <c r="AL108" s="20">
        <v>0</v>
      </c>
      <c r="AM108" s="19"/>
      <c r="AN108" s="20"/>
      <c r="AO108" s="315"/>
      <c r="AP108" s="402"/>
      <c r="AQ108" s="20">
        <v>0</v>
      </c>
      <c r="AR108" s="19"/>
      <c r="AS108" s="20"/>
      <c r="AT108" s="315"/>
      <c r="AU108" s="402"/>
      <c r="AV108" s="20">
        <v>0</v>
      </c>
      <c r="AW108" s="19"/>
      <c r="AX108" s="20"/>
      <c r="AY108" s="315"/>
      <c r="AZ108" s="402"/>
      <c r="BA108" s="20">
        <v>0</v>
      </c>
      <c r="BB108" s="19"/>
      <c r="BC108" s="20"/>
      <c r="BD108" s="315"/>
      <c r="BE108" s="402"/>
      <c r="BF108" s="20">
        <v>0</v>
      </c>
      <c r="BG108" s="19"/>
      <c r="BH108" s="20"/>
      <c r="BI108" s="315"/>
      <c r="BJ108" s="402"/>
      <c r="BK108" s="20">
        <v>0</v>
      </c>
      <c r="BL108" s="19"/>
      <c r="BM108" s="20"/>
      <c r="BN108" s="315"/>
      <c r="BO108" s="402"/>
      <c r="BP108" s="20">
        <v>0</v>
      </c>
      <c r="BQ108" s="19"/>
      <c r="BR108" s="20"/>
      <c r="BS108" s="315"/>
      <c r="BT108" s="315"/>
      <c r="BU108" s="20">
        <v>0</v>
      </c>
      <c r="BV108" s="19"/>
      <c r="BW108" s="20"/>
      <c r="BX108" s="315"/>
      <c r="BY108" s="315"/>
      <c r="BZ108" s="20">
        <v>0</v>
      </c>
      <c r="CA108" s="19"/>
      <c r="CB108" s="20"/>
      <c r="CC108" s="315"/>
      <c r="CD108" s="315"/>
      <c r="CE108" s="20">
        <v>0</v>
      </c>
      <c r="CF108" s="19"/>
      <c r="CG108" s="20"/>
      <c r="CH108" s="315"/>
      <c r="CI108" s="402"/>
      <c r="CJ108" s="20">
        <v>0</v>
      </c>
      <c r="CK108" s="19"/>
      <c r="CL108" s="20"/>
      <c r="CM108" s="315"/>
      <c r="CN108" s="402"/>
      <c r="CO108" s="20">
        <v>0</v>
      </c>
      <c r="CP108" s="19"/>
      <c r="CQ108" s="20"/>
      <c r="CR108" s="315"/>
      <c r="CS108" s="402"/>
      <c r="CT108" s="20">
        <v>0</v>
      </c>
      <c r="CU108" s="19"/>
      <c r="CV108" s="20"/>
      <c r="CW108" s="315"/>
      <c r="CX108" s="402"/>
      <c r="CY108" s="20">
        <v>0</v>
      </c>
      <c r="CZ108" s="19"/>
      <c r="DA108" s="20"/>
      <c r="DB108" s="315"/>
      <c r="DC108" s="402"/>
      <c r="DD108" s="20">
        <v>0</v>
      </c>
      <c r="DE108" s="19"/>
      <c r="DF108" s="20"/>
      <c r="DG108" s="315"/>
      <c r="DH108" s="402"/>
      <c r="DI108" s="20">
        <v>0</v>
      </c>
      <c r="DJ108" s="19"/>
      <c r="DK108" s="20"/>
      <c r="DL108" s="315"/>
      <c r="DM108" s="402"/>
      <c r="DN108" s="20">
        <v>0</v>
      </c>
      <c r="DO108" s="19"/>
      <c r="DP108" s="20"/>
      <c r="DQ108" s="315"/>
      <c r="DR108" s="402"/>
      <c r="DS108" s="20">
        <v>0</v>
      </c>
      <c r="DT108" s="19"/>
      <c r="DU108" s="20"/>
      <c r="DV108" s="315"/>
      <c r="DW108" s="402"/>
      <c r="DX108" s="20">
        <v>0</v>
      </c>
      <c r="DY108" s="19"/>
      <c r="DZ108" s="20"/>
      <c r="EA108" s="315"/>
      <c r="EB108" s="402"/>
      <c r="EC108" s="20">
        <v>0</v>
      </c>
      <c r="ED108" s="19"/>
      <c r="EE108" s="20"/>
      <c r="EF108" s="315"/>
      <c r="EG108" s="402"/>
      <c r="EH108" s="20">
        <v>0</v>
      </c>
      <c r="EI108" s="19"/>
      <c r="EJ108" s="20"/>
      <c r="EK108" s="315"/>
      <c r="EL108" s="315"/>
      <c r="EM108" s="20">
        <v>0</v>
      </c>
      <c r="EN108" s="19"/>
      <c r="EO108" s="20"/>
      <c r="EP108" s="151"/>
    </row>
    <row r="109" spans="4:146" ht="12.75" hidden="1" customHeight="1" x14ac:dyDescent="0.3">
      <c r="D109" s="151" t="s">
        <v>522</v>
      </c>
      <c r="F109" s="402"/>
      <c r="G109" s="419"/>
      <c r="H109" s="6">
        <v>0</v>
      </c>
      <c r="I109" s="5"/>
      <c r="J109" s="20"/>
      <c r="K109" s="315"/>
      <c r="L109" s="483"/>
      <c r="M109" s="6">
        <v>0</v>
      </c>
      <c r="N109" s="5"/>
      <c r="O109" s="20"/>
      <c r="P109" s="315"/>
      <c r="Q109" s="419"/>
      <c r="R109" s="6">
        <v>0</v>
      </c>
      <c r="S109" s="5"/>
      <c r="T109" s="20"/>
      <c r="U109" s="315"/>
      <c r="V109" s="419"/>
      <c r="W109" s="6">
        <v>0</v>
      </c>
      <c r="X109" s="5"/>
      <c r="Y109" s="20"/>
      <c r="Z109" s="315"/>
      <c r="AA109" s="419"/>
      <c r="AB109" s="6">
        <v>0</v>
      </c>
      <c r="AC109" s="5"/>
      <c r="AD109" s="20"/>
      <c r="AE109" s="315"/>
      <c r="AF109" s="419"/>
      <c r="AG109" s="6">
        <v>0</v>
      </c>
      <c r="AH109" s="5"/>
      <c r="AI109" s="20"/>
      <c r="AJ109" s="315"/>
      <c r="AK109" s="419"/>
      <c r="AL109" s="6">
        <v>0</v>
      </c>
      <c r="AM109" s="5"/>
      <c r="AN109" s="20"/>
      <c r="AO109" s="315"/>
      <c r="AP109" s="419"/>
      <c r="AQ109" s="6">
        <v>0</v>
      </c>
      <c r="AR109" s="5"/>
      <c r="AS109" s="20"/>
      <c r="AT109" s="315"/>
      <c r="AU109" s="419"/>
      <c r="AV109" s="6">
        <v>0</v>
      </c>
      <c r="AW109" s="5"/>
      <c r="AX109" s="20"/>
      <c r="AY109" s="315"/>
      <c r="AZ109" s="419"/>
      <c r="BA109" s="6">
        <v>0</v>
      </c>
      <c r="BB109" s="5"/>
      <c r="BC109" s="20"/>
      <c r="BD109" s="315"/>
      <c r="BE109" s="419"/>
      <c r="BF109" s="6">
        <v>0</v>
      </c>
      <c r="BG109" s="5"/>
      <c r="BH109" s="20"/>
      <c r="BI109" s="315"/>
      <c r="BJ109" s="419"/>
      <c r="BK109" s="6">
        <v>0</v>
      </c>
      <c r="BL109" s="5"/>
      <c r="BM109" s="20"/>
      <c r="BN109" s="315"/>
      <c r="BO109" s="419"/>
      <c r="BP109" s="6">
        <v>0</v>
      </c>
      <c r="BQ109" s="5"/>
      <c r="BR109" s="20"/>
      <c r="BS109" s="315"/>
      <c r="BT109" s="483"/>
      <c r="BU109" s="6">
        <v>0</v>
      </c>
      <c r="BV109" s="5"/>
      <c r="BW109" s="20"/>
      <c r="BX109" s="315"/>
      <c r="BY109" s="483"/>
      <c r="BZ109" s="6">
        <v>0</v>
      </c>
      <c r="CA109" s="5"/>
      <c r="CB109" s="20"/>
      <c r="CC109" s="315"/>
      <c r="CD109" s="483"/>
      <c r="CE109" s="6">
        <v>0</v>
      </c>
      <c r="CF109" s="5"/>
      <c r="CG109" s="20"/>
      <c r="CH109" s="315"/>
      <c r="CI109" s="419"/>
      <c r="CJ109" s="6">
        <v>0</v>
      </c>
      <c r="CK109" s="5"/>
      <c r="CL109" s="20"/>
      <c r="CM109" s="315"/>
      <c r="CN109" s="419"/>
      <c r="CO109" s="6">
        <v>0</v>
      </c>
      <c r="CP109" s="5"/>
      <c r="CQ109" s="20"/>
      <c r="CR109" s="315"/>
      <c r="CS109" s="419"/>
      <c r="CT109" s="6">
        <v>0</v>
      </c>
      <c r="CU109" s="5"/>
      <c r="CV109" s="20"/>
      <c r="CW109" s="315"/>
      <c r="CX109" s="419"/>
      <c r="CY109" s="6">
        <v>0</v>
      </c>
      <c r="CZ109" s="5"/>
      <c r="DA109" s="20"/>
      <c r="DB109" s="315"/>
      <c r="DC109" s="419"/>
      <c r="DD109" s="6">
        <v>0</v>
      </c>
      <c r="DE109" s="5"/>
      <c r="DF109" s="20"/>
      <c r="DG109" s="315"/>
      <c r="DH109" s="419"/>
      <c r="DI109" s="6">
        <v>0</v>
      </c>
      <c r="DJ109" s="5"/>
      <c r="DK109" s="20"/>
      <c r="DL109" s="315"/>
      <c r="DM109" s="419"/>
      <c r="DN109" s="6">
        <v>0</v>
      </c>
      <c r="DO109" s="5"/>
      <c r="DP109" s="20"/>
      <c r="DQ109" s="315"/>
      <c r="DR109" s="419"/>
      <c r="DS109" s="6">
        <v>0</v>
      </c>
      <c r="DT109" s="5"/>
      <c r="DU109" s="20"/>
      <c r="DV109" s="315"/>
      <c r="DW109" s="419"/>
      <c r="DX109" s="6">
        <v>0</v>
      </c>
      <c r="DY109" s="5"/>
      <c r="DZ109" s="20"/>
      <c r="EA109" s="315"/>
      <c r="EB109" s="419"/>
      <c r="EC109" s="6">
        <v>0</v>
      </c>
      <c r="ED109" s="5"/>
      <c r="EE109" s="20"/>
      <c r="EF109" s="315"/>
      <c r="EG109" s="419"/>
      <c r="EH109" s="6">
        <v>0</v>
      </c>
      <c r="EI109" s="5"/>
      <c r="EJ109" s="20"/>
      <c r="EK109" s="315"/>
      <c r="EL109" s="483"/>
      <c r="EM109" s="6">
        <v>0</v>
      </c>
      <c r="EN109" s="5"/>
      <c r="EO109" s="20"/>
      <c r="EP109" s="151"/>
    </row>
    <row r="110" spans="4:146" ht="12.75" hidden="1" customHeight="1" x14ac:dyDescent="0.3">
      <c r="D110" s="151"/>
      <c r="F110" s="402"/>
      <c r="H110" s="20"/>
      <c r="I110" s="20"/>
      <c r="J110" s="20"/>
      <c r="K110" s="315"/>
      <c r="L110" s="20"/>
      <c r="M110" s="20"/>
      <c r="N110" s="20"/>
      <c r="O110" s="20"/>
      <c r="P110" s="315"/>
      <c r="Q110" s="20"/>
      <c r="R110" s="20"/>
      <c r="S110" s="20"/>
      <c r="T110" s="20"/>
      <c r="U110" s="315"/>
      <c r="V110" s="20"/>
      <c r="W110" s="20"/>
      <c r="X110" s="20"/>
      <c r="Y110" s="20"/>
      <c r="Z110" s="315"/>
      <c r="AA110" s="20"/>
      <c r="AB110" s="20"/>
      <c r="AC110" s="20"/>
      <c r="AD110" s="20"/>
      <c r="AE110" s="315"/>
      <c r="AF110" s="20"/>
      <c r="AG110" s="20"/>
      <c r="AH110" s="20"/>
      <c r="AI110" s="20"/>
      <c r="AJ110" s="315"/>
      <c r="AK110" s="20"/>
      <c r="AL110" s="20"/>
      <c r="AM110" s="20"/>
      <c r="AN110" s="20"/>
      <c r="AO110" s="315"/>
      <c r="AP110" s="20"/>
      <c r="AQ110" s="20"/>
      <c r="AR110" s="20"/>
      <c r="AS110" s="20"/>
      <c r="AT110" s="315"/>
      <c r="AU110" s="20"/>
      <c r="AV110" s="20"/>
      <c r="AW110" s="20"/>
      <c r="AX110" s="20"/>
      <c r="AY110" s="315"/>
      <c r="AZ110" s="20"/>
      <c r="BA110" s="20"/>
      <c r="BB110" s="20"/>
      <c r="BC110" s="20"/>
      <c r="BD110" s="315"/>
      <c r="BE110" s="20"/>
      <c r="BF110" s="20"/>
      <c r="BG110" s="20"/>
      <c r="BH110" s="20"/>
      <c r="BI110" s="315"/>
      <c r="BJ110" s="20"/>
      <c r="BK110" s="20"/>
      <c r="BL110" s="20"/>
      <c r="BM110" s="20"/>
      <c r="BN110" s="315"/>
      <c r="BO110" s="20"/>
      <c r="BP110" s="20"/>
      <c r="BQ110" s="20"/>
      <c r="BR110" s="20"/>
      <c r="BS110" s="315"/>
      <c r="BT110" s="20"/>
      <c r="BU110" s="20"/>
      <c r="BV110" s="20"/>
      <c r="BW110" s="20"/>
      <c r="BX110" s="315"/>
      <c r="BY110" s="20"/>
      <c r="BZ110" s="20"/>
      <c r="CA110" s="20"/>
      <c r="CB110" s="20"/>
      <c r="CC110" s="315"/>
      <c r="CD110" s="20"/>
      <c r="CE110" s="20"/>
      <c r="CF110" s="20"/>
      <c r="CG110" s="20"/>
      <c r="CH110" s="315"/>
      <c r="CI110" s="20"/>
      <c r="CJ110" s="20"/>
      <c r="CK110" s="20"/>
      <c r="CL110" s="20"/>
      <c r="CM110" s="315"/>
      <c r="CN110" s="20"/>
      <c r="CO110" s="20"/>
      <c r="CP110" s="20"/>
      <c r="CQ110" s="20"/>
      <c r="CR110" s="315"/>
      <c r="CS110" s="20"/>
      <c r="CT110" s="20"/>
      <c r="CU110" s="20"/>
      <c r="CV110" s="20"/>
      <c r="CW110" s="315"/>
      <c r="CX110" s="20"/>
      <c r="CY110" s="20"/>
      <c r="CZ110" s="20"/>
      <c r="DA110" s="20"/>
      <c r="DB110" s="315"/>
      <c r="DC110" s="20"/>
      <c r="DD110" s="20"/>
      <c r="DE110" s="20"/>
      <c r="DF110" s="20"/>
      <c r="DG110" s="315"/>
      <c r="DH110" s="20"/>
      <c r="DI110" s="20"/>
      <c r="DJ110" s="20"/>
      <c r="DK110" s="20"/>
      <c r="DL110" s="315"/>
      <c r="DM110" s="20"/>
      <c r="DN110" s="20"/>
      <c r="DO110" s="20"/>
      <c r="DP110" s="20"/>
      <c r="DQ110" s="315"/>
      <c r="DR110" s="20"/>
      <c r="DS110" s="20"/>
      <c r="DT110" s="20"/>
      <c r="DU110" s="20"/>
      <c r="DV110" s="315"/>
      <c r="DW110" s="20"/>
      <c r="DX110" s="20"/>
      <c r="DY110" s="20"/>
      <c r="DZ110" s="20"/>
      <c r="EA110" s="315"/>
      <c r="EB110" s="20"/>
      <c r="EC110" s="20"/>
      <c r="ED110" s="20"/>
      <c r="EE110" s="20"/>
      <c r="EF110" s="315"/>
      <c r="EG110" s="20"/>
      <c r="EH110" s="20"/>
      <c r="EI110" s="20"/>
      <c r="EJ110" s="20"/>
      <c r="EK110" s="315"/>
      <c r="EL110" s="20"/>
      <c r="EM110" s="20"/>
      <c r="EP110" s="151"/>
    </row>
    <row r="111" spans="4:146" ht="12.75" customHeight="1" x14ac:dyDescent="0.3">
      <c r="D111" s="151" t="s">
        <v>437</v>
      </c>
      <c r="F111" s="402"/>
      <c r="H111" s="20">
        <v>4405000</v>
      </c>
      <c r="I111" s="20"/>
      <c r="J111" s="20"/>
      <c r="K111" s="315"/>
      <c r="L111" s="20"/>
      <c r="M111" s="20">
        <v>195000</v>
      </c>
      <c r="N111" s="20"/>
      <c r="O111" s="20"/>
      <c r="P111" s="315"/>
      <c r="R111" s="20">
        <v>50000</v>
      </c>
      <c r="S111" s="20"/>
      <c r="T111" s="20"/>
      <c r="U111" s="315"/>
      <c r="W111" s="20">
        <v>360000</v>
      </c>
      <c r="X111" s="20"/>
      <c r="Y111" s="20"/>
      <c r="Z111" s="315"/>
      <c r="AB111" s="20">
        <v>725000</v>
      </c>
      <c r="AC111" s="20"/>
      <c r="AD111" s="20"/>
      <c r="AE111" s="315"/>
      <c r="AG111" s="20">
        <v>1940000</v>
      </c>
      <c r="AH111" s="20"/>
      <c r="AI111" s="20"/>
      <c r="AJ111" s="315"/>
      <c r="AL111" s="20">
        <v>1135000</v>
      </c>
      <c r="AM111" s="20"/>
      <c r="AN111" s="20"/>
      <c r="AO111" s="315"/>
      <c r="AQ111" s="20">
        <v>1470000</v>
      </c>
      <c r="AR111" s="20"/>
      <c r="AS111" s="20"/>
      <c r="AT111" s="315"/>
      <c r="AV111" s="20">
        <v>4200000</v>
      </c>
      <c r="AW111" s="20"/>
      <c r="AX111" s="20"/>
      <c r="AY111" s="315"/>
      <c r="BA111" s="20">
        <v>5005000</v>
      </c>
      <c r="BB111" s="20"/>
      <c r="BC111" s="20"/>
      <c r="BD111" s="315"/>
      <c r="BF111" s="20">
        <v>6325000</v>
      </c>
      <c r="BG111" s="20"/>
      <c r="BH111" s="20"/>
      <c r="BI111" s="315"/>
      <c r="BK111" s="20">
        <v>0</v>
      </c>
      <c r="BL111" s="20"/>
      <c r="BM111" s="20"/>
      <c r="BN111" s="315"/>
      <c r="BP111" s="20">
        <v>0</v>
      </c>
      <c r="BQ111" s="20"/>
      <c r="BR111" s="20"/>
      <c r="BS111" s="315"/>
      <c r="BT111" s="6"/>
      <c r="BU111" s="6">
        <v>21405000</v>
      </c>
      <c r="BV111" s="20"/>
      <c r="BW111" s="20"/>
      <c r="BX111" s="315"/>
      <c r="BY111" s="20"/>
      <c r="BZ111" s="20">
        <v>5040000</v>
      </c>
      <c r="CA111" s="20"/>
      <c r="CB111" s="20"/>
      <c r="CC111" s="315"/>
      <c r="CD111" s="20"/>
      <c r="CE111" s="20">
        <v>0</v>
      </c>
      <c r="CF111" s="20"/>
      <c r="CG111" s="20"/>
      <c r="CH111" s="315"/>
      <c r="CJ111" s="20">
        <v>0</v>
      </c>
      <c r="CK111" s="20"/>
      <c r="CL111" s="20"/>
      <c r="CM111" s="315"/>
      <c r="CO111" s="20">
        <v>0</v>
      </c>
      <c r="CP111" s="20"/>
      <c r="CQ111" s="20"/>
      <c r="CR111" s="315"/>
      <c r="CT111" s="20">
        <v>0</v>
      </c>
      <c r="CU111" s="20"/>
      <c r="CV111" s="20"/>
      <c r="CW111" s="315"/>
      <c r="CY111" s="20">
        <v>0</v>
      </c>
      <c r="CZ111" s="20"/>
      <c r="DA111" s="20"/>
      <c r="DB111" s="315"/>
      <c r="DD111" s="20">
        <v>0</v>
      </c>
      <c r="DE111" s="20"/>
      <c r="DF111" s="20"/>
      <c r="DG111" s="315"/>
      <c r="DI111" s="20">
        <v>0</v>
      </c>
      <c r="DJ111" s="20"/>
      <c r="DK111" s="20"/>
      <c r="DL111" s="315"/>
      <c r="DN111" s="20">
        <v>0</v>
      </c>
      <c r="DO111" s="20"/>
      <c r="DP111" s="20"/>
      <c r="DQ111" s="315"/>
      <c r="DS111" s="20">
        <v>0</v>
      </c>
      <c r="DT111" s="20"/>
      <c r="DU111" s="20"/>
      <c r="DV111" s="315"/>
      <c r="DX111" s="20">
        <v>1370000</v>
      </c>
      <c r="DY111" s="20"/>
      <c r="DZ111" s="20"/>
      <c r="EA111" s="315"/>
      <c r="EC111" s="20">
        <v>2120000</v>
      </c>
      <c r="ED111" s="20"/>
      <c r="EE111" s="20"/>
      <c r="EF111" s="315"/>
      <c r="EH111" s="20">
        <v>1550000</v>
      </c>
      <c r="EI111" s="20"/>
      <c r="EJ111" s="19"/>
      <c r="EK111" s="315"/>
      <c r="EL111" s="20"/>
      <c r="EM111" s="20">
        <v>1370000</v>
      </c>
      <c r="EN111" s="20"/>
      <c r="EO111" s="20"/>
      <c r="EP111" s="151"/>
    </row>
    <row r="112" spans="4:146" ht="12.75" customHeight="1" x14ac:dyDescent="0.3">
      <c r="D112" s="151" t="s">
        <v>416</v>
      </c>
      <c r="F112" s="402"/>
      <c r="G112" s="406"/>
      <c r="H112" s="474">
        <v>4368634</v>
      </c>
      <c r="I112" s="475"/>
      <c r="J112" s="20"/>
      <c r="K112" s="315"/>
      <c r="L112" s="476"/>
      <c r="M112" s="474">
        <v>186500</v>
      </c>
      <c r="N112" s="475"/>
      <c r="O112" s="20"/>
      <c r="P112" s="315"/>
      <c r="Q112" s="406"/>
      <c r="R112" s="474">
        <v>48228</v>
      </c>
      <c r="S112" s="475"/>
      <c r="T112" s="20"/>
      <c r="U112" s="315"/>
      <c r="V112" s="406"/>
      <c r="W112" s="474">
        <v>351344</v>
      </c>
      <c r="X112" s="475"/>
      <c r="Y112" s="20"/>
      <c r="Z112" s="315"/>
      <c r="AA112" s="406"/>
      <c r="AB112" s="474">
        <v>713888</v>
      </c>
      <c r="AC112" s="475"/>
      <c r="AD112" s="20"/>
      <c r="AE112" s="315"/>
      <c r="AF112" s="406"/>
      <c r="AG112" s="474">
        <v>1933732</v>
      </c>
      <c r="AH112" s="475"/>
      <c r="AI112" s="20"/>
      <c r="AJ112" s="315"/>
      <c r="AK112" s="406"/>
      <c r="AL112" s="474">
        <v>1134942</v>
      </c>
      <c r="AM112" s="475"/>
      <c r="AN112" s="20"/>
      <c r="AO112" s="315"/>
      <c r="AP112" s="406"/>
      <c r="AQ112" s="474">
        <v>1483999</v>
      </c>
      <c r="AR112" s="475"/>
      <c r="AS112" s="20"/>
      <c r="AT112" s="315"/>
      <c r="AU112" s="406"/>
      <c r="AV112" s="474">
        <v>4254138</v>
      </c>
      <c r="AW112" s="475"/>
      <c r="AX112" s="20"/>
      <c r="AY112" s="315"/>
      <c r="AZ112" s="406"/>
      <c r="BA112" s="474">
        <v>5101474</v>
      </c>
      <c r="BB112" s="475"/>
      <c r="BC112" s="20"/>
      <c r="BD112" s="315"/>
      <c r="BE112" s="406"/>
      <c r="BF112" s="474">
        <v>6466169</v>
      </c>
      <c r="BG112" s="475"/>
      <c r="BH112" s="20"/>
      <c r="BI112" s="315"/>
      <c r="BJ112" s="406"/>
      <c r="BK112" s="474">
        <v>0</v>
      </c>
      <c r="BL112" s="475"/>
      <c r="BM112" s="20"/>
      <c r="BN112" s="315"/>
      <c r="BO112" s="406"/>
      <c r="BP112" s="474">
        <v>0</v>
      </c>
      <c r="BQ112" s="475"/>
      <c r="BR112" s="20"/>
      <c r="BS112" s="315"/>
      <c r="BT112" s="315"/>
      <c r="BU112" s="20">
        <v>21674414</v>
      </c>
      <c r="BV112" s="475"/>
      <c r="BW112" s="20"/>
      <c r="BX112" s="315"/>
      <c r="BY112" s="476"/>
      <c r="BZ112" s="474">
        <v>4815323</v>
      </c>
      <c r="CA112" s="475"/>
      <c r="CB112" s="20"/>
      <c r="CC112" s="315"/>
      <c r="CD112" s="476"/>
      <c r="CE112" s="474">
        <v>0</v>
      </c>
      <c r="CF112" s="475"/>
      <c r="CG112" s="20"/>
      <c r="CH112" s="315"/>
      <c r="CI112" s="406"/>
      <c r="CJ112" s="474">
        <v>0</v>
      </c>
      <c r="CK112" s="475"/>
      <c r="CL112" s="20"/>
      <c r="CM112" s="315"/>
      <c r="CN112" s="406"/>
      <c r="CO112" s="474">
        <v>0</v>
      </c>
      <c r="CP112" s="475"/>
      <c r="CQ112" s="20"/>
      <c r="CR112" s="315"/>
      <c r="CS112" s="406"/>
      <c r="CT112" s="474">
        <v>0</v>
      </c>
      <c r="CU112" s="475"/>
      <c r="CV112" s="20"/>
      <c r="CW112" s="315"/>
      <c r="CX112" s="406"/>
      <c r="CY112" s="474">
        <v>0</v>
      </c>
      <c r="CZ112" s="475"/>
      <c r="DA112" s="20"/>
      <c r="DB112" s="315"/>
      <c r="DC112" s="406"/>
      <c r="DD112" s="474">
        <v>0</v>
      </c>
      <c r="DE112" s="475"/>
      <c r="DF112" s="20"/>
      <c r="DG112" s="315"/>
      <c r="DH112" s="406"/>
      <c r="DI112" s="474">
        <v>0</v>
      </c>
      <c r="DJ112" s="475"/>
      <c r="DK112" s="20"/>
      <c r="DL112" s="315"/>
      <c r="DM112" s="406"/>
      <c r="DN112" s="474">
        <v>0</v>
      </c>
      <c r="DO112" s="475"/>
      <c r="DP112" s="20"/>
      <c r="DQ112" s="315"/>
      <c r="DR112" s="406"/>
      <c r="DS112" s="474">
        <v>0</v>
      </c>
      <c r="DT112" s="475"/>
      <c r="DU112" s="20"/>
      <c r="DV112" s="315"/>
      <c r="DW112" s="406"/>
      <c r="DX112" s="474">
        <v>1306407</v>
      </c>
      <c r="DY112" s="475"/>
      <c r="DZ112" s="20"/>
      <c r="EA112" s="315"/>
      <c r="EB112" s="406"/>
      <c r="EC112" s="474">
        <v>2023219</v>
      </c>
      <c r="ED112" s="475"/>
      <c r="EE112" s="20"/>
      <c r="EF112" s="315"/>
      <c r="EG112" s="406"/>
      <c r="EH112" s="474">
        <v>1485697</v>
      </c>
      <c r="EI112" s="475"/>
      <c r="EJ112" s="19"/>
      <c r="EK112" s="8"/>
      <c r="EL112" s="476"/>
      <c r="EM112" s="474">
        <v>1306407</v>
      </c>
      <c r="EN112" s="475"/>
      <c r="EO112" s="20"/>
      <c r="EP112" s="151"/>
    </row>
    <row r="113" spans="4:146" ht="12.75" customHeight="1" x14ac:dyDescent="0.3">
      <c r="D113" s="151" t="s">
        <v>521</v>
      </c>
      <c r="F113" s="402"/>
      <c r="G113" s="402"/>
      <c r="H113" s="20">
        <v>36366</v>
      </c>
      <c r="I113" s="19"/>
      <c r="J113" s="20"/>
      <c r="K113" s="315"/>
      <c r="L113" s="315"/>
      <c r="M113" s="20">
        <v>8500</v>
      </c>
      <c r="N113" s="19"/>
      <c r="O113" s="20"/>
      <c r="P113" s="315"/>
      <c r="Q113" s="402"/>
      <c r="R113" s="20">
        <v>1772</v>
      </c>
      <c r="S113" s="19"/>
      <c r="T113" s="20"/>
      <c r="U113" s="315"/>
      <c r="V113" s="402"/>
      <c r="W113" s="20">
        <v>8656</v>
      </c>
      <c r="X113" s="19"/>
      <c r="Y113" s="20"/>
      <c r="Z113" s="315"/>
      <c r="AA113" s="402"/>
      <c r="AB113" s="20">
        <v>11112</v>
      </c>
      <c r="AC113" s="19"/>
      <c r="AD113" s="20"/>
      <c r="AE113" s="315"/>
      <c r="AF113" s="402"/>
      <c r="AG113" s="20">
        <v>6268</v>
      </c>
      <c r="AH113" s="19"/>
      <c r="AI113" s="20"/>
      <c r="AJ113" s="315"/>
      <c r="AK113" s="402"/>
      <c r="AL113" s="20">
        <v>58</v>
      </c>
      <c r="AM113" s="19"/>
      <c r="AN113" s="20"/>
      <c r="AO113" s="315"/>
      <c r="AP113" s="402"/>
      <c r="AQ113" s="20">
        <v>0</v>
      </c>
      <c r="AR113" s="19"/>
      <c r="AS113" s="20"/>
      <c r="AT113" s="315"/>
      <c r="AU113" s="402"/>
      <c r="AV113" s="20">
        <v>0</v>
      </c>
      <c r="AW113" s="19"/>
      <c r="AX113" s="20"/>
      <c r="AY113" s="315"/>
      <c r="AZ113" s="402"/>
      <c r="BA113" s="20">
        <v>0</v>
      </c>
      <c r="BB113" s="19"/>
      <c r="BC113" s="20"/>
      <c r="BD113" s="315"/>
      <c r="BE113" s="402"/>
      <c r="BF113" s="20">
        <v>0</v>
      </c>
      <c r="BG113" s="19"/>
      <c r="BH113" s="20"/>
      <c r="BI113" s="315"/>
      <c r="BJ113" s="402"/>
      <c r="BK113" s="20">
        <v>0</v>
      </c>
      <c r="BL113" s="19"/>
      <c r="BM113" s="20"/>
      <c r="BN113" s="315"/>
      <c r="BO113" s="402"/>
      <c r="BP113" s="20">
        <v>0</v>
      </c>
      <c r="BQ113" s="19"/>
      <c r="BR113" s="20"/>
      <c r="BS113" s="315"/>
      <c r="BT113" s="315"/>
      <c r="BU113" s="20">
        <v>36366</v>
      </c>
      <c r="BV113" s="19"/>
      <c r="BW113" s="20"/>
      <c r="BX113" s="315"/>
      <c r="BY113" s="315"/>
      <c r="BZ113" s="20">
        <v>224677</v>
      </c>
      <c r="CA113" s="19"/>
      <c r="CB113" s="20"/>
      <c r="CC113" s="315"/>
      <c r="CD113" s="315"/>
      <c r="CE113" s="20">
        <v>0</v>
      </c>
      <c r="CF113" s="19"/>
      <c r="CG113" s="20"/>
      <c r="CH113" s="315"/>
      <c r="CI113" s="402"/>
      <c r="CJ113" s="20">
        <v>0</v>
      </c>
      <c r="CK113" s="19"/>
      <c r="CL113" s="20"/>
      <c r="CM113" s="315"/>
      <c r="CN113" s="402"/>
      <c r="CO113" s="20">
        <v>0</v>
      </c>
      <c r="CP113" s="19"/>
      <c r="CQ113" s="20"/>
      <c r="CR113" s="315"/>
      <c r="CS113" s="402"/>
      <c r="CT113" s="20">
        <v>0</v>
      </c>
      <c r="CU113" s="19"/>
      <c r="CV113" s="20"/>
      <c r="CW113" s="315"/>
      <c r="CX113" s="402"/>
      <c r="CY113" s="20">
        <v>0</v>
      </c>
      <c r="CZ113" s="19"/>
      <c r="DA113" s="20"/>
      <c r="DB113" s="315"/>
      <c r="DC113" s="402"/>
      <c r="DD113" s="20">
        <v>0</v>
      </c>
      <c r="DE113" s="19"/>
      <c r="DF113" s="20"/>
      <c r="DG113" s="315"/>
      <c r="DH113" s="402"/>
      <c r="DI113" s="20">
        <v>0</v>
      </c>
      <c r="DJ113" s="19"/>
      <c r="DK113" s="20"/>
      <c r="DL113" s="315"/>
      <c r="DM113" s="402"/>
      <c r="DN113" s="20">
        <v>0</v>
      </c>
      <c r="DO113" s="19"/>
      <c r="DP113" s="20"/>
      <c r="DQ113" s="315"/>
      <c r="DR113" s="402"/>
      <c r="DS113" s="20">
        <v>0</v>
      </c>
      <c r="DT113" s="19"/>
      <c r="DU113" s="20"/>
      <c r="DV113" s="315"/>
      <c r="DW113" s="402"/>
      <c r="DX113" s="20">
        <v>63593</v>
      </c>
      <c r="DY113" s="19"/>
      <c r="DZ113" s="20"/>
      <c r="EA113" s="315"/>
      <c r="EB113" s="402"/>
      <c r="EC113" s="20">
        <v>96781</v>
      </c>
      <c r="ED113" s="19"/>
      <c r="EE113" s="20"/>
      <c r="EF113" s="315"/>
      <c r="EG113" s="402"/>
      <c r="EH113" s="20">
        <v>64303</v>
      </c>
      <c r="EI113" s="19"/>
      <c r="EJ113" s="20"/>
      <c r="EK113" s="315"/>
      <c r="EL113" s="315"/>
      <c r="EM113" s="20">
        <v>63593</v>
      </c>
      <c r="EN113" s="19"/>
      <c r="EO113" s="20"/>
      <c r="EP113" s="151"/>
    </row>
    <row r="114" spans="4:146" ht="12.75" customHeight="1" x14ac:dyDescent="0.3">
      <c r="D114" s="151" t="s">
        <v>522</v>
      </c>
      <c r="F114" s="402"/>
      <c r="G114" s="419"/>
      <c r="H114" s="6">
        <v>0</v>
      </c>
      <c r="I114" s="5"/>
      <c r="J114" s="20"/>
      <c r="K114" s="315"/>
      <c r="L114" s="483"/>
      <c r="M114" s="6">
        <v>0</v>
      </c>
      <c r="N114" s="5"/>
      <c r="O114" s="20"/>
      <c r="P114" s="315"/>
      <c r="Q114" s="419"/>
      <c r="R114" s="6">
        <v>0</v>
      </c>
      <c r="S114" s="5"/>
      <c r="T114" s="20"/>
      <c r="U114" s="315"/>
      <c r="V114" s="419"/>
      <c r="W114" s="6">
        <v>0</v>
      </c>
      <c r="X114" s="5"/>
      <c r="Y114" s="20"/>
      <c r="Z114" s="315"/>
      <c r="AA114" s="419"/>
      <c r="AB114" s="6">
        <v>0</v>
      </c>
      <c r="AC114" s="5"/>
      <c r="AD114" s="20"/>
      <c r="AE114" s="315"/>
      <c r="AF114" s="419"/>
      <c r="AG114" s="6">
        <v>0</v>
      </c>
      <c r="AH114" s="5"/>
      <c r="AI114" s="20"/>
      <c r="AJ114" s="315"/>
      <c r="AK114" s="419"/>
      <c r="AL114" s="6">
        <v>0</v>
      </c>
      <c r="AM114" s="5"/>
      <c r="AN114" s="20"/>
      <c r="AO114" s="315"/>
      <c r="AP114" s="419"/>
      <c r="AQ114" s="6">
        <v>-13999</v>
      </c>
      <c r="AR114" s="5"/>
      <c r="AS114" s="20"/>
      <c r="AT114" s="315"/>
      <c r="AU114" s="419"/>
      <c r="AV114" s="6">
        <v>-54138</v>
      </c>
      <c r="AW114" s="5"/>
      <c r="AX114" s="20"/>
      <c r="AY114" s="315"/>
      <c r="AZ114" s="419"/>
      <c r="BA114" s="6">
        <v>-96474</v>
      </c>
      <c r="BB114" s="5"/>
      <c r="BC114" s="20"/>
      <c r="BD114" s="315"/>
      <c r="BE114" s="419"/>
      <c r="BF114" s="6">
        <v>-141169</v>
      </c>
      <c r="BG114" s="5"/>
      <c r="BH114" s="20"/>
      <c r="BI114" s="315"/>
      <c r="BJ114" s="419"/>
      <c r="BK114" s="6">
        <v>0</v>
      </c>
      <c r="BL114" s="5"/>
      <c r="BM114" s="20"/>
      <c r="BN114" s="315"/>
      <c r="BO114" s="419"/>
      <c r="BP114" s="6">
        <v>0</v>
      </c>
      <c r="BQ114" s="5"/>
      <c r="BR114" s="20"/>
      <c r="BS114" s="315"/>
      <c r="BT114" s="483"/>
      <c r="BU114" s="6">
        <v>-305780</v>
      </c>
      <c r="BV114" s="5"/>
      <c r="BW114" s="20"/>
      <c r="BX114" s="315"/>
      <c r="BY114" s="483"/>
      <c r="BZ114" s="6">
        <v>0</v>
      </c>
      <c r="CA114" s="5"/>
      <c r="CB114" s="20"/>
      <c r="CC114" s="315"/>
      <c r="CD114" s="483"/>
      <c r="CE114" s="6">
        <v>0</v>
      </c>
      <c r="CF114" s="5"/>
      <c r="CG114" s="20"/>
      <c r="CH114" s="315"/>
      <c r="CI114" s="419"/>
      <c r="CJ114" s="6">
        <v>0</v>
      </c>
      <c r="CK114" s="5"/>
      <c r="CL114" s="20"/>
      <c r="CM114" s="315"/>
      <c r="CN114" s="419"/>
      <c r="CO114" s="6">
        <v>0</v>
      </c>
      <c r="CP114" s="5"/>
      <c r="CQ114" s="20"/>
      <c r="CR114" s="315"/>
      <c r="CS114" s="419"/>
      <c r="CT114" s="6">
        <v>0</v>
      </c>
      <c r="CU114" s="5"/>
      <c r="CV114" s="20"/>
      <c r="CW114" s="315"/>
      <c r="CX114" s="419"/>
      <c r="CY114" s="6">
        <v>0</v>
      </c>
      <c r="CZ114" s="5"/>
      <c r="DA114" s="20"/>
      <c r="DB114" s="315"/>
      <c r="DC114" s="419"/>
      <c r="DD114" s="6">
        <v>0</v>
      </c>
      <c r="DE114" s="5"/>
      <c r="DF114" s="20"/>
      <c r="DG114" s="315"/>
      <c r="DH114" s="419"/>
      <c r="DI114" s="6">
        <v>0</v>
      </c>
      <c r="DJ114" s="5"/>
      <c r="DK114" s="20"/>
      <c r="DL114" s="315"/>
      <c r="DM114" s="419"/>
      <c r="DN114" s="6">
        <v>0</v>
      </c>
      <c r="DO114" s="5"/>
      <c r="DP114" s="20"/>
      <c r="DQ114" s="315"/>
      <c r="DR114" s="419"/>
      <c r="DS114" s="6">
        <v>0</v>
      </c>
      <c r="DT114" s="5"/>
      <c r="DU114" s="20"/>
      <c r="DV114" s="315"/>
      <c r="DW114" s="419"/>
      <c r="DX114" s="6">
        <v>0</v>
      </c>
      <c r="DY114" s="5"/>
      <c r="DZ114" s="20"/>
      <c r="EA114" s="315"/>
      <c r="EB114" s="419"/>
      <c r="EC114" s="6">
        <v>0</v>
      </c>
      <c r="ED114" s="5"/>
      <c r="EE114" s="20"/>
      <c r="EF114" s="315"/>
      <c r="EG114" s="419"/>
      <c r="EH114" s="6">
        <v>0</v>
      </c>
      <c r="EI114" s="5"/>
      <c r="EJ114" s="20"/>
      <c r="EK114" s="315"/>
      <c r="EL114" s="483"/>
      <c r="EM114" s="6">
        <v>0</v>
      </c>
      <c r="EN114" s="5"/>
      <c r="EO114" s="20"/>
      <c r="EP114" s="151"/>
    </row>
    <row r="115" spans="4:146" ht="12.75" customHeight="1" x14ac:dyDescent="0.3">
      <c r="D115" s="151"/>
      <c r="F115" s="402"/>
      <c r="H115" s="20"/>
      <c r="I115" s="20"/>
      <c r="J115" s="20"/>
      <c r="K115" s="315"/>
      <c r="L115" s="20"/>
      <c r="M115" s="20"/>
      <c r="N115" s="20"/>
      <c r="O115" s="20"/>
      <c r="P115" s="315"/>
      <c r="R115" s="20"/>
      <c r="S115" s="20"/>
      <c r="T115" s="20"/>
      <c r="U115" s="315"/>
      <c r="W115" s="20"/>
      <c r="X115" s="20"/>
      <c r="Y115" s="20"/>
      <c r="Z115" s="315"/>
      <c r="AB115" s="20"/>
      <c r="AC115" s="20"/>
      <c r="AD115" s="20"/>
      <c r="AE115" s="315"/>
      <c r="AG115" s="20"/>
      <c r="AH115" s="20"/>
      <c r="AI115" s="20"/>
      <c r="AJ115" s="315"/>
      <c r="AL115" s="20"/>
      <c r="AM115" s="20"/>
      <c r="AN115" s="20"/>
      <c r="AO115" s="315"/>
      <c r="AQ115" s="20"/>
      <c r="AR115" s="20"/>
      <c r="AS115" s="20"/>
      <c r="AT115" s="315"/>
      <c r="AV115" s="20"/>
      <c r="AW115" s="20"/>
      <c r="AX115" s="20"/>
      <c r="AY115" s="315"/>
      <c r="BA115" s="20"/>
      <c r="BB115" s="20"/>
      <c r="BC115" s="20"/>
      <c r="BD115" s="315"/>
      <c r="BF115" s="20"/>
      <c r="BG115" s="20"/>
      <c r="BH115" s="20"/>
      <c r="BI115" s="315"/>
      <c r="BK115" s="20"/>
      <c r="BL115" s="20"/>
      <c r="BM115" s="20"/>
      <c r="BN115" s="315"/>
      <c r="BP115" s="20"/>
      <c r="BQ115" s="20"/>
      <c r="BR115" s="20"/>
      <c r="BS115" s="315"/>
      <c r="BT115" s="20"/>
      <c r="BU115" s="20"/>
      <c r="BV115" s="20"/>
      <c r="BW115" s="20"/>
      <c r="BX115" s="315"/>
      <c r="BY115" s="20"/>
      <c r="BZ115" s="20"/>
      <c r="CA115" s="20"/>
      <c r="CB115" s="20"/>
      <c r="CC115" s="315"/>
      <c r="CD115" s="20"/>
      <c r="CE115" s="20"/>
      <c r="CF115" s="20"/>
      <c r="CG115" s="20"/>
      <c r="CH115" s="315"/>
      <c r="CJ115" s="20"/>
      <c r="CK115" s="20"/>
      <c r="CL115" s="20"/>
      <c r="CM115" s="315"/>
      <c r="CO115" s="20"/>
      <c r="CP115" s="20"/>
      <c r="CQ115" s="20"/>
      <c r="CR115" s="315"/>
      <c r="CT115" s="20"/>
      <c r="CU115" s="20"/>
      <c r="CV115" s="20"/>
      <c r="CW115" s="315"/>
      <c r="CY115" s="20"/>
      <c r="CZ115" s="20"/>
      <c r="DA115" s="20"/>
      <c r="DB115" s="315"/>
      <c r="DD115" s="20"/>
      <c r="DE115" s="20"/>
      <c r="DF115" s="20"/>
      <c r="DG115" s="315"/>
      <c r="DI115" s="20"/>
      <c r="DJ115" s="20"/>
      <c r="DK115" s="20"/>
      <c r="DL115" s="315"/>
      <c r="DN115" s="20"/>
      <c r="DO115" s="20"/>
      <c r="DP115" s="20"/>
      <c r="DQ115" s="315"/>
      <c r="DS115" s="20"/>
      <c r="DT115" s="20"/>
      <c r="DU115" s="20"/>
      <c r="DV115" s="315"/>
      <c r="DX115" s="20"/>
      <c r="DY115" s="20"/>
      <c r="DZ115" s="20"/>
      <c r="EA115" s="315"/>
      <c r="EC115" s="20"/>
      <c r="ED115" s="20"/>
      <c r="EE115" s="20"/>
      <c r="EF115" s="315"/>
      <c r="EH115" s="20"/>
      <c r="EI115" s="20"/>
      <c r="EJ115" s="20"/>
      <c r="EK115" s="315"/>
      <c r="EL115" s="20"/>
      <c r="EM115" s="20"/>
      <c r="EN115" s="20"/>
      <c r="EO115" s="20"/>
      <c r="EP115" s="151"/>
    </row>
    <row r="116" spans="4:146" ht="12.75" customHeight="1" x14ac:dyDescent="0.3">
      <c r="D116" s="151" t="s">
        <v>435</v>
      </c>
      <c r="F116" s="402"/>
      <c r="H116" s="20">
        <v>27640000</v>
      </c>
      <c r="I116" s="20"/>
      <c r="J116" s="20"/>
      <c r="K116" s="315"/>
      <c r="L116" s="20"/>
      <c r="M116" s="20">
        <v>1235000</v>
      </c>
      <c r="N116" s="20"/>
      <c r="O116" s="20"/>
      <c r="P116" s="315"/>
      <c r="R116" s="20">
        <v>2875000</v>
      </c>
      <c r="S116" s="20"/>
      <c r="T116" s="20"/>
      <c r="U116" s="315"/>
      <c r="W116" s="20">
        <v>6550000</v>
      </c>
      <c r="X116" s="20"/>
      <c r="Y116" s="20"/>
      <c r="Z116" s="315"/>
      <c r="AB116" s="20">
        <v>5430000</v>
      </c>
      <c r="AC116" s="20"/>
      <c r="AD116" s="20"/>
      <c r="AE116" s="315"/>
      <c r="AG116" s="20">
        <v>5155000</v>
      </c>
      <c r="AH116" s="20"/>
      <c r="AI116" s="20"/>
      <c r="AJ116" s="315"/>
      <c r="AL116" s="20">
        <v>6395000</v>
      </c>
      <c r="AM116" s="20"/>
      <c r="AN116" s="20"/>
      <c r="AO116" s="315"/>
      <c r="AQ116" s="20">
        <v>6930000</v>
      </c>
      <c r="AR116" s="20"/>
      <c r="AS116" s="20"/>
      <c r="AT116" s="315"/>
      <c r="AV116" s="20">
        <v>2520000</v>
      </c>
      <c r="AW116" s="20"/>
      <c r="AX116" s="20"/>
      <c r="AY116" s="315"/>
      <c r="BA116" s="20">
        <v>0</v>
      </c>
      <c r="BB116" s="20"/>
      <c r="BC116" s="20"/>
      <c r="BD116" s="315"/>
      <c r="BF116" s="20">
        <v>815000</v>
      </c>
      <c r="BG116" s="20"/>
      <c r="BH116" s="20"/>
      <c r="BI116" s="315"/>
      <c r="BK116" s="20">
        <v>0</v>
      </c>
      <c r="BL116" s="20"/>
      <c r="BM116" s="20"/>
      <c r="BN116" s="315"/>
      <c r="BP116" s="20">
        <v>0</v>
      </c>
      <c r="BQ116" s="20"/>
      <c r="BR116" s="20"/>
      <c r="BS116" s="315"/>
      <c r="BT116" s="6"/>
      <c r="BU116" s="6">
        <v>37905000</v>
      </c>
      <c r="BV116" s="20"/>
      <c r="BW116" s="20"/>
      <c r="BX116" s="315"/>
      <c r="BY116" s="20"/>
      <c r="BZ116" s="20">
        <v>33065000</v>
      </c>
      <c r="CA116" s="20"/>
      <c r="CB116" s="20"/>
      <c r="CC116" s="315"/>
      <c r="CD116" s="20"/>
      <c r="CE116" s="20">
        <v>1335000</v>
      </c>
      <c r="CF116" s="20"/>
      <c r="CG116" s="20"/>
      <c r="CH116" s="315"/>
      <c r="CJ116" s="20">
        <v>2520000</v>
      </c>
      <c r="CK116" s="20"/>
      <c r="CL116" s="20"/>
      <c r="CM116" s="315"/>
      <c r="CO116" s="20">
        <v>3895000</v>
      </c>
      <c r="CP116" s="20"/>
      <c r="CQ116" s="20"/>
      <c r="CR116" s="315"/>
      <c r="CT116" s="20">
        <v>2165000</v>
      </c>
      <c r="CU116" s="20"/>
      <c r="CV116" s="20"/>
      <c r="CW116" s="315"/>
      <c r="CY116" s="20">
        <v>5000000</v>
      </c>
      <c r="CZ116" s="20"/>
      <c r="DA116" s="20"/>
      <c r="DB116" s="315"/>
      <c r="DD116" s="20">
        <v>0</v>
      </c>
      <c r="DE116" s="20"/>
      <c r="DF116" s="20"/>
      <c r="DG116" s="315"/>
      <c r="DI116" s="20">
        <v>7690000</v>
      </c>
      <c r="DJ116" s="20"/>
      <c r="DK116" s="20"/>
      <c r="DL116" s="315"/>
      <c r="DN116" s="20">
        <v>1945000</v>
      </c>
      <c r="DO116" s="20"/>
      <c r="DP116" s="20"/>
      <c r="DQ116" s="315"/>
      <c r="DS116" s="20">
        <v>4135000</v>
      </c>
      <c r="DT116" s="20"/>
      <c r="DU116" s="20"/>
      <c r="DV116" s="315"/>
      <c r="DX116" s="20">
        <v>2200000</v>
      </c>
      <c r="DY116" s="20"/>
      <c r="DZ116" s="20"/>
      <c r="EA116" s="315"/>
      <c r="EC116" s="20">
        <v>730000</v>
      </c>
      <c r="ED116" s="20"/>
      <c r="EE116" s="20"/>
      <c r="EF116" s="315"/>
      <c r="EH116" s="20">
        <v>1450000</v>
      </c>
      <c r="EI116" s="20"/>
      <c r="EJ116" s="19"/>
      <c r="EK116" s="315"/>
      <c r="EL116" s="20"/>
      <c r="EM116" s="20">
        <v>30885000</v>
      </c>
      <c r="EN116" s="20"/>
      <c r="EO116" s="20"/>
      <c r="EP116" s="151"/>
    </row>
    <row r="117" spans="4:146" ht="12.75" customHeight="1" x14ac:dyDescent="0.3">
      <c r="D117" s="151" t="s">
        <v>416</v>
      </c>
      <c r="F117" s="402"/>
      <c r="G117" s="406"/>
      <c r="H117" s="474">
        <v>28632398</v>
      </c>
      <c r="I117" s="475"/>
      <c r="J117" s="20"/>
      <c r="K117" s="315"/>
      <c r="L117" s="476"/>
      <c r="M117" s="474">
        <v>1278681</v>
      </c>
      <c r="N117" s="475"/>
      <c r="O117" s="20"/>
      <c r="P117" s="315"/>
      <c r="Q117" s="406"/>
      <c r="R117" s="474">
        <v>2977971</v>
      </c>
      <c r="S117" s="475"/>
      <c r="T117" s="20"/>
      <c r="U117" s="315"/>
      <c r="V117" s="406"/>
      <c r="W117" s="474">
        <v>6791593</v>
      </c>
      <c r="X117" s="475"/>
      <c r="Y117" s="20"/>
      <c r="Z117" s="315"/>
      <c r="AA117" s="406"/>
      <c r="AB117" s="474">
        <v>5622389</v>
      </c>
      <c r="AC117" s="475"/>
      <c r="AD117" s="20"/>
      <c r="AE117" s="315"/>
      <c r="AF117" s="406"/>
      <c r="AG117" s="474">
        <v>5340937</v>
      </c>
      <c r="AH117" s="475"/>
      <c r="AI117" s="20"/>
      <c r="AJ117" s="315"/>
      <c r="AK117" s="406"/>
      <c r="AL117" s="474">
        <v>6620827</v>
      </c>
      <c r="AM117" s="475"/>
      <c r="AN117" s="20"/>
      <c r="AO117" s="315"/>
      <c r="AP117" s="406"/>
      <c r="AQ117" s="474">
        <v>7160703</v>
      </c>
      <c r="AR117" s="475"/>
      <c r="AS117" s="20"/>
      <c r="AT117" s="315"/>
      <c r="AU117" s="406"/>
      <c r="AV117" s="474">
        <v>2602540</v>
      </c>
      <c r="AW117" s="475"/>
      <c r="AX117" s="20"/>
      <c r="AY117" s="315"/>
      <c r="AZ117" s="406"/>
      <c r="BA117" s="474">
        <v>0</v>
      </c>
      <c r="BB117" s="475"/>
      <c r="BC117" s="20"/>
      <c r="BD117" s="315"/>
      <c r="BE117" s="406"/>
      <c r="BF117" s="474">
        <v>840288</v>
      </c>
      <c r="BG117" s="475"/>
      <c r="BH117" s="20"/>
      <c r="BI117" s="315"/>
      <c r="BJ117" s="406"/>
      <c r="BK117" s="474">
        <v>0</v>
      </c>
      <c r="BL117" s="475"/>
      <c r="BM117" s="20"/>
      <c r="BN117" s="315"/>
      <c r="BO117" s="406"/>
      <c r="BP117" s="474">
        <v>0</v>
      </c>
      <c r="BQ117" s="475"/>
      <c r="BR117" s="20"/>
      <c r="BS117" s="315"/>
      <c r="BT117" s="315"/>
      <c r="BU117" s="20">
        <v>39235929</v>
      </c>
      <c r="BV117" s="475"/>
      <c r="BW117" s="20"/>
      <c r="BX117" s="315"/>
      <c r="BY117" s="476"/>
      <c r="BZ117" s="474">
        <v>34471401</v>
      </c>
      <c r="CA117" s="475"/>
      <c r="CB117" s="20"/>
      <c r="CC117" s="315"/>
      <c r="CD117" s="476"/>
      <c r="CE117" s="474">
        <v>1371849</v>
      </c>
      <c r="CF117" s="475"/>
      <c r="CG117" s="20"/>
      <c r="CH117" s="315"/>
      <c r="CI117" s="406"/>
      <c r="CJ117" s="474">
        <v>2604761</v>
      </c>
      <c r="CK117" s="475"/>
      <c r="CL117" s="20"/>
      <c r="CM117" s="315"/>
      <c r="CN117" s="406"/>
      <c r="CO117" s="474">
        <v>4058483</v>
      </c>
      <c r="CP117" s="475"/>
      <c r="CQ117" s="20"/>
      <c r="CR117" s="315"/>
      <c r="CS117" s="406"/>
      <c r="CT117" s="474">
        <v>2262009</v>
      </c>
      <c r="CU117" s="475"/>
      <c r="CV117" s="20"/>
      <c r="CW117" s="315"/>
      <c r="CX117" s="406"/>
      <c r="CY117" s="474">
        <v>5239731</v>
      </c>
      <c r="CZ117" s="475"/>
      <c r="DA117" s="20"/>
      <c r="DB117" s="315"/>
      <c r="DC117" s="406"/>
      <c r="DD117" s="474">
        <v>0</v>
      </c>
      <c r="DE117" s="475"/>
      <c r="DF117" s="20"/>
      <c r="DG117" s="315"/>
      <c r="DH117" s="406"/>
      <c r="DI117" s="474">
        <v>8056653</v>
      </c>
      <c r="DJ117" s="475"/>
      <c r="DK117" s="20"/>
      <c r="DL117" s="315"/>
      <c r="DM117" s="406"/>
      <c r="DN117" s="474">
        <v>2025148</v>
      </c>
      <c r="DO117" s="475"/>
      <c r="DP117" s="20"/>
      <c r="DQ117" s="315"/>
      <c r="DR117" s="406"/>
      <c r="DS117" s="474">
        <v>4311902</v>
      </c>
      <c r="DT117" s="475"/>
      <c r="DU117" s="20"/>
      <c r="DV117" s="315"/>
      <c r="DW117" s="406"/>
      <c r="DX117" s="474">
        <v>2282833</v>
      </c>
      <c r="DY117" s="475"/>
      <c r="DZ117" s="20"/>
      <c r="EA117" s="315"/>
      <c r="EB117" s="406"/>
      <c r="EC117" s="474">
        <v>755841</v>
      </c>
      <c r="ED117" s="475"/>
      <c r="EE117" s="20"/>
      <c r="EF117" s="315"/>
      <c r="EG117" s="406"/>
      <c r="EH117" s="474">
        <v>1502191</v>
      </c>
      <c r="EI117" s="475"/>
      <c r="EJ117" s="19"/>
      <c r="EK117" s="8"/>
      <c r="EL117" s="476"/>
      <c r="EM117" s="474">
        <v>32213369</v>
      </c>
      <c r="EN117" s="475"/>
      <c r="EO117" s="20"/>
      <c r="EP117" s="151"/>
    </row>
    <row r="118" spans="4:146" ht="12.75" customHeight="1" x14ac:dyDescent="0.3">
      <c r="D118" s="151" t="s">
        <v>521</v>
      </c>
      <c r="F118" s="402"/>
      <c r="G118" s="402"/>
      <c r="H118" s="20">
        <v>0</v>
      </c>
      <c r="I118" s="19"/>
      <c r="J118" s="20"/>
      <c r="K118" s="315"/>
      <c r="L118" s="315"/>
      <c r="M118" s="20">
        <v>0</v>
      </c>
      <c r="N118" s="19"/>
      <c r="O118" s="20"/>
      <c r="P118" s="315"/>
      <c r="Q118" s="402"/>
      <c r="R118" s="20">
        <v>0</v>
      </c>
      <c r="S118" s="19"/>
      <c r="T118" s="20"/>
      <c r="U118" s="315"/>
      <c r="V118" s="402"/>
      <c r="W118" s="20">
        <v>0</v>
      </c>
      <c r="X118" s="19"/>
      <c r="Y118" s="20"/>
      <c r="Z118" s="315"/>
      <c r="AA118" s="402"/>
      <c r="AB118" s="20">
        <v>0</v>
      </c>
      <c r="AC118" s="19"/>
      <c r="AD118" s="20"/>
      <c r="AE118" s="315"/>
      <c r="AF118" s="402"/>
      <c r="AG118" s="20">
        <v>0</v>
      </c>
      <c r="AH118" s="19"/>
      <c r="AI118" s="20"/>
      <c r="AJ118" s="315"/>
      <c r="AK118" s="402"/>
      <c r="AL118" s="20">
        <v>0</v>
      </c>
      <c r="AM118" s="19"/>
      <c r="AN118" s="20"/>
      <c r="AO118" s="315"/>
      <c r="AP118" s="402"/>
      <c r="AQ118" s="20">
        <v>0</v>
      </c>
      <c r="AR118" s="19"/>
      <c r="AS118" s="20"/>
      <c r="AT118" s="315"/>
      <c r="AU118" s="402"/>
      <c r="AV118" s="20">
        <v>0</v>
      </c>
      <c r="AW118" s="19"/>
      <c r="AX118" s="20"/>
      <c r="AY118" s="315"/>
      <c r="AZ118" s="402"/>
      <c r="BA118" s="20">
        <v>0</v>
      </c>
      <c r="BB118" s="19"/>
      <c r="BC118" s="20"/>
      <c r="BD118" s="315"/>
      <c r="BE118" s="402"/>
      <c r="BF118" s="20">
        <v>0</v>
      </c>
      <c r="BG118" s="19"/>
      <c r="BH118" s="20"/>
      <c r="BI118" s="315"/>
      <c r="BJ118" s="402"/>
      <c r="BK118" s="20">
        <v>0</v>
      </c>
      <c r="BL118" s="19"/>
      <c r="BM118" s="20"/>
      <c r="BN118" s="315"/>
      <c r="BO118" s="402"/>
      <c r="BP118" s="20">
        <v>0</v>
      </c>
      <c r="BQ118" s="19"/>
      <c r="BR118" s="20"/>
      <c r="BS118" s="315"/>
      <c r="BT118" s="315"/>
      <c r="BU118" s="20">
        <v>0</v>
      </c>
      <c r="BV118" s="19"/>
      <c r="BW118" s="20"/>
      <c r="BX118" s="315"/>
      <c r="BY118" s="315"/>
      <c r="BZ118" s="20">
        <v>0</v>
      </c>
      <c r="CA118" s="19"/>
      <c r="CB118" s="20"/>
      <c r="CC118" s="315"/>
      <c r="CD118" s="315"/>
      <c r="CE118" s="20">
        <v>0</v>
      </c>
      <c r="CF118" s="19"/>
      <c r="CG118" s="20"/>
      <c r="CH118" s="315"/>
      <c r="CI118" s="402"/>
      <c r="CJ118" s="20">
        <v>0</v>
      </c>
      <c r="CK118" s="19"/>
      <c r="CL118" s="20"/>
      <c r="CM118" s="315"/>
      <c r="CN118" s="402"/>
      <c r="CO118" s="20">
        <v>0</v>
      </c>
      <c r="CP118" s="19"/>
      <c r="CQ118" s="20"/>
      <c r="CR118" s="315"/>
      <c r="CS118" s="402"/>
      <c r="CT118" s="20">
        <v>0</v>
      </c>
      <c r="CU118" s="19"/>
      <c r="CV118" s="20"/>
      <c r="CW118" s="315"/>
      <c r="CX118" s="402"/>
      <c r="CY118" s="20">
        <v>0</v>
      </c>
      <c r="CZ118" s="19"/>
      <c r="DA118" s="20"/>
      <c r="DB118" s="315"/>
      <c r="DC118" s="402"/>
      <c r="DD118" s="20">
        <v>0</v>
      </c>
      <c r="DE118" s="19"/>
      <c r="DF118" s="20"/>
      <c r="DG118" s="315"/>
      <c r="DH118" s="402"/>
      <c r="DI118" s="20">
        <v>0</v>
      </c>
      <c r="DJ118" s="19"/>
      <c r="DK118" s="20"/>
      <c r="DL118" s="315"/>
      <c r="DM118" s="402"/>
      <c r="DN118" s="20">
        <v>0</v>
      </c>
      <c r="DO118" s="19"/>
      <c r="DP118" s="20"/>
      <c r="DQ118" s="315"/>
      <c r="DR118" s="402"/>
      <c r="DS118" s="20">
        <v>0</v>
      </c>
      <c r="DT118" s="19"/>
      <c r="DU118" s="20"/>
      <c r="DV118" s="315"/>
      <c r="DW118" s="402"/>
      <c r="DX118" s="20">
        <v>0</v>
      </c>
      <c r="DY118" s="19"/>
      <c r="DZ118" s="20"/>
      <c r="EA118" s="315"/>
      <c r="EB118" s="402"/>
      <c r="EC118" s="20">
        <v>0</v>
      </c>
      <c r="ED118" s="19"/>
      <c r="EE118" s="20"/>
      <c r="EF118" s="315"/>
      <c r="EG118" s="402"/>
      <c r="EH118" s="20">
        <v>0</v>
      </c>
      <c r="EI118" s="19"/>
      <c r="EJ118" s="20"/>
      <c r="EK118" s="315"/>
      <c r="EL118" s="315"/>
      <c r="EM118" s="20">
        <v>0</v>
      </c>
      <c r="EN118" s="19"/>
      <c r="EO118" s="20"/>
      <c r="EP118" s="151"/>
    </row>
    <row r="119" spans="4:146" ht="12.75" customHeight="1" x14ac:dyDescent="0.3">
      <c r="D119" s="151" t="s">
        <v>522</v>
      </c>
      <c r="F119" s="402"/>
      <c r="G119" s="419"/>
      <c r="H119" s="6">
        <v>-992398</v>
      </c>
      <c r="I119" s="5"/>
      <c r="J119" s="20"/>
      <c r="K119" s="315"/>
      <c r="L119" s="483"/>
      <c r="M119" s="6">
        <v>-43681</v>
      </c>
      <c r="N119" s="5"/>
      <c r="O119" s="20"/>
      <c r="P119" s="315"/>
      <c r="Q119" s="419"/>
      <c r="R119" s="6">
        <v>-102971</v>
      </c>
      <c r="S119" s="5"/>
      <c r="T119" s="20"/>
      <c r="U119" s="315"/>
      <c r="V119" s="419"/>
      <c r="W119" s="6">
        <v>-241593</v>
      </c>
      <c r="X119" s="5"/>
      <c r="Y119" s="20"/>
      <c r="Z119" s="315"/>
      <c r="AA119" s="419"/>
      <c r="AB119" s="6">
        <v>-192389</v>
      </c>
      <c r="AC119" s="5"/>
      <c r="AD119" s="20"/>
      <c r="AE119" s="315"/>
      <c r="AF119" s="419"/>
      <c r="AG119" s="6">
        <v>-185937</v>
      </c>
      <c r="AH119" s="5"/>
      <c r="AI119" s="20"/>
      <c r="AJ119" s="315"/>
      <c r="AK119" s="419"/>
      <c r="AL119" s="6">
        <v>-225827</v>
      </c>
      <c r="AM119" s="5"/>
      <c r="AN119" s="20"/>
      <c r="AO119" s="315"/>
      <c r="AP119" s="419"/>
      <c r="AQ119" s="6">
        <v>-230703</v>
      </c>
      <c r="AR119" s="5"/>
      <c r="AS119" s="20"/>
      <c r="AT119" s="315"/>
      <c r="AU119" s="419"/>
      <c r="AV119" s="6">
        <v>-82540</v>
      </c>
      <c r="AW119" s="5"/>
      <c r="AX119" s="20"/>
      <c r="AY119" s="315"/>
      <c r="AZ119" s="419"/>
      <c r="BA119" s="6">
        <v>0</v>
      </c>
      <c r="BB119" s="5"/>
      <c r="BC119" s="20"/>
      <c r="BD119" s="315"/>
      <c r="BE119" s="419"/>
      <c r="BF119" s="6">
        <v>-25288</v>
      </c>
      <c r="BG119" s="5"/>
      <c r="BH119" s="20"/>
      <c r="BI119" s="315"/>
      <c r="BJ119" s="419"/>
      <c r="BK119" s="6">
        <v>0</v>
      </c>
      <c r="BL119" s="5"/>
      <c r="BM119" s="20"/>
      <c r="BN119" s="315"/>
      <c r="BO119" s="419"/>
      <c r="BP119" s="6">
        <v>0</v>
      </c>
      <c r="BQ119" s="5"/>
      <c r="BR119" s="20"/>
      <c r="BS119" s="315"/>
      <c r="BT119" s="483"/>
      <c r="BU119" s="6">
        <v>-1330929</v>
      </c>
      <c r="BV119" s="5"/>
      <c r="BW119" s="20"/>
      <c r="BX119" s="315"/>
      <c r="BY119" s="483"/>
      <c r="BZ119" s="6">
        <v>-1406401</v>
      </c>
      <c r="CA119" s="5"/>
      <c r="CB119" s="20"/>
      <c r="CC119" s="315"/>
      <c r="CD119" s="483"/>
      <c r="CE119" s="6">
        <v>-36849</v>
      </c>
      <c r="CF119" s="5"/>
      <c r="CG119" s="20"/>
      <c r="CH119" s="315"/>
      <c r="CI119" s="419"/>
      <c r="CJ119" s="6">
        <v>-84761</v>
      </c>
      <c r="CK119" s="5"/>
      <c r="CL119" s="20"/>
      <c r="CM119" s="315"/>
      <c r="CN119" s="419"/>
      <c r="CO119" s="6">
        <v>-163483</v>
      </c>
      <c r="CP119" s="5"/>
      <c r="CQ119" s="20"/>
      <c r="CR119" s="315"/>
      <c r="CS119" s="419"/>
      <c r="CT119" s="6">
        <v>-97009</v>
      </c>
      <c r="CU119" s="5"/>
      <c r="CV119" s="20"/>
      <c r="CW119" s="315"/>
      <c r="CX119" s="419"/>
      <c r="CY119" s="6">
        <v>-239731</v>
      </c>
      <c r="CZ119" s="5"/>
      <c r="DA119" s="20"/>
      <c r="DB119" s="315"/>
      <c r="DC119" s="419"/>
      <c r="DD119" s="6">
        <v>0</v>
      </c>
      <c r="DE119" s="5"/>
      <c r="DF119" s="20"/>
      <c r="DG119" s="315"/>
      <c r="DH119" s="419"/>
      <c r="DI119" s="6">
        <v>-366653</v>
      </c>
      <c r="DJ119" s="5"/>
      <c r="DK119" s="20"/>
      <c r="DL119" s="315"/>
      <c r="DM119" s="419"/>
      <c r="DN119" s="6">
        <v>-80148</v>
      </c>
      <c r="DO119" s="5"/>
      <c r="DP119" s="20"/>
      <c r="DQ119" s="315"/>
      <c r="DR119" s="419"/>
      <c r="DS119" s="6">
        <v>-176902</v>
      </c>
      <c r="DT119" s="5"/>
      <c r="DU119" s="20"/>
      <c r="DV119" s="315"/>
      <c r="DW119" s="419"/>
      <c r="DX119" s="6">
        <v>-82833</v>
      </c>
      <c r="DY119" s="5"/>
      <c r="DZ119" s="20"/>
      <c r="EA119" s="315"/>
      <c r="EB119" s="419"/>
      <c r="EC119" s="6">
        <v>-25841</v>
      </c>
      <c r="ED119" s="5"/>
      <c r="EE119" s="20"/>
      <c r="EF119" s="315"/>
      <c r="EG119" s="419"/>
      <c r="EH119" s="6">
        <v>-52191</v>
      </c>
      <c r="EI119" s="5"/>
      <c r="EJ119" s="20"/>
      <c r="EK119" s="315"/>
      <c r="EL119" s="483"/>
      <c r="EM119" s="6">
        <v>-1328369</v>
      </c>
      <c r="EN119" s="5"/>
      <c r="EO119" s="20"/>
      <c r="EP119" s="151"/>
    </row>
    <row r="120" spans="4:146" ht="12.75" customHeight="1" x14ac:dyDescent="0.3">
      <c r="D120" s="151"/>
      <c r="F120" s="402"/>
      <c r="H120" s="20"/>
      <c r="I120" s="20"/>
      <c r="J120" s="20"/>
      <c r="K120" s="315"/>
      <c r="L120" s="20"/>
      <c r="M120" s="20"/>
      <c r="N120" s="20"/>
      <c r="O120" s="20"/>
      <c r="P120" s="315"/>
      <c r="R120" s="20"/>
      <c r="S120" s="20"/>
      <c r="T120" s="20"/>
      <c r="U120" s="315"/>
      <c r="W120" s="20"/>
      <c r="X120" s="20"/>
      <c r="Y120" s="20"/>
      <c r="Z120" s="315"/>
      <c r="AB120" s="20"/>
      <c r="AC120" s="20"/>
      <c r="AD120" s="20"/>
      <c r="AE120" s="315"/>
      <c r="AG120" s="20"/>
      <c r="AH120" s="20"/>
      <c r="AI120" s="20"/>
      <c r="AJ120" s="315"/>
      <c r="AL120" s="20"/>
      <c r="AM120" s="20"/>
      <c r="AN120" s="20"/>
      <c r="AO120" s="315"/>
      <c r="AQ120" s="20"/>
      <c r="AR120" s="20"/>
      <c r="AS120" s="20"/>
      <c r="AT120" s="315"/>
      <c r="AV120" s="20"/>
      <c r="AW120" s="20"/>
      <c r="AX120" s="20"/>
      <c r="AY120" s="315"/>
      <c r="BA120" s="20"/>
      <c r="BB120" s="20"/>
      <c r="BC120" s="20"/>
      <c r="BD120" s="315"/>
      <c r="BF120" s="20"/>
      <c r="BG120" s="20"/>
      <c r="BH120" s="20"/>
      <c r="BI120" s="315"/>
      <c r="BK120" s="20"/>
      <c r="BL120" s="20"/>
      <c r="BM120" s="20"/>
      <c r="BN120" s="315"/>
      <c r="BP120" s="20"/>
      <c r="BQ120" s="20"/>
      <c r="BR120" s="20"/>
      <c r="BS120" s="315"/>
      <c r="BT120" s="20"/>
      <c r="BU120" s="20"/>
      <c r="BV120" s="20"/>
      <c r="BW120" s="20"/>
      <c r="BX120" s="315"/>
      <c r="BY120" s="20"/>
      <c r="BZ120" s="20"/>
      <c r="CA120" s="20"/>
      <c r="CB120" s="20"/>
      <c r="CC120" s="315"/>
      <c r="CD120" s="20"/>
      <c r="CE120" s="20"/>
      <c r="CF120" s="20"/>
      <c r="CG120" s="20"/>
      <c r="CH120" s="315"/>
      <c r="CJ120" s="20"/>
      <c r="CK120" s="20"/>
      <c r="CL120" s="20"/>
      <c r="CM120" s="315"/>
      <c r="CO120" s="20"/>
      <c r="CP120" s="20"/>
      <c r="CQ120" s="20"/>
      <c r="CR120" s="315"/>
      <c r="CT120" s="20"/>
      <c r="CU120" s="20"/>
      <c r="CV120" s="20"/>
      <c r="CW120" s="315"/>
      <c r="CY120" s="20"/>
      <c r="CZ120" s="20"/>
      <c r="DA120" s="20"/>
      <c r="DB120" s="315"/>
      <c r="DD120" s="20"/>
      <c r="DE120" s="20"/>
      <c r="DF120" s="20"/>
      <c r="DG120" s="315"/>
      <c r="DI120" s="20"/>
      <c r="DJ120" s="20"/>
      <c r="DK120" s="20"/>
      <c r="DL120" s="315"/>
      <c r="DN120" s="20"/>
      <c r="DO120" s="20"/>
      <c r="DP120" s="20"/>
      <c r="DQ120" s="315"/>
      <c r="DS120" s="20"/>
      <c r="DT120" s="20"/>
      <c r="DU120" s="20"/>
      <c r="DV120" s="315"/>
      <c r="DX120" s="20"/>
      <c r="DY120" s="20"/>
      <c r="DZ120" s="20"/>
      <c r="EA120" s="315"/>
      <c r="EC120" s="20"/>
      <c r="ED120" s="20"/>
      <c r="EE120" s="20"/>
      <c r="EF120" s="315"/>
      <c r="EH120" s="20"/>
      <c r="EI120" s="20"/>
      <c r="EJ120" s="20"/>
      <c r="EK120" s="315"/>
      <c r="EL120" s="20"/>
      <c r="EM120" s="20"/>
      <c r="EN120" s="20"/>
      <c r="EO120" s="20"/>
      <c r="EP120" s="151"/>
    </row>
    <row r="121" spans="4:146" ht="12.75" hidden="1" customHeight="1" x14ac:dyDescent="0.3">
      <c r="D121" s="151" t="s">
        <v>503</v>
      </c>
      <c r="F121" s="402"/>
      <c r="H121" s="20">
        <v>0</v>
      </c>
      <c r="I121" s="20"/>
      <c r="J121" s="20"/>
      <c r="K121" s="315"/>
      <c r="L121" s="20"/>
      <c r="M121" s="20">
        <v>0</v>
      </c>
      <c r="N121" s="20"/>
      <c r="O121" s="20"/>
      <c r="P121" s="315"/>
      <c r="R121" s="20">
        <v>0</v>
      </c>
      <c r="S121" s="20"/>
      <c r="T121" s="20"/>
      <c r="U121" s="315"/>
      <c r="W121" s="20">
        <v>0</v>
      </c>
      <c r="X121" s="20"/>
      <c r="Y121" s="20"/>
      <c r="Z121" s="315"/>
      <c r="AB121" s="20">
        <v>0</v>
      </c>
      <c r="AC121" s="20"/>
      <c r="AD121" s="20"/>
      <c r="AE121" s="315"/>
      <c r="AG121" s="20">
        <v>0</v>
      </c>
      <c r="AH121" s="20"/>
      <c r="AI121" s="20"/>
      <c r="AJ121" s="315"/>
      <c r="AL121" s="20">
        <v>0</v>
      </c>
      <c r="AM121" s="20"/>
      <c r="AN121" s="20"/>
      <c r="AO121" s="315"/>
      <c r="AQ121" s="20">
        <v>0</v>
      </c>
      <c r="AR121" s="20"/>
      <c r="AS121" s="20"/>
      <c r="AT121" s="315"/>
      <c r="AV121" s="20">
        <v>0</v>
      </c>
      <c r="AW121" s="20"/>
      <c r="AX121" s="20"/>
      <c r="AY121" s="315"/>
      <c r="BA121" s="20">
        <v>0</v>
      </c>
      <c r="BB121" s="20"/>
      <c r="BC121" s="20"/>
      <c r="BD121" s="315"/>
      <c r="BF121" s="20">
        <v>0</v>
      </c>
      <c r="BG121" s="20"/>
      <c r="BH121" s="20"/>
      <c r="BI121" s="315"/>
      <c r="BK121" s="20">
        <v>0</v>
      </c>
      <c r="BL121" s="20"/>
      <c r="BM121" s="20"/>
      <c r="BN121" s="315"/>
      <c r="BP121" s="20">
        <v>0</v>
      </c>
      <c r="BQ121" s="20"/>
      <c r="BR121" s="20"/>
      <c r="BS121" s="315"/>
      <c r="BT121" s="6"/>
      <c r="BU121" s="6">
        <v>0</v>
      </c>
      <c r="BV121" s="20"/>
      <c r="BW121" s="20"/>
      <c r="BX121" s="315"/>
      <c r="BY121" s="20"/>
      <c r="BZ121" s="20">
        <v>0</v>
      </c>
      <c r="CA121" s="20"/>
      <c r="CB121" s="20"/>
      <c r="CC121" s="315"/>
      <c r="CD121" s="20"/>
      <c r="CE121" s="20">
        <v>0</v>
      </c>
      <c r="CF121" s="20"/>
      <c r="CG121" s="20"/>
      <c r="CH121" s="315"/>
      <c r="CJ121" s="20">
        <v>0</v>
      </c>
      <c r="CK121" s="20"/>
      <c r="CL121" s="20"/>
      <c r="CM121" s="315"/>
      <c r="CO121" s="20">
        <v>0</v>
      </c>
      <c r="CP121" s="20"/>
      <c r="CQ121" s="20"/>
      <c r="CR121" s="315"/>
      <c r="CT121" s="20">
        <v>0</v>
      </c>
      <c r="CU121" s="20"/>
      <c r="CV121" s="20"/>
      <c r="CW121" s="315"/>
      <c r="CY121" s="20">
        <v>0</v>
      </c>
      <c r="CZ121" s="20"/>
      <c r="DA121" s="20"/>
      <c r="DB121" s="315"/>
      <c r="DD121" s="20">
        <v>0</v>
      </c>
      <c r="DE121" s="20"/>
      <c r="DF121" s="20"/>
      <c r="DG121" s="315"/>
      <c r="DI121" s="20">
        <v>0</v>
      </c>
      <c r="DJ121" s="20"/>
      <c r="DK121" s="20"/>
      <c r="DL121" s="315"/>
      <c r="DN121" s="20">
        <v>0</v>
      </c>
      <c r="DO121" s="20"/>
      <c r="DP121" s="20"/>
      <c r="DQ121" s="315"/>
      <c r="DS121" s="20">
        <v>0</v>
      </c>
      <c r="DT121" s="20"/>
      <c r="DU121" s="20"/>
      <c r="DV121" s="315"/>
      <c r="DX121" s="20">
        <v>0</v>
      </c>
      <c r="DY121" s="20"/>
      <c r="DZ121" s="20"/>
      <c r="EA121" s="315"/>
      <c r="EC121" s="20">
        <v>0</v>
      </c>
      <c r="ED121" s="20"/>
      <c r="EE121" s="20"/>
      <c r="EF121" s="315"/>
      <c r="EH121" s="20">
        <v>0</v>
      </c>
      <c r="EI121" s="20"/>
      <c r="EJ121" s="19"/>
      <c r="EK121" s="315"/>
      <c r="EL121" s="20"/>
      <c r="EM121" s="20">
        <v>0</v>
      </c>
      <c r="EN121" s="20"/>
      <c r="EO121" s="20"/>
      <c r="EP121" s="151"/>
    </row>
    <row r="122" spans="4:146" ht="12.75" hidden="1" customHeight="1" x14ac:dyDescent="0.3">
      <c r="D122" s="151" t="s">
        <v>416</v>
      </c>
      <c r="F122" s="402"/>
      <c r="G122" s="406"/>
      <c r="H122" s="474">
        <v>0</v>
      </c>
      <c r="I122" s="475"/>
      <c r="J122" s="20"/>
      <c r="K122" s="315"/>
      <c r="L122" s="476"/>
      <c r="M122" s="474">
        <v>0</v>
      </c>
      <c r="N122" s="475"/>
      <c r="O122" s="20"/>
      <c r="P122" s="315"/>
      <c r="Q122" s="406"/>
      <c r="R122" s="474">
        <v>0</v>
      </c>
      <c r="S122" s="475"/>
      <c r="T122" s="20"/>
      <c r="U122" s="315"/>
      <c r="V122" s="406"/>
      <c r="W122" s="474">
        <v>0</v>
      </c>
      <c r="X122" s="475"/>
      <c r="Y122" s="20"/>
      <c r="Z122" s="315"/>
      <c r="AA122" s="406"/>
      <c r="AB122" s="474">
        <v>0</v>
      </c>
      <c r="AC122" s="475"/>
      <c r="AD122" s="20"/>
      <c r="AE122" s="315"/>
      <c r="AF122" s="406"/>
      <c r="AG122" s="474">
        <v>0</v>
      </c>
      <c r="AH122" s="475"/>
      <c r="AI122" s="20"/>
      <c r="AJ122" s="315"/>
      <c r="AK122" s="406"/>
      <c r="AL122" s="474">
        <v>0</v>
      </c>
      <c r="AM122" s="475"/>
      <c r="AN122" s="20"/>
      <c r="AO122" s="315"/>
      <c r="AP122" s="406"/>
      <c r="AQ122" s="474">
        <v>0</v>
      </c>
      <c r="AR122" s="475"/>
      <c r="AS122" s="20"/>
      <c r="AT122" s="315"/>
      <c r="AU122" s="406"/>
      <c r="AV122" s="474">
        <v>0</v>
      </c>
      <c r="AW122" s="475"/>
      <c r="AX122" s="20"/>
      <c r="AY122" s="315"/>
      <c r="AZ122" s="406"/>
      <c r="BA122" s="474">
        <v>0</v>
      </c>
      <c r="BB122" s="475"/>
      <c r="BC122" s="20"/>
      <c r="BD122" s="315"/>
      <c r="BE122" s="406"/>
      <c r="BF122" s="474">
        <v>0</v>
      </c>
      <c r="BG122" s="475"/>
      <c r="BH122" s="20"/>
      <c r="BI122" s="315"/>
      <c r="BJ122" s="406"/>
      <c r="BK122" s="474">
        <v>0</v>
      </c>
      <c r="BL122" s="475"/>
      <c r="BM122" s="20"/>
      <c r="BN122" s="315"/>
      <c r="BO122" s="406"/>
      <c r="BP122" s="474">
        <v>0</v>
      </c>
      <c r="BQ122" s="475"/>
      <c r="BR122" s="20"/>
      <c r="BS122" s="315"/>
      <c r="BT122" s="315"/>
      <c r="BU122" s="20">
        <v>0</v>
      </c>
      <c r="BV122" s="475"/>
      <c r="BW122" s="20"/>
      <c r="BX122" s="315"/>
      <c r="BY122" s="476"/>
      <c r="BZ122" s="474">
        <v>0</v>
      </c>
      <c r="CA122" s="475"/>
      <c r="CB122" s="20"/>
      <c r="CC122" s="315"/>
      <c r="CD122" s="476"/>
      <c r="CE122" s="474">
        <v>0</v>
      </c>
      <c r="CF122" s="475"/>
      <c r="CG122" s="20"/>
      <c r="CH122" s="315"/>
      <c r="CI122" s="406"/>
      <c r="CJ122" s="474">
        <v>0</v>
      </c>
      <c r="CK122" s="475"/>
      <c r="CL122" s="20"/>
      <c r="CM122" s="315"/>
      <c r="CN122" s="406"/>
      <c r="CO122" s="474">
        <v>0</v>
      </c>
      <c r="CP122" s="475"/>
      <c r="CQ122" s="20"/>
      <c r="CR122" s="315"/>
      <c r="CS122" s="406"/>
      <c r="CT122" s="474">
        <v>0</v>
      </c>
      <c r="CU122" s="475"/>
      <c r="CV122" s="20"/>
      <c r="CW122" s="315"/>
      <c r="CX122" s="406"/>
      <c r="CY122" s="474">
        <v>0</v>
      </c>
      <c r="CZ122" s="475"/>
      <c r="DA122" s="20"/>
      <c r="DB122" s="315"/>
      <c r="DC122" s="406"/>
      <c r="DD122" s="474">
        <v>0</v>
      </c>
      <c r="DE122" s="475"/>
      <c r="DF122" s="20"/>
      <c r="DG122" s="315"/>
      <c r="DH122" s="406"/>
      <c r="DI122" s="474">
        <v>0</v>
      </c>
      <c r="DJ122" s="475"/>
      <c r="DK122" s="20"/>
      <c r="DL122" s="315"/>
      <c r="DM122" s="406"/>
      <c r="DN122" s="474">
        <v>0</v>
      </c>
      <c r="DO122" s="475"/>
      <c r="DP122" s="20"/>
      <c r="DQ122" s="315"/>
      <c r="DR122" s="406"/>
      <c r="DS122" s="474">
        <v>0</v>
      </c>
      <c r="DT122" s="475"/>
      <c r="DU122" s="20"/>
      <c r="DV122" s="315"/>
      <c r="DW122" s="406"/>
      <c r="DX122" s="474">
        <v>0</v>
      </c>
      <c r="DY122" s="475"/>
      <c r="DZ122" s="20"/>
      <c r="EA122" s="315"/>
      <c r="EB122" s="406"/>
      <c r="EC122" s="474">
        <v>0</v>
      </c>
      <c r="ED122" s="475"/>
      <c r="EE122" s="20"/>
      <c r="EF122" s="315"/>
      <c r="EG122" s="406"/>
      <c r="EH122" s="474">
        <v>0</v>
      </c>
      <c r="EI122" s="475"/>
      <c r="EJ122" s="19"/>
      <c r="EK122" s="8"/>
      <c r="EL122" s="476"/>
      <c r="EM122" s="474">
        <v>0</v>
      </c>
      <c r="EN122" s="475"/>
      <c r="EO122" s="20"/>
      <c r="EP122" s="151"/>
    </row>
    <row r="123" spans="4:146" ht="12.75" hidden="1" customHeight="1" x14ac:dyDescent="0.3">
      <c r="D123" s="151" t="s">
        <v>521</v>
      </c>
      <c r="F123" s="402"/>
      <c r="G123" s="402"/>
      <c r="H123" s="20">
        <v>0</v>
      </c>
      <c r="I123" s="19"/>
      <c r="J123" s="20"/>
      <c r="K123" s="315"/>
      <c r="L123" s="315"/>
      <c r="M123" s="20">
        <v>0</v>
      </c>
      <c r="N123" s="19"/>
      <c r="O123" s="20"/>
      <c r="P123" s="315"/>
      <c r="Q123" s="402"/>
      <c r="R123" s="20">
        <v>0</v>
      </c>
      <c r="S123" s="19"/>
      <c r="T123" s="20"/>
      <c r="U123" s="315"/>
      <c r="V123" s="402"/>
      <c r="W123" s="20">
        <v>0</v>
      </c>
      <c r="X123" s="19"/>
      <c r="Y123" s="20"/>
      <c r="Z123" s="315"/>
      <c r="AA123" s="402"/>
      <c r="AB123" s="20">
        <v>0</v>
      </c>
      <c r="AC123" s="19"/>
      <c r="AD123" s="20"/>
      <c r="AE123" s="315"/>
      <c r="AF123" s="402"/>
      <c r="AG123" s="20">
        <v>0</v>
      </c>
      <c r="AH123" s="19"/>
      <c r="AI123" s="20"/>
      <c r="AJ123" s="315"/>
      <c r="AK123" s="402"/>
      <c r="AL123" s="20">
        <v>0</v>
      </c>
      <c r="AM123" s="19"/>
      <c r="AN123" s="20"/>
      <c r="AO123" s="315"/>
      <c r="AP123" s="402"/>
      <c r="AQ123" s="20">
        <v>0</v>
      </c>
      <c r="AR123" s="19"/>
      <c r="AS123" s="20"/>
      <c r="AT123" s="315"/>
      <c r="AU123" s="402"/>
      <c r="AV123" s="20">
        <v>0</v>
      </c>
      <c r="AW123" s="19"/>
      <c r="AX123" s="20"/>
      <c r="AY123" s="315"/>
      <c r="AZ123" s="402"/>
      <c r="BA123" s="20">
        <v>0</v>
      </c>
      <c r="BB123" s="19"/>
      <c r="BC123" s="20"/>
      <c r="BD123" s="315"/>
      <c r="BE123" s="402"/>
      <c r="BF123" s="20">
        <v>0</v>
      </c>
      <c r="BG123" s="19"/>
      <c r="BH123" s="20"/>
      <c r="BI123" s="315"/>
      <c r="BJ123" s="402"/>
      <c r="BK123" s="20">
        <v>0</v>
      </c>
      <c r="BL123" s="19"/>
      <c r="BM123" s="20"/>
      <c r="BN123" s="315"/>
      <c r="BO123" s="402"/>
      <c r="BP123" s="20">
        <v>0</v>
      </c>
      <c r="BQ123" s="19"/>
      <c r="BR123" s="20"/>
      <c r="BS123" s="315"/>
      <c r="BT123" s="315"/>
      <c r="BU123" s="20">
        <v>0</v>
      </c>
      <c r="BV123" s="19"/>
      <c r="BW123" s="20"/>
      <c r="BX123" s="315"/>
      <c r="BY123" s="315"/>
      <c r="BZ123" s="20">
        <v>0</v>
      </c>
      <c r="CA123" s="19"/>
      <c r="CB123" s="20"/>
      <c r="CC123" s="315"/>
      <c r="CD123" s="315"/>
      <c r="CE123" s="20">
        <v>0</v>
      </c>
      <c r="CF123" s="19"/>
      <c r="CG123" s="20"/>
      <c r="CH123" s="315"/>
      <c r="CI123" s="402"/>
      <c r="CJ123" s="20">
        <v>0</v>
      </c>
      <c r="CK123" s="19"/>
      <c r="CL123" s="20"/>
      <c r="CM123" s="315"/>
      <c r="CN123" s="402"/>
      <c r="CO123" s="20">
        <v>0</v>
      </c>
      <c r="CP123" s="19"/>
      <c r="CQ123" s="20"/>
      <c r="CR123" s="315"/>
      <c r="CS123" s="402"/>
      <c r="CT123" s="20">
        <v>0</v>
      </c>
      <c r="CU123" s="19"/>
      <c r="CV123" s="20"/>
      <c r="CW123" s="315"/>
      <c r="CX123" s="402"/>
      <c r="CY123" s="20">
        <v>0</v>
      </c>
      <c r="CZ123" s="19"/>
      <c r="DA123" s="20"/>
      <c r="DB123" s="315"/>
      <c r="DC123" s="402"/>
      <c r="DD123" s="20">
        <v>0</v>
      </c>
      <c r="DE123" s="19"/>
      <c r="DF123" s="20"/>
      <c r="DG123" s="315"/>
      <c r="DH123" s="402"/>
      <c r="DI123" s="20">
        <v>0</v>
      </c>
      <c r="DJ123" s="19"/>
      <c r="DK123" s="20"/>
      <c r="DL123" s="315"/>
      <c r="DM123" s="402"/>
      <c r="DN123" s="20">
        <v>0</v>
      </c>
      <c r="DO123" s="19"/>
      <c r="DP123" s="20"/>
      <c r="DQ123" s="315"/>
      <c r="DR123" s="402"/>
      <c r="DS123" s="20">
        <v>0</v>
      </c>
      <c r="DT123" s="19"/>
      <c r="DU123" s="20"/>
      <c r="DV123" s="315"/>
      <c r="DW123" s="402"/>
      <c r="DX123" s="20">
        <v>0</v>
      </c>
      <c r="DY123" s="19"/>
      <c r="DZ123" s="20"/>
      <c r="EA123" s="315"/>
      <c r="EB123" s="402"/>
      <c r="EC123" s="20">
        <v>0</v>
      </c>
      <c r="ED123" s="19"/>
      <c r="EE123" s="20"/>
      <c r="EF123" s="315"/>
      <c r="EG123" s="402"/>
      <c r="EH123" s="20">
        <v>0</v>
      </c>
      <c r="EI123" s="19"/>
      <c r="EJ123" s="20"/>
      <c r="EK123" s="315"/>
      <c r="EL123" s="315"/>
      <c r="EM123" s="20">
        <v>0</v>
      </c>
      <c r="EN123" s="19"/>
      <c r="EO123" s="20"/>
      <c r="EP123" s="151"/>
    </row>
    <row r="124" spans="4:146" ht="12.75" hidden="1" customHeight="1" x14ac:dyDescent="0.3">
      <c r="D124" s="151" t="s">
        <v>522</v>
      </c>
      <c r="F124" s="402"/>
      <c r="G124" s="419"/>
      <c r="H124" s="6">
        <v>0</v>
      </c>
      <c r="I124" s="5"/>
      <c r="J124" s="20"/>
      <c r="K124" s="315"/>
      <c r="L124" s="483"/>
      <c r="M124" s="6">
        <v>0</v>
      </c>
      <c r="N124" s="5"/>
      <c r="O124" s="20"/>
      <c r="P124" s="315"/>
      <c r="Q124" s="419"/>
      <c r="R124" s="6">
        <v>0</v>
      </c>
      <c r="S124" s="5"/>
      <c r="T124" s="20"/>
      <c r="U124" s="315"/>
      <c r="V124" s="419"/>
      <c r="W124" s="6">
        <v>0</v>
      </c>
      <c r="X124" s="5"/>
      <c r="Y124" s="20"/>
      <c r="Z124" s="315"/>
      <c r="AA124" s="419"/>
      <c r="AB124" s="6">
        <v>0</v>
      </c>
      <c r="AC124" s="5"/>
      <c r="AD124" s="20"/>
      <c r="AE124" s="315"/>
      <c r="AF124" s="419"/>
      <c r="AG124" s="6">
        <v>0</v>
      </c>
      <c r="AH124" s="5"/>
      <c r="AI124" s="20"/>
      <c r="AJ124" s="315"/>
      <c r="AK124" s="419"/>
      <c r="AL124" s="6">
        <v>0</v>
      </c>
      <c r="AM124" s="5"/>
      <c r="AN124" s="20"/>
      <c r="AO124" s="315"/>
      <c r="AP124" s="419"/>
      <c r="AQ124" s="6">
        <v>0</v>
      </c>
      <c r="AR124" s="5"/>
      <c r="AS124" s="20"/>
      <c r="AT124" s="315"/>
      <c r="AU124" s="419"/>
      <c r="AV124" s="6">
        <v>0</v>
      </c>
      <c r="AW124" s="5"/>
      <c r="AX124" s="20"/>
      <c r="AY124" s="315"/>
      <c r="AZ124" s="419"/>
      <c r="BA124" s="6">
        <v>0</v>
      </c>
      <c r="BB124" s="5"/>
      <c r="BC124" s="20"/>
      <c r="BD124" s="315"/>
      <c r="BE124" s="419"/>
      <c r="BF124" s="6">
        <v>0</v>
      </c>
      <c r="BG124" s="5"/>
      <c r="BH124" s="20"/>
      <c r="BI124" s="315"/>
      <c r="BJ124" s="419"/>
      <c r="BK124" s="6">
        <v>0</v>
      </c>
      <c r="BL124" s="5"/>
      <c r="BM124" s="20"/>
      <c r="BN124" s="315"/>
      <c r="BO124" s="419"/>
      <c r="BP124" s="6">
        <v>0</v>
      </c>
      <c r="BQ124" s="5"/>
      <c r="BR124" s="20"/>
      <c r="BS124" s="315"/>
      <c r="BT124" s="483"/>
      <c r="BU124" s="6">
        <v>0</v>
      </c>
      <c r="BV124" s="5"/>
      <c r="BW124" s="20"/>
      <c r="BX124" s="315"/>
      <c r="BY124" s="483"/>
      <c r="BZ124" s="6">
        <v>0</v>
      </c>
      <c r="CA124" s="5"/>
      <c r="CB124" s="20"/>
      <c r="CC124" s="315"/>
      <c r="CD124" s="483"/>
      <c r="CE124" s="6">
        <v>0</v>
      </c>
      <c r="CF124" s="5"/>
      <c r="CG124" s="20"/>
      <c r="CH124" s="315"/>
      <c r="CI124" s="419"/>
      <c r="CJ124" s="6">
        <v>0</v>
      </c>
      <c r="CK124" s="5"/>
      <c r="CL124" s="20"/>
      <c r="CM124" s="315"/>
      <c r="CN124" s="419"/>
      <c r="CO124" s="6">
        <v>0</v>
      </c>
      <c r="CP124" s="5"/>
      <c r="CQ124" s="20"/>
      <c r="CR124" s="315"/>
      <c r="CS124" s="419"/>
      <c r="CT124" s="6">
        <v>0</v>
      </c>
      <c r="CU124" s="5"/>
      <c r="CV124" s="20"/>
      <c r="CW124" s="315"/>
      <c r="CX124" s="419"/>
      <c r="CY124" s="6">
        <v>0</v>
      </c>
      <c r="CZ124" s="5"/>
      <c r="DA124" s="20"/>
      <c r="DB124" s="315"/>
      <c r="DC124" s="419"/>
      <c r="DD124" s="6">
        <v>0</v>
      </c>
      <c r="DE124" s="5"/>
      <c r="DF124" s="20"/>
      <c r="DG124" s="315"/>
      <c r="DH124" s="419"/>
      <c r="DI124" s="6">
        <v>0</v>
      </c>
      <c r="DJ124" s="5"/>
      <c r="DK124" s="20"/>
      <c r="DL124" s="315"/>
      <c r="DM124" s="419"/>
      <c r="DN124" s="6">
        <v>0</v>
      </c>
      <c r="DO124" s="5"/>
      <c r="DP124" s="20"/>
      <c r="DQ124" s="315"/>
      <c r="DR124" s="419"/>
      <c r="DS124" s="6">
        <v>0</v>
      </c>
      <c r="DT124" s="5"/>
      <c r="DU124" s="20"/>
      <c r="DV124" s="315"/>
      <c r="DW124" s="419"/>
      <c r="DX124" s="6">
        <v>0</v>
      </c>
      <c r="DY124" s="5"/>
      <c r="DZ124" s="20"/>
      <c r="EA124" s="315"/>
      <c r="EB124" s="419"/>
      <c r="EC124" s="6">
        <v>0</v>
      </c>
      <c r="ED124" s="5"/>
      <c r="EE124" s="20"/>
      <c r="EF124" s="315"/>
      <c r="EG124" s="419"/>
      <c r="EH124" s="6">
        <v>0</v>
      </c>
      <c r="EI124" s="5"/>
      <c r="EJ124" s="20"/>
      <c r="EK124" s="315"/>
      <c r="EL124" s="483"/>
      <c r="EM124" s="6">
        <v>0</v>
      </c>
      <c r="EN124" s="5"/>
      <c r="EO124" s="20"/>
      <c r="EP124" s="151"/>
    </row>
    <row r="125" spans="4:146" ht="12.75" hidden="1" customHeight="1" x14ac:dyDescent="0.3">
      <c r="D125" s="151"/>
      <c r="F125" s="402"/>
      <c r="H125" s="20"/>
      <c r="I125" s="20"/>
      <c r="J125" s="20"/>
      <c r="K125" s="315"/>
      <c r="L125" s="20"/>
      <c r="M125" s="20"/>
      <c r="N125" s="20"/>
      <c r="O125" s="20"/>
      <c r="P125" s="315"/>
      <c r="R125" s="20"/>
      <c r="S125" s="20"/>
      <c r="T125" s="20"/>
      <c r="U125" s="315"/>
      <c r="W125" s="20"/>
      <c r="X125" s="20"/>
      <c r="Y125" s="20"/>
      <c r="Z125" s="315"/>
      <c r="AB125" s="20"/>
      <c r="AC125" s="20"/>
      <c r="AD125" s="20"/>
      <c r="AE125" s="315"/>
      <c r="AG125" s="20"/>
      <c r="AH125" s="20"/>
      <c r="AI125" s="20"/>
      <c r="AJ125" s="315"/>
      <c r="AL125" s="20"/>
      <c r="AM125" s="20"/>
      <c r="AN125" s="20"/>
      <c r="AO125" s="315"/>
      <c r="AQ125" s="20"/>
      <c r="AR125" s="20"/>
      <c r="AS125" s="20"/>
      <c r="AT125" s="315"/>
      <c r="AV125" s="20"/>
      <c r="AW125" s="20"/>
      <c r="AX125" s="20"/>
      <c r="AY125" s="315"/>
      <c r="BA125" s="20"/>
      <c r="BB125" s="20"/>
      <c r="BC125" s="20"/>
      <c r="BD125" s="315"/>
      <c r="BF125" s="20"/>
      <c r="BG125" s="20"/>
      <c r="BH125" s="20"/>
      <c r="BI125" s="315"/>
      <c r="BK125" s="20"/>
      <c r="BL125" s="20"/>
      <c r="BM125" s="20"/>
      <c r="BN125" s="315"/>
      <c r="BP125" s="20"/>
      <c r="BQ125" s="20"/>
      <c r="BR125" s="20"/>
      <c r="BS125" s="315"/>
      <c r="BT125" s="20"/>
      <c r="BU125" s="20"/>
      <c r="BV125" s="20"/>
      <c r="BW125" s="20"/>
      <c r="BX125" s="315"/>
      <c r="BY125" s="20"/>
      <c r="BZ125" s="20"/>
      <c r="CA125" s="20"/>
      <c r="CB125" s="20"/>
      <c r="CC125" s="315"/>
      <c r="CD125" s="20"/>
      <c r="CE125" s="20"/>
      <c r="CF125" s="20"/>
      <c r="CG125" s="20"/>
      <c r="CH125" s="315"/>
      <c r="CJ125" s="20"/>
      <c r="CK125" s="20"/>
      <c r="CL125" s="20"/>
      <c r="CM125" s="315"/>
      <c r="CO125" s="20"/>
      <c r="CP125" s="20"/>
      <c r="CQ125" s="20"/>
      <c r="CR125" s="315"/>
      <c r="CT125" s="20"/>
      <c r="CU125" s="20"/>
      <c r="CV125" s="20"/>
      <c r="CW125" s="315"/>
      <c r="CY125" s="20"/>
      <c r="CZ125" s="20"/>
      <c r="DA125" s="20"/>
      <c r="DB125" s="315"/>
      <c r="DD125" s="20"/>
      <c r="DE125" s="20"/>
      <c r="DF125" s="20"/>
      <c r="DG125" s="315"/>
      <c r="DI125" s="20"/>
      <c r="DJ125" s="20"/>
      <c r="DK125" s="20"/>
      <c r="DL125" s="315"/>
      <c r="DN125" s="20"/>
      <c r="DO125" s="20"/>
      <c r="DP125" s="20"/>
      <c r="DQ125" s="315"/>
      <c r="DS125" s="20"/>
      <c r="DT125" s="20"/>
      <c r="DU125" s="20"/>
      <c r="DV125" s="315"/>
      <c r="DX125" s="20"/>
      <c r="DY125" s="20"/>
      <c r="DZ125" s="20"/>
      <c r="EA125" s="315"/>
      <c r="EC125" s="20"/>
      <c r="ED125" s="20"/>
      <c r="EE125" s="20"/>
      <c r="EF125" s="315"/>
      <c r="EH125" s="20"/>
      <c r="EI125" s="20"/>
      <c r="EJ125" s="20"/>
      <c r="EK125" s="315"/>
      <c r="EL125" s="20"/>
      <c r="EM125" s="20"/>
      <c r="EN125" s="20"/>
      <c r="EO125" s="20"/>
      <c r="EP125" s="151"/>
    </row>
    <row r="126" spans="4:146" ht="12.75" customHeight="1" x14ac:dyDescent="0.3">
      <c r="D126" s="151" t="s">
        <v>523</v>
      </c>
      <c r="F126" s="402"/>
      <c r="H126" s="20">
        <v>0</v>
      </c>
      <c r="I126" s="20"/>
      <c r="J126" s="20"/>
      <c r="K126" s="315"/>
      <c r="L126" s="20"/>
      <c r="M126" s="20">
        <v>0</v>
      </c>
      <c r="N126" s="20"/>
      <c r="O126" s="20"/>
      <c r="P126" s="315"/>
      <c r="R126" s="20">
        <v>0</v>
      </c>
      <c r="S126" s="20"/>
      <c r="T126" s="20"/>
      <c r="U126" s="315"/>
      <c r="W126" s="20">
        <v>0</v>
      </c>
      <c r="X126" s="20"/>
      <c r="Y126" s="20"/>
      <c r="Z126" s="315"/>
      <c r="AB126" s="20">
        <v>0</v>
      </c>
      <c r="AC126" s="20"/>
      <c r="AD126" s="20"/>
      <c r="AE126" s="315"/>
      <c r="AG126" s="20">
        <v>0</v>
      </c>
      <c r="AH126" s="20"/>
      <c r="AI126" s="20"/>
      <c r="AJ126" s="315"/>
      <c r="AL126" s="20">
        <v>0</v>
      </c>
      <c r="AM126" s="20"/>
      <c r="AN126" s="20"/>
      <c r="AO126" s="315"/>
      <c r="AQ126" s="20">
        <v>0</v>
      </c>
      <c r="AR126" s="20"/>
      <c r="AS126" s="20"/>
      <c r="AT126" s="315"/>
      <c r="AV126" s="20">
        <v>0</v>
      </c>
      <c r="AW126" s="20"/>
      <c r="AX126" s="20"/>
      <c r="AY126" s="315"/>
      <c r="BA126" s="20">
        <v>0</v>
      </c>
      <c r="BB126" s="20"/>
      <c r="BC126" s="20"/>
      <c r="BD126" s="315"/>
      <c r="BF126" s="20">
        <v>0</v>
      </c>
      <c r="BG126" s="20"/>
      <c r="BH126" s="20"/>
      <c r="BI126" s="315"/>
      <c r="BK126" s="20">
        <v>0</v>
      </c>
      <c r="BL126" s="20"/>
      <c r="BM126" s="20"/>
      <c r="BN126" s="315"/>
      <c r="BP126" s="20">
        <v>0</v>
      </c>
      <c r="BQ126" s="20"/>
      <c r="BR126" s="20"/>
      <c r="BS126" s="315"/>
      <c r="BT126" s="6"/>
      <c r="BU126" s="6">
        <v>0</v>
      </c>
      <c r="BV126" s="20"/>
      <c r="BW126" s="20"/>
      <c r="BX126" s="315"/>
      <c r="BY126" s="20"/>
      <c r="BZ126" s="20">
        <v>48375920</v>
      </c>
      <c r="CA126" s="20"/>
      <c r="CB126" s="20"/>
      <c r="CC126" s="315"/>
      <c r="CD126" s="20"/>
      <c r="CE126" s="20">
        <v>10825812</v>
      </c>
      <c r="CF126" s="20"/>
      <c r="CG126" s="20"/>
      <c r="CH126" s="315"/>
      <c r="CJ126" s="20">
        <v>6247326</v>
      </c>
      <c r="CK126" s="20"/>
      <c r="CL126" s="20"/>
      <c r="CM126" s="315"/>
      <c r="CO126" s="20">
        <v>4933050</v>
      </c>
      <c r="CP126" s="20"/>
      <c r="CQ126" s="20"/>
      <c r="CR126" s="315"/>
      <c r="CT126" s="20">
        <v>6260140</v>
      </c>
      <c r="CU126" s="20"/>
      <c r="CV126" s="20"/>
      <c r="CW126" s="315"/>
      <c r="CY126" s="20">
        <v>2608536</v>
      </c>
      <c r="CZ126" s="20"/>
      <c r="DA126" s="20"/>
      <c r="DB126" s="315"/>
      <c r="DD126" s="20">
        <v>0</v>
      </c>
      <c r="DE126" s="20"/>
      <c r="DF126" s="20"/>
      <c r="DG126" s="315"/>
      <c r="DI126" s="20">
        <v>13473957</v>
      </c>
      <c r="DJ126" s="20"/>
      <c r="DK126" s="20"/>
      <c r="DL126" s="315"/>
      <c r="DN126" s="20">
        <v>2133580</v>
      </c>
      <c r="DO126" s="20"/>
      <c r="DP126" s="20"/>
      <c r="DQ126" s="315"/>
      <c r="DS126" s="20">
        <v>1893519</v>
      </c>
      <c r="DT126" s="20"/>
      <c r="DU126" s="20"/>
      <c r="DV126" s="315"/>
      <c r="DX126" s="20">
        <v>0</v>
      </c>
      <c r="DY126" s="20"/>
      <c r="DZ126" s="20"/>
      <c r="EA126" s="315"/>
      <c r="EC126" s="20">
        <v>0</v>
      </c>
      <c r="ED126" s="20"/>
      <c r="EE126" s="20"/>
      <c r="EF126" s="315"/>
      <c r="EH126" s="20">
        <v>0</v>
      </c>
      <c r="EI126" s="20"/>
      <c r="EJ126" s="19"/>
      <c r="EK126" s="315"/>
      <c r="EL126" s="20"/>
      <c r="EM126" s="20">
        <v>48375920</v>
      </c>
      <c r="EN126" s="20"/>
      <c r="EO126" s="20"/>
      <c r="EP126" s="151"/>
    </row>
    <row r="127" spans="4:146" ht="12.75" customHeight="1" x14ac:dyDescent="0.3">
      <c r="D127" s="151" t="s">
        <v>416</v>
      </c>
      <c r="F127" s="402"/>
      <c r="G127" s="406"/>
      <c r="H127" s="474">
        <v>0</v>
      </c>
      <c r="I127" s="475"/>
      <c r="J127" s="20"/>
      <c r="K127" s="315"/>
      <c r="L127" s="476"/>
      <c r="M127" s="474">
        <v>0</v>
      </c>
      <c r="N127" s="475"/>
      <c r="O127" s="20"/>
      <c r="P127" s="315"/>
      <c r="Q127" s="406"/>
      <c r="R127" s="474">
        <v>0</v>
      </c>
      <c r="S127" s="475"/>
      <c r="T127" s="20"/>
      <c r="U127" s="315"/>
      <c r="V127" s="406"/>
      <c r="W127" s="474">
        <v>0</v>
      </c>
      <c r="X127" s="475"/>
      <c r="Y127" s="20"/>
      <c r="Z127" s="315"/>
      <c r="AA127" s="406"/>
      <c r="AB127" s="474">
        <v>0</v>
      </c>
      <c r="AC127" s="475"/>
      <c r="AD127" s="20"/>
      <c r="AE127" s="315"/>
      <c r="AF127" s="406"/>
      <c r="AG127" s="474">
        <v>0</v>
      </c>
      <c r="AH127" s="475"/>
      <c r="AI127" s="20"/>
      <c r="AJ127" s="315"/>
      <c r="AK127" s="406"/>
      <c r="AL127" s="474">
        <v>0</v>
      </c>
      <c r="AM127" s="475"/>
      <c r="AN127" s="20"/>
      <c r="AO127" s="315"/>
      <c r="AP127" s="406"/>
      <c r="AQ127" s="474">
        <v>0</v>
      </c>
      <c r="AR127" s="475"/>
      <c r="AS127" s="20"/>
      <c r="AT127" s="315"/>
      <c r="AU127" s="406"/>
      <c r="AV127" s="474">
        <v>0</v>
      </c>
      <c r="AW127" s="475"/>
      <c r="AX127" s="20"/>
      <c r="AY127" s="315"/>
      <c r="AZ127" s="406"/>
      <c r="BA127" s="474">
        <v>0</v>
      </c>
      <c r="BB127" s="475"/>
      <c r="BC127" s="20"/>
      <c r="BD127" s="315"/>
      <c r="BE127" s="406"/>
      <c r="BF127" s="474">
        <v>0</v>
      </c>
      <c r="BG127" s="475"/>
      <c r="BH127" s="20"/>
      <c r="BI127" s="315"/>
      <c r="BJ127" s="406"/>
      <c r="BK127" s="474">
        <v>0</v>
      </c>
      <c r="BL127" s="475"/>
      <c r="BM127" s="20"/>
      <c r="BN127" s="315"/>
      <c r="BO127" s="406"/>
      <c r="BP127" s="474">
        <v>0</v>
      </c>
      <c r="BQ127" s="475"/>
      <c r="BR127" s="20"/>
      <c r="BS127" s="315"/>
      <c r="BT127" s="315"/>
      <c r="BU127" s="20">
        <v>0</v>
      </c>
      <c r="BV127" s="475"/>
      <c r="BW127" s="20"/>
      <c r="BX127" s="315"/>
      <c r="BY127" s="476"/>
      <c r="BZ127" s="474">
        <v>25775210</v>
      </c>
      <c r="CA127" s="475"/>
      <c r="CB127" s="20"/>
      <c r="CC127" s="315"/>
      <c r="CD127" s="476"/>
      <c r="CE127" s="474">
        <v>5842518</v>
      </c>
      <c r="CF127" s="475"/>
      <c r="CG127" s="20"/>
      <c r="CH127" s="315"/>
      <c r="CI127" s="406"/>
      <c r="CJ127" s="474">
        <v>3355981</v>
      </c>
      <c r="CK127" s="475"/>
      <c r="CL127" s="20"/>
      <c r="CM127" s="315"/>
      <c r="CN127" s="406"/>
      <c r="CO127" s="474">
        <v>2618798</v>
      </c>
      <c r="CP127" s="475"/>
      <c r="CQ127" s="20"/>
      <c r="CR127" s="315"/>
      <c r="CS127" s="406"/>
      <c r="CT127" s="474">
        <v>3300039</v>
      </c>
      <c r="CU127" s="475"/>
      <c r="CV127" s="20"/>
      <c r="CW127" s="315"/>
      <c r="CX127" s="406"/>
      <c r="CY127" s="474">
        <v>1379320</v>
      </c>
      <c r="CZ127" s="475"/>
      <c r="DA127" s="20"/>
      <c r="DB127" s="315"/>
      <c r="DC127" s="406"/>
      <c r="DD127" s="474">
        <v>0</v>
      </c>
      <c r="DE127" s="475"/>
      <c r="DF127" s="20"/>
      <c r="DG127" s="315"/>
      <c r="DH127" s="406"/>
      <c r="DI127" s="474">
        <v>7145107</v>
      </c>
      <c r="DJ127" s="475"/>
      <c r="DK127" s="20"/>
      <c r="DL127" s="315"/>
      <c r="DM127" s="406"/>
      <c r="DN127" s="474">
        <v>1129865</v>
      </c>
      <c r="DO127" s="475"/>
      <c r="DP127" s="20"/>
      <c r="DQ127" s="315"/>
      <c r="DR127" s="406"/>
      <c r="DS127" s="474">
        <v>1003582</v>
      </c>
      <c r="DT127" s="475"/>
      <c r="DU127" s="20"/>
      <c r="DV127" s="315"/>
      <c r="DW127" s="406"/>
      <c r="DX127" s="474">
        <v>0</v>
      </c>
      <c r="DY127" s="475"/>
      <c r="DZ127" s="20"/>
      <c r="EA127" s="315"/>
      <c r="EB127" s="406"/>
      <c r="EC127" s="474">
        <v>0</v>
      </c>
      <c r="ED127" s="475"/>
      <c r="EE127" s="20"/>
      <c r="EF127" s="315"/>
      <c r="EG127" s="406"/>
      <c r="EH127" s="474">
        <v>0</v>
      </c>
      <c r="EI127" s="475"/>
      <c r="EJ127" s="19"/>
      <c r="EK127" s="8"/>
      <c r="EL127" s="476"/>
      <c r="EM127" s="474">
        <v>25775210</v>
      </c>
      <c r="EN127" s="475"/>
      <c r="EO127" s="20"/>
      <c r="EP127" s="151"/>
    </row>
    <row r="128" spans="4:146" ht="12.75" customHeight="1" x14ac:dyDescent="0.3">
      <c r="D128" s="151" t="s">
        <v>521</v>
      </c>
      <c r="F128" s="402"/>
      <c r="G128" s="402"/>
      <c r="H128" s="20">
        <v>0</v>
      </c>
      <c r="I128" s="19"/>
      <c r="J128" s="20"/>
      <c r="K128" s="315"/>
      <c r="L128" s="315"/>
      <c r="M128" s="20">
        <v>0</v>
      </c>
      <c r="N128" s="19"/>
      <c r="O128" s="20"/>
      <c r="P128" s="315"/>
      <c r="Q128" s="402"/>
      <c r="R128" s="20">
        <v>0</v>
      </c>
      <c r="S128" s="19"/>
      <c r="T128" s="20"/>
      <c r="U128" s="315"/>
      <c r="V128" s="402"/>
      <c r="W128" s="20">
        <v>0</v>
      </c>
      <c r="X128" s="19"/>
      <c r="Y128" s="20"/>
      <c r="Z128" s="315"/>
      <c r="AA128" s="402"/>
      <c r="AB128" s="20">
        <v>0</v>
      </c>
      <c r="AC128" s="19"/>
      <c r="AD128" s="20"/>
      <c r="AE128" s="315"/>
      <c r="AF128" s="402"/>
      <c r="AG128" s="20">
        <v>0</v>
      </c>
      <c r="AH128" s="19"/>
      <c r="AI128" s="20"/>
      <c r="AJ128" s="315"/>
      <c r="AK128" s="402"/>
      <c r="AL128" s="20">
        <v>0</v>
      </c>
      <c r="AM128" s="19"/>
      <c r="AN128" s="20"/>
      <c r="AO128" s="315"/>
      <c r="AP128" s="402"/>
      <c r="AQ128" s="20">
        <v>0</v>
      </c>
      <c r="AR128" s="19"/>
      <c r="AS128" s="20"/>
      <c r="AT128" s="315"/>
      <c r="AU128" s="402"/>
      <c r="AV128" s="20">
        <v>0</v>
      </c>
      <c r="AW128" s="19"/>
      <c r="AX128" s="20"/>
      <c r="AY128" s="315"/>
      <c r="AZ128" s="402"/>
      <c r="BA128" s="20">
        <v>0</v>
      </c>
      <c r="BB128" s="19"/>
      <c r="BC128" s="20"/>
      <c r="BD128" s="315"/>
      <c r="BE128" s="402"/>
      <c r="BF128" s="20">
        <v>0</v>
      </c>
      <c r="BG128" s="19"/>
      <c r="BH128" s="20"/>
      <c r="BI128" s="315"/>
      <c r="BJ128" s="402"/>
      <c r="BK128" s="20">
        <v>0</v>
      </c>
      <c r="BL128" s="19"/>
      <c r="BM128" s="20"/>
      <c r="BN128" s="315"/>
      <c r="BO128" s="402"/>
      <c r="BP128" s="20">
        <v>0</v>
      </c>
      <c r="BQ128" s="19"/>
      <c r="BR128" s="20"/>
      <c r="BS128" s="315"/>
      <c r="BT128" s="315"/>
      <c r="BU128" s="20">
        <v>0</v>
      </c>
      <c r="BV128" s="19"/>
      <c r="BW128" s="20"/>
      <c r="BX128" s="315"/>
      <c r="BY128" s="315"/>
      <c r="BZ128" s="20">
        <v>624790</v>
      </c>
      <c r="CA128" s="19"/>
      <c r="CB128" s="20"/>
      <c r="CC128" s="315"/>
      <c r="CD128" s="315"/>
      <c r="CE128" s="20">
        <v>157482</v>
      </c>
      <c r="CF128" s="19"/>
      <c r="CG128" s="20"/>
      <c r="CH128" s="315"/>
      <c r="CI128" s="402"/>
      <c r="CJ128" s="20">
        <v>84019</v>
      </c>
      <c r="CK128" s="19"/>
      <c r="CL128" s="20"/>
      <c r="CM128" s="315"/>
      <c r="CN128" s="402"/>
      <c r="CO128" s="20">
        <v>71202</v>
      </c>
      <c r="CP128" s="19"/>
      <c r="CQ128" s="20"/>
      <c r="CR128" s="315"/>
      <c r="CS128" s="402"/>
      <c r="CT128" s="20">
        <v>99961</v>
      </c>
      <c r="CU128" s="19"/>
      <c r="CV128" s="20"/>
      <c r="CW128" s="315"/>
      <c r="CX128" s="402"/>
      <c r="CY128" s="20">
        <v>35680</v>
      </c>
      <c r="CZ128" s="19"/>
      <c r="DA128" s="20"/>
      <c r="DB128" s="315"/>
      <c r="DC128" s="402"/>
      <c r="DD128" s="20">
        <v>0</v>
      </c>
      <c r="DE128" s="19"/>
      <c r="DF128" s="20"/>
      <c r="DG128" s="315"/>
      <c r="DH128" s="402"/>
      <c r="DI128" s="20">
        <v>139893</v>
      </c>
      <c r="DJ128" s="19"/>
      <c r="DK128" s="20"/>
      <c r="DL128" s="315"/>
      <c r="DM128" s="402"/>
      <c r="DN128" s="20">
        <v>20135</v>
      </c>
      <c r="DO128" s="19"/>
      <c r="DP128" s="20"/>
      <c r="DQ128" s="315"/>
      <c r="DR128" s="402"/>
      <c r="DS128" s="20">
        <v>16418</v>
      </c>
      <c r="DT128" s="19"/>
      <c r="DU128" s="20"/>
      <c r="DV128" s="315"/>
      <c r="DW128" s="402"/>
      <c r="DX128" s="20">
        <v>0</v>
      </c>
      <c r="DY128" s="19"/>
      <c r="DZ128" s="20"/>
      <c r="EA128" s="315"/>
      <c r="EB128" s="402"/>
      <c r="EC128" s="20">
        <v>0</v>
      </c>
      <c r="ED128" s="19"/>
      <c r="EE128" s="20"/>
      <c r="EF128" s="315"/>
      <c r="EG128" s="402"/>
      <c r="EH128" s="20">
        <v>0</v>
      </c>
      <c r="EI128" s="19"/>
      <c r="EJ128" s="20"/>
      <c r="EK128" s="315"/>
      <c r="EL128" s="315"/>
      <c r="EM128" s="20">
        <v>624790</v>
      </c>
      <c r="EN128" s="19"/>
      <c r="EO128" s="20"/>
      <c r="EP128" s="151"/>
    </row>
    <row r="129" spans="4:146" ht="12.75" customHeight="1" x14ac:dyDescent="0.3">
      <c r="D129" s="151" t="s">
        <v>522</v>
      </c>
      <c r="F129" s="402"/>
      <c r="G129" s="419"/>
      <c r="H129" s="6">
        <v>0</v>
      </c>
      <c r="I129" s="5"/>
      <c r="J129" s="20"/>
      <c r="K129" s="315"/>
      <c r="L129" s="483"/>
      <c r="M129" s="6">
        <v>0</v>
      </c>
      <c r="N129" s="5"/>
      <c r="O129" s="20"/>
      <c r="P129" s="315"/>
      <c r="Q129" s="419"/>
      <c r="R129" s="6">
        <v>0</v>
      </c>
      <c r="S129" s="5"/>
      <c r="T129" s="20"/>
      <c r="U129" s="315"/>
      <c r="V129" s="419"/>
      <c r="W129" s="6">
        <v>0</v>
      </c>
      <c r="X129" s="5"/>
      <c r="Y129" s="20"/>
      <c r="Z129" s="315"/>
      <c r="AA129" s="419"/>
      <c r="AB129" s="6">
        <v>0</v>
      </c>
      <c r="AC129" s="5"/>
      <c r="AD129" s="20"/>
      <c r="AE129" s="315"/>
      <c r="AF129" s="419"/>
      <c r="AG129" s="6">
        <v>0</v>
      </c>
      <c r="AH129" s="5"/>
      <c r="AI129" s="20"/>
      <c r="AJ129" s="315"/>
      <c r="AK129" s="419"/>
      <c r="AL129" s="6">
        <v>0</v>
      </c>
      <c r="AM129" s="5"/>
      <c r="AN129" s="20"/>
      <c r="AO129" s="315"/>
      <c r="AP129" s="419"/>
      <c r="AQ129" s="6">
        <v>0</v>
      </c>
      <c r="AR129" s="5"/>
      <c r="AS129" s="20"/>
      <c r="AT129" s="315"/>
      <c r="AU129" s="419"/>
      <c r="AV129" s="6">
        <v>0</v>
      </c>
      <c r="AW129" s="5"/>
      <c r="AX129" s="20"/>
      <c r="AY129" s="315"/>
      <c r="AZ129" s="419"/>
      <c r="BA129" s="6">
        <v>0</v>
      </c>
      <c r="BB129" s="5"/>
      <c r="BC129" s="20"/>
      <c r="BD129" s="315"/>
      <c r="BE129" s="419"/>
      <c r="BF129" s="6">
        <v>0</v>
      </c>
      <c r="BG129" s="5"/>
      <c r="BH129" s="20"/>
      <c r="BI129" s="315"/>
      <c r="BJ129" s="419"/>
      <c r="BK129" s="6">
        <v>0</v>
      </c>
      <c r="BL129" s="5"/>
      <c r="BM129" s="20"/>
      <c r="BN129" s="315"/>
      <c r="BO129" s="419"/>
      <c r="BP129" s="6">
        <v>0</v>
      </c>
      <c r="BQ129" s="5"/>
      <c r="BR129" s="20"/>
      <c r="BS129" s="315"/>
      <c r="BT129" s="483"/>
      <c r="BU129" s="6">
        <v>0</v>
      </c>
      <c r="BV129" s="5"/>
      <c r="BW129" s="20"/>
      <c r="BX129" s="315"/>
      <c r="BY129" s="483"/>
      <c r="BZ129" s="6">
        <v>21975920</v>
      </c>
      <c r="CA129" s="5"/>
      <c r="CB129" s="20"/>
      <c r="CC129" s="315"/>
      <c r="CD129" s="483"/>
      <c r="CE129" s="6">
        <v>4825812</v>
      </c>
      <c r="CF129" s="5"/>
      <c r="CG129" s="20"/>
      <c r="CH129" s="315"/>
      <c r="CI129" s="419"/>
      <c r="CJ129" s="6">
        <v>2807326</v>
      </c>
      <c r="CK129" s="5"/>
      <c r="CL129" s="20"/>
      <c r="CM129" s="315"/>
      <c r="CN129" s="419"/>
      <c r="CO129" s="6">
        <v>2243050</v>
      </c>
      <c r="CP129" s="5"/>
      <c r="CQ129" s="20"/>
      <c r="CR129" s="315"/>
      <c r="CS129" s="419"/>
      <c r="CT129" s="6">
        <v>2860140</v>
      </c>
      <c r="CU129" s="5"/>
      <c r="CV129" s="20"/>
      <c r="CW129" s="315"/>
      <c r="CX129" s="419"/>
      <c r="CY129" s="6">
        <v>1193536</v>
      </c>
      <c r="CZ129" s="5"/>
      <c r="DA129" s="20"/>
      <c r="DB129" s="315"/>
      <c r="DC129" s="419"/>
      <c r="DD129" s="6">
        <v>0</v>
      </c>
      <c r="DE129" s="5"/>
      <c r="DF129" s="20"/>
      <c r="DG129" s="315"/>
      <c r="DH129" s="419"/>
      <c r="DI129" s="6">
        <v>6188957</v>
      </c>
      <c r="DJ129" s="5"/>
      <c r="DK129" s="20"/>
      <c r="DL129" s="315"/>
      <c r="DM129" s="419"/>
      <c r="DN129" s="6">
        <v>983580</v>
      </c>
      <c r="DO129" s="5"/>
      <c r="DP129" s="20"/>
      <c r="DQ129" s="315"/>
      <c r="DR129" s="419"/>
      <c r="DS129" s="6">
        <v>873519</v>
      </c>
      <c r="DT129" s="5"/>
      <c r="DU129" s="20"/>
      <c r="DV129" s="315"/>
      <c r="DW129" s="419"/>
      <c r="DX129" s="6">
        <v>0</v>
      </c>
      <c r="DY129" s="5"/>
      <c r="DZ129" s="20"/>
      <c r="EA129" s="315"/>
      <c r="EB129" s="419"/>
      <c r="EC129" s="6">
        <v>0</v>
      </c>
      <c r="ED129" s="5"/>
      <c r="EE129" s="20"/>
      <c r="EF129" s="315"/>
      <c r="EG129" s="419"/>
      <c r="EH129" s="6">
        <v>0</v>
      </c>
      <c r="EI129" s="5"/>
      <c r="EJ129" s="20"/>
      <c r="EK129" s="315"/>
      <c r="EL129" s="483"/>
      <c r="EM129" s="6">
        <v>21975920</v>
      </c>
      <c r="EN129" s="5"/>
      <c r="EO129" s="20"/>
      <c r="EP129" s="151"/>
    </row>
    <row r="130" spans="4:146" ht="12.75" hidden="1" customHeight="1" x14ac:dyDescent="0.3">
      <c r="D130" s="151"/>
      <c r="F130" s="402"/>
      <c r="H130" s="20"/>
      <c r="I130" s="20"/>
      <c r="J130" s="20"/>
      <c r="K130" s="315"/>
      <c r="L130" s="20"/>
      <c r="M130" s="20"/>
      <c r="N130" s="20"/>
      <c r="O130" s="20"/>
      <c r="P130" s="315"/>
      <c r="R130" s="20"/>
      <c r="S130" s="20"/>
      <c r="T130" s="20"/>
      <c r="U130" s="315"/>
      <c r="W130" s="20"/>
      <c r="X130" s="20"/>
      <c r="Y130" s="20"/>
      <c r="Z130" s="315"/>
      <c r="AB130" s="20"/>
      <c r="AC130" s="20"/>
      <c r="AD130" s="20"/>
      <c r="AE130" s="315"/>
      <c r="AG130" s="20"/>
      <c r="AH130" s="20"/>
      <c r="AI130" s="20"/>
      <c r="AJ130" s="315"/>
      <c r="AL130" s="20"/>
      <c r="AM130" s="20"/>
      <c r="AN130" s="20"/>
      <c r="AO130" s="315"/>
      <c r="AQ130" s="20"/>
      <c r="AR130" s="20"/>
      <c r="AS130" s="20"/>
      <c r="AT130" s="315"/>
      <c r="AV130" s="20"/>
      <c r="AW130" s="20"/>
      <c r="AX130" s="20"/>
      <c r="AY130" s="315"/>
      <c r="BA130" s="20"/>
      <c r="BB130" s="20"/>
      <c r="BC130" s="20"/>
      <c r="BD130" s="315"/>
      <c r="BF130" s="20"/>
      <c r="BG130" s="20"/>
      <c r="BH130" s="20"/>
      <c r="BI130" s="315"/>
      <c r="BK130" s="20"/>
      <c r="BL130" s="20"/>
      <c r="BM130" s="20"/>
      <c r="BN130" s="315"/>
      <c r="BP130" s="20"/>
      <c r="BQ130" s="20"/>
      <c r="BR130" s="20"/>
      <c r="BS130" s="315"/>
      <c r="BT130" s="20"/>
      <c r="BU130" s="20"/>
      <c r="BV130" s="20"/>
      <c r="BW130" s="20"/>
      <c r="BX130" s="315"/>
      <c r="BY130" s="20"/>
      <c r="BZ130" s="20"/>
      <c r="CA130" s="20"/>
      <c r="CB130" s="20"/>
      <c r="CC130" s="315"/>
      <c r="CD130" s="20"/>
      <c r="CE130" s="20"/>
      <c r="CF130" s="20"/>
      <c r="CG130" s="20"/>
      <c r="CH130" s="315"/>
      <c r="CJ130" s="20"/>
      <c r="CK130" s="20"/>
      <c r="CL130" s="20"/>
      <c r="CM130" s="315"/>
      <c r="CO130" s="20"/>
      <c r="CP130" s="20"/>
      <c r="CQ130" s="20"/>
      <c r="CR130" s="315"/>
      <c r="CT130" s="20"/>
      <c r="CU130" s="20"/>
      <c r="CV130" s="20"/>
      <c r="CW130" s="315"/>
      <c r="CY130" s="20"/>
      <c r="CZ130" s="20"/>
      <c r="DA130" s="20"/>
      <c r="DB130" s="315"/>
      <c r="DD130" s="20"/>
      <c r="DE130" s="20"/>
      <c r="DF130" s="20"/>
      <c r="DG130" s="315"/>
      <c r="DI130" s="20"/>
      <c r="DJ130" s="20"/>
      <c r="DK130" s="20"/>
      <c r="DL130" s="315"/>
      <c r="DN130" s="20"/>
      <c r="DO130" s="20"/>
      <c r="DP130" s="20"/>
      <c r="DQ130" s="315"/>
      <c r="DS130" s="20"/>
      <c r="DT130" s="20"/>
      <c r="DU130" s="20"/>
      <c r="DV130" s="315"/>
      <c r="DX130" s="20"/>
      <c r="DY130" s="20"/>
      <c r="DZ130" s="20"/>
      <c r="EA130" s="315"/>
      <c r="EC130" s="20"/>
      <c r="ED130" s="20"/>
      <c r="EE130" s="20"/>
      <c r="EF130" s="315"/>
      <c r="EH130" s="20"/>
      <c r="EI130" s="20"/>
      <c r="EJ130" s="20"/>
      <c r="EK130" s="315"/>
      <c r="EL130" s="20"/>
      <c r="EM130" s="20"/>
      <c r="EN130" s="20"/>
      <c r="EO130" s="20"/>
      <c r="EP130" s="151"/>
    </row>
    <row r="131" spans="4:146" ht="12.75" hidden="1" customHeight="1" x14ac:dyDescent="0.3">
      <c r="D131" s="151" t="s">
        <v>524</v>
      </c>
      <c r="F131" s="402"/>
      <c r="H131" s="20">
        <v>0</v>
      </c>
      <c r="I131" s="20"/>
      <c r="J131" s="20"/>
      <c r="K131" s="315"/>
      <c r="L131" s="20"/>
      <c r="M131" s="20">
        <v>0</v>
      </c>
      <c r="N131" s="20"/>
      <c r="O131" s="20"/>
      <c r="P131" s="315"/>
      <c r="R131" s="20">
        <v>0</v>
      </c>
      <c r="S131" s="20"/>
      <c r="T131" s="20"/>
      <c r="U131" s="315"/>
      <c r="W131" s="20">
        <v>0</v>
      </c>
      <c r="X131" s="20"/>
      <c r="Y131" s="20"/>
      <c r="Z131" s="315"/>
      <c r="AB131" s="20">
        <v>0</v>
      </c>
      <c r="AC131" s="20"/>
      <c r="AD131" s="20"/>
      <c r="AE131" s="315"/>
      <c r="AG131" s="20">
        <v>0</v>
      </c>
      <c r="AH131" s="20"/>
      <c r="AI131" s="20"/>
      <c r="AJ131" s="315"/>
      <c r="AL131" s="20">
        <v>0</v>
      </c>
      <c r="AM131" s="20"/>
      <c r="AN131" s="20"/>
      <c r="AO131" s="315"/>
      <c r="AQ131" s="20">
        <v>0</v>
      </c>
      <c r="AR131" s="20"/>
      <c r="AS131" s="20"/>
      <c r="AT131" s="315"/>
      <c r="AV131" s="20">
        <v>0</v>
      </c>
      <c r="AW131" s="20"/>
      <c r="AX131" s="20"/>
      <c r="AY131" s="315"/>
      <c r="BA131" s="20">
        <v>0</v>
      </c>
      <c r="BB131" s="20"/>
      <c r="BC131" s="20"/>
      <c r="BD131" s="315"/>
      <c r="BF131" s="20">
        <v>0</v>
      </c>
      <c r="BG131" s="20"/>
      <c r="BH131" s="20"/>
      <c r="BI131" s="315"/>
      <c r="BK131" s="20">
        <v>0</v>
      </c>
      <c r="BL131" s="20"/>
      <c r="BM131" s="20"/>
      <c r="BN131" s="315"/>
      <c r="BP131" s="20">
        <v>0</v>
      </c>
      <c r="BQ131" s="20"/>
      <c r="BR131" s="20"/>
      <c r="BS131" s="315"/>
      <c r="BT131" s="6"/>
      <c r="BU131" s="6">
        <v>0</v>
      </c>
      <c r="BV131" s="20"/>
      <c r="BW131" s="20"/>
      <c r="BX131" s="315"/>
      <c r="BY131" s="20"/>
      <c r="BZ131" s="20">
        <v>0</v>
      </c>
      <c r="CA131" s="20"/>
      <c r="CB131" s="20"/>
      <c r="CC131" s="315"/>
      <c r="CD131" s="20"/>
      <c r="CE131" s="20">
        <v>0</v>
      </c>
      <c r="CF131" s="20"/>
      <c r="CG131" s="20"/>
      <c r="CH131" s="315"/>
      <c r="CJ131" s="20">
        <v>0</v>
      </c>
      <c r="CK131" s="20"/>
      <c r="CL131" s="20"/>
      <c r="CM131" s="315"/>
      <c r="CO131" s="20">
        <v>0</v>
      </c>
      <c r="CP131" s="20"/>
      <c r="CQ131" s="20"/>
      <c r="CR131" s="315"/>
      <c r="CT131" s="20">
        <v>0</v>
      </c>
      <c r="CU131" s="20"/>
      <c r="CV131" s="20"/>
      <c r="CW131" s="315"/>
      <c r="CY131" s="20">
        <v>0</v>
      </c>
      <c r="CZ131" s="20"/>
      <c r="DA131" s="20"/>
      <c r="DB131" s="315"/>
      <c r="DD131" s="20">
        <v>0</v>
      </c>
      <c r="DE131" s="20"/>
      <c r="DF131" s="20"/>
      <c r="DG131" s="315"/>
      <c r="DI131" s="20">
        <v>0</v>
      </c>
      <c r="DJ131" s="20"/>
      <c r="DK131" s="20"/>
      <c r="DL131" s="315"/>
      <c r="DN131" s="20">
        <v>0</v>
      </c>
      <c r="DO131" s="20"/>
      <c r="DP131" s="20"/>
      <c r="DQ131" s="315"/>
      <c r="DS131" s="20">
        <v>0</v>
      </c>
      <c r="DT131" s="20"/>
      <c r="DU131" s="20"/>
      <c r="DV131" s="315"/>
      <c r="DX131" s="20">
        <v>0</v>
      </c>
      <c r="DY131" s="20"/>
      <c r="DZ131" s="20"/>
      <c r="EA131" s="315"/>
      <c r="EC131" s="20">
        <v>0</v>
      </c>
      <c r="ED131" s="20"/>
      <c r="EE131" s="20"/>
      <c r="EF131" s="315"/>
      <c r="EH131" s="20">
        <v>0</v>
      </c>
      <c r="EI131" s="20"/>
      <c r="EJ131" s="19"/>
      <c r="EK131" s="315"/>
      <c r="EL131" s="20"/>
      <c r="EM131" s="20">
        <v>0</v>
      </c>
      <c r="EN131" s="20"/>
      <c r="EO131" s="20"/>
      <c r="EP131" s="151"/>
    </row>
    <row r="132" spans="4:146" ht="12.75" hidden="1" customHeight="1" x14ac:dyDescent="0.3">
      <c r="D132" s="151" t="s">
        <v>416</v>
      </c>
      <c r="F132" s="402"/>
      <c r="G132" s="406"/>
      <c r="H132" s="474">
        <v>0</v>
      </c>
      <c r="I132" s="475"/>
      <c r="J132" s="20"/>
      <c r="K132" s="315"/>
      <c r="L132" s="476"/>
      <c r="M132" s="474">
        <v>0</v>
      </c>
      <c r="N132" s="475"/>
      <c r="O132" s="20"/>
      <c r="P132" s="315"/>
      <c r="Q132" s="406"/>
      <c r="R132" s="474">
        <v>0</v>
      </c>
      <c r="S132" s="475"/>
      <c r="T132" s="20"/>
      <c r="U132" s="315"/>
      <c r="V132" s="406"/>
      <c r="W132" s="474">
        <v>0</v>
      </c>
      <c r="X132" s="475"/>
      <c r="Y132" s="20"/>
      <c r="Z132" s="315"/>
      <c r="AA132" s="406"/>
      <c r="AB132" s="474">
        <v>0</v>
      </c>
      <c r="AC132" s="475"/>
      <c r="AD132" s="20"/>
      <c r="AE132" s="315"/>
      <c r="AF132" s="406"/>
      <c r="AG132" s="474">
        <v>0</v>
      </c>
      <c r="AH132" s="475"/>
      <c r="AI132" s="20"/>
      <c r="AJ132" s="315"/>
      <c r="AK132" s="406"/>
      <c r="AL132" s="474">
        <v>0</v>
      </c>
      <c r="AM132" s="475"/>
      <c r="AN132" s="20"/>
      <c r="AO132" s="315"/>
      <c r="AP132" s="406"/>
      <c r="AQ132" s="474">
        <v>0</v>
      </c>
      <c r="AR132" s="475"/>
      <c r="AS132" s="20"/>
      <c r="AT132" s="315"/>
      <c r="AU132" s="406"/>
      <c r="AV132" s="474">
        <v>0</v>
      </c>
      <c r="AW132" s="475"/>
      <c r="AX132" s="20"/>
      <c r="AY132" s="315"/>
      <c r="AZ132" s="406"/>
      <c r="BA132" s="474">
        <v>0</v>
      </c>
      <c r="BB132" s="475"/>
      <c r="BC132" s="20"/>
      <c r="BD132" s="315"/>
      <c r="BE132" s="406"/>
      <c r="BF132" s="474">
        <v>0</v>
      </c>
      <c r="BG132" s="475"/>
      <c r="BH132" s="20"/>
      <c r="BI132" s="315"/>
      <c r="BJ132" s="406"/>
      <c r="BK132" s="474">
        <v>0</v>
      </c>
      <c r="BL132" s="475"/>
      <c r="BM132" s="20"/>
      <c r="BN132" s="315"/>
      <c r="BO132" s="406"/>
      <c r="BP132" s="474">
        <v>0</v>
      </c>
      <c r="BQ132" s="475"/>
      <c r="BR132" s="20"/>
      <c r="BS132" s="315"/>
      <c r="BT132" s="315"/>
      <c r="BU132" s="20">
        <v>0</v>
      </c>
      <c r="BV132" s="475"/>
      <c r="BW132" s="20"/>
      <c r="BX132" s="315"/>
      <c r="BY132" s="476"/>
      <c r="BZ132" s="474">
        <v>0</v>
      </c>
      <c r="CA132" s="475"/>
      <c r="CB132" s="20"/>
      <c r="CC132" s="315"/>
      <c r="CD132" s="476"/>
      <c r="CE132" s="474">
        <v>0</v>
      </c>
      <c r="CF132" s="475"/>
      <c r="CG132" s="20"/>
      <c r="CH132" s="315"/>
      <c r="CI132" s="406"/>
      <c r="CJ132" s="474">
        <v>0</v>
      </c>
      <c r="CK132" s="475"/>
      <c r="CL132" s="20"/>
      <c r="CM132" s="315"/>
      <c r="CN132" s="406"/>
      <c r="CO132" s="474">
        <v>0</v>
      </c>
      <c r="CP132" s="475"/>
      <c r="CQ132" s="20"/>
      <c r="CR132" s="315"/>
      <c r="CS132" s="406"/>
      <c r="CT132" s="474">
        <v>0</v>
      </c>
      <c r="CU132" s="475"/>
      <c r="CV132" s="20"/>
      <c r="CW132" s="315"/>
      <c r="CX132" s="406"/>
      <c r="CY132" s="474">
        <v>0</v>
      </c>
      <c r="CZ132" s="475"/>
      <c r="DA132" s="20"/>
      <c r="DB132" s="315"/>
      <c r="DC132" s="406"/>
      <c r="DD132" s="474">
        <v>0</v>
      </c>
      <c r="DE132" s="475"/>
      <c r="DF132" s="20"/>
      <c r="DG132" s="315"/>
      <c r="DH132" s="406"/>
      <c r="DI132" s="474">
        <v>0</v>
      </c>
      <c r="DJ132" s="475"/>
      <c r="DK132" s="20"/>
      <c r="DL132" s="315"/>
      <c r="DM132" s="406"/>
      <c r="DN132" s="474">
        <v>0</v>
      </c>
      <c r="DO132" s="475"/>
      <c r="DP132" s="20"/>
      <c r="DQ132" s="315"/>
      <c r="DR132" s="406"/>
      <c r="DS132" s="474">
        <v>0</v>
      </c>
      <c r="DT132" s="475"/>
      <c r="DU132" s="20"/>
      <c r="DV132" s="315"/>
      <c r="DW132" s="406"/>
      <c r="DX132" s="474">
        <v>0</v>
      </c>
      <c r="DY132" s="475"/>
      <c r="DZ132" s="20"/>
      <c r="EA132" s="315"/>
      <c r="EB132" s="406"/>
      <c r="EC132" s="474">
        <v>0</v>
      </c>
      <c r="ED132" s="475"/>
      <c r="EE132" s="20"/>
      <c r="EF132" s="315"/>
      <c r="EG132" s="406"/>
      <c r="EH132" s="474">
        <v>0</v>
      </c>
      <c r="EI132" s="475"/>
      <c r="EJ132" s="19"/>
      <c r="EK132" s="8"/>
      <c r="EL132" s="476"/>
      <c r="EM132" s="474">
        <v>0</v>
      </c>
      <c r="EN132" s="475"/>
      <c r="EO132" s="20"/>
      <c r="EP132" s="151"/>
    </row>
    <row r="133" spans="4:146" ht="12.75" hidden="1" customHeight="1" x14ac:dyDescent="0.3">
      <c r="D133" s="151" t="s">
        <v>521</v>
      </c>
      <c r="F133" s="402"/>
      <c r="G133" s="402"/>
      <c r="H133" s="20">
        <v>0</v>
      </c>
      <c r="I133" s="19"/>
      <c r="J133" s="20"/>
      <c r="K133" s="315"/>
      <c r="L133" s="315"/>
      <c r="M133" s="20">
        <v>0</v>
      </c>
      <c r="N133" s="19"/>
      <c r="O133" s="20"/>
      <c r="P133" s="315"/>
      <c r="Q133" s="402"/>
      <c r="R133" s="20">
        <v>0</v>
      </c>
      <c r="S133" s="19"/>
      <c r="T133" s="20"/>
      <c r="U133" s="315"/>
      <c r="V133" s="402"/>
      <c r="W133" s="20">
        <v>0</v>
      </c>
      <c r="X133" s="19"/>
      <c r="Y133" s="20"/>
      <c r="Z133" s="315"/>
      <c r="AA133" s="402"/>
      <c r="AB133" s="20">
        <v>0</v>
      </c>
      <c r="AC133" s="19"/>
      <c r="AD133" s="20"/>
      <c r="AE133" s="315"/>
      <c r="AF133" s="402"/>
      <c r="AG133" s="20">
        <v>0</v>
      </c>
      <c r="AH133" s="19"/>
      <c r="AI133" s="20"/>
      <c r="AJ133" s="315"/>
      <c r="AK133" s="402"/>
      <c r="AL133" s="20">
        <v>0</v>
      </c>
      <c r="AM133" s="19"/>
      <c r="AN133" s="20"/>
      <c r="AO133" s="315"/>
      <c r="AP133" s="402"/>
      <c r="AQ133" s="20">
        <v>0</v>
      </c>
      <c r="AR133" s="19"/>
      <c r="AS133" s="20"/>
      <c r="AT133" s="315"/>
      <c r="AU133" s="402"/>
      <c r="AV133" s="20">
        <v>0</v>
      </c>
      <c r="AW133" s="19"/>
      <c r="AX133" s="20"/>
      <c r="AY133" s="315"/>
      <c r="AZ133" s="402"/>
      <c r="BA133" s="20">
        <v>0</v>
      </c>
      <c r="BB133" s="19"/>
      <c r="BC133" s="20"/>
      <c r="BD133" s="315"/>
      <c r="BE133" s="402"/>
      <c r="BF133" s="20">
        <v>0</v>
      </c>
      <c r="BG133" s="19"/>
      <c r="BH133" s="20"/>
      <c r="BI133" s="315"/>
      <c r="BJ133" s="402"/>
      <c r="BK133" s="20">
        <v>0</v>
      </c>
      <c r="BL133" s="19"/>
      <c r="BM133" s="20"/>
      <c r="BN133" s="315"/>
      <c r="BO133" s="402"/>
      <c r="BP133" s="20">
        <v>0</v>
      </c>
      <c r="BQ133" s="19"/>
      <c r="BR133" s="20"/>
      <c r="BS133" s="315"/>
      <c r="BT133" s="315"/>
      <c r="BU133" s="20">
        <v>0</v>
      </c>
      <c r="BV133" s="19"/>
      <c r="BW133" s="20"/>
      <c r="BX133" s="315"/>
      <c r="BY133" s="315"/>
      <c r="BZ133" s="20">
        <v>0</v>
      </c>
      <c r="CA133" s="19"/>
      <c r="CB133" s="20"/>
      <c r="CC133" s="315"/>
      <c r="CD133" s="315"/>
      <c r="CE133" s="20">
        <v>0</v>
      </c>
      <c r="CF133" s="19"/>
      <c r="CG133" s="20"/>
      <c r="CH133" s="315"/>
      <c r="CI133" s="402"/>
      <c r="CJ133" s="20">
        <v>0</v>
      </c>
      <c r="CK133" s="19"/>
      <c r="CL133" s="20"/>
      <c r="CM133" s="315"/>
      <c r="CN133" s="402"/>
      <c r="CO133" s="20">
        <v>0</v>
      </c>
      <c r="CP133" s="19"/>
      <c r="CQ133" s="20"/>
      <c r="CR133" s="315"/>
      <c r="CS133" s="402"/>
      <c r="CT133" s="20">
        <v>0</v>
      </c>
      <c r="CU133" s="19"/>
      <c r="CV133" s="20"/>
      <c r="CW133" s="315"/>
      <c r="CX133" s="402"/>
      <c r="CY133" s="20">
        <v>0</v>
      </c>
      <c r="CZ133" s="19"/>
      <c r="DA133" s="20"/>
      <c r="DB133" s="315"/>
      <c r="DC133" s="402"/>
      <c r="DD133" s="20">
        <v>0</v>
      </c>
      <c r="DE133" s="19"/>
      <c r="DF133" s="20"/>
      <c r="DG133" s="315"/>
      <c r="DH133" s="402"/>
      <c r="DI133" s="20">
        <v>0</v>
      </c>
      <c r="DJ133" s="19"/>
      <c r="DK133" s="20"/>
      <c r="DL133" s="315"/>
      <c r="DM133" s="402"/>
      <c r="DN133" s="20">
        <v>0</v>
      </c>
      <c r="DO133" s="19"/>
      <c r="DP133" s="20"/>
      <c r="DQ133" s="315"/>
      <c r="DR133" s="402"/>
      <c r="DS133" s="20">
        <v>0</v>
      </c>
      <c r="DT133" s="19"/>
      <c r="DU133" s="20"/>
      <c r="DV133" s="315"/>
      <c r="DW133" s="402"/>
      <c r="DX133" s="20">
        <v>0</v>
      </c>
      <c r="DY133" s="19"/>
      <c r="DZ133" s="20"/>
      <c r="EA133" s="315"/>
      <c r="EB133" s="402"/>
      <c r="EC133" s="20">
        <v>0</v>
      </c>
      <c r="ED133" s="19"/>
      <c r="EE133" s="20"/>
      <c r="EF133" s="315"/>
      <c r="EG133" s="402"/>
      <c r="EH133" s="20">
        <v>0</v>
      </c>
      <c r="EI133" s="19"/>
      <c r="EJ133" s="20"/>
      <c r="EK133" s="315"/>
      <c r="EL133" s="315"/>
      <c r="EM133" s="20">
        <v>0</v>
      </c>
      <c r="EN133" s="19"/>
      <c r="EO133" s="20"/>
      <c r="EP133" s="151"/>
    </row>
    <row r="134" spans="4:146" ht="12.75" hidden="1" customHeight="1" x14ac:dyDescent="0.3">
      <c r="D134" s="151" t="s">
        <v>522</v>
      </c>
      <c r="F134" s="402"/>
      <c r="G134" s="419"/>
      <c r="H134" s="6">
        <v>0</v>
      </c>
      <c r="I134" s="5"/>
      <c r="J134" s="20"/>
      <c r="K134" s="315"/>
      <c r="L134" s="483"/>
      <c r="M134" s="6">
        <v>0</v>
      </c>
      <c r="N134" s="5"/>
      <c r="O134" s="20"/>
      <c r="P134" s="315"/>
      <c r="Q134" s="419"/>
      <c r="R134" s="6">
        <v>0</v>
      </c>
      <c r="S134" s="5"/>
      <c r="T134" s="20"/>
      <c r="U134" s="315"/>
      <c r="V134" s="419"/>
      <c r="W134" s="6">
        <v>0</v>
      </c>
      <c r="X134" s="5"/>
      <c r="Y134" s="20"/>
      <c r="Z134" s="315"/>
      <c r="AA134" s="419"/>
      <c r="AB134" s="6">
        <v>0</v>
      </c>
      <c r="AC134" s="5"/>
      <c r="AD134" s="20"/>
      <c r="AE134" s="315"/>
      <c r="AF134" s="419"/>
      <c r="AG134" s="6">
        <v>0</v>
      </c>
      <c r="AH134" s="5"/>
      <c r="AI134" s="20"/>
      <c r="AJ134" s="315"/>
      <c r="AK134" s="419"/>
      <c r="AL134" s="6">
        <v>0</v>
      </c>
      <c r="AM134" s="5"/>
      <c r="AN134" s="20"/>
      <c r="AO134" s="315"/>
      <c r="AP134" s="419"/>
      <c r="AQ134" s="6">
        <v>0</v>
      </c>
      <c r="AR134" s="5"/>
      <c r="AS134" s="20"/>
      <c r="AT134" s="315"/>
      <c r="AU134" s="419"/>
      <c r="AV134" s="6">
        <v>0</v>
      </c>
      <c r="AW134" s="5"/>
      <c r="AX134" s="20"/>
      <c r="AY134" s="315"/>
      <c r="AZ134" s="419"/>
      <c r="BA134" s="6">
        <v>0</v>
      </c>
      <c r="BB134" s="5"/>
      <c r="BC134" s="20"/>
      <c r="BD134" s="315"/>
      <c r="BE134" s="419"/>
      <c r="BF134" s="6">
        <v>0</v>
      </c>
      <c r="BG134" s="5"/>
      <c r="BH134" s="20"/>
      <c r="BI134" s="315"/>
      <c r="BJ134" s="419"/>
      <c r="BK134" s="6">
        <v>0</v>
      </c>
      <c r="BL134" s="5"/>
      <c r="BM134" s="20"/>
      <c r="BN134" s="315"/>
      <c r="BO134" s="419"/>
      <c r="BP134" s="6">
        <v>0</v>
      </c>
      <c r="BQ134" s="5"/>
      <c r="BR134" s="20"/>
      <c r="BS134" s="315"/>
      <c r="BT134" s="483"/>
      <c r="BU134" s="6">
        <v>0</v>
      </c>
      <c r="BV134" s="5"/>
      <c r="BW134" s="20"/>
      <c r="BX134" s="315"/>
      <c r="BY134" s="483"/>
      <c r="BZ134" s="6">
        <v>0</v>
      </c>
      <c r="CA134" s="5"/>
      <c r="CB134" s="20"/>
      <c r="CC134" s="315"/>
      <c r="CD134" s="483"/>
      <c r="CE134" s="6">
        <v>0</v>
      </c>
      <c r="CF134" s="5"/>
      <c r="CG134" s="20"/>
      <c r="CH134" s="315"/>
      <c r="CI134" s="419"/>
      <c r="CJ134" s="6">
        <v>0</v>
      </c>
      <c r="CK134" s="5"/>
      <c r="CL134" s="20"/>
      <c r="CM134" s="315"/>
      <c r="CN134" s="419"/>
      <c r="CO134" s="6">
        <v>0</v>
      </c>
      <c r="CP134" s="5"/>
      <c r="CQ134" s="20"/>
      <c r="CR134" s="315"/>
      <c r="CS134" s="419"/>
      <c r="CT134" s="6">
        <v>0</v>
      </c>
      <c r="CU134" s="5"/>
      <c r="CV134" s="20"/>
      <c r="CW134" s="315"/>
      <c r="CX134" s="419"/>
      <c r="CY134" s="6">
        <v>0</v>
      </c>
      <c r="CZ134" s="5"/>
      <c r="DA134" s="20"/>
      <c r="DB134" s="315"/>
      <c r="DC134" s="419"/>
      <c r="DD134" s="6">
        <v>0</v>
      </c>
      <c r="DE134" s="5"/>
      <c r="DF134" s="20"/>
      <c r="DG134" s="315"/>
      <c r="DH134" s="419"/>
      <c r="DI134" s="6">
        <v>0</v>
      </c>
      <c r="DJ134" s="5"/>
      <c r="DK134" s="20"/>
      <c r="DL134" s="315"/>
      <c r="DM134" s="419"/>
      <c r="DN134" s="6">
        <v>0</v>
      </c>
      <c r="DO134" s="5"/>
      <c r="DP134" s="20"/>
      <c r="DQ134" s="315"/>
      <c r="DR134" s="419"/>
      <c r="DS134" s="6">
        <v>0</v>
      </c>
      <c r="DT134" s="5"/>
      <c r="DU134" s="20"/>
      <c r="DV134" s="315"/>
      <c r="DW134" s="419"/>
      <c r="DX134" s="6">
        <v>0</v>
      </c>
      <c r="DY134" s="5"/>
      <c r="DZ134" s="20"/>
      <c r="EA134" s="315"/>
      <c r="EB134" s="419"/>
      <c r="EC134" s="6">
        <v>0</v>
      </c>
      <c r="ED134" s="5"/>
      <c r="EE134" s="20"/>
      <c r="EF134" s="315"/>
      <c r="EG134" s="419"/>
      <c r="EH134" s="6">
        <v>0</v>
      </c>
      <c r="EI134" s="5"/>
      <c r="EJ134" s="20"/>
      <c r="EK134" s="315"/>
      <c r="EL134" s="483"/>
      <c r="EM134" s="6">
        <v>0</v>
      </c>
      <c r="EN134" s="5"/>
      <c r="EO134" s="20"/>
      <c r="EP134" s="151"/>
    </row>
    <row r="135" spans="4:146" ht="12.75" customHeight="1" x14ac:dyDescent="0.3">
      <c r="D135" s="151"/>
      <c r="F135" s="402"/>
      <c r="H135" s="20"/>
      <c r="I135" s="20"/>
      <c r="J135" s="20"/>
      <c r="K135" s="315"/>
      <c r="L135" s="20"/>
      <c r="M135" s="20"/>
      <c r="N135" s="20"/>
      <c r="O135" s="20"/>
      <c r="P135" s="315"/>
      <c r="Q135" s="20"/>
      <c r="R135" s="20"/>
      <c r="S135" s="20"/>
      <c r="T135" s="20"/>
      <c r="U135" s="315"/>
      <c r="V135" s="20"/>
      <c r="W135" s="20"/>
      <c r="X135" s="20"/>
      <c r="Y135" s="20"/>
      <c r="Z135" s="315"/>
      <c r="AA135" s="20"/>
      <c r="AB135" s="20"/>
      <c r="AC135" s="20"/>
      <c r="AD135" s="20"/>
      <c r="AE135" s="315"/>
      <c r="AF135" s="20"/>
      <c r="AG135" s="20"/>
      <c r="AH135" s="20"/>
      <c r="AI135" s="20"/>
      <c r="AJ135" s="315"/>
      <c r="AK135" s="20"/>
      <c r="AL135" s="20"/>
      <c r="AM135" s="20"/>
      <c r="AN135" s="20"/>
      <c r="AO135" s="315"/>
      <c r="AP135" s="20"/>
      <c r="AQ135" s="20"/>
      <c r="AR135" s="20"/>
      <c r="AS135" s="20"/>
      <c r="AT135" s="315"/>
      <c r="AU135" s="20"/>
      <c r="AV135" s="20"/>
      <c r="AW135" s="20"/>
      <c r="AX135" s="20"/>
      <c r="AY135" s="315"/>
      <c r="AZ135" s="20"/>
      <c r="BA135" s="20"/>
      <c r="BB135" s="20"/>
      <c r="BC135" s="20"/>
      <c r="BD135" s="315"/>
      <c r="BE135" s="20"/>
      <c r="BF135" s="20"/>
      <c r="BG135" s="20"/>
      <c r="BH135" s="20"/>
      <c r="BI135" s="315"/>
      <c r="BJ135" s="20"/>
      <c r="BK135" s="20"/>
      <c r="BL135" s="20"/>
      <c r="BM135" s="20"/>
      <c r="BN135" s="315"/>
      <c r="BO135" s="20"/>
      <c r="BP135" s="20"/>
      <c r="BQ135" s="20"/>
      <c r="BR135" s="20"/>
      <c r="BS135" s="315"/>
      <c r="BT135" s="20"/>
      <c r="BU135" s="20"/>
      <c r="BV135" s="20"/>
      <c r="BW135" s="20"/>
      <c r="BX135" s="315"/>
      <c r="BY135" s="20"/>
      <c r="BZ135" s="20"/>
      <c r="CA135" s="20"/>
      <c r="CB135" s="20"/>
      <c r="CC135" s="315"/>
      <c r="CD135" s="20"/>
      <c r="CE135" s="20"/>
      <c r="CF135" s="20"/>
      <c r="CG135" s="20"/>
      <c r="CH135" s="315"/>
      <c r="CI135" s="20"/>
      <c r="CJ135" s="20"/>
      <c r="CK135" s="20"/>
      <c r="CL135" s="20"/>
      <c r="CM135" s="315"/>
      <c r="CN135" s="20"/>
      <c r="CO135" s="20"/>
      <c r="CP135" s="20"/>
      <c r="CQ135" s="20"/>
      <c r="CR135" s="315"/>
      <c r="CS135" s="20"/>
      <c r="CT135" s="20"/>
      <c r="CU135" s="20"/>
      <c r="CV135" s="20"/>
      <c r="CW135" s="315"/>
      <c r="CX135" s="20"/>
      <c r="CY135" s="20"/>
      <c r="CZ135" s="20"/>
      <c r="DA135" s="20"/>
      <c r="DB135" s="315"/>
      <c r="DC135" s="20"/>
      <c r="DD135" s="20"/>
      <c r="DE135" s="20"/>
      <c r="DF135" s="20"/>
      <c r="DG135" s="315"/>
      <c r="DH135" s="20"/>
      <c r="DI135" s="20"/>
      <c r="DJ135" s="20"/>
      <c r="DK135" s="20"/>
      <c r="DL135" s="315"/>
      <c r="DM135" s="20"/>
      <c r="DN135" s="20"/>
      <c r="DO135" s="20"/>
      <c r="DP135" s="20"/>
      <c r="DQ135" s="315"/>
      <c r="DR135" s="20"/>
      <c r="DS135" s="20"/>
      <c r="DT135" s="20"/>
      <c r="DU135" s="20"/>
      <c r="DV135" s="315"/>
      <c r="DW135" s="20"/>
      <c r="DX135" s="20"/>
      <c r="DY135" s="20"/>
      <c r="DZ135" s="20"/>
      <c r="EA135" s="315"/>
      <c r="EB135" s="20"/>
      <c r="EC135" s="20"/>
      <c r="ED135" s="20"/>
      <c r="EE135" s="20"/>
      <c r="EF135" s="315"/>
      <c r="EG135" s="20"/>
      <c r="EH135" s="20"/>
      <c r="EI135" s="20"/>
      <c r="EJ135" s="20"/>
      <c r="EK135" s="315"/>
      <c r="EL135" s="20"/>
      <c r="EM135" s="20"/>
      <c r="EP135" s="151"/>
    </row>
    <row r="136" spans="4:146" s="152" customFormat="1" x14ac:dyDescent="0.3">
      <c r="D136" s="200" t="s">
        <v>525</v>
      </c>
      <c r="E136" s="167" t="s">
        <v>142</v>
      </c>
      <c r="F136" s="404"/>
      <c r="H136" s="17">
        <v>9281283</v>
      </c>
      <c r="I136" s="17"/>
      <c r="J136" s="17"/>
      <c r="K136" s="75"/>
      <c r="L136" s="17"/>
      <c r="M136" s="17">
        <v>1767023</v>
      </c>
      <c r="N136" s="17"/>
      <c r="O136" s="17"/>
      <c r="P136" s="75"/>
      <c r="Q136" s="17"/>
      <c r="R136" s="17">
        <v>1899304</v>
      </c>
      <c r="S136" s="17"/>
      <c r="T136" s="17"/>
      <c r="U136" s="75"/>
      <c r="V136" s="17"/>
      <c r="W136" s="17">
        <v>2461029</v>
      </c>
      <c r="X136" s="17"/>
      <c r="Y136" s="17"/>
      <c r="Z136" s="75"/>
      <c r="AA136" s="17"/>
      <c r="AB136" s="17">
        <v>1277871</v>
      </c>
      <c r="AC136" s="17"/>
      <c r="AD136" s="17"/>
      <c r="AE136" s="75"/>
      <c r="AF136" s="17"/>
      <c r="AG136" s="17">
        <v>904763</v>
      </c>
      <c r="AH136" s="17"/>
      <c r="AI136" s="17"/>
      <c r="AJ136" s="75"/>
      <c r="AK136" s="17"/>
      <c r="AL136" s="17">
        <v>971293</v>
      </c>
      <c r="AM136" s="17"/>
      <c r="AN136" s="17"/>
      <c r="AO136" s="75"/>
      <c r="AP136" s="17"/>
      <c r="AQ136" s="17">
        <v>1205531</v>
      </c>
      <c r="AR136" s="17"/>
      <c r="AS136" s="17"/>
      <c r="AT136" s="75"/>
      <c r="AU136" s="17"/>
      <c r="AV136" s="17">
        <v>5420696</v>
      </c>
      <c r="AW136" s="17"/>
      <c r="AX136" s="17"/>
      <c r="AY136" s="75"/>
      <c r="AZ136" s="17"/>
      <c r="BA136" s="17">
        <v>782265</v>
      </c>
      <c r="BB136" s="17"/>
      <c r="BC136" s="17"/>
      <c r="BD136" s="75"/>
      <c r="BE136" s="17"/>
      <c r="BF136" s="17">
        <v>1776250</v>
      </c>
      <c r="BG136" s="17"/>
      <c r="BH136" s="17"/>
      <c r="BI136" s="75"/>
      <c r="BJ136" s="17"/>
      <c r="BK136" s="17">
        <v>0</v>
      </c>
      <c r="BL136" s="17"/>
      <c r="BM136" s="17"/>
      <c r="BN136" s="75"/>
      <c r="BO136" s="17"/>
      <c r="BP136" s="17">
        <v>0</v>
      </c>
      <c r="BQ136" s="17"/>
      <c r="BR136" s="17"/>
      <c r="BS136" s="75"/>
      <c r="BT136" s="17"/>
      <c r="BU136" s="17">
        <v>18466025</v>
      </c>
      <c r="BV136" s="17"/>
      <c r="BW136" s="17"/>
      <c r="BX136" s="75"/>
      <c r="BY136" s="17"/>
      <c r="BZ136" s="17">
        <v>14861574</v>
      </c>
      <c r="CA136" s="17"/>
      <c r="CB136" s="17"/>
      <c r="CC136" s="75"/>
      <c r="CD136" s="17"/>
      <c r="CE136" s="17">
        <v>670166</v>
      </c>
      <c r="CF136" s="17"/>
      <c r="CG136" s="17"/>
      <c r="CH136" s="75"/>
      <c r="CI136" s="17"/>
      <c r="CJ136" s="17">
        <v>432240</v>
      </c>
      <c r="CK136" s="17"/>
      <c r="CL136" s="17"/>
      <c r="CM136" s="75"/>
      <c r="CN136" s="17"/>
      <c r="CO136" s="17">
        <v>548855</v>
      </c>
      <c r="CP136" s="17"/>
      <c r="CQ136" s="17"/>
      <c r="CR136" s="75"/>
      <c r="CS136" s="17"/>
      <c r="CT136" s="17">
        <v>0</v>
      </c>
      <c r="CU136" s="17"/>
      <c r="CV136" s="17"/>
      <c r="CW136" s="75"/>
      <c r="CX136" s="17"/>
      <c r="CY136" s="17">
        <v>346294</v>
      </c>
      <c r="CZ136" s="17"/>
      <c r="DA136" s="17"/>
      <c r="DB136" s="75"/>
      <c r="DC136" s="17"/>
      <c r="DD136" s="17">
        <v>471893</v>
      </c>
      <c r="DE136" s="17"/>
      <c r="DF136" s="17"/>
      <c r="DG136" s="75"/>
      <c r="DH136" s="17"/>
      <c r="DI136" s="17">
        <v>2412943</v>
      </c>
      <c r="DJ136" s="17"/>
      <c r="DK136" s="17"/>
      <c r="DL136" s="75"/>
      <c r="DM136" s="17"/>
      <c r="DN136" s="17">
        <v>98213</v>
      </c>
      <c r="DO136" s="17"/>
      <c r="DP136" s="17"/>
      <c r="DQ136" s="75"/>
      <c r="DR136" s="17"/>
      <c r="DS136" s="17">
        <v>451100</v>
      </c>
      <c r="DT136" s="17"/>
      <c r="DU136" s="17"/>
      <c r="DV136" s="75"/>
      <c r="DW136" s="17"/>
      <c r="DX136" s="17">
        <v>959116</v>
      </c>
      <c r="DY136" s="17"/>
      <c r="DZ136" s="17"/>
      <c r="EA136" s="75"/>
      <c r="EB136" s="17"/>
      <c r="EC136" s="17">
        <v>4292373</v>
      </c>
      <c r="ED136" s="17"/>
      <c r="EE136" s="17"/>
      <c r="EF136" s="75"/>
      <c r="EG136" s="17"/>
      <c r="EH136" s="17">
        <v>2870549</v>
      </c>
      <c r="EI136" s="17"/>
      <c r="EJ136" s="17"/>
      <c r="EK136" s="75"/>
      <c r="EL136" s="17"/>
      <c r="EM136" s="17">
        <v>6390820</v>
      </c>
      <c r="EP136" s="200"/>
    </row>
    <row r="137" spans="4:146" x14ac:dyDescent="0.3">
      <c r="D137" s="151" t="s">
        <v>416</v>
      </c>
      <c r="F137" s="402"/>
      <c r="G137" s="477"/>
      <c r="H137" s="481">
        <v>9281283</v>
      </c>
      <c r="I137" s="479"/>
      <c r="J137" s="20"/>
      <c r="K137" s="315"/>
      <c r="L137" s="480"/>
      <c r="M137" s="481">
        <v>1767023</v>
      </c>
      <c r="N137" s="479"/>
      <c r="O137" s="20"/>
      <c r="P137" s="315"/>
      <c r="Q137" s="480"/>
      <c r="R137" s="481">
        <v>1899304</v>
      </c>
      <c r="S137" s="479"/>
      <c r="T137" s="20"/>
      <c r="U137" s="315"/>
      <c r="V137" s="480"/>
      <c r="W137" s="481">
        <v>2461029</v>
      </c>
      <c r="X137" s="479"/>
      <c r="Y137" s="20"/>
      <c r="Z137" s="315"/>
      <c r="AA137" s="480"/>
      <c r="AB137" s="481">
        <v>1277871</v>
      </c>
      <c r="AC137" s="479"/>
      <c r="AD137" s="20"/>
      <c r="AE137" s="315"/>
      <c r="AF137" s="480"/>
      <c r="AG137" s="481">
        <v>904763</v>
      </c>
      <c r="AH137" s="479"/>
      <c r="AI137" s="20"/>
      <c r="AJ137" s="315"/>
      <c r="AK137" s="480"/>
      <c r="AL137" s="481">
        <v>971293</v>
      </c>
      <c r="AM137" s="479"/>
      <c r="AN137" s="20"/>
      <c r="AO137" s="315"/>
      <c r="AP137" s="480"/>
      <c r="AQ137" s="481">
        <v>1205531</v>
      </c>
      <c r="AR137" s="479"/>
      <c r="AS137" s="20"/>
      <c r="AT137" s="315"/>
      <c r="AU137" s="480"/>
      <c r="AV137" s="481">
        <v>5420696</v>
      </c>
      <c r="AW137" s="479"/>
      <c r="AX137" s="20"/>
      <c r="AY137" s="315"/>
      <c r="AZ137" s="480"/>
      <c r="BA137" s="481">
        <v>782265</v>
      </c>
      <c r="BB137" s="479"/>
      <c r="BC137" s="20"/>
      <c r="BD137" s="315"/>
      <c r="BE137" s="480"/>
      <c r="BF137" s="481">
        <v>1776250</v>
      </c>
      <c r="BG137" s="479"/>
      <c r="BH137" s="20"/>
      <c r="BI137" s="315"/>
      <c r="BJ137" s="480"/>
      <c r="BK137" s="481">
        <v>0</v>
      </c>
      <c r="BL137" s="479"/>
      <c r="BM137" s="20"/>
      <c r="BN137" s="315"/>
      <c r="BO137" s="480"/>
      <c r="BP137" s="481">
        <v>0</v>
      </c>
      <c r="BQ137" s="479"/>
      <c r="BR137" s="20"/>
      <c r="BS137" s="315"/>
      <c r="BT137" s="480"/>
      <c r="BU137" s="481">
        <v>18466025</v>
      </c>
      <c r="BV137" s="479"/>
      <c r="BW137" s="20"/>
      <c r="BX137" s="315"/>
      <c r="BY137" s="480"/>
      <c r="BZ137" s="481">
        <v>14861574</v>
      </c>
      <c r="CA137" s="479"/>
      <c r="CB137" s="20"/>
      <c r="CC137" s="315"/>
      <c r="CD137" s="480"/>
      <c r="CE137" s="481">
        <v>670166</v>
      </c>
      <c r="CF137" s="479"/>
      <c r="CG137" s="20"/>
      <c r="CH137" s="315"/>
      <c r="CI137" s="480"/>
      <c r="CJ137" s="481">
        <v>432240</v>
      </c>
      <c r="CK137" s="479"/>
      <c r="CL137" s="20"/>
      <c r="CM137" s="315"/>
      <c r="CN137" s="480"/>
      <c r="CO137" s="481">
        <v>548855</v>
      </c>
      <c r="CP137" s="479"/>
      <c r="CQ137" s="20"/>
      <c r="CR137" s="315"/>
      <c r="CS137" s="480"/>
      <c r="CT137" s="481">
        <v>0</v>
      </c>
      <c r="CU137" s="479"/>
      <c r="CV137" s="20"/>
      <c r="CW137" s="315"/>
      <c r="CX137" s="480"/>
      <c r="CY137" s="481">
        <v>346294</v>
      </c>
      <c r="CZ137" s="479"/>
      <c r="DA137" s="20"/>
      <c r="DB137" s="315"/>
      <c r="DC137" s="480"/>
      <c r="DD137" s="481">
        <v>471893</v>
      </c>
      <c r="DE137" s="479"/>
      <c r="DF137" s="20"/>
      <c r="DG137" s="315"/>
      <c r="DH137" s="480"/>
      <c r="DI137" s="481">
        <v>2412943</v>
      </c>
      <c r="DJ137" s="479"/>
      <c r="DK137" s="20"/>
      <c r="DL137" s="315"/>
      <c r="DM137" s="480"/>
      <c r="DN137" s="481">
        <v>98213</v>
      </c>
      <c r="DO137" s="479"/>
      <c r="DP137" s="20"/>
      <c r="DQ137" s="315"/>
      <c r="DR137" s="480"/>
      <c r="DS137" s="481">
        <v>451100</v>
      </c>
      <c r="DT137" s="479"/>
      <c r="DU137" s="20"/>
      <c r="DV137" s="315"/>
      <c r="DW137" s="480"/>
      <c r="DX137" s="481">
        <v>959116</v>
      </c>
      <c r="DY137" s="479"/>
      <c r="DZ137" s="20"/>
      <c r="EA137" s="315"/>
      <c r="EB137" s="480"/>
      <c r="EC137" s="481">
        <v>4292373</v>
      </c>
      <c r="ED137" s="479"/>
      <c r="EE137" s="20"/>
      <c r="EF137" s="315"/>
      <c r="EG137" s="480"/>
      <c r="EH137" s="481">
        <v>2870549</v>
      </c>
      <c r="EI137" s="479"/>
      <c r="EJ137" s="20"/>
      <c r="EK137" s="315"/>
      <c r="EL137" s="480"/>
      <c r="EM137" s="481">
        <v>6390820</v>
      </c>
      <c r="EN137" s="497"/>
      <c r="EP137" s="151"/>
    </row>
    <row r="138" spans="4:146" x14ac:dyDescent="0.3">
      <c r="D138" s="151"/>
      <c r="F138" s="402"/>
      <c r="H138" s="20"/>
      <c r="I138" s="20"/>
      <c r="J138" s="20"/>
      <c r="K138" s="315"/>
      <c r="L138" s="20"/>
      <c r="M138" s="20"/>
      <c r="N138" s="20"/>
      <c r="O138" s="20"/>
      <c r="P138" s="315"/>
      <c r="Q138" s="20"/>
      <c r="R138" s="20"/>
      <c r="S138" s="20"/>
      <c r="T138" s="20"/>
      <c r="U138" s="315"/>
      <c r="V138" s="20"/>
      <c r="W138" s="20"/>
      <c r="X138" s="20"/>
      <c r="Y138" s="20"/>
      <c r="Z138" s="315"/>
      <c r="AA138" s="20"/>
      <c r="AB138" s="20"/>
      <c r="AC138" s="20"/>
      <c r="AD138" s="20"/>
      <c r="AE138" s="315"/>
      <c r="AF138" s="20"/>
      <c r="AG138" s="20"/>
      <c r="AH138" s="20"/>
      <c r="AI138" s="20"/>
      <c r="AJ138" s="315"/>
      <c r="AK138" s="20"/>
      <c r="AL138" s="20"/>
      <c r="AM138" s="20"/>
      <c r="AN138" s="20"/>
      <c r="AO138" s="315"/>
      <c r="AP138" s="20"/>
      <c r="AQ138" s="20"/>
      <c r="AR138" s="20"/>
      <c r="AS138" s="20"/>
      <c r="AT138" s="315"/>
      <c r="AU138" s="20"/>
      <c r="AV138" s="20"/>
      <c r="AW138" s="20"/>
      <c r="AX138" s="20"/>
      <c r="AY138" s="315"/>
      <c r="AZ138" s="20"/>
      <c r="BA138" s="20"/>
      <c r="BB138" s="20"/>
      <c r="BC138" s="20"/>
      <c r="BD138" s="315"/>
      <c r="BE138" s="20"/>
      <c r="BF138" s="20"/>
      <c r="BG138" s="20"/>
      <c r="BH138" s="20"/>
      <c r="BI138" s="315"/>
      <c r="BJ138" s="20"/>
      <c r="BK138" s="20"/>
      <c r="BL138" s="20"/>
      <c r="BM138" s="20"/>
      <c r="BN138" s="315"/>
      <c r="BO138" s="20"/>
      <c r="BP138" s="20"/>
      <c r="BQ138" s="20"/>
      <c r="BR138" s="20"/>
      <c r="BS138" s="315"/>
      <c r="BT138" s="20"/>
      <c r="BU138" s="20"/>
      <c r="BV138" s="20"/>
      <c r="BW138" s="20"/>
      <c r="BX138" s="315"/>
      <c r="BY138" s="20"/>
      <c r="BZ138" s="20"/>
      <c r="CA138" s="20"/>
      <c r="CB138" s="20"/>
      <c r="CC138" s="315"/>
      <c r="CD138" s="20"/>
      <c r="CE138" s="20"/>
      <c r="CF138" s="20"/>
      <c r="CG138" s="20"/>
      <c r="CH138" s="315"/>
      <c r="CI138" s="20"/>
      <c r="CJ138" s="20"/>
      <c r="CK138" s="20"/>
      <c r="CL138" s="20"/>
      <c r="CM138" s="315"/>
      <c r="CN138" s="20"/>
      <c r="CO138" s="20"/>
      <c r="CP138" s="20"/>
      <c r="CQ138" s="20"/>
      <c r="CR138" s="315"/>
      <c r="CS138" s="20"/>
      <c r="CT138" s="20"/>
      <c r="CU138" s="20"/>
      <c r="CV138" s="20"/>
      <c r="CW138" s="315"/>
      <c r="CX138" s="20"/>
      <c r="CY138" s="20"/>
      <c r="CZ138" s="20"/>
      <c r="DA138" s="20"/>
      <c r="DB138" s="315"/>
      <c r="DC138" s="20"/>
      <c r="DD138" s="20"/>
      <c r="DE138" s="20"/>
      <c r="DF138" s="20"/>
      <c r="DG138" s="315"/>
      <c r="DH138" s="20"/>
      <c r="DI138" s="20"/>
      <c r="DJ138" s="20"/>
      <c r="DK138" s="20"/>
      <c r="DL138" s="315"/>
      <c r="DM138" s="20"/>
      <c r="DN138" s="20"/>
      <c r="DO138" s="20"/>
      <c r="DP138" s="20"/>
      <c r="DQ138" s="315"/>
      <c r="DR138" s="20"/>
      <c r="DS138" s="20"/>
      <c r="DT138" s="20"/>
      <c r="DU138" s="20"/>
      <c r="DV138" s="315"/>
      <c r="DW138" s="20"/>
      <c r="DX138" s="20"/>
      <c r="DY138" s="20"/>
      <c r="DZ138" s="20"/>
      <c r="EA138" s="315"/>
      <c r="EB138" s="20"/>
      <c r="EC138" s="20"/>
      <c r="ED138" s="20"/>
      <c r="EE138" s="20"/>
      <c r="EF138" s="315"/>
      <c r="EG138" s="20"/>
      <c r="EH138" s="20"/>
      <c r="EI138" s="20"/>
      <c r="EJ138" s="20"/>
      <c r="EK138" s="315"/>
      <c r="EL138" s="20"/>
      <c r="EM138" s="20"/>
      <c r="EP138" s="151"/>
    </row>
    <row r="139" spans="4:146" hidden="1" x14ac:dyDescent="0.3">
      <c r="D139" s="151" t="s">
        <v>503</v>
      </c>
      <c r="F139" s="402"/>
      <c r="H139" s="20">
        <v>0</v>
      </c>
      <c r="I139" s="20"/>
      <c r="J139" s="20"/>
      <c r="K139" s="315"/>
      <c r="L139" s="20"/>
      <c r="M139" s="20">
        <v>0</v>
      </c>
      <c r="N139" s="20"/>
      <c r="O139" s="20"/>
      <c r="P139" s="315"/>
      <c r="Q139" s="20"/>
      <c r="R139" s="20">
        <v>0</v>
      </c>
      <c r="S139" s="20"/>
      <c r="T139" s="20"/>
      <c r="U139" s="315"/>
      <c r="V139" s="20"/>
      <c r="W139" s="20">
        <v>0</v>
      </c>
      <c r="X139" s="20"/>
      <c r="Y139" s="20"/>
      <c r="Z139" s="315"/>
      <c r="AA139" s="20"/>
      <c r="AB139" s="20">
        <v>0</v>
      </c>
      <c r="AC139" s="20"/>
      <c r="AD139" s="20"/>
      <c r="AE139" s="315"/>
      <c r="AF139" s="20"/>
      <c r="AG139" s="20">
        <v>0</v>
      </c>
      <c r="AH139" s="20"/>
      <c r="AI139" s="20"/>
      <c r="AJ139" s="315"/>
      <c r="AK139" s="20"/>
      <c r="AL139" s="20">
        <v>0</v>
      </c>
      <c r="AM139" s="20"/>
      <c r="AN139" s="20"/>
      <c r="AO139" s="315"/>
      <c r="AP139" s="20"/>
      <c r="AQ139" s="20">
        <v>0</v>
      </c>
      <c r="AR139" s="20"/>
      <c r="AS139" s="20"/>
      <c r="AT139" s="315"/>
      <c r="AU139" s="20"/>
      <c r="AV139" s="20">
        <v>0</v>
      </c>
      <c r="AW139" s="20"/>
      <c r="AX139" s="20"/>
      <c r="AY139" s="315"/>
      <c r="AZ139" s="20"/>
      <c r="BA139" s="20">
        <v>0</v>
      </c>
      <c r="BB139" s="20"/>
      <c r="BC139" s="20"/>
      <c r="BD139" s="315"/>
      <c r="BE139" s="20"/>
      <c r="BF139" s="20">
        <v>0</v>
      </c>
      <c r="BG139" s="20"/>
      <c r="BH139" s="20"/>
      <c r="BI139" s="315"/>
      <c r="BJ139" s="20"/>
      <c r="BK139" s="20">
        <v>0</v>
      </c>
      <c r="BL139" s="20"/>
      <c r="BM139" s="20"/>
      <c r="BN139" s="315"/>
      <c r="BO139" s="20"/>
      <c r="BP139" s="20">
        <v>0</v>
      </c>
      <c r="BQ139" s="20"/>
      <c r="BR139" s="20"/>
      <c r="BS139" s="315"/>
      <c r="BT139" s="20"/>
      <c r="BU139" s="20">
        <v>0</v>
      </c>
      <c r="BV139" s="20"/>
      <c r="BW139" s="20"/>
      <c r="BX139" s="315"/>
      <c r="BY139" s="20"/>
      <c r="BZ139" s="20">
        <v>0</v>
      </c>
      <c r="CA139" s="20"/>
      <c r="CB139" s="20"/>
      <c r="CC139" s="315"/>
      <c r="CD139" s="20"/>
      <c r="CE139" s="20">
        <v>0</v>
      </c>
      <c r="CF139" s="20"/>
      <c r="CG139" s="20"/>
      <c r="CH139" s="315"/>
      <c r="CI139" s="20"/>
      <c r="CJ139" s="20">
        <v>0</v>
      </c>
      <c r="CK139" s="20"/>
      <c r="CL139" s="20"/>
      <c r="CM139" s="315"/>
      <c r="CN139" s="20"/>
      <c r="CO139" s="20">
        <v>0</v>
      </c>
      <c r="CP139" s="20"/>
      <c r="CQ139" s="20"/>
      <c r="CR139" s="315"/>
      <c r="CS139" s="20"/>
      <c r="CT139" s="20">
        <v>0</v>
      </c>
      <c r="CU139" s="20"/>
      <c r="CV139" s="20"/>
      <c r="CW139" s="315"/>
      <c r="CX139" s="20"/>
      <c r="CY139" s="20">
        <v>0</v>
      </c>
      <c r="CZ139" s="20"/>
      <c r="DA139" s="20"/>
      <c r="DB139" s="315"/>
      <c r="DC139" s="20"/>
      <c r="DD139" s="20">
        <v>0</v>
      </c>
      <c r="DE139" s="20"/>
      <c r="DF139" s="20"/>
      <c r="DG139" s="315"/>
      <c r="DH139" s="20"/>
      <c r="DI139" s="20">
        <v>0</v>
      </c>
      <c r="DJ139" s="20"/>
      <c r="DK139" s="20"/>
      <c r="DL139" s="315"/>
      <c r="DM139" s="20"/>
      <c r="DN139" s="20">
        <v>0</v>
      </c>
      <c r="DO139" s="20"/>
      <c r="DP139" s="20"/>
      <c r="DQ139" s="315"/>
      <c r="DR139" s="20"/>
      <c r="DS139" s="20">
        <v>0</v>
      </c>
      <c r="DT139" s="20"/>
      <c r="DU139" s="20"/>
      <c r="DV139" s="315"/>
      <c r="DW139" s="20"/>
      <c r="DX139" s="20">
        <v>0</v>
      </c>
      <c r="DY139" s="20"/>
      <c r="DZ139" s="20"/>
      <c r="EA139" s="315"/>
      <c r="EB139" s="20"/>
      <c r="EC139" s="20">
        <v>0</v>
      </c>
      <c r="ED139" s="20"/>
      <c r="EE139" s="20"/>
      <c r="EF139" s="315"/>
      <c r="EG139" s="20"/>
      <c r="EH139" s="20">
        <v>0</v>
      </c>
      <c r="EI139" s="20"/>
      <c r="EJ139" s="20"/>
      <c r="EK139" s="315"/>
      <c r="EL139" s="20"/>
      <c r="EM139" s="20">
        <v>0</v>
      </c>
      <c r="EP139" s="151"/>
    </row>
    <row r="140" spans="4:146" hidden="1" x14ac:dyDescent="0.3">
      <c r="D140" s="151" t="s">
        <v>416</v>
      </c>
      <c r="F140" s="402"/>
      <c r="G140" s="477"/>
      <c r="H140" s="481">
        <v>0</v>
      </c>
      <c r="I140" s="479"/>
      <c r="J140" s="20"/>
      <c r="K140" s="315"/>
      <c r="L140" s="480"/>
      <c r="M140" s="481">
        <v>0</v>
      </c>
      <c r="N140" s="479"/>
      <c r="O140" s="20"/>
      <c r="P140" s="315"/>
      <c r="Q140" s="480"/>
      <c r="R140" s="481">
        <v>0</v>
      </c>
      <c r="S140" s="479"/>
      <c r="T140" s="20"/>
      <c r="U140" s="315"/>
      <c r="V140" s="480"/>
      <c r="W140" s="481">
        <v>0</v>
      </c>
      <c r="X140" s="479"/>
      <c r="Y140" s="20"/>
      <c r="Z140" s="315"/>
      <c r="AA140" s="480"/>
      <c r="AB140" s="481">
        <v>0</v>
      </c>
      <c r="AC140" s="479"/>
      <c r="AD140" s="20"/>
      <c r="AE140" s="315"/>
      <c r="AF140" s="480"/>
      <c r="AG140" s="481">
        <v>0</v>
      </c>
      <c r="AH140" s="479"/>
      <c r="AI140" s="20"/>
      <c r="AJ140" s="315"/>
      <c r="AK140" s="480"/>
      <c r="AL140" s="481">
        <v>0</v>
      </c>
      <c r="AM140" s="479"/>
      <c r="AN140" s="20"/>
      <c r="AO140" s="315"/>
      <c r="AP140" s="480"/>
      <c r="AQ140" s="481">
        <v>0</v>
      </c>
      <c r="AR140" s="479"/>
      <c r="AS140" s="20"/>
      <c r="AT140" s="315"/>
      <c r="AU140" s="480"/>
      <c r="AV140" s="481">
        <v>0</v>
      </c>
      <c r="AW140" s="479"/>
      <c r="AX140" s="20"/>
      <c r="AY140" s="315"/>
      <c r="AZ140" s="480"/>
      <c r="BA140" s="481">
        <v>0</v>
      </c>
      <c r="BB140" s="479"/>
      <c r="BC140" s="20"/>
      <c r="BD140" s="315"/>
      <c r="BE140" s="480"/>
      <c r="BF140" s="481">
        <v>0</v>
      </c>
      <c r="BG140" s="479"/>
      <c r="BH140" s="20"/>
      <c r="BI140" s="315"/>
      <c r="BJ140" s="480"/>
      <c r="BK140" s="481">
        <v>0</v>
      </c>
      <c r="BL140" s="479"/>
      <c r="BM140" s="20"/>
      <c r="BN140" s="315"/>
      <c r="BO140" s="480"/>
      <c r="BP140" s="481">
        <v>0</v>
      </c>
      <c r="BQ140" s="479"/>
      <c r="BR140" s="20"/>
      <c r="BS140" s="315"/>
      <c r="BT140" s="480"/>
      <c r="BU140" s="481">
        <v>0</v>
      </c>
      <c r="BV140" s="479"/>
      <c r="BW140" s="20"/>
      <c r="BX140" s="315"/>
      <c r="BY140" s="480"/>
      <c r="BZ140" s="481">
        <v>0</v>
      </c>
      <c r="CA140" s="479"/>
      <c r="CB140" s="20"/>
      <c r="CC140" s="315"/>
      <c r="CD140" s="480"/>
      <c r="CE140" s="481">
        <v>0</v>
      </c>
      <c r="CF140" s="479"/>
      <c r="CG140" s="20"/>
      <c r="CH140" s="315"/>
      <c r="CI140" s="480"/>
      <c r="CJ140" s="481">
        <v>0</v>
      </c>
      <c r="CK140" s="479"/>
      <c r="CL140" s="20"/>
      <c r="CM140" s="315"/>
      <c r="CN140" s="480"/>
      <c r="CO140" s="481">
        <v>0</v>
      </c>
      <c r="CP140" s="479"/>
      <c r="CQ140" s="20"/>
      <c r="CR140" s="315"/>
      <c r="CS140" s="480"/>
      <c r="CT140" s="481">
        <v>0</v>
      </c>
      <c r="CU140" s="479"/>
      <c r="CV140" s="20"/>
      <c r="CW140" s="315"/>
      <c r="CX140" s="480"/>
      <c r="CY140" s="481">
        <v>0</v>
      </c>
      <c r="CZ140" s="479"/>
      <c r="DA140" s="20"/>
      <c r="DB140" s="315"/>
      <c r="DC140" s="480"/>
      <c r="DD140" s="481">
        <v>0</v>
      </c>
      <c r="DE140" s="479"/>
      <c r="DF140" s="20"/>
      <c r="DG140" s="315"/>
      <c r="DH140" s="480"/>
      <c r="DI140" s="481">
        <v>0</v>
      </c>
      <c r="DJ140" s="479"/>
      <c r="DK140" s="20"/>
      <c r="DL140" s="315"/>
      <c r="DM140" s="480"/>
      <c r="DN140" s="481">
        <v>0</v>
      </c>
      <c r="DO140" s="479"/>
      <c r="DP140" s="20"/>
      <c r="DQ140" s="315"/>
      <c r="DR140" s="480"/>
      <c r="DS140" s="481">
        <v>0</v>
      </c>
      <c r="DT140" s="479"/>
      <c r="DU140" s="20"/>
      <c r="DV140" s="315"/>
      <c r="DW140" s="480"/>
      <c r="DX140" s="481">
        <v>0</v>
      </c>
      <c r="DY140" s="479"/>
      <c r="DZ140" s="20"/>
      <c r="EA140" s="315"/>
      <c r="EB140" s="480"/>
      <c r="EC140" s="481">
        <v>0</v>
      </c>
      <c r="ED140" s="479"/>
      <c r="EE140" s="20"/>
      <c r="EF140" s="315"/>
      <c r="EG140" s="480"/>
      <c r="EH140" s="481">
        <v>0</v>
      </c>
      <c r="EI140" s="479"/>
      <c r="EJ140" s="20"/>
      <c r="EK140" s="315"/>
      <c r="EL140" s="480"/>
      <c r="EM140" s="481">
        <v>0</v>
      </c>
      <c r="EN140" s="497"/>
      <c r="EP140" s="151"/>
    </row>
    <row r="141" spans="4:146" hidden="1" x14ac:dyDescent="0.3">
      <c r="D141" s="151"/>
      <c r="F141" s="402"/>
      <c r="H141" s="20"/>
      <c r="I141" s="20"/>
      <c r="J141" s="20"/>
      <c r="K141" s="315"/>
      <c r="L141" s="20"/>
      <c r="M141" s="20"/>
      <c r="N141" s="20"/>
      <c r="O141" s="20"/>
      <c r="P141" s="315"/>
      <c r="Q141" s="20"/>
      <c r="R141" s="20"/>
      <c r="S141" s="20"/>
      <c r="T141" s="20"/>
      <c r="U141" s="315"/>
      <c r="V141" s="20"/>
      <c r="W141" s="20"/>
      <c r="X141" s="20"/>
      <c r="Y141" s="20"/>
      <c r="Z141" s="315"/>
      <c r="AA141" s="20"/>
      <c r="AB141" s="20"/>
      <c r="AC141" s="20"/>
      <c r="AD141" s="20"/>
      <c r="AE141" s="315"/>
      <c r="AF141" s="20"/>
      <c r="AG141" s="20"/>
      <c r="AH141" s="20"/>
      <c r="AI141" s="20"/>
      <c r="AJ141" s="315"/>
      <c r="AK141" s="20"/>
      <c r="AL141" s="20"/>
      <c r="AM141" s="20"/>
      <c r="AN141" s="20"/>
      <c r="AO141" s="315"/>
      <c r="AP141" s="20"/>
      <c r="AQ141" s="20"/>
      <c r="AR141" s="20"/>
      <c r="AS141" s="20"/>
      <c r="AT141" s="315"/>
      <c r="AU141" s="20"/>
      <c r="AV141" s="20"/>
      <c r="AW141" s="20"/>
      <c r="AX141" s="20"/>
      <c r="AY141" s="315"/>
      <c r="AZ141" s="20"/>
      <c r="BA141" s="20"/>
      <c r="BB141" s="20"/>
      <c r="BC141" s="20"/>
      <c r="BD141" s="315"/>
      <c r="BE141" s="20"/>
      <c r="BF141" s="20"/>
      <c r="BG141" s="20"/>
      <c r="BH141" s="20"/>
      <c r="BI141" s="315"/>
      <c r="BJ141" s="20"/>
      <c r="BK141" s="20"/>
      <c r="BL141" s="20"/>
      <c r="BM141" s="20"/>
      <c r="BN141" s="315"/>
      <c r="BO141" s="20"/>
      <c r="BP141" s="20"/>
      <c r="BQ141" s="20"/>
      <c r="BR141" s="20"/>
      <c r="BS141" s="315"/>
      <c r="BT141" s="20"/>
      <c r="BU141" s="20"/>
      <c r="BV141" s="20"/>
      <c r="BW141" s="20"/>
      <c r="BX141" s="315"/>
      <c r="BY141" s="20"/>
      <c r="BZ141" s="20"/>
      <c r="CA141" s="20"/>
      <c r="CB141" s="20"/>
      <c r="CC141" s="315"/>
      <c r="CD141" s="20"/>
      <c r="CE141" s="20"/>
      <c r="CF141" s="20"/>
      <c r="CG141" s="20"/>
      <c r="CH141" s="315"/>
      <c r="CI141" s="20"/>
      <c r="CJ141" s="20"/>
      <c r="CK141" s="20"/>
      <c r="CL141" s="20"/>
      <c r="CM141" s="315"/>
      <c r="CN141" s="20"/>
      <c r="CO141" s="20"/>
      <c r="CP141" s="20"/>
      <c r="CQ141" s="20"/>
      <c r="CR141" s="315"/>
      <c r="CS141" s="20"/>
      <c r="CT141" s="20"/>
      <c r="CU141" s="20"/>
      <c r="CV141" s="20"/>
      <c r="CW141" s="315"/>
      <c r="CX141" s="20"/>
      <c r="CY141" s="20"/>
      <c r="CZ141" s="20"/>
      <c r="DA141" s="20"/>
      <c r="DB141" s="315"/>
      <c r="DC141" s="20"/>
      <c r="DD141" s="20"/>
      <c r="DE141" s="20"/>
      <c r="DF141" s="20"/>
      <c r="DG141" s="315"/>
      <c r="DH141" s="20"/>
      <c r="DI141" s="20"/>
      <c r="DJ141" s="20"/>
      <c r="DK141" s="20"/>
      <c r="DL141" s="315"/>
      <c r="DM141" s="20"/>
      <c r="DN141" s="20"/>
      <c r="DO141" s="20"/>
      <c r="DP141" s="20"/>
      <c r="DQ141" s="315"/>
      <c r="DR141" s="20"/>
      <c r="DS141" s="20"/>
      <c r="DT141" s="20"/>
      <c r="DU141" s="20"/>
      <c r="DV141" s="315"/>
      <c r="DW141" s="20"/>
      <c r="DX141" s="20"/>
      <c r="DY141" s="20"/>
      <c r="DZ141" s="20"/>
      <c r="EA141" s="315"/>
      <c r="EB141" s="20"/>
      <c r="EC141" s="20"/>
      <c r="ED141" s="20"/>
      <c r="EE141" s="20"/>
      <c r="EF141" s="315"/>
      <c r="EG141" s="20"/>
      <c r="EH141" s="20"/>
      <c r="EI141" s="20"/>
      <c r="EJ141" s="20"/>
      <c r="EK141" s="315"/>
      <c r="EL141" s="20"/>
      <c r="EM141" s="20"/>
      <c r="EP141" s="151"/>
    </row>
    <row r="142" spans="4:146" hidden="1" x14ac:dyDescent="0.3">
      <c r="D142" s="151" t="s">
        <v>523</v>
      </c>
      <c r="F142" s="402"/>
      <c r="H142" s="20">
        <v>0</v>
      </c>
      <c r="I142" s="20"/>
      <c r="J142" s="20"/>
      <c r="K142" s="315"/>
      <c r="L142" s="20"/>
      <c r="M142" s="20">
        <v>0</v>
      </c>
      <c r="N142" s="20"/>
      <c r="O142" s="20"/>
      <c r="P142" s="315"/>
      <c r="Q142" s="20"/>
      <c r="R142" s="20">
        <v>0</v>
      </c>
      <c r="S142" s="20"/>
      <c r="T142" s="20"/>
      <c r="U142" s="315"/>
      <c r="V142" s="20"/>
      <c r="W142" s="20">
        <v>0</v>
      </c>
      <c r="X142" s="20"/>
      <c r="Y142" s="20"/>
      <c r="Z142" s="315"/>
      <c r="AA142" s="20"/>
      <c r="AB142" s="20">
        <v>0</v>
      </c>
      <c r="AC142" s="20"/>
      <c r="AD142" s="20"/>
      <c r="AE142" s="315"/>
      <c r="AF142" s="20"/>
      <c r="AG142" s="20">
        <v>0</v>
      </c>
      <c r="AH142" s="20"/>
      <c r="AI142" s="20"/>
      <c r="AJ142" s="315"/>
      <c r="AK142" s="20"/>
      <c r="AL142" s="20">
        <v>0</v>
      </c>
      <c r="AM142" s="20"/>
      <c r="AN142" s="20"/>
      <c r="AO142" s="315"/>
      <c r="AP142" s="20"/>
      <c r="AQ142" s="20">
        <v>0</v>
      </c>
      <c r="AR142" s="20"/>
      <c r="AS142" s="20"/>
      <c r="AT142" s="315"/>
      <c r="AU142" s="20"/>
      <c r="AV142" s="20">
        <v>0</v>
      </c>
      <c r="AW142" s="20"/>
      <c r="AX142" s="20"/>
      <c r="AY142" s="315"/>
      <c r="AZ142" s="20"/>
      <c r="BA142" s="20">
        <v>0</v>
      </c>
      <c r="BB142" s="20"/>
      <c r="BC142" s="20"/>
      <c r="BD142" s="315"/>
      <c r="BE142" s="20"/>
      <c r="BF142" s="20">
        <v>0</v>
      </c>
      <c r="BG142" s="20"/>
      <c r="BH142" s="20"/>
      <c r="BI142" s="315"/>
      <c r="BJ142" s="20"/>
      <c r="BK142" s="20">
        <v>0</v>
      </c>
      <c r="BL142" s="20"/>
      <c r="BM142" s="20"/>
      <c r="BN142" s="315"/>
      <c r="BO142" s="20"/>
      <c r="BP142" s="20">
        <v>0</v>
      </c>
      <c r="BQ142" s="20"/>
      <c r="BR142" s="20"/>
      <c r="BS142" s="315"/>
      <c r="BT142" s="20"/>
      <c r="BU142" s="20">
        <v>0</v>
      </c>
      <c r="BV142" s="20"/>
      <c r="BW142" s="20"/>
      <c r="BX142" s="315"/>
      <c r="BY142" s="20"/>
      <c r="BZ142" s="20">
        <v>0</v>
      </c>
      <c r="CA142" s="20"/>
      <c r="CB142" s="20"/>
      <c r="CC142" s="315"/>
      <c r="CD142" s="20"/>
      <c r="CE142" s="20">
        <v>0</v>
      </c>
      <c r="CF142" s="20"/>
      <c r="CG142" s="20"/>
      <c r="CH142" s="315"/>
      <c r="CI142" s="20"/>
      <c r="CJ142" s="20">
        <v>0</v>
      </c>
      <c r="CK142" s="20"/>
      <c r="CL142" s="20"/>
      <c r="CM142" s="315"/>
      <c r="CN142" s="20"/>
      <c r="CO142" s="20">
        <v>0</v>
      </c>
      <c r="CP142" s="20"/>
      <c r="CQ142" s="20"/>
      <c r="CR142" s="315"/>
      <c r="CS142" s="20"/>
      <c r="CT142" s="20">
        <v>0</v>
      </c>
      <c r="CU142" s="20"/>
      <c r="CV142" s="20"/>
      <c r="CW142" s="315"/>
      <c r="CX142" s="20"/>
      <c r="CY142" s="20">
        <v>0</v>
      </c>
      <c r="CZ142" s="20"/>
      <c r="DA142" s="20"/>
      <c r="DB142" s="315"/>
      <c r="DC142" s="20"/>
      <c r="DD142" s="20">
        <v>0</v>
      </c>
      <c r="DE142" s="20"/>
      <c r="DF142" s="20"/>
      <c r="DG142" s="315"/>
      <c r="DH142" s="20"/>
      <c r="DI142" s="20">
        <v>0</v>
      </c>
      <c r="DJ142" s="20"/>
      <c r="DK142" s="20"/>
      <c r="DL142" s="315"/>
      <c r="DM142" s="20"/>
      <c r="DN142" s="20">
        <v>0</v>
      </c>
      <c r="DO142" s="20"/>
      <c r="DP142" s="20"/>
      <c r="DQ142" s="315"/>
      <c r="DR142" s="20"/>
      <c r="DS142" s="20">
        <v>0</v>
      </c>
      <c r="DT142" s="20"/>
      <c r="DU142" s="20"/>
      <c r="DV142" s="315"/>
      <c r="DW142" s="20"/>
      <c r="DX142" s="20">
        <v>0</v>
      </c>
      <c r="DY142" s="20"/>
      <c r="DZ142" s="20"/>
      <c r="EA142" s="315"/>
      <c r="EB142" s="20"/>
      <c r="EC142" s="20">
        <v>0</v>
      </c>
      <c r="ED142" s="20"/>
      <c r="EE142" s="20"/>
      <c r="EF142" s="315"/>
      <c r="EG142" s="20"/>
      <c r="EH142" s="20">
        <v>0</v>
      </c>
      <c r="EI142" s="20"/>
      <c r="EJ142" s="20"/>
      <c r="EK142" s="315"/>
      <c r="EL142" s="20"/>
      <c r="EM142" s="20">
        <v>0</v>
      </c>
      <c r="EP142" s="151"/>
    </row>
    <row r="143" spans="4:146" hidden="1" x14ac:dyDescent="0.3">
      <c r="D143" s="151" t="s">
        <v>416</v>
      </c>
      <c r="F143" s="402"/>
      <c r="G143" s="477"/>
      <c r="H143" s="481">
        <v>0</v>
      </c>
      <c r="I143" s="479"/>
      <c r="J143" s="20"/>
      <c r="K143" s="315"/>
      <c r="L143" s="480"/>
      <c r="M143" s="481">
        <v>0</v>
      </c>
      <c r="N143" s="479"/>
      <c r="O143" s="20"/>
      <c r="P143" s="315"/>
      <c r="Q143" s="480"/>
      <c r="R143" s="481">
        <v>0</v>
      </c>
      <c r="S143" s="479"/>
      <c r="T143" s="20"/>
      <c r="U143" s="315"/>
      <c r="V143" s="480"/>
      <c r="W143" s="481">
        <v>0</v>
      </c>
      <c r="X143" s="479"/>
      <c r="Y143" s="20"/>
      <c r="Z143" s="315"/>
      <c r="AA143" s="480"/>
      <c r="AB143" s="481">
        <v>0</v>
      </c>
      <c r="AC143" s="479"/>
      <c r="AD143" s="20"/>
      <c r="AE143" s="315"/>
      <c r="AF143" s="480"/>
      <c r="AG143" s="481">
        <v>0</v>
      </c>
      <c r="AH143" s="479"/>
      <c r="AI143" s="20"/>
      <c r="AJ143" s="315"/>
      <c r="AK143" s="480"/>
      <c r="AL143" s="481">
        <v>0</v>
      </c>
      <c r="AM143" s="479"/>
      <c r="AN143" s="20"/>
      <c r="AO143" s="315"/>
      <c r="AP143" s="480"/>
      <c r="AQ143" s="481">
        <v>0</v>
      </c>
      <c r="AR143" s="479"/>
      <c r="AS143" s="20"/>
      <c r="AT143" s="315"/>
      <c r="AU143" s="480"/>
      <c r="AV143" s="481">
        <v>0</v>
      </c>
      <c r="AW143" s="479"/>
      <c r="AX143" s="20"/>
      <c r="AY143" s="315"/>
      <c r="AZ143" s="480"/>
      <c r="BA143" s="481">
        <v>0</v>
      </c>
      <c r="BB143" s="479"/>
      <c r="BC143" s="20"/>
      <c r="BD143" s="315"/>
      <c r="BE143" s="480"/>
      <c r="BF143" s="481">
        <v>0</v>
      </c>
      <c r="BG143" s="479"/>
      <c r="BH143" s="20"/>
      <c r="BI143" s="315"/>
      <c r="BJ143" s="480"/>
      <c r="BK143" s="481">
        <v>0</v>
      </c>
      <c r="BL143" s="479"/>
      <c r="BM143" s="20"/>
      <c r="BN143" s="315"/>
      <c r="BO143" s="480"/>
      <c r="BP143" s="481">
        <v>0</v>
      </c>
      <c r="BQ143" s="479"/>
      <c r="BR143" s="20"/>
      <c r="BS143" s="315"/>
      <c r="BT143" s="480"/>
      <c r="BU143" s="481">
        <v>0</v>
      </c>
      <c r="BV143" s="479"/>
      <c r="BW143" s="20"/>
      <c r="BX143" s="315"/>
      <c r="BY143" s="480"/>
      <c r="BZ143" s="481">
        <v>0</v>
      </c>
      <c r="CA143" s="479"/>
      <c r="CB143" s="20"/>
      <c r="CC143" s="315"/>
      <c r="CD143" s="480"/>
      <c r="CE143" s="481">
        <v>0</v>
      </c>
      <c r="CF143" s="479"/>
      <c r="CG143" s="20"/>
      <c r="CH143" s="315"/>
      <c r="CI143" s="480"/>
      <c r="CJ143" s="481">
        <v>0</v>
      </c>
      <c r="CK143" s="479"/>
      <c r="CL143" s="20"/>
      <c r="CM143" s="315"/>
      <c r="CN143" s="480"/>
      <c r="CO143" s="481">
        <v>0</v>
      </c>
      <c r="CP143" s="479"/>
      <c r="CQ143" s="20"/>
      <c r="CR143" s="315"/>
      <c r="CS143" s="480"/>
      <c r="CT143" s="481">
        <v>0</v>
      </c>
      <c r="CU143" s="479"/>
      <c r="CV143" s="20"/>
      <c r="CW143" s="315"/>
      <c r="CX143" s="480"/>
      <c r="CY143" s="481">
        <v>0</v>
      </c>
      <c r="CZ143" s="479"/>
      <c r="DA143" s="20"/>
      <c r="DB143" s="315"/>
      <c r="DC143" s="480"/>
      <c r="DD143" s="481">
        <v>0</v>
      </c>
      <c r="DE143" s="479"/>
      <c r="DF143" s="20"/>
      <c r="DG143" s="315"/>
      <c r="DH143" s="480"/>
      <c r="DI143" s="481">
        <v>0</v>
      </c>
      <c r="DJ143" s="479"/>
      <c r="DK143" s="20"/>
      <c r="DL143" s="315"/>
      <c r="DM143" s="480"/>
      <c r="DN143" s="481">
        <v>0</v>
      </c>
      <c r="DO143" s="479"/>
      <c r="DP143" s="20"/>
      <c r="DQ143" s="315"/>
      <c r="DR143" s="480"/>
      <c r="DS143" s="481">
        <v>0</v>
      </c>
      <c r="DT143" s="479"/>
      <c r="DU143" s="20"/>
      <c r="DV143" s="315"/>
      <c r="DW143" s="480"/>
      <c r="DX143" s="481">
        <v>0</v>
      </c>
      <c r="DY143" s="479"/>
      <c r="DZ143" s="20"/>
      <c r="EA143" s="315"/>
      <c r="EB143" s="480"/>
      <c r="EC143" s="481">
        <v>0</v>
      </c>
      <c r="ED143" s="479"/>
      <c r="EE143" s="20"/>
      <c r="EF143" s="315"/>
      <c r="EG143" s="480"/>
      <c r="EH143" s="481">
        <v>0</v>
      </c>
      <c r="EI143" s="479"/>
      <c r="EJ143" s="20"/>
      <c r="EK143" s="315"/>
      <c r="EL143" s="480"/>
      <c r="EM143" s="481">
        <v>0</v>
      </c>
      <c r="EN143" s="497"/>
      <c r="EP143" s="151"/>
    </row>
    <row r="144" spans="4:146" hidden="1" x14ac:dyDescent="0.3">
      <c r="D144" s="151"/>
      <c r="F144" s="402"/>
      <c r="H144" s="20"/>
      <c r="I144" s="20"/>
      <c r="J144" s="20"/>
      <c r="K144" s="315"/>
      <c r="L144" s="20"/>
      <c r="M144" s="20"/>
      <c r="N144" s="20"/>
      <c r="O144" s="20"/>
      <c r="P144" s="315"/>
      <c r="Q144" s="20"/>
      <c r="R144" s="20"/>
      <c r="S144" s="20"/>
      <c r="T144" s="20"/>
      <c r="U144" s="315"/>
      <c r="V144" s="20"/>
      <c r="W144" s="20"/>
      <c r="X144" s="20"/>
      <c r="Y144" s="20"/>
      <c r="Z144" s="315"/>
      <c r="AA144" s="20"/>
      <c r="AB144" s="20"/>
      <c r="AC144" s="20"/>
      <c r="AD144" s="20"/>
      <c r="AE144" s="315"/>
      <c r="AF144" s="20"/>
      <c r="AG144" s="20"/>
      <c r="AH144" s="20"/>
      <c r="AI144" s="20"/>
      <c r="AJ144" s="315"/>
      <c r="AK144" s="20"/>
      <c r="AL144" s="20"/>
      <c r="AM144" s="20"/>
      <c r="AN144" s="20"/>
      <c r="AO144" s="315"/>
      <c r="AP144" s="20"/>
      <c r="AQ144" s="20"/>
      <c r="AR144" s="20"/>
      <c r="AS144" s="20"/>
      <c r="AT144" s="315"/>
      <c r="AU144" s="20"/>
      <c r="AV144" s="20"/>
      <c r="AW144" s="20"/>
      <c r="AX144" s="20"/>
      <c r="AY144" s="315"/>
      <c r="AZ144" s="20"/>
      <c r="BA144" s="20"/>
      <c r="BB144" s="20"/>
      <c r="BC144" s="20"/>
      <c r="BD144" s="315"/>
      <c r="BE144" s="20"/>
      <c r="BF144" s="20"/>
      <c r="BG144" s="20"/>
      <c r="BH144" s="20"/>
      <c r="BI144" s="315"/>
      <c r="BJ144" s="20"/>
      <c r="BK144" s="20"/>
      <c r="BL144" s="20"/>
      <c r="BM144" s="20"/>
      <c r="BN144" s="315"/>
      <c r="BO144" s="20"/>
      <c r="BP144" s="20"/>
      <c r="BQ144" s="20"/>
      <c r="BR144" s="20"/>
      <c r="BS144" s="315"/>
      <c r="BT144" s="20"/>
      <c r="BU144" s="20"/>
      <c r="BV144" s="20"/>
      <c r="BW144" s="20"/>
      <c r="BX144" s="315"/>
      <c r="BY144" s="20"/>
      <c r="BZ144" s="20"/>
      <c r="CA144" s="20"/>
      <c r="CB144" s="20"/>
      <c r="CC144" s="315"/>
      <c r="CD144" s="20"/>
      <c r="CE144" s="20"/>
      <c r="CF144" s="20"/>
      <c r="CG144" s="20"/>
      <c r="CH144" s="315"/>
      <c r="CI144" s="20"/>
      <c r="CJ144" s="20"/>
      <c r="CK144" s="20"/>
      <c r="CL144" s="20"/>
      <c r="CM144" s="315"/>
      <c r="CN144" s="20"/>
      <c r="CO144" s="20"/>
      <c r="CP144" s="20"/>
      <c r="CQ144" s="20"/>
      <c r="CR144" s="315"/>
      <c r="CS144" s="20"/>
      <c r="CT144" s="20"/>
      <c r="CU144" s="20"/>
      <c r="CV144" s="20"/>
      <c r="CW144" s="315"/>
      <c r="CX144" s="20"/>
      <c r="CY144" s="20"/>
      <c r="CZ144" s="20"/>
      <c r="DA144" s="20"/>
      <c r="DB144" s="315"/>
      <c r="DC144" s="20"/>
      <c r="DD144" s="20"/>
      <c r="DE144" s="20"/>
      <c r="DF144" s="20"/>
      <c r="DG144" s="315"/>
      <c r="DH144" s="20"/>
      <c r="DI144" s="20"/>
      <c r="DJ144" s="20"/>
      <c r="DK144" s="20"/>
      <c r="DL144" s="315"/>
      <c r="DM144" s="20"/>
      <c r="DN144" s="20"/>
      <c r="DO144" s="20"/>
      <c r="DP144" s="20"/>
      <c r="DQ144" s="315"/>
      <c r="DR144" s="20"/>
      <c r="DS144" s="20"/>
      <c r="DT144" s="20"/>
      <c r="DU144" s="20"/>
      <c r="DV144" s="315"/>
      <c r="DW144" s="20"/>
      <c r="DX144" s="20"/>
      <c r="DY144" s="20"/>
      <c r="DZ144" s="20"/>
      <c r="EA144" s="315"/>
      <c r="EB144" s="20"/>
      <c r="EC144" s="20"/>
      <c r="ED144" s="20"/>
      <c r="EE144" s="20"/>
      <c r="EF144" s="315"/>
      <c r="EG144" s="20"/>
      <c r="EH144" s="20"/>
      <c r="EI144" s="20"/>
      <c r="EJ144" s="20"/>
      <c r="EK144" s="315"/>
      <c r="EL144" s="20"/>
      <c r="EM144" s="20"/>
      <c r="EP144" s="151"/>
    </row>
    <row r="145" spans="4:146" x14ac:dyDescent="0.3">
      <c r="D145" s="151" t="s">
        <v>423</v>
      </c>
      <c r="F145" s="402"/>
      <c r="H145" s="20">
        <v>250670</v>
      </c>
      <c r="I145" s="20"/>
      <c r="J145" s="20"/>
      <c r="K145" s="315"/>
      <c r="L145" s="20"/>
      <c r="M145" s="20">
        <v>0</v>
      </c>
      <c r="N145" s="20"/>
      <c r="O145" s="20"/>
      <c r="P145" s="315"/>
      <c r="Q145" s="20"/>
      <c r="R145" s="20">
        <v>0</v>
      </c>
      <c r="S145" s="20"/>
      <c r="T145" s="20"/>
      <c r="U145" s="315"/>
      <c r="V145" s="20"/>
      <c r="W145" s="20">
        <v>0</v>
      </c>
      <c r="X145" s="20"/>
      <c r="Y145" s="20"/>
      <c r="Z145" s="315"/>
      <c r="AA145" s="20"/>
      <c r="AB145" s="20">
        <v>0</v>
      </c>
      <c r="AC145" s="20"/>
      <c r="AD145" s="20"/>
      <c r="AE145" s="315"/>
      <c r="AF145" s="20"/>
      <c r="AG145" s="20">
        <v>250670</v>
      </c>
      <c r="AH145" s="20"/>
      <c r="AI145" s="20"/>
      <c r="AJ145" s="315"/>
      <c r="AK145" s="20"/>
      <c r="AL145" s="20">
        <v>0</v>
      </c>
      <c r="AM145" s="20"/>
      <c r="AN145" s="20"/>
      <c r="AO145" s="315"/>
      <c r="AP145" s="20"/>
      <c r="AQ145" s="20">
        <v>0</v>
      </c>
      <c r="AR145" s="20"/>
      <c r="AS145" s="20"/>
      <c r="AT145" s="315"/>
      <c r="AU145" s="20"/>
      <c r="AV145" s="20">
        <v>0</v>
      </c>
      <c r="AW145" s="20"/>
      <c r="AX145" s="20"/>
      <c r="AY145" s="315"/>
      <c r="AZ145" s="20"/>
      <c r="BA145" s="20">
        <v>0</v>
      </c>
      <c r="BB145" s="20"/>
      <c r="BC145" s="20"/>
      <c r="BD145" s="315"/>
      <c r="BE145" s="20"/>
      <c r="BF145" s="20">
        <v>1335891</v>
      </c>
      <c r="BG145" s="20"/>
      <c r="BH145" s="20"/>
      <c r="BI145" s="315"/>
      <c r="BJ145" s="20"/>
      <c r="BK145" s="20">
        <v>0</v>
      </c>
      <c r="BL145" s="20"/>
      <c r="BM145" s="20"/>
      <c r="BN145" s="315"/>
      <c r="BO145" s="20"/>
      <c r="BP145" s="20">
        <v>0</v>
      </c>
      <c r="BQ145" s="20"/>
      <c r="BR145" s="20"/>
      <c r="BS145" s="315"/>
      <c r="BT145" s="20"/>
      <c r="BU145" s="20">
        <v>1586561</v>
      </c>
      <c r="BV145" s="20"/>
      <c r="BW145" s="20"/>
      <c r="BX145" s="315"/>
      <c r="BY145" s="20"/>
      <c r="BZ145" s="20">
        <v>0</v>
      </c>
      <c r="CA145" s="20"/>
      <c r="CB145" s="20"/>
      <c r="CC145" s="315"/>
      <c r="CD145" s="20"/>
      <c r="CE145" s="20">
        <v>0</v>
      </c>
      <c r="CF145" s="20"/>
      <c r="CG145" s="20"/>
      <c r="CH145" s="315"/>
      <c r="CI145" s="20"/>
      <c r="CJ145" s="20">
        <v>0</v>
      </c>
      <c r="CK145" s="20"/>
      <c r="CL145" s="20"/>
      <c r="CM145" s="315"/>
      <c r="CN145" s="20"/>
      <c r="CO145" s="20">
        <v>0</v>
      </c>
      <c r="CP145" s="20"/>
      <c r="CQ145" s="20"/>
      <c r="CR145" s="315"/>
      <c r="CS145" s="20"/>
      <c r="CT145" s="20">
        <v>0</v>
      </c>
      <c r="CU145" s="20"/>
      <c r="CV145" s="20"/>
      <c r="CW145" s="315"/>
      <c r="CX145" s="20"/>
      <c r="CY145" s="20">
        <v>0</v>
      </c>
      <c r="CZ145" s="20"/>
      <c r="DA145" s="20"/>
      <c r="DB145" s="315"/>
      <c r="DC145" s="20"/>
      <c r="DD145" s="20">
        <v>0</v>
      </c>
      <c r="DE145" s="20"/>
      <c r="DF145" s="20"/>
      <c r="DG145" s="315"/>
      <c r="DH145" s="20"/>
      <c r="DI145" s="20">
        <v>0</v>
      </c>
      <c r="DJ145" s="20"/>
      <c r="DK145" s="20"/>
      <c r="DL145" s="315"/>
      <c r="DM145" s="20"/>
      <c r="DN145" s="20">
        <v>0</v>
      </c>
      <c r="DO145" s="20"/>
      <c r="DP145" s="20"/>
      <c r="DQ145" s="315"/>
      <c r="DR145" s="20"/>
      <c r="DS145" s="20">
        <v>0</v>
      </c>
      <c r="DT145" s="20"/>
      <c r="DU145" s="20"/>
      <c r="DV145" s="315"/>
      <c r="DW145" s="20"/>
      <c r="DX145" s="20">
        <v>0</v>
      </c>
      <c r="DY145" s="20"/>
      <c r="DZ145" s="20"/>
      <c r="EA145" s="315"/>
      <c r="EB145" s="20"/>
      <c r="EC145" s="20">
        <v>0</v>
      </c>
      <c r="ED145" s="20"/>
      <c r="EE145" s="20"/>
      <c r="EF145" s="315"/>
      <c r="EG145" s="20"/>
      <c r="EH145" s="20">
        <v>0</v>
      </c>
      <c r="EI145" s="20"/>
      <c r="EJ145" s="20"/>
      <c r="EK145" s="315"/>
      <c r="EL145" s="20"/>
      <c r="EM145" s="20">
        <v>0</v>
      </c>
      <c r="EP145" s="151"/>
    </row>
    <row r="146" spans="4:146" x14ac:dyDescent="0.3">
      <c r="D146" s="151" t="s">
        <v>416</v>
      </c>
      <c r="F146" s="402"/>
      <c r="G146" s="477"/>
      <c r="H146" s="481">
        <v>250670</v>
      </c>
      <c r="I146" s="479"/>
      <c r="J146" s="20"/>
      <c r="K146" s="315"/>
      <c r="L146" s="480"/>
      <c r="M146" s="481">
        <v>0</v>
      </c>
      <c r="N146" s="479"/>
      <c r="O146" s="20"/>
      <c r="P146" s="315"/>
      <c r="Q146" s="480"/>
      <c r="R146" s="481">
        <v>0</v>
      </c>
      <c r="S146" s="479"/>
      <c r="T146" s="20"/>
      <c r="U146" s="315"/>
      <c r="V146" s="480"/>
      <c r="W146" s="481">
        <v>0</v>
      </c>
      <c r="X146" s="479"/>
      <c r="Y146" s="20"/>
      <c r="Z146" s="315"/>
      <c r="AA146" s="480"/>
      <c r="AB146" s="481">
        <v>0</v>
      </c>
      <c r="AC146" s="479"/>
      <c r="AD146" s="20"/>
      <c r="AE146" s="315"/>
      <c r="AF146" s="480"/>
      <c r="AG146" s="481">
        <v>250670</v>
      </c>
      <c r="AH146" s="479"/>
      <c r="AI146" s="20"/>
      <c r="AJ146" s="315"/>
      <c r="AK146" s="480"/>
      <c r="AL146" s="481">
        <v>0</v>
      </c>
      <c r="AM146" s="479"/>
      <c r="AN146" s="20"/>
      <c r="AO146" s="315"/>
      <c r="AP146" s="480"/>
      <c r="AQ146" s="481">
        <v>0</v>
      </c>
      <c r="AR146" s="479"/>
      <c r="AS146" s="20"/>
      <c r="AT146" s="315"/>
      <c r="AU146" s="480"/>
      <c r="AV146" s="481">
        <v>0</v>
      </c>
      <c r="AW146" s="479"/>
      <c r="AX146" s="20"/>
      <c r="AY146" s="315"/>
      <c r="AZ146" s="480"/>
      <c r="BA146" s="481">
        <v>0</v>
      </c>
      <c r="BB146" s="479"/>
      <c r="BC146" s="20"/>
      <c r="BD146" s="315"/>
      <c r="BE146" s="480"/>
      <c r="BF146" s="481">
        <v>1335891</v>
      </c>
      <c r="BG146" s="479"/>
      <c r="BH146" s="20"/>
      <c r="BI146" s="315"/>
      <c r="BJ146" s="480"/>
      <c r="BK146" s="481">
        <v>0</v>
      </c>
      <c r="BL146" s="479"/>
      <c r="BM146" s="20"/>
      <c r="BN146" s="315"/>
      <c r="BO146" s="480"/>
      <c r="BP146" s="481">
        <v>0</v>
      </c>
      <c r="BQ146" s="479"/>
      <c r="BR146" s="20"/>
      <c r="BS146" s="315"/>
      <c r="BT146" s="480"/>
      <c r="BU146" s="481">
        <v>1586561</v>
      </c>
      <c r="BV146" s="479"/>
      <c r="BW146" s="20"/>
      <c r="BX146" s="315"/>
      <c r="BY146" s="480"/>
      <c r="BZ146" s="481">
        <v>0</v>
      </c>
      <c r="CA146" s="479"/>
      <c r="CB146" s="20"/>
      <c r="CC146" s="315"/>
      <c r="CD146" s="480"/>
      <c r="CE146" s="481">
        <v>0</v>
      </c>
      <c r="CF146" s="479"/>
      <c r="CG146" s="20"/>
      <c r="CH146" s="315"/>
      <c r="CI146" s="480"/>
      <c r="CJ146" s="481">
        <v>0</v>
      </c>
      <c r="CK146" s="479"/>
      <c r="CL146" s="20"/>
      <c r="CM146" s="315"/>
      <c r="CN146" s="480"/>
      <c r="CO146" s="481">
        <v>0</v>
      </c>
      <c r="CP146" s="479"/>
      <c r="CQ146" s="20"/>
      <c r="CR146" s="315"/>
      <c r="CS146" s="480"/>
      <c r="CT146" s="481">
        <v>0</v>
      </c>
      <c r="CU146" s="479"/>
      <c r="CV146" s="20"/>
      <c r="CW146" s="315"/>
      <c r="CX146" s="480"/>
      <c r="CY146" s="481">
        <v>0</v>
      </c>
      <c r="CZ146" s="479"/>
      <c r="DA146" s="20"/>
      <c r="DB146" s="315"/>
      <c r="DC146" s="480"/>
      <c r="DD146" s="481">
        <v>0</v>
      </c>
      <c r="DE146" s="479"/>
      <c r="DF146" s="20"/>
      <c r="DG146" s="315"/>
      <c r="DH146" s="480"/>
      <c r="DI146" s="481">
        <v>0</v>
      </c>
      <c r="DJ146" s="479"/>
      <c r="DK146" s="20"/>
      <c r="DL146" s="315"/>
      <c r="DM146" s="480"/>
      <c r="DN146" s="481">
        <v>0</v>
      </c>
      <c r="DO146" s="479"/>
      <c r="DP146" s="20"/>
      <c r="DQ146" s="315"/>
      <c r="DR146" s="480"/>
      <c r="DS146" s="481">
        <v>0</v>
      </c>
      <c r="DT146" s="479"/>
      <c r="DU146" s="20"/>
      <c r="DV146" s="315"/>
      <c r="DW146" s="480"/>
      <c r="DX146" s="481">
        <v>0</v>
      </c>
      <c r="DY146" s="479"/>
      <c r="DZ146" s="20"/>
      <c r="EA146" s="315"/>
      <c r="EB146" s="480"/>
      <c r="EC146" s="481">
        <v>0</v>
      </c>
      <c r="ED146" s="479"/>
      <c r="EE146" s="20"/>
      <c r="EF146" s="315"/>
      <c r="EG146" s="480"/>
      <c r="EH146" s="481">
        <v>0</v>
      </c>
      <c r="EI146" s="479"/>
      <c r="EJ146" s="20"/>
      <c r="EK146" s="315"/>
      <c r="EL146" s="480"/>
      <c r="EM146" s="481">
        <v>0</v>
      </c>
      <c r="EN146" s="497"/>
      <c r="EP146" s="151"/>
    </row>
    <row r="147" spans="4:146" x14ac:dyDescent="0.3">
      <c r="D147" s="151"/>
      <c r="F147" s="402"/>
      <c r="H147" s="20"/>
      <c r="I147" s="20"/>
      <c r="J147" s="20"/>
      <c r="K147" s="315"/>
      <c r="L147" s="20"/>
      <c r="M147" s="20"/>
      <c r="N147" s="20"/>
      <c r="O147" s="20"/>
      <c r="P147" s="315"/>
      <c r="Q147" s="20"/>
      <c r="R147" s="20"/>
      <c r="S147" s="20"/>
      <c r="T147" s="20"/>
      <c r="U147" s="315"/>
      <c r="V147" s="20"/>
      <c r="W147" s="20"/>
      <c r="X147" s="20"/>
      <c r="Y147" s="20"/>
      <c r="Z147" s="315"/>
      <c r="AA147" s="20"/>
      <c r="AB147" s="20"/>
      <c r="AC147" s="20"/>
      <c r="AD147" s="20"/>
      <c r="AE147" s="315"/>
      <c r="AF147" s="20"/>
      <c r="AG147" s="20"/>
      <c r="AH147" s="20"/>
      <c r="AI147" s="20"/>
      <c r="AJ147" s="315"/>
      <c r="AK147" s="20"/>
      <c r="AL147" s="20"/>
      <c r="AM147" s="20"/>
      <c r="AN147" s="20"/>
      <c r="AO147" s="315"/>
      <c r="AP147" s="20"/>
      <c r="AQ147" s="20"/>
      <c r="AR147" s="20"/>
      <c r="AS147" s="20"/>
      <c r="AT147" s="315"/>
      <c r="AU147" s="20"/>
      <c r="AV147" s="20"/>
      <c r="AW147" s="20"/>
      <c r="AX147" s="20"/>
      <c r="AY147" s="315"/>
      <c r="AZ147" s="20"/>
      <c r="BA147" s="20"/>
      <c r="BB147" s="20"/>
      <c r="BC147" s="20"/>
      <c r="BD147" s="315"/>
      <c r="BE147" s="20"/>
      <c r="BF147" s="20"/>
      <c r="BG147" s="20"/>
      <c r="BH147" s="20"/>
      <c r="BI147" s="315"/>
      <c r="BJ147" s="20"/>
      <c r="BK147" s="20"/>
      <c r="BL147" s="20"/>
      <c r="BM147" s="20"/>
      <c r="BN147" s="315"/>
      <c r="BO147" s="20"/>
      <c r="BP147" s="20"/>
      <c r="BQ147" s="20"/>
      <c r="BR147" s="20"/>
      <c r="BS147" s="315"/>
      <c r="BT147" s="20"/>
      <c r="BU147" s="20"/>
      <c r="BV147" s="20"/>
      <c r="BW147" s="20"/>
      <c r="BX147" s="315"/>
      <c r="BY147" s="20"/>
      <c r="BZ147" s="20"/>
      <c r="CA147" s="20"/>
      <c r="CB147" s="20"/>
      <c r="CC147" s="315"/>
      <c r="CD147" s="20"/>
      <c r="CE147" s="20"/>
      <c r="CF147" s="20"/>
      <c r="CG147" s="20"/>
      <c r="CH147" s="315"/>
      <c r="CI147" s="20"/>
      <c r="CJ147" s="20"/>
      <c r="CK147" s="20"/>
      <c r="CL147" s="20"/>
      <c r="CM147" s="315"/>
      <c r="CN147" s="20"/>
      <c r="CO147" s="20"/>
      <c r="CP147" s="20"/>
      <c r="CQ147" s="20"/>
      <c r="CR147" s="315"/>
      <c r="CS147" s="20"/>
      <c r="CT147" s="20"/>
      <c r="CU147" s="20"/>
      <c r="CV147" s="20"/>
      <c r="CW147" s="315"/>
      <c r="CX147" s="20"/>
      <c r="CY147" s="20"/>
      <c r="CZ147" s="20"/>
      <c r="DA147" s="20"/>
      <c r="DB147" s="315"/>
      <c r="DC147" s="20"/>
      <c r="DD147" s="20"/>
      <c r="DE147" s="20"/>
      <c r="DF147" s="20"/>
      <c r="DG147" s="315"/>
      <c r="DH147" s="20"/>
      <c r="DI147" s="20"/>
      <c r="DJ147" s="20"/>
      <c r="DK147" s="20"/>
      <c r="DL147" s="315"/>
      <c r="DM147" s="20"/>
      <c r="DN147" s="20"/>
      <c r="DO147" s="20"/>
      <c r="DP147" s="20"/>
      <c r="DQ147" s="315"/>
      <c r="DR147" s="20"/>
      <c r="DS147" s="20"/>
      <c r="DT147" s="20"/>
      <c r="DU147" s="20"/>
      <c r="DV147" s="315"/>
      <c r="DW147" s="20"/>
      <c r="DX147" s="20"/>
      <c r="DY147" s="20"/>
      <c r="DZ147" s="20"/>
      <c r="EA147" s="315"/>
      <c r="EB147" s="20"/>
      <c r="EC147" s="20"/>
      <c r="ED147" s="20"/>
      <c r="EE147" s="20"/>
      <c r="EF147" s="315"/>
      <c r="EG147" s="20"/>
      <c r="EH147" s="20"/>
      <c r="EI147" s="20"/>
      <c r="EJ147" s="20"/>
      <c r="EK147" s="315"/>
      <c r="EL147" s="20"/>
      <c r="EM147" s="20"/>
      <c r="EP147" s="151"/>
    </row>
    <row r="148" spans="4:146" x14ac:dyDescent="0.3">
      <c r="D148" s="151" t="s">
        <v>424</v>
      </c>
      <c r="F148" s="402"/>
      <c r="H148" s="20">
        <v>0</v>
      </c>
      <c r="I148" s="20"/>
      <c r="J148" s="20"/>
      <c r="K148" s="315"/>
      <c r="L148" s="20"/>
      <c r="M148" s="20">
        <v>0</v>
      </c>
      <c r="N148" s="20"/>
      <c r="O148" s="20"/>
      <c r="P148" s="315"/>
      <c r="Q148" s="20"/>
      <c r="R148" s="20">
        <v>0</v>
      </c>
      <c r="S148" s="20"/>
      <c r="T148" s="20"/>
      <c r="U148" s="315"/>
      <c r="V148" s="20"/>
      <c r="W148" s="20">
        <v>0</v>
      </c>
      <c r="X148" s="20"/>
      <c r="Y148" s="20"/>
      <c r="Z148" s="315"/>
      <c r="AA148" s="20"/>
      <c r="AB148" s="20">
        <v>0</v>
      </c>
      <c r="AC148" s="20"/>
      <c r="AD148" s="20"/>
      <c r="AE148" s="315"/>
      <c r="AF148" s="20"/>
      <c r="AG148" s="20">
        <v>0</v>
      </c>
      <c r="AH148" s="20"/>
      <c r="AI148" s="20"/>
      <c r="AJ148" s="315"/>
      <c r="AK148" s="20"/>
      <c r="AL148" s="20">
        <v>0</v>
      </c>
      <c r="AM148" s="20"/>
      <c r="AN148" s="20"/>
      <c r="AO148" s="315"/>
      <c r="AP148" s="20"/>
      <c r="AQ148" s="20">
        <v>0</v>
      </c>
      <c r="AR148" s="20"/>
      <c r="AS148" s="20"/>
      <c r="AT148" s="315"/>
      <c r="AU148" s="20"/>
      <c r="AV148" s="20">
        <v>0</v>
      </c>
      <c r="AW148" s="20"/>
      <c r="AX148" s="20"/>
      <c r="AY148" s="315"/>
      <c r="AZ148" s="20"/>
      <c r="BA148" s="20">
        <v>0</v>
      </c>
      <c r="BB148" s="20"/>
      <c r="BC148" s="20"/>
      <c r="BD148" s="315"/>
      <c r="BE148" s="20"/>
      <c r="BF148" s="20">
        <v>145112</v>
      </c>
      <c r="BG148" s="20"/>
      <c r="BH148" s="20"/>
      <c r="BI148" s="315"/>
      <c r="BJ148" s="20"/>
      <c r="BK148" s="20">
        <v>0</v>
      </c>
      <c r="BL148" s="20"/>
      <c r="BM148" s="20"/>
      <c r="BN148" s="315"/>
      <c r="BO148" s="20"/>
      <c r="BP148" s="20">
        <v>0</v>
      </c>
      <c r="BQ148" s="20"/>
      <c r="BR148" s="20"/>
      <c r="BS148" s="315"/>
      <c r="BT148" s="20"/>
      <c r="BU148" s="20">
        <v>145112</v>
      </c>
      <c r="BV148" s="20"/>
      <c r="BW148" s="20"/>
      <c r="BX148" s="315"/>
      <c r="BY148" s="20"/>
      <c r="BZ148" s="20">
        <v>0</v>
      </c>
      <c r="CA148" s="20"/>
      <c r="CB148" s="20"/>
      <c r="CC148" s="315"/>
      <c r="CD148" s="20"/>
      <c r="CE148" s="20">
        <v>0</v>
      </c>
      <c r="CF148" s="20"/>
      <c r="CG148" s="20"/>
      <c r="CH148" s="315"/>
      <c r="CI148" s="20"/>
      <c r="CJ148" s="20">
        <v>0</v>
      </c>
      <c r="CK148" s="20"/>
      <c r="CL148" s="20"/>
      <c r="CM148" s="315"/>
      <c r="CN148" s="20"/>
      <c r="CO148" s="20">
        <v>0</v>
      </c>
      <c r="CP148" s="20"/>
      <c r="CQ148" s="20"/>
      <c r="CR148" s="315"/>
      <c r="CS148" s="20"/>
      <c r="CT148" s="20">
        <v>0</v>
      </c>
      <c r="CU148" s="20"/>
      <c r="CV148" s="20"/>
      <c r="CW148" s="315"/>
      <c r="CX148" s="20"/>
      <c r="CY148" s="20">
        <v>0</v>
      </c>
      <c r="CZ148" s="20"/>
      <c r="DA148" s="20"/>
      <c r="DB148" s="315"/>
      <c r="DC148" s="20"/>
      <c r="DD148" s="20">
        <v>0</v>
      </c>
      <c r="DE148" s="20"/>
      <c r="DF148" s="20"/>
      <c r="DG148" s="315"/>
      <c r="DH148" s="20"/>
      <c r="DI148" s="20">
        <v>0</v>
      </c>
      <c r="DJ148" s="20"/>
      <c r="DK148" s="20"/>
      <c r="DL148" s="315"/>
      <c r="DM148" s="20"/>
      <c r="DN148" s="20">
        <v>0</v>
      </c>
      <c r="DO148" s="20"/>
      <c r="DP148" s="20"/>
      <c r="DQ148" s="315"/>
      <c r="DR148" s="20"/>
      <c r="DS148" s="20">
        <v>0</v>
      </c>
      <c r="DT148" s="20"/>
      <c r="DU148" s="20"/>
      <c r="DV148" s="315"/>
      <c r="DW148" s="20"/>
      <c r="DX148" s="20">
        <v>0</v>
      </c>
      <c r="DY148" s="20"/>
      <c r="DZ148" s="20"/>
      <c r="EA148" s="315"/>
      <c r="EB148" s="20"/>
      <c r="EC148" s="20">
        <v>0</v>
      </c>
      <c r="ED148" s="20"/>
      <c r="EE148" s="20"/>
      <c r="EF148" s="315"/>
      <c r="EG148" s="20"/>
      <c r="EH148" s="20">
        <v>0</v>
      </c>
      <c r="EI148" s="20"/>
      <c r="EJ148" s="20"/>
      <c r="EK148" s="315"/>
      <c r="EL148" s="20"/>
      <c r="EM148" s="20">
        <v>0</v>
      </c>
      <c r="EP148" s="151"/>
    </row>
    <row r="149" spans="4:146" x14ac:dyDescent="0.3">
      <c r="D149" s="151" t="s">
        <v>416</v>
      </c>
      <c r="F149" s="402"/>
      <c r="G149" s="477"/>
      <c r="H149" s="481">
        <v>0</v>
      </c>
      <c r="I149" s="479"/>
      <c r="J149" s="20"/>
      <c r="K149" s="315"/>
      <c r="L149" s="480"/>
      <c r="M149" s="481">
        <v>0</v>
      </c>
      <c r="N149" s="479"/>
      <c r="O149" s="20"/>
      <c r="P149" s="315"/>
      <c r="Q149" s="480"/>
      <c r="R149" s="481">
        <v>0</v>
      </c>
      <c r="S149" s="479"/>
      <c r="T149" s="20"/>
      <c r="U149" s="315"/>
      <c r="V149" s="480"/>
      <c r="W149" s="481">
        <v>0</v>
      </c>
      <c r="X149" s="479"/>
      <c r="Y149" s="20"/>
      <c r="Z149" s="315"/>
      <c r="AA149" s="480"/>
      <c r="AB149" s="481">
        <v>0</v>
      </c>
      <c r="AC149" s="479"/>
      <c r="AD149" s="20"/>
      <c r="AE149" s="315"/>
      <c r="AF149" s="480"/>
      <c r="AG149" s="481">
        <v>0</v>
      </c>
      <c r="AH149" s="479"/>
      <c r="AI149" s="20"/>
      <c r="AJ149" s="315"/>
      <c r="AK149" s="480"/>
      <c r="AL149" s="481">
        <v>0</v>
      </c>
      <c r="AM149" s="479"/>
      <c r="AN149" s="20"/>
      <c r="AO149" s="315"/>
      <c r="AP149" s="480"/>
      <c r="AQ149" s="481">
        <v>0</v>
      </c>
      <c r="AR149" s="479"/>
      <c r="AS149" s="20"/>
      <c r="AT149" s="315"/>
      <c r="AU149" s="480"/>
      <c r="AV149" s="481">
        <v>0</v>
      </c>
      <c r="AW149" s="479"/>
      <c r="AX149" s="20"/>
      <c r="AY149" s="315"/>
      <c r="AZ149" s="480"/>
      <c r="BA149" s="481">
        <v>0</v>
      </c>
      <c r="BB149" s="479"/>
      <c r="BC149" s="20"/>
      <c r="BD149" s="315"/>
      <c r="BE149" s="480"/>
      <c r="BF149" s="481">
        <v>145112</v>
      </c>
      <c r="BG149" s="479"/>
      <c r="BH149" s="20"/>
      <c r="BI149" s="315"/>
      <c r="BJ149" s="480"/>
      <c r="BK149" s="481">
        <v>0</v>
      </c>
      <c r="BL149" s="479"/>
      <c r="BM149" s="20"/>
      <c r="BN149" s="315"/>
      <c r="BO149" s="480"/>
      <c r="BP149" s="481">
        <v>0</v>
      </c>
      <c r="BQ149" s="479"/>
      <c r="BR149" s="20"/>
      <c r="BS149" s="315"/>
      <c r="BT149" s="480"/>
      <c r="BU149" s="481">
        <v>145112</v>
      </c>
      <c r="BV149" s="479"/>
      <c r="BW149" s="20"/>
      <c r="BX149" s="315"/>
      <c r="BY149" s="480"/>
      <c r="BZ149" s="481">
        <v>0</v>
      </c>
      <c r="CA149" s="479"/>
      <c r="CB149" s="20"/>
      <c r="CC149" s="315"/>
      <c r="CD149" s="480"/>
      <c r="CE149" s="481">
        <v>0</v>
      </c>
      <c r="CF149" s="479"/>
      <c r="CG149" s="20"/>
      <c r="CH149" s="315"/>
      <c r="CI149" s="480"/>
      <c r="CJ149" s="481">
        <v>0</v>
      </c>
      <c r="CK149" s="479"/>
      <c r="CL149" s="20"/>
      <c r="CM149" s="315"/>
      <c r="CN149" s="480"/>
      <c r="CO149" s="481">
        <v>0</v>
      </c>
      <c r="CP149" s="479"/>
      <c r="CQ149" s="20"/>
      <c r="CR149" s="315"/>
      <c r="CS149" s="480"/>
      <c r="CT149" s="481">
        <v>0</v>
      </c>
      <c r="CU149" s="479"/>
      <c r="CV149" s="20"/>
      <c r="CW149" s="315"/>
      <c r="CX149" s="480"/>
      <c r="CY149" s="481">
        <v>0</v>
      </c>
      <c r="CZ149" s="479"/>
      <c r="DA149" s="20"/>
      <c r="DB149" s="315"/>
      <c r="DC149" s="480"/>
      <c r="DD149" s="481">
        <v>0</v>
      </c>
      <c r="DE149" s="479"/>
      <c r="DF149" s="20"/>
      <c r="DG149" s="315"/>
      <c r="DH149" s="480"/>
      <c r="DI149" s="481">
        <v>0</v>
      </c>
      <c r="DJ149" s="479"/>
      <c r="DK149" s="20"/>
      <c r="DL149" s="315"/>
      <c r="DM149" s="480"/>
      <c r="DN149" s="481">
        <v>0</v>
      </c>
      <c r="DO149" s="479"/>
      <c r="DP149" s="20"/>
      <c r="DQ149" s="315"/>
      <c r="DR149" s="480"/>
      <c r="DS149" s="481">
        <v>0</v>
      </c>
      <c r="DT149" s="479"/>
      <c r="DU149" s="20"/>
      <c r="DV149" s="315"/>
      <c r="DW149" s="480"/>
      <c r="DX149" s="481">
        <v>0</v>
      </c>
      <c r="DY149" s="479"/>
      <c r="DZ149" s="20"/>
      <c r="EA149" s="315"/>
      <c r="EB149" s="480"/>
      <c r="EC149" s="481">
        <v>0</v>
      </c>
      <c r="ED149" s="479"/>
      <c r="EE149" s="20"/>
      <c r="EF149" s="315"/>
      <c r="EG149" s="480"/>
      <c r="EH149" s="481">
        <v>0</v>
      </c>
      <c r="EI149" s="479"/>
      <c r="EJ149" s="20"/>
      <c r="EK149" s="315"/>
      <c r="EL149" s="480"/>
      <c r="EM149" s="481">
        <v>0</v>
      </c>
      <c r="EN149" s="497"/>
      <c r="EP149" s="151"/>
    </row>
    <row r="150" spans="4:146" x14ac:dyDescent="0.3">
      <c r="D150" s="151"/>
      <c r="F150" s="402"/>
      <c r="H150" s="20"/>
      <c r="I150" s="20"/>
      <c r="J150" s="20"/>
      <c r="K150" s="315"/>
      <c r="L150" s="20"/>
      <c r="M150" s="20"/>
      <c r="N150" s="20"/>
      <c r="O150" s="20"/>
      <c r="P150" s="315"/>
      <c r="Q150" s="20"/>
      <c r="R150" s="20"/>
      <c r="S150" s="20"/>
      <c r="T150" s="20"/>
      <c r="U150" s="315"/>
      <c r="V150" s="20"/>
      <c r="W150" s="20"/>
      <c r="X150" s="20"/>
      <c r="Y150" s="20"/>
      <c r="Z150" s="315"/>
      <c r="AA150" s="20"/>
      <c r="AB150" s="20"/>
      <c r="AC150" s="20"/>
      <c r="AD150" s="20"/>
      <c r="AE150" s="315"/>
      <c r="AF150" s="20"/>
      <c r="AG150" s="20"/>
      <c r="AH150" s="20"/>
      <c r="AI150" s="20"/>
      <c r="AJ150" s="315"/>
      <c r="AK150" s="20"/>
      <c r="AL150" s="20"/>
      <c r="AM150" s="20"/>
      <c r="AN150" s="20"/>
      <c r="AO150" s="315"/>
      <c r="AP150" s="20"/>
      <c r="AQ150" s="20"/>
      <c r="AR150" s="20"/>
      <c r="AS150" s="20"/>
      <c r="AT150" s="315"/>
      <c r="AU150" s="20"/>
      <c r="AV150" s="20"/>
      <c r="AW150" s="20"/>
      <c r="AX150" s="20"/>
      <c r="AY150" s="315"/>
      <c r="AZ150" s="20"/>
      <c r="BA150" s="20"/>
      <c r="BB150" s="20"/>
      <c r="BC150" s="20"/>
      <c r="BD150" s="315"/>
      <c r="BE150" s="20"/>
      <c r="BF150" s="20"/>
      <c r="BG150" s="20"/>
      <c r="BH150" s="20"/>
      <c r="BI150" s="315"/>
      <c r="BJ150" s="20"/>
      <c r="BK150" s="20"/>
      <c r="BL150" s="20"/>
      <c r="BM150" s="20"/>
      <c r="BN150" s="315"/>
      <c r="BO150" s="20"/>
      <c r="BP150" s="20"/>
      <c r="BQ150" s="20"/>
      <c r="BR150" s="20"/>
      <c r="BS150" s="315"/>
      <c r="BT150" s="20"/>
      <c r="BU150" s="20"/>
      <c r="BV150" s="20"/>
      <c r="BW150" s="20"/>
      <c r="BX150" s="315"/>
      <c r="BY150" s="20"/>
      <c r="BZ150" s="20"/>
      <c r="CA150" s="20"/>
      <c r="CB150" s="20"/>
      <c r="CC150" s="315"/>
      <c r="CD150" s="20"/>
      <c r="CE150" s="20"/>
      <c r="CF150" s="20"/>
      <c r="CG150" s="20"/>
      <c r="CH150" s="315"/>
      <c r="CI150" s="20"/>
      <c r="CJ150" s="20"/>
      <c r="CK150" s="20"/>
      <c r="CL150" s="20"/>
      <c r="CM150" s="315"/>
      <c r="CN150" s="20"/>
      <c r="CO150" s="20"/>
      <c r="CP150" s="20"/>
      <c r="CQ150" s="20"/>
      <c r="CR150" s="315"/>
      <c r="CS150" s="20"/>
      <c r="CT150" s="20"/>
      <c r="CU150" s="20"/>
      <c r="CV150" s="20"/>
      <c r="CW150" s="315"/>
      <c r="CX150" s="20"/>
      <c r="CY150" s="20"/>
      <c r="CZ150" s="20"/>
      <c r="DA150" s="20"/>
      <c r="DB150" s="315"/>
      <c r="DC150" s="20"/>
      <c r="DD150" s="20"/>
      <c r="DE150" s="20"/>
      <c r="DF150" s="20"/>
      <c r="DG150" s="315"/>
      <c r="DH150" s="20"/>
      <c r="DI150" s="20"/>
      <c r="DJ150" s="20"/>
      <c r="DK150" s="20"/>
      <c r="DL150" s="315"/>
      <c r="DM150" s="20"/>
      <c r="DN150" s="20"/>
      <c r="DO150" s="20"/>
      <c r="DP150" s="20"/>
      <c r="DQ150" s="315"/>
      <c r="DR150" s="20"/>
      <c r="DS150" s="20"/>
      <c r="DT150" s="20"/>
      <c r="DU150" s="20"/>
      <c r="DV150" s="315"/>
      <c r="DW150" s="20"/>
      <c r="DX150" s="20"/>
      <c r="DY150" s="20"/>
      <c r="DZ150" s="20"/>
      <c r="EA150" s="315"/>
      <c r="EB150" s="20"/>
      <c r="EC150" s="20"/>
      <c r="ED150" s="20"/>
      <c r="EE150" s="20"/>
      <c r="EF150" s="315"/>
      <c r="EG150" s="20"/>
      <c r="EH150" s="20"/>
      <c r="EI150" s="20"/>
      <c r="EJ150" s="20"/>
      <c r="EK150" s="315"/>
      <c r="EL150" s="20"/>
      <c r="EM150" s="20"/>
      <c r="EP150" s="151"/>
    </row>
    <row r="151" spans="4:146" x14ac:dyDescent="0.3">
      <c r="D151" s="151" t="s">
        <v>425</v>
      </c>
      <c r="F151" s="402"/>
      <c r="H151" s="20">
        <v>2088951</v>
      </c>
      <c r="I151" s="20"/>
      <c r="J151" s="20"/>
      <c r="K151" s="315"/>
      <c r="L151" s="20"/>
      <c r="M151" s="20">
        <v>241538</v>
      </c>
      <c r="N151" s="20"/>
      <c r="O151" s="20"/>
      <c r="P151" s="315"/>
      <c r="Q151" s="20"/>
      <c r="R151" s="20">
        <v>0</v>
      </c>
      <c r="S151" s="20"/>
      <c r="T151" s="20"/>
      <c r="U151" s="315"/>
      <c r="V151" s="20"/>
      <c r="W151" s="20">
        <v>1269940</v>
      </c>
      <c r="X151" s="20"/>
      <c r="Y151" s="20"/>
      <c r="Z151" s="315"/>
      <c r="AA151" s="20"/>
      <c r="AB151" s="20">
        <v>425314</v>
      </c>
      <c r="AC151" s="20"/>
      <c r="AD151" s="20"/>
      <c r="AE151" s="315"/>
      <c r="AF151" s="20"/>
      <c r="AG151" s="20">
        <v>62609</v>
      </c>
      <c r="AH151" s="20"/>
      <c r="AI151" s="20"/>
      <c r="AJ151" s="315"/>
      <c r="AK151" s="20"/>
      <c r="AL151" s="20">
        <v>89550</v>
      </c>
      <c r="AM151" s="20"/>
      <c r="AN151" s="20"/>
      <c r="AO151" s="315"/>
      <c r="AP151" s="20"/>
      <c r="AQ151" s="20">
        <v>0</v>
      </c>
      <c r="AR151" s="20"/>
      <c r="AS151" s="20"/>
      <c r="AT151" s="315"/>
      <c r="AU151" s="20"/>
      <c r="AV151" s="20">
        <v>0</v>
      </c>
      <c r="AW151" s="20"/>
      <c r="AX151" s="20"/>
      <c r="AY151" s="315"/>
      <c r="AZ151" s="20"/>
      <c r="BA151" s="20">
        <v>0</v>
      </c>
      <c r="BB151" s="20"/>
      <c r="BC151" s="20"/>
      <c r="BD151" s="315"/>
      <c r="BE151" s="20"/>
      <c r="BF151" s="20">
        <v>0</v>
      </c>
      <c r="BG151" s="20"/>
      <c r="BH151" s="20"/>
      <c r="BI151" s="315"/>
      <c r="BJ151" s="20"/>
      <c r="BK151" s="20">
        <v>0</v>
      </c>
      <c r="BL151" s="20"/>
      <c r="BM151" s="20"/>
      <c r="BN151" s="315"/>
      <c r="BO151" s="20"/>
      <c r="BP151" s="20">
        <v>0</v>
      </c>
      <c r="BQ151" s="20"/>
      <c r="BR151" s="20"/>
      <c r="BS151" s="315"/>
      <c r="BT151" s="20"/>
      <c r="BU151" s="20">
        <v>2088951</v>
      </c>
      <c r="BV151" s="20"/>
      <c r="BW151" s="20"/>
      <c r="BX151" s="315"/>
      <c r="BY151" s="20"/>
      <c r="BZ151" s="20">
        <v>0</v>
      </c>
      <c r="CA151" s="20"/>
      <c r="CB151" s="20"/>
      <c r="CC151" s="315"/>
      <c r="CD151" s="20"/>
      <c r="CE151" s="20">
        <v>0</v>
      </c>
      <c r="CF151" s="20"/>
      <c r="CG151" s="20"/>
      <c r="CH151" s="315"/>
      <c r="CI151" s="20"/>
      <c r="CJ151" s="20">
        <v>0</v>
      </c>
      <c r="CK151" s="20"/>
      <c r="CL151" s="20"/>
      <c r="CM151" s="315"/>
      <c r="CN151" s="20"/>
      <c r="CO151" s="20">
        <v>0</v>
      </c>
      <c r="CP151" s="20"/>
      <c r="CQ151" s="20"/>
      <c r="CR151" s="315"/>
      <c r="CS151" s="20"/>
      <c r="CT151" s="20">
        <v>0</v>
      </c>
      <c r="CU151" s="20"/>
      <c r="CV151" s="20"/>
      <c r="CW151" s="315"/>
      <c r="CX151" s="20"/>
      <c r="CY151" s="20">
        <v>0</v>
      </c>
      <c r="CZ151" s="20"/>
      <c r="DA151" s="20"/>
      <c r="DB151" s="315"/>
      <c r="DC151" s="20"/>
      <c r="DD151" s="20">
        <v>0</v>
      </c>
      <c r="DE151" s="20"/>
      <c r="DF151" s="20"/>
      <c r="DG151" s="315"/>
      <c r="DH151" s="20"/>
      <c r="DI151" s="20">
        <v>0</v>
      </c>
      <c r="DJ151" s="20"/>
      <c r="DK151" s="20"/>
      <c r="DL151" s="315"/>
      <c r="DM151" s="20"/>
      <c r="DN151" s="20">
        <v>0</v>
      </c>
      <c r="DO151" s="20"/>
      <c r="DP151" s="20"/>
      <c r="DQ151" s="315"/>
      <c r="DR151" s="20"/>
      <c r="DS151" s="20">
        <v>0</v>
      </c>
      <c r="DT151" s="20"/>
      <c r="DU151" s="20"/>
      <c r="DV151" s="315"/>
      <c r="DW151" s="20"/>
      <c r="DX151" s="20">
        <v>0</v>
      </c>
      <c r="DY151" s="20"/>
      <c r="DZ151" s="20"/>
      <c r="EA151" s="315"/>
      <c r="EB151" s="20"/>
      <c r="EC151" s="20">
        <v>0</v>
      </c>
      <c r="ED151" s="20"/>
      <c r="EE151" s="20"/>
      <c r="EF151" s="315"/>
      <c r="EG151" s="20"/>
      <c r="EH151" s="20">
        <v>0</v>
      </c>
      <c r="EI151" s="20"/>
      <c r="EJ151" s="20"/>
      <c r="EK151" s="315"/>
      <c r="EL151" s="20"/>
      <c r="EM151" s="20">
        <v>0</v>
      </c>
      <c r="EP151" s="151"/>
    </row>
    <row r="152" spans="4:146" x14ac:dyDescent="0.3">
      <c r="D152" s="151" t="s">
        <v>416</v>
      </c>
      <c r="F152" s="402"/>
      <c r="G152" s="477"/>
      <c r="H152" s="481">
        <v>2088951</v>
      </c>
      <c r="I152" s="479"/>
      <c r="J152" s="20"/>
      <c r="K152" s="315"/>
      <c r="L152" s="480"/>
      <c r="M152" s="481">
        <v>241538</v>
      </c>
      <c r="N152" s="479"/>
      <c r="O152" s="20"/>
      <c r="P152" s="315"/>
      <c r="Q152" s="480"/>
      <c r="R152" s="481">
        <v>0</v>
      </c>
      <c r="S152" s="479"/>
      <c r="T152" s="20"/>
      <c r="U152" s="315"/>
      <c r="V152" s="480"/>
      <c r="W152" s="481">
        <v>1269940</v>
      </c>
      <c r="X152" s="479"/>
      <c r="Y152" s="20"/>
      <c r="Z152" s="315"/>
      <c r="AA152" s="480"/>
      <c r="AB152" s="481">
        <v>425314</v>
      </c>
      <c r="AC152" s="479"/>
      <c r="AD152" s="20"/>
      <c r="AE152" s="315"/>
      <c r="AF152" s="480"/>
      <c r="AG152" s="481">
        <v>62609</v>
      </c>
      <c r="AH152" s="479"/>
      <c r="AI152" s="20"/>
      <c r="AJ152" s="315"/>
      <c r="AK152" s="480"/>
      <c r="AL152" s="481">
        <v>89550</v>
      </c>
      <c r="AM152" s="479"/>
      <c r="AN152" s="20"/>
      <c r="AO152" s="315"/>
      <c r="AP152" s="480"/>
      <c r="AQ152" s="481">
        <v>0</v>
      </c>
      <c r="AR152" s="479"/>
      <c r="AS152" s="20"/>
      <c r="AT152" s="315"/>
      <c r="AU152" s="480"/>
      <c r="AV152" s="481">
        <v>0</v>
      </c>
      <c r="AW152" s="479"/>
      <c r="AX152" s="20"/>
      <c r="AY152" s="315"/>
      <c r="AZ152" s="480"/>
      <c r="BA152" s="481">
        <v>0</v>
      </c>
      <c r="BB152" s="479"/>
      <c r="BC152" s="20"/>
      <c r="BD152" s="315"/>
      <c r="BE152" s="480"/>
      <c r="BF152" s="481">
        <v>0</v>
      </c>
      <c r="BG152" s="479"/>
      <c r="BH152" s="20"/>
      <c r="BI152" s="315"/>
      <c r="BJ152" s="480"/>
      <c r="BK152" s="481">
        <v>0</v>
      </c>
      <c r="BL152" s="479"/>
      <c r="BM152" s="20"/>
      <c r="BN152" s="315"/>
      <c r="BO152" s="480"/>
      <c r="BP152" s="481">
        <v>0</v>
      </c>
      <c r="BQ152" s="479"/>
      <c r="BR152" s="20"/>
      <c r="BS152" s="315"/>
      <c r="BT152" s="480"/>
      <c r="BU152" s="481">
        <v>2088951</v>
      </c>
      <c r="BV152" s="479"/>
      <c r="BW152" s="20"/>
      <c r="BX152" s="315"/>
      <c r="BY152" s="480"/>
      <c r="BZ152" s="481">
        <v>0</v>
      </c>
      <c r="CA152" s="479"/>
      <c r="CB152" s="20"/>
      <c r="CC152" s="315"/>
      <c r="CD152" s="480"/>
      <c r="CE152" s="481">
        <v>0</v>
      </c>
      <c r="CF152" s="479"/>
      <c r="CG152" s="20"/>
      <c r="CH152" s="315"/>
      <c r="CI152" s="480"/>
      <c r="CJ152" s="481">
        <v>0</v>
      </c>
      <c r="CK152" s="479"/>
      <c r="CL152" s="20"/>
      <c r="CM152" s="315"/>
      <c r="CN152" s="480"/>
      <c r="CO152" s="481">
        <v>0</v>
      </c>
      <c r="CP152" s="479"/>
      <c r="CQ152" s="20"/>
      <c r="CR152" s="315"/>
      <c r="CS152" s="480"/>
      <c r="CT152" s="481">
        <v>0</v>
      </c>
      <c r="CU152" s="479"/>
      <c r="CV152" s="20"/>
      <c r="CW152" s="315"/>
      <c r="CX152" s="480"/>
      <c r="CY152" s="481">
        <v>0</v>
      </c>
      <c r="CZ152" s="479"/>
      <c r="DA152" s="20"/>
      <c r="DB152" s="315"/>
      <c r="DC152" s="480"/>
      <c r="DD152" s="481">
        <v>0</v>
      </c>
      <c r="DE152" s="479"/>
      <c r="DF152" s="20"/>
      <c r="DG152" s="315"/>
      <c r="DH152" s="480"/>
      <c r="DI152" s="481">
        <v>0</v>
      </c>
      <c r="DJ152" s="479"/>
      <c r="DK152" s="20"/>
      <c r="DL152" s="315"/>
      <c r="DM152" s="480"/>
      <c r="DN152" s="481">
        <v>0</v>
      </c>
      <c r="DO152" s="479"/>
      <c r="DP152" s="20"/>
      <c r="DQ152" s="315"/>
      <c r="DR152" s="480"/>
      <c r="DS152" s="481">
        <v>0</v>
      </c>
      <c r="DT152" s="479"/>
      <c r="DU152" s="20"/>
      <c r="DV152" s="315"/>
      <c r="DW152" s="480"/>
      <c r="DX152" s="481">
        <v>0</v>
      </c>
      <c r="DY152" s="479"/>
      <c r="DZ152" s="20"/>
      <c r="EA152" s="315"/>
      <c r="EB152" s="480"/>
      <c r="EC152" s="481">
        <v>0</v>
      </c>
      <c r="ED152" s="479"/>
      <c r="EE152" s="20"/>
      <c r="EF152" s="315"/>
      <c r="EG152" s="480"/>
      <c r="EH152" s="481">
        <v>0</v>
      </c>
      <c r="EI152" s="479"/>
      <c r="EJ152" s="20"/>
      <c r="EK152" s="315"/>
      <c r="EL152" s="480"/>
      <c r="EM152" s="481">
        <v>0</v>
      </c>
      <c r="EN152" s="497"/>
      <c r="EP152" s="151"/>
    </row>
    <row r="153" spans="4:146" x14ac:dyDescent="0.3">
      <c r="D153" s="151"/>
      <c r="E153" s="413"/>
      <c r="F153" s="402"/>
      <c r="H153" s="20"/>
      <c r="I153" s="20"/>
      <c r="J153" s="20"/>
      <c r="K153" s="315"/>
      <c r="L153" s="20"/>
      <c r="M153" s="20"/>
      <c r="N153" s="20"/>
      <c r="O153" s="20"/>
      <c r="P153" s="315"/>
      <c r="Q153" s="20"/>
      <c r="R153" s="20"/>
      <c r="S153" s="20"/>
      <c r="T153" s="20"/>
      <c r="U153" s="315"/>
      <c r="V153" s="20"/>
      <c r="W153" s="20"/>
      <c r="X153" s="20"/>
      <c r="Y153" s="20"/>
      <c r="Z153" s="315"/>
      <c r="AA153" s="20"/>
      <c r="AB153" s="20"/>
      <c r="AC153" s="20"/>
      <c r="AD153" s="20"/>
      <c r="AE153" s="315"/>
      <c r="AF153" s="20"/>
      <c r="AG153" s="20"/>
      <c r="AH153" s="20"/>
      <c r="AI153" s="20"/>
      <c r="AJ153" s="315"/>
      <c r="AK153" s="20"/>
      <c r="AL153" s="20"/>
      <c r="AM153" s="20"/>
      <c r="AN153" s="20"/>
      <c r="AO153" s="315"/>
      <c r="AP153" s="20"/>
      <c r="AQ153" s="20"/>
      <c r="AR153" s="20"/>
      <c r="AS153" s="20"/>
      <c r="AT153" s="315"/>
      <c r="AU153" s="20"/>
      <c r="AV153" s="20"/>
      <c r="AW153" s="20"/>
      <c r="AX153" s="20"/>
      <c r="AY153" s="315"/>
      <c r="AZ153" s="20"/>
      <c r="BA153" s="20"/>
      <c r="BB153" s="20"/>
      <c r="BC153" s="20"/>
      <c r="BD153" s="315"/>
      <c r="BE153" s="20"/>
      <c r="BF153" s="20"/>
      <c r="BG153" s="20"/>
      <c r="BH153" s="20"/>
      <c r="BI153" s="315"/>
      <c r="BJ153" s="20"/>
      <c r="BK153" s="20"/>
      <c r="BL153" s="20"/>
      <c r="BM153" s="20"/>
      <c r="BN153" s="315"/>
      <c r="BO153" s="20"/>
      <c r="BP153" s="20"/>
      <c r="BQ153" s="20"/>
      <c r="BR153" s="20"/>
      <c r="BS153" s="315"/>
      <c r="BT153" s="20"/>
      <c r="BU153" s="20"/>
      <c r="BV153" s="20"/>
      <c r="BW153" s="20"/>
      <c r="BX153" s="315"/>
      <c r="BY153" s="20"/>
      <c r="BZ153" s="20"/>
      <c r="CA153" s="20"/>
      <c r="CB153" s="20"/>
      <c r="CC153" s="315"/>
      <c r="CD153" s="20"/>
      <c r="CE153" s="20"/>
      <c r="CF153" s="20"/>
      <c r="CG153" s="20"/>
      <c r="CH153" s="315"/>
      <c r="CI153" s="20"/>
      <c r="CJ153" s="20"/>
      <c r="CK153" s="20"/>
      <c r="CL153" s="20"/>
      <c r="CM153" s="315"/>
      <c r="CN153" s="20"/>
      <c r="CO153" s="20"/>
      <c r="CP153" s="20"/>
      <c r="CQ153" s="20"/>
      <c r="CR153" s="315"/>
      <c r="CS153" s="20"/>
      <c r="CT153" s="20"/>
      <c r="CU153" s="20"/>
      <c r="CV153" s="20"/>
      <c r="CW153" s="315"/>
      <c r="CX153" s="20"/>
      <c r="CY153" s="20"/>
      <c r="CZ153" s="20"/>
      <c r="DA153" s="20"/>
      <c r="DB153" s="315"/>
      <c r="DC153" s="20"/>
      <c r="DD153" s="20"/>
      <c r="DE153" s="20"/>
      <c r="DF153" s="20"/>
      <c r="DG153" s="315"/>
      <c r="DH153" s="20"/>
      <c r="DI153" s="20"/>
      <c r="DJ153" s="20"/>
      <c r="DK153" s="20"/>
      <c r="DL153" s="315"/>
      <c r="DM153" s="20"/>
      <c r="DN153" s="20"/>
      <c r="DO153" s="20"/>
      <c r="DP153" s="20"/>
      <c r="DQ153" s="315"/>
      <c r="DR153" s="20"/>
      <c r="DS153" s="20"/>
      <c r="DT153" s="20"/>
      <c r="DU153" s="20"/>
      <c r="DV153" s="315"/>
      <c r="DW153" s="20"/>
      <c r="DX153" s="20"/>
      <c r="DY153" s="20"/>
      <c r="DZ153" s="20"/>
      <c r="EA153" s="315"/>
      <c r="EB153" s="20"/>
      <c r="EC153" s="20"/>
      <c r="ED153" s="20"/>
      <c r="EE153" s="20"/>
      <c r="EF153" s="315"/>
      <c r="EG153" s="20"/>
      <c r="EH153" s="20"/>
      <c r="EI153" s="20"/>
      <c r="EJ153" s="20"/>
      <c r="EK153" s="315"/>
      <c r="EL153" s="20"/>
      <c r="EM153" s="20"/>
      <c r="EP153" s="151"/>
    </row>
    <row r="154" spans="4:146" x14ac:dyDescent="0.3">
      <c r="D154" s="151" t="s">
        <v>426</v>
      </c>
      <c r="F154" s="402"/>
      <c r="H154" s="20">
        <v>0</v>
      </c>
      <c r="I154" s="20"/>
      <c r="J154" s="20"/>
      <c r="K154" s="315"/>
      <c r="L154" s="20"/>
      <c r="M154" s="20">
        <v>0</v>
      </c>
      <c r="N154" s="20">
        <v>0</v>
      </c>
      <c r="O154" s="20"/>
      <c r="P154" s="315"/>
      <c r="R154" s="20">
        <v>0</v>
      </c>
      <c r="S154" s="20"/>
      <c r="T154" s="20"/>
      <c r="U154" s="315"/>
      <c r="W154" s="20">
        <v>0</v>
      </c>
      <c r="X154" s="20"/>
      <c r="Y154" s="20"/>
      <c r="Z154" s="315"/>
      <c r="AB154" s="20">
        <v>0</v>
      </c>
      <c r="AC154" s="20"/>
      <c r="AD154" s="20"/>
      <c r="AE154" s="315"/>
      <c r="AG154" s="20">
        <v>0</v>
      </c>
      <c r="AH154" s="20"/>
      <c r="AI154" s="20"/>
      <c r="AJ154" s="315"/>
      <c r="AL154" s="20">
        <v>0</v>
      </c>
      <c r="AM154" s="20"/>
      <c r="AN154" s="20"/>
      <c r="AO154" s="315"/>
      <c r="AQ154" s="20">
        <v>0</v>
      </c>
      <c r="AR154" s="20"/>
      <c r="AS154" s="20"/>
      <c r="AT154" s="315"/>
      <c r="AV154" s="20">
        <v>0</v>
      </c>
      <c r="AW154" s="20"/>
      <c r="AX154" s="20"/>
      <c r="AY154" s="315"/>
      <c r="BA154" s="20">
        <v>0</v>
      </c>
      <c r="BB154" s="20"/>
      <c r="BC154" s="20"/>
      <c r="BD154" s="315"/>
      <c r="BF154" s="20">
        <v>0</v>
      </c>
      <c r="BG154" s="20"/>
      <c r="BH154" s="20"/>
      <c r="BI154" s="315"/>
      <c r="BK154" s="20">
        <v>0</v>
      </c>
      <c r="BL154" s="20"/>
      <c r="BM154" s="20"/>
      <c r="BN154" s="315"/>
      <c r="BP154" s="20">
        <v>0</v>
      </c>
      <c r="BQ154" s="20"/>
      <c r="BR154" s="20"/>
      <c r="BS154" s="315"/>
      <c r="BU154" s="20">
        <v>0</v>
      </c>
      <c r="BV154" s="20"/>
      <c r="BW154" s="20"/>
      <c r="BX154" s="315"/>
      <c r="BZ154" s="20">
        <v>71902</v>
      </c>
      <c r="CA154" s="20"/>
      <c r="CB154" s="20"/>
      <c r="CC154" s="315"/>
      <c r="CD154" s="20"/>
      <c r="CE154" s="143">
        <v>71902</v>
      </c>
      <c r="CF154" s="20">
        <v>0</v>
      </c>
      <c r="CG154" s="20"/>
      <c r="CH154" s="315"/>
      <c r="CJ154" s="143">
        <v>0</v>
      </c>
      <c r="CK154" s="20"/>
      <c r="CL154" s="20"/>
      <c r="CM154" s="315"/>
      <c r="CO154" s="143">
        <v>0</v>
      </c>
      <c r="CP154" s="20"/>
      <c r="CQ154" s="20"/>
      <c r="CR154" s="315"/>
      <c r="CT154" s="143">
        <v>0</v>
      </c>
      <c r="CU154" s="20"/>
      <c r="CV154" s="20"/>
      <c r="CW154" s="315"/>
      <c r="CY154" s="143">
        <v>0</v>
      </c>
      <c r="CZ154" s="20"/>
      <c r="DA154" s="20"/>
      <c r="DB154" s="315"/>
      <c r="DD154" s="143">
        <v>0</v>
      </c>
      <c r="DE154" s="20"/>
      <c r="DF154" s="20"/>
      <c r="DG154" s="315"/>
      <c r="DI154" s="143">
        <v>0</v>
      </c>
      <c r="DJ154" s="20"/>
      <c r="DK154" s="20"/>
      <c r="DL154" s="315"/>
      <c r="DN154" s="143">
        <v>0</v>
      </c>
      <c r="DO154" s="20"/>
      <c r="DP154" s="20"/>
      <c r="DQ154" s="315"/>
      <c r="DS154" s="143">
        <v>0</v>
      </c>
      <c r="DT154" s="20"/>
      <c r="DU154" s="20"/>
      <c r="DV154" s="315"/>
      <c r="DX154" s="143">
        <v>0</v>
      </c>
      <c r="DY154" s="20"/>
      <c r="DZ154" s="20"/>
      <c r="EA154" s="315"/>
      <c r="EC154" s="143">
        <v>0</v>
      </c>
      <c r="ED154" s="20"/>
      <c r="EE154" s="20"/>
      <c r="EF154" s="315"/>
      <c r="EH154" s="20">
        <v>0</v>
      </c>
      <c r="EI154" s="20"/>
      <c r="EJ154" s="20"/>
      <c r="EK154" s="315"/>
      <c r="EM154" s="20">
        <v>71902</v>
      </c>
      <c r="EN154" s="20"/>
      <c r="EP154" s="151"/>
    </row>
    <row r="155" spans="4:146" x14ac:dyDescent="0.3">
      <c r="D155" s="151" t="s">
        <v>416</v>
      </c>
      <c r="E155" s="413"/>
      <c r="F155" s="402"/>
      <c r="G155" s="477"/>
      <c r="H155" s="481">
        <v>0</v>
      </c>
      <c r="I155" s="479"/>
      <c r="J155" s="20"/>
      <c r="K155" s="315"/>
      <c r="L155" s="480"/>
      <c r="M155" s="481">
        <v>0</v>
      </c>
      <c r="N155" s="479"/>
      <c r="O155" s="8"/>
      <c r="P155" s="315"/>
      <c r="Q155" s="477"/>
      <c r="R155" s="481">
        <v>0</v>
      </c>
      <c r="S155" s="479"/>
      <c r="T155" s="20"/>
      <c r="U155" s="315"/>
      <c r="V155" s="477"/>
      <c r="W155" s="481">
        <v>0</v>
      </c>
      <c r="X155" s="479"/>
      <c r="Y155" s="20"/>
      <c r="Z155" s="315"/>
      <c r="AA155" s="477"/>
      <c r="AB155" s="481">
        <v>0</v>
      </c>
      <c r="AC155" s="479"/>
      <c r="AD155" s="20"/>
      <c r="AE155" s="315"/>
      <c r="AF155" s="477"/>
      <c r="AG155" s="481">
        <v>0</v>
      </c>
      <c r="AH155" s="479"/>
      <c r="AI155" s="20"/>
      <c r="AJ155" s="315"/>
      <c r="AK155" s="477"/>
      <c r="AL155" s="481">
        <v>0</v>
      </c>
      <c r="AM155" s="479"/>
      <c r="AN155" s="20"/>
      <c r="AO155" s="315"/>
      <c r="AP155" s="477"/>
      <c r="AQ155" s="481">
        <v>0</v>
      </c>
      <c r="AR155" s="479"/>
      <c r="AS155" s="20"/>
      <c r="AT155" s="315"/>
      <c r="AU155" s="477"/>
      <c r="AV155" s="481">
        <v>0</v>
      </c>
      <c r="AW155" s="479"/>
      <c r="AX155" s="20"/>
      <c r="AY155" s="315"/>
      <c r="AZ155" s="477"/>
      <c r="BA155" s="481">
        <v>0</v>
      </c>
      <c r="BB155" s="479"/>
      <c r="BC155" s="20"/>
      <c r="BD155" s="315"/>
      <c r="BE155" s="477"/>
      <c r="BF155" s="481">
        <v>0</v>
      </c>
      <c r="BG155" s="479"/>
      <c r="BH155" s="20"/>
      <c r="BI155" s="315"/>
      <c r="BJ155" s="477"/>
      <c r="BK155" s="481">
        <v>0</v>
      </c>
      <c r="BL155" s="479"/>
      <c r="BM155" s="20"/>
      <c r="BN155" s="315"/>
      <c r="BO155" s="477"/>
      <c r="BP155" s="481">
        <v>0</v>
      </c>
      <c r="BQ155" s="479"/>
      <c r="BR155" s="20"/>
      <c r="BS155" s="315"/>
      <c r="BT155" s="477"/>
      <c r="BU155" s="481">
        <v>0</v>
      </c>
      <c r="BV155" s="479"/>
      <c r="BW155" s="20"/>
      <c r="BX155" s="315"/>
      <c r="BY155" s="477"/>
      <c r="BZ155" s="481">
        <v>71902</v>
      </c>
      <c r="CA155" s="479"/>
      <c r="CB155" s="20"/>
      <c r="CC155" s="315"/>
      <c r="CD155" s="480"/>
      <c r="CE155" s="481">
        <v>71902</v>
      </c>
      <c r="CF155" s="479"/>
      <c r="CG155" s="8"/>
      <c r="CH155" s="315"/>
      <c r="CI155" s="477"/>
      <c r="CJ155" s="481">
        <v>0</v>
      </c>
      <c r="CK155" s="479"/>
      <c r="CL155" s="20"/>
      <c r="CM155" s="315"/>
      <c r="CN155" s="477"/>
      <c r="CO155" s="481">
        <v>0</v>
      </c>
      <c r="CP155" s="479"/>
      <c r="CQ155" s="20"/>
      <c r="CR155" s="315"/>
      <c r="CS155" s="477"/>
      <c r="CT155" s="481">
        <v>0</v>
      </c>
      <c r="CU155" s="479"/>
      <c r="CV155" s="20"/>
      <c r="CW155" s="315"/>
      <c r="CX155" s="477"/>
      <c r="CY155" s="481">
        <v>0</v>
      </c>
      <c r="CZ155" s="479"/>
      <c r="DA155" s="20"/>
      <c r="DB155" s="315"/>
      <c r="DC155" s="477"/>
      <c r="DD155" s="481">
        <v>0</v>
      </c>
      <c r="DE155" s="479"/>
      <c r="DF155" s="20"/>
      <c r="DG155" s="315"/>
      <c r="DH155" s="477"/>
      <c r="DI155" s="481">
        <v>0</v>
      </c>
      <c r="DJ155" s="479"/>
      <c r="DK155" s="20"/>
      <c r="DL155" s="315"/>
      <c r="DM155" s="477"/>
      <c r="DN155" s="481">
        <v>0</v>
      </c>
      <c r="DO155" s="479"/>
      <c r="DP155" s="20"/>
      <c r="DQ155" s="315"/>
      <c r="DR155" s="477"/>
      <c r="DS155" s="481">
        <v>0</v>
      </c>
      <c r="DT155" s="479"/>
      <c r="DU155" s="20"/>
      <c r="DV155" s="315"/>
      <c r="DW155" s="477"/>
      <c r="DX155" s="481">
        <v>0</v>
      </c>
      <c r="DY155" s="479"/>
      <c r="DZ155" s="20"/>
      <c r="EA155" s="315"/>
      <c r="EB155" s="477"/>
      <c r="EC155" s="481">
        <v>0</v>
      </c>
      <c r="ED155" s="479"/>
      <c r="EE155" s="20"/>
      <c r="EF155" s="315"/>
      <c r="EG155" s="477"/>
      <c r="EH155" s="481">
        <v>0</v>
      </c>
      <c r="EI155" s="479"/>
      <c r="EJ155" s="20"/>
      <c r="EK155" s="315"/>
      <c r="EL155" s="477"/>
      <c r="EM155" s="481">
        <v>71902</v>
      </c>
      <c r="EN155" s="479"/>
      <c r="EP155" s="151"/>
    </row>
    <row r="156" spans="4:146" hidden="1" x14ac:dyDescent="0.3">
      <c r="D156" s="151"/>
      <c r="E156" s="413"/>
      <c r="F156" s="402"/>
      <c r="H156" s="20"/>
      <c r="I156" s="20"/>
      <c r="J156" s="20"/>
      <c r="K156" s="315"/>
      <c r="L156" s="20"/>
      <c r="M156" s="20"/>
      <c r="N156" s="20"/>
      <c r="O156" s="20"/>
      <c r="P156" s="315"/>
      <c r="Q156" s="20"/>
      <c r="R156" s="20"/>
      <c r="S156" s="20"/>
      <c r="T156" s="20"/>
      <c r="U156" s="315"/>
      <c r="V156" s="20"/>
      <c r="W156" s="20"/>
      <c r="X156" s="20"/>
      <c r="Y156" s="20"/>
      <c r="Z156" s="315"/>
      <c r="AA156" s="20"/>
      <c r="AB156" s="20"/>
      <c r="AC156" s="20"/>
      <c r="AD156" s="20"/>
      <c r="AE156" s="315"/>
      <c r="AF156" s="20"/>
      <c r="AG156" s="20"/>
      <c r="AH156" s="20"/>
      <c r="AI156" s="20"/>
      <c r="AJ156" s="315"/>
      <c r="AK156" s="20"/>
      <c r="AL156" s="20"/>
      <c r="AM156" s="20"/>
      <c r="AN156" s="20"/>
      <c r="AO156" s="315"/>
      <c r="AP156" s="20"/>
      <c r="AQ156" s="20"/>
      <c r="AR156" s="20"/>
      <c r="AS156" s="20"/>
      <c r="AT156" s="315"/>
      <c r="AU156" s="20"/>
      <c r="AV156" s="20"/>
      <c r="AW156" s="20"/>
      <c r="AX156" s="20"/>
      <c r="AY156" s="315"/>
      <c r="AZ156" s="20"/>
      <c r="BA156" s="20"/>
      <c r="BB156" s="20"/>
      <c r="BC156" s="20"/>
      <c r="BD156" s="315"/>
      <c r="BE156" s="20"/>
      <c r="BF156" s="20"/>
      <c r="BG156" s="20"/>
      <c r="BH156" s="20"/>
      <c r="BI156" s="315"/>
      <c r="BJ156" s="20"/>
      <c r="BK156" s="20"/>
      <c r="BL156" s="20"/>
      <c r="BM156" s="20"/>
      <c r="BN156" s="315"/>
      <c r="BO156" s="20"/>
      <c r="BP156" s="20"/>
      <c r="BQ156" s="20"/>
      <c r="BR156" s="20"/>
      <c r="BS156" s="315"/>
      <c r="BT156" s="20"/>
      <c r="BU156" s="20"/>
      <c r="BV156" s="20"/>
      <c r="BW156" s="20"/>
      <c r="BX156" s="315"/>
      <c r="BY156" s="20"/>
      <c r="BZ156" s="20"/>
      <c r="CA156" s="20"/>
      <c r="CB156" s="20"/>
      <c r="CC156" s="315"/>
      <c r="CD156" s="20"/>
      <c r="CE156" s="20"/>
      <c r="CF156" s="20"/>
      <c r="CG156" s="20"/>
      <c r="CH156" s="315"/>
      <c r="CI156" s="20"/>
      <c r="CJ156" s="20"/>
      <c r="CK156" s="20"/>
      <c r="CL156" s="20"/>
      <c r="CM156" s="315"/>
      <c r="CN156" s="20"/>
      <c r="CO156" s="20"/>
      <c r="CP156" s="20"/>
      <c r="CQ156" s="20"/>
      <c r="CR156" s="315"/>
      <c r="CS156" s="20"/>
      <c r="CT156" s="20"/>
      <c r="CU156" s="20"/>
      <c r="CV156" s="20"/>
      <c r="CW156" s="315"/>
      <c r="CX156" s="20"/>
      <c r="CY156" s="20"/>
      <c r="CZ156" s="20"/>
      <c r="DA156" s="20"/>
      <c r="DB156" s="315"/>
      <c r="DC156" s="20"/>
      <c r="DD156" s="20"/>
      <c r="DE156" s="20"/>
      <c r="DF156" s="20"/>
      <c r="DG156" s="315"/>
      <c r="DH156" s="20"/>
      <c r="DI156" s="20"/>
      <c r="DJ156" s="20"/>
      <c r="DK156" s="20"/>
      <c r="DL156" s="315"/>
      <c r="DM156" s="20"/>
      <c r="DN156" s="20"/>
      <c r="DO156" s="20"/>
      <c r="DP156" s="20"/>
      <c r="DQ156" s="315"/>
      <c r="DR156" s="20"/>
      <c r="DS156" s="20"/>
      <c r="DT156" s="20"/>
      <c r="DU156" s="20"/>
      <c r="DV156" s="315"/>
      <c r="DW156" s="20"/>
      <c r="DX156" s="20"/>
      <c r="DY156" s="20"/>
      <c r="DZ156" s="20"/>
      <c r="EA156" s="315"/>
      <c r="EB156" s="20"/>
      <c r="EC156" s="20"/>
      <c r="ED156" s="20"/>
      <c r="EE156" s="20"/>
      <c r="EF156" s="315"/>
      <c r="EG156" s="20"/>
      <c r="EH156" s="20"/>
      <c r="EI156" s="20"/>
      <c r="EJ156" s="20"/>
      <c r="EK156" s="315"/>
      <c r="EL156" s="20"/>
      <c r="EM156" s="20"/>
      <c r="EP156" s="151"/>
    </row>
    <row r="157" spans="4:146" hidden="1" x14ac:dyDescent="0.3">
      <c r="D157" s="151" t="s">
        <v>427</v>
      </c>
      <c r="E157" s="413"/>
      <c r="F157" s="402"/>
      <c r="H157" s="20">
        <v>0</v>
      </c>
      <c r="I157" s="20"/>
      <c r="J157" s="20"/>
      <c r="K157" s="315"/>
      <c r="L157" s="20"/>
      <c r="M157" s="20">
        <v>0</v>
      </c>
      <c r="N157" s="20">
        <v>0</v>
      </c>
      <c r="O157" s="20"/>
      <c r="P157" s="315"/>
      <c r="R157" s="20">
        <v>0</v>
      </c>
      <c r="S157" s="20"/>
      <c r="T157" s="20"/>
      <c r="U157" s="315"/>
      <c r="W157" s="20">
        <v>0</v>
      </c>
      <c r="X157" s="20"/>
      <c r="Y157" s="20"/>
      <c r="Z157" s="315"/>
      <c r="AB157" s="20">
        <v>0</v>
      </c>
      <c r="AC157" s="20"/>
      <c r="AD157" s="20"/>
      <c r="AE157" s="315"/>
      <c r="AG157" s="20">
        <v>0</v>
      </c>
      <c r="AH157" s="20"/>
      <c r="AI157" s="20"/>
      <c r="AJ157" s="315"/>
      <c r="AL157" s="20">
        <v>0</v>
      </c>
      <c r="AM157" s="20"/>
      <c r="AN157" s="20"/>
      <c r="AO157" s="315"/>
      <c r="AQ157" s="20">
        <v>0</v>
      </c>
      <c r="AR157" s="20"/>
      <c r="AS157" s="20"/>
      <c r="AT157" s="315"/>
      <c r="AV157" s="20">
        <v>0</v>
      </c>
      <c r="AW157" s="20"/>
      <c r="AX157" s="20"/>
      <c r="AY157" s="315"/>
      <c r="BA157" s="20">
        <v>0</v>
      </c>
      <c r="BB157" s="20"/>
      <c r="BC157" s="20"/>
      <c r="BD157" s="315"/>
      <c r="BF157" s="20">
        <v>0</v>
      </c>
      <c r="BG157" s="20"/>
      <c r="BH157" s="20"/>
      <c r="BI157" s="315"/>
      <c r="BK157" s="20">
        <v>0</v>
      </c>
      <c r="BL157" s="20"/>
      <c r="BM157" s="20"/>
      <c r="BN157" s="315"/>
      <c r="BP157" s="20">
        <v>0</v>
      </c>
      <c r="BQ157" s="20"/>
      <c r="BR157" s="20"/>
      <c r="BS157" s="315"/>
      <c r="BU157" s="20">
        <v>0</v>
      </c>
      <c r="BV157" s="20"/>
      <c r="BW157" s="20"/>
      <c r="BX157" s="315"/>
      <c r="BZ157" s="20">
        <v>0</v>
      </c>
      <c r="CA157" s="20"/>
      <c r="CB157" s="20"/>
      <c r="CC157" s="315"/>
      <c r="CD157" s="20"/>
      <c r="CE157" s="143">
        <v>0</v>
      </c>
      <c r="CF157" s="20">
        <v>0</v>
      </c>
      <c r="CG157" s="20"/>
      <c r="CH157" s="315"/>
      <c r="CJ157" s="143">
        <v>0</v>
      </c>
      <c r="CK157" s="20"/>
      <c r="CL157" s="20"/>
      <c r="CM157" s="315"/>
      <c r="CO157" s="143">
        <v>0</v>
      </c>
      <c r="CP157" s="20"/>
      <c r="CQ157" s="20"/>
      <c r="CR157" s="315"/>
      <c r="CT157" s="143">
        <v>0</v>
      </c>
      <c r="CU157" s="20"/>
      <c r="CV157" s="20"/>
      <c r="CW157" s="315"/>
      <c r="CY157" s="143">
        <v>0</v>
      </c>
      <c r="CZ157" s="20"/>
      <c r="DA157" s="20"/>
      <c r="DB157" s="315"/>
      <c r="DD157" s="143">
        <v>0</v>
      </c>
      <c r="DE157" s="20"/>
      <c r="DF157" s="20"/>
      <c r="DG157" s="315"/>
      <c r="DI157" s="143">
        <v>0</v>
      </c>
      <c r="DJ157" s="20"/>
      <c r="DK157" s="20"/>
      <c r="DL157" s="315"/>
      <c r="DN157" s="143">
        <v>0</v>
      </c>
      <c r="DO157" s="20"/>
      <c r="DP157" s="20"/>
      <c r="DQ157" s="315"/>
      <c r="DS157" s="143">
        <v>0</v>
      </c>
      <c r="DT157" s="20"/>
      <c r="DU157" s="20"/>
      <c r="DV157" s="315"/>
      <c r="DX157" s="143">
        <v>0</v>
      </c>
      <c r="DY157" s="20"/>
      <c r="DZ157" s="20"/>
      <c r="EA157" s="315"/>
      <c r="EC157" s="143">
        <v>0</v>
      </c>
      <c r="ED157" s="20"/>
      <c r="EE157" s="20"/>
      <c r="EF157" s="315"/>
      <c r="EH157" s="20">
        <v>0</v>
      </c>
      <c r="EI157" s="20"/>
      <c r="EJ157" s="20"/>
      <c r="EK157" s="315"/>
      <c r="EM157" s="20">
        <v>0</v>
      </c>
      <c r="EN157" s="20"/>
      <c r="EP157" s="151"/>
    </row>
    <row r="158" spans="4:146" hidden="1" x14ac:dyDescent="0.3">
      <c r="D158" s="151" t="s">
        <v>416</v>
      </c>
      <c r="F158" s="402"/>
      <c r="G158" s="477"/>
      <c r="H158" s="481">
        <v>0</v>
      </c>
      <c r="I158" s="479"/>
      <c r="J158" s="20"/>
      <c r="K158" s="315"/>
      <c r="L158" s="480"/>
      <c r="M158" s="481">
        <v>0</v>
      </c>
      <c r="N158" s="479"/>
      <c r="O158" s="8"/>
      <c r="P158" s="315"/>
      <c r="Q158" s="477"/>
      <c r="R158" s="481">
        <v>0</v>
      </c>
      <c r="S158" s="479"/>
      <c r="T158" s="20"/>
      <c r="U158" s="315"/>
      <c r="V158" s="477"/>
      <c r="W158" s="481">
        <v>0</v>
      </c>
      <c r="X158" s="479"/>
      <c r="Y158" s="20"/>
      <c r="Z158" s="315"/>
      <c r="AA158" s="477"/>
      <c r="AB158" s="481">
        <v>0</v>
      </c>
      <c r="AC158" s="479"/>
      <c r="AD158" s="20"/>
      <c r="AE158" s="315"/>
      <c r="AF158" s="477"/>
      <c r="AG158" s="481">
        <v>0</v>
      </c>
      <c r="AH158" s="479"/>
      <c r="AI158" s="20"/>
      <c r="AJ158" s="315"/>
      <c r="AK158" s="477"/>
      <c r="AL158" s="481">
        <v>0</v>
      </c>
      <c r="AM158" s="479"/>
      <c r="AN158" s="20"/>
      <c r="AO158" s="315"/>
      <c r="AP158" s="477"/>
      <c r="AQ158" s="481">
        <v>0</v>
      </c>
      <c r="AR158" s="479"/>
      <c r="AS158" s="20"/>
      <c r="AT158" s="315"/>
      <c r="AU158" s="477"/>
      <c r="AV158" s="481">
        <v>0</v>
      </c>
      <c r="AW158" s="479"/>
      <c r="AX158" s="20"/>
      <c r="AY158" s="315"/>
      <c r="AZ158" s="477"/>
      <c r="BA158" s="481">
        <v>0</v>
      </c>
      <c r="BB158" s="479"/>
      <c r="BC158" s="20"/>
      <c r="BD158" s="315"/>
      <c r="BE158" s="477"/>
      <c r="BF158" s="481">
        <v>0</v>
      </c>
      <c r="BG158" s="479"/>
      <c r="BH158" s="20"/>
      <c r="BI158" s="315"/>
      <c r="BJ158" s="477"/>
      <c r="BK158" s="481">
        <v>0</v>
      </c>
      <c r="BL158" s="479"/>
      <c r="BM158" s="20"/>
      <c r="BN158" s="315"/>
      <c r="BO158" s="477"/>
      <c r="BP158" s="481">
        <v>0</v>
      </c>
      <c r="BQ158" s="479"/>
      <c r="BR158" s="20"/>
      <c r="BS158" s="315"/>
      <c r="BT158" s="477"/>
      <c r="BU158" s="481">
        <v>0</v>
      </c>
      <c r="BV158" s="479"/>
      <c r="BW158" s="20"/>
      <c r="BX158" s="315"/>
      <c r="BY158" s="477"/>
      <c r="BZ158" s="481">
        <v>0</v>
      </c>
      <c r="CA158" s="479"/>
      <c r="CB158" s="20"/>
      <c r="CC158" s="315"/>
      <c r="CD158" s="480"/>
      <c r="CE158" s="481">
        <v>0</v>
      </c>
      <c r="CF158" s="479"/>
      <c r="CG158" s="8"/>
      <c r="CH158" s="315"/>
      <c r="CI158" s="477"/>
      <c r="CJ158" s="481">
        <v>0</v>
      </c>
      <c r="CK158" s="479"/>
      <c r="CL158" s="20"/>
      <c r="CM158" s="315"/>
      <c r="CN158" s="477"/>
      <c r="CO158" s="481">
        <v>0</v>
      </c>
      <c r="CP158" s="479"/>
      <c r="CQ158" s="20"/>
      <c r="CR158" s="315"/>
      <c r="CS158" s="477"/>
      <c r="CT158" s="481">
        <v>0</v>
      </c>
      <c r="CU158" s="479"/>
      <c r="CV158" s="20"/>
      <c r="CW158" s="315"/>
      <c r="CX158" s="477"/>
      <c r="CY158" s="481">
        <v>0</v>
      </c>
      <c r="CZ158" s="479"/>
      <c r="DA158" s="20"/>
      <c r="DB158" s="315"/>
      <c r="DC158" s="477"/>
      <c r="DD158" s="481">
        <v>0</v>
      </c>
      <c r="DE158" s="479"/>
      <c r="DF158" s="20"/>
      <c r="DG158" s="315"/>
      <c r="DH158" s="477"/>
      <c r="DI158" s="481">
        <v>0</v>
      </c>
      <c r="DJ158" s="479"/>
      <c r="DK158" s="20"/>
      <c r="DL158" s="315"/>
      <c r="DM158" s="477"/>
      <c r="DN158" s="481">
        <v>0</v>
      </c>
      <c r="DO158" s="479"/>
      <c r="DP158" s="20"/>
      <c r="DQ158" s="315"/>
      <c r="DR158" s="477"/>
      <c r="DS158" s="481">
        <v>0</v>
      </c>
      <c r="DT158" s="479"/>
      <c r="DU158" s="20"/>
      <c r="DV158" s="315"/>
      <c r="DW158" s="477"/>
      <c r="DX158" s="481">
        <v>0</v>
      </c>
      <c r="DY158" s="479"/>
      <c r="DZ158" s="20"/>
      <c r="EA158" s="315"/>
      <c r="EB158" s="477"/>
      <c r="EC158" s="481">
        <v>0</v>
      </c>
      <c r="ED158" s="479"/>
      <c r="EE158" s="20"/>
      <c r="EF158" s="315"/>
      <c r="EG158" s="477"/>
      <c r="EH158" s="481">
        <v>0</v>
      </c>
      <c r="EI158" s="479"/>
      <c r="EJ158" s="20"/>
      <c r="EK158" s="315"/>
      <c r="EL158" s="477"/>
      <c r="EM158" s="481">
        <v>0</v>
      </c>
      <c r="EN158" s="479"/>
      <c r="EP158" s="151"/>
    </row>
    <row r="159" spans="4:146" hidden="1" x14ac:dyDescent="0.3">
      <c r="D159" s="151"/>
      <c r="F159" s="402"/>
      <c r="H159" s="20"/>
      <c r="I159" s="20"/>
      <c r="J159" s="20"/>
      <c r="K159" s="315"/>
      <c r="L159" s="20"/>
      <c r="M159" s="20"/>
      <c r="N159" s="20"/>
      <c r="O159" s="20"/>
      <c r="P159" s="315"/>
      <c r="Q159" s="20"/>
      <c r="R159" s="20"/>
      <c r="S159" s="20"/>
      <c r="T159" s="20"/>
      <c r="U159" s="315"/>
      <c r="V159" s="20"/>
      <c r="W159" s="20"/>
      <c r="X159" s="20"/>
      <c r="Y159" s="20"/>
      <c r="Z159" s="315"/>
      <c r="AA159" s="20"/>
      <c r="AB159" s="20"/>
      <c r="AC159" s="20"/>
      <c r="AD159" s="20"/>
      <c r="AE159" s="315"/>
      <c r="AF159" s="20"/>
      <c r="AG159" s="20"/>
      <c r="AH159" s="20"/>
      <c r="AI159" s="20"/>
      <c r="AJ159" s="315"/>
      <c r="AK159" s="20"/>
      <c r="AL159" s="20"/>
      <c r="AM159" s="20"/>
      <c r="AN159" s="20"/>
      <c r="AO159" s="315"/>
      <c r="AP159" s="20"/>
      <c r="AQ159" s="20"/>
      <c r="AR159" s="20"/>
      <c r="AS159" s="20"/>
      <c r="AT159" s="315"/>
      <c r="AU159" s="20"/>
      <c r="AV159" s="20"/>
      <c r="AW159" s="20"/>
      <c r="AX159" s="20"/>
      <c r="AY159" s="315"/>
      <c r="AZ159" s="20"/>
      <c r="BA159" s="20"/>
      <c r="BB159" s="20"/>
      <c r="BC159" s="20"/>
      <c r="BD159" s="315"/>
      <c r="BE159" s="20"/>
      <c r="BF159" s="20"/>
      <c r="BG159" s="20"/>
      <c r="BH159" s="20"/>
      <c r="BI159" s="315"/>
      <c r="BJ159" s="20"/>
      <c r="BK159" s="20"/>
      <c r="BL159" s="20"/>
      <c r="BM159" s="20"/>
      <c r="BN159" s="315"/>
      <c r="BO159" s="20"/>
      <c r="BP159" s="20"/>
      <c r="BQ159" s="20"/>
      <c r="BR159" s="20"/>
      <c r="BS159" s="315"/>
      <c r="BT159" s="20"/>
      <c r="BU159" s="20"/>
      <c r="BV159" s="20"/>
      <c r="BW159" s="20"/>
      <c r="BX159" s="315"/>
      <c r="BY159" s="20"/>
      <c r="BZ159" s="20"/>
      <c r="CA159" s="20"/>
      <c r="CB159" s="20"/>
      <c r="CC159" s="315"/>
      <c r="CD159" s="20"/>
      <c r="CE159" s="20"/>
      <c r="CF159" s="20"/>
      <c r="CG159" s="20"/>
      <c r="CH159" s="315"/>
      <c r="CI159" s="20"/>
      <c r="CJ159" s="20"/>
      <c r="CK159" s="20"/>
      <c r="CL159" s="20"/>
      <c r="CM159" s="315"/>
      <c r="CN159" s="20"/>
      <c r="CO159" s="20"/>
      <c r="CP159" s="20"/>
      <c r="CQ159" s="20"/>
      <c r="CR159" s="315"/>
      <c r="CS159" s="20"/>
      <c r="CT159" s="20"/>
      <c r="CU159" s="20"/>
      <c r="CV159" s="20"/>
      <c r="CW159" s="315"/>
      <c r="CX159" s="20"/>
      <c r="CY159" s="20"/>
      <c r="CZ159" s="20"/>
      <c r="DA159" s="20"/>
      <c r="DB159" s="315"/>
      <c r="DC159" s="20"/>
      <c r="DD159" s="20"/>
      <c r="DE159" s="20"/>
      <c r="DF159" s="20"/>
      <c r="DG159" s="315"/>
      <c r="DH159" s="20"/>
      <c r="DI159" s="20"/>
      <c r="DJ159" s="20"/>
      <c r="DK159" s="20"/>
      <c r="DL159" s="315"/>
      <c r="DM159" s="20"/>
      <c r="DN159" s="20"/>
      <c r="DO159" s="20"/>
      <c r="DP159" s="20"/>
      <c r="DQ159" s="315"/>
      <c r="DR159" s="20"/>
      <c r="DS159" s="20"/>
      <c r="DT159" s="20"/>
      <c r="DU159" s="20"/>
      <c r="DV159" s="315"/>
      <c r="DW159" s="20"/>
      <c r="DX159" s="20"/>
      <c r="DY159" s="20"/>
      <c r="DZ159" s="20"/>
      <c r="EA159" s="315"/>
      <c r="EB159" s="20"/>
      <c r="EC159" s="20"/>
      <c r="ED159" s="20"/>
      <c r="EE159" s="20"/>
      <c r="EF159" s="315"/>
      <c r="EG159" s="20"/>
      <c r="EH159" s="20"/>
      <c r="EI159" s="20"/>
      <c r="EJ159" s="20"/>
      <c r="EK159" s="315"/>
      <c r="EL159" s="20"/>
      <c r="EM159" s="20"/>
      <c r="EP159" s="151"/>
    </row>
    <row r="160" spans="4:146" hidden="1" x14ac:dyDescent="0.3">
      <c r="D160" s="151" t="s">
        <v>428</v>
      </c>
      <c r="F160" s="402"/>
      <c r="H160" s="20">
        <v>0</v>
      </c>
      <c r="I160" s="20"/>
      <c r="J160" s="20"/>
      <c r="K160" s="315"/>
      <c r="L160" s="20"/>
      <c r="M160" s="20">
        <v>0</v>
      </c>
      <c r="N160" s="20"/>
      <c r="O160" s="20"/>
      <c r="P160" s="315"/>
      <c r="Q160" s="20"/>
      <c r="R160" s="20">
        <v>0</v>
      </c>
      <c r="S160" s="20"/>
      <c r="T160" s="20"/>
      <c r="U160" s="315"/>
      <c r="V160" s="20"/>
      <c r="W160" s="20">
        <v>0</v>
      </c>
      <c r="X160" s="20"/>
      <c r="Y160" s="20"/>
      <c r="Z160" s="315"/>
      <c r="AA160" s="20"/>
      <c r="AB160" s="20">
        <v>0</v>
      </c>
      <c r="AC160" s="20"/>
      <c r="AD160" s="20"/>
      <c r="AE160" s="315"/>
      <c r="AF160" s="20"/>
      <c r="AG160" s="20">
        <v>0</v>
      </c>
      <c r="AH160" s="20"/>
      <c r="AI160" s="20"/>
      <c r="AJ160" s="315"/>
      <c r="AK160" s="20"/>
      <c r="AL160" s="20">
        <v>0</v>
      </c>
      <c r="AM160" s="20"/>
      <c r="AN160" s="20"/>
      <c r="AO160" s="315"/>
      <c r="AP160" s="20"/>
      <c r="AQ160" s="20">
        <v>0</v>
      </c>
      <c r="AR160" s="20"/>
      <c r="AS160" s="20"/>
      <c r="AT160" s="315"/>
      <c r="AU160" s="20"/>
      <c r="AV160" s="20">
        <v>0</v>
      </c>
      <c r="AW160" s="20"/>
      <c r="AX160" s="20"/>
      <c r="AY160" s="315"/>
      <c r="AZ160" s="20"/>
      <c r="BA160" s="20">
        <v>0</v>
      </c>
      <c r="BB160" s="20"/>
      <c r="BC160" s="20"/>
      <c r="BD160" s="315"/>
      <c r="BE160" s="20"/>
      <c r="BF160" s="20">
        <v>0</v>
      </c>
      <c r="BG160" s="20"/>
      <c r="BH160" s="20"/>
      <c r="BI160" s="315"/>
      <c r="BJ160" s="20"/>
      <c r="BK160" s="20">
        <v>0</v>
      </c>
      <c r="BL160" s="20"/>
      <c r="BM160" s="20"/>
      <c r="BN160" s="315"/>
      <c r="BO160" s="20"/>
      <c r="BP160" s="20">
        <v>0</v>
      </c>
      <c r="BQ160" s="20"/>
      <c r="BR160" s="20"/>
      <c r="BS160" s="315"/>
      <c r="BT160" s="20"/>
      <c r="BU160" s="20">
        <v>0</v>
      </c>
      <c r="BV160" s="20"/>
      <c r="BW160" s="20"/>
      <c r="BX160" s="315"/>
      <c r="BY160" s="20"/>
      <c r="BZ160" s="20">
        <v>0</v>
      </c>
      <c r="CA160" s="20"/>
      <c r="CB160" s="20"/>
      <c r="CC160" s="315"/>
      <c r="CD160" s="20"/>
      <c r="CE160" s="20">
        <v>0</v>
      </c>
      <c r="CF160" s="20"/>
      <c r="CG160" s="20"/>
      <c r="CH160" s="315"/>
      <c r="CI160" s="20"/>
      <c r="CJ160" s="20">
        <v>0</v>
      </c>
      <c r="CK160" s="20"/>
      <c r="CL160" s="20"/>
      <c r="CM160" s="315"/>
      <c r="CN160" s="20"/>
      <c r="CO160" s="20">
        <v>0</v>
      </c>
      <c r="CP160" s="20"/>
      <c r="CQ160" s="20"/>
      <c r="CR160" s="315"/>
      <c r="CS160" s="20"/>
      <c r="CT160" s="20">
        <v>0</v>
      </c>
      <c r="CU160" s="20"/>
      <c r="CV160" s="20"/>
      <c r="CW160" s="315"/>
      <c r="CX160" s="20"/>
      <c r="CY160" s="20">
        <v>0</v>
      </c>
      <c r="CZ160" s="20"/>
      <c r="DA160" s="20"/>
      <c r="DB160" s="315"/>
      <c r="DC160" s="20"/>
      <c r="DD160" s="20">
        <v>0</v>
      </c>
      <c r="DE160" s="20"/>
      <c r="DF160" s="20"/>
      <c r="DG160" s="315"/>
      <c r="DH160" s="20"/>
      <c r="DI160" s="20">
        <v>0</v>
      </c>
      <c r="DJ160" s="20"/>
      <c r="DK160" s="20"/>
      <c r="DL160" s="315"/>
      <c r="DM160" s="20"/>
      <c r="DN160" s="20">
        <v>0</v>
      </c>
      <c r="DO160" s="20"/>
      <c r="DP160" s="20"/>
      <c r="DQ160" s="315"/>
      <c r="DR160" s="20"/>
      <c r="DS160" s="20">
        <v>0</v>
      </c>
      <c r="DT160" s="20"/>
      <c r="DU160" s="20"/>
      <c r="DV160" s="315"/>
      <c r="DW160" s="20"/>
      <c r="DX160" s="20">
        <v>0</v>
      </c>
      <c r="DY160" s="20"/>
      <c r="DZ160" s="20"/>
      <c r="EA160" s="315"/>
      <c r="EB160" s="20"/>
      <c r="EC160" s="20">
        <v>0</v>
      </c>
      <c r="ED160" s="20"/>
      <c r="EE160" s="20"/>
      <c r="EF160" s="315"/>
      <c r="EG160" s="20"/>
      <c r="EH160" s="20">
        <v>0</v>
      </c>
      <c r="EI160" s="20"/>
      <c r="EJ160" s="20"/>
      <c r="EK160" s="315"/>
      <c r="EL160" s="20"/>
      <c r="EM160" s="20">
        <v>0</v>
      </c>
      <c r="EP160" s="151"/>
    </row>
    <row r="161" spans="4:146" hidden="1" x14ac:dyDescent="0.3">
      <c r="D161" s="151" t="s">
        <v>416</v>
      </c>
      <c r="F161" s="402"/>
      <c r="G161" s="477"/>
      <c r="H161" s="481">
        <v>0</v>
      </c>
      <c r="I161" s="479"/>
      <c r="J161" s="20"/>
      <c r="K161" s="315"/>
      <c r="L161" s="480"/>
      <c r="M161" s="481">
        <v>0</v>
      </c>
      <c r="N161" s="479"/>
      <c r="O161" s="20"/>
      <c r="P161" s="315"/>
      <c r="Q161" s="480"/>
      <c r="R161" s="481">
        <v>0</v>
      </c>
      <c r="S161" s="479"/>
      <c r="T161" s="20"/>
      <c r="U161" s="315"/>
      <c r="V161" s="480"/>
      <c r="W161" s="481">
        <v>0</v>
      </c>
      <c r="X161" s="479"/>
      <c r="Y161" s="20"/>
      <c r="Z161" s="315"/>
      <c r="AA161" s="480"/>
      <c r="AB161" s="481">
        <v>0</v>
      </c>
      <c r="AC161" s="479"/>
      <c r="AD161" s="20"/>
      <c r="AE161" s="315"/>
      <c r="AF161" s="480"/>
      <c r="AG161" s="481">
        <v>0</v>
      </c>
      <c r="AH161" s="479"/>
      <c r="AI161" s="20"/>
      <c r="AJ161" s="315"/>
      <c r="AK161" s="480"/>
      <c r="AL161" s="481">
        <v>0</v>
      </c>
      <c r="AM161" s="479"/>
      <c r="AN161" s="20"/>
      <c r="AO161" s="315"/>
      <c r="AP161" s="480"/>
      <c r="AQ161" s="481">
        <v>0</v>
      </c>
      <c r="AR161" s="479"/>
      <c r="AS161" s="20"/>
      <c r="AT161" s="315"/>
      <c r="AU161" s="480"/>
      <c r="AV161" s="481">
        <v>0</v>
      </c>
      <c r="AW161" s="479"/>
      <c r="AX161" s="20"/>
      <c r="AY161" s="315"/>
      <c r="AZ161" s="480"/>
      <c r="BA161" s="481">
        <v>0</v>
      </c>
      <c r="BB161" s="479"/>
      <c r="BC161" s="20"/>
      <c r="BD161" s="315"/>
      <c r="BE161" s="480"/>
      <c r="BF161" s="481">
        <v>0</v>
      </c>
      <c r="BG161" s="479"/>
      <c r="BH161" s="20"/>
      <c r="BI161" s="315"/>
      <c r="BJ161" s="480"/>
      <c r="BK161" s="481">
        <v>0</v>
      </c>
      <c r="BL161" s="479"/>
      <c r="BM161" s="20"/>
      <c r="BN161" s="315"/>
      <c r="BO161" s="480"/>
      <c r="BP161" s="481">
        <v>0</v>
      </c>
      <c r="BQ161" s="479"/>
      <c r="BR161" s="20"/>
      <c r="BS161" s="315"/>
      <c r="BT161" s="480"/>
      <c r="BU161" s="481">
        <v>0</v>
      </c>
      <c r="BV161" s="479"/>
      <c r="BW161" s="20"/>
      <c r="BX161" s="315"/>
      <c r="BY161" s="480"/>
      <c r="BZ161" s="481">
        <v>0</v>
      </c>
      <c r="CA161" s="479"/>
      <c r="CB161" s="20"/>
      <c r="CC161" s="315"/>
      <c r="CD161" s="480"/>
      <c r="CE161" s="481">
        <v>0</v>
      </c>
      <c r="CF161" s="479"/>
      <c r="CG161" s="20"/>
      <c r="CH161" s="315"/>
      <c r="CI161" s="480"/>
      <c r="CJ161" s="481">
        <v>0</v>
      </c>
      <c r="CK161" s="479"/>
      <c r="CL161" s="20"/>
      <c r="CM161" s="315"/>
      <c r="CN161" s="480"/>
      <c r="CO161" s="481">
        <v>0</v>
      </c>
      <c r="CP161" s="479"/>
      <c r="CQ161" s="20"/>
      <c r="CR161" s="315"/>
      <c r="CS161" s="480"/>
      <c r="CT161" s="481">
        <v>0</v>
      </c>
      <c r="CU161" s="479"/>
      <c r="CV161" s="20"/>
      <c r="CW161" s="315"/>
      <c r="CX161" s="480"/>
      <c r="CY161" s="481">
        <v>0</v>
      </c>
      <c r="CZ161" s="479"/>
      <c r="DA161" s="20"/>
      <c r="DB161" s="315"/>
      <c r="DC161" s="480"/>
      <c r="DD161" s="481">
        <v>0</v>
      </c>
      <c r="DE161" s="479"/>
      <c r="DF161" s="20"/>
      <c r="DG161" s="315"/>
      <c r="DH161" s="480"/>
      <c r="DI161" s="481">
        <v>0</v>
      </c>
      <c r="DJ161" s="479"/>
      <c r="DK161" s="20"/>
      <c r="DL161" s="315"/>
      <c r="DM161" s="480"/>
      <c r="DN161" s="481">
        <v>0</v>
      </c>
      <c r="DO161" s="479"/>
      <c r="DP161" s="20"/>
      <c r="DQ161" s="315"/>
      <c r="DR161" s="480"/>
      <c r="DS161" s="481">
        <v>0</v>
      </c>
      <c r="DT161" s="479"/>
      <c r="DU161" s="20"/>
      <c r="DV161" s="315"/>
      <c r="DW161" s="480"/>
      <c r="DX161" s="481">
        <v>0</v>
      </c>
      <c r="DY161" s="479"/>
      <c r="DZ161" s="20"/>
      <c r="EA161" s="315"/>
      <c r="EB161" s="480"/>
      <c r="EC161" s="481">
        <v>0</v>
      </c>
      <c r="ED161" s="479"/>
      <c r="EE161" s="20"/>
      <c r="EF161" s="315"/>
      <c r="EG161" s="480"/>
      <c r="EH161" s="481">
        <v>0</v>
      </c>
      <c r="EI161" s="479"/>
      <c r="EJ161" s="20"/>
      <c r="EK161" s="315"/>
      <c r="EL161" s="480"/>
      <c r="EM161" s="481">
        <v>0</v>
      </c>
      <c r="EN161" s="497"/>
      <c r="EP161" s="151"/>
    </row>
    <row r="162" spans="4:146" x14ac:dyDescent="0.3">
      <c r="D162" s="151"/>
      <c r="F162" s="402"/>
      <c r="H162" s="20"/>
      <c r="I162" s="20"/>
      <c r="J162" s="20"/>
      <c r="K162" s="315"/>
      <c r="L162" s="20"/>
      <c r="M162" s="20"/>
      <c r="N162" s="20"/>
      <c r="O162" s="20"/>
      <c r="P162" s="315"/>
      <c r="Q162" s="20"/>
      <c r="R162" s="20"/>
      <c r="S162" s="20"/>
      <c r="T162" s="20"/>
      <c r="U162" s="315"/>
      <c r="V162" s="20"/>
      <c r="W162" s="20"/>
      <c r="X162" s="20"/>
      <c r="Y162" s="20"/>
      <c r="Z162" s="315"/>
      <c r="AA162" s="20"/>
      <c r="AB162" s="20"/>
      <c r="AC162" s="20"/>
      <c r="AD162" s="20"/>
      <c r="AE162" s="315"/>
      <c r="AF162" s="20"/>
      <c r="AG162" s="20"/>
      <c r="AH162" s="20"/>
      <c r="AI162" s="20"/>
      <c r="AJ162" s="315"/>
      <c r="AK162" s="20"/>
      <c r="AL162" s="20"/>
      <c r="AM162" s="20"/>
      <c r="AN162" s="20"/>
      <c r="AO162" s="315"/>
      <c r="AP162" s="20"/>
      <c r="AQ162" s="20"/>
      <c r="AR162" s="20"/>
      <c r="AS162" s="20"/>
      <c r="AT162" s="315"/>
      <c r="AU162" s="20"/>
      <c r="AV162" s="20"/>
      <c r="AW162" s="20"/>
      <c r="AX162" s="20"/>
      <c r="AY162" s="315"/>
      <c r="AZ162" s="20"/>
      <c r="BA162" s="20"/>
      <c r="BB162" s="20"/>
      <c r="BC162" s="20"/>
      <c r="BD162" s="315"/>
      <c r="BE162" s="20"/>
      <c r="BF162" s="20"/>
      <c r="BG162" s="20"/>
      <c r="BH162" s="20"/>
      <c r="BI162" s="315"/>
      <c r="BJ162" s="20"/>
      <c r="BK162" s="20"/>
      <c r="BL162" s="20"/>
      <c r="BM162" s="20"/>
      <c r="BN162" s="315"/>
      <c r="BO162" s="20"/>
      <c r="BP162" s="20"/>
      <c r="BQ162" s="20"/>
      <c r="BR162" s="20"/>
      <c r="BS162" s="315"/>
      <c r="BT162" s="20"/>
      <c r="BU162" s="20"/>
      <c r="BV162" s="20"/>
      <c r="BW162" s="20"/>
      <c r="BX162" s="315"/>
      <c r="BY162" s="20"/>
      <c r="BZ162" s="20"/>
      <c r="CA162" s="20"/>
      <c r="CB162" s="20"/>
      <c r="CC162" s="315"/>
      <c r="CD162" s="20"/>
      <c r="CE162" s="20"/>
      <c r="CF162" s="20"/>
      <c r="CG162" s="20"/>
      <c r="CH162" s="315"/>
      <c r="CI162" s="20"/>
      <c r="CJ162" s="20"/>
      <c r="CK162" s="20"/>
      <c r="CL162" s="20"/>
      <c r="CM162" s="315"/>
      <c r="CN162" s="20"/>
      <c r="CO162" s="20"/>
      <c r="CP162" s="20"/>
      <c r="CQ162" s="20"/>
      <c r="CR162" s="315"/>
      <c r="CS162" s="20"/>
      <c r="CT162" s="20"/>
      <c r="CU162" s="20"/>
      <c r="CV162" s="20"/>
      <c r="CW162" s="315"/>
      <c r="CX162" s="20"/>
      <c r="CY162" s="20"/>
      <c r="CZ162" s="20"/>
      <c r="DA162" s="20"/>
      <c r="DB162" s="315"/>
      <c r="DC162" s="20"/>
      <c r="DD162" s="20"/>
      <c r="DE162" s="20"/>
      <c r="DF162" s="20"/>
      <c r="DG162" s="315"/>
      <c r="DH162" s="20"/>
      <c r="DI162" s="20"/>
      <c r="DJ162" s="20"/>
      <c r="DK162" s="20"/>
      <c r="DL162" s="315"/>
      <c r="DM162" s="20"/>
      <c r="DN162" s="20"/>
      <c r="DO162" s="20"/>
      <c r="DP162" s="20"/>
      <c r="DQ162" s="315"/>
      <c r="DR162" s="20"/>
      <c r="DS162" s="20"/>
      <c r="DT162" s="20"/>
      <c r="DU162" s="20"/>
      <c r="DV162" s="315"/>
      <c r="DW162" s="20"/>
      <c r="DX162" s="20"/>
      <c r="DY162" s="20"/>
      <c r="DZ162" s="20"/>
      <c r="EA162" s="315"/>
      <c r="EB162" s="20"/>
      <c r="EC162" s="20"/>
      <c r="ED162" s="20"/>
      <c r="EE162" s="20"/>
      <c r="EF162" s="315"/>
      <c r="EG162" s="20"/>
      <c r="EH162" s="20"/>
      <c r="EI162" s="20"/>
      <c r="EJ162" s="20"/>
      <c r="EK162" s="315"/>
      <c r="EL162" s="20"/>
      <c r="EM162" s="20"/>
      <c r="EP162" s="151"/>
    </row>
    <row r="163" spans="4:146" x14ac:dyDescent="0.3">
      <c r="D163" s="151" t="s">
        <v>430</v>
      </c>
      <c r="F163" s="402"/>
      <c r="H163" s="20">
        <v>277062</v>
      </c>
      <c r="I163" s="20"/>
      <c r="J163" s="20"/>
      <c r="K163" s="315"/>
      <c r="L163" s="20"/>
      <c r="M163" s="20">
        <v>0</v>
      </c>
      <c r="N163" s="20"/>
      <c r="O163" s="20"/>
      <c r="P163" s="315"/>
      <c r="Q163" s="20"/>
      <c r="R163" s="20">
        <v>0</v>
      </c>
      <c r="S163" s="20"/>
      <c r="T163" s="20"/>
      <c r="U163" s="315"/>
      <c r="V163" s="20"/>
      <c r="W163" s="20">
        <v>0</v>
      </c>
      <c r="X163" s="20"/>
      <c r="Y163" s="20"/>
      <c r="Z163" s="315"/>
      <c r="AA163" s="20"/>
      <c r="AB163" s="20">
        <v>0</v>
      </c>
      <c r="AC163" s="20"/>
      <c r="AD163" s="20"/>
      <c r="AE163" s="315"/>
      <c r="AF163" s="20"/>
      <c r="AG163" s="20">
        <v>0</v>
      </c>
      <c r="AH163" s="20"/>
      <c r="AI163" s="20"/>
      <c r="AJ163" s="315"/>
      <c r="AK163" s="20"/>
      <c r="AL163" s="20">
        <v>277062</v>
      </c>
      <c r="AM163" s="20"/>
      <c r="AN163" s="20"/>
      <c r="AO163" s="315"/>
      <c r="AP163" s="20"/>
      <c r="AQ163" s="20">
        <v>0</v>
      </c>
      <c r="AR163" s="20"/>
      <c r="AS163" s="20"/>
      <c r="AT163" s="315"/>
      <c r="AU163" s="20"/>
      <c r="AV163" s="20">
        <v>0</v>
      </c>
      <c r="AW163" s="20"/>
      <c r="AX163" s="20"/>
      <c r="AY163" s="315"/>
      <c r="AZ163" s="20"/>
      <c r="BA163" s="20">
        <v>0</v>
      </c>
      <c r="BB163" s="20"/>
      <c r="BC163" s="20"/>
      <c r="BD163" s="315"/>
      <c r="BE163" s="20"/>
      <c r="BF163" s="20">
        <v>0</v>
      </c>
      <c r="BG163" s="20"/>
      <c r="BH163" s="20"/>
      <c r="BI163" s="315"/>
      <c r="BJ163" s="20"/>
      <c r="BK163" s="20">
        <v>0</v>
      </c>
      <c r="BL163" s="20"/>
      <c r="BM163" s="20"/>
      <c r="BN163" s="315"/>
      <c r="BO163" s="20"/>
      <c r="BP163" s="20">
        <v>0</v>
      </c>
      <c r="BQ163" s="20"/>
      <c r="BR163" s="20"/>
      <c r="BS163" s="315"/>
      <c r="BT163" s="20"/>
      <c r="BU163" s="20">
        <v>277062</v>
      </c>
      <c r="BV163" s="20"/>
      <c r="BW163" s="20"/>
      <c r="BX163" s="315"/>
      <c r="BY163" s="20"/>
      <c r="BZ163" s="20">
        <v>0</v>
      </c>
      <c r="CA163" s="20"/>
      <c r="CB163" s="20"/>
      <c r="CC163" s="315"/>
      <c r="CD163" s="20"/>
      <c r="CE163" s="20">
        <v>0</v>
      </c>
      <c r="CF163" s="20"/>
      <c r="CG163" s="20"/>
      <c r="CH163" s="315"/>
      <c r="CI163" s="20"/>
      <c r="CJ163" s="20">
        <v>0</v>
      </c>
      <c r="CK163" s="20"/>
      <c r="CL163" s="20"/>
      <c r="CM163" s="315"/>
      <c r="CN163" s="20"/>
      <c r="CO163" s="20">
        <v>0</v>
      </c>
      <c r="CP163" s="20"/>
      <c r="CQ163" s="20"/>
      <c r="CR163" s="315"/>
      <c r="CS163" s="20"/>
      <c r="CT163" s="20">
        <v>0</v>
      </c>
      <c r="CU163" s="20"/>
      <c r="CV163" s="20"/>
      <c r="CW163" s="315"/>
      <c r="CX163" s="20"/>
      <c r="CY163" s="20">
        <v>0</v>
      </c>
      <c r="CZ163" s="20"/>
      <c r="DA163" s="20"/>
      <c r="DB163" s="315"/>
      <c r="DC163" s="20"/>
      <c r="DD163" s="20">
        <v>0</v>
      </c>
      <c r="DE163" s="20"/>
      <c r="DF163" s="20"/>
      <c r="DG163" s="315"/>
      <c r="DH163" s="20"/>
      <c r="DI163" s="20">
        <v>0</v>
      </c>
      <c r="DJ163" s="20"/>
      <c r="DK163" s="20"/>
      <c r="DL163" s="315"/>
      <c r="DM163" s="20"/>
      <c r="DN163" s="20">
        <v>0</v>
      </c>
      <c r="DO163" s="20"/>
      <c r="DP163" s="20"/>
      <c r="DQ163" s="315"/>
      <c r="DR163" s="20"/>
      <c r="DS163" s="20">
        <v>0</v>
      </c>
      <c r="DT163" s="20"/>
      <c r="DU163" s="20"/>
      <c r="DV163" s="315"/>
      <c r="DW163" s="20"/>
      <c r="DX163" s="20">
        <v>0</v>
      </c>
      <c r="DY163" s="20"/>
      <c r="DZ163" s="20"/>
      <c r="EA163" s="315"/>
      <c r="EB163" s="20"/>
      <c r="EC163" s="20">
        <v>0</v>
      </c>
      <c r="ED163" s="20"/>
      <c r="EE163" s="20"/>
      <c r="EF163" s="315"/>
      <c r="EG163" s="20"/>
      <c r="EH163" s="20">
        <v>0</v>
      </c>
      <c r="EI163" s="20"/>
      <c r="EJ163" s="20"/>
      <c r="EK163" s="315"/>
      <c r="EL163" s="20"/>
      <c r="EM163" s="20">
        <v>0</v>
      </c>
      <c r="EP163" s="151"/>
    </row>
    <row r="164" spans="4:146" x14ac:dyDescent="0.3">
      <c r="D164" s="151" t="s">
        <v>416</v>
      </c>
      <c r="F164" s="402"/>
      <c r="G164" s="477"/>
      <c r="H164" s="481">
        <v>277062</v>
      </c>
      <c r="I164" s="479"/>
      <c r="J164" s="20"/>
      <c r="K164" s="315"/>
      <c r="L164" s="480"/>
      <c r="M164" s="481">
        <v>0</v>
      </c>
      <c r="N164" s="479"/>
      <c r="O164" s="20"/>
      <c r="P164" s="315"/>
      <c r="Q164" s="480"/>
      <c r="R164" s="481">
        <v>0</v>
      </c>
      <c r="S164" s="479"/>
      <c r="T164" s="20"/>
      <c r="U164" s="315"/>
      <c r="V164" s="480"/>
      <c r="W164" s="481">
        <v>0</v>
      </c>
      <c r="X164" s="479"/>
      <c r="Y164" s="20"/>
      <c r="Z164" s="315"/>
      <c r="AA164" s="480"/>
      <c r="AB164" s="481">
        <v>0</v>
      </c>
      <c r="AC164" s="479"/>
      <c r="AD164" s="20"/>
      <c r="AE164" s="315"/>
      <c r="AF164" s="480"/>
      <c r="AG164" s="481">
        <v>0</v>
      </c>
      <c r="AH164" s="479"/>
      <c r="AI164" s="20"/>
      <c r="AJ164" s="315"/>
      <c r="AK164" s="480"/>
      <c r="AL164" s="481">
        <v>277062</v>
      </c>
      <c r="AM164" s="479"/>
      <c r="AN164" s="20"/>
      <c r="AO164" s="315"/>
      <c r="AP164" s="480"/>
      <c r="AQ164" s="481">
        <v>0</v>
      </c>
      <c r="AR164" s="479"/>
      <c r="AS164" s="20"/>
      <c r="AT164" s="315"/>
      <c r="AU164" s="480"/>
      <c r="AV164" s="481">
        <v>0</v>
      </c>
      <c r="AW164" s="479"/>
      <c r="AX164" s="20"/>
      <c r="AY164" s="315"/>
      <c r="AZ164" s="480"/>
      <c r="BA164" s="481">
        <v>0</v>
      </c>
      <c r="BB164" s="479"/>
      <c r="BC164" s="20"/>
      <c r="BD164" s="315"/>
      <c r="BE164" s="480"/>
      <c r="BF164" s="481">
        <v>0</v>
      </c>
      <c r="BG164" s="479"/>
      <c r="BH164" s="20"/>
      <c r="BI164" s="315"/>
      <c r="BJ164" s="480"/>
      <c r="BK164" s="481">
        <v>0</v>
      </c>
      <c r="BL164" s="479"/>
      <c r="BM164" s="20"/>
      <c r="BN164" s="315"/>
      <c r="BO164" s="480"/>
      <c r="BP164" s="481">
        <v>0</v>
      </c>
      <c r="BQ164" s="479"/>
      <c r="BR164" s="20"/>
      <c r="BS164" s="315"/>
      <c r="BT164" s="480"/>
      <c r="BU164" s="481">
        <v>277062</v>
      </c>
      <c r="BV164" s="479"/>
      <c r="BW164" s="20"/>
      <c r="BX164" s="315"/>
      <c r="BY164" s="480"/>
      <c r="BZ164" s="481">
        <v>0</v>
      </c>
      <c r="CA164" s="479"/>
      <c r="CB164" s="20"/>
      <c r="CC164" s="315"/>
      <c r="CD164" s="480"/>
      <c r="CE164" s="481">
        <v>0</v>
      </c>
      <c r="CF164" s="479"/>
      <c r="CG164" s="20"/>
      <c r="CH164" s="315"/>
      <c r="CI164" s="480"/>
      <c r="CJ164" s="481">
        <v>0</v>
      </c>
      <c r="CK164" s="479"/>
      <c r="CL164" s="20"/>
      <c r="CM164" s="315"/>
      <c r="CN164" s="480"/>
      <c r="CO164" s="481">
        <v>0</v>
      </c>
      <c r="CP164" s="479"/>
      <c r="CQ164" s="20"/>
      <c r="CR164" s="315"/>
      <c r="CS164" s="480"/>
      <c r="CT164" s="481">
        <v>0</v>
      </c>
      <c r="CU164" s="479"/>
      <c r="CV164" s="20"/>
      <c r="CW164" s="315"/>
      <c r="CX164" s="480"/>
      <c r="CY164" s="481">
        <v>0</v>
      </c>
      <c r="CZ164" s="479"/>
      <c r="DA164" s="20"/>
      <c r="DB164" s="315"/>
      <c r="DC164" s="480"/>
      <c r="DD164" s="481">
        <v>0</v>
      </c>
      <c r="DE164" s="479"/>
      <c r="DF164" s="20"/>
      <c r="DG164" s="315"/>
      <c r="DH164" s="480"/>
      <c r="DI164" s="481">
        <v>0</v>
      </c>
      <c r="DJ164" s="479"/>
      <c r="DK164" s="20"/>
      <c r="DL164" s="315"/>
      <c r="DM164" s="480"/>
      <c r="DN164" s="481">
        <v>0</v>
      </c>
      <c r="DO164" s="479"/>
      <c r="DP164" s="20"/>
      <c r="DQ164" s="315"/>
      <c r="DR164" s="480"/>
      <c r="DS164" s="481">
        <v>0</v>
      </c>
      <c r="DT164" s="479"/>
      <c r="DU164" s="20"/>
      <c r="DV164" s="315"/>
      <c r="DW164" s="480"/>
      <c r="DX164" s="481">
        <v>0</v>
      </c>
      <c r="DY164" s="479"/>
      <c r="DZ164" s="20"/>
      <c r="EA164" s="315"/>
      <c r="EB164" s="480"/>
      <c r="EC164" s="481">
        <v>0</v>
      </c>
      <c r="ED164" s="479"/>
      <c r="EE164" s="20"/>
      <c r="EF164" s="315"/>
      <c r="EG164" s="480"/>
      <c r="EH164" s="481">
        <v>0</v>
      </c>
      <c r="EI164" s="479"/>
      <c r="EJ164" s="20"/>
      <c r="EK164" s="315"/>
      <c r="EL164" s="480"/>
      <c r="EM164" s="481">
        <v>0</v>
      </c>
      <c r="EN164" s="497"/>
      <c r="EP164" s="151"/>
    </row>
    <row r="165" spans="4:146" hidden="1" x14ac:dyDescent="0.3">
      <c r="D165" s="151"/>
      <c r="F165" s="402"/>
      <c r="H165" s="20"/>
      <c r="I165" s="20"/>
      <c r="J165" s="20"/>
      <c r="K165" s="315"/>
      <c r="L165" s="20"/>
      <c r="M165" s="20"/>
      <c r="N165" s="20"/>
      <c r="O165" s="20"/>
      <c r="P165" s="315"/>
      <c r="Q165" s="20"/>
      <c r="R165" s="20"/>
      <c r="S165" s="20"/>
      <c r="T165" s="20"/>
      <c r="U165" s="315"/>
      <c r="V165" s="20"/>
      <c r="W165" s="20"/>
      <c r="X165" s="20"/>
      <c r="Y165" s="20"/>
      <c r="Z165" s="315"/>
      <c r="AA165" s="20"/>
      <c r="AB165" s="20"/>
      <c r="AC165" s="20"/>
      <c r="AD165" s="20"/>
      <c r="AE165" s="315"/>
      <c r="AF165" s="20"/>
      <c r="AG165" s="20"/>
      <c r="AH165" s="20"/>
      <c r="AI165" s="20"/>
      <c r="AJ165" s="315"/>
      <c r="AK165" s="20"/>
      <c r="AL165" s="20"/>
      <c r="AM165" s="20"/>
      <c r="AN165" s="20"/>
      <c r="AO165" s="315"/>
      <c r="AP165" s="20"/>
      <c r="AQ165" s="20"/>
      <c r="AR165" s="20"/>
      <c r="AS165" s="20"/>
      <c r="AT165" s="315"/>
      <c r="AU165" s="20"/>
      <c r="AV165" s="20"/>
      <c r="AW165" s="20"/>
      <c r="AX165" s="20"/>
      <c r="AY165" s="315"/>
      <c r="AZ165" s="20"/>
      <c r="BA165" s="20"/>
      <c r="BB165" s="20"/>
      <c r="BC165" s="20"/>
      <c r="BD165" s="315"/>
      <c r="BE165" s="20"/>
      <c r="BF165" s="20"/>
      <c r="BG165" s="20"/>
      <c r="BH165" s="20"/>
      <c r="BI165" s="315"/>
      <c r="BJ165" s="20"/>
      <c r="BK165" s="20"/>
      <c r="BL165" s="20"/>
      <c r="BM165" s="20"/>
      <c r="BN165" s="315"/>
      <c r="BO165" s="20"/>
      <c r="BP165" s="20"/>
      <c r="BQ165" s="20"/>
      <c r="BR165" s="20"/>
      <c r="BS165" s="315"/>
      <c r="BT165" s="20"/>
      <c r="BU165" s="20"/>
      <c r="BV165" s="20"/>
      <c r="BW165" s="20"/>
      <c r="BX165" s="315"/>
      <c r="BY165" s="20"/>
      <c r="BZ165" s="20"/>
      <c r="CA165" s="20"/>
      <c r="CB165" s="20"/>
      <c r="CC165" s="315"/>
      <c r="CD165" s="20"/>
      <c r="CE165" s="20"/>
      <c r="CF165" s="20"/>
      <c r="CG165" s="20"/>
      <c r="CH165" s="315"/>
      <c r="CI165" s="20"/>
      <c r="CJ165" s="20"/>
      <c r="CK165" s="20"/>
      <c r="CL165" s="20"/>
      <c r="CM165" s="315"/>
      <c r="CN165" s="20"/>
      <c r="CO165" s="20"/>
      <c r="CP165" s="20"/>
      <c r="CQ165" s="20"/>
      <c r="CR165" s="315"/>
      <c r="CS165" s="20"/>
      <c r="CT165" s="20"/>
      <c r="CU165" s="20"/>
      <c r="CV165" s="20"/>
      <c r="CW165" s="315"/>
      <c r="CX165" s="20"/>
      <c r="CY165" s="20"/>
      <c r="CZ165" s="20"/>
      <c r="DA165" s="20"/>
      <c r="DB165" s="315"/>
      <c r="DC165" s="20"/>
      <c r="DD165" s="20"/>
      <c r="DE165" s="20"/>
      <c r="DF165" s="20"/>
      <c r="DG165" s="315"/>
      <c r="DH165" s="20"/>
      <c r="DI165" s="20"/>
      <c r="DJ165" s="20"/>
      <c r="DK165" s="20"/>
      <c r="DL165" s="315"/>
      <c r="DM165" s="20"/>
      <c r="DN165" s="20"/>
      <c r="DO165" s="20"/>
      <c r="DP165" s="20"/>
      <c r="DQ165" s="315"/>
      <c r="DR165" s="20"/>
      <c r="DS165" s="20"/>
      <c r="DT165" s="20"/>
      <c r="DU165" s="20"/>
      <c r="DV165" s="315"/>
      <c r="DW165" s="20"/>
      <c r="DX165" s="20"/>
      <c r="DY165" s="20"/>
      <c r="DZ165" s="20"/>
      <c r="EA165" s="315"/>
      <c r="EB165" s="20"/>
      <c r="EC165" s="20"/>
      <c r="ED165" s="20"/>
      <c r="EE165" s="20"/>
      <c r="EF165" s="315"/>
      <c r="EG165" s="20"/>
      <c r="EH165" s="20"/>
      <c r="EI165" s="20"/>
      <c r="EJ165" s="20"/>
      <c r="EK165" s="315"/>
      <c r="EL165" s="20"/>
      <c r="EM165" s="20"/>
      <c r="EP165" s="151"/>
    </row>
    <row r="166" spans="4:146" hidden="1" x14ac:dyDescent="0.3">
      <c r="D166" s="151" t="s">
        <v>526</v>
      </c>
      <c r="F166" s="402"/>
      <c r="H166" s="20">
        <v>0</v>
      </c>
      <c r="I166" s="20"/>
      <c r="J166" s="20"/>
      <c r="K166" s="315"/>
      <c r="L166" s="20"/>
      <c r="M166" s="20">
        <v>0</v>
      </c>
      <c r="N166" s="20"/>
      <c r="O166" s="20"/>
      <c r="P166" s="315"/>
      <c r="Q166" s="20"/>
      <c r="R166" s="20">
        <v>0</v>
      </c>
      <c r="S166" s="20"/>
      <c r="T166" s="20"/>
      <c r="U166" s="315"/>
      <c r="V166" s="20"/>
      <c r="W166" s="20">
        <v>0</v>
      </c>
      <c r="X166" s="20"/>
      <c r="Y166" s="20"/>
      <c r="Z166" s="315"/>
      <c r="AA166" s="20"/>
      <c r="AB166" s="20">
        <v>0</v>
      </c>
      <c r="AC166" s="20"/>
      <c r="AD166" s="20"/>
      <c r="AE166" s="315"/>
      <c r="AF166" s="20"/>
      <c r="AG166" s="20">
        <v>0</v>
      </c>
      <c r="AH166" s="20"/>
      <c r="AI166" s="20"/>
      <c r="AJ166" s="315"/>
      <c r="AK166" s="20"/>
      <c r="AL166" s="20">
        <v>0</v>
      </c>
      <c r="AM166" s="20"/>
      <c r="AN166" s="20"/>
      <c r="AO166" s="315"/>
      <c r="AP166" s="20"/>
      <c r="AQ166" s="20">
        <v>0</v>
      </c>
      <c r="AR166" s="20"/>
      <c r="AS166" s="20"/>
      <c r="AT166" s="315"/>
      <c r="AU166" s="20"/>
      <c r="AV166" s="20">
        <v>0</v>
      </c>
      <c r="AW166" s="20"/>
      <c r="AX166" s="20"/>
      <c r="AY166" s="315"/>
      <c r="AZ166" s="20"/>
      <c r="BA166" s="20">
        <v>0</v>
      </c>
      <c r="BB166" s="20"/>
      <c r="BC166" s="20"/>
      <c r="BD166" s="315"/>
      <c r="BE166" s="20"/>
      <c r="BF166" s="20">
        <v>0</v>
      </c>
      <c r="BG166" s="20"/>
      <c r="BH166" s="20"/>
      <c r="BI166" s="315"/>
      <c r="BJ166" s="20"/>
      <c r="BK166" s="20">
        <v>0</v>
      </c>
      <c r="BL166" s="20"/>
      <c r="BM166" s="20"/>
      <c r="BN166" s="315"/>
      <c r="BO166" s="20"/>
      <c r="BP166" s="20">
        <v>0</v>
      </c>
      <c r="BQ166" s="20"/>
      <c r="BR166" s="20"/>
      <c r="BS166" s="315"/>
      <c r="BT166" s="20"/>
      <c r="BU166" s="20">
        <v>0</v>
      </c>
      <c r="BV166" s="20"/>
      <c r="BW166" s="20"/>
      <c r="BX166" s="315"/>
      <c r="BY166" s="20"/>
      <c r="BZ166" s="20">
        <v>0</v>
      </c>
      <c r="CA166" s="20"/>
      <c r="CB166" s="20"/>
      <c r="CC166" s="315"/>
      <c r="CD166" s="20"/>
      <c r="CE166" s="20">
        <v>0</v>
      </c>
      <c r="CF166" s="20"/>
      <c r="CG166" s="20"/>
      <c r="CH166" s="315"/>
      <c r="CI166" s="20"/>
      <c r="CJ166" s="20">
        <v>0</v>
      </c>
      <c r="CK166" s="20"/>
      <c r="CL166" s="20"/>
      <c r="CM166" s="315"/>
      <c r="CN166" s="20"/>
      <c r="CO166" s="20">
        <v>0</v>
      </c>
      <c r="CP166" s="20"/>
      <c r="CQ166" s="20"/>
      <c r="CR166" s="315"/>
      <c r="CS166" s="20"/>
      <c r="CT166" s="20">
        <v>0</v>
      </c>
      <c r="CU166" s="20"/>
      <c r="CV166" s="20"/>
      <c r="CW166" s="315"/>
      <c r="CX166" s="20"/>
      <c r="CY166" s="20">
        <v>0</v>
      </c>
      <c r="CZ166" s="20"/>
      <c r="DA166" s="20"/>
      <c r="DB166" s="315"/>
      <c r="DC166" s="20"/>
      <c r="DD166" s="20">
        <v>0</v>
      </c>
      <c r="DE166" s="20"/>
      <c r="DF166" s="20"/>
      <c r="DG166" s="315"/>
      <c r="DH166" s="20"/>
      <c r="DI166" s="20">
        <v>0</v>
      </c>
      <c r="DJ166" s="20"/>
      <c r="DK166" s="20"/>
      <c r="DL166" s="315"/>
      <c r="DM166" s="20"/>
      <c r="DN166" s="20">
        <v>0</v>
      </c>
      <c r="DO166" s="20"/>
      <c r="DP166" s="20"/>
      <c r="DQ166" s="315"/>
      <c r="DR166" s="20"/>
      <c r="DS166" s="20">
        <v>0</v>
      </c>
      <c r="DT166" s="20"/>
      <c r="DU166" s="20"/>
      <c r="DV166" s="315"/>
      <c r="DW166" s="20"/>
      <c r="DX166" s="20">
        <v>0</v>
      </c>
      <c r="DY166" s="20"/>
      <c r="DZ166" s="20"/>
      <c r="EA166" s="315"/>
      <c r="EB166" s="20"/>
      <c r="EC166" s="20">
        <v>0</v>
      </c>
      <c r="ED166" s="20"/>
      <c r="EE166" s="20"/>
      <c r="EF166" s="315"/>
      <c r="EG166" s="20"/>
      <c r="EH166" s="20">
        <v>0</v>
      </c>
      <c r="EI166" s="20"/>
      <c r="EJ166" s="20"/>
      <c r="EK166" s="315"/>
      <c r="EL166" s="20"/>
      <c r="EM166" s="20">
        <v>0</v>
      </c>
      <c r="EP166" s="151"/>
    </row>
    <row r="167" spans="4:146" hidden="1" x14ac:dyDescent="0.3">
      <c r="D167" s="151" t="s">
        <v>416</v>
      </c>
      <c r="F167" s="402"/>
      <c r="G167" s="477"/>
      <c r="H167" s="481">
        <v>0</v>
      </c>
      <c r="I167" s="479"/>
      <c r="J167" s="20"/>
      <c r="K167" s="315"/>
      <c r="L167" s="480"/>
      <c r="M167" s="481">
        <v>0</v>
      </c>
      <c r="N167" s="479"/>
      <c r="O167" s="20"/>
      <c r="P167" s="315"/>
      <c r="Q167" s="480"/>
      <c r="R167" s="481">
        <v>0</v>
      </c>
      <c r="S167" s="479"/>
      <c r="T167" s="20"/>
      <c r="U167" s="315"/>
      <c r="V167" s="480"/>
      <c r="W167" s="481">
        <v>0</v>
      </c>
      <c r="X167" s="479"/>
      <c r="Y167" s="20"/>
      <c r="Z167" s="315"/>
      <c r="AA167" s="480"/>
      <c r="AB167" s="481">
        <v>0</v>
      </c>
      <c r="AC167" s="479"/>
      <c r="AD167" s="20"/>
      <c r="AE167" s="315"/>
      <c r="AF167" s="480"/>
      <c r="AG167" s="481">
        <v>0</v>
      </c>
      <c r="AH167" s="479"/>
      <c r="AI167" s="20"/>
      <c r="AJ167" s="315"/>
      <c r="AK167" s="480"/>
      <c r="AL167" s="481">
        <v>0</v>
      </c>
      <c r="AM167" s="479"/>
      <c r="AN167" s="20"/>
      <c r="AO167" s="315"/>
      <c r="AP167" s="480"/>
      <c r="AQ167" s="481">
        <v>0</v>
      </c>
      <c r="AR167" s="479"/>
      <c r="AS167" s="20"/>
      <c r="AT167" s="315"/>
      <c r="AU167" s="480"/>
      <c r="AV167" s="481">
        <v>0</v>
      </c>
      <c r="AW167" s="479"/>
      <c r="AX167" s="20"/>
      <c r="AY167" s="315"/>
      <c r="AZ167" s="480"/>
      <c r="BA167" s="481">
        <v>0</v>
      </c>
      <c r="BB167" s="479"/>
      <c r="BC167" s="20"/>
      <c r="BD167" s="315"/>
      <c r="BE167" s="480"/>
      <c r="BF167" s="481">
        <v>0</v>
      </c>
      <c r="BG167" s="479"/>
      <c r="BH167" s="20"/>
      <c r="BI167" s="315"/>
      <c r="BJ167" s="480"/>
      <c r="BK167" s="481">
        <v>0</v>
      </c>
      <c r="BL167" s="479"/>
      <c r="BM167" s="20"/>
      <c r="BN167" s="315"/>
      <c r="BO167" s="480"/>
      <c r="BP167" s="481">
        <v>0</v>
      </c>
      <c r="BQ167" s="479"/>
      <c r="BR167" s="20"/>
      <c r="BS167" s="315"/>
      <c r="BT167" s="480"/>
      <c r="BU167" s="481">
        <v>0</v>
      </c>
      <c r="BV167" s="479"/>
      <c r="BW167" s="20"/>
      <c r="BX167" s="315"/>
      <c r="BY167" s="480"/>
      <c r="BZ167" s="481">
        <v>0</v>
      </c>
      <c r="CA167" s="479"/>
      <c r="CB167" s="20"/>
      <c r="CC167" s="315"/>
      <c r="CD167" s="480"/>
      <c r="CE167" s="481">
        <v>0</v>
      </c>
      <c r="CF167" s="479"/>
      <c r="CG167" s="20"/>
      <c r="CH167" s="315"/>
      <c r="CI167" s="480"/>
      <c r="CJ167" s="481">
        <v>0</v>
      </c>
      <c r="CK167" s="479"/>
      <c r="CL167" s="20"/>
      <c r="CM167" s="315"/>
      <c r="CN167" s="480"/>
      <c r="CO167" s="481">
        <v>0</v>
      </c>
      <c r="CP167" s="479"/>
      <c r="CQ167" s="20"/>
      <c r="CR167" s="315"/>
      <c r="CS167" s="480"/>
      <c r="CT167" s="481">
        <v>0</v>
      </c>
      <c r="CU167" s="479"/>
      <c r="CV167" s="20"/>
      <c r="CW167" s="315"/>
      <c r="CX167" s="480"/>
      <c r="CY167" s="481">
        <v>0</v>
      </c>
      <c r="CZ167" s="479"/>
      <c r="DA167" s="20"/>
      <c r="DB167" s="315"/>
      <c r="DC167" s="480"/>
      <c r="DD167" s="481">
        <v>0</v>
      </c>
      <c r="DE167" s="479"/>
      <c r="DF167" s="20"/>
      <c r="DG167" s="315"/>
      <c r="DH167" s="480"/>
      <c r="DI167" s="481">
        <v>0</v>
      </c>
      <c r="DJ167" s="479"/>
      <c r="DK167" s="20"/>
      <c r="DL167" s="315"/>
      <c r="DM167" s="480"/>
      <c r="DN167" s="481">
        <v>0</v>
      </c>
      <c r="DO167" s="479"/>
      <c r="DP167" s="20"/>
      <c r="DQ167" s="315"/>
      <c r="DR167" s="480"/>
      <c r="DS167" s="481">
        <v>0</v>
      </c>
      <c r="DT167" s="479"/>
      <c r="DU167" s="20"/>
      <c r="DV167" s="315"/>
      <c r="DW167" s="480"/>
      <c r="DX167" s="481">
        <v>0</v>
      </c>
      <c r="DY167" s="479"/>
      <c r="DZ167" s="20"/>
      <c r="EA167" s="315"/>
      <c r="EB167" s="480"/>
      <c r="EC167" s="481">
        <v>0</v>
      </c>
      <c r="ED167" s="479"/>
      <c r="EE167" s="20"/>
      <c r="EF167" s="315"/>
      <c r="EG167" s="480"/>
      <c r="EH167" s="481">
        <v>0</v>
      </c>
      <c r="EI167" s="479"/>
      <c r="EJ167" s="20"/>
      <c r="EK167" s="315"/>
      <c r="EL167" s="480"/>
      <c r="EM167" s="481">
        <v>0</v>
      </c>
      <c r="EN167" s="497"/>
      <c r="EP167" s="151"/>
    </row>
    <row r="168" spans="4:146" x14ac:dyDescent="0.3">
      <c r="D168" s="151"/>
      <c r="F168" s="402"/>
      <c r="H168" s="20"/>
      <c r="I168" s="20"/>
      <c r="J168" s="20"/>
      <c r="K168" s="315"/>
      <c r="L168" s="20"/>
      <c r="M168" s="20"/>
      <c r="N168" s="20"/>
      <c r="O168" s="20"/>
      <c r="P168" s="315"/>
      <c r="Q168" s="20"/>
      <c r="R168" s="20"/>
      <c r="S168" s="20"/>
      <c r="T168" s="20"/>
      <c r="U168" s="315"/>
      <c r="V168" s="20"/>
      <c r="W168" s="20"/>
      <c r="X168" s="20"/>
      <c r="Y168" s="20"/>
      <c r="Z168" s="315"/>
      <c r="AA168" s="20"/>
      <c r="AB168" s="20"/>
      <c r="AC168" s="20"/>
      <c r="AD168" s="20"/>
      <c r="AE168" s="315"/>
      <c r="AF168" s="20"/>
      <c r="AG168" s="20"/>
      <c r="AH168" s="20"/>
      <c r="AI168" s="20"/>
      <c r="AJ168" s="315"/>
      <c r="AK168" s="20"/>
      <c r="AL168" s="20"/>
      <c r="AM168" s="20"/>
      <c r="AN168" s="20"/>
      <c r="AO168" s="315"/>
      <c r="AP168" s="20"/>
      <c r="AQ168" s="20"/>
      <c r="AR168" s="20"/>
      <c r="AS168" s="20"/>
      <c r="AT168" s="315"/>
      <c r="AU168" s="20"/>
      <c r="AV168" s="20"/>
      <c r="AW168" s="20"/>
      <c r="AX168" s="20"/>
      <c r="AY168" s="315"/>
      <c r="AZ168" s="20"/>
      <c r="BA168" s="20"/>
      <c r="BB168" s="20"/>
      <c r="BC168" s="20"/>
      <c r="BD168" s="315"/>
      <c r="BE168" s="20"/>
      <c r="BF168" s="20"/>
      <c r="BG168" s="20"/>
      <c r="BH168" s="20"/>
      <c r="BI168" s="315"/>
      <c r="BJ168" s="20"/>
      <c r="BK168" s="20"/>
      <c r="BL168" s="20"/>
      <c r="BM168" s="20"/>
      <c r="BN168" s="315"/>
      <c r="BO168" s="20"/>
      <c r="BP168" s="20"/>
      <c r="BQ168" s="20"/>
      <c r="BR168" s="20"/>
      <c r="BS168" s="315"/>
      <c r="BT168" s="20"/>
      <c r="BU168" s="20"/>
      <c r="BV168" s="20"/>
      <c r="BW168" s="20"/>
      <c r="BX168" s="315"/>
      <c r="BY168" s="20"/>
      <c r="BZ168" s="20"/>
      <c r="CA168" s="20"/>
      <c r="CB168" s="20"/>
      <c r="CC168" s="315"/>
      <c r="CD168" s="20"/>
      <c r="CE168" s="20"/>
      <c r="CF168" s="20"/>
      <c r="CG168" s="20"/>
      <c r="CH168" s="315"/>
      <c r="CI168" s="20"/>
      <c r="CJ168" s="20"/>
      <c r="CK168" s="20"/>
      <c r="CL168" s="20"/>
      <c r="CM168" s="315"/>
      <c r="CN168" s="20"/>
      <c r="CO168" s="20"/>
      <c r="CP168" s="20"/>
      <c r="CQ168" s="20"/>
      <c r="CR168" s="315"/>
      <c r="CS168" s="20"/>
      <c r="CT168" s="20"/>
      <c r="CU168" s="20"/>
      <c r="CV168" s="20"/>
      <c r="CW168" s="315"/>
      <c r="CX168" s="20"/>
      <c r="CY168" s="20"/>
      <c r="CZ168" s="20"/>
      <c r="DA168" s="20"/>
      <c r="DB168" s="315"/>
      <c r="DC168" s="20"/>
      <c r="DD168" s="20"/>
      <c r="DE168" s="20"/>
      <c r="DF168" s="20"/>
      <c r="DG168" s="315"/>
      <c r="DH168" s="20"/>
      <c r="DI168" s="20"/>
      <c r="DJ168" s="20"/>
      <c r="DK168" s="20"/>
      <c r="DL168" s="315"/>
      <c r="DM168" s="20"/>
      <c r="DN168" s="20"/>
      <c r="DO168" s="20"/>
      <c r="DP168" s="20"/>
      <c r="DQ168" s="315"/>
      <c r="DR168" s="20"/>
      <c r="DS168" s="20"/>
      <c r="DT168" s="20"/>
      <c r="DU168" s="20"/>
      <c r="DV168" s="315"/>
      <c r="DW168" s="20"/>
      <c r="DX168" s="20"/>
      <c r="DY168" s="20"/>
      <c r="DZ168" s="20"/>
      <c r="EA168" s="315"/>
      <c r="EB168" s="20"/>
      <c r="EC168" s="20"/>
      <c r="ED168" s="20"/>
      <c r="EE168" s="20"/>
      <c r="EF168" s="315"/>
      <c r="EG168" s="20"/>
      <c r="EH168" s="20"/>
      <c r="EI168" s="20"/>
      <c r="EJ168" s="20"/>
      <c r="EK168" s="315"/>
      <c r="EL168" s="20"/>
      <c r="EM168" s="20"/>
      <c r="EP168" s="151"/>
    </row>
    <row r="169" spans="4:146" x14ac:dyDescent="0.3">
      <c r="D169" s="151" t="s">
        <v>429</v>
      </c>
      <c r="F169" s="402"/>
      <c r="H169" s="20">
        <v>218022</v>
      </c>
      <c r="I169" s="20"/>
      <c r="J169" s="20"/>
      <c r="K169" s="315"/>
      <c r="L169" s="20"/>
      <c r="M169" s="20">
        <v>0</v>
      </c>
      <c r="N169" s="20"/>
      <c r="O169" s="20"/>
      <c r="P169" s="315"/>
      <c r="Q169" s="20"/>
      <c r="R169" s="20">
        <v>196067</v>
      </c>
      <c r="S169" s="20"/>
      <c r="T169" s="20"/>
      <c r="U169" s="315"/>
      <c r="V169" s="20"/>
      <c r="W169" s="20">
        <v>0</v>
      </c>
      <c r="X169" s="20"/>
      <c r="Y169" s="20"/>
      <c r="Z169" s="315"/>
      <c r="AA169" s="20"/>
      <c r="AB169" s="20">
        <v>21955</v>
      </c>
      <c r="AC169" s="20"/>
      <c r="AD169" s="20"/>
      <c r="AE169" s="315"/>
      <c r="AF169" s="20"/>
      <c r="AG169" s="20">
        <v>0</v>
      </c>
      <c r="AH169" s="20"/>
      <c r="AI169" s="20"/>
      <c r="AJ169" s="315"/>
      <c r="AK169" s="20"/>
      <c r="AL169" s="20">
        <v>0</v>
      </c>
      <c r="AM169" s="20"/>
      <c r="AN169" s="20"/>
      <c r="AO169" s="315"/>
      <c r="AP169" s="20"/>
      <c r="AQ169" s="20">
        <v>0</v>
      </c>
      <c r="AR169" s="20"/>
      <c r="AS169" s="20"/>
      <c r="AT169" s="315"/>
      <c r="AU169" s="20"/>
      <c r="AV169" s="20">
        <v>0</v>
      </c>
      <c r="AW169" s="20"/>
      <c r="AX169" s="20"/>
      <c r="AY169" s="315"/>
      <c r="AZ169" s="20"/>
      <c r="BA169" s="20">
        <v>0</v>
      </c>
      <c r="BB169" s="20"/>
      <c r="BC169" s="20"/>
      <c r="BD169" s="315"/>
      <c r="BE169" s="20"/>
      <c r="BF169" s="20">
        <v>0</v>
      </c>
      <c r="BG169" s="20"/>
      <c r="BH169" s="20"/>
      <c r="BI169" s="315"/>
      <c r="BJ169" s="20"/>
      <c r="BK169" s="20">
        <v>0</v>
      </c>
      <c r="BL169" s="20"/>
      <c r="BM169" s="20"/>
      <c r="BN169" s="315"/>
      <c r="BO169" s="20"/>
      <c r="BP169" s="20">
        <v>0</v>
      </c>
      <c r="BQ169" s="20"/>
      <c r="BR169" s="20"/>
      <c r="BS169" s="315"/>
      <c r="BT169" s="20"/>
      <c r="BU169" s="20">
        <v>218022</v>
      </c>
      <c r="BV169" s="20"/>
      <c r="BW169" s="20"/>
      <c r="BX169" s="315"/>
      <c r="BY169" s="20"/>
      <c r="BZ169" s="20">
        <v>3739382</v>
      </c>
      <c r="CA169" s="20"/>
      <c r="CB169" s="20"/>
      <c r="CC169" s="315"/>
      <c r="CD169" s="20"/>
      <c r="CE169" s="20">
        <v>359624</v>
      </c>
      <c r="CF169" s="20"/>
      <c r="CG169" s="20"/>
      <c r="CH169" s="315"/>
      <c r="CI169" s="20"/>
      <c r="CJ169" s="20">
        <v>38537</v>
      </c>
      <c r="CK169" s="20"/>
      <c r="CL169" s="20"/>
      <c r="CM169" s="315"/>
      <c r="CN169" s="20"/>
      <c r="CO169" s="20">
        <v>0</v>
      </c>
      <c r="CP169" s="20"/>
      <c r="CQ169" s="20"/>
      <c r="CR169" s="315"/>
      <c r="CS169" s="20"/>
      <c r="CT169" s="20">
        <v>0</v>
      </c>
      <c r="CU169" s="20"/>
      <c r="CV169" s="20"/>
      <c r="CW169" s="315"/>
      <c r="CX169" s="20"/>
      <c r="CY169" s="20">
        <v>0</v>
      </c>
      <c r="CZ169" s="20"/>
      <c r="DA169" s="20"/>
      <c r="DB169" s="315"/>
      <c r="DC169" s="20"/>
      <c r="DD169" s="20">
        <v>0</v>
      </c>
      <c r="DE169" s="20"/>
      <c r="DF169" s="20"/>
      <c r="DG169" s="315"/>
      <c r="DH169" s="20"/>
      <c r="DI169" s="20">
        <v>210979</v>
      </c>
      <c r="DJ169" s="20"/>
      <c r="DK169" s="20"/>
      <c r="DL169" s="315"/>
      <c r="DM169" s="20"/>
      <c r="DN169" s="20">
        <v>80929</v>
      </c>
      <c r="DO169" s="20"/>
      <c r="DP169" s="20"/>
      <c r="DQ169" s="315"/>
      <c r="DR169" s="20"/>
      <c r="DS169" s="20">
        <v>35099</v>
      </c>
      <c r="DT169" s="20"/>
      <c r="DU169" s="20"/>
      <c r="DV169" s="315"/>
      <c r="DW169" s="20"/>
      <c r="DX169" s="20">
        <v>845011</v>
      </c>
      <c r="DY169" s="20"/>
      <c r="DZ169" s="20"/>
      <c r="EA169" s="315"/>
      <c r="EB169" s="20"/>
      <c r="EC169" s="20">
        <v>2169203</v>
      </c>
      <c r="ED169" s="20"/>
      <c r="EE169" s="20"/>
      <c r="EF169" s="315"/>
      <c r="EG169" s="20"/>
      <c r="EH169" s="20">
        <v>0</v>
      </c>
      <c r="EI169" s="20"/>
      <c r="EJ169" s="20"/>
      <c r="EK169" s="315"/>
      <c r="EL169" s="20"/>
      <c r="EM169" s="20">
        <v>1570179</v>
      </c>
      <c r="EP169" s="151"/>
    </row>
    <row r="170" spans="4:146" x14ac:dyDescent="0.3">
      <c r="D170" s="151" t="s">
        <v>416</v>
      </c>
      <c r="F170" s="402"/>
      <c r="G170" s="477"/>
      <c r="H170" s="481">
        <v>218022</v>
      </c>
      <c r="I170" s="479"/>
      <c r="J170" s="20"/>
      <c r="K170" s="315"/>
      <c r="L170" s="480"/>
      <c r="M170" s="481">
        <v>0</v>
      </c>
      <c r="N170" s="479"/>
      <c r="O170" s="20"/>
      <c r="P170" s="315"/>
      <c r="Q170" s="480"/>
      <c r="R170" s="481">
        <v>196067</v>
      </c>
      <c r="S170" s="479"/>
      <c r="T170" s="20"/>
      <c r="U170" s="315"/>
      <c r="V170" s="480"/>
      <c r="W170" s="481">
        <v>0</v>
      </c>
      <c r="X170" s="479"/>
      <c r="Y170" s="20"/>
      <c r="Z170" s="315"/>
      <c r="AA170" s="480"/>
      <c r="AB170" s="481">
        <v>21955</v>
      </c>
      <c r="AC170" s="479"/>
      <c r="AD170" s="20"/>
      <c r="AE170" s="315"/>
      <c r="AF170" s="480"/>
      <c r="AG170" s="481">
        <v>0</v>
      </c>
      <c r="AH170" s="479"/>
      <c r="AI170" s="20"/>
      <c r="AJ170" s="315"/>
      <c r="AK170" s="480"/>
      <c r="AL170" s="481">
        <v>0</v>
      </c>
      <c r="AM170" s="479"/>
      <c r="AN170" s="20"/>
      <c r="AO170" s="315"/>
      <c r="AP170" s="480"/>
      <c r="AQ170" s="481">
        <v>0</v>
      </c>
      <c r="AR170" s="479"/>
      <c r="AS170" s="20"/>
      <c r="AT170" s="315"/>
      <c r="AU170" s="480"/>
      <c r="AV170" s="481">
        <v>0</v>
      </c>
      <c r="AW170" s="479"/>
      <c r="AX170" s="20"/>
      <c r="AY170" s="315"/>
      <c r="AZ170" s="480"/>
      <c r="BA170" s="481">
        <v>0</v>
      </c>
      <c r="BB170" s="479"/>
      <c r="BC170" s="20"/>
      <c r="BD170" s="315"/>
      <c r="BE170" s="480"/>
      <c r="BF170" s="481">
        <v>0</v>
      </c>
      <c r="BG170" s="479"/>
      <c r="BH170" s="20"/>
      <c r="BI170" s="315"/>
      <c r="BJ170" s="480"/>
      <c r="BK170" s="481">
        <v>0</v>
      </c>
      <c r="BL170" s="479"/>
      <c r="BM170" s="20"/>
      <c r="BN170" s="315"/>
      <c r="BO170" s="480"/>
      <c r="BP170" s="481">
        <v>0</v>
      </c>
      <c r="BQ170" s="479"/>
      <c r="BR170" s="20"/>
      <c r="BS170" s="315"/>
      <c r="BT170" s="480"/>
      <c r="BU170" s="481">
        <v>218022</v>
      </c>
      <c r="BV170" s="479"/>
      <c r="BW170" s="20"/>
      <c r="BX170" s="315"/>
      <c r="BY170" s="480"/>
      <c r="BZ170" s="481">
        <v>3739382</v>
      </c>
      <c r="CA170" s="479"/>
      <c r="CB170" s="20"/>
      <c r="CC170" s="315"/>
      <c r="CD170" s="480"/>
      <c r="CE170" s="481">
        <v>359624</v>
      </c>
      <c r="CF170" s="479"/>
      <c r="CG170" s="20"/>
      <c r="CH170" s="315"/>
      <c r="CI170" s="480"/>
      <c r="CJ170" s="481">
        <v>38537</v>
      </c>
      <c r="CK170" s="479"/>
      <c r="CL170" s="20"/>
      <c r="CM170" s="315"/>
      <c r="CN170" s="480"/>
      <c r="CO170" s="481">
        <v>0</v>
      </c>
      <c r="CP170" s="479"/>
      <c r="CQ170" s="20"/>
      <c r="CR170" s="315"/>
      <c r="CS170" s="480"/>
      <c r="CT170" s="481">
        <v>0</v>
      </c>
      <c r="CU170" s="479"/>
      <c r="CV170" s="20"/>
      <c r="CW170" s="315"/>
      <c r="CX170" s="480"/>
      <c r="CY170" s="481">
        <v>0</v>
      </c>
      <c r="CZ170" s="479"/>
      <c r="DA170" s="20"/>
      <c r="DB170" s="315"/>
      <c r="DC170" s="480"/>
      <c r="DD170" s="481">
        <v>0</v>
      </c>
      <c r="DE170" s="479"/>
      <c r="DF170" s="20"/>
      <c r="DG170" s="315"/>
      <c r="DH170" s="480"/>
      <c r="DI170" s="481">
        <v>210979</v>
      </c>
      <c r="DJ170" s="479"/>
      <c r="DK170" s="20"/>
      <c r="DL170" s="315"/>
      <c r="DM170" s="480"/>
      <c r="DN170" s="481">
        <v>80929</v>
      </c>
      <c r="DO170" s="479"/>
      <c r="DP170" s="20"/>
      <c r="DQ170" s="315"/>
      <c r="DR170" s="480"/>
      <c r="DS170" s="481">
        <v>35099</v>
      </c>
      <c r="DT170" s="479"/>
      <c r="DU170" s="20"/>
      <c r="DV170" s="315"/>
      <c r="DW170" s="480"/>
      <c r="DX170" s="481">
        <v>845011</v>
      </c>
      <c r="DY170" s="479"/>
      <c r="DZ170" s="20"/>
      <c r="EA170" s="315"/>
      <c r="EB170" s="480"/>
      <c r="EC170" s="481">
        <v>2169203</v>
      </c>
      <c r="ED170" s="479"/>
      <c r="EE170" s="20"/>
      <c r="EF170" s="315"/>
      <c r="EG170" s="480"/>
      <c r="EH170" s="481">
        <v>0</v>
      </c>
      <c r="EI170" s="479"/>
      <c r="EJ170" s="20"/>
      <c r="EK170" s="315"/>
      <c r="EL170" s="480"/>
      <c r="EM170" s="481">
        <v>1570179</v>
      </c>
      <c r="EN170" s="497"/>
      <c r="EP170" s="151"/>
    </row>
    <row r="171" spans="4:146" ht="12.75" hidden="1" customHeight="1" x14ac:dyDescent="0.3">
      <c r="D171" s="487"/>
      <c r="F171" s="402"/>
      <c r="H171" s="20"/>
      <c r="I171" s="20"/>
      <c r="J171" s="20"/>
      <c r="K171" s="315"/>
      <c r="L171" s="20"/>
      <c r="M171" s="20"/>
      <c r="N171" s="20"/>
      <c r="O171" s="20"/>
      <c r="P171" s="315"/>
      <c r="Q171" s="20"/>
      <c r="R171" s="20"/>
      <c r="S171" s="20"/>
      <c r="T171" s="20"/>
      <c r="U171" s="315"/>
      <c r="V171" s="20"/>
      <c r="W171" s="20"/>
      <c r="X171" s="20"/>
      <c r="Y171" s="20"/>
      <c r="Z171" s="315"/>
      <c r="AA171" s="20"/>
      <c r="AB171" s="20"/>
      <c r="AC171" s="20"/>
      <c r="AD171" s="20"/>
      <c r="AE171" s="315"/>
      <c r="AF171" s="20"/>
      <c r="AG171" s="20"/>
      <c r="AH171" s="20"/>
      <c r="AI171" s="20"/>
      <c r="AJ171" s="315"/>
      <c r="AK171" s="20"/>
      <c r="AL171" s="20"/>
      <c r="AM171" s="20"/>
      <c r="AN171" s="20"/>
      <c r="AO171" s="315"/>
      <c r="AP171" s="20"/>
      <c r="AQ171" s="20"/>
      <c r="AR171" s="20"/>
      <c r="AS171" s="20"/>
      <c r="AT171" s="315"/>
      <c r="AU171" s="20"/>
      <c r="AV171" s="20"/>
      <c r="AW171" s="20"/>
      <c r="AX171" s="20"/>
      <c r="AY171" s="315"/>
      <c r="AZ171" s="20"/>
      <c r="BA171" s="20"/>
      <c r="BB171" s="20"/>
      <c r="BC171" s="20"/>
      <c r="BD171" s="315"/>
      <c r="BE171" s="20"/>
      <c r="BF171" s="20"/>
      <c r="BG171" s="20"/>
      <c r="BH171" s="20"/>
      <c r="BI171" s="315"/>
      <c r="BJ171" s="20"/>
      <c r="BK171" s="20"/>
      <c r="BL171" s="20"/>
      <c r="BM171" s="20"/>
      <c r="BN171" s="315"/>
      <c r="BO171" s="20"/>
      <c r="BP171" s="20"/>
      <c r="BQ171" s="20"/>
      <c r="BR171" s="20"/>
      <c r="BS171" s="315"/>
      <c r="BT171" s="20"/>
      <c r="BU171" s="20"/>
      <c r="BV171" s="20"/>
      <c r="BW171" s="20"/>
      <c r="BX171" s="315"/>
      <c r="BY171" s="20"/>
      <c r="BZ171" s="20"/>
      <c r="CA171" s="20"/>
      <c r="CB171" s="20"/>
      <c r="CC171" s="315"/>
      <c r="CD171" s="20"/>
      <c r="CE171" s="20"/>
      <c r="CF171" s="20"/>
      <c r="CG171" s="20"/>
      <c r="CH171" s="315"/>
      <c r="CI171" s="20"/>
      <c r="CJ171" s="20"/>
      <c r="CK171" s="20"/>
      <c r="CL171" s="20"/>
      <c r="CM171" s="315"/>
      <c r="CN171" s="20"/>
      <c r="CO171" s="20"/>
      <c r="CP171" s="20"/>
      <c r="CQ171" s="20"/>
      <c r="CR171" s="315"/>
      <c r="CS171" s="20"/>
      <c r="CT171" s="20"/>
      <c r="CU171" s="20"/>
      <c r="CV171" s="20"/>
      <c r="CW171" s="315"/>
      <c r="CX171" s="20"/>
      <c r="CY171" s="20"/>
      <c r="CZ171" s="20"/>
      <c r="DA171" s="20"/>
      <c r="DB171" s="315"/>
      <c r="DC171" s="20"/>
      <c r="DD171" s="20"/>
      <c r="DE171" s="20"/>
      <c r="DF171" s="20"/>
      <c r="DG171" s="315"/>
      <c r="DH171" s="20"/>
      <c r="DI171" s="20"/>
      <c r="DJ171" s="20"/>
      <c r="DK171" s="20"/>
      <c r="DL171" s="315"/>
      <c r="DM171" s="20"/>
      <c r="DN171" s="20"/>
      <c r="DO171" s="20"/>
      <c r="DP171" s="20"/>
      <c r="DQ171" s="315"/>
      <c r="DR171" s="20"/>
      <c r="DS171" s="20"/>
      <c r="DT171" s="20"/>
      <c r="DU171" s="20"/>
      <c r="DV171" s="315"/>
      <c r="DW171" s="20"/>
      <c r="DX171" s="20"/>
      <c r="DY171" s="20"/>
      <c r="DZ171" s="20"/>
      <c r="EA171" s="315"/>
      <c r="EB171" s="20"/>
      <c r="EC171" s="20"/>
      <c r="ED171" s="20"/>
      <c r="EE171" s="20"/>
      <c r="EF171" s="315"/>
      <c r="EG171" s="20"/>
      <c r="EH171" s="20"/>
      <c r="EI171" s="20"/>
      <c r="EJ171" s="20"/>
      <c r="EK171" s="315"/>
      <c r="EL171" s="20"/>
      <c r="EM171" s="20"/>
      <c r="EP171" s="151"/>
    </row>
    <row r="172" spans="4:146" ht="12.75" hidden="1" customHeight="1" x14ac:dyDescent="0.3">
      <c r="D172" s="487" t="s">
        <v>490</v>
      </c>
      <c r="F172" s="402"/>
      <c r="H172" s="20">
        <v>0</v>
      </c>
      <c r="I172" s="20"/>
      <c r="J172" s="20"/>
      <c r="K172" s="315"/>
      <c r="L172" s="20"/>
      <c r="M172" s="20">
        <v>0</v>
      </c>
      <c r="N172" s="20">
        <v>0</v>
      </c>
      <c r="O172" s="20"/>
      <c r="P172" s="315"/>
      <c r="R172" s="20">
        <v>0</v>
      </c>
      <c r="S172" s="20"/>
      <c r="T172" s="20"/>
      <c r="U172" s="315"/>
      <c r="W172" s="20">
        <v>0</v>
      </c>
      <c r="X172" s="20"/>
      <c r="Y172" s="20"/>
      <c r="Z172" s="315"/>
      <c r="AB172" s="20">
        <v>0</v>
      </c>
      <c r="AC172" s="20"/>
      <c r="AD172" s="20"/>
      <c r="AE172" s="315"/>
      <c r="AG172" s="20">
        <v>0</v>
      </c>
      <c r="AH172" s="20"/>
      <c r="AI172" s="20"/>
      <c r="AJ172" s="315"/>
      <c r="AL172" s="20">
        <v>0</v>
      </c>
      <c r="AM172" s="20"/>
      <c r="AN172" s="20"/>
      <c r="AO172" s="315"/>
      <c r="AQ172" s="20">
        <v>0</v>
      </c>
      <c r="AR172" s="20"/>
      <c r="AS172" s="20"/>
      <c r="AT172" s="315"/>
      <c r="AV172" s="20">
        <v>0</v>
      </c>
      <c r="AW172" s="20"/>
      <c r="AX172" s="20"/>
      <c r="AY172" s="315"/>
      <c r="BA172" s="20">
        <v>0</v>
      </c>
      <c r="BB172" s="20"/>
      <c r="BC172" s="20"/>
      <c r="BD172" s="315"/>
      <c r="BF172" s="20">
        <v>0</v>
      </c>
      <c r="BG172" s="20"/>
      <c r="BH172" s="20"/>
      <c r="BI172" s="315"/>
      <c r="BK172" s="20">
        <v>0</v>
      </c>
      <c r="BL172" s="20"/>
      <c r="BM172" s="20"/>
      <c r="BN172" s="315"/>
      <c r="BP172" s="20">
        <v>0</v>
      </c>
      <c r="BQ172" s="20"/>
      <c r="BR172" s="20"/>
      <c r="BS172" s="315"/>
      <c r="BU172" s="20">
        <v>0</v>
      </c>
      <c r="BV172" s="20"/>
      <c r="BW172" s="20"/>
      <c r="BX172" s="315"/>
      <c r="BZ172" s="20">
        <v>0</v>
      </c>
      <c r="CA172" s="20"/>
      <c r="CB172" s="20"/>
      <c r="CC172" s="315"/>
      <c r="CD172" s="20"/>
      <c r="CE172" s="143">
        <v>0</v>
      </c>
      <c r="CF172" s="20">
        <v>0</v>
      </c>
      <c r="CG172" s="20"/>
      <c r="CH172" s="315"/>
      <c r="CJ172" s="143">
        <v>0</v>
      </c>
      <c r="CK172" s="20"/>
      <c r="CL172" s="20"/>
      <c r="CM172" s="315"/>
      <c r="CO172" s="143">
        <v>0</v>
      </c>
      <c r="CP172" s="20"/>
      <c r="CQ172" s="20"/>
      <c r="CR172" s="315"/>
      <c r="CT172" s="143">
        <v>0</v>
      </c>
      <c r="CU172" s="20"/>
      <c r="CV172" s="20"/>
      <c r="CW172" s="315"/>
      <c r="CY172" s="143">
        <v>0</v>
      </c>
      <c r="CZ172" s="20"/>
      <c r="DA172" s="20"/>
      <c r="DB172" s="315"/>
      <c r="DD172" s="143">
        <v>0</v>
      </c>
      <c r="DE172" s="20"/>
      <c r="DF172" s="20"/>
      <c r="DG172" s="315"/>
      <c r="DI172" s="143">
        <v>0</v>
      </c>
      <c r="DJ172" s="20"/>
      <c r="DK172" s="20"/>
      <c r="DL172" s="315"/>
      <c r="DN172" s="143">
        <v>0</v>
      </c>
      <c r="DO172" s="20"/>
      <c r="DP172" s="20"/>
      <c r="DQ172" s="315"/>
      <c r="DS172" s="143">
        <v>0</v>
      </c>
      <c r="DT172" s="20"/>
      <c r="DU172" s="20"/>
      <c r="DV172" s="315"/>
      <c r="DX172" s="143">
        <v>0</v>
      </c>
      <c r="DY172" s="20"/>
      <c r="DZ172" s="20"/>
      <c r="EA172" s="315"/>
      <c r="EC172" s="143">
        <v>0</v>
      </c>
      <c r="ED172" s="20"/>
      <c r="EE172" s="20"/>
      <c r="EF172" s="315"/>
      <c r="EH172" s="20">
        <v>0</v>
      </c>
      <c r="EI172" s="20"/>
      <c r="EJ172" s="20"/>
      <c r="EK172" s="315"/>
      <c r="EM172" s="20">
        <v>0</v>
      </c>
      <c r="EN172" s="20"/>
      <c r="EP172" s="151"/>
    </row>
    <row r="173" spans="4:146" ht="12.75" hidden="1" customHeight="1" x14ac:dyDescent="0.3">
      <c r="D173" s="487" t="s">
        <v>416</v>
      </c>
      <c r="F173" s="402"/>
      <c r="G173" s="477"/>
      <c r="H173" s="481">
        <v>0</v>
      </c>
      <c r="I173" s="479"/>
      <c r="J173" s="20"/>
      <c r="K173" s="315"/>
      <c r="L173" s="480"/>
      <c r="M173" s="481">
        <v>0</v>
      </c>
      <c r="N173" s="479"/>
      <c r="O173" s="8"/>
      <c r="P173" s="315"/>
      <c r="Q173" s="477"/>
      <c r="R173" s="481">
        <v>0</v>
      </c>
      <c r="S173" s="479"/>
      <c r="T173" s="20"/>
      <c r="U173" s="315"/>
      <c r="V173" s="477"/>
      <c r="W173" s="481">
        <v>0</v>
      </c>
      <c r="X173" s="479"/>
      <c r="Y173" s="20"/>
      <c r="Z173" s="315"/>
      <c r="AA173" s="477"/>
      <c r="AB173" s="481">
        <v>0</v>
      </c>
      <c r="AC173" s="479"/>
      <c r="AD173" s="20"/>
      <c r="AE173" s="315"/>
      <c r="AF173" s="477"/>
      <c r="AG173" s="481">
        <v>0</v>
      </c>
      <c r="AH173" s="479"/>
      <c r="AI173" s="20"/>
      <c r="AJ173" s="315"/>
      <c r="AK173" s="477"/>
      <c r="AL173" s="481">
        <v>0</v>
      </c>
      <c r="AM173" s="479"/>
      <c r="AN173" s="20"/>
      <c r="AO173" s="315"/>
      <c r="AP173" s="477"/>
      <c r="AQ173" s="481">
        <v>0</v>
      </c>
      <c r="AR173" s="479"/>
      <c r="AS173" s="20"/>
      <c r="AT173" s="315"/>
      <c r="AU173" s="477"/>
      <c r="AV173" s="481">
        <v>0</v>
      </c>
      <c r="AW173" s="479"/>
      <c r="AX173" s="20"/>
      <c r="AY173" s="315"/>
      <c r="AZ173" s="477"/>
      <c r="BA173" s="481">
        <v>0</v>
      </c>
      <c r="BB173" s="479"/>
      <c r="BC173" s="20"/>
      <c r="BD173" s="315"/>
      <c r="BE173" s="477"/>
      <c r="BF173" s="481">
        <v>0</v>
      </c>
      <c r="BG173" s="479"/>
      <c r="BH173" s="20"/>
      <c r="BI173" s="315"/>
      <c r="BJ173" s="477"/>
      <c r="BK173" s="481">
        <v>0</v>
      </c>
      <c r="BL173" s="479"/>
      <c r="BM173" s="20"/>
      <c r="BN173" s="315"/>
      <c r="BO173" s="477"/>
      <c r="BP173" s="481">
        <v>0</v>
      </c>
      <c r="BQ173" s="479"/>
      <c r="BR173" s="20"/>
      <c r="BS173" s="315"/>
      <c r="BT173" s="477"/>
      <c r="BU173" s="481">
        <v>0</v>
      </c>
      <c r="BV173" s="479"/>
      <c r="BW173" s="20"/>
      <c r="BX173" s="315"/>
      <c r="BY173" s="477"/>
      <c r="BZ173" s="481">
        <v>0</v>
      </c>
      <c r="CA173" s="479"/>
      <c r="CB173" s="20"/>
      <c r="CC173" s="315"/>
      <c r="CD173" s="480"/>
      <c r="CE173" s="481">
        <v>0</v>
      </c>
      <c r="CF173" s="479"/>
      <c r="CG173" s="8"/>
      <c r="CH173" s="315"/>
      <c r="CI173" s="477"/>
      <c r="CJ173" s="481">
        <v>0</v>
      </c>
      <c r="CK173" s="479"/>
      <c r="CL173" s="20"/>
      <c r="CM173" s="315"/>
      <c r="CN173" s="477"/>
      <c r="CO173" s="481">
        <v>0</v>
      </c>
      <c r="CP173" s="479"/>
      <c r="CQ173" s="20"/>
      <c r="CR173" s="315"/>
      <c r="CS173" s="477"/>
      <c r="CT173" s="481">
        <v>0</v>
      </c>
      <c r="CU173" s="479"/>
      <c r="CV173" s="20"/>
      <c r="CW173" s="315"/>
      <c r="CX173" s="477"/>
      <c r="CY173" s="481">
        <v>0</v>
      </c>
      <c r="CZ173" s="479"/>
      <c r="DA173" s="20"/>
      <c r="DB173" s="315"/>
      <c r="DC173" s="477"/>
      <c r="DD173" s="481">
        <v>0</v>
      </c>
      <c r="DE173" s="479"/>
      <c r="DF173" s="20"/>
      <c r="DG173" s="315"/>
      <c r="DH173" s="477"/>
      <c r="DI173" s="481">
        <v>0</v>
      </c>
      <c r="DJ173" s="479"/>
      <c r="DK173" s="20"/>
      <c r="DL173" s="315"/>
      <c r="DM173" s="477"/>
      <c r="DN173" s="481">
        <v>0</v>
      </c>
      <c r="DO173" s="479"/>
      <c r="DP173" s="20"/>
      <c r="DQ173" s="315"/>
      <c r="DR173" s="477"/>
      <c r="DS173" s="481">
        <v>0</v>
      </c>
      <c r="DT173" s="479"/>
      <c r="DU173" s="20"/>
      <c r="DV173" s="315"/>
      <c r="DW173" s="477"/>
      <c r="DX173" s="481">
        <v>0</v>
      </c>
      <c r="DY173" s="479"/>
      <c r="DZ173" s="20"/>
      <c r="EA173" s="315"/>
      <c r="EB173" s="477"/>
      <c r="EC173" s="481">
        <v>0</v>
      </c>
      <c r="ED173" s="479"/>
      <c r="EE173" s="20"/>
      <c r="EF173" s="315"/>
      <c r="EG173" s="477"/>
      <c r="EH173" s="481">
        <v>0</v>
      </c>
      <c r="EI173" s="479"/>
      <c r="EJ173" s="20"/>
      <c r="EK173" s="315"/>
      <c r="EL173" s="477"/>
      <c r="EM173" s="481">
        <v>0</v>
      </c>
      <c r="EN173" s="479"/>
      <c r="EP173" s="151"/>
    </row>
    <row r="174" spans="4:146" ht="12.75" customHeight="1" x14ac:dyDescent="0.3">
      <c r="D174" s="151"/>
      <c r="F174" s="402"/>
      <c r="H174" s="20"/>
      <c r="I174" s="20"/>
      <c r="J174" s="20"/>
      <c r="K174" s="315"/>
      <c r="L174" s="20"/>
      <c r="M174" s="20"/>
      <c r="N174" s="20"/>
      <c r="O174" s="20"/>
      <c r="P174" s="315"/>
      <c r="Q174" s="20"/>
      <c r="R174" s="20"/>
      <c r="S174" s="20"/>
      <c r="T174" s="20"/>
      <c r="U174" s="315"/>
      <c r="V174" s="20"/>
      <c r="W174" s="20"/>
      <c r="X174" s="20"/>
      <c r="Y174" s="20"/>
      <c r="Z174" s="315"/>
      <c r="AA174" s="20"/>
      <c r="AB174" s="20"/>
      <c r="AC174" s="20"/>
      <c r="AD174" s="20"/>
      <c r="AE174" s="315"/>
      <c r="AF174" s="20"/>
      <c r="AG174" s="20"/>
      <c r="AH174" s="20"/>
      <c r="AI174" s="20"/>
      <c r="AJ174" s="315"/>
      <c r="AK174" s="20"/>
      <c r="AL174" s="20"/>
      <c r="AM174" s="20"/>
      <c r="AN174" s="20"/>
      <c r="AO174" s="315"/>
      <c r="AP174" s="20"/>
      <c r="AQ174" s="20"/>
      <c r="AR174" s="20"/>
      <c r="AS174" s="20"/>
      <c r="AT174" s="315"/>
      <c r="AU174" s="20"/>
      <c r="AV174" s="20"/>
      <c r="AW174" s="20"/>
      <c r="AX174" s="20"/>
      <c r="AY174" s="315"/>
      <c r="AZ174" s="20"/>
      <c r="BA174" s="20"/>
      <c r="BB174" s="20"/>
      <c r="BC174" s="20"/>
      <c r="BD174" s="315"/>
      <c r="BE174" s="20"/>
      <c r="BF174" s="20"/>
      <c r="BG174" s="20"/>
      <c r="BH174" s="20"/>
      <c r="BI174" s="315"/>
      <c r="BJ174" s="20"/>
      <c r="BK174" s="20"/>
      <c r="BL174" s="20"/>
      <c r="BM174" s="20"/>
      <c r="BN174" s="315"/>
      <c r="BO174" s="20"/>
      <c r="BP174" s="20"/>
      <c r="BQ174" s="20"/>
      <c r="BR174" s="20"/>
      <c r="BS174" s="315"/>
      <c r="BT174" s="20"/>
      <c r="BU174" s="20"/>
      <c r="BV174" s="20"/>
      <c r="BW174" s="20"/>
      <c r="BX174" s="315"/>
      <c r="BY174" s="20"/>
      <c r="BZ174" s="20"/>
      <c r="CA174" s="20"/>
      <c r="CB174" s="20"/>
      <c r="CC174" s="315"/>
      <c r="CD174" s="20"/>
      <c r="CE174" s="20"/>
      <c r="CF174" s="20"/>
      <c r="CG174" s="20"/>
      <c r="CH174" s="315"/>
      <c r="CI174" s="20"/>
      <c r="CJ174" s="20"/>
      <c r="CK174" s="20"/>
      <c r="CL174" s="20"/>
      <c r="CM174" s="315"/>
      <c r="CN174" s="20"/>
      <c r="CO174" s="20"/>
      <c r="CP174" s="20"/>
      <c r="CQ174" s="20"/>
      <c r="CR174" s="315"/>
      <c r="CS174" s="20"/>
      <c r="CT174" s="20"/>
      <c r="CU174" s="20"/>
      <c r="CV174" s="20"/>
      <c r="CW174" s="315"/>
      <c r="CX174" s="20"/>
      <c r="CY174" s="20"/>
      <c r="CZ174" s="20"/>
      <c r="DA174" s="20"/>
      <c r="DB174" s="315"/>
      <c r="DC174" s="20"/>
      <c r="DD174" s="20"/>
      <c r="DE174" s="20"/>
      <c r="DF174" s="20"/>
      <c r="DG174" s="315"/>
      <c r="DH174" s="20"/>
      <c r="DI174" s="20"/>
      <c r="DJ174" s="20"/>
      <c r="DK174" s="20"/>
      <c r="DL174" s="315"/>
      <c r="DM174" s="20"/>
      <c r="DN174" s="20"/>
      <c r="DO174" s="20"/>
      <c r="DP174" s="20"/>
      <c r="DQ174" s="315"/>
      <c r="DR174" s="20"/>
      <c r="DS174" s="20"/>
      <c r="DT174" s="20"/>
      <c r="DU174" s="20"/>
      <c r="DV174" s="315"/>
      <c r="DW174" s="20"/>
      <c r="DX174" s="20"/>
      <c r="DY174" s="20"/>
      <c r="DZ174" s="20"/>
      <c r="EA174" s="315"/>
      <c r="EB174" s="20"/>
      <c r="EC174" s="20"/>
      <c r="ED174" s="20"/>
      <c r="EE174" s="20"/>
      <c r="EF174" s="315"/>
      <c r="EG174" s="20"/>
      <c r="EH174" s="20"/>
      <c r="EI174" s="20"/>
      <c r="EJ174" s="20"/>
      <c r="EK174" s="315"/>
      <c r="EL174" s="20"/>
      <c r="EM174" s="20"/>
      <c r="EP174" s="151"/>
    </row>
    <row r="175" spans="4:146" ht="12.75" customHeight="1" x14ac:dyDescent="0.3">
      <c r="D175" s="151" t="s">
        <v>484</v>
      </c>
      <c r="F175" s="402"/>
      <c r="H175" s="20">
        <v>540659</v>
      </c>
      <c r="I175" s="20"/>
      <c r="J175" s="20"/>
      <c r="K175" s="315"/>
      <c r="L175" s="20"/>
      <c r="M175" s="20">
        <v>184491</v>
      </c>
      <c r="N175" s="20"/>
      <c r="O175" s="20"/>
      <c r="P175" s="315"/>
      <c r="Q175" s="20"/>
      <c r="R175" s="20">
        <v>270992</v>
      </c>
      <c r="S175" s="20"/>
      <c r="T175" s="20"/>
      <c r="U175" s="315"/>
      <c r="V175" s="20"/>
      <c r="W175" s="20">
        <v>0</v>
      </c>
      <c r="X175" s="20"/>
      <c r="Y175" s="20"/>
      <c r="Z175" s="315"/>
      <c r="AA175" s="20"/>
      <c r="AB175" s="20">
        <v>85176</v>
      </c>
      <c r="AC175" s="20"/>
      <c r="AD175" s="20"/>
      <c r="AE175" s="315"/>
      <c r="AF175" s="20"/>
      <c r="AG175" s="20">
        <v>0</v>
      </c>
      <c r="AH175" s="20"/>
      <c r="AI175" s="20"/>
      <c r="AJ175" s="315"/>
      <c r="AK175" s="20"/>
      <c r="AL175" s="20">
        <v>0</v>
      </c>
      <c r="AM175" s="20"/>
      <c r="AN175" s="20"/>
      <c r="AO175" s="315"/>
      <c r="AP175" s="20"/>
      <c r="AQ175" s="20">
        <v>0</v>
      </c>
      <c r="AR175" s="20"/>
      <c r="AS175" s="20"/>
      <c r="AT175" s="315"/>
      <c r="AU175" s="20"/>
      <c r="AV175" s="20">
        <v>0</v>
      </c>
      <c r="AW175" s="20"/>
      <c r="AX175" s="20"/>
      <c r="AY175" s="315"/>
      <c r="AZ175" s="20"/>
      <c r="BA175" s="20">
        <v>0</v>
      </c>
      <c r="BB175" s="20"/>
      <c r="BC175" s="20"/>
      <c r="BD175" s="315"/>
      <c r="BE175" s="20"/>
      <c r="BF175" s="20">
        <v>0</v>
      </c>
      <c r="BG175" s="20"/>
      <c r="BH175" s="20"/>
      <c r="BI175" s="315"/>
      <c r="BJ175" s="20"/>
      <c r="BK175" s="20">
        <v>0</v>
      </c>
      <c r="BL175" s="20"/>
      <c r="BM175" s="20"/>
      <c r="BN175" s="315"/>
      <c r="BO175" s="20"/>
      <c r="BP175" s="20">
        <v>0</v>
      </c>
      <c r="BQ175" s="20"/>
      <c r="BR175" s="20"/>
      <c r="BS175" s="315"/>
      <c r="BT175" s="20"/>
      <c r="BU175" s="20">
        <v>540659</v>
      </c>
      <c r="BV175" s="20"/>
      <c r="BW175" s="20"/>
      <c r="BX175" s="315"/>
      <c r="BY175" s="20"/>
      <c r="BZ175" s="20">
        <v>0</v>
      </c>
      <c r="CA175" s="20"/>
      <c r="CB175" s="20"/>
      <c r="CC175" s="315"/>
      <c r="CD175" s="20"/>
      <c r="CE175" s="20">
        <v>0</v>
      </c>
      <c r="CF175" s="20"/>
      <c r="CG175" s="20"/>
      <c r="CH175" s="315"/>
      <c r="CI175" s="20"/>
      <c r="CJ175" s="20">
        <v>0</v>
      </c>
      <c r="CK175" s="20"/>
      <c r="CL175" s="20"/>
      <c r="CM175" s="315"/>
      <c r="CN175" s="20"/>
      <c r="CO175" s="20">
        <v>0</v>
      </c>
      <c r="CP175" s="20"/>
      <c r="CQ175" s="20"/>
      <c r="CR175" s="315"/>
      <c r="CS175" s="20"/>
      <c r="CT175" s="20">
        <v>0</v>
      </c>
      <c r="CU175" s="20"/>
      <c r="CV175" s="20"/>
      <c r="CW175" s="315"/>
      <c r="CX175" s="20"/>
      <c r="CY175" s="20">
        <v>0</v>
      </c>
      <c r="CZ175" s="20"/>
      <c r="DA175" s="20"/>
      <c r="DB175" s="315"/>
      <c r="DC175" s="20"/>
      <c r="DD175" s="20">
        <v>0</v>
      </c>
      <c r="DE175" s="20"/>
      <c r="DF175" s="20"/>
      <c r="DG175" s="315"/>
      <c r="DH175" s="20"/>
      <c r="DI175" s="20">
        <v>0</v>
      </c>
      <c r="DJ175" s="20"/>
      <c r="DK175" s="20"/>
      <c r="DL175" s="315"/>
      <c r="DM175" s="20"/>
      <c r="DN175" s="20">
        <v>0</v>
      </c>
      <c r="DO175" s="20"/>
      <c r="DP175" s="20"/>
      <c r="DQ175" s="315"/>
      <c r="DR175" s="20"/>
      <c r="DS175" s="20">
        <v>0</v>
      </c>
      <c r="DT175" s="20"/>
      <c r="DU175" s="20"/>
      <c r="DV175" s="315"/>
      <c r="DW175" s="20"/>
      <c r="DX175" s="20">
        <v>0</v>
      </c>
      <c r="DY175" s="20"/>
      <c r="DZ175" s="20"/>
      <c r="EA175" s="315"/>
      <c r="EB175" s="20"/>
      <c r="EC175" s="20">
        <v>0</v>
      </c>
      <c r="ED175" s="20"/>
      <c r="EE175" s="20"/>
      <c r="EF175" s="315"/>
      <c r="EG175" s="20"/>
      <c r="EH175" s="20">
        <v>0</v>
      </c>
      <c r="EI175" s="20"/>
      <c r="EJ175" s="20"/>
      <c r="EK175" s="315"/>
      <c r="EL175" s="20"/>
      <c r="EM175" s="20">
        <v>0</v>
      </c>
      <c r="EO175" s="488"/>
      <c r="EP175" s="151"/>
    </row>
    <row r="176" spans="4:146" ht="12.75" customHeight="1" x14ac:dyDescent="0.3">
      <c r="D176" s="151" t="s">
        <v>416</v>
      </c>
      <c r="F176" s="402"/>
      <c r="G176" s="477"/>
      <c r="H176" s="481">
        <v>540659</v>
      </c>
      <c r="I176" s="479"/>
      <c r="J176" s="20"/>
      <c r="K176" s="315"/>
      <c r="L176" s="480"/>
      <c r="M176" s="481">
        <v>184491</v>
      </c>
      <c r="N176" s="479"/>
      <c r="O176" s="20"/>
      <c r="P176" s="315"/>
      <c r="Q176" s="480"/>
      <c r="R176" s="481">
        <v>270992</v>
      </c>
      <c r="S176" s="479"/>
      <c r="T176" s="20"/>
      <c r="U176" s="315"/>
      <c r="V176" s="480"/>
      <c r="W176" s="481">
        <v>0</v>
      </c>
      <c r="X176" s="479"/>
      <c r="Y176" s="20"/>
      <c r="Z176" s="315"/>
      <c r="AA176" s="480"/>
      <c r="AB176" s="481">
        <v>85176</v>
      </c>
      <c r="AC176" s="479"/>
      <c r="AD176" s="20"/>
      <c r="AE176" s="315"/>
      <c r="AF176" s="480"/>
      <c r="AG176" s="481">
        <v>0</v>
      </c>
      <c r="AH176" s="479"/>
      <c r="AI176" s="20"/>
      <c r="AJ176" s="315"/>
      <c r="AK176" s="480"/>
      <c r="AL176" s="481">
        <v>0</v>
      </c>
      <c r="AM176" s="479"/>
      <c r="AN176" s="20"/>
      <c r="AO176" s="315"/>
      <c r="AP176" s="480"/>
      <c r="AQ176" s="481">
        <v>0</v>
      </c>
      <c r="AR176" s="479"/>
      <c r="AS176" s="20"/>
      <c r="AT176" s="315"/>
      <c r="AU176" s="480"/>
      <c r="AV176" s="481">
        <v>0</v>
      </c>
      <c r="AW176" s="479"/>
      <c r="AX176" s="20"/>
      <c r="AY176" s="315"/>
      <c r="AZ176" s="480"/>
      <c r="BA176" s="481">
        <v>0</v>
      </c>
      <c r="BB176" s="479"/>
      <c r="BC176" s="20"/>
      <c r="BD176" s="315"/>
      <c r="BE176" s="480"/>
      <c r="BF176" s="481">
        <v>0</v>
      </c>
      <c r="BG176" s="479"/>
      <c r="BH176" s="20"/>
      <c r="BI176" s="315"/>
      <c r="BJ176" s="480"/>
      <c r="BK176" s="481">
        <v>0</v>
      </c>
      <c r="BL176" s="479"/>
      <c r="BM176" s="20"/>
      <c r="BN176" s="315"/>
      <c r="BO176" s="480"/>
      <c r="BP176" s="481">
        <v>0</v>
      </c>
      <c r="BQ176" s="479"/>
      <c r="BR176" s="20"/>
      <c r="BS176" s="315"/>
      <c r="BT176" s="480"/>
      <c r="BU176" s="481">
        <v>540659</v>
      </c>
      <c r="BV176" s="479"/>
      <c r="BW176" s="20"/>
      <c r="BX176" s="315"/>
      <c r="BY176" s="480"/>
      <c r="BZ176" s="481">
        <v>0</v>
      </c>
      <c r="CA176" s="479"/>
      <c r="CB176" s="20"/>
      <c r="CC176" s="315"/>
      <c r="CD176" s="480"/>
      <c r="CE176" s="481">
        <v>0</v>
      </c>
      <c r="CF176" s="479"/>
      <c r="CG176" s="20"/>
      <c r="CH176" s="315"/>
      <c r="CI176" s="480"/>
      <c r="CJ176" s="481">
        <v>0</v>
      </c>
      <c r="CK176" s="479"/>
      <c r="CL176" s="20"/>
      <c r="CM176" s="315"/>
      <c r="CN176" s="480"/>
      <c r="CO176" s="481">
        <v>0</v>
      </c>
      <c r="CP176" s="479"/>
      <c r="CQ176" s="20"/>
      <c r="CR176" s="315"/>
      <c r="CS176" s="480"/>
      <c r="CT176" s="481">
        <v>0</v>
      </c>
      <c r="CU176" s="479"/>
      <c r="CV176" s="20"/>
      <c r="CW176" s="315"/>
      <c r="CX176" s="480"/>
      <c r="CY176" s="481">
        <v>0</v>
      </c>
      <c r="CZ176" s="479"/>
      <c r="DA176" s="20"/>
      <c r="DB176" s="315"/>
      <c r="DC176" s="480"/>
      <c r="DD176" s="481">
        <v>0</v>
      </c>
      <c r="DE176" s="479"/>
      <c r="DF176" s="20"/>
      <c r="DG176" s="315"/>
      <c r="DH176" s="480"/>
      <c r="DI176" s="481">
        <v>0</v>
      </c>
      <c r="DJ176" s="479"/>
      <c r="DK176" s="20"/>
      <c r="DL176" s="315"/>
      <c r="DM176" s="480"/>
      <c r="DN176" s="481">
        <v>0</v>
      </c>
      <c r="DO176" s="479"/>
      <c r="DP176" s="20"/>
      <c r="DQ176" s="315"/>
      <c r="DR176" s="480"/>
      <c r="DS176" s="481">
        <v>0</v>
      </c>
      <c r="DT176" s="479"/>
      <c r="DU176" s="20"/>
      <c r="DV176" s="315"/>
      <c r="DW176" s="480"/>
      <c r="DX176" s="481">
        <v>0</v>
      </c>
      <c r="DY176" s="479"/>
      <c r="DZ176" s="20"/>
      <c r="EA176" s="315"/>
      <c r="EB176" s="480"/>
      <c r="EC176" s="481">
        <v>0</v>
      </c>
      <c r="ED176" s="479"/>
      <c r="EE176" s="20"/>
      <c r="EF176" s="315"/>
      <c r="EG176" s="480"/>
      <c r="EH176" s="481">
        <v>0</v>
      </c>
      <c r="EI176" s="479"/>
      <c r="EJ176" s="20"/>
      <c r="EK176" s="315"/>
      <c r="EL176" s="480"/>
      <c r="EM176" s="481">
        <v>0</v>
      </c>
      <c r="EN176" s="497"/>
      <c r="EP176" s="151"/>
    </row>
    <row r="177" spans="4:146" ht="12.75" customHeight="1" x14ac:dyDescent="0.3">
      <c r="D177" s="151"/>
      <c r="F177" s="402"/>
      <c r="H177" s="20"/>
      <c r="I177" s="20"/>
      <c r="J177" s="20"/>
      <c r="K177" s="315"/>
      <c r="L177" s="20"/>
      <c r="M177" s="20"/>
      <c r="N177" s="20"/>
      <c r="O177" s="20"/>
      <c r="P177" s="315"/>
      <c r="Q177" s="20"/>
      <c r="R177" s="20"/>
      <c r="S177" s="20"/>
      <c r="T177" s="20"/>
      <c r="U177" s="315"/>
      <c r="V177" s="20"/>
      <c r="W177" s="20"/>
      <c r="X177" s="20"/>
      <c r="Y177" s="20"/>
      <c r="Z177" s="315"/>
      <c r="AA177" s="20"/>
      <c r="AB177" s="20"/>
      <c r="AC177" s="20"/>
      <c r="AD177" s="20"/>
      <c r="AE177" s="315"/>
      <c r="AF177" s="20"/>
      <c r="AG177" s="20"/>
      <c r="AH177" s="20"/>
      <c r="AI177" s="20"/>
      <c r="AJ177" s="315"/>
      <c r="AK177" s="20"/>
      <c r="AL177" s="20"/>
      <c r="AM177" s="20"/>
      <c r="AN177" s="20"/>
      <c r="AO177" s="315"/>
      <c r="AP177" s="20"/>
      <c r="AQ177" s="20"/>
      <c r="AR177" s="20"/>
      <c r="AS177" s="20"/>
      <c r="AT177" s="315"/>
      <c r="AU177" s="20"/>
      <c r="AV177" s="20"/>
      <c r="AW177" s="20"/>
      <c r="AX177" s="20"/>
      <c r="AY177" s="315"/>
      <c r="AZ177" s="20"/>
      <c r="BA177" s="20"/>
      <c r="BB177" s="20"/>
      <c r="BC177" s="20"/>
      <c r="BD177" s="315"/>
      <c r="BE177" s="20"/>
      <c r="BF177" s="20"/>
      <c r="BG177" s="20"/>
      <c r="BH177" s="20"/>
      <c r="BI177" s="315"/>
      <c r="BJ177" s="20"/>
      <c r="BK177" s="20"/>
      <c r="BL177" s="20"/>
      <c r="BM177" s="20"/>
      <c r="BN177" s="315"/>
      <c r="BO177" s="20"/>
      <c r="BP177" s="20"/>
      <c r="BQ177" s="20"/>
      <c r="BR177" s="20"/>
      <c r="BS177" s="315"/>
      <c r="BT177" s="20"/>
      <c r="BU177" s="20"/>
      <c r="BV177" s="20"/>
      <c r="BW177" s="20"/>
      <c r="BX177" s="315"/>
      <c r="BY177" s="20"/>
      <c r="BZ177" s="20"/>
      <c r="CA177" s="20"/>
      <c r="CB177" s="20"/>
      <c r="CC177" s="315"/>
      <c r="CD177" s="20"/>
      <c r="CE177" s="20"/>
      <c r="CF177" s="20"/>
      <c r="CG177" s="20"/>
      <c r="CH177" s="315"/>
      <c r="CI177" s="20"/>
      <c r="CJ177" s="20"/>
      <c r="CK177" s="20"/>
      <c r="CL177" s="20"/>
      <c r="CM177" s="315"/>
      <c r="CN177" s="20"/>
      <c r="CO177" s="20"/>
      <c r="CP177" s="20"/>
      <c r="CQ177" s="20"/>
      <c r="CR177" s="315"/>
      <c r="CS177" s="20"/>
      <c r="CT177" s="20"/>
      <c r="CU177" s="20"/>
      <c r="CV177" s="20"/>
      <c r="CW177" s="315"/>
      <c r="CX177" s="20"/>
      <c r="CY177" s="20"/>
      <c r="CZ177" s="20"/>
      <c r="DA177" s="20"/>
      <c r="DB177" s="315"/>
      <c r="DC177" s="20"/>
      <c r="DD177" s="20"/>
      <c r="DE177" s="20"/>
      <c r="DF177" s="20"/>
      <c r="DG177" s="315"/>
      <c r="DH177" s="20"/>
      <c r="DI177" s="20"/>
      <c r="DJ177" s="20"/>
      <c r="DK177" s="20"/>
      <c r="DL177" s="315"/>
      <c r="DM177" s="20"/>
      <c r="DN177" s="20"/>
      <c r="DO177" s="20"/>
      <c r="DP177" s="20"/>
      <c r="DQ177" s="315"/>
      <c r="DR177" s="20"/>
      <c r="DS177" s="20"/>
      <c r="DT177" s="20"/>
      <c r="DU177" s="20"/>
      <c r="DV177" s="315"/>
      <c r="DW177" s="20"/>
      <c r="DX177" s="20"/>
      <c r="DY177" s="20"/>
      <c r="DZ177" s="20"/>
      <c r="EA177" s="315"/>
      <c r="EB177" s="20"/>
      <c r="EC177" s="20"/>
      <c r="ED177" s="20"/>
      <c r="EE177" s="20"/>
      <c r="EF177" s="315"/>
      <c r="EG177" s="20"/>
      <c r="EH177" s="20"/>
      <c r="EI177" s="20"/>
      <c r="EJ177" s="20"/>
      <c r="EK177" s="315"/>
      <c r="EL177" s="20"/>
      <c r="EM177" s="20"/>
      <c r="EP177" s="151"/>
    </row>
    <row r="178" spans="4:146" ht="12.75" customHeight="1" x14ac:dyDescent="0.3">
      <c r="D178" s="151" t="s">
        <v>435</v>
      </c>
      <c r="F178" s="402"/>
      <c r="H178" s="20">
        <v>0</v>
      </c>
      <c r="I178" s="20"/>
      <c r="J178" s="20"/>
      <c r="K178" s="315"/>
      <c r="L178" s="20"/>
      <c r="M178" s="20">
        <v>0</v>
      </c>
      <c r="N178" s="20"/>
      <c r="O178" s="20"/>
      <c r="P178" s="315"/>
      <c r="Q178" s="20"/>
      <c r="R178" s="20">
        <v>0</v>
      </c>
      <c r="S178" s="20"/>
      <c r="T178" s="20"/>
      <c r="U178" s="315"/>
      <c r="V178" s="20"/>
      <c r="W178" s="20">
        <v>0</v>
      </c>
      <c r="X178" s="20"/>
      <c r="Y178" s="20"/>
      <c r="Z178" s="315"/>
      <c r="AA178" s="20"/>
      <c r="AB178" s="20">
        <v>0</v>
      </c>
      <c r="AC178" s="20"/>
      <c r="AD178" s="20"/>
      <c r="AE178" s="315"/>
      <c r="AF178" s="20"/>
      <c r="AG178" s="20">
        <v>0</v>
      </c>
      <c r="AH178" s="20"/>
      <c r="AI178" s="20"/>
      <c r="AJ178" s="315"/>
      <c r="AK178" s="20"/>
      <c r="AL178" s="20">
        <v>0</v>
      </c>
      <c r="AM178" s="20"/>
      <c r="AN178" s="20"/>
      <c r="AO178" s="315"/>
      <c r="AP178" s="20"/>
      <c r="AQ178" s="20">
        <v>0</v>
      </c>
      <c r="AR178" s="20"/>
      <c r="AS178" s="20"/>
      <c r="AT178" s="315"/>
      <c r="AU178" s="20"/>
      <c r="AV178" s="20">
        <v>4411719</v>
      </c>
      <c r="AW178" s="20"/>
      <c r="AX178" s="20"/>
      <c r="AY178" s="315"/>
      <c r="AZ178" s="20"/>
      <c r="BA178" s="20">
        <v>726325</v>
      </c>
      <c r="BB178" s="20"/>
      <c r="BC178" s="20"/>
      <c r="BD178" s="315"/>
      <c r="BE178" s="20"/>
      <c r="BF178" s="20">
        <v>0</v>
      </c>
      <c r="BG178" s="20"/>
      <c r="BH178" s="20"/>
      <c r="BI178" s="315"/>
      <c r="BJ178" s="20"/>
      <c r="BK178" s="20">
        <v>0</v>
      </c>
      <c r="BL178" s="20"/>
      <c r="BM178" s="20"/>
      <c r="BN178" s="315"/>
      <c r="BO178" s="20"/>
      <c r="BP178" s="20">
        <v>0</v>
      </c>
      <c r="BQ178" s="20"/>
      <c r="BR178" s="20"/>
      <c r="BS178" s="315"/>
      <c r="BT178" s="20"/>
      <c r="BU178" s="20">
        <v>5138044</v>
      </c>
      <c r="BV178" s="20"/>
      <c r="BW178" s="20"/>
      <c r="BX178" s="315"/>
      <c r="BY178" s="20"/>
      <c r="BZ178" s="20">
        <v>1104027</v>
      </c>
      <c r="CA178" s="20"/>
      <c r="CB178" s="20"/>
      <c r="CC178" s="315"/>
      <c r="CD178" s="20"/>
      <c r="CE178" s="20">
        <v>0</v>
      </c>
      <c r="CF178" s="20"/>
      <c r="CG178" s="20"/>
      <c r="CH178" s="315"/>
      <c r="CI178" s="20"/>
      <c r="CJ178" s="20">
        <v>0</v>
      </c>
      <c r="CK178" s="20"/>
      <c r="CL178" s="20"/>
      <c r="CM178" s="315"/>
      <c r="CN178" s="20"/>
      <c r="CO178" s="20">
        <v>156198</v>
      </c>
      <c r="CP178" s="20"/>
      <c r="CQ178" s="20"/>
      <c r="CR178" s="315"/>
      <c r="CS178" s="20"/>
      <c r="CT178" s="20">
        <v>0</v>
      </c>
      <c r="CU178" s="20"/>
      <c r="CV178" s="20"/>
      <c r="CW178" s="315"/>
      <c r="CX178" s="20"/>
      <c r="CY178" s="20">
        <v>0</v>
      </c>
      <c r="CZ178" s="20"/>
      <c r="DA178" s="20"/>
      <c r="DB178" s="315"/>
      <c r="DC178" s="20"/>
      <c r="DD178" s="20">
        <v>0</v>
      </c>
      <c r="DE178" s="20"/>
      <c r="DF178" s="20"/>
      <c r="DG178" s="315"/>
      <c r="DH178" s="20"/>
      <c r="DI178" s="20">
        <v>700516</v>
      </c>
      <c r="DJ178" s="20"/>
      <c r="DK178" s="20"/>
      <c r="DL178" s="315"/>
      <c r="DM178" s="20"/>
      <c r="DN178" s="20">
        <v>0</v>
      </c>
      <c r="DO178" s="20"/>
      <c r="DP178" s="20"/>
      <c r="DQ178" s="315"/>
      <c r="DR178" s="20"/>
      <c r="DS178" s="20">
        <v>163674</v>
      </c>
      <c r="DT178" s="20"/>
      <c r="DU178" s="20"/>
      <c r="DV178" s="315"/>
      <c r="DW178" s="20"/>
      <c r="DX178" s="20">
        <v>83639</v>
      </c>
      <c r="DY178" s="20"/>
      <c r="DZ178" s="20"/>
      <c r="EA178" s="315"/>
      <c r="EB178" s="20"/>
      <c r="EC178" s="20">
        <v>0</v>
      </c>
      <c r="ED178" s="20"/>
      <c r="EE178" s="20"/>
      <c r="EF178" s="315"/>
      <c r="EG178" s="20"/>
      <c r="EH178" s="20">
        <v>0</v>
      </c>
      <c r="EI178" s="20"/>
      <c r="EJ178" s="20"/>
      <c r="EK178" s="315"/>
      <c r="EL178" s="20"/>
      <c r="EM178" s="20">
        <v>1104027</v>
      </c>
      <c r="EO178" s="488"/>
      <c r="EP178" s="151"/>
    </row>
    <row r="179" spans="4:146" ht="12.75" customHeight="1" x14ac:dyDescent="0.3">
      <c r="D179" s="151" t="s">
        <v>416</v>
      </c>
      <c r="F179" s="402"/>
      <c r="G179" s="477"/>
      <c r="H179" s="481">
        <v>0</v>
      </c>
      <c r="I179" s="479"/>
      <c r="J179" s="20"/>
      <c r="K179" s="315"/>
      <c r="L179" s="480"/>
      <c r="M179" s="481">
        <v>0</v>
      </c>
      <c r="N179" s="479"/>
      <c r="O179" s="20"/>
      <c r="P179" s="315"/>
      <c r="Q179" s="480"/>
      <c r="R179" s="481">
        <v>0</v>
      </c>
      <c r="S179" s="479"/>
      <c r="T179" s="20"/>
      <c r="U179" s="315"/>
      <c r="V179" s="480"/>
      <c r="W179" s="481">
        <v>0</v>
      </c>
      <c r="X179" s="479"/>
      <c r="Y179" s="20"/>
      <c r="Z179" s="315"/>
      <c r="AA179" s="480"/>
      <c r="AB179" s="481">
        <v>0</v>
      </c>
      <c r="AC179" s="479"/>
      <c r="AD179" s="20"/>
      <c r="AE179" s="315"/>
      <c r="AF179" s="480"/>
      <c r="AG179" s="481">
        <v>0</v>
      </c>
      <c r="AH179" s="479"/>
      <c r="AI179" s="20"/>
      <c r="AJ179" s="315"/>
      <c r="AK179" s="480"/>
      <c r="AL179" s="481">
        <v>0</v>
      </c>
      <c r="AM179" s="479"/>
      <c r="AN179" s="20"/>
      <c r="AO179" s="315"/>
      <c r="AP179" s="480"/>
      <c r="AQ179" s="481">
        <v>0</v>
      </c>
      <c r="AR179" s="479"/>
      <c r="AS179" s="20"/>
      <c r="AT179" s="315"/>
      <c r="AU179" s="480"/>
      <c r="AV179" s="481">
        <v>4411719</v>
      </c>
      <c r="AW179" s="479"/>
      <c r="AX179" s="20"/>
      <c r="AY179" s="315"/>
      <c r="AZ179" s="480"/>
      <c r="BA179" s="481">
        <v>726325</v>
      </c>
      <c r="BB179" s="479"/>
      <c r="BC179" s="20"/>
      <c r="BD179" s="315"/>
      <c r="BE179" s="480"/>
      <c r="BF179" s="481">
        <v>0</v>
      </c>
      <c r="BG179" s="479"/>
      <c r="BH179" s="20"/>
      <c r="BI179" s="315"/>
      <c r="BJ179" s="480"/>
      <c r="BK179" s="481">
        <v>0</v>
      </c>
      <c r="BL179" s="479"/>
      <c r="BM179" s="20"/>
      <c r="BN179" s="315"/>
      <c r="BO179" s="480"/>
      <c r="BP179" s="481">
        <v>0</v>
      </c>
      <c r="BQ179" s="479"/>
      <c r="BR179" s="20"/>
      <c r="BS179" s="315"/>
      <c r="BT179" s="480"/>
      <c r="BU179" s="481">
        <v>5138044</v>
      </c>
      <c r="BV179" s="479"/>
      <c r="BW179" s="20"/>
      <c r="BX179" s="315"/>
      <c r="BY179" s="480"/>
      <c r="BZ179" s="481">
        <v>1104027</v>
      </c>
      <c r="CA179" s="479"/>
      <c r="CB179" s="20"/>
      <c r="CC179" s="315"/>
      <c r="CD179" s="480"/>
      <c r="CE179" s="481">
        <v>0</v>
      </c>
      <c r="CF179" s="479"/>
      <c r="CG179" s="20"/>
      <c r="CH179" s="315"/>
      <c r="CI179" s="480"/>
      <c r="CJ179" s="481">
        <v>0</v>
      </c>
      <c r="CK179" s="479"/>
      <c r="CL179" s="20"/>
      <c r="CM179" s="315"/>
      <c r="CN179" s="480"/>
      <c r="CO179" s="481">
        <v>156198</v>
      </c>
      <c r="CP179" s="479"/>
      <c r="CQ179" s="20"/>
      <c r="CR179" s="315"/>
      <c r="CS179" s="480"/>
      <c r="CT179" s="481">
        <v>0</v>
      </c>
      <c r="CU179" s="479"/>
      <c r="CV179" s="20"/>
      <c r="CW179" s="315"/>
      <c r="CX179" s="480"/>
      <c r="CY179" s="481">
        <v>0</v>
      </c>
      <c r="CZ179" s="479"/>
      <c r="DA179" s="20"/>
      <c r="DB179" s="315"/>
      <c r="DC179" s="480"/>
      <c r="DD179" s="481">
        <v>0</v>
      </c>
      <c r="DE179" s="479"/>
      <c r="DF179" s="20"/>
      <c r="DG179" s="315"/>
      <c r="DH179" s="480"/>
      <c r="DI179" s="481">
        <v>700516</v>
      </c>
      <c r="DJ179" s="479"/>
      <c r="DK179" s="20"/>
      <c r="DL179" s="315"/>
      <c r="DM179" s="480"/>
      <c r="DN179" s="481">
        <v>0</v>
      </c>
      <c r="DO179" s="479"/>
      <c r="DP179" s="20"/>
      <c r="DQ179" s="315"/>
      <c r="DR179" s="480"/>
      <c r="DS179" s="481">
        <v>163674</v>
      </c>
      <c r="DT179" s="479"/>
      <c r="DU179" s="20"/>
      <c r="DV179" s="315"/>
      <c r="DW179" s="480"/>
      <c r="DX179" s="481">
        <v>83639</v>
      </c>
      <c r="DY179" s="479"/>
      <c r="DZ179" s="20"/>
      <c r="EA179" s="315"/>
      <c r="EB179" s="480"/>
      <c r="EC179" s="481">
        <v>0</v>
      </c>
      <c r="ED179" s="479"/>
      <c r="EE179" s="20"/>
      <c r="EF179" s="315"/>
      <c r="EG179" s="480"/>
      <c r="EH179" s="481">
        <v>0</v>
      </c>
      <c r="EI179" s="479"/>
      <c r="EJ179" s="20"/>
      <c r="EK179" s="315"/>
      <c r="EL179" s="480"/>
      <c r="EM179" s="481">
        <v>1104027</v>
      </c>
      <c r="EN179" s="497"/>
      <c r="EP179" s="151"/>
    </row>
    <row r="180" spans="4:146" x14ac:dyDescent="0.3">
      <c r="D180" s="151"/>
      <c r="F180" s="402"/>
      <c r="H180" s="20"/>
      <c r="I180" s="20"/>
      <c r="J180" s="20"/>
      <c r="K180" s="315"/>
      <c r="L180" s="20"/>
      <c r="M180" s="20"/>
      <c r="N180" s="20"/>
      <c r="O180" s="20"/>
      <c r="P180" s="315"/>
      <c r="Q180" s="20"/>
      <c r="R180" s="20"/>
      <c r="S180" s="20"/>
      <c r="T180" s="20"/>
      <c r="U180" s="315"/>
      <c r="V180" s="20"/>
      <c r="W180" s="20"/>
      <c r="X180" s="20"/>
      <c r="Y180" s="20"/>
      <c r="Z180" s="315"/>
      <c r="AA180" s="20"/>
      <c r="AB180" s="20"/>
      <c r="AC180" s="20"/>
      <c r="AD180" s="20"/>
      <c r="AE180" s="315"/>
      <c r="AF180" s="20"/>
      <c r="AG180" s="20"/>
      <c r="AH180" s="20"/>
      <c r="AI180" s="20"/>
      <c r="AJ180" s="315"/>
      <c r="AK180" s="20"/>
      <c r="AL180" s="20"/>
      <c r="AM180" s="20"/>
      <c r="AN180" s="20"/>
      <c r="AO180" s="315"/>
      <c r="AP180" s="20"/>
      <c r="AQ180" s="20"/>
      <c r="AR180" s="20"/>
      <c r="AS180" s="20"/>
      <c r="AT180" s="315"/>
      <c r="AU180" s="20"/>
      <c r="AV180" s="20"/>
      <c r="AW180" s="20"/>
      <c r="AX180" s="20"/>
      <c r="AY180" s="315"/>
      <c r="AZ180" s="20"/>
      <c r="BA180" s="20"/>
      <c r="BB180" s="20"/>
      <c r="BC180" s="20"/>
      <c r="BD180" s="315"/>
      <c r="BE180" s="20"/>
      <c r="BF180" s="20"/>
      <c r="BG180" s="20"/>
      <c r="BH180" s="20"/>
      <c r="BI180" s="315"/>
      <c r="BJ180" s="20"/>
      <c r="BK180" s="20"/>
      <c r="BL180" s="20"/>
      <c r="BM180" s="20"/>
      <c r="BN180" s="315"/>
      <c r="BO180" s="20"/>
      <c r="BP180" s="20"/>
      <c r="BQ180" s="20"/>
      <c r="BR180" s="20"/>
      <c r="BS180" s="315"/>
      <c r="BT180" s="20"/>
      <c r="BU180" s="20"/>
      <c r="BV180" s="20"/>
      <c r="BW180" s="20"/>
      <c r="BX180" s="315"/>
      <c r="BY180" s="20"/>
      <c r="BZ180" s="20"/>
      <c r="CA180" s="20"/>
      <c r="CB180" s="20"/>
      <c r="CC180" s="315"/>
      <c r="CD180" s="20"/>
      <c r="CE180" s="20"/>
      <c r="CF180" s="20"/>
      <c r="CG180" s="20"/>
      <c r="CH180" s="315"/>
      <c r="CI180" s="20"/>
      <c r="CJ180" s="20"/>
      <c r="CK180" s="20"/>
      <c r="CL180" s="20"/>
      <c r="CM180" s="315"/>
      <c r="CN180" s="20"/>
      <c r="CO180" s="20"/>
      <c r="CP180" s="20"/>
      <c r="CQ180" s="20"/>
      <c r="CR180" s="315"/>
      <c r="CS180" s="20"/>
      <c r="CT180" s="20"/>
      <c r="CU180" s="20"/>
      <c r="CV180" s="20"/>
      <c r="CW180" s="315"/>
      <c r="CX180" s="20"/>
      <c r="CY180" s="20"/>
      <c r="CZ180" s="20"/>
      <c r="DA180" s="20"/>
      <c r="DB180" s="315"/>
      <c r="DC180" s="20"/>
      <c r="DD180" s="20"/>
      <c r="DE180" s="20"/>
      <c r="DF180" s="20"/>
      <c r="DG180" s="315"/>
      <c r="DH180" s="20"/>
      <c r="DI180" s="20"/>
      <c r="DJ180" s="20"/>
      <c r="DK180" s="20"/>
      <c r="DL180" s="315"/>
      <c r="DM180" s="20"/>
      <c r="DN180" s="20"/>
      <c r="DO180" s="20"/>
      <c r="DP180" s="20"/>
      <c r="DQ180" s="315"/>
      <c r="DR180" s="20"/>
      <c r="DS180" s="20"/>
      <c r="DT180" s="20"/>
      <c r="DU180" s="20"/>
      <c r="DV180" s="315"/>
      <c r="DW180" s="20"/>
      <c r="DX180" s="20"/>
      <c r="DY180" s="20"/>
      <c r="DZ180" s="20"/>
      <c r="EA180" s="315"/>
      <c r="EB180" s="20"/>
      <c r="EC180" s="20"/>
      <c r="ED180" s="20"/>
      <c r="EE180" s="20"/>
      <c r="EF180" s="315"/>
      <c r="EG180" s="20"/>
      <c r="EH180" s="20"/>
      <c r="EI180" s="20"/>
      <c r="EJ180" s="20"/>
      <c r="EK180" s="315"/>
      <c r="EL180" s="20"/>
      <c r="EM180" s="20"/>
      <c r="EP180" s="151"/>
    </row>
    <row r="181" spans="4:146" x14ac:dyDescent="0.3">
      <c r="D181" s="151" t="s">
        <v>437</v>
      </c>
      <c r="F181" s="402"/>
      <c r="H181" s="20">
        <v>261459</v>
      </c>
      <c r="I181" s="20"/>
      <c r="J181" s="20"/>
      <c r="K181" s="315"/>
      <c r="M181" s="20">
        <v>261459</v>
      </c>
      <c r="N181" s="20"/>
      <c r="O181" s="20"/>
      <c r="P181" s="315"/>
      <c r="Q181" s="20"/>
      <c r="R181" s="20">
        <v>0</v>
      </c>
      <c r="S181" s="20"/>
      <c r="T181" s="20"/>
      <c r="U181" s="315"/>
      <c r="V181" s="20"/>
      <c r="W181" s="20">
        <v>0</v>
      </c>
      <c r="X181" s="20"/>
      <c r="Y181" s="20"/>
      <c r="Z181" s="315"/>
      <c r="AA181" s="20"/>
      <c r="AB181" s="20">
        <v>0</v>
      </c>
      <c r="AC181" s="20"/>
      <c r="AD181" s="20"/>
      <c r="AE181" s="315"/>
      <c r="AF181" s="20"/>
      <c r="AG181" s="20">
        <v>0</v>
      </c>
      <c r="AH181" s="20"/>
      <c r="AI181" s="20"/>
      <c r="AJ181" s="315"/>
      <c r="AK181" s="20"/>
      <c r="AL181" s="20">
        <v>0</v>
      </c>
      <c r="AM181" s="20"/>
      <c r="AN181" s="20"/>
      <c r="AO181" s="315"/>
      <c r="AP181" s="20"/>
      <c r="AQ181" s="20">
        <v>0</v>
      </c>
      <c r="AR181" s="20"/>
      <c r="AS181" s="20"/>
      <c r="AT181" s="315"/>
      <c r="AU181" s="20"/>
      <c r="AV181" s="20">
        <v>0</v>
      </c>
      <c r="AW181" s="20"/>
      <c r="AX181" s="20"/>
      <c r="AY181" s="315"/>
      <c r="AZ181" s="20"/>
      <c r="BA181" s="20">
        <v>0</v>
      </c>
      <c r="BB181" s="20"/>
      <c r="BC181" s="20"/>
      <c r="BD181" s="315"/>
      <c r="BE181" s="20"/>
      <c r="BF181" s="20">
        <v>0</v>
      </c>
      <c r="BG181" s="20"/>
      <c r="BH181" s="20"/>
      <c r="BI181" s="315"/>
      <c r="BJ181" s="20"/>
      <c r="BK181" s="20">
        <v>0</v>
      </c>
      <c r="BL181" s="20"/>
      <c r="BM181" s="20"/>
      <c r="BN181" s="315"/>
      <c r="BO181" s="20"/>
      <c r="BP181" s="20">
        <v>0</v>
      </c>
      <c r="BQ181" s="20"/>
      <c r="BR181" s="20"/>
      <c r="BS181" s="315"/>
      <c r="BU181" s="20">
        <v>261459</v>
      </c>
      <c r="BV181" s="20"/>
      <c r="BW181" s="20"/>
      <c r="BX181" s="315"/>
      <c r="BZ181" s="20">
        <v>602466</v>
      </c>
      <c r="CA181" s="20"/>
      <c r="CB181" s="20"/>
      <c r="CC181" s="315"/>
      <c r="CE181" s="20">
        <v>135936</v>
      </c>
      <c r="CF181" s="20"/>
      <c r="CG181" s="20"/>
      <c r="CH181" s="315"/>
      <c r="CI181" s="20"/>
      <c r="CJ181" s="20">
        <v>182676</v>
      </c>
      <c r="CK181" s="20"/>
      <c r="CL181" s="20"/>
      <c r="CM181" s="315"/>
      <c r="CN181" s="20"/>
      <c r="CO181" s="20">
        <v>0</v>
      </c>
      <c r="CP181" s="20"/>
      <c r="CQ181" s="20"/>
      <c r="CR181" s="315"/>
      <c r="CS181" s="20"/>
      <c r="CT181" s="20">
        <v>0</v>
      </c>
      <c r="CU181" s="20"/>
      <c r="CV181" s="20"/>
      <c r="CW181" s="315"/>
      <c r="CX181" s="20"/>
      <c r="CY181" s="20">
        <v>283854</v>
      </c>
      <c r="CZ181" s="20"/>
      <c r="DA181" s="20"/>
      <c r="DB181" s="315"/>
      <c r="DC181" s="20"/>
      <c r="DD181" s="20">
        <v>0</v>
      </c>
      <c r="DE181" s="20"/>
      <c r="DF181" s="20"/>
      <c r="DG181" s="315"/>
      <c r="DH181" s="20"/>
      <c r="DI181" s="20">
        <v>0</v>
      </c>
      <c r="DJ181" s="20"/>
      <c r="DK181" s="20"/>
      <c r="DL181" s="315"/>
      <c r="DM181" s="20"/>
      <c r="DN181" s="20">
        <v>0</v>
      </c>
      <c r="DO181" s="20"/>
      <c r="DP181" s="20"/>
      <c r="DQ181" s="315"/>
      <c r="DR181" s="20"/>
      <c r="DS181" s="20">
        <v>0</v>
      </c>
      <c r="DT181" s="20"/>
      <c r="DU181" s="20"/>
      <c r="DV181" s="315"/>
      <c r="DW181" s="20"/>
      <c r="DX181" s="20">
        <v>0</v>
      </c>
      <c r="DY181" s="20"/>
      <c r="DZ181" s="20"/>
      <c r="EA181" s="315"/>
      <c r="EB181" s="20"/>
      <c r="EC181" s="20">
        <v>0</v>
      </c>
      <c r="ED181" s="20"/>
      <c r="EE181" s="20"/>
      <c r="EF181" s="315"/>
      <c r="EG181" s="20"/>
      <c r="EH181" s="20">
        <v>0</v>
      </c>
      <c r="EI181" s="20"/>
      <c r="EJ181" s="20"/>
      <c r="EK181" s="315"/>
      <c r="EM181" s="20">
        <v>602466</v>
      </c>
      <c r="EN181" s="20"/>
      <c r="EP181" s="151"/>
    </row>
    <row r="182" spans="4:146" x14ac:dyDescent="0.3">
      <c r="D182" s="151" t="s">
        <v>416</v>
      </c>
      <c r="F182" s="402"/>
      <c r="G182" s="477"/>
      <c r="H182" s="481">
        <v>261459</v>
      </c>
      <c r="I182" s="479"/>
      <c r="J182" s="20"/>
      <c r="K182" s="315"/>
      <c r="L182" s="477"/>
      <c r="M182" s="481">
        <v>261459</v>
      </c>
      <c r="N182" s="479"/>
      <c r="O182" s="20"/>
      <c r="P182" s="315"/>
      <c r="Q182" s="480"/>
      <c r="R182" s="481">
        <v>0</v>
      </c>
      <c r="S182" s="479"/>
      <c r="T182" s="20"/>
      <c r="U182" s="315"/>
      <c r="V182" s="480"/>
      <c r="W182" s="481">
        <v>0</v>
      </c>
      <c r="X182" s="479"/>
      <c r="Y182" s="20"/>
      <c r="Z182" s="315"/>
      <c r="AA182" s="480"/>
      <c r="AB182" s="481">
        <v>0</v>
      </c>
      <c r="AC182" s="479"/>
      <c r="AD182" s="20"/>
      <c r="AE182" s="315"/>
      <c r="AF182" s="480"/>
      <c r="AG182" s="481">
        <v>0</v>
      </c>
      <c r="AH182" s="479"/>
      <c r="AI182" s="20"/>
      <c r="AJ182" s="315"/>
      <c r="AK182" s="480"/>
      <c r="AL182" s="481">
        <v>0</v>
      </c>
      <c r="AM182" s="479"/>
      <c r="AN182" s="20"/>
      <c r="AO182" s="315"/>
      <c r="AP182" s="480"/>
      <c r="AQ182" s="481">
        <v>0</v>
      </c>
      <c r="AR182" s="479"/>
      <c r="AS182" s="20"/>
      <c r="AT182" s="315"/>
      <c r="AU182" s="480"/>
      <c r="AV182" s="481">
        <v>0</v>
      </c>
      <c r="AW182" s="479"/>
      <c r="AX182" s="20"/>
      <c r="AY182" s="315"/>
      <c r="AZ182" s="480"/>
      <c r="BA182" s="481">
        <v>0</v>
      </c>
      <c r="BB182" s="479"/>
      <c r="BC182" s="20"/>
      <c r="BD182" s="315"/>
      <c r="BE182" s="480"/>
      <c r="BF182" s="481">
        <v>0</v>
      </c>
      <c r="BG182" s="479"/>
      <c r="BH182" s="20"/>
      <c r="BI182" s="315"/>
      <c r="BJ182" s="480"/>
      <c r="BK182" s="481">
        <v>0</v>
      </c>
      <c r="BL182" s="479"/>
      <c r="BM182" s="20"/>
      <c r="BN182" s="315"/>
      <c r="BO182" s="480"/>
      <c r="BP182" s="481">
        <v>0</v>
      </c>
      <c r="BQ182" s="479"/>
      <c r="BR182" s="20"/>
      <c r="BS182" s="315"/>
      <c r="BT182" s="480"/>
      <c r="BU182" s="481">
        <v>261459</v>
      </c>
      <c r="BV182" s="479"/>
      <c r="BW182" s="20"/>
      <c r="BX182" s="315"/>
      <c r="BY182" s="477"/>
      <c r="BZ182" s="481">
        <v>602466</v>
      </c>
      <c r="CA182" s="479"/>
      <c r="CB182" s="20"/>
      <c r="CC182" s="315"/>
      <c r="CD182" s="477"/>
      <c r="CE182" s="481">
        <v>135936</v>
      </c>
      <c r="CF182" s="479"/>
      <c r="CG182" s="20"/>
      <c r="CH182" s="315"/>
      <c r="CI182" s="480"/>
      <c r="CJ182" s="481">
        <v>182676</v>
      </c>
      <c r="CK182" s="479"/>
      <c r="CL182" s="20"/>
      <c r="CM182" s="315"/>
      <c r="CN182" s="480"/>
      <c r="CO182" s="481">
        <v>0</v>
      </c>
      <c r="CP182" s="479"/>
      <c r="CQ182" s="20"/>
      <c r="CR182" s="315"/>
      <c r="CS182" s="480"/>
      <c r="CT182" s="481">
        <v>0</v>
      </c>
      <c r="CU182" s="479"/>
      <c r="CV182" s="20"/>
      <c r="CW182" s="315"/>
      <c r="CX182" s="480"/>
      <c r="CY182" s="481">
        <v>283854</v>
      </c>
      <c r="CZ182" s="479"/>
      <c r="DA182" s="20"/>
      <c r="DB182" s="315"/>
      <c r="DC182" s="480"/>
      <c r="DD182" s="481">
        <v>0</v>
      </c>
      <c r="DE182" s="479"/>
      <c r="DF182" s="20"/>
      <c r="DG182" s="315"/>
      <c r="DH182" s="480"/>
      <c r="DI182" s="481">
        <v>0</v>
      </c>
      <c r="DJ182" s="479"/>
      <c r="DK182" s="20"/>
      <c r="DL182" s="315"/>
      <c r="DM182" s="480"/>
      <c r="DN182" s="481">
        <v>0</v>
      </c>
      <c r="DO182" s="479"/>
      <c r="DP182" s="20"/>
      <c r="DQ182" s="315"/>
      <c r="DR182" s="480"/>
      <c r="DS182" s="481">
        <v>0</v>
      </c>
      <c r="DT182" s="479"/>
      <c r="DU182" s="20"/>
      <c r="DV182" s="315"/>
      <c r="DW182" s="480"/>
      <c r="DX182" s="481">
        <v>0</v>
      </c>
      <c r="DY182" s="479"/>
      <c r="DZ182" s="20"/>
      <c r="EA182" s="315"/>
      <c r="EB182" s="480"/>
      <c r="EC182" s="481">
        <v>0</v>
      </c>
      <c r="ED182" s="479"/>
      <c r="EE182" s="20"/>
      <c r="EF182" s="315"/>
      <c r="EG182" s="480"/>
      <c r="EH182" s="481">
        <v>0</v>
      </c>
      <c r="EI182" s="479"/>
      <c r="EJ182" s="20"/>
      <c r="EK182" s="315"/>
      <c r="EL182" s="477"/>
      <c r="EM182" s="481">
        <v>602466</v>
      </c>
      <c r="EN182" s="479"/>
      <c r="EP182" s="151"/>
    </row>
    <row r="183" spans="4:146" x14ac:dyDescent="0.3">
      <c r="D183" s="151"/>
      <c r="F183" s="402"/>
      <c r="H183" s="20"/>
      <c r="I183" s="20"/>
      <c r="J183" s="20"/>
      <c r="K183" s="315"/>
      <c r="L183" s="20"/>
      <c r="M183" s="20"/>
      <c r="N183" s="20"/>
      <c r="O183" s="20"/>
      <c r="P183" s="315"/>
      <c r="Q183" s="20"/>
      <c r="R183" s="20"/>
      <c r="S183" s="20"/>
      <c r="T183" s="20"/>
      <c r="U183" s="315"/>
      <c r="V183" s="20"/>
      <c r="W183" s="20"/>
      <c r="X183" s="20"/>
      <c r="Y183" s="20"/>
      <c r="Z183" s="315"/>
      <c r="AA183" s="20"/>
      <c r="AB183" s="20"/>
      <c r="AC183" s="20"/>
      <c r="AD183" s="20"/>
      <c r="AE183" s="315"/>
      <c r="AF183" s="20"/>
      <c r="AG183" s="20"/>
      <c r="AH183" s="20"/>
      <c r="AI183" s="20"/>
      <c r="AJ183" s="315"/>
      <c r="AK183" s="20"/>
      <c r="AL183" s="20"/>
      <c r="AM183" s="20"/>
      <c r="AN183" s="20"/>
      <c r="AO183" s="315"/>
      <c r="AP183" s="20"/>
      <c r="AQ183" s="20"/>
      <c r="AR183" s="20"/>
      <c r="AS183" s="20"/>
      <c r="AT183" s="315"/>
      <c r="AU183" s="20"/>
      <c r="AV183" s="20"/>
      <c r="AW183" s="20"/>
      <c r="AX183" s="20"/>
      <c r="AY183" s="315"/>
      <c r="AZ183" s="20"/>
      <c r="BA183" s="20"/>
      <c r="BB183" s="20"/>
      <c r="BC183" s="20"/>
      <c r="BD183" s="315"/>
      <c r="BE183" s="20"/>
      <c r="BF183" s="20"/>
      <c r="BG183" s="20"/>
      <c r="BH183" s="20"/>
      <c r="BI183" s="315"/>
      <c r="BJ183" s="20"/>
      <c r="BK183" s="20"/>
      <c r="BL183" s="20"/>
      <c r="BM183" s="20"/>
      <c r="BN183" s="315"/>
      <c r="BO183" s="20"/>
      <c r="BP183" s="20"/>
      <c r="BQ183" s="20"/>
      <c r="BR183" s="20"/>
      <c r="BS183" s="315"/>
      <c r="BT183" s="20"/>
      <c r="BU183" s="20"/>
      <c r="BV183" s="20"/>
      <c r="BW183" s="20"/>
      <c r="BX183" s="315"/>
      <c r="BY183" s="20"/>
      <c r="BZ183" s="20"/>
      <c r="CA183" s="20"/>
      <c r="CB183" s="20"/>
      <c r="CC183" s="315"/>
      <c r="CD183" s="20"/>
      <c r="CE183" s="20"/>
      <c r="CF183" s="20"/>
      <c r="CG183" s="20"/>
      <c r="CH183" s="315"/>
      <c r="CI183" s="20"/>
      <c r="CJ183" s="20"/>
      <c r="CK183" s="20"/>
      <c r="CL183" s="20"/>
      <c r="CM183" s="315"/>
      <c r="CN183" s="20"/>
      <c r="CO183" s="20"/>
      <c r="CP183" s="20"/>
      <c r="CQ183" s="20"/>
      <c r="CR183" s="315"/>
      <c r="CS183" s="20"/>
      <c r="CT183" s="20"/>
      <c r="CU183" s="20"/>
      <c r="CV183" s="20"/>
      <c r="CW183" s="315"/>
      <c r="CX183" s="20"/>
      <c r="CY183" s="20"/>
      <c r="CZ183" s="20"/>
      <c r="DA183" s="20"/>
      <c r="DB183" s="315"/>
      <c r="DC183" s="20"/>
      <c r="DD183" s="20"/>
      <c r="DE183" s="20"/>
      <c r="DF183" s="20"/>
      <c r="DG183" s="315"/>
      <c r="DH183" s="20"/>
      <c r="DI183" s="20"/>
      <c r="DJ183" s="20"/>
      <c r="DK183" s="20"/>
      <c r="DL183" s="315"/>
      <c r="DM183" s="20"/>
      <c r="DN183" s="20"/>
      <c r="DO183" s="20"/>
      <c r="DP183" s="20"/>
      <c r="DQ183" s="315"/>
      <c r="DR183" s="20"/>
      <c r="DS183" s="20"/>
      <c r="DT183" s="20"/>
      <c r="DU183" s="20"/>
      <c r="DV183" s="315"/>
      <c r="DW183" s="20"/>
      <c r="DX183" s="20"/>
      <c r="DY183" s="20"/>
      <c r="DZ183" s="20"/>
      <c r="EA183" s="315"/>
      <c r="EB183" s="20"/>
      <c r="EC183" s="20"/>
      <c r="ED183" s="20"/>
      <c r="EE183" s="20"/>
      <c r="EF183" s="315"/>
      <c r="EG183" s="20"/>
      <c r="EH183" s="20"/>
      <c r="EI183" s="20"/>
      <c r="EJ183" s="20"/>
      <c r="EK183" s="315"/>
      <c r="EL183" s="20"/>
      <c r="EM183" s="20"/>
      <c r="EP183" s="151"/>
    </row>
    <row r="184" spans="4:146" x14ac:dyDescent="0.3">
      <c r="D184" s="151" t="s">
        <v>438</v>
      </c>
      <c r="F184" s="402"/>
      <c r="H184" s="20">
        <v>9095</v>
      </c>
      <c r="I184" s="20"/>
      <c r="J184" s="20"/>
      <c r="K184" s="315"/>
      <c r="L184" s="20"/>
      <c r="M184" s="20">
        <v>0</v>
      </c>
      <c r="N184" s="20"/>
      <c r="O184" s="20"/>
      <c r="P184" s="315"/>
      <c r="Q184" s="20"/>
      <c r="R184" s="20">
        <v>9095</v>
      </c>
      <c r="S184" s="20"/>
      <c r="T184" s="20"/>
      <c r="U184" s="315"/>
      <c r="V184" s="20"/>
      <c r="W184" s="20">
        <v>0</v>
      </c>
      <c r="X184" s="20"/>
      <c r="Y184" s="20"/>
      <c r="Z184" s="315"/>
      <c r="AA184" s="20"/>
      <c r="AB184" s="20">
        <v>0</v>
      </c>
      <c r="AC184" s="20"/>
      <c r="AD184" s="20"/>
      <c r="AE184" s="315"/>
      <c r="AF184" s="20"/>
      <c r="AG184" s="20">
        <v>0</v>
      </c>
      <c r="AH184" s="20"/>
      <c r="AI184" s="20"/>
      <c r="AJ184" s="315"/>
      <c r="AK184" s="20"/>
      <c r="AL184" s="20">
        <v>0</v>
      </c>
      <c r="AM184" s="20"/>
      <c r="AN184" s="20"/>
      <c r="AO184" s="315"/>
      <c r="AP184" s="20"/>
      <c r="AQ184" s="20">
        <v>0</v>
      </c>
      <c r="AR184" s="20"/>
      <c r="AS184" s="20"/>
      <c r="AT184" s="315"/>
      <c r="AU184" s="20"/>
      <c r="AV184" s="20">
        <v>389157</v>
      </c>
      <c r="AW184" s="20"/>
      <c r="AX184" s="20"/>
      <c r="AY184" s="315"/>
      <c r="AZ184" s="20"/>
      <c r="BA184" s="20">
        <v>0</v>
      </c>
      <c r="BB184" s="20"/>
      <c r="BC184" s="20"/>
      <c r="BD184" s="315"/>
      <c r="BE184" s="20"/>
      <c r="BF184" s="20">
        <v>0</v>
      </c>
      <c r="BG184" s="20"/>
      <c r="BH184" s="20"/>
      <c r="BI184" s="315"/>
      <c r="BJ184" s="20"/>
      <c r="BK184" s="20">
        <v>0</v>
      </c>
      <c r="BL184" s="20"/>
      <c r="BM184" s="20"/>
      <c r="BN184" s="315"/>
      <c r="BO184" s="20"/>
      <c r="BP184" s="20">
        <v>0</v>
      </c>
      <c r="BQ184" s="20"/>
      <c r="BR184" s="20"/>
      <c r="BS184" s="315"/>
      <c r="BT184" s="20"/>
      <c r="BU184" s="20">
        <v>398252</v>
      </c>
      <c r="BV184" s="20"/>
      <c r="BW184" s="20"/>
      <c r="BX184" s="315"/>
      <c r="BY184" s="20"/>
      <c r="BZ184" s="20">
        <v>0</v>
      </c>
      <c r="CA184" s="20"/>
      <c r="CB184" s="20"/>
      <c r="CC184" s="315"/>
      <c r="CD184" s="20"/>
      <c r="CE184" s="20">
        <v>0</v>
      </c>
      <c r="CF184" s="20"/>
      <c r="CG184" s="20"/>
      <c r="CH184" s="315"/>
      <c r="CI184" s="20"/>
      <c r="CJ184" s="20">
        <v>0</v>
      </c>
      <c r="CK184" s="20"/>
      <c r="CL184" s="20"/>
      <c r="CM184" s="315"/>
      <c r="CN184" s="20"/>
      <c r="CO184" s="20">
        <v>0</v>
      </c>
      <c r="CP184" s="20"/>
      <c r="CQ184" s="20"/>
      <c r="CR184" s="315"/>
      <c r="CS184" s="20"/>
      <c r="CT184" s="20">
        <v>0</v>
      </c>
      <c r="CU184" s="20"/>
      <c r="CV184" s="20"/>
      <c r="CW184" s="315"/>
      <c r="CX184" s="20"/>
      <c r="CY184" s="20">
        <v>0</v>
      </c>
      <c r="CZ184" s="20"/>
      <c r="DA184" s="20"/>
      <c r="DB184" s="315"/>
      <c r="DC184" s="20"/>
      <c r="DD184" s="20">
        <v>0</v>
      </c>
      <c r="DE184" s="20"/>
      <c r="DF184" s="20"/>
      <c r="DG184" s="315"/>
      <c r="DH184" s="20"/>
      <c r="DI184" s="20">
        <v>0</v>
      </c>
      <c r="DJ184" s="20"/>
      <c r="DK184" s="20"/>
      <c r="DL184" s="315"/>
      <c r="DM184" s="20"/>
      <c r="DN184" s="20">
        <v>0</v>
      </c>
      <c r="DO184" s="20"/>
      <c r="DP184" s="20"/>
      <c r="DQ184" s="315"/>
      <c r="DR184" s="20"/>
      <c r="DS184" s="20">
        <v>0</v>
      </c>
      <c r="DT184" s="20"/>
      <c r="DU184" s="20"/>
      <c r="DV184" s="315"/>
      <c r="DW184" s="20"/>
      <c r="DX184" s="20">
        <v>0</v>
      </c>
      <c r="DY184" s="20"/>
      <c r="DZ184" s="20"/>
      <c r="EA184" s="315"/>
      <c r="EB184" s="20"/>
      <c r="EC184" s="20">
        <v>0</v>
      </c>
      <c r="ED184" s="20"/>
      <c r="EE184" s="20"/>
      <c r="EF184" s="315"/>
      <c r="EG184" s="20"/>
      <c r="EH184" s="20">
        <v>0</v>
      </c>
      <c r="EI184" s="20"/>
      <c r="EJ184" s="20"/>
      <c r="EK184" s="315"/>
      <c r="EL184" s="20"/>
      <c r="EM184" s="20">
        <v>0</v>
      </c>
      <c r="EP184" s="151"/>
    </row>
    <row r="185" spans="4:146" x14ac:dyDescent="0.3">
      <c r="D185" s="151" t="s">
        <v>416</v>
      </c>
      <c r="F185" s="402"/>
      <c r="G185" s="477"/>
      <c r="H185" s="481">
        <v>9095</v>
      </c>
      <c r="I185" s="479"/>
      <c r="J185" s="20"/>
      <c r="K185" s="315"/>
      <c r="L185" s="480"/>
      <c r="M185" s="481">
        <v>0</v>
      </c>
      <c r="N185" s="479"/>
      <c r="O185" s="20"/>
      <c r="P185" s="315"/>
      <c r="Q185" s="480"/>
      <c r="R185" s="481">
        <v>9095</v>
      </c>
      <c r="S185" s="479"/>
      <c r="T185" s="20"/>
      <c r="U185" s="315"/>
      <c r="V185" s="480"/>
      <c r="W185" s="481">
        <v>0</v>
      </c>
      <c r="X185" s="479"/>
      <c r="Y185" s="20"/>
      <c r="Z185" s="315"/>
      <c r="AA185" s="480"/>
      <c r="AB185" s="481">
        <v>0</v>
      </c>
      <c r="AC185" s="479"/>
      <c r="AD185" s="20"/>
      <c r="AE185" s="315"/>
      <c r="AF185" s="480"/>
      <c r="AG185" s="481">
        <v>0</v>
      </c>
      <c r="AH185" s="479"/>
      <c r="AI185" s="20"/>
      <c r="AJ185" s="315"/>
      <c r="AK185" s="480"/>
      <c r="AL185" s="481">
        <v>0</v>
      </c>
      <c r="AM185" s="479"/>
      <c r="AN185" s="20"/>
      <c r="AO185" s="315"/>
      <c r="AP185" s="480"/>
      <c r="AQ185" s="481">
        <v>0</v>
      </c>
      <c r="AR185" s="479"/>
      <c r="AS185" s="20"/>
      <c r="AT185" s="315"/>
      <c r="AU185" s="480"/>
      <c r="AV185" s="481">
        <v>389157</v>
      </c>
      <c r="AW185" s="479"/>
      <c r="AX185" s="20"/>
      <c r="AY185" s="315"/>
      <c r="AZ185" s="480"/>
      <c r="BA185" s="481">
        <v>0</v>
      </c>
      <c r="BB185" s="479"/>
      <c r="BC185" s="20"/>
      <c r="BD185" s="315"/>
      <c r="BE185" s="480"/>
      <c r="BF185" s="481">
        <v>0</v>
      </c>
      <c r="BG185" s="479"/>
      <c r="BH185" s="20"/>
      <c r="BI185" s="315"/>
      <c r="BJ185" s="480"/>
      <c r="BK185" s="481">
        <v>0</v>
      </c>
      <c r="BL185" s="479"/>
      <c r="BM185" s="20"/>
      <c r="BN185" s="315"/>
      <c r="BO185" s="480"/>
      <c r="BP185" s="481">
        <v>0</v>
      </c>
      <c r="BQ185" s="479"/>
      <c r="BR185" s="20"/>
      <c r="BS185" s="315"/>
      <c r="BT185" s="480"/>
      <c r="BU185" s="481">
        <v>398252</v>
      </c>
      <c r="BV185" s="479"/>
      <c r="BW185" s="20"/>
      <c r="BX185" s="315"/>
      <c r="BY185" s="480"/>
      <c r="BZ185" s="481">
        <v>0</v>
      </c>
      <c r="CA185" s="479"/>
      <c r="CB185" s="20"/>
      <c r="CC185" s="315"/>
      <c r="CD185" s="480"/>
      <c r="CE185" s="481">
        <v>0</v>
      </c>
      <c r="CF185" s="479"/>
      <c r="CG185" s="20"/>
      <c r="CH185" s="315"/>
      <c r="CI185" s="480"/>
      <c r="CJ185" s="481">
        <v>0</v>
      </c>
      <c r="CK185" s="479"/>
      <c r="CL185" s="20"/>
      <c r="CM185" s="315"/>
      <c r="CN185" s="480"/>
      <c r="CO185" s="481">
        <v>0</v>
      </c>
      <c r="CP185" s="479"/>
      <c r="CQ185" s="20"/>
      <c r="CR185" s="315"/>
      <c r="CS185" s="480"/>
      <c r="CT185" s="481">
        <v>0</v>
      </c>
      <c r="CU185" s="479"/>
      <c r="CV185" s="20"/>
      <c r="CW185" s="315"/>
      <c r="CX185" s="480"/>
      <c r="CY185" s="481">
        <v>0</v>
      </c>
      <c r="CZ185" s="479"/>
      <c r="DA185" s="20"/>
      <c r="DB185" s="315"/>
      <c r="DC185" s="480"/>
      <c r="DD185" s="481">
        <v>0</v>
      </c>
      <c r="DE185" s="479"/>
      <c r="DF185" s="20"/>
      <c r="DG185" s="315"/>
      <c r="DH185" s="480"/>
      <c r="DI185" s="481">
        <v>0</v>
      </c>
      <c r="DJ185" s="479"/>
      <c r="DK185" s="20"/>
      <c r="DL185" s="315"/>
      <c r="DM185" s="480"/>
      <c r="DN185" s="481">
        <v>0</v>
      </c>
      <c r="DO185" s="479"/>
      <c r="DP185" s="20"/>
      <c r="DQ185" s="315"/>
      <c r="DR185" s="480"/>
      <c r="DS185" s="481">
        <v>0</v>
      </c>
      <c r="DT185" s="479"/>
      <c r="DU185" s="20"/>
      <c r="DV185" s="315"/>
      <c r="DW185" s="480"/>
      <c r="DX185" s="481">
        <v>0</v>
      </c>
      <c r="DY185" s="479"/>
      <c r="DZ185" s="20"/>
      <c r="EA185" s="315"/>
      <c r="EB185" s="480"/>
      <c r="EC185" s="481">
        <v>0</v>
      </c>
      <c r="ED185" s="479"/>
      <c r="EE185" s="20"/>
      <c r="EF185" s="315"/>
      <c r="EG185" s="480"/>
      <c r="EH185" s="481">
        <v>0</v>
      </c>
      <c r="EI185" s="479"/>
      <c r="EJ185" s="20"/>
      <c r="EK185" s="315"/>
      <c r="EL185" s="480"/>
      <c r="EM185" s="481">
        <v>0</v>
      </c>
      <c r="EN185" s="497"/>
      <c r="EP185" s="151"/>
    </row>
    <row r="186" spans="4:146" x14ac:dyDescent="0.3">
      <c r="D186" s="151"/>
      <c r="F186" s="402"/>
      <c r="H186" s="20"/>
      <c r="I186" s="20"/>
      <c r="J186" s="20"/>
      <c r="K186" s="315"/>
      <c r="L186" s="20"/>
      <c r="M186" s="20"/>
      <c r="N186" s="20"/>
      <c r="O186" s="20"/>
      <c r="P186" s="315"/>
      <c r="Q186" s="20"/>
      <c r="R186" s="20"/>
      <c r="S186" s="20"/>
      <c r="T186" s="20"/>
      <c r="U186" s="315"/>
      <c r="V186" s="20"/>
      <c r="W186" s="20"/>
      <c r="X186" s="20"/>
      <c r="Y186" s="20"/>
      <c r="Z186" s="315"/>
      <c r="AA186" s="20"/>
      <c r="AB186" s="20"/>
      <c r="AC186" s="20"/>
      <c r="AD186" s="20"/>
      <c r="AE186" s="315"/>
      <c r="AF186" s="20"/>
      <c r="AG186" s="20"/>
      <c r="AH186" s="20"/>
      <c r="AI186" s="20"/>
      <c r="AJ186" s="315"/>
      <c r="AK186" s="20"/>
      <c r="AL186" s="20"/>
      <c r="AM186" s="20"/>
      <c r="AN186" s="20"/>
      <c r="AO186" s="315"/>
      <c r="AP186" s="20"/>
      <c r="AQ186" s="20"/>
      <c r="AR186" s="20"/>
      <c r="AS186" s="20"/>
      <c r="AT186" s="315"/>
      <c r="AU186" s="20"/>
      <c r="AV186" s="20"/>
      <c r="AW186" s="20"/>
      <c r="AX186" s="20"/>
      <c r="AY186" s="315"/>
      <c r="AZ186" s="20"/>
      <c r="BA186" s="20"/>
      <c r="BB186" s="20"/>
      <c r="BC186" s="20"/>
      <c r="BD186" s="315"/>
      <c r="BE186" s="20"/>
      <c r="BF186" s="20"/>
      <c r="BG186" s="20"/>
      <c r="BH186" s="20"/>
      <c r="BI186" s="315"/>
      <c r="BJ186" s="20"/>
      <c r="BK186" s="20"/>
      <c r="BL186" s="20"/>
      <c r="BM186" s="20"/>
      <c r="BN186" s="315"/>
      <c r="BO186" s="20"/>
      <c r="BP186" s="20"/>
      <c r="BQ186" s="20"/>
      <c r="BR186" s="20"/>
      <c r="BS186" s="315"/>
      <c r="BT186" s="20"/>
      <c r="BU186" s="20"/>
      <c r="BV186" s="20"/>
      <c r="BW186" s="20"/>
      <c r="BX186" s="315"/>
      <c r="BY186" s="20"/>
      <c r="BZ186" s="20"/>
      <c r="CA186" s="20"/>
      <c r="CB186" s="20"/>
      <c r="CC186" s="315"/>
      <c r="CD186" s="20"/>
      <c r="CE186" s="20"/>
      <c r="CF186" s="20"/>
      <c r="CG186" s="20"/>
      <c r="CH186" s="315"/>
      <c r="CI186" s="20"/>
      <c r="CJ186" s="20"/>
      <c r="CK186" s="20"/>
      <c r="CL186" s="20"/>
      <c r="CM186" s="315"/>
      <c r="CN186" s="20"/>
      <c r="CO186" s="20"/>
      <c r="CP186" s="20"/>
      <c r="CQ186" s="20"/>
      <c r="CR186" s="315"/>
      <c r="CS186" s="20"/>
      <c r="CT186" s="20"/>
      <c r="CU186" s="20"/>
      <c r="CV186" s="20"/>
      <c r="CW186" s="315"/>
      <c r="CX186" s="20"/>
      <c r="CY186" s="20"/>
      <c r="CZ186" s="20"/>
      <c r="DA186" s="20"/>
      <c r="DB186" s="315"/>
      <c r="DC186" s="20"/>
      <c r="DD186" s="20"/>
      <c r="DE186" s="20"/>
      <c r="DF186" s="20"/>
      <c r="DG186" s="315"/>
      <c r="DH186" s="20"/>
      <c r="DI186" s="20"/>
      <c r="DJ186" s="20"/>
      <c r="DK186" s="20"/>
      <c r="DL186" s="315"/>
      <c r="DM186" s="20"/>
      <c r="DN186" s="20"/>
      <c r="DO186" s="20"/>
      <c r="DP186" s="20"/>
      <c r="DQ186" s="315"/>
      <c r="DR186" s="20"/>
      <c r="DS186" s="20"/>
      <c r="DT186" s="20"/>
      <c r="DU186" s="20"/>
      <c r="DV186" s="315"/>
      <c r="DW186" s="20"/>
      <c r="DX186" s="20"/>
      <c r="DY186" s="20"/>
      <c r="DZ186" s="20"/>
      <c r="EA186" s="315"/>
      <c r="EB186" s="20"/>
      <c r="EC186" s="20"/>
      <c r="ED186" s="20"/>
      <c r="EE186" s="20"/>
      <c r="EF186" s="315"/>
      <c r="EG186" s="20"/>
      <c r="EH186" s="20"/>
      <c r="EI186" s="20"/>
      <c r="EJ186" s="20"/>
      <c r="EK186" s="315"/>
      <c r="EL186" s="20"/>
      <c r="EM186" s="20"/>
      <c r="EP186" s="151"/>
    </row>
    <row r="187" spans="4:146" x14ac:dyDescent="0.3">
      <c r="D187" s="151" t="s">
        <v>439</v>
      </c>
      <c r="F187" s="402"/>
      <c r="H187" s="20">
        <v>277661</v>
      </c>
      <c r="I187" s="20"/>
      <c r="J187" s="20"/>
      <c r="K187" s="315"/>
      <c r="L187" s="20"/>
      <c r="M187" s="20">
        <v>0</v>
      </c>
      <c r="N187" s="20"/>
      <c r="O187" s="20"/>
      <c r="P187" s="315"/>
      <c r="Q187" s="20"/>
      <c r="R187" s="20">
        <v>196553</v>
      </c>
      <c r="S187" s="20"/>
      <c r="T187" s="20"/>
      <c r="U187" s="315"/>
      <c r="V187" s="20"/>
      <c r="W187" s="20">
        <v>964</v>
      </c>
      <c r="X187" s="20"/>
      <c r="Y187" s="20"/>
      <c r="Z187" s="315"/>
      <c r="AA187" s="20"/>
      <c r="AB187" s="20">
        <v>80144</v>
      </c>
      <c r="AC187" s="20"/>
      <c r="AD187" s="20"/>
      <c r="AE187" s="315"/>
      <c r="AF187" s="20"/>
      <c r="AG187" s="20">
        <v>0</v>
      </c>
      <c r="AH187" s="20"/>
      <c r="AI187" s="20"/>
      <c r="AJ187" s="315"/>
      <c r="AK187" s="20"/>
      <c r="AL187" s="20">
        <v>0</v>
      </c>
      <c r="AM187" s="20"/>
      <c r="AN187" s="20"/>
      <c r="AO187" s="315"/>
      <c r="AP187" s="20"/>
      <c r="AQ187" s="20">
        <v>998574</v>
      </c>
      <c r="AR187" s="20"/>
      <c r="AS187" s="20"/>
      <c r="AT187" s="315"/>
      <c r="AU187" s="20"/>
      <c r="AV187" s="20">
        <v>0</v>
      </c>
      <c r="AW187" s="20"/>
      <c r="AX187" s="20"/>
      <c r="AY187" s="315"/>
      <c r="AZ187" s="20"/>
      <c r="BA187" s="20">
        <v>0</v>
      </c>
      <c r="BB187" s="20"/>
      <c r="BC187" s="20"/>
      <c r="BD187" s="315"/>
      <c r="BE187" s="20"/>
      <c r="BF187" s="20">
        <v>0</v>
      </c>
      <c r="BG187" s="20"/>
      <c r="BH187" s="20"/>
      <c r="BI187" s="315"/>
      <c r="BJ187" s="20"/>
      <c r="BK187" s="20">
        <v>0</v>
      </c>
      <c r="BL187" s="20"/>
      <c r="BM187" s="20"/>
      <c r="BN187" s="315"/>
      <c r="BO187" s="20"/>
      <c r="BP187" s="20">
        <v>0</v>
      </c>
      <c r="BQ187" s="20"/>
      <c r="BR187" s="20"/>
      <c r="BS187" s="315"/>
      <c r="BT187" s="20"/>
      <c r="BU187" s="20">
        <v>1276235</v>
      </c>
      <c r="BV187" s="20"/>
      <c r="BW187" s="20"/>
      <c r="BX187" s="315"/>
      <c r="BY187" s="20"/>
      <c r="BZ187" s="20">
        <v>882436</v>
      </c>
      <c r="CA187" s="20"/>
      <c r="CB187" s="20"/>
      <c r="CC187" s="315"/>
      <c r="CD187" s="20"/>
      <c r="CE187" s="20">
        <v>0</v>
      </c>
      <c r="CF187" s="20"/>
      <c r="CG187" s="20"/>
      <c r="CH187" s="315"/>
      <c r="CI187" s="20"/>
      <c r="CJ187" s="20">
        <v>128209</v>
      </c>
      <c r="CK187" s="20"/>
      <c r="CL187" s="20"/>
      <c r="CM187" s="315"/>
      <c r="CN187" s="20"/>
      <c r="CO187" s="20">
        <v>90485</v>
      </c>
      <c r="CP187" s="20"/>
      <c r="CQ187" s="20"/>
      <c r="CR187" s="315"/>
      <c r="CS187" s="20"/>
      <c r="CT187" s="20">
        <v>0</v>
      </c>
      <c r="CU187" s="20"/>
      <c r="CV187" s="20"/>
      <c r="CW187" s="315"/>
      <c r="CX187" s="20"/>
      <c r="CY187" s="20">
        <v>0</v>
      </c>
      <c r="CZ187" s="20"/>
      <c r="DA187" s="20"/>
      <c r="DB187" s="315"/>
      <c r="DC187" s="20"/>
      <c r="DD187" s="20">
        <v>237446</v>
      </c>
      <c r="DE187" s="20"/>
      <c r="DF187" s="20"/>
      <c r="DG187" s="315"/>
      <c r="DH187" s="20"/>
      <c r="DI187" s="20">
        <v>230297</v>
      </c>
      <c r="DJ187" s="20"/>
      <c r="DK187" s="20"/>
      <c r="DL187" s="315"/>
      <c r="DM187" s="20"/>
      <c r="DN187" s="20">
        <v>0</v>
      </c>
      <c r="DO187" s="20"/>
      <c r="DP187" s="20"/>
      <c r="DQ187" s="315"/>
      <c r="DR187" s="20"/>
      <c r="DS187" s="20">
        <v>0</v>
      </c>
      <c r="DT187" s="20"/>
      <c r="DU187" s="20"/>
      <c r="DV187" s="315"/>
      <c r="DW187" s="20"/>
      <c r="DX187" s="20">
        <v>0</v>
      </c>
      <c r="DY187" s="20"/>
      <c r="DZ187" s="20"/>
      <c r="EA187" s="315"/>
      <c r="EB187" s="20"/>
      <c r="EC187" s="20">
        <v>71498</v>
      </c>
      <c r="ED187" s="20"/>
      <c r="EE187" s="20"/>
      <c r="EF187" s="315"/>
      <c r="EG187" s="20"/>
      <c r="EH187" s="20">
        <v>124501</v>
      </c>
      <c r="EI187" s="20"/>
      <c r="EJ187" s="20"/>
      <c r="EK187" s="315"/>
      <c r="EL187" s="20"/>
      <c r="EM187" s="20">
        <v>686437</v>
      </c>
      <c r="EP187" s="151"/>
    </row>
    <row r="188" spans="4:146" x14ac:dyDescent="0.3">
      <c r="D188" s="151" t="s">
        <v>416</v>
      </c>
      <c r="F188" s="402"/>
      <c r="G188" s="477"/>
      <c r="H188" s="481">
        <v>277661</v>
      </c>
      <c r="I188" s="479"/>
      <c r="J188" s="20"/>
      <c r="K188" s="315"/>
      <c r="L188" s="480"/>
      <c r="M188" s="481">
        <v>0</v>
      </c>
      <c r="N188" s="479"/>
      <c r="O188" s="20"/>
      <c r="P188" s="315"/>
      <c r="Q188" s="480"/>
      <c r="R188" s="481">
        <v>196553</v>
      </c>
      <c r="S188" s="479"/>
      <c r="T188" s="20"/>
      <c r="U188" s="315"/>
      <c r="V188" s="480"/>
      <c r="W188" s="481">
        <v>964</v>
      </c>
      <c r="X188" s="479"/>
      <c r="Y188" s="20"/>
      <c r="Z188" s="315"/>
      <c r="AA188" s="480"/>
      <c r="AB188" s="481">
        <v>80144</v>
      </c>
      <c r="AC188" s="479"/>
      <c r="AD188" s="20"/>
      <c r="AE188" s="315"/>
      <c r="AF188" s="480"/>
      <c r="AG188" s="481">
        <v>0</v>
      </c>
      <c r="AH188" s="479"/>
      <c r="AI188" s="20"/>
      <c r="AJ188" s="315"/>
      <c r="AK188" s="480"/>
      <c r="AL188" s="481">
        <v>0</v>
      </c>
      <c r="AM188" s="479"/>
      <c r="AN188" s="20"/>
      <c r="AO188" s="315"/>
      <c r="AP188" s="480"/>
      <c r="AQ188" s="481">
        <v>998574</v>
      </c>
      <c r="AR188" s="479"/>
      <c r="AS188" s="20"/>
      <c r="AT188" s="315"/>
      <c r="AU188" s="480"/>
      <c r="AV188" s="481">
        <v>0</v>
      </c>
      <c r="AW188" s="479"/>
      <c r="AX188" s="20"/>
      <c r="AY188" s="315"/>
      <c r="AZ188" s="480"/>
      <c r="BA188" s="481">
        <v>0</v>
      </c>
      <c r="BB188" s="479"/>
      <c r="BC188" s="20"/>
      <c r="BD188" s="315"/>
      <c r="BE188" s="480"/>
      <c r="BF188" s="481">
        <v>0</v>
      </c>
      <c r="BG188" s="479"/>
      <c r="BH188" s="20"/>
      <c r="BI188" s="315"/>
      <c r="BJ188" s="480"/>
      <c r="BK188" s="481">
        <v>0</v>
      </c>
      <c r="BL188" s="479"/>
      <c r="BM188" s="20"/>
      <c r="BN188" s="315"/>
      <c r="BO188" s="480"/>
      <c r="BP188" s="481">
        <v>0</v>
      </c>
      <c r="BQ188" s="479"/>
      <c r="BR188" s="20"/>
      <c r="BS188" s="315"/>
      <c r="BT188" s="480"/>
      <c r="BU188" s="481">
        <v>1276235</v>
      </c>
      <c r="BV188" s="479"/>
      <c r="BW188" s="20"/>
      <c r="BX188" s="315"/>
      <c r="BY188" s="480"/>
      <c r="BZ188" s="481">
        <v>882436</v>
      </c>
      <c r="CA188" s="479"/>
      <c r="CB188" s="20"/>
      <c r="CC188" s="315"/>
      <c r="CD188" s="480"/>
      <c r="CE188" s="481">
        <v>0</v>
      </c>
      <c r="CF188" s="479"/>
      <c r="CG188" s="20"/>
      <c r="CH188" s="315"/>
      <c r="CI188" s="480"/>
      <c r="CJ188" s="481">
        <v>128209</v>
      </c>
      <c r="CK188" s="479"/>
      <c r="CL188" s="20"/>
      <c r="CM188" s="315"/>
      <c r="CN188" s="480"/>
      <c r="CO188" s="481">
        <v>90485</v>
      </c>
      <c r="CP188" s="479"/>
      <c r="CQ188" s="20"/>
      <c r="CR188" s="315"/>
      <c r="CS188" s="480"/>
      <c r="CT188" s="481">
        <v>0</v>
      </c>
      <c r="CU188" s="479"/>
      <c r="CV188" s="20"/>
      <c r="CW188" s="315"/>
      <c r="CX188" s="480"/>
      <c r="CY188" s="481">
        <v>0</v>
      </c>
      <c r="CZ188" s="479"/>
      <c r="DA188" s="20"/>
      <c r="DB188" s="315"/>
      <c r="DC188" s="480"/>
      <c r="DD188" s="481">
        <v>237446</v>
      </c>
      <c r="DE188" s="479"/>
      <c r="DF188" s="20"/>
      <c r="DG188" s="315"/>
      <c r="DH188" s="480"/>
      <c r="DI188" s="481">
        <v>230297</v>
      </c>
      <c r="DJ188" s="479"/>
      <c r="DK188" s="20"/>
      <c r="DL188" s="315"/>
      <c r="DM188" s="480"/>
      <c r="DN188" s="481">
        <v>0</v>
      </c>
      <c r="DO188" s="479"/>
      <c r="DP188" s="20"/>
      <c r="DQ188" s="315"/>
      <c r="DR188" s="480"/>
      <c r="DS188" s="481">
        <v>0</v>
      </c>
      <c r="DT188" s="479"/>
      <c r="DU188" s="20"/>
      <c r="DV188" s="315"/>
      <c r="DW188" s="480"/>
      <c r="DX188" s="481">
        <v>0</v>
      </c>
      <c r="DY188" s="479"/>
      <c r="DZ188" s="20"/>
      <c r="EA188" s="315"/>
      <c r="EB188" s="480"/>
      <c r="EC188" s="481">
        <v>71498</v>
      </c>
      <c r="ED188" s="479"/>
      <c r="EE188" s="20"/>
      <c r="EF188" s="315"/>
      <c r="EG188" s="480"/>
      <c r="EH188" s="481">
        <v>124501</v>
      </c>
      <c r="EI188" s="479"/>
      <c r="EJ188" s="20"/>
      <c r="EK188" s="315"/>
      <c r="EL188" s="480"/>
      <c r="EM188" s="481">
        <v>686437</v>
      </c>
      <c r="EN188" s="497"/>
      <c r="EP188" s="151"/>
    </row>
    <row r="189" spans="4:146" x14ac:dyDescent="0.3">
      <c r="D189" s="151"/>
      <c r="F189" s="402"/>
      <c r="H189" s="20"/>
      <c r="I189" s="20"/>
      <c r="J189" s="20"/>
      <c r="K189" s="315"/>
      <c r="L189" s="20"/>
      <c r="M189" s="20"/>
      <c r="N189" s="20"/>
      <c r="O189" s="20"/>
      <c r="P189" s="315"/>
      <c r="Q189" s="20"/>
      <c r="R189" s="20"/>
      <c r="S189" s="20"/>
      <c r="T189" s="20"/>
      <c r="U189" s="315"/>
      <c r="V189" s="20"/>
      <c r="W189" s="20"/>
      <c r="X189" s="20"/>
      <c r="Y189" s="20"/>
      <c r="Z189" s="315"/>
      <c r="AA189" s="20"/>
      <c r="AB189" s="20"/>
      <c r="AC189" s="20"/>
      <c r="AD189" s="20"/>
      <c r="AE189" s="315"/>
      <c r="AF189" s="20"/>
      <c r="AG189" s="20"/>
      <c r="AH189" s="20"/>
      <c r="AI189" s="20"/>
      <c r="AJ189" s="315"/>
      <c r="AK189" s="20"/>
      <c r="AL189" s="20"/>
      <c r="AM189" s="20"/>
      <c r="AN189" s="20"/>
      <c r="AO189" s="315"/>
      <c r="AP189" s="20"/>
      <c r="AQ189" s="20"/>
      <c r="AR189" s="20"/>
      <c r="AS189" s="20"/>
      <c r="AT189" s="315"/>
      <c r="AU189" s="20"/>
      <c r="AV189" s="20"/>
      <c r="AW189" s="20"/>
      <c r="AX189" s="20"/>
      <c r="AY189" s="315"/>
      <c r="AZ189" s="20"/>
      <c r="BA189" s="20"/>
      <c r="BB189" s="20"/>
      <c r="BC189" s="20"/>
      <c r="BD189" s="315"/>
      <c r="BE189" s="20"/>
      <c r="BF189" s="20"/>
      <c r="BG189" s="20"/>
      <c r="BH189" s="20"/>
      <c r="BI189" s="315"/>
      <c r="BJ189" s="20"/>
      <c r="BK189" s="20"/>
      <c r="BL189" s="20"/>
      <c r="BM189" s="20"/>
      <c r="BN189" s="315"/>
      <c r="BO189" s="20"/>
      <c r="BP189" s="20"/>
      <c r="BQ189" s="20"/>
      <c r="BR189" s="20"/>
      <c r="BS189" s="315"/>
      <c r="BT189" s="20"/>
      <c r="BU189" s="20"/>
      <c r="BV189" s="20"/>
      <c r="BW189" s="20"/>
      <c r="BX189" s="315"/>
      <c r="BY189" s="20"/>
      <c r="BZ189" s="20"/>
      <c r="CA189" s="20"/>
      <c r="CB189" s="20"/>
      <c r="CC189" s="315"/>
      <c r="CD189" s="20"/>
      <c r="CE189" s="20"/>
      <c r="CF189" s="20"/>
      <c r="CG189" s="20"/>
      <c r="CH189" s="315"/>
      <c r="CI189" s="20"/>
      <c r="CJ189" s="20"/>
      <c r="CK189" s="20"/>
      <c r="CL189" s="20"/>
      <c r="CM189" s="315"/>
      <c r="CN189" s="20"/>
      <c r="CO189" s="20"/>
      <c r="CP189" s="20"/>
      <c r="CQ189" s="20"/>
      <c r="CR189" s="315"/>
      <c r="CS189" s="20"/>
      <c r="CT189" s="20"/>
      <c r="CU189" s="20"/>
      <c r="CV189" s="20"/>
      <c r="CW189" s="315"/>
      <c r="CX189" s="20"/>
      <c r="CY189" s="20"/>
      <c r="CZ189" s="20"/>
      <c r="DA189" s="20"/>
      <c r="DB189" s="315"/>
      <c r="DC189" s="20"/>
      <c r="DD189" s="20"/>
      <c r="DE189" s="20"/>
      <c r="DF189" s="20"/>
      <c r="DG189" s="315"/>
      <c r="DH189" s="20"/>
      <c r="DI189" s="20"/>
      <c r="DJ189" s="20"/>
      <c r="DK189" s="20"/>
      <c r="DL189" s="315"/>
      <c r="DM189" s="20"/>
      <c r="DN189" s="20"/>
      <c r="DO189" s="20"/>
      <c r="DP189" s="20"/>
      <c r="DQ189" s="315"/>
      <c r="DR189" s="20"/>
      <c r="DS189" s="20"/>
      <c r="DT189" s="20"/>
      <c r="DU189" s="20"/>
      <c r="DV189" s="315"/>
      <c r="DW189" s="20"/>
      <c r="DX189" s="20"/>
      <c r="DY189" s="20"/>
      <c r="DZ189" s="20"/>
      <c r="EA189" s="315"/>
      <c r="EB189" s="20"/>
      <c r="EC189" s="20"/>
      <c r="ED189" s="20"/>
      <c r="EE189" s="20"/>
      <c r="EF189" s="315"/>
      <c r="EG189" s="20"/>
      <c r="EH189" s="20"/>
      <c r="EI189" s="20"/>
      <c r="EJ189" s="20"/>
      <c r="EK189" s="315"/>
      <c r="EL189" s="20"/>
      <c r="EM189" s="20"/>
      <c r="EP189" s="151"/>
    </row>
    <row r="190" spans="4:146" ht="12.75" customHeight="1" x14ac:dyDescent="0.3">
      <c r="D190" s="151" t="s">
        <v>441</v>
      </c>
      <c r="F190" s="402"/>
      <c r="H190" s="20">
        <v>390297</v>
      </c>
      <c r="I190" s="17"/>
      <c r="J190" s="17"/>
      <c r="K190" s="75"/>
      <c r="L190" s="17"/>
      <c r="M190" s="20">
        <v>98003</v>
      </c>
      <c r="N190" s="20"/>
      <c r="O190" s="20"/>
      <c r="P190" s="315"/>
      <c r="Q190" s="20"/>
      <c r="R190" s="20">
        <v>41259</v>
      </c>
      <c r="S190" s="20"/>
      <c r="T190" s="20"/>
      <c r="U190" s="315"/>
      <c r="V190" s="20"/>
      <c r="W190" s="20">
        <v>211421</v>
      </c>
      <c r="X190" s="20"/>
      <c r="Y190" s="20"/>
      <c r="Z190" s="315"/>
      <c r="AA190" s="20"/>
      <c r="AB190" s="20">
        <v>0</v>
      </c>
      <c r="AC190" s="20"/>
      <c r="AD190" s="20"/>
      <c r="AE190" s="315"/>
      <c r="AF190" s="20"/>
      <c r="AG190" s="20">
        <v>0</v>
      </c>
      <c r="AH190" s="20"/>
      <c r="AI190" s="20"/>
      <c r="AJ190" s="315"/>
      <c r="AK190" s="20"/>
      <c r="AL190" s="20">
        <v>39614</v>
      </c>
      <c r="AM190" s="20"/>
      <c r="AN190" s="20"/>
      <c r="AO190" s="315"/>
      <c r="AP190" s="20"/>
      <c r="AQ190" s="20">
        <v>206957</v>
      </c>
      <c r="AR190" s="20"/>
      <c r="AS190" s="20"/>
      <c r="AT190" s="315"/>
      <c r="AU190" s="20"/>
      <c r="AV190" s="20">
        <v>619820</v>
      </c>
      <c r="AW190" s="20"/>
      <c r="AX190" s="20"/>
      <c r="AY190" s="315"/>
      <c r="AZ190" s="20"/>
      <c r="BA190" s="20">
        <v>0</v>
      </c>
      <c r="BB190" s="20"/>
      <c r="BC190" s="20"/>
      <c r="BD190" s="315"/>
      <c r="BE190" s="20"/>
      <c r="BF190" s="20">
        <v>0</v>
      </c>
      <c r="BG190" s="20"/>
      <c r="BH190" s="20"/>
      <c r="BI190" s="315"/>
      <c r="BJ190" s="20"/>
      <c r="BK190" s="20">
        <v>0</v>
      </c>
      <c r="BL190" s="20"/>
      <c r="BM190" s="20"/>
      <c r="BN190" s="315"/>
      <c r="BO190" s="20"/>
      <c r="BP190" s="20">
        <v>0</v>
      </c>
      <c r="BQ190" s="20"/>
      <c r="BR190" s="20"/>
      <c r="BS190" s="315"/>
      <c r="BT190" s="20"/>
      <c r="BU190" s="20">
        <v>1217074</v>
      </c>
      <c r="BV190" s="20"/>
      <c r="BW190" s="20"/>
      <c r="BX190" s="315"/>
      <c r="BY190" s="20"/>
      <c r="BZ190" s="20">
        <v>511934</v>
      </c>
      <c r="CA190" s="17"/>
      <c r="CB190" s="17"/>
      <c r="CC190" s="75"/>
      <c r="CD190" s="17"/>
      <c r="CE190" s="20">
        <v>0</v>
      </c>
      <c r="CF190" s="20"/>
      <c r="CG190" s="20"/>
      <c r="CH190" s="315"/>
      <c r="CI190" s="20"/>
      <c r="CJ190" s="20">
        <v>0</v>
      </c>
      <c r="CK190" s="20"/>
      <c r="CL190" s="20"/>
      <c r="CM190" s="315"/>
      <c r="CN190" s="20"/>
      <c r="CO190" s="20">
        <v>0</v>
      </c>
      <c r="CP190" s="20"/>
      <c r="CQ190" s="20"/>
      <c r="CR190" s="315"/>
      <c r="CS190" s="20"/>
      <c r="CT190" s="20">
        <v>0</v>
      </c>
      <c r="CU190" s="20"/>
      <c r="CV190" s="20"/>
      <c r="CW190" s="315"/>
      <c r="CX190" s="20"/>
      <c r="CY190" s="20">
        <v>0</v>
      </c>
      <c r="CZ190" s="20"/>
      <c r="DA190" s="20"/>
      <c r="DB190" s="315"/>
      <c r="DC190" s="20"/>
      <c r="DD190" s="20">
        <v>0</v>
      </c>
      <c r="DE190" s="20"/>
      <c r="DF190" s="20"/>
      <c r="DG190" s="315"/>
      <c r="DH190" s="20"/>
      <c r="DI190" s="20">
        <v>0</v>
      </c>
      <c r="DJ190" s="20"/>
      <c r="DK190" s="20"/>
      <c r="DL190" s="315"/>
      <c r="DM190" s="20"/>
      <c r="DN190" s="20">
        <v>0</v>
      </c>
      <c r="DO190" s="20"/>
      <c r="DP190" s="20"/>
      <c r="DQ190" s="315"/>
      <c r="DR190" s="20"/>
      <c r="DS190" s="20">
        <v>9407</v>
      </c>
      <c r="DT190" s="20"/>
      <c r="DU190" s="20"/>
      <c r="DV190" s="315"/>
      <c r="DW190" s="20"/>
      <c r="DX190" s="20">
        <v>0</v>
      </c>
      <c r="DY190" s="20"/>
      <c r="DZ190" s="20"/>
      <c r="EA190" s="315"/>
      <c r="EB190" s="20"/>
      <c r="EC190" s="20">
        <v>141255</v>
      </c>
      <c r="ED190" s="20"/>
      <c r="EE190" s="20"/>
      <c r="EF190" s="315"/>
      <c r="EG190" s="20"/>
      <c r="EH190" s="20">
        <v>361272</v>
      </c>
      <c r="EI190" s="20"/>
      <c r="EJ190" s="20"/>
      <c r="EK190" s="315"/>
      <c r="EL190" s="20"/>
      <c r="EM190" s="20">
        <v>9407</v>
      </c>
      <c r="EN190" s="20"/>
      <c r="EO190" s="20"/>
      <c r="EP190" s="151"/>
    </row>
    <row r="191" spans="4:146" ht="12.75" customHeight="1" x14ac:dyDescent="0.3">
      <c r="D191" s="151" t="s">
        <v>416</v>
      </c>
      <c r="F191" s="402"/>
      <c r="G191" s="477"/>
      <c r="H191" s="481">
        <v>390297</v>
      </c>
      <c r="I191" s="479"/>
      <c r="J191" s="20"/>
      <c r="K191" s="315"/>
      <c r="L191" s="480"/>
      <c r="M191" s="481">
        <v>98003</v>
      </c>
      <c r="N191" s="479"/>
      <c r="O191" s="20"/>
      <c r="P191" s="315"/>
      <c r="Q191" s="480"/>
      <c r="R191" s="481">
        <v>41259</v>
      </c>
      <c r="S191" s="479"/>
      <c r="T191" s="20"/>
      <c r="U191" s="315"/>
      <c r="V191" s="480"/>
      <c r="W191" s="481">
        <v>211421</v>
      </c>
      <c r="X191" s="479"/>
      <c r="Y191" s="20"/>
      <c r="Z191" s="315"/>
      <c r="AA191" s="480"/>
      <c r="AB191" s="481">
        <v>0</v>
      </c>
      <c r="AC191" s="479"/>
      <c r="AD191" s="20"/>
      <c r="AE191" s="315"/>
      <c r="AF191" s="480"/>
      <c r="AG191" s="481">
        <v>0</v>
      </c>
      <c r="AH191" s="479"/>
      <c r="AI191" s="20"/>
      <c r="AJ191" s="315"/>
      <c r="AK191" s="480"/>
      <c r="AL191" s="481">
        <v>39614</v>
      </c>
      <c r="AM191" s="479"/>
      <c r="AN191" s="20"/>
      <c r="AO191" s="315"/>
      <c r="AP191" s="480"/>
      <c r="AQ191" s="481">
        <v>206957</v>
      </c>
      <c r="AR191" s="479"/>
      <c r="AS191" s="20"/>
      <c r="AT191" s="315"/>
      <c r="AU191" s="480"/>
      <c r="AV191" s="481">
        <v>619820</v>
      </c>
      <c r="AW191" s="479"/>
      <c r="AX191" s="20"/>
      <c r="AY191" s="315"/>
      <c r="AZ191" s="480"/>
      <c r="BA191" s="481">
        <v>0</v>
      </c>
      <c r="BB191" s="479"/>
      <c r="BC191" s="20"/>
      <c r="BD191" s="315"/>
      <c r="BE191" s="480"/>
      <c r="BF191" s="481">
        <v>0</v>
      </c>
      <c r="BG191" s="479"/>
      <c r="BH191" s="20"/>
      <c r="BI191" s="315"/>
      <c r="BJ191" s="480"/>
      <c r="BK191" s="481">
        <v>0</v>
      </c>
      <c r="BL191" s="479"/>
      <c r="BM191" s="20"/>
      <c r="BN191" s="315"/>
      <c r="BO191" s="480"/>
      <c r="BP191" s="481">
        <v>0</v>
      </c>
      <c r="BQ191" s="479"/>
      <c r="BR191" s="20"/>
      <c r="BS191" s="315"/>
      <c r="BT191" s="480"/>
      <c r="BU191" s="481">
        <v>1217074</v>
      </c>
      <c r="BV191" s="479"/>
      <c r="BW191" s="20"/>
      <c r="BX191" s="315"/>
      <c r="BY191" s="480"/>
      <c r="BZ191" s="481">
        <v>511934</v>
      </c>
      <c r="CA191" s="479"/>
      <c r="CB191" s="20"/>
      <c r="CC191" s="315"/>
      <c r="CD191" s="480"/>
      <c r="CE191" s="481">
        <v>0</v>
      </c>
      <c r="CF191" s="479"/>
      <c r="CG191" s="20"/>
      <c r="CH191" s="315"/>
      <c r="CI191" s="480"/>
      <c r="CJ191" s="481">
        <v>0</v>
      </c>
      <c r="CK191" s="479"/>
      <c r="CL191" s="20"/>
      <c r="CM191" s="315"/>
      <c r="CN191" s="480"/>
      <c r="CO191" s="481">
        <v>0</v>
      </c>
      <c r="CP191" s="479"/>
      <c r="CQ191" s="20"/>
      <c r="CR191" s="315"/>
      <c r="CS191" s="480"/>
      <c r="CT191" s="481">
        <v>0</v>
      </c>
      <c r="CU191" s="479"/>
      <c r="CV191" s="20"/>
      <c r="CW191" s="315"/>
      <c r="CX191" s="480"/>
      <c r="CY191" s="481">
        <v>0</v>
      </c>
      <c r="CZ191" s="479"/>
      <c r="DA191" s="20"/>
      <c r="DB191" s="315"/>
      <c r="DC191" s="480"/>
      <c r="DD191" s="481">
        <v>0</v>
      </c>
      <c r="DE191" s="479"/>
      <c r="DF191" s="20"/>
      <c r="DG191" s="315"/>
      <c r="DH191" s="480"/>
      <c r="DI191" s="481">
        <v>0</v>
      </c>
      <c r="DJ191" s="479"/>
      <c r="DK191" s="20"/>
      <c r="DL191" s="315"/>
      <c r="DM191" s="480"/>
      <c r="DN191" s="481">
        <v>0</v>
      </c>
      <c r="DO191" s="479"/>
      <c r="DP191" s="20"/>
      <c r="DQ191" s="315"/>
      <c r="DR191" s="480"/>
      <c r="DS191" s="481">
        <v>9407</v>
      </c>
      <c r="DT191" s="479"/>
      <c r="DU191" s="20"/>
      <c r="DV191" s="315"/>
      <c r="DW191" s="480"/>
      <c r="DX191" s="481">
        <v>0</v>
      </c>
      <c r="DY191" s="479"/>
      <c r="DZ191" s="20"/>
      <c r="EA191" s="315"/>
      <c r="EB191" s="480"/>
      <c r="EC191" s="481">
        <v>141255</v>
      </c>
      <c r="ED191" s="479"/>
      <c r="EE191" s="20"/>
      <c r="EF191" s="315"/>
      <c r="EG191" s="480"/>
      <c r="EH191" s="481">
        <v>361272</v>
      </c>
      <c r="EI191" s="479"/>
      <c r="EJ191" s="20"/>
      <c r="EK191" s="315"/>
      <c r="EL191" s="480"/>
      <c r="EM191" s="481">
        <v>9407</v>
      </c>
      <c r="EN191" s="479"/>
      <c r="EO191" s="20"/>
      <c r="EP191" s="151"/>
    </row>
    <row r="192" spans="4:146" ht="12.75" customHeight="1" x14ac:dyDescent="0.3">
      <c r="D192" s="151"/>
      <c r="F192" s="402"/>
      <c r="H192" s="20"/>
      <c r="I192" s="20"/>
      <c r="J192" s="20"/>
      <c r="K192" s="315"/>
      <c r="L192" s="20"/>
      <c r="M192" s="20"/>
      <c r="N192" s="20"/>
      <c r="O192" s="20"/>
      <c r="P192" s="315"/>
      <c r="Q192" s="20"/>
      <c r="R192" s="20"/>
      <c r="S192" s="20"/>
      <c r="T192" s="20"/>
      <c r="U192" s="315"/>
      <c r="V192" s="20"/>
      <c r="W192" s="20"/>
      <c r="X192" s="20"/>
      <c r="Y192" s="20"/>
      <c r="Z192" s="315"/>
      <c r="AA192" s="20"/>
      <c r="AB192" s="20"/>
      <c r="AC192" s="20"/>
      <c r="AD192" s="20"/>
      <c r="AE192" s="315"/>
      <c r="AF192" s="20"/>
      <c r="AG192" s="20"/>
      <c r="AH192" s="20"/>
      <c r="AI192" s="20"/>
      <c r="AJ192" s="315"/>
      <c r="AK192" s="20"/>
      <c r="AL192" s="20"/>
      <c r="AM192" s="20"/>
      <c r="AN192" s="20"/>
      <c r="AO192" s="315"/>
      <c r="AP192" s="20"/>
      <c r="AQ192" s="20"/>
      <c r="AR192" s="20"/>
      <c r="AS192" s="20"/>
      <c r="AT192" s="315"/>
      <c r="AU192" s="20"/>
      <c r="AV192" s="20"/>
      <c r="AW192" s="20"/>
      <c r="AX192" s="20"/>
      <c r="AY192" s="315"/>
      <c r="AZ192" s="20"/>
      <c r="BA192" s="20"/>
      <c r="BB192" s="20"/>
      <c r="BC192" s="20"/>
      <c r="BD192" s="315"/>
      <c r="BE192" s="20"/>
      <c r="BF192" s="20"/>
      <c r="BG192" s="20"/>
      <c r="BH192" s="20"/>
      <c r="BI192" s="315"/>
      <c r="BJ192" s="20"/>
      <c r="BK192" s="20"/>
      <c r="BL192" s="20"/>
      <c r="BM192" s="20"/>
      <c r="BN192" s="315"/>
      <c r="BO192" s="20"/>
      <c r="BP192" s="20"/>
      <c r="BQ192" s="20"/>
      <c r="BR192" s="20"/>
      <c r="BS192" s="315"/>
      <c r="BT192" s="20"/>
      <c r="BU192" s="20"/>
      <c r="BV192" s="20"/>
      <c r="BW192" s="20"/>
      <c r="BX192" s="315"/>
      <c r="BY192" s="20"/>
      <c r="BZ192" s="20"/>
      <c r="CA192" s="20"/>
      <c r="CB192" s="20"/>
      <c r="CC192" s="315"/>
      <c r="CD192" s="20"/>
      <c r="CE192" s="20"/>
      <c r="CF192" s="20"/>
      <c r="CG192" s="20"/>
      <c r="CH192" s="315"/>
      <c r="CI192" s="20"/>
      <c r="CJ192" s="20"/>
      <c r="CK192" s="20"/>
      <c r="CL192" s="20"/>
      <c r="CM192" s="315"/>
      <c r="CN192" s="20"/>
      <c r="CO192" s="20"/>
      <c r="CP192" s="20"/>
      <c r="CQ192" s="20"/>
      <c r="CR192" s="315"/>
      <c r="CS192" s="20"/>
      <c r="CT192" s="20"/>
      <c r="CU192" s="20"/>
      <c r="CV192" s="20"/>
      <c r="CW192" s="315"/>
      <c r="CX192" s="20"/>
      <c r="CY192" s="20"/>
      <c r="CZ192" s="20"/>
      <c r="DA192" s="20"/>
      <c r="DB192" s="315"/>
      <c r="DC192" s="20"/>
      <c r="DD192" s="20"/>
      <c r="DE192" s="20"/>
      <c r="DF192" s="20"/>
      <c r="DG192" s="315"/>
      <c r="DH192" s="20"/>
      <c r="DI192" s="20"/>
      <c r="DJ192" s="20"/>
      <c r="DK192" s="20"/>
      <c r="DL192" s="315"/>
      <c r="DM192" s="20"/>
      <c r="DN192" s="20"/>
      <c r="DO192" s="20"/>
      <c r="DP192" s="20"/>
      <c r="DQ192" s="315"/>
      <c r="DR192" s="20"/>
      <c r="DS192" s="20"/>
      <c r="DT192" s="20"/>
      <c r="DU192" s="20"/>
      <c r="DV192" s="315"/>
      <c r="DW192" s="20"/>
      <c r="DX192" s="20"/>
      <c r="DY192" s="20"/>
      <c r="DZ192" s="20"/>
      <c r="EA192" s="315"/>
      <c r="EB192" s="20"/>
      <c r="EC192" s="20"/>
      <c r="ED192" s="20"/>
      <c r="EE192" s="20"/>
      <c r="EF192" s="315"/>
      <c r="EG192" s="20"/>
      <c r="EH192" s="20"/>
      <c r="EI192" s="20"/>
      <c r="EJ192" s="20"/>
      <c r="EK192" s="315"/>
      <c r="EL192" s="20"/>
      <c r="EM192" s="20"/>
      <c r="EN192" s="20"/>
      <c r="EO192" s="20"/>
      <c r="EP192" s="151"/>
    </row>
    <row r="193" spans="4:146" ht="12.75" customHeight="1" x14ac:dyDescent="0.3">
      <c r="D193" s="151" t="s">
        <v>442</v>
      </c>
      <c r="E193" s="413"/>
      <c r="F193" s="402"/>
      <c r="H193" s="20">
        <v>0</v>
      </c>
      <c r="I193" s="20"/>
      <c r="J193" s="20"/>
      <c r="K193" s="315"/>
      <c r="L193" s="20"/>
      <c r="M193" s="20">
        <v>0</v>
      </c>
      <c r="N193" s="20"/>
      <c r="O193" s="20"/>
      <c r="P193" s="315"/>
      <c r="Q193" s="20"/>
      <c r="R193" s="20">
        <v>0</v>
      </c>
      <c r="S193" s="20"/>
      <c r="T193" s="20"/>
      <c r="U193" s="315"/>
      <c r="V193" s="20"/>
      <c r="W193" s="20">
        <v>0</v>
      </c>
      <c r="X193" s="20"/>
      <c r="Y193" s="20"/>
      <c r="Z193" s="315"/>
      <c r="AA193" s="20"/>
      <c r="AB193" s="20">
        <v>0</v>
      </c>
      <c r="AC193" s="20"/>
      <c r="AD193" s="20"/>
      <c r="AE193" s="315"/>
      <c r="AF193" s="20"/>
      <c r="AG193" s="20">
        <v>0</v>
      </c>
      <c r="AH193" s="20"/>
      <c r="AI193" s="20"/>
      <c r="AJ193" s="315"/>
      <c r="AK193" s="20"/>
      <c r="AL193" s="20">
        <v>0</v>
      </c>
      <c r="AM193" s="20"/>
      <c r="AN193" s="20"/>
      <c r="AO193" s="315"/>
      <c r="AP193" s="20"/>
      <c r="AQ193" s="20">
        <v>0</v>
      </c>
      <c r="AR193" s="20"/>
      <c r="AS193" s="20"/>
      <c r="AT193" s="315"/>
      <c r="AU193" s="20"/>
      <c r="AV193" s="20">
        <v>0</v>
      </c>
      <c r="AW193" s="20"/>
      <c r="AX193" s="20"/>
      <c r="AY193" s="315"/>
      <c r="AZ193" s="20"/>
      <c r="BA193" s="20">
        <v>0</v>
      </c>
      <c r="BB193" s="20"/>
      <c r="BC193" s="20"/>
      <c r="BD193" s="315"/>
      <c r="BE193" s="20"/>
      <c r="BF193" s="20">
        <v>0</v>
      </c>
      <c r="BG193" s="20"/>
      <c r="BH193" s="20"/>
      <c r="BI193" s="315"/>
      <c r="BJ193" s="20"/>
      <c r="BK193" s="20">
        <v>0</v>
      </c>
      <c r="BL193" s="20"/>
      <c r="BM193" s="20"/>
      <c r="BN193" s="315"/>
      <c r="BO193" s="20"/>
      <c r="BP193" s="20">
        <v>0</v>
      </c>
      <c r="BQ193" s="20"/>
      <c r="BR193" s="20"/>
      <c r="BS193" s="315"/>
      <c r="BT193" s="20"/>
      <c r="BU193" s="20">
        <v>0</v>
      </c>
      <c r="BV193" s="20"/>
      <c r="BW193" s="20"/>
      <c r="BX193" s="315"/>
      <c r="BY193" s="20"/>
      <c r="BZ193" s="20">
        <v>376007</v>
      </c>
      <c r="CA193" s="20"/>
      <c r="CB193" s="20"/>
      <c r="CC193" s="315"/>
      <c r="CD193" s="20"/>
      <c r="CE193" s="20">
        <v>0</v>
      </c>
      <c r="CF193" s="20"/>
      <c r="CG193" s="20"/>
      <c r="CH193" s="315"/>
      <c r="CI193" s="20"/>
      <c r="CJ193" s="20">
        <v>82818</v>
      </c>
      <c r="CK193" s="20"/>
      <c r="CL193" s="20"/>
      <c r="CM193" s="315"/>
      <c r="CN193" s="20"/>
      <c r="CO193" s="20">
        <v>293189</v>
      </c>
      <c r="CP193" s="20"/>
      <c r="CQ193" s="20"/>
      <c r="CR193" s="315"/>
      <c r="CS193" s="20"/>
      <c r="CT193" s="20">
        <v>0</v>
      </c>
      <c r="CU193" s="20"/>
      <c r="CV193" s="20"/>
      <c r="CW193" s="315"/>
      <c r="CX193" s="20"/>
      <c r="CY193" s="20">
        <v>0</v>
      </c>
      <c r="CZ193" s="20"/>
      <c r="DA193" s="20"/>
      <c r="DB193" s="315"/>
      <c r="DC193" s="20"/>
      <c r="DD193" s="20">
        <v>0</v>
      </c>
      <c r="DE193" s="20"/>
      <c r="DF193" s="20"/>
      <c r="DG193" s="315"/>
      <c r="DH193" s="20"/>
      <c r="DI193" s="20">
        <v>0</v>
      </c>
      <c r="DJ193" s="20"/>
      <c r="DK193" s="20"/>
      <c r="DL193" s="315"/>
      <c r="DM193" s="20"/>
      <c r="DN193" s="20">
        <v>0</v>
      </c>
      <c r="DO193" s="20"/>
      <c r="DP193" s="20"/>
      <c r="DQ193" s="315"/>
      <c r="DR193" s="20"/>
      <c r="DS193" s="20">
        <v>0</v>
      </c>
      <c r="DT193" s="20"/>
      <c r="DU193" s="20"/>
      <c r="DV193" s="315"/>
      <c r="DW193" s="20"/>
      <c r="DX193" s="20">
        <v>0</v>
      </c>
      <c r="DY193" s="20"/>
      <c r="DZ193" s="20"/>
      <c r="EA193" s="315"/>
      <c r="EB193" s="20"/>
      <c r="EC193" s="20">
        <v>0</v>
      </c>
      <c r="ED193" s="20"/>
      <c r="EE193" s="20"/>
      <c r="EF193" s="315"/>
      <c r="EG193" s="20"/>
      <c r="EH193" s="20">
        <v>0</v>
      </c>
      <c r="EI193" s="20"/>
      <c r="EJ193" s="20"/>
      <c r="EK193" s="315"/>
      <c r="EL193" s="20"/>
      <c r="EM193" s="20">
        <v>376007</v>
      </c>
      <c r="EN193" s="20"/>
      <c r="EO193" s="20"/>
      <c r="EP193" s="151"/>
    </row>
    <row r="194" spans="4:146" ht="12.75" customHeight="1" x14ac:dyDescent="0.3">
      <c r="D194" s="151" t="s">
        <v>416</v>
      </c>
      <c r="F194" s="402"/>
      <c r="G194" s="477"/>
      <c r="H194" s="481">
        <v>0</v>
      </c>
      <c r="I194" s="479"/>
      <c r="J194" s="20"/>
      <c r="K194" s="315"/>
      <c r="L194" s="480"/>
      <c r="M194" s="481">
        <v>0</v>
      </c>
      <c r="N194" s="479"/>
      <c r="O194" s="20"/>
      <c r="P194" s="315"/>
      <c r="Q194" s="480"/>
      <c r="R194" s="481">
        <v>0</v>
      </c>
      <c r="S194" s="479"/>
      <c r="T194" s="20"/>
      <c r="U194" s="315"/>
      <c r="V194" s="480"/>
      <c r="W194" s="481">
        <v>0</v>
      </c>
      <c r="X194" s="479"/>
      <c r="Y194" s="20"/>
      <c r="Z194" s="315"/>
      <c r="AA194" s="480"/>
      <c r="AB194" s="481">
        <v>0</v>
      </c>
      <c r="AC194" s="479"/>
      <c r="AD194" s="20"/>
      <c r="AE194" s="315"/>
      <c r="AF194" s="480"/>
      <c r="AG194" s="481">
        <v>0</v>
      </c>
      <c r="AH194" s="479"/>
      <c r="AI194" s="20"/>
      <c r="AJ194" s="315"/>
      <c r="AK194" s="480"/>
      <c r="AL194" s="481">
        <v>0</v>
      </c>
      <c r="AM194" s="479"/>
      <c r="AN194" s="20"/>
      <c r="AO194" s="315"/>
      <c r="AP194" s="480"/>
      <c r="AQ194" s="481">
        <v>0</v>
      </c>
      <c r="AR194" s="479"/>
      <c r="AS194" s="20"/>
      <c r="AT194" s="315"/>
      <c r="AU194" s="480"/>
      <c r="AV194" s="481">
        <v>0</v>
      </c>
      <c r="AW194" s="479"/>
      <c r="AX194" s="20"/>
      <c r="AY194" s="315"/>
      <c r="AZ194" s="480"/>
      <c r="BA194" s="481">
        <v>0</v>
      </c>
      <c r="BB194" s="479"/>
      <c r="BC194" s="20"/>
      <c r="BD194" s="315"/>
      <c r="BE194" s="480"/>
      <c r="BF194" s="481">
        <v>0</v>
      </c>
      <c r="BG194" s="479"/>
      <c r="BH194" s="20"/>
      <c r="BI194" s="315"/>
      <c r="BJ194" s="480"/>
      <c r="BK194" s="481">
        <v>0</v>
      </c>
      <c r="BL194" s="479"/>
      <c r="BM194" s="20"/>
      <c r="BN194" s="315"/>
      <c r="BO194" s="480"/>
      <c r="BP194" s="481">
        <v>0</v>
      </c>
      <c r="BQ194" s="479"/>
      <c r="BR194" s="20"/>
      <c r="BS194" s="315"/>
      <c r="BT194" s="480"/>
      <c r="BU194" s="481">
        <v>0</v>
      </c>
      <c r="BV194" s="479"/>
      <c r="BW194" s="20"/>
      <c r="BX194" s="315"/>
      <c r="BY194" s="480"/>
      <c r="BZ194" s="481">
        <v>376007</v>
      </c>
      <c r="CA194" s="479"/>
      <c r="CB194" s="20"/>
      <c r="CC194" s="315"/>
      <c r="CD194" s="480"/>
      <c r="CE194" s="481">
        <v>0</v>
      </c>
      <c r="CF194" s="479"/>
      <c r="CG194" s="20"/>
      <c r="CH194" s="315"/>
      <c r="CI194" s="480"/>
      <c r="CJ194" s="481">
        <v>82818</v>
      </c>
      <c r="CK194" s="479"/>
      <c r="CL194" s="20"/>
      <c r="CM194" s="315"/>
      <c r="CN194" s="480"/>
      <c r="CO194" s="481">
        <v>293189</v>
      </c>
      <c r="CP194" s="479"/>
      <c r="CQ194" s="20"/>
      <c r="CR194" s="315"/>
      <c r="CS194" s="480"/>
      <c r="CT194" s="481">
        <v>0</v>
      </c>
      <c r="CU194" s="479"/>
      <c r="CV194" s="20"/>
      <c r="CW194" s="315"/>
      <c r="CX194" s="480"/>
      <c r="CY194" s="481">
        <v>0</v>
      </c>
      <c r="CZ194" s="479"/>
      <c r="DA194" s="20"/>
      <c r="DB194" s="315"/>
      <c r="DC194" s="480"/>
      <c r="DD194" s="481">
        <v>0</v>
      </c>
      <c r="DE194" s="479"/>
      <c r="DF194" s="20"/>
      <c r="DG194" s="315"/>
      <c r="DH194" s="480"/>
      <c r="DI194" s="481">
        <v>0</v>
      </c>
      <c r="DJ194" s="479"/>
      <c r="DK194" s="20"/>
      <c r="DL194" s="315"/>
      <c r="DM194" s="480"/>
      <c r="DN194" s="481">
        <v>0</v>
      </c>
      <c r="DO194" s="479"/>
      <c r="DP194" s="20"/>
      <c r="DQ194" s="315"/>
      <c r="DR194" s="480"/>
      <c r="DS194" s="481">
        <v>0</v>
      </c>
      <c r="DT194" s="479"/>
      <c r="DU194" s="20"/>
      <c r="DV194" s="315"/>
      <c r="DW194" s="480"/>
      <c r="DX194" s="481">
        <v>0</v>
      </c>
      <c r="DY194" s="479"/>
      <c r="DZ194" s="20"/>
      <c r="EA194" s="315"/>
      <c r="EB194" s="480"/>
      <c r="EC194" s="481">
        <v>0</v>
      </c>
      <c r="ED194" s="479"/>
      <c r="EE194" s="20"/>
      <c r="EF194" s="315"/>
      <c r="EG194" s="480"/>
      <c r="EH194" s="481">
        <v>0</v>
      </c>
      <c r="EI194" s="479"/>
      <c r="EJ194" s="20"/>
      <c r="EK194" s="315"/>
      <c r="EL194" s="480"/>
      <c r="EM194" s="481">
        <v>376007</v>
      </c>
      <c r="EN194" s="479"/>
      <c r="EO194" s="20"/>
      <c r="EP194" s="151"/>
    </row>
    <row r="195" spans="4:146" ht="12.75" customHeight="1" x14ac:dyDescent="0.3">
      <c r="D195" s="151"/>
      <c r="F195" s="402"/>
      <c r="H195" s="20"/>
      <c r="I195" s="20"/>
      <c r="J195" s="20"/>
      <c r="K195" s="315"/>
      <c r="L195" s="20"/>
      <c r="M195" s="20"/>
      <c r="N195" s="20"/>
      <c r="O195" s="20"/>
      <c r="P195" s="315"/>
      <c r="Q195" s="20"/>
      <c r="R195" s="20"/>
      <c r="S195" s="20"/>
      <c r="T195" s="20"/>
      <c r="U195" s="315"/>
      <c r="V195" s="20"/>
      <c r="W195" s="20"/>
      <c r="X195" s="20"/>
      <c r="Y195" s="20"/>
      <c r="Z195" s="315"/>
      <c r="AA195" s="20"/>
      <c r="AB195" s="20"/>
      <c r="AC195" s="20"/>
      <c r="AD195" s="20"/>
      <c r="AE195" s="315"/>
      <c r="AF195" s="20"/>
      <c r="AG195" s="20"/>
      <c r="AH195" s="20"/>
      <c r="AI195" s="20"/>
      <c r="AJ195" s="315"/>
      <c r="AK195" s="20"/>
      <c r="AL195" s="20"/>
      <c r="AM195" s="20"/>
      <c r="AN195" s="20"/>
      <c r="AO195" s="315"/>
      <c r="AP195" s="20"/>
      <c r="AQ195" s="20"/>
      <c r="AR195" s="20"/>
      <c r="AS195" s="20"/>
      <c r="AT195" s="315"/>
      <c r="AU195" s="20"/>
      <c r="AV195" s="20"/>
      <c r="AW195" s="20"/>
      <c r="AX195" s="20"/>
      <c r="AY195" s="315"/>
      <c r="AZ195" s="20"/>
      <c r="BA195" s="20"/>
      <c r="BB195" s="20"/>
      <c r="BC195" s="20"/>
      <c r="BD195" s="315"/>
      <c r="BE195" s="20"/>
      <c r="BF195" s="20"/>
      <c r="BG195" s="20"/>
      <c r="BH195" s="20"/>
      <c r="BI195" s="315"/>
      <c r="BJ195" s="20"/>
      <c r="BK195" s="20"/>
      <c r="BL195" s="20"/>
      <c r="BM195" s="20"/>
      <c r="BN195" s="315"/>
      <c r="BO195" s="20"/>
      <c r="BP195" s="20"/>
      <c r="BQ195" s="20"/>
      <c r="BR195" s="20"/>
      <c r="BS195" s="315"/>
      <c r="BT195" s="20"/>
      <c r="BU195" s="20"/>
      <c r="BV195" s="20"/>
      <c r="BW195" s="20"/>
      <c r="BX195" s="315"/>
      <c r="BY195" s="20"/>
      <c r="BZ195" s="20"/>
      <c r="CA195" s="20"/>
      <c r="CB195" s="20"/>
      <c r="CC195" s="315"/>
      <c r="CD195" s="20"/>
      <c r="CE195" s="20"/>
      <c r="CF195" s="20"/>
      <c r="CG195" s="20"/>
      <c r="CH195" s="315"/>
      <c r="CI195" s="20"/>
      <c r="CJ195" s="20"/>
      <c r="CK195" s="20"/>
      <c r="CL195" s="20"/>
      <c r="CM195" s="315"/>
      <c r="CN195" s="20"/>
      <c r="CO195" s="20"/>
      <c r="CP195" s="20"/>
      <c r="CQ195" s="20"/>
      <c r="CR195" s="315"/>
      <c r="CS195" s="20"/>
      <c r="CT195" s="20"/>
      <c r="CU195" s="20"/>
      <c r="CV195" s="20"/>
      <c r="CW195" s="315"/>
      <c r="CX195" s="20"/>
      <c r="CY195" s="20"/>
      <c r="CZ195" s="20"/>
      <c r="DA195" s="20"/>
      <c r="DB195" s="315"/>
      <c r="DC195" s="20"/>
      <c r="DD195" s="20"/>
      <c r="DE195" s="20"/>
      <c r="DF195" s="20"/>
      <c r="DG195" s="315"/>
      <c r="DH195" s="20"/>
      <c r="DI195" s="20"/>
      <c r="DJ195" s="20"/>
      <c r="DK195" s="20"/>
      <c r="DL195" s="315"/>
      <c r="DM195" s="20"/>
      <c r="DN195" s="20"/>
      <c r="DO195" s="20"/>
      <c r="DP195" s="20"/>
      <c r="DQ195" s="315"/>
      <c r="DR195" s="20"/>
      <c r="DS195" s="20"/>
      <c r="DT195" s="20"/>
      <c r="DU195" s="20"/>
      <c r="DV195" s="315"/>
      <c r="DW195" s="20"/>
      <c r="DX195" s="20"/>
      <c r="DY195" s="20"/>
      <c r="DZ195" s="20"/>
      <c r="EA195" s="315"/>
      <c r="EB195" s="20"/>
      <c r="EC195" s="20"/>
      <c r="ED195" s="20"/>
      <c r="EE195" s="20"/>
      <c r="EF195" s="315"/>
      <c r="EG195" s="20"/>
      <c r="EH195" s="20"/>
      <c r="EI195" s="20"/>
      <c r="EJ195" s="20"/>
      <c r="EK195" s="315"/>
      <c r="EL195" s="20"/>
      <c r="EM195" s="20"/>
      <c r="EN195" s="20"/>
      <c r="EO195" s="20"/>
      <c r="EP195" s="151"/>
    </row>
    <row r="196" spans="4:146" ht="12.75" customHeight="1" x14ac:dyDescent="0.3">
      <c r="D196" s="151" t="s">
        <v>443</v>
      </c>
      <c r="E196" s="413"/>
      <c r="F196" s="402"/>
      <c r="H196" s="20">
        <v>1440385</v>
      </c>
      <c r="I196" s="20"/>
      <c r="J196" s="20"/>
      <c r="K196" s="315"/>
      <c r="L196" s="20"/>
      <c r="M196" s="20">
        <v>243596</v>
      </c>
      <c r="N196" s="20"/>
      <c r="O196" s="20"/>
      <c r="P196" s="315"/>
      <c r="Q196" s="20"/>
      <c r="R196" s="20">
        <v>0</v>
      </c>
      <c r="S196" s="20"/>
      <c r="T196" s="20"/>
      <c r="U196" s="315"/>
      <c r="V196" s="20"/>
      <c r="W196" s="20">
        <v>799388</v>
      </c>
      <c r="X196" s="20"/>
      <c r="Y196" s="20"/>
      <c r="Z196" s="315"/>
      <c r="AA196" s="20"/>
      <c r="AB196" s="20">
        <v>131115</v>
      </c>
      <c r="AC196" s="20"/>
      <c r="AD196" s="20"/>
      <c r="AE196" s="315"/>
      <c r="AF196" s="20"/>
      <c r="AG196" s="20">
        <v>266286</v>
      </c>
      <c r="AH196" s="20"/>
      <c r="AI196" s="20"/>
      <c r="AJ196" s="315"/>
      <c r="AK196" s="20"/>
      <c r="AL196" s="20">
        <v>0</v>
      </c>
      <c r="AM196" s="20"/>
      <c r="AN196" s="20"/>
      <c r="AO196" s="315"/>
      <c r="AP196" s="20"/>
      <c r="AQ196" s="20">
        <v>0</v>
      </c>
      <c r="AR196" s="20"/>
      <c r="AS196" s="20"/>
      <c r="AT196" s="315"/>
      <c r="AU196" s="20"/>
      <c r="AV196" s="20">
        <v>0</v>
      </c>
      <c r="AW196" s="20"/>
      <c r="AX196" s="20"/>
      <c r="AY196" s="315"/>
      <c r="AZ196" s="20"/>
      <c r="BA196" s="20">
        <v>0</v>
      </c>
      <c r="BB196" s="20"/>
      <c r="BC196" s="20"/>
      <c r="BD196" s="315"/>
      <c r="BE196" s="20"/>
      <c r="BF196" s="20">
        <v>0</v>
      </c>
      <c r="BG196" s="20"/>
      <c r="BH196" s="20"/>
      <c r="BI196" s="315"/>
      <c r="BJ196" s="20"/>
      <c r="BK196" s="20">
        <v>0</v>
      </c>
      <c r="BL196" s="20"/>
      <c r="BM196" s="20"/>
      <c r="BN196" s="315"/>
      <c r="BO196" s="20"/>
      <c r="BP196" s="20">
        <v>0</v>
      </c>
      <c r="BQ196" s="20"/>
      <c r="BR196" s="20"/>
      <c r="BS196" s="315"/>
      <c r="BT196" s="20"/>
      <c r="BU196" s="20">
        <v>1440385</v>
      </c>
      <c r="BV196" s="20"/>
      <c r="BW196" s="20"/>
      <c r="BX196" s="315"/>
      <c r="BY196" s="20"/>
      <c r="BZ196" s="20">
        <v>335506</v>
      </c>
      <c r="CA196" s="20"/>
      <c r="CB196" s="20"/>
      <c r="CC196" s="315"/>
      <c r="CD196" s="20"/>
      <c r="CE196" s="20">
        <v>0</v>
      </c>
      <c r="CF196" s="20"/>
      <c r="CG196" s="20"/>
      <c r="CH196" s="315"/>
      <c r="CI196" s="20"/>
      <c r="CJ196" s="20">
        <v>0</v>
      </c>
      <c r="CK196" s="20"/>
      <c r="CL196" s="20"/>
      <c r="CM196" s="315"/>
      <c r="CN196" s="20"/>
      <c r="CO196" s="20">
        <v>0</v>
      </c>
      <c r="CP196" s="20"/>
      <c r="CQ196" s="20"/>
      <c r="CR196" s="315"/>
      <c r="CS196" s="20"/>
      <c r="CT196" s="20">
        <v>0</v>
      </c>
      <c r="CU196" s="20"/>
      <c r="CV196" s="20"/>
      <c r="CW196" s="315"/>
      <c r="CX196" s="20"/>
      <c r="CY196" s="20">
        <v>0</v>
      </c>
      <c r="CZ196" s="20"/>
      <c r="DA196" s="20"/>
      <c r="DB196" s="315"/>
      <c r="DC196" s="20"/>
      <c r="DD196" s="20">
        <v>0</v>
      </c>
      <c r="DE196" s="20"/>
      <c r="DF196" s="20"/>
      <c r="DG196" s="315"/>
      <c r="DH196" s="20"/>
      <c r="DI196" s="20">
        <v>0</v>
      </c>
      <c r="DJ196" s="20"/>
      <c r="DK196" s="20"/>
      <c r="DL196" s="315"/>
      <c r="DM196" s="20"/>
      <c r="DN196" s="20">
        <v>0</v>
      </c>
      <c r="DO196" s="20"/>
      <c r="DP196" s="20"/>
      <c r="DQ196" s="315"/>
      <c r="DR196" s="20"/>
      <c r="DS196" s="20">
        <v>0</v>
      </c>
      <c r="DT196" s="20"/>
      <c r="DU196" s="20"/>
      <c r="DV196" s="315"/>
      <c r="DW196" s="20"/>
      <c r="DX196" s="20">
        <v>0</v>
      </c>
      <c r="DY196" s="20"/>
      <c r="DZ196" s="20"/>
      <c r="EA196" s="315"/>
      <c r="EB196" s="20"/>
      <c r="EC196" s="20">
        <v>0</v>
      </c>
      <c r="ED196" s="20"/>
      <c r="EE196" s="20"/>
      <c r="EF196" s="315"/>
      <c r="EG196" s="20"/>
      <c r="EH196" s="20">
        <v>335506</v>
      </c>
      <c r="EI196" s="20"/>
      <c r="EJ196" s="20"/>
      <c r="EK196" s="315"/>
      <c r="EL196" s="20"/>
      <c r="EM196" s="20">
        <v>0</v>
      </c>
      <c r="EN196" s="20"/>
      <c r="EO196" s="20"/>
      <c r="EP196" s="151"/>
    </row>
    <row r="197" spans="4:146" ht="12.75" customHeight="1" x14ac:dyDescent="0.3">
      <c r="D197" s="151" t="s">
        <v>416</v>
      </c>
      <c r="F197" s="402"/>
      <c r="G197" s="477"/>
      <c r="H197" s="481">
        <v>1440385</v>
      </c>
      <c r="I197" s="479"/>
      <c r="J197" s="20"/>
      <c r="K197" s="315"/>
      <c r="L197" s="480"/>
      <c r="M197" s="481">
        <v>243596</v>
      </c>
      <c r="N197" s="479"/>
      <c r="O197" s="20"/>
      <c r="P197" s="315"/>
      <c r="Q197" s="480"/>
      <c r="R197" s="481">
        <v>0</v>
      </c>
      <c r="S197" s="479"/>
      <c r="T197" s="20"/>
      <c r="U197" s="315"/>
      <c r="V197" s="480"/>
      <c r="W197" s="481">
        <v>799388</v>
      </c>
      <c r="X197" s="479"/>
      <c r="Y197" s="20"/>
      <c r="Z197" s="315"/>
      <c r="AA197" s="480"/>
      <c r="AB197" s="481">
        <v>131115</v>
      </c>
      <c r="AC197" s="479"/>
      <c r="AD197" s="20"/>
      <c r="AE197" s="315"/>
      <c r="AF197" s="480"/>
      <c r="AG197" s="481">
        <v>266286</v>
      </c>
      <c r="AH197" s="479"/>
      <c r="AI197" s="20"/>
      <c r="AJ197" s="315"/>
      <c r="AK197" s="480"/>
      <c r="AL197" s="481">
        <v>0</v>
      </c>
      <c r="AM197" s="479"/>
      <c r="AN197" s="20"/>
      <c r="AO197" s="315"/>
      <c r="AP197" s="480"/>
      <c r="AQ197" s="481">
        <v>0</v>
      </c>
      <c r="AR197" s="479"/>
      <c r="AS197" s="20"/>
      <c r="AT197" s="315"/>
      <c r="AU197" s="480"/>
      <c r="AV197" s="481">
        <v>0</v>
      </c>
      <c r="AW197" s="479"/>
      <c r="AX197" s="20"/>
      <c r="AY197" s="315"/>
      <c r="AZ197" s="480"/>
      <c r="BA197" s="481">
        <v>0</v>
      </c>
      <c r="BB197" s="479"/>
      <c r="BC197" s="20"/>
      <c r="BD197" s="315"/>
      <c r="BE197" s="480"/>
      <c r="BF197" s="481">
        <v>0</v>
      </c>
      <c r="BG197" s="479"/>
      <c r="BH197" s="20"/>
      <c r="BI197" s="315"/>
      <c r="BJ197" s="480"/>
      <c r="BK197" s="481">
        <v>0</v>
      </c>
      <c r="BL197" s="479"/>
      <c r="BM197" s="20"/>
      <c r="BN197" s="315"/>
      <c r="BO197" s="480"/>
      <c r="BP197" s="481">
        <v>0</v>
      </c>
      <c r="BQ197" s="479"/>
      <c r="BR197" s="20"/>
      <c r="BS197" s="315"/>
      <c r="BT197" s="480"/>
      <c r="BU197" s="481">
        <v>1440385</v>
      </c>
      <c r="BV197" s="479"/>
      <c r="BW197" s="20"/>
      <c r="BX197" s="315"/>
      <c r="BY197" s="480"/>
      <c r="BZ197" s="481">
        <v>335506</v>
      </c>
      <c r="CA197" s="479"/>
      <c r="CB197" s="20"/>
      <c r="CC197" s="315"/>
      <c r="CD197" s="480"/>
      <c r="CE197" s="481">
        <v>0</v>
      </c>
      <c r="CF197" s="479"/>
      <c r="CG197" s="20"/>
      <c r="CH197" s="315"/>
      <c r="CI197" s="480"/>
      <c r="CJ197" s="481">
        <v>0</v>
      </c>
      <c r="CK197" s="479"/>
      <c r="CL197" s="20"/>
      <c r="CM197" s="315"/>
      <c r="CN197" s="480"/>
      <c r="CO197" s="481">
        <v>0</v>
      </c>
      <c r="CP197" s="479"/>
      <c r="CQ197" s="20"/>
      <c r="CR197" s="315"/>
      <c r="CS197" s="480"/>
      <c r="CT197" s="481">
        <v>0</v>
      </c>
      <c r="CU197" s="479"/>
      <c r="CV197" s="20"/>
      <c r="CW197" s="315"/>
      <c r="CX197" s="480"/>
      <c r="CY197" s="481">
        <v>0</v>
      </c>
      <c r="CZ197" s="479"/>
      <c r="DA197" s="20"/>
      <c r="DB197" s="315"/>
      <c r="DC197" s="480"/>
      <c r="DD197" s="481">
        <v>0</v>
      </c>
      <c r="DE197" s="479"/>
      <c r="DF197" s="20"/>
      <c r="DG197" s="315"/>
      <c r="DH197" s="480"/>
      <c r="DI197" s="481">
        <v>0</v>
      </c>
      <c r="DJ197" s="479"/>
      <c r="DK197" s="20"/>
      <c r="DL197" s="315"/>
      <c r="DM197" s="480"/>
      <c r="DN197" s="481">
        <v>0</v>
      </c>
      <c r="DO197" s="479"/>
      <c r="DP197" s="20"/>
      <c r="DQ197" s="315"/>
      <c r="DR197" s="480"/>
      <c r="DS197" s="481">
        <v>0</v>
      </c>
      <c r="DT197" s="479"/>
      <c r="DU197" s="20"/>
      <c r="DV197" s="315"/>
      <c r="DW197" s="480"/>
      <c r="DX197" s="481">
        <v>0</v>
      </c>
      <c r="DY197" s="479"/>
      <c r="DZ197" s="20"/>
      <c r="EA197" s="315"/>
      <c r="EB197" s="480"/>
      <c r="EC197" s="481">
        <v>0</v>
      </c>
      <c r="ED197" s="479"/>
      <c r="EE197" s="20"/>
      <c r="EF197" s="315"/>
      <c r="EG197" s="480"/>
      <c r="EH197" s="481">
        <v>335506</v>
      </c>
      <c r="EI197" s="479"/>
      <c r="EJ197" s="20"/>
      <c r="EK197" s="315"/>
      <c r="EL197" s="480"/>
      <c r="EM197" s="481">
        <v>0</v>
      </c>
      <c r="EN197" s="479"/>
      <c r="EO197" s="20"/>
      <c r="EP197" s="151"/>
    </row>
    <row r="198" spans="4:146" ht="12.75" customHeight="1" x14ac:dyDescent="0.3">
      <c r="D198" s="151"/>
      <c r="F198" s="402"/>
      <c r="H198" s="20"/>
      <c r="I198" s="20"/>
      <c r="J198" s="20"/>
      <c r="K198" s="315"/>
      <c r="L198" s="20"/>
      <c r="M198" s="20"/>
      <c r="N198" s="20"/>
      <c r="O198" s="20"/>
      <c r="P198" s="315"/>
      <c r="Q198" s="20"/>
      <c r="R198" s="20"/>
      <c r="S198" s="20"/>
      <c r="T198" s="20"/>
      <c r="U198" s="315"/>
      <c r="V198" s="20"/>
      <c r="W198" s="20"/>
      <c r="X198" s="20"/>
      <c r="Y198" s="20"/>
      <c r="Z198" s="315"/>
      <c r="AA198" s="20"/>
      <c r="AB198" s="20"/>
      <c r="AC198" s="20"/>
      <c r="AD198" s="20"/>
      <c r="AE198" s="315"/>
      <c r="AF198" s="20"/>
      <c r="AG198" s="20"/>
      <c r="AH198" s="20"/>
      <c r="AI198" s="20"/>
      <c r="AJ198" s="315"/>
      <c r="AK198" s="20"/>
      <c r="AL198" s="20"/>
      <c r="AM198" s="20"/>
      <c r="AN198" s="20"/>
      <c r="AO198" s="315"/>
      <c r="AP198" s="20"/>
      <c r="AQ198" s="20"/>
      <c r="AR198" s="20"/>
      <c r="AS198" s="20"/>
      <c r="AT198" s="315"/>
      <c r="AU198" s="20"/>
      <c r="AV198" s="20"/>
      <c r="AW198" s="20"/>
      <c r="AX198" s="20"/>
      <c r="AY198" s="315"/>
      <c r="AZ198" s="20"/>
      <c r="BA198" s="20"/>
      <c r="BB198" s="20"/>
      <c r="BC198" s="20"/>
      <c r="BD198" s="315"/>
      <c r="BE198" s="20"/>
      <c r="BF198" s="20"/>
      <c r="BG198" s="20"/>
      <c r="BH198" s="20"/>
      <c r="BI198" s="315"/>
      <c r="BJ198" s="20"/>
      <c r="BK198" s="20"/>
      <c r="BL198" s="20"/>
      <c r="BM198" s="20"/>
      <c r="BN198" s="315"/>
      <c r="BO198" s="20"/>
      <c r="BP198" s="20"/>
      <c r="BQ198" s="20"/>
      <c r="BR198" s="20"/>
      <c r="BS198" s="315"/>
      <c r="BT198" s="20"/>
      <c r="BU198" s="20"/>
      <c r="BV198" s="20"/>
      <c r="BW198" s="20"/>
      <c r="BX198" s="315"/>
      <c r="BY198" s="20"/>
      <c r="BZ198" s="20"/>
      <c r="CA198" s="20"/>
      <c r="CB198" s="20"/>
      <c r="CC198" s="315"/>
      <c r="CD198" s="20"/>
      <c r="CE198" s="20"/>
      <c r="CF198" s="20"/>
      <c r="CG198" s="20"/>
      <c r="CH198" s="315"/>
      <c r="CI198" s="20"/>
      <c r="CJ198" s="20"/>
      <c r="CK198" s="20"/>
      <c r="CL198" s="20"/>
      <c r="CM198" s="315"/>
      <c r="CN198" s="20"/>
      <c r="CO198" s="20"/>
      <c r="CP198" s="20"/>
      <c r="CQ198" s="20"/>
      <c r="CR198" s="315"/>
      <c r="CS198" s="20"/>
      <c r="CT198" s="20"/>
      <c r="CU198" s="20"/>
      <c r="CV198" s="20"/>
      <c r="CW198" s="315"/>
      <c r="CX198" s="20"/>
      <c r="CY198" s="20"/>
      <c r="CZ198" s="20"/>
      <c r="DA198" s="20"/>
      <c r="DB198" s="315"/>
      <c r="DC198" s="20"/>
      <c r="DD198" s="20"/>
      <c r="DE198" s="20"/>
      <c r="DF198" s="20"/>
      <c r="DG198" s="315"/>
      <c r="DH198" s="20"/>
      <c r="DI198" s="20"/>
      <c r="DJ198" s="20"/>
      <c r="DK198" s="20"/>
      <c r="DL198" s="315"/>
      <c r="DM198" s="20"/>
      <c r="DN198" s="20"/>
      <c r="DO198" s="20"/>
      <c r="DP198" s="20"/>
      <c r="DQ198" s="315"/>
      <c r="DR198" s="20"/>
      <c r="DS198" s="20"/>
      <c r="DT198" s="20"/>
      <c r="DU198" s="20"/>
      <c r="DV198" s="315"/>
      <c r="DW198" s="20"/>
      <c r="DX198" s="20"/>
      <c r="DY198" s="20"/>
      <c r="DZ198" s="20"/>
      <c r="EA198" s="315"/>
      <c r="EB198" s="20"/>
      <c r="EC198" s="20"/>
      <c r="ED198" s="20"/>
      <c r="EE198" s="20"/>
      <c r="EF198" s="315"/>
      <c r="EG198" s="20"/>
      <c r="EH198" s="20"/>
      <c r="EI198" s="20"/>
      <c r="EJ198" s="20"/>
      <c r="EK198" s="315"/>
      <c r="EL198" s="20"/>
      <c r="EM198" s="20"/>
      <c r="EN198" s="20"/>
      <c r="EO198" s="20"/>
      <c r="EP198" s="151"/>
    </row>
    <row r="199" spans="4:146" x14ac:dyDescent="0.3">
      <c r="D199" s="151" t="s">
        <v>444</v>
      </c>
      <c r="F199" s="402"/>
      <c r="H199" s="20">
        <v>816751</v>
      </c>
      <c r="I199" s="20"/>
      <c r="J199" s="20"/>
      <c r="K199" s="315"/>
      <c r="L199" s="20"/>
      <c r="M199" s="20">
        <v>450992</v>
      </c>
      <c r="N199" s="20"/>
      <c r="O199" s="20"/>
      <c r="P199" s="315"/>
      <c r="Q199" s="20"/>
      <c r="R199" s="20">
        <v>324423</v>
      </c>
      <c r="S199" s="20"/>
      <c r="T199" s="20"/>
      <c r="U199" s="315"/>
      <c r="V199" s="20"/>
      <c r="W199" s="20">
        <v>0</v>
      </c>
      <c r="X199" s="20"/>
      <c r="Y199" s="20"/>
      <c r="Z199" s="315"/>
      <c r="AA199" s="20"/>
      <c r="AB199" s="20">
        <v>0</v>
      </c>
      <c r="AC199" s="20"/>
      <c r="AD199" s="20"/>
      <c r="AE199" s="315"/>
      <c r="AF199" s="20"/>
      <c r="AG199" s="20">
        <v>41336</v>
      </c>
      <c r="AH199" s="20"/>
      <c r="AI199" s="20"/>
      <c r="AJ199" s="315"/>
      <c r="AK199" s="20"/>
      <c r="AL199" s="20">
        <v>0</v>
      </c>
      <c r="AM199" s="20"/>
      <c r="AN199" s="20"/>
      <c r="AO199" s="315"/>
      <c r="AP199" s="20"/>
      <c r="AQ199" s="20">
        <v>0</v>
      </c>
      <c r="AR199" s="20"/>
      <c r="AS199" s="20"/>
      <c r="AT199" s="315"/>
      <c r="AU199" s="20"/>
      <c r="AV199" s="20">
        <v>0</v>
      </c>
      <c r="AW199" s="20"/>
      <c r="AX199" s="20"/>
      <c r="AY199" s="315"/>
      <c r="AZ199" s="20"/>
      <c r="BA199" s="20">
        <v>0</v>
      </c>
      <c r="BB199" s="20"/>
      <c r="BC199" s="20"/>
      <c r="BD199" s="315"/>
      <c r="BE199" s="20"/>
      <c r="BF199" s="20">
        <v>0</v>
      </c>
      <c r="BG199" s="20"/>
      <c r="BH199" s="20"/>
      <c r="BI199" s="315"/>
      <c r="BJ199" s="20"/>
      <c r="BK199" s="20">
        <v>0</v>
      </c>
      <c r="BL199" s="20"/>
      <c r="BM199" s="20"/>
      <c r="BN199" s="315"/>
      <c r="BO199" s="20"/>
      <c r="BP199" s="20">
        <v>0</v>
      </c>
      <c r="BQ199" s="20"/>
      <c r="BR199" s="20"/>
      <c r="BS199" s="315"/>
      <c r="BT199" s="20"/>
      <c r="BU199" s="20">
        <v>816751</v>
      </c>
      <c r="BV199" s="20"/>
      <c r="BW199" s="20"/>
      <c r="BX199" s="315"/>
      <c r="BY199" s="20"/>
      <c r="BZ199" s="20">
        <v>364726</v>
      </c>
      <c r="CA199" s="20"/>
      <c r="CB199" s="20"/>
      <c r="CC199" s="315"/>
      <c r="CD199" s="20"/>
      <c r="CE199" s="20">
        <v>0</v>
      </c>
      <c r="CF199" s="20"/>
      <c r="CG199" s="20"/>
      <c r="CH199" s="315"/>
      <c r="CI199" s="20"/>
      <c r="CJ199" s="20">
        <v>0</v>
      </c>
      <c r="CK199" s="20"/>
      <c r="CL199" s="20"/>
      <c r="CM199" s="315"/>
      <c r="CN199" s="20"/>
      <c r="CO199" s="20">
        <v>0</v>
      </c>
      <c r="CP199" s="20"/>
      <c r="CQ199" s="20"/>
      <c r="CR199" s="315"/>
      <c r="CS199" s="20"/>
      <c r="CT199" s="20">
        <v>0</v>
      </c>
      <c r="CU199" s="20"/>
      <c r="CV199" s="20"/>
      <c r="CW199" s="315"/>
      <c r="CX199" s="20"/>
      <c r="CY199" s="20">
        <v>0</v>
      </c>
      <c r="CZ199" s="20"/>
      <c r="DA199" s="20"/>
      <c r="DB199" s="315"/>
      <c r="DC199" s="20"/>
      <c r="DD199" s="20">
        <v>0</v>
      </c>
      <c r="DE199" s="20"/>
      <c r="DF199" s="20"/>
      <c r="DG199" s="315"/>
      <c r="DH199" s="20"/>
      <c r="DI199" s="20">
        <v>0</v>
      </c>
      <c r="DJ199" s="20"/>
      <c r="DK199" s="20"/>
      <c r="DL199" s="315"/>
      <c r="DM199" s="20"/>
      <c r="DN199" s="20">
        <v>0</v>
      </c>
      <c r="DO199" s="20"/>
      <c r="DP199" s="20"/>
      <c r="DQ199" s="315"/>
      <c r="DR199" s="20"/>
      <c r="DS199" s="20">
        <v>0</v>
      </c>
      <c r="DT199" s="20"/>
      <c r="DU199" s="20"/>
      <c r="DV199" s="315"/>
      <c r="DW199" s="20"/>
      <c r="DX199" s="20">
        <v>30466</v>
      </c>
      <c r="DY199" s="20"/>
      <c r="DZ199" s="20"/>
      <c r="EA199" s="315"/>
      <c r="EB199" s="20"/>
      <c r="EC199" s="20">
        <v>0</v>
      </c>
      <c r="ED199" s="20"/>
      <c r="EE199" s="20"/>
      <c r="EF199" s="315"/>
      <c r="EG199" s="20"/>
      <c r="EH199" s="20">
        <v>334260</v>
      </c>
      <c r="EI199" s="20"/>
      <c r="EJ199" s="20"/>
      <c r="EK199" s="315"/>
      <c r="EL199" s="20"/>
      <c r="EM199" s="20">
        <v>30466</v>
      </c>
      <c r="EP199" s="151"/>
    </row>
    <row r="200" spans="4:146" x14ac:dyDescent="0.3">
      <c r="D200" s="151" t="s">
        <v>416</v>
      </c>
      <c r="E200" s="413"/>
      <c r="F200" s="402"/>
      <c r="G200" s="477"/>
      <c r="H200" s="481">
        <v>816751</v>
      </c>
      <c r="I200" s="479"/>
      <c r="J200" s="20"/>
      <c r="K200" s="315"/>
      <c r="L200" s="480"/>
      <c r="M200" s="481">
        <v>450992</v>
      </c>
      <c r="N200" s="479"/>
      <c r="O200" s="20"/>
      <c r="P200" s="315"/>
      <c r="Q200" s="480"/>
      <c r="R200" s="481">
        <v>324423</v>
      </c>
      <c r="S200" s="479"/>
      <c r="T200" s="20"/>
      <c r="U200" s="315"/>
      <c r="V200" s="480"/>
      <c r="W200" s="481">
        <v>0</v>
      </c>
      <c r="X200" s="479"/>
      <c r="Y200" s="20"/>
      <c r="Z200" s="315"/>
      <c r="AA200" s="480"/>
      <c r="AB200" s="481">
        <v>0</v>
      </c>
      <c r="AC200" s="479"/>
      <c r="AD200" s="20"/>
      <c r="AE200" s="315"/>
      <c r="AF200" s="480"/>
      <c r="AG200" s="481">
        <v>41336</v>
      </c>
      <c r="AH200" s="479"/>
      <c r="AI200" s="20"/>
      <c r="AJ200" s="315"/>
      <c r="AK200" s="480"/>
      <c r="AL200" s="481">
        <v>0</v>
      </c>
      <c r="AM200" s="479"/>
      <c r="AN200" s="20"/>
      <c r="AO200" s="315"/>
      <c r="AP200" s="480"/>
      <c r="AQ200" s="481">
        <v>0</v>
      </c>
      <c r="AR200" s="479"/>
      <c r="AS200" s="20"/>
      <c r="AT200" s="315"/>
      <c r="AU200" s="480"/>
      <c r="AV200" s="481">
        <v>0</v>
      </c>
      <c r="AW200" s="479"/>
      <c r="AX200" s="20"/>
      <c r="AY200" s="315"/>
      <c r="AZ200" s="480"/>
      <c r="BA200" s="481">
        <v>0</v>
      </c>
      <c r="BB200" s="479"/>
      <c r="BC200" s="20"/>
      <c r="BD200" s="315"/>
      <c r="BE200" s="480"/>
      <c r="BF200" s="481">
        <v>0</v>
      </c>
      <c r="BG200" s="479"/>
      <c r="BH200" s="20"/>
      <c r="BI200" s="315"/>
      <c r="BJ200" s="480"/>
      <c r="BK200" s="481">
        <v>0</v>
      </c>
      <c r="BL200" s="479"/>
      <c r="BM200" s="20"/>
      <c r="BN200" s="315"/>
      <c r="BO200" s="480"/>
      <c r="BP200" s="481">
        <v>0</v>
      </c>
      <c r="BQ200" s="479"/>
      <c r="BR200" s="20"/>
      <c r="BS200" s="315"/>
      <c r="BT200" s="480"/>
      <c r="BU200" s="481">
        <v>816751</v>
      </c>
      <c r="BV200" s="479"/>
      <c r="BW200" s="20"/>
      <c r="BX200" s="315"/>
      <c r="BY200" s="480"/>
      <c r="BZ200" s="481">
        <v>364726</v>
      </c>
      <c r="CA200" s="479"/>
      <c r="CB200" s="20"/>
      <c r="CC200" s="315"/>
      <c r="CD200" s="480"/>
      <c r="CE200" s="481">
        <v>0</v>
      </c>
      <c r="CF200" s="479"/>
      <c r="CG200" s="20"/>
      <c r="CH200" s="315"/>
      <c r="CI200" s="480"/>
      <c r="CJ200" s="481">
        <v>0</v>
      </c>
      <c r="CK200" s="479"/>
      <c r="CL200" s="20"/>
      <c r="CM200" s="315"/>
      <c r="CN200" s="480"/>
      <c r="CO200" s="481">
        <v>0</v>
      </c>
      <c r="CP200" s="479"/>
      <c r="CQ200" s="20"/>
      <c r="CR200" s="315"/>
      <c r="CS200" s="480"/>
      <c r="CT200" s="481">
        <v>0</v>
      </c>
      <c r="CU200" s="479"/>
      <c r="CV200" s="20"/>
      <c r="CW200" s="315"/>
      <c r="CX200" s="480"/>
      <c r="CY200" s="481">
        <v>0</v>
      </c>
      <c r="CZ200" s="479"/>
      <c r="DA200" s="20"/>
      <c r="DB200" s="315"/>
      <c r="DC200" s="480"/>
      <c r="DD200" s="481">
        <v>0</v>
      </c>
      <c r="DE200" s="479"/>
      <c r="DF200" s="20"/>
      <c r="DG200" s="315"/>
      <c r="DH200" s="480"/>
      <c r="DI200" s="481">
        <v>0</v>
      </c>
      <c r="DJ200" s="479"/>
      <c r="DK200" s="20"/>
      <c r="DL200" s="315"/>
      <c r="DM200" s="480"/>
      <c r="DN200" s="481">
        <v>0</v>
      </c>
      <c r="DO200" s="479"/>
      <c r="DP200" s="20"/>
      <c r="DQ200" s="315"/>
      <c r="DR200" s="480"/>
      <c r="DS200" s="481">
        <v>0</v>
      </c>
      <c r="DT200" s="479"/>
      <c r="DU200" s="20"/>
      <c r="DV200" s="315"/>
      <c r="DW200" s="480"/>
      <c r="DX200" s="481">
        <v>30466</v>
      </c>
      <c r="DY200" s="479"/>
      <c r="DZ200" s="20"/>
      <c r="EA200" s="315"/>
      <c r="EB200" s="480"/>
      <c r="EC200" s="481">
        <v>0</v>
      </c>
      <c r="ED200" s="479"/>
      <c r="EE200" s="20"/>
      <c r="EF200" s="315"/>
      <c r="EG200" s="480"/>
      <c r="EH200" s="481">
        <v>334260</v>
      </c>
      <c r="EI200" s="479"/>
      <c r="EJ200" s="20"/>
      <c r="EK200" s="315"/>
      <c r="EL200" s="480"/>
      <c r="EM200" s="481">
        <v>30466</v>
      </c>
      <c r="EN200" s="497"/>
      <c r="EP200" s="151"/>
    </row>
    <row r="201" spans="4:146" ht="12.75" customHeight="1" x14ac:dyDescent="0.3">
      <c r="D201" s="151"/>
      <c r="F201" s="402"/>
      <c r="H201" s="20"/>
      <c r="I201" s="20"/>
      <c r="J201" s="20"/>
      <c r="K201" s="315"/>
      <c r="L201" s="20"/>
      <c r="M201" s="20"/>
      <c r="N201" s="20"/>
      <c r="O201" s="20"/>
      <c r="P201" s="315"/>
      <c r="Q201" s="20"/>
      <c r="R201" s="20"/>
      <c r="S201" s="20"/>
      <c r="T201" s="20"/>
      <c r="U201" s="315"/>
      <c r="V201" s="20"/>
      <c r="W201" s="20"/>
      <c r="X201" s="20"/>
      <c r="Y201" s="20"/>
      <c r="Z201" s="315"/>
      <c r="AA201" s="20"/>
      <c r="AB201" s="20"/>
      <c r="AC201" s="20"/>
      <c r="AD201" s="20"/>
      <c r="AE201" s="315"/>
      <c r="AF201" s="20"/>
      <c r="AG201" s="20"/>
      <c r="AH201" s="20"/>
      <c r="AI201" s="20"/>
      <c r="AJ201" s="315"/>
      <c r="AK201" s="20"/>
      <c r="AL201" s="20"/>
      <c r="AM201" s="20"/>
      <c r="AN201" s="20"/>
      <c r="AO201" s="315"/>
      <c r="AP201" s="20"/>
      <c r="AQ201" s="20"/>
      <c r="AR201" s="20"/>
      <c r="AS201" s="20"/>
      <c r="AT201" s="315"/>
      <c r="AU201" s="20"/>
      <c r="AV201" s="20"/>
      <c r="AW201" s="20"/>
      <c r="AX201" s="20"/>
      <c r="AY201" s="315"/>
      <c r="AZ201" s="20"/>
      <c r="BA201" s="20"/>
      <c r="BB201" s="20"/>
      <c r="BC201" s="20"/>
      <c r="BD201" s="315"/>
      <c r="BE201" s="20"/>
      <c r="BF201" s="20"/>
      <c r="BG201" s="20"/>
      <c r="BH201" s="20"/>
      <c r="BI201" s="315"/>
      <c r="BJ201" s="20"/>
      <c r="BK201" s="20"/>
      <c r="BL201" s="20"/>
      <c r="BM201" s="20"/>
      <c r="BN201" s="315"/>
      <c r="BO201" s="20"/>
      <c r="BP201" s="20"/>
      <c r="BQ201" s="20"/>
      <c r="BR201" s="20"/>
      <c r="BS201" s="315"/>
      <c r="BT201" s="20"/>
      <c r="BU201" s="20"/>
      <c r="BV201" s="20"/>
      <c r="BW201" s="20"/>
      <c r="BX201" s="315"/>
      <c r="BY201" s="20"/>
      <c r="BZ201" s="20"/>
      <c r="CA201" s="20"/>
      <c r="CB201" s="20"/>
      <c r="CC201" s="315"/>
      <c r="CD201" s="20"/>
      <c r="CE201" s="20"/>
      <c r="CF201" s="20"/>
      <c r="CG201" s="20"/>
      <c r="CH201" s="315"/>
      <c r="CI201" s="20"/>
      <c r="CJ201" s="20"/>
      <c r="CK201" s="20"/>
      <c r="CL201" s="20"/>
      <c r="CM201" s="315"/>
      <c r="CN201" s="20"/>
      <c r="CO201" s="20"/>
      <c r="CP201" s="20"/>
      <c r="CQ201" s="20"/>
      <c r="CR201" s="315"/>
      <c r="CS201" s="20"/>
      <c r="CT201" s="20"/>
      <c r="CU201" s="20"/>
      <c r="CV201" s="20"/>
      <c r="CW201" s="315"/>
      <c r="CX201" s="20"/>
      <c r="CY201" s="20"/>
      <c r="CZ201" s="20"/>
      <c r="DA201" s="20"/>
      <c r="DB201" s="315"/>
      <c r="DC201" s="20"/>
      <c r="DD201" s="20"/>
      <c r="DE201" s="20"/>
      <c r="DF201" s="20"/>
      <c r="DG201" s="315"/>
      <c r="DH201" s="20"/>
      <c r="DI201" s="20"/>
      <c r="DJ201" s="20"/>
      <c r="DK201" s="20"/>
      <c r="DL201" s="315"/>
      <c r="DM201" s="20"/>
      <c r="DN201" s="20"/>
      <c r="DO201" s="20"/>
      <c r="DP201" s="20"/>
      <c r="DQ201" s="315"/>
      <c r="DR201" s="20"/>
      <c r="DS201" s="20"/>
      <c r="DT201" s="20"/>
      <c r="DU201" s="20"/>
      <c r="DV201" s="315"/>
      <c r="DW201" s="20"/>
      <c r="DX201" s="20"/>
      <c r="DY201" s="20"/>
      <c r="DZ201" s="20"/>
      <c r="EA201" s="315"/>
      <c r="EB201" s="20"/>
      <c r="EC201" s="20"/>
      <c r="ED201" s="20"/>
      <c r="EE201" s="20"/>
      <c r="EF201" s="315"/>
      <c r="EG201" s="20"/>
      <c r="EH201" s="20"/>
      <c r="EI201" s="20"/>
      <c r="EJ201" s="20"/>
      <c r="EK201" s="315"/>
      <c r="EL201" s="20"/>
      <c r="EM201" s="20"/>
      <c r="EN201" s="20"/>
      <c r="EO201" s="20"/>
      <c r="EP201" s="151"/>
    </row>
    <row r="202" spans="4:146" x14ac:dyDescent="0.3">
      <c r="D202" s="151" t="s">
        <v>446</v>
      </c>
      <c r="F202" s="402"/>
      <c r="H202" s="20">
        <v>283862</v>
      </c>
      <c r="I202" s="20"/>
      <c r="J202" s="20"/>
      <c r="K202" s="315"/>
      <c r="M202" s="20">
        <v>0</v>
      </c>
      <c r="N202" s="20"/>
      <c r="O202" s="20"/>
      <c r="P202" s="315"/>
      <c r="Q202" s="20"/>
      <c r="R202" s="20">
        <v>0</v>
      </c>
      <c r="S202" s="20"/>
      <c r="T202" s="20"/>
      <c r="U202" s="315"/>
      <c r="V202" s="20"/>
      <c r="W202" s="20">
        <v>0</v>
      </c>
      <c r="X202" s="20"/>
      <c r="Y202" s="20"/>
      <c r="Z202" s="315"/>
      <c r="AA202" s="20"/>
      <c r="AB202" s="20">
        <v>0</v>
      </c>
      <c r="AC202" s="20"/>
      <c r="AD202" s="20"/>
      <c r="AE202" s="315"/>
      <c r="AF202" s="20"/>
      <c r="AG202" s="20">
        <v>283862</v>
      </c>
      <c r="AH202" s="20"/>
      <c r="AI202" s="20"/>
      <c r="AJ202" s="315"/>
      <c r="AK202" s="20"/>
      <c r="AL202" s="20">
        <v>0</v>
      </c>
      <c r="AM202" s="20"/>
      <c r="AN202" s="20"/>
      <c r="AO202" s="315"/>
      <c r="AP202" s="20"/>
      <c r="AQ202" s="20">
        <v>0</v>
      </c>
      <c r="AR202" s="20"/>
      <c r="AS202" s="20"/>
      <c r="AT202" s="315"/>
      <c r="AU202" s="20"/>
      <c r="AV202" s="20">
        <v>0</v>
      </c>
      <c r="AW202" s="20"/>
      <c r="AX202" s="20"/>
      <c r="AY202" s="315"/>
      <c r="AZ202" s="20"/>
      <c r="BA202" s="20">
        <v>0</v>
      </c>
      <c r="BB202" s="20"/>
      <c r="BC202" s="20"/>
      <c r="BD202" s="315"/>
      <c r="BE202" s="20"/>
      <c r="BF202" s="20">
        <v>10125</v>
      </c>
      <c r="BG202" s="20"/>
      <c r="BH202" s="20"/>
      <c r="BI202" s="315"/>
      <c r="BJ202" s="20"/>
      <c r="BK202" s="20">
        <v>0</v>
      </c>
      <c r="BL202" s="20"/>
      <c r="BM202" s="20"/>
      <c r="BN202" s="315"/>
      <c r="BO202" s="20"/>
      <c r="BP202" s="20">
        <v>0</v>
      </c>
      <c r="BQ202" s="20"/>
      <c r="BR202" s="20"/>
      <c r="BS202" s="315"/>
      <c r="BU202" s="20">
        <v>293987</v>
      </c>
      <c r="BV202" s="20"/>
      <c r="BW202" s="20"/>
      <c r="BX202" s="315"/>
      <c r="BZ202" s="20">
        <v>17284</v>
      </c>
      <c r="CA202" s="20"/>
      <c r="CB202" s="20"/>
      <c r="CC202" s="315"/>
      <c r="CE202" s="20">
        <v>0</v>
      </c>
      <c r="CF202" s="20"/>
      <c r="CG202" s="20"/>
      <c r="CH202" s="315"/>
      <c r="CI202" s="20"/>
      <c r="CJ202" s="20">
        <v>0</v>
      </c>
      <c r="CK202" s="20"/>
      <c r="CL202" s="20"/>
      <c r="CM202" s="315"/>
      <c r="CN202" s="20"/>
      <c r="CO202" s="20">
        <v>0</v>
      </c>
      <c r="CP202" s="20"/>
      <c r="CQ202" s="20"/>
      <c r="CR202" s="315"/>
      <c r="CS202" s="20"/>
      <c r="CT202" s="20">
        <v>0</v>
      </c>
      <c r="CU202" s="20"/>
      <c r="CV202" s="20"/>
      <c r="CW202" s="315"/>
      <c r="CX202" s="20"/>
      <c r="CY202" s="20">
        <v>0</v>
      </c>
      <c r="CZ202" s="20"/>
      <c r="DA202" s="20"/>
      <c r="DB202" s="315"/>
      <c r="DC202" s="20"/>
      <c r="DD202" s="20">
        <v>0</v>
      </c>
      <c r="DE202" s="20"/>
      <c r="DF202" s="20"/>
      <c r="DG202" s="315"/>
      <c r="DH202" s="20"/>
      <c r="DI202" s="20">
        <v>0</v>
      </c>
      <c r="DJ202" s="20"/>
      <c r="DK202" s="20"/>
      <c r="DL202" s="315"/>
      <c r="DM202" s="20"/>
      <c r="DN202" s="20">
        <v>17284</v>
      </c>
      <c r="DO202" s="20"/>
      <c r="DP202" s="20"/>
      <c r="DQ202" s="315"/>
      <c r="DR202" s="20"/>
      <c r="DS202" s="20">
        <v>0</v>
      </c>
      <c r="DT202" s="20"/>
      <c r="DU202" s="20"/>
      <c r="DV202" s="315"/>
      <c r="DW202" s="20"/>
      <c r="DX202" s="20">
        <v>0</v>
      </c>
      <c r="DY202" s="20"/>
      <c r="DZ202" s="20"/>
      <c r="EA202" s="315"/>
      <c r="EB202" s="20"/>
      <c r="EC202" s="20">
        <v>0</v>
      </c>
      <c r="ED202" s="20"/>
      <c r="EE202" s="20"/>
      <c r="EF202" s="315"/>
      <c r="EG202" s="20"/>
      <c r="EH202" s="20">
        <v>0</v>
      </c>
      <c r="EI202" s="20"/>
      <c r="EJ202" s="20"/>
      <c r="EK202" s="315"/>
      <c r="EM202" s="20">
        <v>17284</v>
      </c>
      <c r="EN202" s="20"/>
      <c r="EP202" s="151"/>
    </row>
    <row r="203" spans="4:146" x14ac:dyDescent="0.3">
      <c r="D203" s="151" t="s">
        <v>416</v>
      </c>
      <c r="F203" s="402"/>
      <c r="G203" s="477"/>
      <c r="H203" s="481">
        <v>283862</v>
      </c>
      <c r="I203" s="479"/>
      <c r="J203" s="20"/>
      <c r="K203" s="315"/>
      <c r="L203" s="477"/>
      <c r="M203" s="481">
        <v>0</v>
      </c>
      <c r="N203" s="479"/>
      <c r="O203" s="20"/>
      <c r="P203" s="315"/>
      <c r="Q203" s="480"/>
      <c r="R203" s="481">
        <v>0</v>
      </c>
      <c r="S203" s="479"/>
      <c r="T203" s="20"/>
      <c r="U203" s="315"/>
      <c r="V203" s="480"/>
      <c r="W203" s="481">
        <v>0</v>
      </c>
      <c r="X203" s="479"/>
      <c r="Y203" s="20"/>
      <c r="Z203" s="315"/>
      <c r="AA203" s="480"/>
      <c r="AB203" s="481">
        <v>0</v>
      </c>
      <c r="AC203" s="479"/>
      <c r="AD203" s="20"/>
      <c r="AE203" s="315"/>
      <c r="AF203" s="480"/>
      <c r="AG203" s="481">
        <v>283862</v>
      </c>
      <c r="AH203" s="479"/>
      <c r="AI203" s="20"/>
      <c r="AJ203" s="315"/>
      <c r="AK203" s="480"/>
      <c r="AL203" s="481">
        <v>0</v>
      </c>
      <c r="AM203" s="479"/>
      <c r="AN203" s="20"/>
      <c r="AO203" s="315"/>
      <c r="AP203" s="480"/>
      <c r="AQ203" s="481">
        <v>0</v>
      </c>
      <c r="AR203" s="479"/>
      <c r="AS203" s="20"/>
      <c r="AT203" s="315"/>
      <c r="AU203" s="480"/>
      <c r="AV203" s="481">
        <v>0</v>
      </c>
      <c r="AW203" s="479"/>
      <c r="AX203" s="20"/>
      <c r="AY203" s="315"/>
      <c r="AZ203" s="480"/>
      <c r="BA203" s="481">
        <v>0</v>
      </c>
      <c r="BB203" s="479"/>
      <c r="BC203" s="20"/>
      <c r="BD203" s="315"/>
      <c r="BE203" s="480"/>
      <c r="BF203" s="481">
        <v>10125</v>
      </c>
      <c r="BG203" s="479"/>
      <c r="BH203" s="20"/>
      <c r="BI203" s="315"/>
      <c r="BJ203" s="480"/>
      <c r="BK203" s="481">
        <v>0</v>
      </c>
      <c r="BL203" s="479"/>
      <c r="BM203" s="20"/>
      <c r="BN203" s="315"/>
      <c r="BO203" s="480"/>
      <c r="BP203" s="481">
        <v>0</v>
      </c>
      <c r="BQ203" s="479"/>
      <c r="BR203" s="20"/>
      <c r="BS203" s="315"/>
      <c r="BT203" s="480"/>
      <c r="BU203" s="481">
        <v>293987</v>
      </c>
      <c r="BV203" s="479"/>
      <c r="BW203" s="20"/>
      <c r="BX203" s="315"/>
      <c r="BY203" s="477"/>
      <c r="BZ203" s="481">
        <v>17284</v>
      </c>
      <c r="CA203" s="479"/>
      <c r="CB203" s="20"/>
      <c r="CC203" s="315"/>
      <c r="CD203" s="477"/>
      <c r="CE203" s="481">
        <v>0</v>
      </c>
      <c r="CF203" s="479"/>
      <c r="CG203" s="20"/>
      <c r="CH203" s="315"/>
      <c r="CI203" s="480"/>
      <c r="CJ203" s="481">
        <v>0</v>
      </c>
      <c r="CK203" s="479"/>
      <c r="CL203" s="20"/>
      <c r="CM203" s="315"/>
      <c r="CN203" s="480"/>
      <c r="CO203" s="481">
        <v>0</v>
      </c>
      <c r="CP203" s="479"/>
      <c r="CQ203" s="20"/>
      <c r="CR203" s="315"/>
      <c r="CS203" s="480"/>
      <c r="CT203" s="481">
        <v>0</v>
      </c>
      <c r="CU203" s="479"/>
      <c r="CV203" s="20"/>
      <c r="CW203" s="315"/>
      <c r="CX203" s="480"/>
      <c r="CY203" s="481">
        <v>0</v>
      </c>
      <c r="CZ203" s="479"/>
      <c r="DA203" s="20"/>
      <c r="DB203" s="315"/>
      <c r="DC203" s="480"/>
      <c r="DD203" s="481">
        <v>0</v>
      </c>
      <c r="DE203" s="479"/>
      <c r="DF203" s="20"/>
      <c r="DG203" s="315"/>
      <c r="DH203" s="480"/>
      <c r="DI203" s="481">
        <v>0</v>
      </c>
      <c r="DJ203" s="479"/>
      <c r="DK203" s="20"/>
      <c r="DL203" s="315"/>
      <c r="DM203" s="480"/>
      <c r="DN203" s="481">
        <v>17284</v>
      </c>
      <c r="DO203" s="479"/>
      <c r="DP203" s="20"/>
      <c r="DQ203" s="315"/>
      <c r="DR203" s="480"/>
      <c r="DS203" s="481">
        <v>0</v>
      </c>
      <c r="DT203" s="479"/>
      <c r="DU203" s="20"/>
      <c r="DV203" s="315"/>
      <c r="DW203" s="480"/>
      <c r="DX203" s="481">
        <v>0</v>
      </c>
      <c r="DY203" s="479"/>
      <c r="DZ203" s="20"/>
      <c r="EA203" s="315"/>
      <c r="EB203" s="480"/>
      <c r="EC203" s="481">
        <v>0</v>
      </c>
      <c r="ED203" s="479"/>
      <c r="EE203" s="20"/>
      <c r="EF203" s="315"/>
      <c r="EG203" s="480"/>
      <c r="EH203" s="481">
        <v>0</v>
      </c>
      <c r="EI203" s="479"/>
      <c r="EJ203" s="20"/>
      <c r="EK203" s="315"/>
      <c r="EL203" s="477"/>
      <c r="EM203" s="481">
        <v>17284</v>
      </c>
      <c r="EN203" s="479"/>
      <c r="EP203" s="151"/>
    </row>
    <row r="204" spans="4:146" ht="12.75" customHeight="1" x14ac:dyDescent="0.3">
      <c r="D204" s="151"/>
      <c r="F204" s="402"/>
      <c r="H204" s="20"/>
      <c r="I204" s="20"/>
      <c r="J204" s="20"/>
      <c r="K204" s="315"/>
      <c r="L204" s="20"/>
      <c r="M204" s="20"/>
      <c r="N204" s="20"/>
      <c r="O204" s="20"/>
      <c r="P204" s="315"/>
      <c r="Q204" s="20"/>
      <c r="R204" s="20"/>
      <c r="S204" s="20"/>
      <c r="T204" s="20"/>
      <c r="U204" s="315"/>
      <c r="V204" s="20"/>
      <c r="W204" s="20"/>
      <c r="X204" s="20"/>
      <c r="Y204" s="20"/>
      <c r="Z204" s="315"/>
      <c r="AA204" s="20"/>
      <c r="AB204" s="20"/>
      <c r="AC204" s="20"/>
      <c r="AD204" s="20"/>
      <c r="AE204" s="315"/>
      <c r="AF204" s="20"/>
      <c r="AG204" s="20"/>
      <c r="AH204" s="20"/>
      <c r="AI204" s="20"/>
      <c r="AJ204" s="315"/>
      <c r="AK204" s="20"/>
      <c r="AL204" s="20"/>
      <c r="AM204" s="20"/>
      <c r="AN204" s="20"/>
      <c r="AO204" s="315"/>
      <c r="AP204" s="20"/>
      <c r="AQ204" s="20"/>
      <c r="AR204" s="20"/>
      <c r="AS204" s="20"/>
      <c r="AT204" s="315"/>
      <c r="AU204" s="20"/>
      <c r="AV204" s="20"/>
      <c r="AW204" s="20"/>
      <c r="AX204" s="20"/>
      <c r="AY204" s="315"/>
      <c r="AZ204" s="20"/>
      <c r="BA204" s="20"/>
      <c r="BB204" s="20"/>
      <c r="BC204" s="20"/>
      <c r="BD204" s="315"/>
      <c r="BE204" s="20"/>
      <c r="BF204" s="20"/>
      <c r="BG204" s="20"/>
      <c r="BH204" s="20"/>
      <c r="BI204" s="315"/>
      <c r="BJ204" s="20"/>
      <c r="BK204" s="20"/>
      <c r="BL204" s="20"/>
      <c r="BM204" s="20"/>
      <c r="BN204" s="315"/>
      <c r="BO204" s="20"/>
      <c r="BP204" s="20"/>
      <c r="BQ204" s="20"/>
      <c r="BR204" s="20"/>
      <c r="BS204" s="315"/>
      <c r="BT204" s="20"/>
      <c r="BU204" s="20"/>
      <c r="BV204" s="20"/>
      <c r="BW204" s="20"/>
      <c r="BX204" s="315"/>
      <c r="BY204" s="20"/>
      <c r="BZ204" s="20"/>
      <c r="CA204" s="20"/>
      <c r="CB204" s="20"/>
      <c r="CC204" s="315"/>
      <c r="CD204" s="20"/>
      <c r="CE204" s="20"/>
      <c r="CF204" s="20"/>
      <c r="CG204" s="20"/>
      <c r="CH204" s="315"/>
      <c r="CI204" s="20"/>
      <c r="CJ204" s="20"/>
      <c r="CK204" s="20"/>
      <c r="CL204" s="20"/>
      <c r="CM204" s="315"/>
      <c r="CN204" s="20"/>
      <c r="CO204" s="20"/>
      <c r="CP204" s="20"/>
      <c r="CQ204" s="20"/>
      <c r="CR204" s="315"/>
      <c r="CS204" s="20"/>
      <c r="CT204" s="20"/>
      <c r="CU204" s="20"/>
      <c r="CV204" s="20"/>
      <c r="CW204" s="315"/>
      <c r="CX204" s="20"/>
      <c r="CY204" s="20"/>
      <c r="CZ204" s="20"/>
      <c r="DA204" s="20"/>
      <c r="DB204" s="315"/>
      <c r="DC204" s="20"/>
      <c r="DD204" s="20"/>
      <c r="DE204" s="20"/>
      <c r="DF204" s="20"/>
      <c r="DG204" s="315"/>
      <c r="DH204" s="20"/>
      <c r="DI204" s="20"/>
      <c r="DJ204" s="20"/>
      <c r="DK204" s="20"/>
      <c r="DL204" s="315"/>
      <c r="DM204" s="20"/>
      <c r="DN204" s="20"/>
      <c r="DO204" s="20"/>
      <c r="DP204" s="20"/>
      <c r="DQ204" s="315"/>
      <c r="DR204" s="20"/>
      <c r="DS204" s="20"/>
      <c r="DT204" s="20"/>
      <c r="DU204" s="20"/>
      <c r="DV204" s="315"/>
      <c r="DW204" s="20"/>
      <c r="DX204" s="20"/>
      <c r="DY204" s="20"/>
      <c r="DZ204" s="20"/>
      <c r="EA204" s="315"/>
      <c r="EB204" s="20"/>
      <c r="EC204" s="20"/>
      <c r="ED204" s="20"/>
      <c r="EE204" s="20"/>
      <c r="EF204" s="315"/>
      <c r="EG204" s="20"/>
      <c r="EH204" s="20"/>
      <c r="EI204" s="20"/>
      <c r="EJ204" s="20"/>
      <c r="EK204" s="315"/>
      <c r="EL204" s="20"/>
      <c r="EM204" s="20"/>
      <c r="EP204" s="151"/>
    </row>
    <row r="205" spans="4:146" ht="12.75" customHeight="1" x14ac:dyDescent="0.3">
      <c r="D205" s="151" t="s">
        <v>447</v>
      </c>
      <c r="F205" s="402"/>
      <c r="H205" s="20">
        <v>44886</v>
      </c>
      <c r="I205" s="20"/>
      <c r="J205" s="20"/>
      <c r="K205" s="315"/>
      <c r="L205" s="20"/>
      <c r="M205" s="20">
        <v>44886</v>
      </c>
      <c r="N205" s="20"/>
      <c r="O205" s="20"/>
      <c r="P205" s="315"/>
      <c r="Q205" s="20"/>
      <c r="R205" s="20">
        <v>0</v>
      </c>
      <c r="S205" s="20"/>
      <c r="T205" s="20"/>
      <c r="U205" s="315"/>
      <c r="V205" s="20"/>
      <c r="W205" s="20">
        <v>0</v>
      </c>
      <c r="X205" s="20"/>
      <c r="Y205" s="20"/>
      <c r="Z205" s="315"/>
      <c r="AA205" s="20"/>
      <c r="AB205" s="20">
        <v>0</v>
      </c>
      <c r="AC205" s="20"/>
      <c r="AD205" s="20"/>
      <c r="AE205" s="315"/>
      <c r="AF205" s="20"/>
      <c r="AG205" s="20">
        <v>0</v>
      </c>
      <c r="AH205" s="20"/>
      <c r="AI205" s="20"/>
      <c r="AJ205" s="315"/>
      <c r="AK205" s="20"/>
      <c r="AL205" s="20">
        <v>0</v>
      </c>
      <c r="AM205" s="20"/>
      <c r="AN205" s="20"/>
      <c r="AO205" s="315"/>
      <c r="AP205" s="20"/>
      <c r="AQ205" s="20">
        <v>0</v>
      </c>
      <c r="AR205" s="20"/>
      <c r="AS205" s="20"/>
      <c r="AT205" s="315"/>
      <c r="AU205" s="20"/>
      <c r="AV205" s="20">
        <v>0</v>
      </c>
      <c r="AW205" s="20"/>
      <c r="AX205" s="20"/>
      <c r="AY205" s="315"/>
      <c r="AZ205" s="20"/>
      <c r="BA205" s="20">
        <v>0</v>
      </c>
      <c r="BB205" s="20"/>
      <c r="BC205" s="20"/>
      <c r="BD205" s="315"/>
      <c r="BE205" s="20"/>
      <c r="BF205" s="20">
        <v>104367</v>
      </c>
      <c r="BG205" s="20"/>
      <c r="BH205" s="20"/>
      <c r="BI205" s="315"/>
      <c r="BJ205" s="20"/>
      <c r="BK205" s="20">
        <v>0</v>
      </c>
      <c r="BL205" s="20"/>
      <c r="BM205" s="20"/>
      <c r="BN205" s="315"/>
      <c r="BO205" s="20"/>
      <c r="BP205" s="20">
        <v>0</v>
      </c>
      <c r="BQ205" s="20"/>
      <c r="BR205" s="20"/>
      <c r="BS205" s="315"/>
      <c r="BT205" s="20"/>
      <c r="BU205" s="20">
        <v>149253</v>
      </c>
      <c r="BV205" s="20"/>
      <c r="BW205" s="20"/>
      <c r="BX205" s="315"/>
      <c r="BY205" s="20"/>
      <c r="BZ205" s="20">
        <v>1373855</v>
      </c>
      <c r="CA205" s="20"/>
      <c r="CB205" s="20"/>
      <c r="CC205" s="315"/>
      <c r="CD205" s="20"/>
      <c r="CE205" s="20">
        <v>102704</v>
      </c>
      <c r="CF205" s="20"/>
      <c r="CG205" s="20"/>
      <c r="CH205" s="315"/>
      <c r="CI205" s="20"/>
      <c r="CJ205" s="20">
        <v>0</v>
      </c>
      <c r="CK205" s="20"/>
      <c r="CL205" s="20"/>
      <c r="CM205" s="315"/>
      <c r="CN205" s="20"/>
      <c r="CO205" s="20">
        <v>0</v>
      </c>
      <c r="CP205" s="20"/>
      <c r="CQ205" s="20"/>
      <c r="CR205" s="315"/>
      <c r="CS205" s="20"/>
      <c r="CT205" s="20">
        <v>0</v>
      </c>
      <c r="CU205" s="20"/>
      <c r="CV205" s="20"/>
      <c r="CW205" s="315"/>
      <c r="CX205" s="20"/>
      <c r="CY205" s="20">
        <v>0</v>
      </c>
      <c r="CZ205" s="20"/>
      <c r="DA205" s="20"/>
      <c r="DB205" s="315"/>
      <c r="DC205" s="20"/>
      <c r="DD205" s="20">
        <v>0</v>
      </c>
      <c r="DE205" s="20"/>
      <c r="DF205" s="20"/>
      <c r="DG205" s="315"/>
      <c r="DH205" s="20"/>
      <c r="DI205" s="20">
        <v>1271151</v>
      </c>
      <c r="DJ205" s="20"/>
      <c r="DK205" s="20"/>
      <c r="DL205" s="315"/>
      <c r="DM205" s="20"/>
      <c r="DN205" s="20">
        <v>0</v>
      </c>
      <c r="DO205" s="20"/>
      <c r="DP205" s="20"/>
      <c r="DQ205" s="315"/>
      <c r="DR205" s="20"/>
      <c r="DS205" s="20">
        <v>0</v>
      </c>
      <c r="DT205" s="20"/>
      <c r="DU205" s="20"/>
      <c r="DV205" s="315"/>
      <c r="DW205" s="20"/>
      <c r="DX205" s="20">
        <v>0</v>
      </c>
      <c r="DY205" s="20"/>
      <c r="DZ205" s="20"/>
      <c r="EA205" s="315"/>
      <c r="EB205" s="20"/>
      <c r="EC205" s="20">
        <v>0</v>
      </c>
      <c r="ED205" s="20"/>
      <c r="EE205" s="20"/>
      <c r="EF205" s="315"/>
      <c r="EG205" s="20"/>
      <c r="EH205" s="20">
        <v>0</v>
      </c>
      <c r="EI205" s="20"/>
      <c r="EJ205" s="20"/>
      <c r="EK205" s="315"/>
      <c r="EL205" s="20"/>
      <c r="EM205" s="20">
        <v>1373855</v>
      </c>
      <c r="EP205" s="151"/>
    </row>
    <row r="206" spans="4:146" ht="12.75" customHeight="1" x14ac:dyDescent="0.3">
      <c r="D206" s="151" t="s">
        <v>416</v>
      </c>
      <c r="F206" s="402"/>
      <c r="G206" s="477"/>
      <c r="H206" s="481">
        <v>44886</v>
      </c>
      <c r="I206" s="479"/>
      <c r="J206" s="20"/>
      <c r="K206" s="315"/>
      <c r="L206" s="477"/>
      <c r="M206" s="481">
        <v>44886</v>
      </c>
      <c r="N206" s="479"/>
      <c r="O206" s="20"/>
      <c r="P206" s="315"/>
      <c r="Q206" s="477"/>
      <c r="R206" s="481">
        <v>0</v>
      </c>
      <c r="S206" s="479"/>
      <c r="T206" s="20"/>
      <c r="U206" s="315"/>
      <c r="V206" s="477"/>
      <c r="W206" s="481">
        <v>0</v>
      </c>
      <c r="X206" s="479"/>
      <c r="Y206" s="20"/>
      <c r="Z206" s="315"/>
      <c r="AA206" s="477"/>
      <c r="AB206" s="481">
        <v>0</v>
      </c>
      <c r="AC206" s="479"/>
      <c r="AD206" s="20"/>
      <c r="AE206" s="315"/>
      <c r="AF206" s="477"/>
      <c r="AG206" s="481">
        <v>0</v>
      </c>
      <c r="AH206" s="479"/>
      <c r="AI206" s="20"/>
      <c r="AJ206" s="315"/>
      <c r="AK206" s="477"/>
      <c r="AL206" s="481">
        <v>0</v>
      </c>
      <c r="AM206" s="479"/>
      <c r="AN206" s="19"/>
      <c r="AO206" s="8"/>
      <c r="AP206" s="477"/>
      <c r="AQ206" s="481">
        <v>0</v>
      </c>
      <c r="AR206" s="479"/>
      <c r="AS206" s="20"/>
      <c r="AT206" s="315"/>
      <c r="AU206" s="477"/>
      <c r="AV206" s="481">
        <v>0</v>
      </c>
      <c r="AW206" s="479"/>
      <c r="AX206" s="20"/>
      <c r="AY206" s="315"/>
      <c r="AZ206" s="477"/>
      <c r="BA206" s="481">
        <v>0</v>
      </c>
      <c r="BB206" s="479"/>
      <c r="BC206" s="20"/>
      <c r="BD206" s="315"/>
      <c r="BE206" s="477"/>
      <c r="BF206" s="481">
        <v>104367</v>
      </c>
      <c r="BG206" s="479"/>
      <c r="BH206" s="20"/>
      <c r="BI206" s="315"/>
      <c r="BJ206" s="477"/>
      <c r="BK206" s="481">
        <v>0</v>
      </c>
      <c r="BL206" s="479"/>
      <c r="BM206" s="20"/>
      <c r="BN206" s="315"/>
      <c r="BO206" s="477"/>
      <c r="BP206" s="481">
        <v>0</v>
      </c>
      <c r="BQ206" s="479"/>
      <c r="BR206" s="20"/>
      <c r="BS206" s="315"/>
      <c r="BT206" s="477"/>
      <c r="BU206" s="481">
        <v>149253</v>
      </c>
      <c r="BV206" s="479"/>
      <c r="BW206" s="20"/>
      <c r="BX206" s="315"/>
      <c r="BY206" s="477"/>
      <c r="BZ206" s="481">
        <v>1373855</v>
      </c>
      <c r="CA206" s="479"/>
      <c r="CB206" s="20"/>
      <c r="CC206" s="315"/>
      <c r="CD206" s="477"/>
      <c r="CE206" s="481">
        <v>102704</v>
      </c>
      <c r="CF206" s="479"/>
      <c r="CG206" s="20"/>
      <c r="CH206" s="315"/>
      <c r="CI206" s="477"/>
      <c r="CJ206" s="481">
        <v>0</v>
      </c>
      <c r="CK206" s="479"/>
      <c r="CL206" s="20"/>
      <c r="CM206" s="315"/>
      <c r="CN206" s="477"/>
      <c r="CO206" s="481">
        <v>0</v>
      </c>
      <c r="CP206" s="479"/>
      <c r="CQ206" s="20"/>
      <c r="CR206" s="315"/>
      <c r="CS206" s="477"/>
      <c r="CT206" s="481">
        <v>0</v>
      </c>
      <c r="CU206" s="479"/>
      <c r="CV206" s="20"/>
      <c r="CW206" s="315"/>
      <c r="CX206" s="477"/>
      <c r="CY206" s="481">
        <v>0</v>
      </c>
      <c r="CZ206" s="479"/>
      <c r="DA206" s="20"/>
      <c r="DB206" s="315"/>
      <c r="DC206" s="477"/>
      <c r="DD206" s="481">
        <v>0</v>
      </c>
      <c r="DE206" s="479"/>
      <c r="DF206" s="19"/>
      <c r="DG206" s="8"/>
      <c r="DH206" s="477"/>
      <c r="DI206" s="481">
        <v>1271151</v>
      </c>
      <c r="DJ206" s="479"/>
      <c r="DK206" s="20"/>
      <c r="DL206" s="315"/>
      <c r="DM206" s="477"/>
      <c r="DN206" s="481">
        <v>0</v>
      </c>
      <c r="DO206" s="479"/>
      <c r="DP206" s="20"/>
      <c r="DQ206" s="315"/>
      <c r="DR206" s="477"/>
      <c r="DS206" s="481">
        <v>0</v>
      </c>
      <c r="DT206" s="479"/>
      <c r="DU206" s="20"/>
      <c r="DV206" s="315"/>
      <c r="DW206" s="477"/>
      <c r="DX206" s="481">
        <v>0</v>
      </c>
      <c r="DY206" s="479"/>
      <c r="DZ206" s="20"/>
      <c r="EA206" s="315"/>
      <c r="EB206" s="477"/>
      <c r="EC206" s="481">
        <v>0</v>
      </c>
      <c r="ED206" s="479"/>
      <c r="EE206" s="20"/>
      <c r="EF206" s="315"/>
      <c r="EG206" s="477"/>
      <c r="EH206" s="481">
        <v>0</v>
      </c>
      <c r="EI206" s="479"/>
      <c r="EJ206" s="20"/>
      <c r="EK206" s="315"/>
      <c r="EL206" s="477"/>
      <c r="EM206" s="481">
        <v>1373855</v>
      </c>
      <c r="EN206" s="479"/>
      <c r="EP206" s="151"/>
    </row>
    <row r="207" spans="4:146" x14ac:dyDescent="0.3">
      <c r="D207" s="151"/>
      <c r="F207" s="402"/>
      <c r="H207" s="20"/>
      <c r="I207" s="20"/>
      <c r="J207" s="20"/>
      <c r="K207" s="315"/>
      <c r="M207" s="20"/>
      <c r="N207" s="20"/>
      <c r="O207" s="20"/>
      <c r="P207" s="315"/>
      <c r="R207" s="20"/>
      <c r="S207" s="20"/>
      <c r="T207" s="20"/>
      <c r="U207" s="315"/>
      <c r="W207" s="20"/>
      <c r="X207" s="20"/>
      <c r="Y207" s="20"/>
      <c r="Z207" s="315"/>
      <c r="AB207" s="20"/>
      <c r="AC207" s="20"/>
      <c r="AD207" s="20"/>
      <c r="AE207" s="315"/>
      <c r="AG207" s="20"/>
      <c r="AH207" s="20"/>
      <c r="AI207" s="20"/>
      <c r="AJ207" s="315"/>
      <c r="AL207" s="20"/>
      <c r="AM207" s="20"/>
      <c r="AN207" s="20"/>
      <c r="AO207" s="315"/>
      <c r="AQ207" s="20"/>
      <c r="AR207" s="20"/>
      <c r="AS207" s="20"/>
      <c r="AT207" s="315"/>
      <c r="AV207" s="20"/>
      <c r="AW207" s="20"/>
      <c r="AX207" s="20"/>
      <c r="AY207" s="315"/>
      <c r="BA207" s="20"/>
      <c r="BB207" s="20"/>
      <c r="BC207" s="20"/>
      <c r="BD207" s="315"/>
      <c r="BF207" s="20"/>
      <c r="BG207" s="20"/>
      <c r="BH207" s="20"/>
      <c r="BI207" s="315"/>
      <c r="BK207" s="20"/>
      <c r="BL207" s="20"/>
      <c r="BM207" s="20"/>
      <c r="BN207" s="315"/>
      <c r="BP207" s="20"/>
      <c r="BQ207" s="20"/>
      <c r="BR207" s="20"/>
      <c r="BS207" s="315"/>
      <c r="BU207" s="20"/>
      <c r="BV207" s="20"/>
      <c r="BW207" s="20"/>
      <c r="BX207" s="315"/>
      <c r="BZ207" s="20"/>
      <c r="CA207" s="20"/>
      <c r="CB207" s="20"/>
      <c r="CC207" s="315"/>
      <c r="CE207" s="20"/>
      <c r="CF207" s="20"/>
      <c r="CG207" s="20"/>
      <c r="CH207" s="315"/>
      <c r="CJ207" s="20"/>
      <c r="CK207" s="20"/>
      <c r="CL207" s="20"/>
      <c r="CM207" s="315"/>
      <c r="CO207" s="20"/>
      <c r="CP207" s="20"/>
      <c r="CQ207" s="20"/>
      <c r="CR207" s="315"/>
      <c r="CT207" s="20"/>
      <c r="CU207" s="20"/>
      <c r="CV207" s="20"/>
      <c r="CW207" s="315"/>
      <c r="CY207" s="20"/>
      <c r="CZ207" s="20"/>
      <c r="DA207" s="20"/>
      <c r="DB207" s="315"/>
      <c r="DD207" s="20"/>
      <c r="DE207" s="20"/>
      <c r="DF207" s="20"/>
      <c r="DG207" s="315"/>
      <c r="DI207" s="20"/>
      <c r="DJ207" s="20"/>
      <c r="DK207" s="20"/>
      <c r="DL207" s="315"/>
      <c r="DN207" s="20"/>
      <c r="DO207" s="20"/>
      <c r="DP207" s="20"/>
      <c r="DQ207" s="315"/>
      <c r="DS207" s="20"/>
      <c r="DT207" s="20"/>
      <c r="DU207" s="20"/>
      <c r="DV207" s="315"/>
      <c r="DX207" s="20"/>
      <c r="DY207" s="20"/>
      <c r="DZ207" s="20"/>
      <c r="EA207" s="315"/>
      <c r="EC207" s="20"/>
      <c r="ED207" s="20"/>
      <c r="EE207" s="20"/>
      <c r="EF207" s="315"/>
      <c r="EH207" s="20"/>
      <c r="EI207" s="20"/>
      <c r="EJ207" s="20"/>
      <c r="EK207" s="315"/>
      <c r="EM207" s="20"/>
      <c r="EN207" s="20"/>
      <c r="EP207" s="151"/>
    </row>
    <row r="208" spans="4:146" x14ac:dyDescent="0.3">
      <c r="D208" s="151" t="s">
        <v>449</v>
      </c>
      <c r="F208" s="402"/>
      <c r="H208" s="20">
        <v>251275</v>
      </c>
      <c r="I208" s="20"/>
      <c r="J208" s="20"/>
      <c r="K208" s="315"/>
      <c r="L208" s="20"/>
      <c r="M208" s="20">
        <v>242058</v>
      </c>
      <c r="N208" s="20"/>
      <c r="O208" s="20"/>
      <c r="P208" s="315"/>
      <c r="Q208" s="20"/>
      <c r="R208" s="20">
        <v>0</v>
      </c>
      <c r="S208" s="20"/>
      <c r="T208" s="20"/>
      <c r="U208" s="315"/>
      <c r="V208" s="20"/>
      <c r="W208" s="20">
        <v>9217</v>
      </c>
      <c r="X208" s="20"/>
      <c r="Y208" s="20"/>
      <c r="Z208" s="315"/>
      <c r="AA208" s="20"/>
      <c r="AB208" s="20">
        <v>0</v>
      </c>
      <c r="AC208" s="20"/>
      <c r="AD208" s="20"/>
      <c r="AE208" s="315"/>
      <c r="AF208" s="20"/>
      <c r="AG208" s="20">
        <v>0</v>
      </c>
      <c r="AH208" s="20"/>
      <c r="AI208" s="20"/>
      <c r="AJ208" s="315"/>
      <c r="AK208" s="20"/>
      <c r="AL208" s="20">
        <v>0</v>
      </c>
      <c r="AM208" s="20"/>
      <c r="AN208" s="20"/>
      <c r="AO208" s="315"/>
      <c r="AP208" s="20"/>
      <c r="AQ208" s="20">
        <v>0</v>
      </c>
      <c r="AR208" s="20"/>
      <c r="AS208" s="20"/>
      <c r="AT208" s="315"/>
      <c r="AU208" s="20"/>
      <c r="AV208" s="20">
        <v>0</v>
      </c>
      <c r="AW208" s="20"/>
      <c r="AX208" s="20"/>
      <c r="AY208" s="315"/>
      <c r="AZ208" s="20"/>
      <c r="BA208" s="20">
        <v>0</v>
      </c>
      <c r="BB208" s="20"/>
      <c r="BC208" s="20"/>
      <c r="BD208" s="315"/>
      <c r="BE208" s="20"/>
      <c r="BF208" s="20">
        <v>0</v>
      </c>
      <c r="BG208" s="20"/>
      <c r="BH208" s="20"/>
      <c r="BI208" s="315"/>
      <c r="BJ208" s="20"/>
      <c r="BK208" s="20">
        <v>0</v>
      </c>
      <c r="BL208" s="20"/>
      <c r="BM208" s="20"/>
      <c r="BN208" s="315"/>
      <c r="BO208" s="20"/>
      <c r="BP208" s="20">
        <v>0</v>
      </c>
      <c r="BQ208" s="20"/>
      <c r="BR208" s="20"/>
      <c r="BS208" s="315"/>
      <c r="BU208" s="20">
        <v>251275</v>
      </c>
      <c r="BV208" s="20"/>
      <c r="BW208" s="20"/>
      <c r="BX208" s="315"/>
      <c r="BZ208" s="20">
        <v>106107</v>
      </c>
      <c r="CA208" s="20"/>
      <c r="CB208" s="20"/>
      <c r="CC208" s="315"/>
      <c r="CD208" s="20"/>
      <c r="CE208" s="20">
        <v>0</v>
      </c>
      <c r="CF208" s="20"/>
      <c r="CG208" s="20"/>
      <c r="CH208" s="315"/>
      <c r="CI208" s="20"/>
      <c r="CJ208" s="20">
        <v>0</v>
      </c>
      <c r="CK208" s="20"/>
      <c r="CL208" s="20"/>
      <c r="CM208" s="315"/>
      <c r="CN208" s="20"/>
      <c r="CO208" s="20">
        <v>0</v>
      </c>
      <c r="CP208" s="20"/>
      <c r="CQ208" s="20"/>
      <c r="CR208" s="315"/>
      <c r="CS208" s="20"/>
      <c r="CT208" s="20">
        <v>0</v>
      </c>
      <c r="CU208" s="20"/>
      <c r="CV208" s="20"/>
      <c r="CW208" s="315"/>
      <c r="CX208" s="20"/>
      <c r="CY208" s="20">
        <v>62440</v>
      </c>
      <c r="CZ208" s="20"/>
      <c r="DA208" s="20"/>
      <c r="DB208" s="315"/>
      <c r="DC208" s="20"/>
      <c r="DD208" s="20">
        <v>0</v>
      </c>
      <c r="DE208" s="20"/>
      <c r="DF208" s="20"/>
      <c r="DG208" s="315"/>
      <c r="DH208" s="20"/>
      <c r="DI208" s="20">
        <v>0</v>
      </c>
      <c r="DJ208" s="20"/>
      <c r="DK208" s="20"/>
      <c r="DL208" s="315"/>
      <c r="DM208" s="20"/>
      <c r="DN208" s="20">
        <v>0</v>
      </c>
      <c r="DO208" s="20"/>
      <c r="DP208" s="20"/>
      <c r="DQ208" s="315"/>
      <c r="DR208" s="20"/>
      <c r="DS208" s="20">
        <v>0</v>
      </c>
      <c r="DT208" s="20"/>
      <c r="DU208" s="20"/>
      <c r="DV208" s="315"/>
      <c r="DW208" s="20"/>
      <c r="DX208" s="20">
        <v>0</v>
      </c>
      <c r="DY208" s="20"/>
      <c r="DZ208" s="20"/>
      <c r="EA208" s="315"/>
      <c r="EB208" s="20"/>
      <c r="EC208" s="20">
        <v>0</v>
      </c>
      <c r="ED208" s="20"/>
      <c r="EE208" s="20"/>
      <c r="EF208" s="315"/>
      <c r="EG208" s="20"/>
      <c r="EH208" s="20">
        <v>43667</v>
      </c>
      <c r="EI208" s="20"/>
      <c r="EJ208" s="20"/>
      <c r="EK208" s="315"/>
      <c r="EM208" s="20">
        <v>62440</v>
      </c>
      <c r="EN208" s="20"/>
      <c r="EP208" s="151"/>
    </row>
    <row r="209" spans="4:146" x14ac:dyDescent="0.3">
      <c r="D209" s="151" t="s">
        <v>416</v>
      </c>
      <c r="F209" s="402"/>
      <c r="G209" s="477"/>
      <c r="H209" s="481">
        <v>251275</v>
      </c>
      <c r="I209" s="479"/>
      <c r="J209" s="20"/>
      <c r="K209" s="315"/>
      <c r="L209" s="477"/>
      <c r="M209" s="481">
        <v>242058</v>
      </c>
      <c r="N209" s="479"/>
      <c r="O209" s="20"/>
      <c r="P209" s="315"/>
      <c r="Q209" s="480"/>
      <c r="R209" s="481">
        <v>0</v>
      </c>
      <c r="S209" s="479"/>
      <c r="T209" s="20"/>
      <c r="U209" s="315"/>
      <c r="V209" s="480"/>
      <c r="W209" s="481">
        <v>9217</v>
      </c>
      <c r="X209" s="479"/>
      <c r="Y209" s="20"/>
      <c r="Z209" s="315"/>
      <c r="AA209" s="480"/>
      <c r="AB209" s="481">
        <v>0</v>
      </c>
      <c r="AC209" s="479"/>
      <c r="AD209" s="20"/>
      <c r="AE209" s="315"/>
      <c r="AF209" s="480"/>
      <c r="AG209" s="481">
        <v>0</v>
      </c>
      <c r="AH209" s="479"/>
      <c r="AI209" s="20"/>
      <c r="AJ209" s="315"/>
      <c r="AK209" s="480"/>
      <c r="AL209" s="481">
        <v>0</v>
      </c>
      <c r="AM209" s="479"/>
      <c r="AN209" s="20"/>
      <c r="AO209" s="315"/>
      <c r="AP209" s="480"/>
      <c r="AQ209" s="481">
        <v>0</v>
      </c>
      <c r="AR209" s="479"/>
      <c r="AS209" s="20"/>
      <c r="AT209" s="315"/>
      <c r="AU209" s="480"/>
      <c r="AV209" s="481">
        <v>0</v>
      </c>
      <c r="AW209" s="479"/>
      <c r="AX209" s="20"/>
      <c r="AY209" s="315"/>
      <c r="AZ209" s="480"/>
      <c r="BA209" s="481">
        <v>0</v>
      </c>
      <c r="BB209" s="479"/>
      <c r="BC209" s="20"/>
      <c r="BD209" s="315"/>
      <c r="BE209" s="480"/>
      <c r="BF209" s="481">
        <v>0</v>
      </c>
      <c r="BG209" s="479"/>
      <c r="BH209" s="20"/>
      <c r="BI209" s="315"/>
      <c r="BJ209" s="480"/>
      <c r="BK209" s="481">
        <v>0</v>
      </c>
      <c r="BL209" s="479"/>
      <c r="BM209" s="20"/>
      <c r="BN209" s="315"/>
      <c r="BO209" s="480"/>
      <c r="BP209" s="481">
        <v>0</v>
      </c>
      <c r="BQ209" s="479"/>
      <c r="BR209" s="20"/>
      <c r="BS209" s="315"/>
      <c r="BT209" s="477"/>
      <c r="BU209" s="481">
        <v>251275</v>
      </c>
      <c r="BV209" s="479"/>
      <c r="BW209" s="20"/>
      <c r="BX209" s="315"/>
      <c r="BY209" s="477"/>
      <c r="BZ209" s="481">
        <v>106107</v>
      </c>
      <c r="CA209" s="479"/>
      <c r="CB209" s="20"/>
      <c r="CC209" s="315"/>
      <c r="CD209" s="477"/>
      <c r="CE209" s="481">
        <v>0</v>
      </c>
      <c r="CF209" s="479"/>
      <c r="CG209" s="20"/>
      <c r="CH209" s="315"/>
      <c r="CI209" s="480"/>
      <c r="CJ209" s="481">
        <v>0</v>
      </c>
      <c r="CK209" s="479"/>
      <c r="CL209" s="20"/>
      <c r="CM209" s="315"/>
      <c r="CN209" s="480"/>
      <c r="CO209" s="481">
        <v>0</v>
      </c>
      <c r="CP209" s="479"/>
      <c r="CQ209" s="20"/>
      <c r="CR209" s="315"/>
      <c r="CS209" s="480"/>
      <c r="CT209" s="481">
        <v>0</v>
      </c>
      <c r="CU209" s="479"/>
      <c r="CV209" s="20"/>
      <c r="CW209" s="315"/>
      <c r="CX209" s="480"/>
      <c r="CY209" s="481">
        <v>62440</v>
      </c>
      <c r="CZ209" s="479"/>
      <c r="DA209" s="20"/>
      <c r="DB209" s="315"/>
      <c r="DC209" s="480"/>
      <c r="DD209" s="481">
        <v>0</v>
      </c>
      <c r="DE209" s="479"/>
      <c r="DF209" s="20"/>
      <c r="DG209" s="315"/>
      <c r="DH209" s="480"/>
      <c r="DI209" s="481">
        <v>0</v>
      </c>
      <c r="DJ209" s="479"/>
      <c r="DK209" s="20"/>
      <c r="DL209" s="315"/>
      <c r="DM209" s="480"/>
      <c r="DN209" s="481">
        <v>0</v>
      </c>
      <c r="DO209" s="479"/>
      <c r="DP209" s="20"/>
      <c r="DQ209" s="315"/>
      <c r="DR209" s="480"/>
      <c r="DS209" s="481">
        <v>0</v>
      </c>
      <c r="DT209" s="479"/>
      <c r="DU209" s="20"/>
      <c r="DV209" s="315"/>
      <c r="DW209" s="480"/>
      <c r="DX209" s="481">
        <v>0</v>
      </c>
      <c r="DY209" s="479"/>
      <c r="DZ209" s="20"/>
      <c r="EA209" s="315"/>
      <c r="EB209" s="480"/>
      <c r="EC209" s="481">
        <v>0</v>
      </c>
      <c r="ED209" s="479"/>
      <c r="EE209" s="20"/>
      <c r="EF209" s="315"/>
      <c r="EG209" s="480"/>
      <c r="EH209" s="481">
        <v>43667</v>
      </c>
      <c r="EI209" s="479"/>
      <c r="EJ209" s="20"/>
      <c r="EK209" s="315"/>
      <c r="EL209" s="477"/>
      <c r="EM209" s="481">
        <v>62440</v>
      </c>
      <c r="EN209" s="479"/>
      <c r="EP209" s="151"/>
    </row>
    <row r="210" spans="4:146" x14ac:dyDescent="0.3">
      <c r="D210" s="151"/>
      <c r="F210" s="402"/>
      <c r="H210" s="20"/>
      <c r="I210" s="20"/>
      <c r="J210" s="20"/>
      <c r="K210" s="315"/>
      <c r="M210" s="20"/>
      <c r="N210" s="20"/>
      <c r="O210" s="20"/>
      <c r="P210" s="315"/>
      <c r="R210" s="20"/>
      <c r="S210" s="20"/>
      <c r="T210" s="20"/>
      <c r="U210" s="315"/>
      <c r="W210" s="20"/>
      <c r="X210" s="20"/>
      <c r="Y210" s="20"/>
      <c r="Z210" s="315"/>
      <c r="AB210" s="20"/>
      <c r="AC210" s="20"/>
      <c r="AD210" s="20"/>
      <c r="AE210" s="315"/>
      <c r="AG210" s="20"/>
      <c r="AH210" s="20"/>
      <c r="AI210" s="20"/>
      <c r="AJ210" s="315"/>
      <c r="AL210" s="20"/>
      <c r="AM210" s="20"/>
      <c r="AN210" s="20"/>
      <c r="AO210" s="315"/>
      <c r="AQ210" s="20"/>
      <c r="AR210" s="20"/>
      <c r="AS210" s="20"/>
      <c r="AT210" s="315"/>
      <c r="AV210" s="20"/>
      <c r="AW210" s="20"/>
      <c r="AX210" s="20"/>
      <c r="AY210" s="315"/>
      <c r="BA210" s="20"/>
      <c r="BB210" s="20"/>
      <c r="BC210" s="20"/>
      <c r="BD210" s="315"/>
      <c r="BF210" s="20"/>
      <c r="BG210" s="20"/>
      <c r="BH210" s="20"/>
      <c r="BI210" s="315"/>
      <c r="BK210" s="20"/>
      <c r="BL210" s="20"/>
      <c r="BM210" s="20"/>
      <c r="BN210" s="315"/>
      <c r="BP210" s="20"/>
      <c r="BQ210" s="20"/>
      <c r="BR210" s="20"/>
      <c r="BS210" s="315"/>
      <c r="BU210" s="20"/>
      <c r="BV210" s="20"/>
      <c r="BW210" s="20"/>
      <c r="BX210" s="315"/>
      <c r="BZ210" s="20"/>
      <c r="CA210" s="20"/>
      <c r="CB210" s="20"/>
      <c r="CC210" s="315"/>
      <c r="CE210" s="20"/>
      <c r="CF210" s="20"/>
      <c r="CG210" s="20"/>
      <c r="CH210" s="315"/>
      <c r="CJ210" s="20"/>
      <c r="CK210" s="20"/>
      <c r="CL210" s="20"/>
      <c r="CM210" s="315"/>
      <c r="CO210" s="20"/>
      <c r="CP210" s="20"/>
      <c r="CQ210" s="20"/>
      <c r="CR210" s="315"/>
      <c r="CT210" s="20"/>
      <c r="CU210" s="20"/>
      <c r="CV210" s="20"/>
      <c r="CW210" s="315"/>
      <c r="CY210" s="20"/>
      <c r="CZ210" s="20"/>
      <c r="DA210" s="20"/>
      <c r="DB210" s="315"/>
      <c r="DD210" s="20"/>
      <c r="DE210" s="20"/>
      <c r="DF210" s="20"/>
      <c r="DG210" s="315"/>
      <c r="DI210" s="20"/>
      <c r="DJ210" s="20"/>
      <c r="DK210" s="20"/>
      <c r="DL210" s="315"/>
      <c r="DN210" s="20"/>
      <c r="DO210" s="20"/>
      <c r="DP210" s="20"/>
      <c r="DQ210" s="315"/>
      <c r="DS210" s="20"/>
      <c r="DT210" s="20"/>
      <c r="DU210" s="20"/>
      <c r="DV210" s="315"/>
      <c r="DX210" s="20"/>
      <c r="DY210" s="20"/>
      <c r="DZ210" s="20"/>
      <c r="EA210" s="315"/>
      <c r="EC210" s="20"/>
      <c r="ED210" s="20"/>
      <c r="EE210" s="20"/>
      <c r="EF210" s="315"/>
      <c r="EH210" s="20"/>
      <c r="EI210" s="20"/>
      <c r="EJ210" s="20"/>
      <c r="EK210" s="315"/>
      <c r="EM210" s="20"/>
      <c r="EN210" s="20"/>
      <c r="EP210" s="151"/>
    </row>
    <row r="211" spans="4:146" x14ac:dyDescent="0.3">
      <c r="D211" s="151" t="s">
        <v>450</v>
      </c>
      <c r="F211" s="402"/>
      <c r="H211" s="20">
        <v>860915</v>
      </c>
      <c r="I211" s="20"/>
      <c r="J211" s="20"/>
      <c r="K211" s="315"/>
      <c r="L211" s="20"/>
      <c r="M211" s="20">
        <v>0</v>
      </c>
      <c r="N211" s="20"/>
      <c r="O211" s="20"/>
      <c r="P211" s="315"/>
      <c r="Q211" s="20"/>
      <c r="R211" s="20">
        <v>860915</v>
      </c>
      <c r="S211" s="20"/>
      <c r="T211" s="20"/>
      <c r="U211" s="315"/>
      <c r="V211" s="20"/>
      <c r="W211" s="20">
        <v>0</v>
      </c>
      <c r="X211" s="20"/>
      <c r="Y211" s="20"/>
      <c r="Z211" s="315"/>
      <c r="AA211" s="20"/>
      <c r="AB211" s="20">
        <v>0</v>
      </c>
      <c r="AC211" s="20"/>
      <c r="AD211" s="20"/>
      <c r="AE211" s="315"/>
      <c r="AF211" s="20"/>
      <c r="AG211" s="20">
        <v>0</v>
      </c>
      <c r="AH211" s="20"/>
      <c r="AI211" s="20"/>
      <c r="AJ211" s="315"/>
      <c r="AK211" s="20"/>
      <c r="AL211" s="20">
        <v>0</v>
      </c>
      <c r="AM211" s="20"/>
      <c r="AN211" s="20"/>
      <c r="AO211" s="315"/>
      <c r="AP211" s="20"/>
      <c r="AQ211" s="20">
        <v>0</v>
      </c>
      <c r="AR211" s="20"/>
      <c r="AS211" s="20"/>
      <c r="AT211" s="315"/>
      <c r="AU211" s="20"/>
      <c r="AV211" s="20">
        <v>0</v>
      </c>
      <c r="AW211" s="20"/>
      <c r="AX211" s="20"/>
      <c r="AY211" s="315"/>
      <c r="AZ211" s="20"/>
      <c r="BA211" s="20">
        <v>0</v>
      </c>
      <c r="BB211" s="20"/>
      <c r="BC211" s="20"/>
      <c r="BD211" s="315"/>
      <c r="BE211" s="20"/>
      <c r="BF211" s="20">
        <v>0</v>
      </c>
      <c r="BG211" s="20"/>
      <c r="BH211" s="20"/>
      <c r="BI211" s="315"/>
      <c r="BJ211" s="20"/>
      <c r="BK211" s="20">
        <v>0</v>
      </c>
      <c r="BL211" s="20"/>
      <c r="BM211" s="20"/>
      <c r="BN211" s="315"/>
      <c r="BO211" s="20"/>
      <c r="BP211" s="20">
        <v>0</v>
      </c>
      <c r="BQ211" s="20"/>
      <c r="BR211" s="20"/>
      <c r="BS211" s="315"/>
      <c r="BU211" s="20">
        <v>860915</v>
      </c>
      <c r="BV211" s="20"/>
      <c r="BW211" s="20"/>
      <c r="BX211" s="315"/>
      <c r="BZ211" s="20">
        <v>0</v>
      </c>
      <c r="CA211" s="20"/>
      <c r="CB211" s="20"/>
      <c r="CC211" s="315"/>
      <c r="CD211" s="20"/>
      <c r="CE211" s="20">
        <v>0</v>
      </c>
      <c r="CF211" s="20"/>
      <c r="CG211" s="20"/>
      <c r="CH211" s="315"/>
      <c r="CI211" s="20"/>
      <c r="CJ211" s="20">
        <v>0</v>
      </c>
      <c r="CK211" s="20"/>
      <c r="CL211" s="20"/>
      <c r="CM211" s="315"/>
      <c r="CN211" s="20"/>
      <c r="CO211" s="20">
        <v>0</v>
      </c>
      <c r="CP211" s="20"/>
      <c r="CQ211" s="20"/>
      <c r="CR211" s="315"/>
      <c r="CS211" s="20"/>
      <c r="CT211" s="20">
        <v>0</v>
      </c>
      <c r="CU211" s="20"/>
      <c r="CV211" s="20"/>
      <c r="CW211" s="315"/>
      <c r="CX211" s="20"/>
      <c r="CY211" s="20">
        <v>0</v>
      </c>
      <c r="CZ211" s="20"/>
      <c r="DA211" s="20"/>
      <c r="DB211" s="315"/>
      <c r="DC211" s="20"/>
      <c r="DD211" s="20">
        <v>0</v>
      </c>
      <c r="DE211" s="20"/>
      <c r="DF211" s="20"/>
      <c r="DG211" s="315"/>
      <c r="DH211" s="20"/>
      <c r="DI211" s="20">
        <v>0</v>
      </c>
      <c r="DJ211" s="20"/>
      <c r="DK211" s="20"/>
      <c r="DL211" s="315"/>
      <c r="DM211" s="20"/>
      <c r="DN211" s="20">
        <v>0</v>
      </c>
      <c r="DO211" s="20"/>
      <c r="DP211" s="20"/>
      <c r="DQ211" s="315"/>
      <c r="DR211" s="20"/>
      <c r="DS211" s="20">
        <v>0</v>
      </c>
      <c r="DT211" s="20"/>
      <c r="DU211" s="20"/>
      <c r="DV211" s="315"/>
      <c r="DW211" s="20"/>
      <c r="DX211" s="20">
        <v>0</v>
      </c>
      <c r="DY211" s="20"/>
      <c r="DZ211" s="20"/>
      <c r="EA211" s="315"/>
      <c r="EB211" s="20"/>
      <c r="EC211" s="20">
        <v>0</v>
      </c>
      <c r="ED211" s="20"/>
      <c r="EE211" s="20"/>
      <c r="EF211" s="315"/>
      <c r="EG211" s="20"/>
      <c r="EH211" s="20">
        <v>0</v>
      </c>
      <c r="EI211" s="20"/>
      <c r="EJ211" s="20"/>
      <c r="EK211" s="315"/>
      <c r="EM211" s="20">
        <v>0</v>
      </c>
      <c r="EN211" s="20"/>
      <c r="EP211" s="151"/>
    </row>
    <row r="212" spans="4:146" x14ac:dyDescent="0.3">
      <c r="D212" s="151" t="s">
        <v>416</v>
      </c>
      <c r="F212" s="402"/>
      <c r="G212" s="477"/>
      <c r="H212" s="481">
        <v>860915</v>
      </c>
      <c r="I212" s="479"/>
      <c r="J212" s="20"/>
      <c r="K212" s="315"/>
      <c r="L212" s="477"/>
      <c r="M212" s="481">
        <v>0</v>
      </c>
      <c r="N212" s="479"/>
      <c r="O212" s="20"/>
      <c r="P212" s="315"/>
      <c r="Q212" s="480"/>
      <c r="R212" s="481">
        <v>860915</v>
      </c>
      <c r="S212" s="479"/>
      <c r="T212" s="20"/>
      <c r="U212" s="315"/>
      <c r="V212" s="480"/>
      <c r="W212" s="481">
        <v>0</v>
      </c>
      <c r="X212" s="479"/>
      <c r="Y212" s="20"/>
      <c r="Z212" s="315"/>
      <c r="AA212" s="480"/>
      <c r="AB212" s="481">
        <v>0</v>
      </c>
      <c r="AC212" s="479"/>
      <c r="AD212" s="20"/>
      <c r="AE212" s="315"/>
      <c r="AF212" s="480"/>
      <c r="AG212" s="481">
        <v>0</v>
      </c>
      <c r="AH212" s="479"/>
      <c r="AI212" s="20"/>
      <c r="AJ212" s="315"/>
      <c r="AK212" s="480"/>
      <c r="AL212" s="481">
        <v>0</v>
      </c>
      <c r="AM212" s="479"/>
      <c r="AN212" s="20"/>
      <c r="AO212" s="315"/>
      <c r="AP212" s="480"/>
      <c r="AQ212" s="481">
        <v>0</v>
      </c>
      <c r="AR212" s="479"/>
      <c r="AS212" s="20"/>
      <c r="AT212" s="315"/>
      <c r="AU212" s="480"/>
      <c r="AV212" s="481">
        <v>0</v>
      </c>
      <c r="AW212" s="479"/>
      <c r="AX212" s="20"/>
      <c r="AY212" s="315"/>
      <c r="AZ212" s="480"/>
      <c r="BA212" s="481">
        <v>0</v>
      </c>
      <c r="BB212" s="479"/>
      <c r="BC212" s="20"/>
      <c r="BD212" s="315"/>
      <c r="BE212" s="480"/>
      <c r="BF212" s="481">
        <v>0</v>
      </c>
      <c r="BG212" s="479"/>
      <c r="BH212" s="20"/>
      <c r="BI212" s="315"/>
      <c r="BJ212" s="480"/>
      <c r="BK212" s="481">
        <v>0</v>
      </c>
      <c r="BL212" s="479"/>
      <c r="BM212" s="20"/>
      <c r="BN212" s="315"/>
      <c r="BO212" s="480"/>
      <c r="BP212" s="481">
        <v>0</v>
      </c>
      <c r="BQ212" s="479"/>
      <c r="BR212" s="20"/>
      <c r="BS212" s="315"/>
      <c r="BT212" s="477"/>
      <c r="BU212" s="481">
        <v>860915</v>
      </c>
      <c r="BV212" s="479"/>
      <c r="BW212" s="20"/>
      <c r="BX212" s="315"/>
      <c r="BY212" s="477"/>
      <c r="BZ212" s="481">
        <v>0</v>
      </c>
      <c r="CA212" s="479"/>
      <c r="CB212" s="20"/>
      <c r="CC212" s="315"/>
      <c r="CD212" s="477"/>
      <c r="CE212" s="481">
        <v>0</v>
      </c>
      <c r="CF212" s="479"/>
      <c r="CG212" s="20"/>
      <c r="CH212" s="315"/>
      <c r="CI212" s="480"/>
      <c r="CJ212" s="481">
        <v>0</v>
      </c>
      <c r="CK212" s="479"/>
      <c r="CL212" s="20"/>
      <c r="CM212" s="315"/>
      <c r="CN212" s="480"/>
      <c r="CO212" s="481">
        <v>0</v>
      </c>
      <c r="CP212" s="479"/>
      <c r="CQ212" s="20"/>
      <c r="CR212" s="315"/>
      <c r="CS212" s="480"/>
      <c r="CT212" s="481">
        <v>0</v>
      </c>
      <c r="CU212" s="479"/>
      <c r="CV212" s="20"/>
      <c r="CW212" s="315"/>
      <c r="CX212" s="480"/>
      <c r="CY212" s="481">
        <v>0</v>
      </c>
      <c r="CZ212" s="479"/>
      <c r="DA212" s="20"/>
      <c r="DB212" s="315"/>
      <c r="DC212" s="480"/>
      <c r="DD212" s="481">
        <v>0</v>
      </c>
      <c r="DE212" s="479"/>
      <c r="DF212" s="20"/>
      <c r="DG212" s="315"/>
      <c r="DH212" s="480"/>
      <c r="DI212" s="481">
        <v>0</v>
      </c>
      <c r="DJ212" s="479"/>
      <c r="DK212" s="20"/>
      <c r="DL212" s="315"/>
      <c r="DM212" s="480"/>
      <c r="DN212" s="481">
        <v>0</v>
      </c>
      <c r="DO212" s="479"/>
      <c r="DP212" s="20"/>
      <c r="DQ212" s="315"/>
      <c r="DR212" s="480"/>
      <c r="DS212" s="481">
        <v>0</v>
      </c>
      <c r="DT212" s="479"/>
      <c r="DU212" s="20"/>
      <c r="DV212" s="315"/>
      <c r="DW212" s="480"/>
      <c r="DX212" s="481">
        <v>0</v>
      </c>
      <c r="DY212" s="479"/>
      <c r="DZ212" s="20"/>
      <c r="EA212" s="315"/>
      <c r="EB212" s="480"/>
      <c r="EC212" s="481">
        <v>0</v>
      </c>
      <c r="ED212" s="479"/>
      <c r="EE212" s="20"/>
      <c r="EF212" s="315"/>
      <c r="EG212" s="480"/>
      <c r="EH212" s="481">
        <v>0</v>
      </c>
      <c r="EI212" s="479"/>
      <c r="EJ212" s="20"/>
      <c r="EK212" s="315"/>
      <c r="EL212" s="477"/>
      <c r="EM212" s="481">
        <v>0</v>
      </c>
      <c r="EN212" s="479"/>
      <c r="EP212" s="151"/>
    </row>
    <row r="213" spans="4:146" x14ac:dyDescent="0.3">
      <c r="D213" s="151"/>
      <c r="F213" s="402"/>
      <c r="H213" s="20"/>
      <c r="I213" s="20"/>
      <c r="J213" s="20"/>
      <c r="K213" s="315"/>
      <c r="M213" s="20"/>
      <c r="N213" s="20"/>
      <c r="O213" s="20"/>
      <c r="P213" s="315"/>
      <c r="R213" s="20"/>
      <c r="S213" s="20"/>
      <c r="T213" s="20"/>
      <c r="U213" s="315"/>
      <c r="W213" s="20"/>
      <c r="X213" s="20"/>
      <c r="Y213" s="20"/>
      <c r="Z213" s="315"/>
      <c r="AB213" s="20"/>
      <c r="AC213" s="20"/>
      <c r="AD213" s="20"/>
      <c r="AE213" s="315"/>
      <c r="AG213" s="20"/>
      <c r="AH213" s="20"/>
      <c r="AI213" s="20"/>
      <c r="AJ213" s="315"/>
      <c r="AL213" s="20"/>
      <c r="AM213" s="20"/>
      <c r="AN213" s="20"/>
      <c r="AO213" s="315"/>
      <c r="AQ213" s="20"/>
      <c r="AR213" s="20"/>
      <c r="AS213" s="20"/>
      <c r="AT213" s="315"/>
      <c r="AV213" s="20"/>
      <c r="AW213" s="20"/>
      <c r="AX213" s="20"/>
      <c r="AY213" s="315"/>
      <c r="BA213" s="20"/>
      <c r="BB213" s="20"/>
      <c r="BC213" s="20"/>
      <c r="BD213" s="315"/>
      <c r="BF213" s="20"/>
      <c r="BG213" s="20"/>
      <c r="BH213" s="20"/>
      <c r="BI213" s="315"/>
      <c r="BK213" s="20"/>
      <c r="BL213" s="20"/>
      <c r="BM213" s="20"/>
      <c r="BN213" s="315"/>
      <c r="BP213" s="20"/>
      <c r="BQ213" s="20"/>
      <c r="BR213" s="20"/>
      <c r="BS213" s="315"/>
      <c r="BU213" s="20"/>
      <c r="BV213" s="20"/>
      <c r="BW213" s="20"/>
      <c r="BX213" s="315"/>
      <c r="BZ213" s="20"/>
      <c r="CA213" s="20"/>
      <c r="CB213" s="20"/>
      <c r="CC213" s="315"/>
      <c r="CE213" s="20"/>
      <c r="CF213" s="20"/>
      <c r="CG213" s="20"/>
      <c r="CH213" s="315"/>
      <c r="CJ213" s="20"/>
      <c r="CK213" s="20"/>
      <c r="CL213" s="20"/>
      <c r="CM213" s="315"/>
      <c r="CO213" s="20"/>
      <c r="CP213" s="20"/>
      <c r="CQ213" s="20"/>
      <c r="CR213" s="315"/>
      <c r="CT213" s="20"/>
      <c r="CU213" s="20"/>
      <c r="CV213" s="20"/>
      <c r="CW213" s="315"/>
      <c r="CY213" s="20"/>
      <c r="CZ213" s="20"/>
      <c r="DA213" s="20"/>
      <c r="DB213" s="315"/>
      <c r="DD213" s="20"/>
      <c r="DE213" s="20"/>
      <c r="DF213" s="20"/>
      <c r="DG213" s="315"/>
      <c r="DI213" s="20"/>
      <c r="DJ213" s="20"/>
      <c r="DK213" s="20"/>
      <c r="DL213" s="315"/>
      <c r="DN213" s="20"/>
      <c r="DO213" s="20"/>
      <c r="DP213" s="20"/>
      <c r="DQ213" s="315"/>
      <c r="DS213" s="20"/>
      <c r="DT213" s="20"/>
      <c r="DU213" s="20"/>
      <c r="DV213" s="315"/>
      <c r="DX213" s="20"/>
      <c r="DY213" s="20"/>
      <c r="DZ213" s="20"/>
      <c r="EA213" s="315"/>
      <c r="EC213" s="20"/>
      <c r="ED213" s="20"/>
      <c r="EE213" s="20"/>
      <c r="EF213" s="315"/>
      <c r="EH213" s="20"/>
      <c r="EI213" s="20"/>
      <c r="EJ213" s="20"/>
      <c r="EK213" s="315"/>
      <c r="EM213" s="20"/>
      <c r="EN213" s="20"/>
      <c r="EP213" s="151"/>
    </row>
    <row r="214" spans="4:146" x14ac:dyDescent="0.3">
      <c r="D214" s="151" t="s">
        <v>451</v>
      </c>
      <c r="F214" s="402"/>
      <c r="H214" s="20">
        <v>565067</v>
      </c>
      <c r="I214" s="20"/>
      <c r="J214" s="20"/>
      <c r="K214" s="315"/>
      <c r="L214" s="20"/>
      <c r="M214" s="20">
        <v>0</v>
      </c>
      <c r="N214" s="20"/>
      <c r="O214" s="20"/>
      <c r="P214" s="315"/>
      <c r="Q214" s="20"/>
      <c r="R214" s="20">
        <v>0</v>
      </c>
      <c r="S214" s="20"/>
      <c r="T214" s="20"/>
      <c r="U214" s="315"/>
      <c r="V214" s="20"/>
      <c r="W214" s="20">
        <v>0</v>
      </c>
      <c r="X214" s="20"/>
      <c r="Y214" s="20"/>
      <c r="Z214" s="315"/>
      <c r="AA214" s="20"/>
      <c r="AB214" s="20">
        <v>0</v>
      </c>
      <c r="AC214" s="20"/>
      <c r="AD214" s="20"/>
      <c r="AE214" s="315"/>
      <c r="AF214" s="20"/>
      <c r="AG214" s="20">
        <v>0</v>
      </c>
      <c r="AH214" s="20"/>
      <c r="AI214" s="20"/>
      <c r="AJ214" s="315"/>
      <c r="AK214" s="20"/>
      <c r="AL214" s="20">
        <v>565067</v>
      </c>
      <c r="AM214" s="20"/>
      <c r="AN214" s="20"/>
      <c r="AO214" s="315"/>
      <c r="AP214" s="20"/>
      <c r="AQ214" s="20">
        <v>0</v>
      </c>
      <c r="AR214" s="20"/>
      <c r="AS214" s="20"/>
      <c r="AT214" s="315"/>
      <c r="AU214" s="20"/>
      <c r="AV214" s="20">
        <v>0</v>
      </c>
      <c r="AW214" s="20"/>
      <c r="AX214" s="20"/>
      <c r="AY214" s="315"/>
      <c r="AZ214" s="20"/>
      <c r="BA214" s="20">
        <v>0</v>
      </c>
      <c r="BB214" s="20"/>
      <c r="BC214" s="20"/>
      <c r="BD214" s="315"/>
      <c r="BE214" s="20"/>
      <c r="BF214" s="20">
        <v>129493</v>
      </c>
      <c r="BG214" s="20"/>
      <c r="BH214" s="20"/>
      <c r="BI214" s="315"/>
      <c r="BJ214" s="20"/>
      <c r="BK214" s="20">
        <v>0</v>
      </c>
      <c r="BL214" s="20"/>
      <c r="BM214" s="20"/>
      <c r="BN214" s="315"/>
      <c r="BO214" s="20"/>
      <c r="BP214" s="20">
        <v>0</v>
      </c>
      <c r="BQ214" s="20"/>
      <c r="BR214" s="20"/>
      <c r="BS214" s="315"/>
      <c r="BU214" s="20">
        <v>694560</v>
      </c>
      <c r="BV214" s="20"/>
      <c r="BW214" s="20"/>
      <c r="BX214" s="315"/>
      <c r="BZ214" s="20">
        <v>30640</v>
      </c>
      <c r="CA214" s="20"/>
      <c r="CB214" s="20"/>
      <c r="CC214" s="315"/>
      <c r="CD214" s="20"/>
      <c r="CE214" s="20">
        <v>0</v>
      </c>
      <c r="CF214" s="20"/>
      <c r="CG214" s="20"/>
      <c r="CH214" s="315"/>
      <c r="CI214" s="20"/>
      <c r="CJ214" s="20">
        <v>0</v>
      </c>
      <c r="CK214" s="20"/>
      <c r="CL214" s="20"/>
      <c r="CM214" s="315"/>
      <c r="CN214" s="20"/>
      <c r="CO214" s="20">
        <v>8983</v>
      </c>
      <c r="CP214" s="20"/>
      <c r="CQ214" s="20"/>
      <c r="CR214" s="315"/>
      <c r="CS214" s="20"/>
      <c r="CT214" s="20">
        <v>0</v>
      </c>
      <c r="CU214" s="20"/>
      <c r="CV214" s="20"/>
      <c r="CW214" s="315"/>
      <c r="CX214" s="20"/>
      <c r="CY214" s="20">
        <v>0</v>
      </c>
      <c r="CZ214" s="20"/>
      <c r="DA214" s="20"/>
      <c r="DB214" s="315"/>
      <c r="DC214" s="20"/>
      <c r="DD214" s="20">
        <v>0</v>
      </c>
      <c r="DE214" s="20"/>
      <c r="DF214" s="20"/>
      <c r="DG214" s="315"/>
      <c r="DH214" s="20"/>
      <c r="DI214" s="20">
        <v>0</v>
      </c>
      <c r="DJ214" s="20"/>
      <c r="DK214" s="20"/>
      <c r="DL214" s="315"/>
      <c r="DM214" s="20"/>
      <c r="DN214" s="20">
        <v>0</v>
      </c>
      <c r="DO214" s="20"/>
      <c r="DP214" s="20"/>
      <c r="DQ214" s="315"/>
      <c r="DR214" s="20"/>
      <c r="DS214" s="20">
        <v>0</v>
      </c>
      <c r="DT214" s="20"/>
      <c r="DU214" s="20"/>
      <c r="DV214" s="315"/>
      <c r="DW214" s="20"/>
      <c r="DX214" s="20">
        <v>0</v>
      </c>
      <c r="DY214" s="20"/>
      <c r="DZ214" s="20"/>
      <c r="EA214" s="315"/>
      <c r="EB214" s="20"/>
      <c r="EC214" s="20">
        <v>0</v>
      </c>
      <c r="ED214" s="20"/>
      <c r="EE214" s="20"/>
      <c r="EF214" s="315"/>
      <c r="EG214" s="20"/>
      <c r="EH214" s="20">
        <v>21657</v>
      </c>
      <c r="EI214" s="20"/>
      <c r="EJ214" s="20"/>
      <c r="EK214" s="315"/>
      <c r="EM214" s="20">
        <v>8983</v>
      </c>
      <c r="EN214" s="20"/>
      <c r="EP214" s="151"/>
    </row>
    <row r="215" spans="4:146" x14ac:dyDescent="0.3">
      <c r="D215" s="151" t="s">
        <v>416</v>
      </c>
      <c r="F215" s="402"/>
      <c r="G215" s="477"/>
      <c r="H215" s="481">
        <v>565067</v>
      </c>
      <c r="I215" s="479"/>
      <c r="J215" s="20"/>
      <c r="K215" s="315"/>
      <c r="L215" s="477"/>
      <c r="M215" s="481">
        <v>0</v>
      </c>
      <c r="N215" s="479"/>
      <c r="O215" s="20"/>
      <c r="P215" s="315"/>
      <c r="Q215" s="480"/>
      <c r="R215" s="481">
        <v>0</v>
      </c>
      <c r="S215" s="479"/>
      <c r="T215" s="20"/>
      <c r="U215" s="315"/>
      <c r="V215" s="480"/>
      <c r="W215" s="481">
        <v>0</v>
      </c>
      <c r="X215" s="479"/>
      <c r="Y215" s="20"/>
      <c r="Z215" s="315"/>
      <c r="AA215" s="480"/>
      <c r="AB215" s="481">
        <v>0</v>
      </c>
      <c r="AC215" s="479"/>
      <c r="AD215" s="20"/>
      <c r="AE215" s="315"/>
      <c r="AF215" s="480"/>
      <c r="AG215" s="481">
        <v>0</v>
      </c>
      <c r="AH215" s="479"/>
      <c r="AI215" s="20"/>
      <c r="AJ215" s="315"/>
      <c r="AK215" s="480"/>
      <c r="AL215" s="481">
        <v>565067</v>
      </c>
      <c r="AM215" s="479"/>
      <c r="AN215" s="20"/>
      <c r="AO215" s="315"/>
      <c r="AP215" s="480"/>
      <c r="AQ215" s="481">
        <v>0</v>
      </c>
      <c r="AR215" s="479"/>
      <c r="AS215" s="20"/>
      <c r="AT215" s="315"/>
      <c r="AU215" s="480"/>
      <c r="AV215" s="481">
        <v>0</v>
      </c>
      <c r="AW215" s="479"/>
      <c r="AX215" s="20"/>
      <c r="AY215" s="315"/>
      <c r="AZ215" s="480"/>
      <c r="BA215" s="481">
        <v>0</v>
      </c>
      <c r="BB215" s="479"/>
      <c r="BC215" s="20"/>
      <c r="BD215" s="315"/>
      <c r="BE215" s="480"/>
      <c r="BF215" s="481">
        <v>129493</v>
      </c>
      <c r="BG215" s="479"/>
      <c r="BH215" s="20"/>
      <c r="BI215" s="315"/>
      <c r="BJ215" s="480"/>
      <c r="BK215" s="481">
        <v>0</v>
      </c>
      <c r="BL215" s="479"/>
      <c r="BM215" s="20"/>
      <c r="BN215" s="315"/>
      <c r="BO215" s="480"/>
      <c r="BP215" s="481">
        <v>0</v>
      </c>
      <c r="BQ215" s="479"/>
      <c r="BR215" s="20"/>
      <c r="BS215" s="315"/>
      <c r="BT215" s="477"/>
      <c r="BU215" s="481">
        <v>694560</v>
      </c>
      <c r="BV215" s="479"/>
      <c r="BW215" s="20"/>
      <c r="BX215" s="315"/>
      <c r="BY215" s="477"/>
      <c r="BZ215" s="481">
        <v>30640</v>
      </c>
      <c r="CA215" s="479"/>
      <c r="CB215" s="20"/>
      <c r="CC215" s="315"/>
      <c r="CD215" s="477"/>
      <c r="CE215" s="481">
        <v>0</v>
      </c>
      <c r="CF215" s="479"/>
      <c r="CG215" s="20"/>
      <c r="CH215" s="315"/>
      <c r="CI215" s="480"/>
      <c r="CJ215" s="481">
        <v>0</v>
      </c>
      <c r="CK215" s="479"/>
      <c r="CL215" s="20"/>
      <c r="CM215" s="315"/>
      <c r="CN215" s="480"/>
      <c r="CO215" s="481">
        <v>8983</v>
      </c>
      <c r="CP215" s="479"/>
      <c r="CQ215" s="20"/>
      <c r="CR215" s="315"/>
      <c r="CS215" s="480"/>
      <c r="CT215" s="481">
        <v>0</v>
      </c>
      <c r="CU215" s="479"/>
      <c r="CV215" s="20"/>
      <c r="CW215" s="315"/>
      <c r="CX215" s="480"/>
      <c r="CY215" s="481">
        <v>0</v>
      </c>
      <c r="CZ215" s="479"/>
      <c r="DA215" s="20"/>
      <c r="DB215" s="315"/>
      <c r="DC215" s="480"/>
      <c r="DD215" s="481">
        <v>0</v>
      </c>
      <c r="DE215" s="479"/>
      <c r="DF215" s="20"/>
      <c r="DG215" s="315"/>
      <c r="DH215" s="480"/>
      <c r="DI215" s="481">
        <v>0</v>
      </c>
      <c r="DJ215" s="479"/>
      <c r="DK215" s="20"/>
      <c r="DL215" s="315"/>
      <c r="DM215" s="480"/>
      <c r="DN215" s="481">
        <v>0</v>
      </c>
      <c r="DO215" s="479"/>
      <c r="DP215" s="20"/>
      <c r="DQ215" s="315"/>
      <c r="DR215" s="480"/>
      <c r="DS215" s="481">
        <v>0</v>
      </c>
      <c r="DT215" s="479"/>
      <c r="DU215" s="20"/>
      <c r="DV215" s="315"/>
      <c r="DW215" s="480"/>
      <c r="DX215" s="481">
        <v>0</v>
      </c>
      <c r="DY215" s="479"/>
      <c r="DZ215" s="20"/>
      <c r="EA215" s="315"/>
      <c r="EB215" s="480"/>
      <c r="EC215" s="481">
        <v>0</v>
      </c>
      <c r="ED215" s="479"/>
      <c r="EE215" s="20"/>
      <c r="EF215" s="315"/>
      <c r="EG215" s="480"/>
      <c r="EH215" s="481">
        <v>21657</v>
      </c>
      <c r="EI215" s="479"/>
      <c r="EJ215" s="20"/>
      <c r="EK215" s="315"/>
      <c r="EL215" s="477"/>
      <c r="EM215" s="481">
        <v>8983</v>
      </c>
      <c r="EN215" s="479"/>
      <c r="EP215" s="151"/>
    </row>
    <row r="216" spans="4:146" x14ac:dyDescent="0.3">
      <c r="D216" s="151"/>
      <c r="F216" s="402"/>
      <c r="H216" s="20"/>
      <c r="I216" s="20"/>
      <c r="J216" s="20"/>
      <c r="K216" s="315"/>
      <c r="M216" s="20"/>
      <c r="N216" s="20"/>
      <c r="O216" s="20"/>
      <c r="P216" s="315"/>
      <c r="Q216" s="20"/>
      <c r="R216" s="20"/>
      <c r="S216" s="20"/>
      <c r="T216" s="20"/>
      <c r="U216" s="315"/>
      <c r="V216" s="20"/>
      <c r="W216" s="20"/>
      <c r="X216" s="20"/>
      <c r="Y216" s="20"/>
      <c r="Z216" s="315"/>
      <c r="AA216" s="20"/>
      <c r="AB216" s="20"/>
      <c r="AC216" s="20"/>
      <c r="AD216" s="20"/>
      <c r="AE216" s="315"/>
      <c r="AF216" s="20"/>
      <c r="AG216" s="20"/>
      <c r="AH216" s="20"/>
      <c r="AI216" s="20"/>
      <c r="AJ216" s="315"/>
      <c r="AK216" s="20"/>
      <c r="AL216" s="20"/>
      <c r="AM216" s="20"/>
      <c r="AN216" s="20"/>
      <c r="AO216" s="315"/>
      <c r="AP216" s="20"/>
      <c r="AQ216" s="20"/>
      <c r="AR216" s="20"/>
      <c r="AS216" s="20"/>
      <c r="AT216" s="315"/>
      <c r="AU216" s="20"/>
      <c r="AV216" s="20"/>
      <c r="AW216" s="20"/>
      <c r="AX216" s="20"/>
      <c r="AY216" s="315"/>
      <c r="AZ216" s="20"/>
      <c r="BA216" s="20"/>
      <c r="BB216" s="20"/>
      <c r="BC216" s="20"/>
      <c r="BD216" s="315"/>
      <c r="BE216" s="20"/>
      <c r="BF216" s="20"/>
      <c r="BG216" s="20"/>
      <c r="BH216" s="20"/>
      <c r="BI216" s="315"/>
      <c r="BJ216" s="20"/>
      <c r="BK216" s="20"/>
      <c r="BL216" s="20"/>
      <c r="BM216" s="20"/>
      <c r="BN216" s="315"/>
      <c r="BO216" s="20"/>
      <c r="BP216" s="20"/>
      <c r="BQ216" s="20"/>
      <c r="BR216" s="20"/>
      <c r="BS216" s="315"/>
      <c r="BU216" s="20"/>
      <c r="BV216" s="20"/>
      <c r="BW216" s="20"/>
      <c r="BX216" s="315"/>
      <c r="BZ216" s="20"/>
      <c r="CA216" s="20"/>
      <c r="CB216" s="20"/>
      <c r="CC216" s="315"/>
      <c r="CE216" s="20"/>
      <c r="CF216" s="20"/>
      <c r="CG216" s="20"/>
      <c r="CH216" s="315"/>
      <c r="CI216" s="20"/>
      <c r="CJ216" s="20"/>
      <c r="CK216" s="20"/>
      <c r="CL216" s="20"/>
      <c r="CM216" s="315"/>
      <c r="CN216" s="20"/>
      <c r="CO216" s="20"/>
      <c r="CP216" s="20"/>
      <c r="CQ216" s="20"/>
      <c r="CR216" s="315"/>
      <c r="CS216" s="20"/>
      <c r="CT216" s="20"/>
      <c r="CU216" s="20"/>
      <c r="CV216" s="20"/>
      <c r="CW216" s="315"/>
      <c r="CX216" s="20"/>
      <c r="CY216" s="20"/>
      <c r="CZ216" s="20"/>
      <c r="DA216" s="20"/>
      <c r="DB216" s="315"/>
      <c r="DC216" s="20"/>
      <c r="DD216" s="20"/>
      <c r="DE216" s="20"/>
      <c r="DF216" s="20"/>
      <c r="DG216" s="315"/>
      <c r="DH216" s="20"/>
      <c r="DI216" s="20"/>
      <c r="DJ216" s="20"/>
      <c r="DK216" s="20"/>
      <c r="DL216" s="315"/>
      <c r="DM216" s="20"/>
      <c r="DN216" s="20"/>
      <c r="DO216" s="20"/>
      <c r="DP216" s="20"/>
      <c r="DQ216" s="315"/>
      <c r="DR216" s="20"/>
      <c r="DS216" s="20"/>
      <c r="DT216" s="20"/>
      <c r="DU216" s="20"/>
      <c r="DV216" s="315"/>
      <c r="DW216" s="20"/>
      <c r="DX216" s="20"/>
      <c r="DY216" s="20"/>
      <c r="DZ216" s="20"/>
      <c r="EA216" s="315"/>
      <c r="EB216" s="20"/>
      <c r="EC216" s="20"/>
      <c r="ED216" s="20"/>
      <c r="EE216" s="20"/>
      <c r="EF216" s="315"/>
      <c r="EG216" s="20"/>
      <c r="EH216" s="20"/>
      <c r="EI216" s="20"/>
      <c r="EJ216" s="20"/>
      <c r="EK216" s="315"/>
      <c r="EM216" s="20"/>
      <c r="EN216" s="20"/>
      <c r="EP216" s="151"/>
    </row>
    <row r="217" spans="4:146" x14ac:dyDescent="0.3">
      <c r="D217" s="151" t="s">
        <v>440</v>
      </c>
      <c r="F217" s="402"/>
      <c r="H217" s="20">
        <v>704266</v>
      </c>
      <c r="I217" s="20"/>
      <c r="J217" s="20"/>
      <c r="K217" s="315"/>
      <c r="L217" s="20"/>
      <c r="M217" s="20">
        <v>0</v>
      </c>
      <c r="N217" s="20"/>
      <c r="O217" s="20"/>
      <c r="P217" s="315"/>
      <c r="Q217" s="20"/>
      <c r="R217" s="20">
        <v>0</v>
      </c>
      <c r="S217" s="20"/>
      <c r="T217" s="20"/>
      <c r="U217" s="315"/>
      <c r="V217" s="20"/>
      <c r="W217" s="20">
        <v>170099</v>
      </c>
      <c r="X217" s="20"/>
      <c r="Y217" s="20"/>
      <c r="Z217" s="315"/>
      <c r="AA217" s="20"/>
      <c r="AB217" s="20">
        <v>534167</v>
      </c>
      <c r="AC217" s="20"/>
      <c r="AD217" s="20"/>
      <c r="AE217" s="315"/>
      <c r="AF217" s="20"/>
      <c r="AG217" s="20">
        <v>0</v>
      </c>
      <c r="AH217" s="20"/>
      <c r="AI217" s="20"/>
      <c r="AJ217" s="315"/>
      <c r="AK217" s="20"/>
      <c r="AL217" s="20">
        <v>0</v>
      </c>
      <c r="AM217" s="20"/>
      <c r="AN217" s="20"/>
      <c r="AO217" s="315"/>
      <c r="AP217" s="20"/>
      <c r="AQ217" s="20">
        <v>0</v>
      </c>
      <c r="AR217" s="20"/>
      <c r="AS217" s="20"/>
      <c r="AT217" s="315"/>
      <c r="AU217" s="20"/>
      <c r="AV217" s="20">
        <v>0</v>
      </c>
      <c r="AW217" s="20"/>
      <c r="AX217" s="20"/>
      <c r="AY217" s="315"/>
      <c r="AZ217" s="20"/>
      <c r="BA217" s="20">
        <v>55940</v>
      </c>
      <c r="BB217" s="20"/>
      <c r="BC217" s="20"/>
      <c r="BD217" s="315"/>
      <c r="BE217" s="20"/>
      <c r="BF217" s="20">
        <v>51262</v>
      </c>
      <c r="BG217" s="20"/>
      <c r="BH217" s="20"/>
      <c r="BI217" s="315"/>
      <c r="BJ217" s="20"/>
      <c r="BK217" s="20">
        <v>0</v>
      </c>
      <c r="BL217" s="20"/>
      <c r="BM217" s="20"/>
      <c r="BN217" s="315"/>
      <c r="BO217" s="20"/>
      <c r="BP217" s="20">
        <v>0</v>
      </c>
      <c r="BQ217" s="20"/>
      <c r="BR217" s="20"/>
      <c r="BS217" s="315"/>
      <c r="BU217" s="20">
        <v>811468</v>
      </c>
      <c r="BV217" s="20"/>
      <c r="BW217" s="20"/>
      <c r="BX217" s="315"/>
      <c r="BZ217" s="20">
        <v>4004090</v>
      </c>
      <c r="CA217" s="20"/>
      <c r="CB217" s="20"/>
      <c r="CC217" s="315"/>
      <c r="CD217" s="20"/>
      <c r="CE217" s="20">
        <v>0</v>
      </c>
      <c r="CF217" s="20"/>
      <c r="CG217" s="20"/>
      <c r="CH217" s="315"/>
      <c r="CI217" s="20"/>
      <c r="CJ217" s="20">
        <v>0</v>
      </c>
      <c r="CK217" s="20"/>
      <c r="CL217" s="20"/>
      <c r="CM217" s="315"/>
      <c r="CN217" s="20"/>
      <c r="CO217" s="20">
        <v>0</v>
      </c>
      <c r="CP217" s="20"/>
      <c r="CQ217" s="20"/>
      <c r="CR217" s="315"/>
      <c r="CS217" s="20"/>
      <c r="CT217" s="20">
        <v>0</v>
      </c>
      <c r="CU217" s="20"/>
      <c r="CV217" s="20"/>
      <c r="CW217" s="315"/>
      <c r="CX217" s="20"/>
      <c r="CY217" s="20">
        <v>0</v>
      </c>
      <c r="CZ217" s="20"/>
      <c r="DA217" s="20"/>
      <c r="DB217" s="315"/>
      <c r="DC217" s="20"/>
      <c r="DD217" s="20">
        <v>109727</v>
      </c>
      <c r="DE217" s="20"/>
      <c r="DF217" s="20"/>
      <c r="DG217" s="315"/>
      <c r="DH217" s="20"/>
      <c r="DI217" s="20">
        <v>0</v>
      </c>
      <c r="DJ217" s="20"/>
      <c r="DK217" s="20"/>
      <c r="DL217" s="315"/>
      <c r="DM217" s="20"/>
      <c r="DN217" s="20">
        <v>0</v>
      </c>
      <c r="DO217" s="20"/>
      <c r="DP217" s="20"/>
      <c r="DQ217" s="315"/>
      <c r="DR217" s="20"/>
      <c r="DS217" s="20">
        <v>0</v>
      </c>
      <c r="DT217" s="20"/>
      <c r="DU217" s="20"/>
      <c r="DV217" s="315"/>
      <c r="DW217" s="20"/>
      <c r="DX217" s="20">
        <v>0</v>
      </c>
      <c r="DY217" s="20"/>
      <c r="DZ217" s="20"/>
      <c r="EA217" s="315"/>
      <c r="EB217" s="20"/>
      <c r="EC217" s="20">
        <v>1910417</v>
      </c>
      <c r="ED217" s="20"/>
      <c r="EE217" s="20"/>
      <c r="EF217" s="315"/>
      <c r="EG217" s="20"/>
      <c r="EH217" s="20">
        <v>1983946</v>
      </c>
      <c r="EI217" s="20"/>
      <c r="EJ217" s="20"/>
      <c r="EK217" s="315"/>
      <c r="EM217" s="20">
        <v>109727</v>
      </c>
      <c r="EN217" s="20"/>
      <c r="EP217" s="151"/>
    </row>
    <row r="218" spans="4:146" x14ac:dyDescent="0.3">
      <c r="D218" s="151" t="s">
        <v>416</v>
      </c>
      <c r="F218" s="402"/>
      <c r="G218" s="477"/>
      <c r="H218" s="481">
        <v>704266</v>
      </c>
      <c r="I218" s="479"/>
      <c r="J218" s="20"/>
      <c r="K218" s="315"/>
      <c r="L218" s="477"/>
      <c r="M218" s="481">
        <v>0</v>
      </c>
      <c r="N218" s="479"/>
      <c r="O218" s="20"/>
      <c r="P218" s="315"/>
      <c r="Q218" s="480"/>
      <c r="R218" s="481">
        <v>0</v>
      </c>
      <c r="S218" s="479"/>
      <c r="T218" s="20"/>
      <c r="U218" s="315"/>
      <c r="V218" s="480"/>
      <c r="W218" s="481">
        <v>170099</v>
      </c>
      <c r="X218" s="479"/>
      <c r="Y218" s="20"/>
      <c r="Z218" s="315"/>
      <c r="AA218" s="480"/>
      <c r="AB218" s="481">
        <v>534167</v>
      </c>
      <c r="AC218" s="479"/>
      <c r="AD218" s="20"/>
      <c r="AE218" s="315"/>
      <c r="AF218" s="480"/>
      <c r="AG218" s="481">
        <v>0</v>
      </c>
      <c r="AH218" s="479"/>
      <c r="AI218" s="20"/>
      <c r="AJ218" s="315"/>
      <c r="AK218" s="480"/>
      <c r="AL218" s="481">
        <v>0</v>
      </c>
      <c r="AM218" s="479"/>
      <c r="AN218" s="20"/>
      <c r="AO218" s="315"/>
      <c r="AP218" s="480"/>
      <c r="AQ218" s="481">
        <v>0</v>
      </c>
      <c r="AR218" s="479"/>
      <c r="AS218" s="20"/>
      <c r="AT218" s="315"/>
      <c r="AU218" s="480"/>
      <c r="AV218" s="481">
        <v>0</v>
      </c>
      <c r="AW218" s="479"/>
      <c r="AX218" s="20"/>
      <c r="AY218" s="315"/>
      <c r="AZ218" s="480"/>
      <c r="BA218" s="481">
        <v>55940</v>
      </c>
      <c r="BB218" s="479"/>
      <c r="BC218" s="20"/>
      <c r="BD218" s="315"/>
      <c r="BE218" s="480"/>
      <c r="BF218" s="481">
        <v>51262</v>
      </c>
      <c r="BG218" s="479"/>
      <c r="BH218" s="20"/>
      <c r="BI218" s="315"/>
      <c r="BJ218" s="480"/>
      <c r="BK218" s="481">
        <v>0</v>
      </c>
      <c r="BL218" s="479"/>
      <c r="BM218" s="20"/>
      <c r="BN218" s="315"/>
      <c r="BO218" s="480"/>
      <c r="BP218" s="481">
        <v>0</v>
      </c>
      <c r="BQ218" s="479"/>
      <c r="BR218" s="20"/>
      <c r="BS218" s="315"/>
      <c r="BT218" s="477"/>
      <c r="BU218" s="481">
        <v>811468</v>
      </c>
      <c r="BV218" s="479"/>
      <c r="BW218" s="20"/>
      <c r="BX218" s="315"/>
      <c r="BY218" s="477"/>
      <c r="BZ218" s="481">
        <v>4004090</v>
      </c>
      <c r="CA218" s="479"/>
      <c r="CB218" s="20"/>
      <c r="CC218" s="315"/>
      <c r="CD218" s="477"/>
      <c r="CE218" s="481">
        <v>0</v>
      </c>
      <c r="CF218" s="479"/>
      <c r="CG218" s="20"/>
      <c r="CH218" s="315"/>
      <c r="CI218" s="480"/>
      <c r="CJ218" s="481">
        <v>0</v>
      </c>
      <c r="CK218" s="479"/>
      <c r="CL218" s="20"/>
      <c r="CM218" s="315"/>
      <c r="CN218" s="480"/>
      <c r="CO218" s="481">
        <v>0</v>
      </c>
      <c r="CP218" s="479"/>
      <c r="CQ218" s="20"/>
      <c r="CR218" s="315"/>
      <c r="CS218" s="480"/>
      <c r="CT218" s="481">
        <v>0</v>
      </c>
      <c r="CU218" s="479"/>
      <c r="CV218" s="20"/>
      <c r="CW218" s="315"/>
      <c r="CX218" s="480"/>
      <c r="CY218" s="481">
        <v>0</v>
      </c>
      <c r="CZ218" s="479"/>
      <c r="DA218" s="20"/>
      <c r="DB218" s="315"/>
      <c r="DC218" s="480"/>
      <c r="DD218" s="481">
        <v>109727</v>
      </c>
      <c r="DE218" s="479"/>
      <c r="DF218" s="20"/>
      <c r="DG218" s="315"/>
      <c r="DH218" s="480"/>
      <c r="DI218" s="481">
        <v>0</v>
      </c>
      <c r="DJ218" s="479"/>
      <c r="DK218" s="20"/>
      <c r="DL218" s="315"/>
      <c r="DM218" s="480"/>
      <c r="DN218" s="481">
        <v>0</v>
      </c>
      <c r="DO218" s="479"/>
      <c r="DP218" s="20"/>
      <c r="DQ218" s="315"/>
      <c r="DR218" s="480"/>
      <c r="DS218" s="481">
        <v>0</v>
      </c>
      <c r="DT218" s="479"/>
      <c r="DU218" s="20"/>
      <c r="DV218" s="315"/>
      <c r="DW218" s="480"/>
      <c r="DX218" s="481">
        <v>0</v>
      </c>
      <c r="DY218" s="479"/>
      <c r="DZ218" s="20"/>
      <c r="EA218" s="315"/>
      <c r="EB218" s="480"/>
      <c r="EC218" s="481">
        <v>1910417</v>
      </c>
      <c r="ED218" s="479"/>
      <c r="EE218" s="20"/>
      <c r="EF218" s="315"/>
      <c r="EG218" s="480"/>
      <c r="EH218" s="481">
        <v>1983946</v>
      </c>
      <c r="EI218" s="479"/>
      <c r="EJ218" s="20"/>
      <c r="EK218" s="315"/>
      <c r="EL218" s="477"/>
      <c r="EM218" s="481">
        <v>109727</v>
      </c>
      <c r="EN218" s="479"/>
      <c r="EP218" s="151"/>
    </row>
    <row r="219" spans="4:146" x14ac:dyDescent="0.3">
      <c r="D219" s="151"/>
      <c r="F219" s="402"/>
      <c r="H219" s="20"/>
      <c r="I219" s="20"/>
      <c r="J219" s="20"/>
      <c r="K219" s="315"/>
      <c r="M219" s="20"/>
      <c r="N219" s="20"/>
      <c r="O219" s="20"/>
      <c r="P219" s="315"/>
      <c r="R219" s="20"/>
      <c r="S219" s="20"/>
      <c r="T219" s="20"/>
      <c r="U219" s="315"/>
      <c r="W219" s="20"/>
      <c r="X219" s="20"/>
      <c r="Y219" s="20"/>
      <c r="Z219" s="315"/>
      <c r="AB219" s="20"/>
      <c r="AC219" s="20"/>
      <c r="AD219" s="20"/>
      <c r="AE219" s="315"/>
      <c r="AG219" s="20"/>
      <c r="AH219" s="20"/>
      <c r="AI219" s="20"/>
      <c r="AJ219" s="315"/>
      <c r="AL219" s="20"/>
      <c r="AM219" s="20"/>
      <c r="AN219" s="20"/>
      <c r="AO219" s="315"/>
      <c r="AQ219" s="20"/>
      <c r="AR219" s="20"/>
      <c r="AS219" s="20"/>
      <c r="AT219" s="315"/>
      <c r="AV219" s="20"/>
      <c r="AW219" s="20"/>
      <c r="AX219" s="20"/>
      <c r="AY219" s="315"/>
      <c r="BA219" s="20"/>
      <c r="BB219" s="20"/>
      <c r="BC219" s="20"/>
      <c r="BD219" s="315"/>
      <c r="BF219" s="20"/>
      <c r="BG219" s="20"/>
      <c r="BH219" s="20"/>
      <c r="BI219" s="315"/>
      <c r="BK219" s="20"/>
      <c r="BL219" s="20"/>
      <c r="BM219" s="20"/>
      <c r="BN219" s="315"/>
      <c r="BP219" s="20"/>
      <c r="BQ219" s="20"/>
      <c r="BR219" s="20"/>
      <c r="BS219" s="315"/>
      <c r="BU219" s="20"/>
      <c r="BV219" s="20"/>
      <c r="BW219" s="20"/>
      <c r="BX219" s="315"/>
      <c r="BZ219" s="20"/>
      <c r="CA219" s="20"/>
      <c r="CB219" s="20"/>
      <c r="CC219" s="315"/>
      <c r="CE219" s="20"/>
      <c r="CF219" s="20"/>
      <c r="CG219" s="20"/>
      <c r="CH219" s="315"/>
      <c r="CJ219" s="20"/>
      <c r="CK219" s="20"/>
      <c r="CL219" s="20"/>
      <c r="CM219" s="315"/>
      <c r="CO219" s="20"/>
      <c r="CP219" s="20"/>
      <c r="CQ219" s="20"/>
      <c r="CR219" s="315"/>
      <c r="CT219" s="20"/>
      <c r="CU219" s="20"/>
      <c r="CV219" s="20"/>
      <c r="CW219" s="315"/>
      <c r="CY219" s="20"/>
      <c r="CZ219" s="20"/>
      <c r="DA219" s="20"/>
      <c r="DB219" s="315"/>
      <c r="DD219" s="20"/>
      <c r="DE219" s="20"/>
      <c r="DF219" s="20"/>
      <c r="DG219" s="315"/>
      <c r="DI219" s="20"/>
      <c r="DJ219" s="20"/>
      <c r="DK219" s="20"/>
      <c r="DL219" s="315"/>
      <c r="DN219" s="20"/>
      <c r="DO219" s="20"/>
      <c r="DP219" s="20"/>
      <c r="DQ219" s="315"/>
      <c r="DS219" s="20"/>
      <c r="DT219" s="20"/>
      <c r="DU219" s="20"/>
      <c r="DV219" s="315"/>
      <c r="DX219" s="20"/>
      <c r="DY219" s="20"/>
      <c r="DZ219" s="20"/>
      <c r="EA219" s="315"/>
      <c r="EC219" s="20"/>
      <c r="ED219" s="20"/>
      <c r="EE219" s="20"/>
      <c r="EF219" s="315"/>
      <c r="EH219" s="20"/>
      <c r="EI219" s="20"/>
      <c r="EJ219" s="20"/>
      <c r="EK219" s="315"/>
      <c r="EM219" s="20"/>
      <c r="EN219" s="20"/>
      <c r="EP219" s="151"/>
    </row>
    <row r="220" spans="4:146" x14ac:dyDescent="0.3">
      <c r="D220" s="151" t="s">
        <v>444</v>
      </c>
      <c r="F220" s="402"/>
      <c r="H220" s="20">
        <v>0</v>
      </c>
      <c r="I220" s="20"/>
      <c r="J220" s="20"/>
      <c r="K220" s="315"/>
      <c r="L220" s="20"/>
      <c r="M220" s="20">
        <v>0</v>
      </c>
      <c r="N220" s="20"/>
      <c r="O220" s="20"/>
      <c r="P220" s="315"/>
      <c r="Q220" s="20"/>
      <c r="R220" s="20">
        <v>0</v>
      </c>
      <c r="S220" s="20"/>
      <c r="T220" s="20"/>
      <c r="U220" s="315"/>
      <c r="V220" s="20"/>
      <c r="W220" s="20">
        <v>0</v>
      </c>
      <c r="X220" s="20"/>
      <c r="Y220" s="20"/>
      <c r="Z220" s="315"/>
      <c r="AA220" s="20"/>
      <c r="AB220" s="20">
        <v>0</v>
      </c>
      <c r="AC220" s="20"/>
      <c r="AD220" s="20"/>
      <c r="AE220" s="315"/>
      <c r="AF220" s="20"/>
      <c r="AG220" s="20">
        <v>0</v>
      </c>
      <c r="AH220" s="20"/>
      <c r="AI220" s="20"/>
      <c r="AJ220" s="315"/>
      <c r="AK220" s="20"/>
      <c r="AL220" s="20">
        <v>0</v>
      </c>
      <c r="AM220" s="20"/>
      <c r="AN220" s="20"/>
      <c r="AO220" s="315"/>
      <c r="AP220" s="20"/>
      <c r="AQ220" s="20">
        <v>0</v>
      </c>
      <c r="AR220" s="20"/>
      <c r="AS220" s="20"/>
      <c r="AT220" s="315"/>
      <c r="AU220" s="20"/>
      <c r="AV220" s="20">
        <v>0</v>
      </c>
      <c r="AW220" s="20"/>
      <c r="AX220" s="20"/>
      <c r="AY220" s="315"/>
      <c r="AZ220" s="20"/>
      <c r="BA220" s="20">
        <v>0</v>
      </c>
      <c r="BB220" s="20"/>
      <c r="BC220" s="20"/>
      <c r="BD220" s="315"/>
      <c r="BE220" s="20"/>
      <c r="BF220" s="20">
        <v>0</v>
      </c>
      <c r="BG220" s="20"/>
      <c r="BH220" s="20"/>
      <c r="BI220" s="315"/>
      <c r="BJ220" s="20"/>
      <c r="BK220" s="20">
        <v>0</v>
      </c>
      <c r="BL220" s="20"/>
      <c r="BM220" s="20"/>
      <c r="BN220" s="315"/>
      <c r="BO220" s="20"/>
      <c r="BP220" s="20">
        <v>0</v>
      </c>
      <c r="BQ220" s="20"/>
      <c r="BR220" s="20"/>
      <c r="BS220" s="315"/>
      <c r="BU220" s="20">
        <v>0</v>
      </c>
      <c r="BV220" s="20"/>
      <c r="BW220" s="20"/>
      <c r="BX220" s="315"/>
      <c r="BZ220" s="20">
        <v>1341212</v>
      </c>
      <c r="CA220" s="20"/>
      <c r="CB220" s="20"/>
      <c r="CC220" s="315"/>
      <c r="CD220" s="20"/>
      <c r="CE220" s="20">
        <v>0</v>
      </c>
      <c r="CF220" s="20"/>
      <c r="CG220" s="20"/>
      <c r="CH220" s="315"/>
      <c r="CI220" s="20"/>
      <c r="CJ220" s="20">
        <v>0</v>
      </c>
      <c r="CK220" s="20"/>
      <c r="CL220" s="20"/>
      <c r="CM220" s="315"/>
      <c r="CN220" s="20"/>
      <c r="CO220" s="20">
        <v>0</v>
      </c>
      <c r="CP220" s="20"/>
      <c r="CQ220" s="20"/>
      <c r="CR220" s="315"/>
      <c r="CS220" s="20"/>
      <c r="CT220" s="20">
        <v>0</v>
      </c>
      <c r="CU220" s="20"/>
      <c r="CV220" s="20"/>
      <c r="CW220" s="315"/>
      <c r="CX220" s="20"/>
      <c r="CY220" s="20">
        <v>0</v>
      </c>
      <c r="CZ220" s="20"/>
      <c r="DA220" s="20"/>
      <c r="DB220" s="315"/>
      <c r="DC220" s="20"/>
      <c r="DD220" s="20">
        <v>124720</v>
      </c>
      <c r="DE220" s="20"/>
      <c r="DF220" s="20"/>
      <c r="DG220" s="315"/>
      <c r="DH220" s="20"/>
      <c r="DI220" s="20">
        <v>0</v>
      </c>
      <c r="DJ220" s="20"/>
      <c r="DK220" s="20"/>
      <c r="DL220" s="315"/>
      <c r="DM220" s="20"/>
      <c r="DN220" s="20">
        <v>0</v>
      </c>
      <c r="DO220" s="20"/>
      <c r="DP220" s="20"/>
      <c r="DQ220" s="315"/>
      <c r="DR220" s="20"/>
      <c r="DS220" s="20">
        <v>242920</v>
      </c>
      <c r="DT220" s="20"/>
      <c r="DU220" s="20"/>
      <c r="DV220" s="315"/>
      <c r="DW220" s="20"/>
      <c r="DX220" s="20">
        <v>0</v>
      </c>
      <c r="DY220" s="20"/>
      <c r="DZ220" s="20"/>
      <c r="EA220" s="315"/>
      <c r="EB220" s="20"/>
      <c r="EC220" s="20">
        <v>973572</v>
      </c>
      <c r="ED220" s="20"/>
      <c r="EE220" s="20"/>
      <c r="EF220" s="315"/>
      <c r="EG220" s="20"/>
      <c r="EH220" s="20">
        <v>0</v>
      </c>
      <c r="EI220" s="20"/>
      <c r="EJ220" s="20"/>
      <c r="EK220" s="315"/>
      <c r="EM220" s="20">
        <v>367640</v>
      </c>
      <c r="EN220" s="20"/>
      <c r="EP220" s="151"/>
    </row>
    <row r="221" spans="4:146" x14ac:dyDescent="0.3">
      <c r="D221" s="151" t="s">
        <v>416</v>
      </c>
      <c r="F221" s="402"/>
      <c r="G221" s="477"/>
      <c r="H221" s="481">
        <v>0</v>
      </c>
      <c r="I221" s="479"/>
      <c r="J221" s="20"/>
      <c r="K221" s="315"/>
      <c r="L221" s="477"/>
      <c r="M221" s="481">
        <v>0</v>
      </c>
      <c r="N221" s="479"/>
      <c r="O221" s="20"/>
      <c r="P221" s="315"/>
      <c r="Q221" s="480"/>
      <c r="R221" s="481">
        <v>0</v>
      </c>
      <c r="S221" s="479"/>
      <c r="T221" s="20"/>
      <c r="U221" s="315"/>
      <c r="V221" s="480"/>
      <c r="W221" s="481">
        <v>0</v>
      </c>
      <c r="X221" s="479"/>
      <c r="Y221" s="20"/>
      <c r="Z221" s="315"/>
      <c r="AA221" s="480"/>
      <c r="AB221" s="481">
        <v>0</v>
      </c>
      <c r="AC221" s="479"/>
      <c r="AD221" s="20"/>
      <c r="AE221" s="315"/>
      <c r="AF221" s="480"/>
      <c r="AG221" s="481">
        <v>0</v>
      </c>
      <c r="AH221" s="479"/>
      <c r="AI221" s="20"/>
      <c r="AJ221" s="315"/>
      <c r="AK221" s="480"/>
      <c r="AL221" s="481">
        <v>0</v>
      </c>
      <c r="AM221" s="479"/>
      <c r="AN221" s="20"/>
      <c r="AO221" s="315"/>
      <c r="AP221" s="480"/>
      <c r="AQ221" s="481">
        <v>0</v>
      </c>
      <c r="AR221" s="479"/>
      <c r="AS221" s="20"/>
      <c r="AT221" s="315"/>
      <c r="AU221" s="480"/>
      <c r="AV221" s="481">
        <v>0</v>
      </c>
      <c r="AW221" s="479"/>
      <c r="AX221" s="20"/>
      <c r="AY221" s="315"/>
      <c r="AZ221" s="480"/>
      <c r="BA221" s="481">
        <v>0</v>
      </c>
      <c r="BB221" s="479"/>
      <c r="BC221" s="20"/>
      <c r="BD221" s="315"/>
      <c r="BE221" s="480"/>
      <c r="BF221" s="481">
        <v>0</v>
      </c>
      <c r="BG221" s="479"/>
      <c r="BH221" s="20"/>
      <c r="BI221" s="315"/>
      <c r="BJ221" s="480"/>
      <c r="BK221" s="481">
        <v>0</v>
      </c>
      <c r="BL221" s="479"/>
      <c r="BM221" s="20"/>
      <c r="BN221" s="315"/>
      <c r="BO221" s="480"/>
      <c r="BP221" s="481">
        <v>0</v>
      </c>
      <c r="BQ221" s="479"/>
      <c r="BR221" s="20"/>
      <c r="BS221" s="315"/>
      <c r="BT221" s="477"/>
      <c r="BU221" s="481">
        <v>0</v>
      </c>
      <c r="BV221" s="479"/>
      <c r="BW221" s="20"/>
      <c r="BX221" s="315"/>
      <c r="BY221" s="477"/>
      <c r="BZ221" s="481">
        <v>1341212</v>
      </c>
      <c r="CA221" s="479"/>
      <c r="CB221" s="20"/>
      <c r="CC221" s="315"/>
      <c r="CD221" s="477"/>
      <c r="CE221" s="481">
        <v>0</v>
      </c>
      <c r="CF221" s="479"/>
      <c r="CG221" s="20"/>
      <c r="CH221" s="315"/>
      <c r="CI221" s="480"/>
      <c r="CJ221" s="481">
        <v>0</v>
      </c>
      <c r="CK221" s="479"/>
      <c r="CL221" s="20"/>
      <c r="CM221" s="315"/>
      <c r="CN221" s="480"/>
      <c r="CO221" s="481">
        <v>0</v>
      </c>
      <c r="CP221" s="479"/>
      <c r="CQ221" s="20"/>
      <c r="CR221" s="315"/>
      <c r="CS221" s="480"/>
      <c r="CT221" s="481">
        <v>0</v>
      </c>
      <c r="CU221" s="479"/>
      <c r="CV221" s="20"/>
      <c r="CW221" s="315"/>
      <c r="CX221" s="480"/>
      <c r="CY221" s="481">
        <v>0</v>
      </c>
      <c r="CZ221" s="479"/>
      <c r="DA221" s="20"/>
      <c r="DB221" s="315"/>
      <c r="DC221" s="480"/>
      <c r="DD221" s="481">
        <v>124720</v>
      </c>
      <c r="DE221" s="479"/>
      <c r="DF221" s="20"/>
      <c r="DG221" s="315"/>
      <c r="DH221" s="480"/>
      <c r="DI221" s="481">
        <v>0</v>
      </c>
      <c r="DJ221" s="479"/>
      <c r="DK221" s="20"/>
      <c r="DL221" s="315"/>
      <c r="DM221" s="480"/>
      <c r="DN221" s="481">
        <v>0</v>
      </c>
      <c r="DO221" s="479"/>
      <c r="DP221" s="20"/>
      <c r="DQ221" s="315"/>
      <c r="DR221" s="480"/>
      <c r="DS221" s="481">
        <v>242920</v>
      </c>
      <c r="DT221" s="479"/>
      <c r="DU221" s="20"/>
      <c r="DV221" s="315"/>
      <c r="DW221" s="480"/>
      <c r="DX221" s="481">
        <v>0</v>
      </c>
      <c r="DY221" s="479"/>
      <c r="DZ221" s="20"/>
      <c r="EA221" s="315"/>
      <c r="EB221" s="480"/>
      <c r="EC221" s="481">
        <v>973572</v>
      </c>
      <c r="ED221" s="479"/>
      <c r="EE221" s="20"/>
      <c r="EF221" s="315"/>
      <c r="EG221" s="480"/>
      <c r="EH221" s="481">
        <v>0</v>
      </c>
      <c r="EI221" s="479"/>
      <c r="EJ221" s="20"/>
      <c r="EK221" s="315"/>
      <c r="EL221" s="477"/>
      <c r="EM221" s="481">
        <v>367640</v>
      </c>
      <c r="EN221" s="479"/>
      <c r="EP221" s="151"/>
    </row>
    <row r="222" spans="4:146" hidden="1" x14ac:dyDescent="0.3">
      <c r="D222" s="151"/>
      <c r="F222" s="402"/>
      <c r="H222" s="20"/>
      <c r="I222" s="20"/>
      <c r="J222" s="20"/>
      <c r="K222" s="315"/>
      <c r="M222" s="20"/>
      <c r="N222" s="20"/>
      <c r="O222" s="20"/>
      <c r="P222" s="315"/>
      <c r="R222" s="20"/>
      <c r="S222" s="20"/>
      <c r="T222" s="20"/>
      <c r="U222" s="315"/>
      <c r="W222" s="20"/>
      <c r="X222" s="20"/>
      <c r="Y222" s="20"/>
      <c r="Z222" s="315"/>
      <c r="AB222" s="20"/>
      <c r="AC222" s="20"/>
      <c r="AD222" s="20"/>
      <c r="AE222" s="315"/>
      <c r="AG222" s="20"/>
      <c r="AH222" s="20"/>
      <c r="AI222" s="20"/>
      <c r="AJ222" s="315"/>
      <c r="AL222" s="20"/>
      <c r="AM222" s="20"/>
      <c r="AN222" s="20"/>
      <c r="AO222" s="315"/>
      <c r="AQ222" s="20"/>
      <c r="AR222" s="20"/>
      <c r="AS222" s="20"/>
      <c r="AT222" s="315"/>
      <c r="AV222" s="20"/>
      <c r="AW222" s="20"/>
      <c r="AX222" s="20"/>
      <c r="AY222" s="315"/>
      <c r="BA222" s="20"/>
      <c r="BB222" s="20"/>
      <c r="BC222" s="20"/>
      <c r="BD222" s="315"/>
      <c r="BF222" s="20"/>
      <c r="BG222" s="20"/>
      <c r="BH222" s="20"/>
      <c r="BI222" s="315"/>
      <c r="BK222" s="20"/>
      <c r="BL222" s="20"/>
      <c r="BM222" s="20"/>
      <c r="BN222" s="315"/>
      <c r="BP222" s="20"/>
      <c r="BQ222" s="20"/>
      <c r="BR222" s="20"/>
      <c r="BS222" s="315"/>
      <c r="BU222" s="20"/>
      <c r="BV222" s="20"/>
      <c r="BW222" s="20"/>
      <c r="BX222" s="315"/>
      <c r="BZ222" s="20"/>
      <c r="CA222" s="20"/>
      <c r="CB222" s="20"/>
      <c r="CC222" s="315"/>
      <c r="CE222" s="20"/>
      <c r="CF222" s="20"/>
      <c r="CG222" s="20"/>
      <c r="CH222" s="315"/>
      <c r="CJ222" s="20"/>
      <c r="CK222" s="20"/>
      <c r="CL222" s="20"/>
      <c r="CM222" s="315"/>
      <c r="CO222" s="20"/>
      <c r="CP222" s="20"/>
      <c r="CQ222" s="20"/>
      <c r="CR222" s="315"/>
      <c r="CT222" s="20"/>
      <c r="CU222" s="20"/>
      <c r="CV222" s="20"/>
      <c r="CW222" s="315"/>
      <c r="CY222" s="20"/>
      <c r="CZ222" s="20"/>
      <c r="DA222" s="20"/>
      <c r="DB222" s="315"/>
      <c r="DD222" s="20"/>
      <c r="DE222" s="20"/>
      <c r="DF222" s="20"/>
      <c r="DG222" s="315"/>
      <c r="DI222" s="20"/>
      <c r="DJ222" s="20"/>
      <c r="DK222" s="20"/>
      <c r="DL222" s="315"/>
      <c r="DN222" s="20"/>
      <c r="DO222" s="20"/>
      <c r="DP222" s="20"/>
      <c r="DQ222" s="315"/>
      <c r="DS222" s="20"/>
      <c r="DT222" s="20"/>
      <c r="DU222" s="20"/>
      <c r="DV222" s="315"/>
      <c r="DX222" s="20"/>
      <c r="DY222" s="20"/>
      <c r="DZ222" s="20"/>
      <c r="EA222" s="315"/>
      <c r="EC222" s="20"/>
      <c r="ED222" s="20"/>
      <c r="EE222" s="20"/>
      <c r="EF222" s="315"/>
      <c r="EH222" s="20"/>
      <c r="EI222" s="20"/>
      <c r="EJ222" s="20"/>
      <c r="EK222" s="315"/>
      <c r="EM222" s="20"/>
      <c r="EN222" s="20"/>
      <c r="EP222" s="151"/>
    </row>
    <row r="223" spans="4:146" hidden="1" x14ac:dyDescent="0.3">
      <c r="D223" s="151" t="s">
        <v>485</v>
      </c>
      <c r="F223" s="402"/>
      <c r="H223" s="20">
        <v>0</v>
      </c>
      <c r="I223" s="20"/>
      <c r="J223" s="20"/>
      <c r="K223" s="315"/>
      <c r="L223" s="20"/>
      <c r="M223" s="20">
        <v>0</v>
      </c>
      <c r="N223" s="20"/>
      <c r="O223" s="20"/>
      <c r="P223" s="315"/>
      <c r="Q223" s="20"/>
      <c r="R223" s="20">
        <v>0</v>
      </c>
      <c r="S223" s="20"/>
      <c r="T223" s="20"/>
      <c r="U223" s="315"/>
      <c r="V223" s="20"/>
      <c r="W223" s="20">
        <v>0</v>
      </c>
      <c r="X223" s="20"/>
      <c r="Y223" s="20"/>
      <c r="Z223" s="315"/>
      <c r="AA223" s="20"/>
      <c r="AB223" s="20">
        <v>0</v>
      </c>
      <c r="AC223" s="20"/>
      <c r="AD223" s="20"/>
      <c r="AE223" s="315"/>
      <c r="AF223" s="20"/>
      <c r="AG223" s="20">
        <v>0</v>
      </c>
      <c r="AH223" s="20"/>
      <c r="AI223" s="20"/>
      <c r="AJ223" s="315"/>
      <c r="AK223" s="20"/>
      <c r="AL223" s="20">
        <v>0</v>
      </c>
      <c r="AM223" s="20"/>
      <c r="AN223" s="20"/>
      <c r="AO223" s="315"/>
      <c r="AP223" s="20"/>
      <c r="AQ223" s="20">
        <v>0</v>
      </c>
      <c r="AR223" s="20"/>
      <c r="AS223" s="20"/>
      <c r="AT223" s="315"/>
      <c r="AU223" s="20"/>
      <c r="AV223" s="20">
        <v>0</v>
      </c>
      <c r="AW223" s="20"/>
      <c r="AX223" s="20"/>
      <c r="AY223" s="315"/>
      <c r="AZ223" s="20"/>
      <c r="BA223" s="20">
        <v>0</v>
      </c>
      <c r="BB223" s="20"/>
      <c r="BC223" s="20"/>
      <c r="BD223" s="315"/>
      <c r="BE223" s="20"/>
      <c r="BF223" s="20">
        <v>0</v>
      </c>
      <c r="BG223" s="20"/>
      <c r="BH223" s="20"/>
      <c r="BI223" s="315"/>
      <c r="BJ223" s="20"/>
      <c r="BK223" s="20">
        <v>0</v>
      </c>
      <c r="BL223" s="20"/>
      <c r="BM223" s="20"/>
      <c r="BN223" s="315"/>
      <c r="BO223" s="20"/>
      <c r="BP223" s="20">
        <v>0</v>
      </c>
      <c r="BQ223" s="20"/>
      <c r="BR223" s="20"/>
      <c r="BS223" s="315"/>
      <c r="BU223" s="20">
        <v>0</v>
      </c>
      <c r="BV223" s="20"/>
      <c r="BW223" s="20"/>
      <c r="BX223" s="315"/>
      <c r="BZ223" s="20">
        <v>0</v>
      </c>
      <c r="CA223" s="20"/>
      <c r="CB223" s="20"/>
      <c r="CC223" s="315"/>
      <c r="CD223" s="20"/>
      <c r="CE223" s="20">
        <v>0</v>
      </c>
      <c r="CF223" s="20"/>
      <c r="CG223" s="20"/>
      <c r="CH223" s="315"/>
      <c r="CI223" s="20"/>
      <c r="CJ223" s="20">
        <v>0</v>
      </c>
      <c r="CK223" s="20"/>
      <c r="CL223" s="20"/>
      <c r="CM223" s="315"/>
      <c r="CN223" s="20"/>
      <c r="CO223" s="20">
        <v>0</v>
      </c>
      <c r="CP223" s="20"/>
      <c r="CQ223" s="20"/>
      <c r="CR223" s="315"/>
      <c r="CS223" s="20"/>
      <c r="CT223" s="20">
        <v>0</v>
      </c>
      <c r="CU223" s="20"/>
      <c r="CV223" s="20"/>
      <c r="CW223" s="315"/>
      <c r="CX223" s="20"/>
      <c r="CY223" s="20">
        <v>0</v>
      </c>
      <c r="CZ223" s="20"/>
      <c r="DA223" s="20"/>
      <c r="DB223" s="315"/>
      <c r="DC223" s="20"/>
      <c r="DD223" s="20">
        <v>0</v>
      </c>
      <c r="DE223" s="20"/>
      <c r="DF223" s="20"/>
      <c r="DG223" s="315"/>
      <c r="DH223" s="20"/>
      <c r="DI223" s="20">
        <v>0</v>
      </c>
      <c r="DJ223" s="20"/>
      <c r="DK223" s="20"/>
      <c r="DL223" s="315"/>
      <c r="DM223" s="20"/>
      <c r="DN223" s="20">
        <v>0</v>
      </c>
      <c r="DO223" s="20"/>
      <c r="DP223" s="20"/>
      <c r="DQ223" s="315"/>
      <c r="DR223" s="20"/>
      <c r="DS223" s="20">
        <v>0</v>
      </c>
      <c r="DT223" s="20"/>
      <c r="DU223" s="20"/>
      <c r="DV223" s="315"/>
      <c r="DW223" s="20"/>
      <c r="DX223" s="20">
        <v>0</v>
      </c>
      <c r="DY223" s="20"/>
      <c r="DZ223" s="20"/>
      <c r="EA223" s="315"/>
      <c r="EB223" s="20"/>
      <c r="EC223" s="20">
        <v>0</v>
      </c>
      <c r="ED223" s="20"/>
      <c r="EE223" s="20"/>
      <c r="EF223" s="315"/>
      <c r="EG223" s="20"/>
      <c r="EH223" s="20">
        <v>0</v>
      </c>
      <c r="EI223" s="20"/>
      <c r="EJ223" s="20"/>
      <c r="EK223" s="315"/>
      <c r="EM223" s="20">
        <v>0</v>
      </c>
      <c r="EN223" s="20"/>
      <c r="EP223" s="151"/>
    </row>
    <row r="224" spans="4:146" hidden="1" x14ac:dyDescent="0.3">
      <c r="D224" s="151" t="s">
        <v>416</v>
      </c>
      <c r="F224" s="402"/>
      <c r="G224" s="477"/>
      <c r="H224" s="481">
        <v>0</v>
      </c>
      <c r="I224" s="479"/>
      <c r="J224" s="20"/>
      <c r="K224" s="315"/>
      <c r="L224" s="477"/>
      <c r="M224" s="481">
        <v>0</v>
      </c>
      <c r="N224" s="479"/>
      <c r="O224" s="20"/>
      <c r="P224" s="315"/>
      <c r="Q224" s="480"/>
      <c r="R224" s="481">
        <v>0</v>
      </c>
      <c r="S224" s="479"/>
      <c r="T224" s="20"/>
      <c r="U224" s="315"/>
      <c r="V224" s="480"/>
      <c r="W224" s="481">
        <v>0</v>
      </c>
      <c r="X224" s="479"/>
      <c r="Y224" s="20"/>
      <c r="Z224" s="315"/>
      <c r="AA224" s="480"/>
      <c r="AB224" s="481">
        <v>0</v>
      </c>
      <c r="AC224" s="479"/>
      <c r="AD224" s="20"/>
      <c r="AE224" s="315"/>
      <c r="AF224" s="480"/>
      <c r="AG224" s="481">
        <v>0</v>
      </c>
      <c r="AH224" s="479"/>
      <c r="AI224" s="20"/>
      <c r="AJ224" s="315"/>
      <c r="AK224" s="480"/>
      <c r="AL224" s="481">
        <v>0</v>
      </c>
      <c r="AM224" s="479"/>
      <c r="AN224" s="20"/>
      <c r="AO224" s="315"/>
      <c r="AP224" s="480"/>
      <c r="AQ224" s="481">
        <v>0</v>
      </c>
      <c r="AR224" s="479"/>
      <c r="AS224" s="20"/>
      <c r="AT224" s="315"/>
      <c r="AU224" s="480"/>
      <c r="AV224" s="481">
        <v>0</v>
      </c>
      <c r="AW224" s="479"/>
      <c r="AX224" s="20"/>
      <c r="AY224" s="315"/>
      <c r="AZ224" s="480"/>
      <c r="BA224" s="481">
        <v>0</v>
      </c>
      <c r="BB224" s="479"/>
      <c r="BC224" s="20"/>
      <c r="BD224" s="315"/>
      <c r="BE224" s="480"/>
      <c r="BF224" s="481">
        <v>0</v>
      </c>
      <c r="BG224" s="479"/>
      <c r="BH224" s="20"/>
      <c r="BI224" s="315"/>
      <c r="BJ224" s="480"/>
      <c r="BK224" s="481">
        <v>0</v>
      </c>
      <c r="BL224" s="479"/>
      <c r="BM224" s="20"/>
      <c r="BN224" s="315"/>
      <c r="BO224" s="480"/>
      <c r="BP224" s="481">
        <v>0</v>
      </c>
      <c r="BQ224" s="479"/>
      <c r="BR224" s="20"/>
      <c r="BS224" s="315"/>
      <c r="BT224" s="477"/>
      <c r="BU224" s="481">
        <v>0</v>
      </c>
      <c r="BV224" s="479"/>
      <c r="BW224" s="20"/>
      <c r="BX224" s="315"/>
      <c r="BY224" s="477"/>
      <c r="BZ224" s="481">
        <v>0</v>
      </c>
      <c r="CA224" s="479"/>
      <c r="CB224" s="20"/>
      <c r="CC224" s="315"/>
      <c r="CD224" s="477"/>
      <c r="CE224" s="481">
        <v>0</v>
      </c>
      <c r="CF224" s="479"/>
      <c r="CG224" s="20"/>
      <c r="CH224" s="315"/>
      <c r="CI224" s="480"/>
      <c r="CJ224" s="481">
        <v>0</v>
      </c>
      <c r="CK224" s="479"/>
      <c r="CL224" s="20"/>
      <c r="CM224" s="315"/>
      <c r="CN224" s="480"/>
      <c r="CO224" s="481">
        <v>0</v>
      </c>
      <c r="CP224" s="479"/>
      <c r="CQ224" s="20"/>
      <c r="CR224" s="315"/>
      <c r="CS224" s="480"/>
      <c r="CT224" s="481">
        <v>0</v>
      </c>
      <c r="CU224" s="479"/>
      <c r="CV224" s="20"/>
      <c r="CW224" s="315"/>
      <c r="CX224" s="480"/>
      <c r="CY224" s="481">
        <v>0</v>
      </c>
      <c r="CZ224" s="479"/>
      <c r="DA224" s="20"/>
      <c r="DB224" s="315"/>
      <c r="DC224" s="480"/>
      <c r="DD224" s="481">
        <v>0</v>
      </c>
      <c r="DE224" s="479"/>
      <c r="DF224" s="20"/>
      <c r="DG224" s="315"/>
      <c r="DH224" s="480"/>
      <c r="DI224" s="481">
        <v>0</v>
      </c>
      <c r="DJ224" s="479"/>
      <c r="DK224" s="20"/>
      <c r="DL224" s="315"/>
      <c r="DM224" s="480"/>
      <c r="DN224" s="481">
        <v>0</v>
      </c>
      <c r="DO224" s="479"/>
      <c r="DP224" s="20"/>
      <c r="DQ224" s="315"/>
      <c r="DR224" s="480"/>
      <c r="DS224" s="481">
        <v>0</v>
      </c>
      <c r="DT224" s="479"/>
      <c r="DU224" s="20"/>
      <c r="DV224" s="315"/>
      <c r="DW224" s="480"/>
      <c r="DX224" s="481">
        <v>0</v>
      </c>
      <c r="DY224" s="479"/>
      <c r="DZ224" s="20"/>
      <c r="EA224" s="315"/>
      <c r="EB224" s="480"/>
      <c r="EC224" s="481">
        <v>0</v>
      </c>
      <c r="ED224" s="479"/>
      <c r="EE224" s="20"/>
      <c r="EF224" s="315"/>
      <c r="EG224" s="480"/>
      <c r="EH224" s="481">
        <v>0</v>
      </c>
      <c r="EI224" s="479"/>
      <c r="EJ224" s="20"/>
      <c r="EK224" s="315"/>
      <c r="EL224" s="477"/>
      <c r="EM224" s="481">
        <v>0</v>
      </c>
      <c r="EN224" s="479"/>
      <c r="EP224" s="151"/>
    </row>
    <row r="225" spans="4:146" hidden="1" x14ac:dyDescent="0.3">
      <c r="D225" s="151"/>
      <c r="F225" s="402"/>
      <c r="H225" s="20"/>
      <c r="I225" s="20"/>
      <c r="J225" s="20"/>
      <c r="K225" s="315"/>
      <c r="M225" s="20"/>
      <c r="N225" s="20"/>
      <c r="O225" s="20"/>
      <c r="P225" s="315"/>
      <c r="R225" s="20"/>
      <c r="S225" s="20"/>
      <c r="T225" s="20"/>
      <c r="U225" s="315"/>
      <c r="W225" s="20"/>
      <c r="X225" s="20"/>
      <c r="Y225" s="20"/>
      <c r="Z225" s="315"/>
      <c r="AB225" s="20"/>
      <c r="AC225" s="20"/>
      <c r="AD225" s="20"/>
      <c r="AE225" s="315"/>
      <c r="AG225" s="20"/>
      <c r="AH225" s="20"/>
      <c r="AI225" s="20"/>
      <c r="AJ225" s="315"/>
      <c r="AL225" s="20"/>
      <c r="AM225" s="20"/>
      <c r="AN225" s="20"/>
      <c r="AO225" s="315"/>
      <c r="AQ225" s="20"/>
      <c r="AR225" s="20"/>
      <c r="AS225" s="20"/>
      <c r="AT225" s="315"/>
      <c r="AV225" s="20"/>
      <c r="AW225" s="20"/>
      <c r="AX225" s="20"/>
      <c r="AY225" s="315"/>
      <c r="BA225" s="20"/>
      <c r="BB225" s="20"/>
      <c r="BC225" s="20"/>
      <c r="BD225" s="315"/>
      <c r="BF225" s="20"/>
      <c r="BG225" s="20"/>
      <c r="BH225" s="20"/>
      <c r="BI225" s="315"/>
      <c r="BK225" s="20"/>
      <c r="BL225" s="20"/>
      <c r="BM225" s="20"/>
      <c r="BN225" s="315"/>
      <c r="BP225" s="20"/>
      <c r="BQ225" s="20"/>
      <c r="BR225" s="20"/>
      <c r="BS225" s="315"/>
      <c r="BU225" s="20"/>
      <c r="BV225" s="20"/>
      <c r="BW225" s="20"/>
      <c r="BX225" s="315"/>
      <c r="BZ225" s="20"/>
      <c r="CA225" s="20"/>
      <c r="CB225" s="20"/>
      <c r="CC225" s="315"/>
      <c r="CE225" s="20"/>
      <c r="CF225" s="20"/>
      <c r="CG225" s="20"/>
      <c r="CH225" s="315"/>
      <c r="CJ225" s="20"/>
      <c r="CK225" s="20"/>
      <c r="CL225" s="20"/>
      <c r="CM225" s="315"/>
      <c r="CO225" s="20"/>
      <c r="CP225" s="20"/>
      <c r="CQ225" s="20"/>
      <c r="CR225" s="315"/>
      <c r="CT225" s="20"/>
      <c r="CU225" s="20"/>
      <c r="CV225" s="20"/>
      <c r="CW225" s="315"/>
      <c r="CY225" s="20"/>
      <c r="CZ225" s="20"/>
      <c r="DA225" s="20"/>
      <c r="DB225" s="315"/>
      <c r="DD225" s="20"/>
      <c r="DE225" s="20"/>
      <c r="DF225" s="20"/>
      <c r="DG225" s="315"/>
      <c r="DI225" s="20"/>
      <c r="DJ225" s="20"/>
      <c r="DK225" s="20"/>
      <c r="DL225" s="315"/>
      <c r="DN225" s="20"/>
      <c r="DO225" s="20"/>
      <c r="DP225" s="20"/>
      <c r="DQ225" s="315"/>
      <c r="DS225" s="20"/>
      <c r="DT225" s="20"/>
      <c r="DU225" s="20"/>
      <c r="DV225" s="315"/>
      <c r="DX225" s="20"/>
      <c r="DY225" s="20"/>
      <c r="DZ225" s="20"/>
      <c r="EA225" s="315"/>
      <c r="EC225" s="20"/>
      <c r="ED225" s="20"/>
      <c r="EE225" s="20"/>
      <c r="EF225" s="315"/>
      <c r="EH225" s="20"/>
      <c r="EI225" s="20"/>
      <c r="EJ225" s="20"/>
      <c r="EK225" s="315"/>
      <c r="EM225" s="20"/>
      <c r="EN225" s="20"/>
      <c r="EP225" s="151"/>
    </row>
    <row r="226" spans="4:146" hidden="1" x14ac:dyDescent="0.3">
      <c r="D226" s="151" t="s">
        <v>485</v>
      </c>
      <c r="F226" s="402"/>
      <c r="H226" s="20">
        <v>0</v>
      </c>
      <c r="I226" s="20"/>
      <c r="J226" s="20"/>
      <c r="K226" s="315"/>
      <c r="L226" s="20"/>
      <c r="M226" s="20">
        <v>0</v>
      </c>
      <c r="N226" s="20"/>
      <c r="O226" s="20"/>
      <c r="P226" s="315"/>
      <c r="Q226" s="20"/>
      <c r="R226" s="20">
        <v>0</v>
      </c>
      <c r="S226" s="20"/>
      <c r="T226" s="20"/>
      <c r="U226" s="315"/>
      <c r="V226" s="20"/>
      <c r="W226" s="20">
        <v>0</v>
      </c>
      <c r="X226" s="20"/>
      <c r="Y226" s="20"/>
      <c r="Z226" s="315"/>
      <c r="AA226" s="20"/>
      <c r="AB226" s="20">
        <v>0</v>
      </c>
      <c r="AC226" s="20"/>
      <c r="AD226" s="20"/>
      <c r="AE226" s="315"/>
      <c r="AF226" s="20"/>
      <c r="AG226" s="20">
        <v>0</v>
      </c>
      <c r="AH226" s="20"/>
      <c r="AI226" s="20"/>
      <c r="AJ226" s="315"/>
      <c r="AK226" s="20"/>
      <c r="AL226" s="20">
        <v>0</v>
      </c>
      <c r="AM226" s="20"/>
      <c r="AN226" s="20"/>
      <c r="AO226" s="315"/>
      <c r="AP226" s="20"/>
      <c r="AQ226" s="20">
        <v>0</v>
      </c>
      <c r="AR226" s="20"/>
      <c r="AS226" s="20"/>
      <c r="AT226" s="315"/>
      <c r="AU226" s="20"/>
      <c r="AV226" s="20">
        <v>0</v>
      </c>
      <c r="AW226" s="20"/>
      <c r="AX226" s="20"/>
      <c r="AY226" s="315"/>
      <c r="AZ226" s="20"/>
      <c r="BA226" s="20">
        <v>0</v>
      </c>
      <c r="BB226" s="20"/>
      <c r="BC226" s="20"/>
      <c r="BD226" s="315"/>
      <c r="BE226" s="20"/>
      <c r="BF226" s="20">
        <v>0</v>
      </c>
      <c r="BG226" s="20"/>
      <c r="BH226" s="20"/>
      <c r="BI226" s="315"/>
      <c r="BJ226" s="20"/>
      <c r="BK226" s="20">
        <v>0</v>
      </c>
      <c r="BL226" s="20"/>
      <c r="BM226" s="20"/>
      <c r="BN226" s="315"/>
      <c r="BO226" s="20"/>
      <c r="BP226" s="20">
        <v>0</v>
      </c>
      <c r="BQ226" s="20"/>
      <c r="BR226" s="20"/>
      <c r="BS226" s="315"/>
      <c r="BU226" s="20">
        <v>0</v>
      </c>
      <c r="BV226" s="20"/>
      <c r="BW226" s="20"/>
      <c r="BX226" s="315"/>
      <c r="BZ226" s="20">
        <v>0</v>
      </c>
      <c r="CA226" s="20"/>
      <c r="CB226" s="20"/>
      <c r="CC226" s="315"/>
      <c r="CD226" s="20"/>
      <c r="CE226" s="20">
        <v>0</v>
      </c>
      <c r="CF226" s="20"/>
      <c r="CG226" s="20"/>
      <c r="CH226" s="315"/>
      <c r="CI226" s="20"/>
      <c r="CJ226" s="20">
        <v>0</v>
      </c>
      <c r="CK226" s="20"/>
      <c r="CL226" s="20"/>
      <c r="CM226" s="315"/>
      <c r="CN226" s="20"/>
      <c r="CO226" s="20">
        <v>0</v>
      </c>
      <c r="CP226" s="20"/>
      <c r="CQ226" s="20"/>
      <c r="CR226" s="315"/>
      <c r="CS226" s="20"/>
      <c r="CT226" s="20">
        <v>0</v>
      </c>
      <c r="CU226" s="20"/>
      <c r="CV226" s="20"/>
      <c r="CW226" s="315"/>
      <c r="CX226" s="20"/>
      <c r="CY226" s="20">
        <v>0</v>
      </c>
      <c r="CZ226" s="20"/>
      <c r="DA226" s="20"/>
      <c r="DB226" s="315"/>
      <c r="DC226" s="20"/>
      <c r="DD226" s="20">
        <v>0</v>
      </c>
      <c r="DE226" s="20"/>
      <c r="DF226" s="20"/>
      <c r="DG226" s="315"/>
      <c r="DH226" s="20"/>
      <c r="DI226" s="20">
        <v>0</v>
      </c>
      <c r="DJ226" s="20"/>
      <c r="DK226" s="20"/>
      <c r="DL226" s="315"/>
      <c r="DM226" s="20"/>
      <c r="DN226" s="20">
        <v>0</v>
      </c>
      <c r="DO226" s="20"/>
      <c r="DP226" s="20"/>
      <c r="DQ226" s="315"/>
      <c r="DR226" s="20"/>
      <c r="DS226" s="20">
        <v>0</v>
      </c>
      <c r="DT226" s="20"/>
      <c r="DU226" s="20"/>
      <c r="DV226" s="315"/>
      <c r="DW226" s="20"/>
      <c r="DX226" s="20">
        <v>0</v>
      </c>
      <c r="DY226" s="20"/>
      <c r="DZ226" s="20"/>
      <c r="EA226" s="315"/>
      <c r="EB226" s="20"/>
      <c r="EC226" s="20">
        <v>0</v>
      </c>
      <c r="ED226" s="20"/>
      <c r="EE226" s="20"/>
      <c r="EF226" s="315"/>
      <c r="EG226" s="20"/>
      <c r="EH226" s="20">
        <v>0</v>
      </c>
      <c r="EI226" s="20"/>
      <c r="EJ226" s="20"/>
      <c r="EK226" s="315"/>
      <c r="EM226" s="20">
        <v>0</v>
      </c>
      <c r="EN226" s="20"/>
      <c r="EP226" s="151"/>
    </row>
    <row r="227" spans="4:146" hidden="1" x14ac:dyDescent="0.3">
      <c r="D227" s="151" t="s">
        <v>416</v>
      </c>
      <c r="F227" s="402"/>
      <c r="G227" s="477"/>
      <c r="H227" s="481">
        <v>0</v>
      </c>
      <c r="I227" s="479"/>
      <c r="J227" s="20"/>
      <c r="K227" s="315"/>
      <c r="L227" s="477"/>
      <c r="M227" s="481">
        <v>0</v>
      </c>
      <c r="N227" s="479"/>
      <c r="O227" s="20"/>
      <c r="P227" s="315"/>
      <c r="Q227" s="480"/>
      <c r="R227" s="481">
        <v>0</v>
      </c>
      <c r="S227" s="479"/>
      <c r="T227" s="20"/>
      <c r="U227" s="315"/>
      <c r="V227" s="480"/>
      <c r="W227" s="481">
        <v>0</v>
      </c>
      <c r="X227" s="479"/>
      <c r="Y227" s="20"/>
      <c r="Z227" s="315"/>
      <c r="AA227" s="480"/>
      <c r="AB227" s="481">
        <v>0</v>
      </c>
      <c r="AC227" s="479"/>
      <c r="AD227" s="20"/>
      <c r="AE227" s="315"/>
      <c r="AF227" s="480"/>
      <c r="AG227" s="481">
        <v>0</v>
      </c>
      <c r="AH227" s="479"/>
      <c r="AI227" s="20"/>
      <c r="AJ227" s="315"/>
      <c r="AK227" s="480"/>
      <c r="AL227" s="481">
        <v>0</v>
      </c>
      <c r="AM227" s="479"/>
      <c r="AN227" s="20"/>
      <c r="AO227" s="315"/>
      <c r="AP227" s="480"/>
      <c r="AQ227" s="481">
        <v>0</v>
      </c>
      <c r="AR227" s="479"/>
      <c r="AS227" s="20"/>
      <c r="AT227" s="315"/>
      <c r="AU227" s="480"/>
      <c r="AV227" s="481">
        <v>0</v>
      </c>
      <c r="AW227" s="479"/>
      <c r="AX227" s="20"/>
      <c r="AY227" s="315"/>
      <c r="AZ227" s="480"/>
      <c r="BA227" s="481">
        <v>0</v>
      </c>
      <c r="BB227" s="479"/>
      <c r="BC227" s="20"/>
      <c r="BD227" s="315"/>
      <c r="BE227" s="480"/>
      <c r="BF227" s="481">
        <v>0</v>
      </c>
      <c r="BG227" s="479"/>
      <c r="BH227" s="20"/>
      <c r="BI227" s="315"/>
      <c r="BJ227" s="480"/>
      <c r="BK227" s="481">
        <v>0</v>
      </c>
      <c r="BL227" s="479"/>
      <c r="BM227" s="20"/>
      <c r="BN227" s="315"/>
      <c r="BO227" s="480"/>
      <c r="BP227" s="481">
        <v>0</v>
      </c>
      <c r="BQ227" s="479"/>
      <c r="BR227" s="20"/>
      <c r="BS227" s="315"/>
      <c r="BT227" s="477"/>
      <c r="BU227" s="481">
        <v>0</v>
      </c>
      <c r="BV227" s="479"/>
      <c r="BW227" s="20"/>
      <c r="BX227" s="315"/>
      <c r="BY227" s="477"/>
      <c r="BZ227" s="481">
        <v>0</v>
      </c>
      <c r="CA227" s="479"/>
      <c r="CB227" s="20"/>
      <c r="CC227" s="315"/>
      <c r="CD227" s="477"/>
      <c r="CE227" s="481">
        <v>0</v>
      </c>
      <c r="CF227" s="479"/>
      <c r="CG227" s="20"/>
      <c r="CH227" s="315"/>
      <c r="CI227" s="480"/>
      <c r="CJ227" s="481">
        <v>0</v>
      </c>
      <c r="CK227" s="479"/>
      <c r="CL227" s="20"/>
      <c r="CM227" s="315"/>
      <c r="CN227" s="480"/>
      <c r="CO227" s="481">
        <v>0</v>
      </c>
      <c r="CP227" s="479"/>
      <c r="CQ227" s="20"/>
      <c r="CR227" s="315"/>
      <c r="CS227" s="480"/>
      <c r="CT227" s="481">
        <v>0</v>
      </c>
      <c r="CU227" s="479"/>
      <c r="CV227" s="20"/>
      <c r="CW227" s="315"/>
      <c r="CX227" s="480"/>
      <c r="CY227" s="481">
        <v>0</v>
      </c>
      <c r="CZ227" s="479"/>
      <c r="DA227" s="20"/>
      <c r="DB227" s="315"/>
      <c r="DC227" s="480"/>
      <c r="DD227" s="481">
        <v>0</v>
      </c>
      <c r="DE227" s="479"/>
      <c r="DF227" s="20"/>
      <c r="DG227" s="315"/>
      <c r="DH227" s="480"/>
      <c r="DI227" s="481">
        <v>0</v>
      </c>
      <c r="DJ227" s="479"/>
      <c r="DK227" s="20"/>
      <c r="DL227" s="315"/>
      <c r="DM227" s="480"/>
      <c r="DN227" s="481">
        <v>0</v>
      </c>
      <c r="DO227" s="479"/>
      <c r="DP227" s="20"/>
      <c r="DQ227" s="315"/>
      <c r="DR227" s="480"/>
      <c r="DS227" s="481">
        <v>0</v>
      </c>
      <c r="DT227" s="479"/>
      <c r="DU227" s="20"/>
      <c r="DV227" s="315"/>
      <c r="DW227" s="480"/>
      <c r="DX227" s="481">
        <v>0</v>
      </c>
      <c r="DY227" s="479"/>
      <c r="DZ227" s="20"/>
      <c r="EA227" s="315"/>
      <c r="EB227" s="480"/>
      <c r="EC227" s="481">
        <v>0</v>
      </c>
      <c r="ED227" s="479"/>
      <c r="EE227" s="20"/>
      <c r="EF227" s="315"/>
      <c r="EG227" s="480"/>
      <c r="EH227" s="481">
        <v>0</v>
      </c>
      <c r="EI227" s="479"/>
      <c r="EJ227" s="20"/>
      <c r="EK227" s="315"/>
      <c r="EL227" s="477"/>
      <c r="EM227" s="481">
        <v>0</v>
      </c>
      <c r="EN227" s="479"/>
      <c r="EP227" s="151"/>
    </row>
    <row r="228" spans="4:146" hidden="1" x14ac:dyDescent="0.3">
      <c r="D228" s="487"/>
      <c r="F228" s="402"/>
      <c r="H228" s="20"/>
      <c r="I228" s="20"/>
      <c r="J228" s="20"/>
      <c r="K228" s="315"/>
      <c r="L228" s="20"/>
      <c r="M228" s="20"/>
      <c r="N228" s="20"/>
      <c r="O228" s="20"/>
      <c r="P228" s="315"/>
      <c r="Q228" s="20"/>
      <c r="R228" s="20"/>
      <c r="S228" s="20"/>
      <c r="T228" s="20"/>
      <c r="U228" s="315"/>
      <c r="V228" s="20"/>
      <c r="W228" s="20"/>
      <c r="X228" s="20"/>
      <c r="Y228" s="20"/>
      <c r="Z228" s="315"/>
      <c r="AA228" s="20"/>
      <c r="AB228" s="20"/>
      <c r="AC228" s="20"/>
      <c r="AD228" s="20"/>
      <c r="AE228" s="315"/>
      <c r="AF228" s="20"/>
      <c r="AG228" s="20"/>
      <c r="AH228" s="20"/>
      <c r="AI228" s="20"/>
      <c r="AJ228" s="315"/>
      <c r="AK228" s="20"/>
      <c r="AL228" s="20"/>
      <c r="AM228" s="20"/>
      <c r="AN228" s="20"/>
      <c r="AO228" s="315"/>
      <c r="AP228" s="20"/>
      <c r="AQ228" s="20"/>
      <c r="AR228" s="20"/>
      <c r="AS228" s="20"/>
      <c r="AT228" s="315"/>
      <c r="AU228" s="20"/>
      <c r="AV228" s="20"/>
      <c r="AW228" s="20"/>
      <c r="AX228" s="20"/>
      <c r="AY228" s="315"/>
      <c r="AZ228" s="20"/>
      <c r="BA228" s="20"/>
      <c r="BB228" s="20"/>
      <c r="BC228" s="20"/>
      <c r="BD228" s="315"/>
      <c r="BE228" s="20"/>
      <c r="BF228" s="20"/>
      <c r="BG228" s="20"/>
      <c r="BH228" s="20"/>
      <c r="BI228" s="315"/>
      <c r="BJ228" s="20"/>
      <c r="BK228" s="20"/>
      <c r="BL228" s="20"/>
      <c r="BM228" s="20"/>
      <c r="BN228" s="315"/>
      <c r="BO228" s="20"/>
      <c r="BP228" s="20"/>
      <c r="BQ228" s="20"/>
      <c r="BR228" s="20"/>
      <c r="BS228" s="315"/>
      <c r="BT228" s="20"/>
      <c r="BU228" s="20"/>
      <c r="BV228" s="20"/>
      <c r="BW228" s="20"/>
      <c r="BX228" s="315"/>
      <c r="BY228" s="20"/>
      <c r="BZ228" s="20"/>
      <c r="CA228" s="20"/>
      <c r="CB228" s="20"/>
      <c r="CC228" s="315"/>
      <c r="CD228" s="20"/>
      <c r="CE228" s="20"/>
      <c r="CF228" s="20"/>
      <c r="CG228" s="20"/>
      <c r="CH228" s="315"/>
      <c r="CI228" s="20"/>
      <c r="CJ228" s="20"/>
      <c r="CK228" s="20"/>
      <c r="CL228" s="20"/>
      <c r="CM228" s="315"/>
      <c r="CN228" s="20"/>
      <c r="CO228" s="20"/>
      <c r="CP228" s="20"/>
      <c r="CQ228" s="20"/>
      <c r="CR228" s="315"/>
      <c r="CS228" s="20"/>
      <c r="CT228" s="20"/>
      <c r="CU228" s="20"/>
      <c r="CV228" s="20"/>
      <c r="CW228" s="315"/>
      <c r="CX228" s="20"/>
      <c r="CY228" s="20"/>
      <c r="CZ228" s="20"/>
      <c r="DA228" s="20"/>
      <c r="DB228" s="315"/>
      <c r="DC228" s="20"/>
      <c r="DD228" s="20"/>
      <c r="DE228" s="20"/>
      <c r="DF228" s="20"/>
      <c r="DG228" s="315"/>
      <c r="DH228" s="20"/>
      <c r="DI228" s="20"/>
      <c r="DJ228" s="20"/>
      <c r="DK228" s="20"/>
      <c r="DL228" s="315"/>
      <c r="DM228" s="20"/>
      <c r="DN228" s="20"/>
      <c r="DO228" s="20"/>
      <c r="DP228" s="20"/>
      <c r="DQ228" s="315"/>
      <c r="DR228" s="20"/>
      <c r="DS228" s="20"/>
      <c r="DT228" s="20"/>
      <c r="DU228" s="20"/>
      <c r="DV228" s="315"/>
      <c r="DW228" s="20"/>
      <c r="DX228" s="20"/>
      <c r="DY228" s="20"/>
      <c r="DZ228" s="20"/>
      <c r="EA228" s="315"/>
      <c r="EB228" s="20"/>
      <c r="EC228" s="20"/>
      <c r="ED228" s="20"/>
      <c r="EE228" s="20"/>
      <c r="EF228" s="315"/>
      <c r="EG228" s="20"/>
      <c r="EH228" s="20"/>
      <c r="EI228" s="20"/>
      <c r="EJ228" s="20"/>
      <c r="EK228" s="315"/>
      <c r="EL228" s="20"/>
      <c r="EM228" s="20"/>
      <c r="EO228" s="488"/>
      <c r="EP228" s="151"/>
    </row>
    <row r="229" spans="4:146" s="152" customFormat="1" hidden="1" x14ac:dyDescent="0.3">
      <c r="D229" s="200" t="s">
        <v>527</v>
      </c>
      <c r="F229" s="404"/>
      <c r="H229" s="17">
        <v>0</v>
      </c>
      <c r="I229" s="17"/>
      <c r="J229" s="17"/>
      <c r="K229" s="75"/>
      <c r="L229" s="17"/>
      <c r="M229" s="17">
        <v>0</v>
      </c>
      <c r="N229" s="17"/>
      <c r="O229" s="17"/>
      <c r="P229" s="75"/>
      <c r="Q229" s="17"/>
      <c r="R229" s="17">
        <v>0</v>
      </c>
      <c r="S229" s="17"/>
      <c r="T229" s="17"/>
      <c r="U229" s="75"/>
      <c r="V229" s="17"/>
      <c r="W229" s="17">
        <v>0</v>
      </c>
      <c r="X229" s="17"/>
      <c r="Y229" s="17"/>
      <c r="Z229" s="75"/>
      <c r="AA229" s="17"/>
      <c r="AB229" s="17">
        <v>0</v>
      </c>
      <c r="AC229" s="17"/>
      <c r="AD229" s="17"/>
      <c r="AE229" s="75"/>
      <c r="AF229" s="17"/>
      <c r="AG229" s="17">
        <v>0</v>
      </c>
      <c r="AH229" s="17"/>
      <c r="AI229" s="17"/>
      <c r="AJ229" s="75"/>
      <c r="AK229" s="17"/>
      <c r="AL229" s="17">
        <v>0</v>
      </c>
      <c r="AM229" s="17"/>
      <c r="AN229" s="17"/>
      <c r="AO229" s="75"/>
      <c r="AP229" s="17"/>
      <c r="AQ229" s="17">
        <v>0</v>
      </c>
      <c r="AR229" s="17"/>
      <c r="AS229" s="17"/>
      <c r="AT229" s="75"/>
      <c r="AU229" s="17"/>
      <c r="AV229" s="17">
        <v>0</v>
      </c>
      <c r="AW229" s="17"/>
      <c r="AX229" s="17"/>
      <c r="AY229" s="75"/>
      <c r="AZ229" s="17"/>
      <c r="BA229" s="17">
        <v>0</v>
      </c>
      <c r="BB229" s="17"/>
      <c r="BC229" s="17"/>
      <c r="BD229" s="75"/>
      <c r="BE229" s="17"/>
      <c r="BF229" s="17">
        <v>0</v>
      </c>
      <c r="BG229" s="17"/>
      <c r="BH229" s="17"/>
      <c r="BI229" s="75"/>
      <c r="BJ229" s="17"/>
      <c r="BK229" s="17">
        <v>0</v>
      </c>
      <c r="BL229" s="17"/>
      <c r="BM229" s="17"/>
      <c r="BN229" s="75"/>
      <c r="BO229" s="17"/>
      <c r="BP229" s="17">
        <v>0</v>
      </c>
      <c r="BQ229" s="17"/>
      <c r="BR229" s="17"/>
      <c r="BS229" s="75"/>
      <c r="BT229" s="17"/>
      <c r="BU229" s="17">
        <v>0</v>
      </c>
      <c r="BV229" s="17"/>
      <c r="BW229" s="17"/>
      <c r="BX229" s="75"/>
      <c r="BY229" s="17"/>
      <c r="BZ229" s="17">
        <v>0</v>
      </c>
      <c r="CA229" s="17"/>
      <c r="CB229" s="17"/>
      <c r="CC229" s="75"/>
      <c r="CD229" s="17"/>
      <c r="CE229" s="17">
        <v>0</v>
      </c>
      <c r="CF229" s="17"/>
      <c r="CG229" s="17"/>
      <c r="CH229" s="75"/>
      <c r="CI229" s="17"/>
      <c r="CJ229" s="17">
        <v>0</v>
      </c>
      <c r="CK229" s="17"/>
      <c r="CL229" s="17"/>
      <c r="CM229" s="75"/>
      <c r="CN229" s="17"/>
      <c r="CO229" s="17">
        <v>0</v>
      </c>
      <c r="CP229" s="17"/>
      <c r="CQ229" s="17"/>
      <c r="CR229" s="75"/>
      <c r="CS229" s="17"/>
      <c r="CT229" s="17">
        <v>0</v>
      </c>
      <c r="CU229" s="17"/>
      <c r="CV229" s="17"/>
      <c r="CW229" s="75"/>
      <c r="CX229" s="17"/>
      <c r="CY229" s="17">
        <v>0</v>
      </c>
      <c r="CZ229" s="17"/>
      <c r="DA229" s="17"/>
      <c r="DB229" s="75"/>
      <c r="DC229" s="17"/>
      <c r="DD229" s="17">
        <v>0</v>
      </c>
      <c r="DE229" s="17"/>
      <c r="DF229" s="17"/>
      <c r="DG229" s="75"/>
      <c r="DH229" s="17"/>
      <c r="DI229" s="17">
        <v>0</v>
      </c>
      <c r="DJ229" s="17"/>
      <c r="DK229" s="17"/>
      <c r="DL229" s="75"/>
      <c r="DM229" s="17"/>
      <c r="DN229" s="17">
        <v>0</v>
      </c>
      <c r="DO229" s="17"/>
      <c r="DP229" s="17"/>
      <c r="DQ229" s="75"/>
      <c r="DR229" s="17"/>
      <c r="DS229" s="17">
        <v>0</v>
      </c>
      <c r="DT229" s="17"/>
      <c r="DU229" s="17"/>
      <c r="DV229" s="75"/>
      <c r="DW229" s="17"/>
      <c r="DX229" s="17">
        <v>0</v>
      </c>
      <c r="DY229" s="17"/>
      <c r="DZ229" s="17"/>
      <c r="EA229" s="75"/>
      <c r="EB229" s="17"/>
      <c r="EC229" s="17">
        <v>0</v>
      </c>
      <c r="ED229" s="17"/>
      <c r="EE229" s="17"/>
      <c r="EF229" s="75"/>
      <c r="EG229" s="17"/>
      <c r="EH229" s="17">
        <v>0</v>
      </c>
      <c r="EI229" s="17"/>
      <c r="EJ229" s="20"/>
      <c r="EK229" s="315"/>
      <c r="EL229" s="17"/>
      <c r="EM229" s="17">
        <v>0</v>
      </c>
      <c r="EP229" s="200"/>
    </row>
    <row r="230" spans="4:146" hidden="1" x14ac:dyDescent="0.3">
      <c r="D230" s="151" t="s">
        <v>416</v>
      </c>
      <c r="F230" s="402"/>
      <c r="G230" s="406"/>
      <c r="H230" s="474">
        <v>0</v>
      </c>
      <c r="I230" s="475"/>
      <c r="J230" s="20"/>
      <c r="K230" s="315"/>
      <c r="L230" s="476"/>
      <c r="M230" s="474">
        <v>0</v>
      </c>
      <c r="N230" s="475"/>
      <c r="O230" s="20"/>
      <c r="P230" s="315"/>
      <c r="Q230" s="476"/>
      <c r="R230" s="474">
        <v>0</v>
      </c>
      <c r="S230" s="475"/>
      <c r="T230" s="20"/>
      <c r="U230" s="315"/>
      <c r="V230" s="476"/>
      <c r="W230" s="474">
        <v>0</v>
      </c>
      <c r="X230" s="475"/>
      <c r="Y230" s="20"/>
      <c r="Z230" s="315"/>
      <c r="AA230" s="476"/>
      <c r="AB230" s="474">
        <v>0</v>
      </c>
      <c r="AC230" s="475"/>
      <c r="AD230" s="20"/>
      <c r="AE230" s="315"/>
      <c r="AF230" s="476"/>
      <c r="AG230" s="474">
        <v>0</v>
      </c>
      <c r="AH230" s="475"/>
      <c r="AI230" s="20"/>
      <c r="AJ230" s="315"/>
      <c r="AK230" s="476"/>
      <c r="AL230" s="474">
        <v>0</v>
      </c>
      <c r="AM230" s="475"/>
      <c r="AN230" s="20"/>
      <c r="AO230" s="315"/>
      <c r="AP230" s="476"/>
      <c r="AQ230" s="474">
        <v>0</v>
      </c>
      <c r="AR230" s="475"/>
      <c r="AS230" s="20"/>
      <c r="AT230" s="315"/>
      <c r="AU230" s="476"/>
      <c r="AV230" s="474">
        <v>0</v>
      </c>
      <c r="AW230" s="475"/>
      <c r="AX230" s="20"/>
      <c r="AY230" s="315"/>
      <c r="AZ230" s="476"/>
      <c r="BA230" s="474">
        <v>0</v>
      </c>
      <c r="BB230" s="475"/>
      <c r="BC230" s="20"/>
      <c r="BD230" s="315"/>
      <c r="BE230" s="476"/>
      <c r="BF230" s="474">
        <v>0</v>
      </c>
      <c r="BG230" s="475"/>
      <c r="BH230" s="20"/>
      <c r="BI230" s="315"/>
      <c r="BJ230" s="476"/>
      <c r="BK230" s="474">
        <v>0</v>
      </c>
      <c r="BL230" s="475"/>
      <c r="BM230" s="20"/>
      <c r="BN230" s="315"/>
      <c r="BO230" s="476"/>
      <c r="BP230" s="474">
        <v>0</v>
      </c>
      <c r="BQ230" s="475"/>
      <c r="BR230" s="20"/>
      <c r="BS230" s="315"/>
      <c r="BT230" s="476"/>
      <c r="BU230" s="474">
        <v>0</v>
      </c>
      <c r="BV230" s="475"/>
      <c r="BW230" s="20"/>
      <c r="BX230" s="315"/>
      <c r="BY230" s="476"/>
      <c r="BZ230" s="474">
        <v>0</v>
      </c>
      <c r="CA230" s="475"/>
      <c r="CB230" s="20"/>
      <c r="CC230" s="315"/>
      <c r="CD230" s="476"/>
      <c r="CE230" s="474">
        <v>0</v>
      </c>
      <c r="CF230" s="475"/>
      <c r="CG230" s="20"/>
      <c r="CH230" s="315"/>
      <c r="CI230" s="476"/>
      <c r="CJ230" s="474">
        <v>0</v>
      </c>
      <c r="CK230" s="475"/>
      <c r="CL230" s="20"/>
      <c r="CM230" s="315"/>
      <c r="CN230" s="476"/>
      <c r="CO230" s="474">
        <v>0</v>
      </c>
      <c r="CP230" s="475"/>
      <c r="CQ230" s="20"/>
      <c r="CR230" s="315"/>
      <c r="CS230" s="476"/>
      <c r="CT230" s="474">
        <v>0</v>
      </c>
      <c r="CU230" s="475"/>
      <c r="CV230" s="20"/>
      <c r="CW230" s="315"/>
      <c r="CX230" s="476"/>
      <c r="CY230" s="474">
        <v>0</v>
      </c>
      <c r="CZ230" s="475"/>
      <c r="DA230" s="20"/>
      <c r="DB230" s="315"/>
      <c r="DC230" s="476"/>
      <c r="DD230" s="474">
        <v>0</v>
      </c>
      <c r="DE230" s="475"/>
      <c r="DF230" s="20"/>
      <c r="DG230" s="315"/>
      <c r="DH230" s="476"/>
      <c r="DI230" s="474">
        <v>0</v>
      </c>
      <c r="DJ230" s="475"/>
      <c r="DK230" s="20"/>
      <c r="DL230" s="315"/>
      <c r="DM230" s="476"/>
      <c r="DN230" s="474">
        <v>0</v>
      </c>
      <c r="DO230" s="475"/>
      <c r="DP230" s="20"/>
      <c r="DQ230" s="315"/>
      <c r="DR230" s="476"/>
      <c r="DS230" s="474">
        <v>0</v>
      </c>
      <c r="DT230" s="475"/>
      <c r="DU230" s="20"/>
      <c r="DV230" s="315"/>
      <c r="DW230" s="476"/>
      <c r="DX230" s="474">
        <v>0</v>
      </c>
      <c r="DY230" s="475"/>
      <c r="DZ230" s="20"/>
      <c r="EA230" s="315"/>
      <c r="EB230" s="476"/>
      <c r="EC230" s="474">
        <v>0</v>
      </c>
      <c r="ED230" s="475"/>
      <c r="EE230" s="20"/>
      <c r="EF230" s="315"/>
      <c r="EG230" s="476"/>
      <c r="EH230" s="474">
        <v>0</v>
      </c>
      <c r="EI230" s="475"/>
      <c r="EJ230" s="20"/>
      <c r="EK230" s="315"/>
      <c r="EL230" s="476"/>
      <c r="EM230" s="474">
        <v>0</v>
      </c>
      <c r="EN230" s="475"/>
      <c r="EP230" s="151"/>
    </row>
    <row r="231" spans="4:146" hidden="1" x14ac:dyDescent="0.3">
      <c r="D231" s="151" t="s">
        <v>528</v>
      </c>
      <c r="F231" s="402"/>
      <c r="G231" s="402"/>
      <c r="H231" s="20">
        <v>0</v>
      </c>
      <c r="I231" s="19"/>
      <c r="J231" s="20"/>
      <c r="K231" s="315"/>
      <c r="L231" s="315"/>
      <c r="M231" s="20">
        <v>0</v>
      </c>
      <c r="N231" s="19"/>
      <c r="O231" s="20"/>
      <c r="P231" s="315"/>
      <c r="Q231" s="315"/>
      <c r="R231" s="20">
        <v>0</v>
      </c>
      <c r="S231" s="19"/>
      <c r="T231" s="20"/>
      <c r="U231" s="315"/>
      <c r="V231" s="315"/>
      <c r="W231" s="20">
        <v>0</v>
      </c>
      <c r="X231" s="19"/>
      <c r="Y231" s="20"/>
      <c r="Z231" s="315"/>
      <c r="AA231" s="315"/>
      <c r="AB231" s="20">
        <v>0</v>
      </c>
      <c r="AC231" s="19"/>
      <c r="AD231" s="20"/>
      <c r="AE231" s="315"/>
      <c r="AF231" s="315"/>
      <c r="AG231" s="20">
        <v>0</v>
      </c>
      <c r="AH231" s="19"/>
      <c r="AI231" s="20"/>
      <c r="AJ231" s="315"/>
      <c r="AK231" s="315"/>
      <c r="AL231" s="20">
        <v>0</v>
      </c>
      <c r="AM231" s="19"/>
      <c r="AN231" s="20"/>
      <c r="AO231" s="315"/>
      <c r="AP231" s="315"/>
      <c r="AQ231" s="20">
        <v>0</v>
      </c>
      <c r="AR231" s="19"/>
      <c r="AS231" s="20"/>
      <c r="AT231" s="315"/>
      <c r="AU231" s="315"/>
      <c r="AV231" s="20">
        <v>0</v>
      </c>
      <c r="AW231" s="19"/>
      <c r="AX231" s="20"/>
      <c r="AY231" s="315"/>
      <c r="AZ231" s="315"/>
      <c r="BA231" s="20">
        <v>0</v>
      </c>
      <c r="BB231" s="19"/>
      <c r="BC231" s="20"/>
      <c r="BD231" s="315"/>
      <c r="BE231" s="315"/>
      <c r="BF231" s="20">
        <v>0</v>
      </c>
      <c r="BG231" s="19"/>
      <c r="BH231" s="20"/>
      <c r="BI231" s="315"/>
      <c r="BJ231" s="315"/>
      <c r="BK231" s="20">
        <v>0</v>
      </c>
      <c r="BL231" s="19"/>
      <c r="BM231" s="20"/>
      <c r="BN231" s="315"/>
      <c r="BO231" s="315"/>
      <c r="BP231" s="20">
        <v>0</v>
      </c>
      <c r="BQ231" s="19"/>
      <c r="BR231" s="20"/>
      <c r="BS231" s="315"/>
      <c r="BT231" s="315"/>
      <c r="BU231" s="20">
        <v>0</v>
      </c>
      <c r="BV231" s="19"/>
      <c r="BW231" s="20"/>
      <c r="BX231" s="315"/>
      <c r="BY231" s="315"/>
      <c r="BZ231" s="20">
        <v>0</v>
      </c>
      <c r="CA231" s="19"/>
      <c r="CB231" s="20"/>
      <c r="CC231" s="315"/>
      <c r="CD231" s="315"/>
      <c r="CE231" s="20">
        <v>0</v>
      </c>
      <c r="CF231" s="19"/>
      <c r="CG231" s="20"/>
      <c r="CH231" s="315"/>
      <c r="CI231" s="315"/>
      <c r="CJ231" s="20">
        <v>0</v>
      </c>
      <c r="CK231" s="19"/>
      <c r="CL231" s="20"/>
      <c r="CM231" s="315"/>
      <c r="CN231" s="315"/>
      <c r="CO231" s="20">
        <v>0</v>
      </c>
      <c r="CP231" s="19"/>
      <c r="CQ231" s="20"/>
      <c r="CR231" s="315"/>
      <c r="CS231" s="315"/>
      <c r="CT231" s="20">
        <v>0</v>
      </c>
      <c r="CU231" s="19"/>
      <c r="CV231" s="20"/>
      <c r="CW231" s="315"/>
      <c r="CX231" s="315"/>
      <c r="CY231" s="20">
        <v>0</v>
      </c>
      <c r="CZ231" s="19"/>
      <c r="DA231" s="20"/>
      <c r="DB231" s="315"/>
      <c r="DC231" s="315"/>
      <c r="DD231" s="20">
        <v>0</v>
      </c>
      <c r="DE231" s="19"/>
      <c r="DF231" s="20"/>
      <c r="DG231" s="315"/>
      <c r="DH231" s="315"/>
      <c r="DI231" s="20">
        <v>0</v>
      </c>
      <c r="DJ231" s="19"/>
      <c r="DK231" s="20"/>
      <c r="DL231" s="315"/>
      <c r="DM231" s="315"/>
      <c r="DN231" s="20">
        <v>0</v>
      </c>
      <c r="DO231" s="19"/>
      <c r="DP231" s="20"/>
      <c r="DQ231" s="315"/>
      <c r="DR231" s="315"/>
      <c r="DS231" s="20">
        <v>0</v>
      </c>
      <c r="DT231" s="19"/>
      <c r="DU231" s="20"/>
      <c r="DV231" s="315"/>
      <c r="DW231" s="315"/>
      <c r="DX231" s="20">
        <v>0</v>
      </c>
      <c r="DY231" s="19"/>
      <c r="DZ231" s="20"/>
      <c r="EA231" s="315"/>
      <c r="EB231" s="315"/>
      <c r="EC231" s="20">
        <v>0</v>
      </c>
      <c r="ED231" s="19"/>
      <c r="EE231" s="20"/>
      <c r="EF231" s="315"/>
      <c r="EG231" s="315"/>
      <c r="EH231" s="20">
        <v>0</v>
      </c>
      <c r="EI231" s="19"/>
      <c r="EJ231" s="20"/>
      <c r="EK231" s="315"/>
      <c r="EL231" s="315"/>
      <c r="EM231" s="20">
        <v>0</v>
      </c>
      <c r="EN231" s="19"/>
      <c r="EP231" s="151"/>
    </row>
    <row r="232" spans="4:146" hidden="1" x14ac:dyDescent="0.3">
      <c r="D232" s="151" t="s">
        <v>529</v>
      </c>
      <c r="F232" s="402"/>
      <c r="G232" s="419"/>
      <c r="H232" s="6">
        <v>0</v>
      </c>
      <c r="I232" s="5"/>
      <c r="J232" s="20"/>
      <c r="K232" s="315"/>
      <c r="L232" s="483"/>
      <c r="M232" s="6">
        <v>0</v>
      </c>
      <c r="N232" s="5"/>
      <c r="O232" s="20"/>
      <c r="P232" s="315"/>
      <c r="Q232" s="483"/>
      <c r="R232" s="6">
        <v>0</v>
      </c>
      <c r="S232" s="5"/>
      <c r="T232" s="20"/>
      <c r="U232" s="315"/>
      <c r="V232" s="483"/>
      <c r="W232" s="6">
        <v>0</v>
      </c>
      <c r="X232" s="5"/>
      <c r="Y232" s="20"/>
      <c r="Z232" s="315"/>
      <c r="AA232" s="483"/>
      <c r="AB232" s="6">
        <v>0</v>
      </c>
      <c r="AC232" s="5"/>
      <c r="AD232" s="20"/>
      <c r="AE232" s="315"/>
      <c r="AF232" s="483"/>
      <c r="AG232" s="6">
        <v>0</v>
      </c>
      <c r="AH232" s="5"/>
      <c r="AI232" s="20"/>
      <c r="AJ232" s="315"/>
      <c r="AK232" s="483"/>
      <c r="AL232" s="6">
        <v>0</v>
      </c>
      <c r="AM232" s="5"/>
      <c r="AN232" s="20"/>
      <c r="AO232" s="315"/>
      <c r="AP232" s="483"/>
      <c r="AQ232" s="6">
        <v>0</v>
      </c>
      <c r="AR232" s="5"/>
      <c r="AS232" s="20"/>
      <c r="AT232" s="315"/>
      <c r="AU232" s="483"/>
      <c r="AV232" s="6">
        <v>0</v>
      </c>
      <c r="AW232" s="5"/>
      <c r="AX232" s="20"/>
      <c r="AY232" s="315"/>
      <c r="AZ232" s="483"/>
      <c r="BA232" s="6">
        <v>0</v>
      </c>
      <c r="BB232" s="5"/>
      <c r="BC232" s="20"/>
      <c r="BD232" s="315"/>
      <c r="BE232" s="483"/>
      <c r="BF232" s="6">
        <v>0</v>
      </c>
      <c r="BG232" s="5"/>
      <c r="BH232" s="20"/>
      <c r="BI232" s="315"/>
      <c r="BJ232" s="483"/>
      <c r="BK232" s="6">
        <v>0</v>
      </c>
      <c r="BL232" s="5"/>
      <c r="BM232" s="20"/>
      <c r="BN232" s="315"/>
      <c r="BO232" s="483"/>
      <c r="BP232" s="6">
        <v>0</v>
      </c>
      <c r="BQ232" s="5"/>
      <c r="BR232" s="20"/>
      <c r="BS232" s="315"/>
      <c r="BT232" s="483"/>
      <c r="BU232" s="6">
        <v>0</v>
      </c>
      <c r="BV232" s="5"/>
      <c r="BW232" s="20"/>
      <c r="BX232" s="315"/>
      <c r="BY232" s="483"/>
      <c r="BZ232" s="6">
        <v>0</v>
      </c>
      <c r="CA232" s="5"/>
      <c r="CB232" s="20"/>
      <c r="CC232" s="315"/>
      <c r="CD232" s="483"/>
      <c r="CE232" s="6">
        <v>0</v>
      </c>
      <c r="CF232" s="5"/>
      <c r="CG232" s="20"/>
      <c r="CH232" s="315"/>
      <c r="CI232" s="483"/>
      <c r="CJ232" s="6">
        <v>0</v>
      </c>
      <c r="CK232" s="5"/>
      <c r="CL232" s="20"/>
      <c r="CM232" s="315"/>
      <c r="CN232" s="483"/>
      <c r="CO232" s="6">
        <v>0</v>
      </c>
      <c r="CP232" s="5"/>
      <c r="CQ232" s="20"/>
      <c r="CR232" s="315"/>
      <c r="CS232" s="483"/>
      <c r="CT232" s="6">
        <v>0</v>
      </c>
      <c r="CU232" s="5"/>
      <c r="CV232" s="20"/>
      <c r="CW232" s="315"/>
      <c r="CX232" s="483"/>
      <c r="CY232" s="6">
        <v>0</v>
      </c>
      <c r="CZ232" s="5"/>
      <c r="DA232" s="20"/>
      <c r="DB232" s="315"/>
      <c r="DC232" s="483"/>
      <c r="DD232" s="6">
        <v>0</v>
      </c>
      <c r="DE232" s="5"/>
      <c r="DF232" s="20"/>
      <c r="DG232" s="315"/>
      <c r="DH232" s="483"/>
      <c r="DI232" s="6">
        <v>0</v>
      </c>
      <c r="DJ232" s="5"/>
      <c r="DK232" s="20"/>
      <c r="DL232" s="315"/>
      <c r="DM232" s="483"/>
      <c r="DN232" s="6">
        <v>0</v>
      </c>
      <c r="DO232" s="5"/>
      <c r="DP232" s="20"/>
      <c r="DQ232" s="315"/>
      <c r="DR232" s="483"/>
      <c r="DS232" s="6">
        <v>0</v>
      </c>
      <c r="DT232" s="5"/>
      <c r="DU232" s="20"/>
      <c r="DV232" s="315"/>
      <c r="DW232" s="483"/>
      <c r="DX232" s="6">
        <v>0</v>
      </c>
      <c r="DY232" s="5"/>
      <c r="DZ232" s="20"/>
      <c r="EA232" s="315"/>
      <c r="EB232" s="483"/>
      <c r="EC232" s="6">
        <v>0</v>
      </c>
      <c r="ED232" s="5"/>
      <c r="EE232" s="20"/>
      <c r="EF232" s="315"/>
      <c r="EG232" s="483"/>
      <c r="EH232" s="6">
        <v>0</v>
      </c>
      <c r="EI232" s="5"/>
      <c r="EJ232" s="20"/>
      <c r="EK232" s="315"/>
      <c r="EL232" s="483"/>
      <c r="EM232" s="6">
        <v>0</v>
      </c>
      <c r="EN232" s="5"/>
      <c r="EP232" s="151"/>
    </row>
    <row r="233" spans="4:146" hidden="1" x14ac:dyDescent="0.3">
      <c r="D233" s="151"/>
      <c r="F233" s="402"/>
      <c r="H233" s="20"/>
      <c r="I233" s="20"/>
      <c r="J233" s="20"/>
      <c r="K233" s="315"/>
      <c r="L233" s="20"/>
      <c r="M233" s="20"/>
      <c r="N233" s="20"/>
      <c r="O233" s="20"/>
      <c r="P233" s="315"/>
      <c r="Q233" s="20"/>
      <c r="R233" s="20"/>
      <c r="S233" s="20"/>
      <c r="T233" s="20"/>
      <c r="U233" s="315"/>
      <c r="V233" s="20"/>
      <c r="W233" s="20"/>
      <c r="X233" s="20"/>
      <c r="Y233" s="20"/>
      <c r="Z233" s="315"/>
      <c r="AA233" s="20"/>
      <c r="AB233" s="20"/>
      <c r="AC233" s="20"/>
      <c r="AD233" s="20"/>
      <c r="AE233" s="315"/>
      <c r="AF233" s="20"/>
      <c r="AG233" s="20"/>
      <c r="AH233" s="20"/>
      <c r="AI233" s="20"/>
      <c r="AJ233" s="315"/>
      <c r="AK233" s="20"/>
      <c r="AL233" s="20"/>
      <c r="AM233" s="20"/>
      <c r="AN233" s="20"/>
      <c r="AO233" s="315"/>
      <c r="AP233" s="20"/>
      <c r="AQ233" s="20"/>
      <c r="AR233" s="20"/>
      <c r="AS233" s="20"/>
      <c r="AT233" s="315"/>
      <c r="AU233" s="20"/>
      <c r="AV233" s="20"/>
      <c r="AW233" s="20"/>
      <c r="AX233" s="20"/>
      <c r="AY233" s="315"/>
      <c r="AZ233" s="20"/>
      <c r="BA233" s="20"/>
      <c r="BB233" s="20"/>
      <c r="BC233" s="20"/>
      <c r="BD233" s="315"/>
      <c r="BE233" s="20"/>
      <c r="BF233" s="20"/>
      <c r="BG233" s="20"/>
      <c r="BH233" s="20"/>
      <c r="BI233" s="315"/>
      <c r="BJ233" s="20"/>
      <c r="BK233" s="20"/>
      <c r="BL233" s="20"/>
      <c r="BM233" s="20"/>
      <c r="BN233" s="315"/>
      <c r="BO233" s="20"/>
      <c r="BP233" s="20"/>
      <c r="BQ233" s="20"/>
      <c r="BR233" s="20"/>
      <c r="BS233" s="315"/>
      <c r="BT233" s="20"/>
      <c r="BU233" s="20"/>
      <c r="BV233" s="20"/>
      <c r="BW233" s="20"/>
      <c r="BX233" s="315"/>
      <c r="BY233" s="20"/>
      <c r="BZ233" s="20"/>
      <c r="CA233" s="20"/>
      <c r="CB233" s="20"/>
      <c r="CC233" s="315"/>
      <c r="CD233" s="20"/>
      <c r="CE233" s="20"/>
      <c r="CF233" s="20"/>
      <c r="CG233" s="20"/>
      <c r="CH233" s="315"/>
      <c r="CI233" s="20"/>
      <c r="CJ233" s="20"/>
      <c r="CK233" s="20"/>
      <c r="CL233" s="20"/>
      <c r="CM233" s="315"/>
      <c r="CN233" s="20"/>
      <c r="CO233" s="20"/>
      <c r="CP233" s="20"/>
      <c r="CQ233" s="20"/>
      <c r="CR233" s="315"/>
      <c r="CS233" s="20"/>
      <c r="CT233" s="20"/>
      <c r="CU233" s="20"/>
      <c r="CV233" s="20"/>
      <c r="CW233" s="315"/>
      <c r="CX233" s="20"/>
      <c r="CY233" s="20"/>
      <c r="CZ233" s="20"/>
      <c r="DA233" s="20"/>
      <c r="DB233" s="315"/>
      <c r="DC233" s="20"/>
      <c r="DD233" s="20"/>
      <c r="DE233" s="20"/>
      <c r="DF233" s="20"/>
      <c r="DG233" s="315"/>
      <c r="DH233" s="20"/>
      <c r="DI233" s="20"/>
      <c r="DJ233" s="20"/>
      <c r="DK233" s="20"/>
      <c r="DL233" s="315"/>
      <c r="DM233" s="20"/>
      <c r="DN233" s="20"/>
      <c r="DO233" s="20"/>
      <c r="DP233" s="20"/>
      <c r="DQ233" s="315"/>
      <c r="DR233" s="20"/>
      <c r="DS233" s="20"/>
      <c r="DT233" s="20"/>
      <c r="DU233" s="20"/>
      <c r="DV233" s="315"/>
      <c r="DW233" s="20"/>
      <c r="DX233" s="20"/>
      <c r="DY233" s="20"/>
      <c r="DZ233" s="20"/>
      <c r="EA233" s="315"/>
      <c r="EB233" s="20"/>
      <c r="EC233" s="20"/>
      <c r="ED233" s="20"/>
      <c r="EE233" s="20"/>
      <c r="EF233" s="315"/>
      <c r="EG233" s="20"/>
      <c r="EH233" s="20"/>
      <c r="EI233" s="20"/>
      <c r="EJ233" s="20"/>
      <c r="EK233" s="315"/>
      <c r="EL233" s="20"/>
      <c r="EM233" s="20"/>
      <c r="EP233" s="151"/>
    </row>
    <row r="234" spans="4:146" hidden="1" x14ac:dyDescent="0.3">
      <c r="D234" s="151" t="s">
        <v>530</v>
      </c>
      <c r="F234" s="402"/>
      <c r="H234" s="20">
        <v>0</v>
      </c>
      <c r="I234" s="20"/>
      <c r="J234" s="20"/>
      <c r="K234" s="315"/>
      <c r="L234" s="20"/>
      <c r="M234" s="20">
        <v>0</v>
      </c>
      <c r="N234" s="20"/>
      <c r="O234" s="20"/>
      <c r="P234" s="315"/>
      <c r="Q234" s="20"/>
      <c r="R234" s="20">
        <v>0</v>
      </c>
      <c r="S234" s="20"/>
      <c r="T234" s="20"/>
      <c r="U234" s="315"/>
      <c r="V234" s="20"/>
      <c r="W234" s="20">
        <v>0</v>
      </c>
      <c r="X234" s="20"/>
      <c r="Y234" s="20"/>
      <c r="Z234" s="315"/>
      <c r="AA234" s="20"/>
      <c r="AB234" s="20">
        <v>0</v>
      </c>
      <c r="AC234" s="20"/>
      <c r="AD234" s="20"/>
      <c r="AE234" s="315"/>
      <c r="AF234" s="20"/>
      <c r="AG234" s="20">
        <v>0</v>
      </c>
      <c r="AH234" s="20"/>
      <c r="AI234" s="20"/>
      <c r="AJ234" s="315"/>
      <c r="AK234" s="20"/>
      <c r="AL234" s="20">
        <v>0</v>
      </c>
      <c r="AM234" s="20"/>
      <c r="AN234" s="20"/>
      <c r="AO234" s="315"/>
      <c r="AP234" s="20"/>
      <c r="AQ234" s="20">
        <v>0</v>
      </c>
      <c r="AR234" s="20"/>
      <c r="AS234" s="20"/>
      <c r="AT234" s="315"/>
      <c r="AU234" s="20"/>
      <c r="AV234" s="20">
        <v>0</v>
      </c>
      <c r="AW234" s="20"/>
      <c r="AX234" s="20"/>
      <c r="AY234" s="315"/>
      <c r="AZ234" s="20"/>
      <c r="BA234" s="20">
        <v>0</v>
      </c>
      <c r="BB234" s="20"/>
      <c r="BC234" s="20"/>
      <c r="BD234" s="315"/>
      <c r="BE234" s="20"/>
      <c r="BF234" s="20">
        <v>0</v>
      </c>
      <c r="BG234" s="20"/>
      <c r="BH234" s="20"/>
      <c r="BI234" s="315"/>
      <c r="BJ234" s="20"/>
      <c r="BK234" s="20">
        <v>0</v>
      </c>
      <c r="BL234" s="20"/>
      <c r="BM234" s="20"/>
      <c r="BN234" s="315"/>
      <c r="BO234" s="20"/>
      <c r="BP234" s="20">
        <v>0</v>
      </c>
      <c r="BQ234" s="20"/>
      <c r="BR234" s="20"/>
      <c r="BS234" s="315"/>
      <c r="BT234" s="20"/>
      <c r="BU234" s="20">
        <v>0</v>
      </c>
      <c r="BV234" s="20"/>
      <c r="BW234" s="20"/>
      <c r="BX234" s="315"/>
      <c r="BY234" s="20"/>
      <c r="BZ234" s="20">
        <v>0</v>
      </c>
      <c r="CA234" s="20"/>
      <c r="CB234" s="20"/>
      <c r="CC234" s="315"/>
      <c r="CD234" s="20"/>
      <c r="CE234" s="20">
        <v>0</v>
      </c>
      <c r="CF234" s="20"/>
      <c r="CG234" s="20"/>
      <c r="CH234" s="315"/>
      <c r="CI234" s="20"/>
      <c r="CJ234" s="20">
        <v>0</v>
      </c>
      <c r="CK234" s="20"/>
      <c r="CL234" s="20"/>
      <c r="CM234" s="315"/>
      <c r="CN234" s="20"/>
      <c r="CO234" s="20">
        <v>0</v>
      </c>
      <c r="CP234" s="20"/>
      <c r="CQ234" s="20"/>
      <c r="CR234" s="315"/>
      <c r="CS234" s="20"/>
      <c r="CT234" s="20">
        <v>0</v>
      </c>
      <c r="CU234" s="20"/>
      <c r="CV234" s="20"/>
      <c r="CW234" s="315"/>
      <c r="CX234" s="20"/>
      <c r="CY234" s="20">
        <v>0</v>
      </c>
      <c r="CZ234" s="20"/>
      <c r="DA234" s="20"/>
      <c r="DB234" s="315"/>
      <c r="DC234" s="20"/>
      <c r="DD234" s="20">
        <v>0</v>
      </c>
      <c r="DE234" s="20"/>
      <c r="DF234" s="20"/>
      <c r="DG234" s="315"/>
      <c r="DH234" s="20"/>
      <c r="DI234" s="20">
        <v>0</v>
      </c>
      <c r="DJ234" s="20"/>
      <c r="DK234" s="20"/>
      <c r="DL234" s="315"/>
      <c r="DM234" s="20"/>
      <c r="DN234" s="20">
        <v>0</v>
      </c>
      <c r="DO234" s="20"/>
      <c r="DP234" s="20"/>
      <c r="DQ234" s="315"/>
      <c r="DR234" s="20"/>
      <c r="DS234" s="20">
        <v>0</v>
      </c>
      <c r="DT234" s="20"/>
      <c r="DU234" s="20"/>
      <c r="DV234" s="315"/>
      <c r="DW234" s="20"/>
      <c r="DX234" s="20">
        <v>0</v>
      </c>
      <c r="DY234" s="20"/>
      <c r="DZ234" s="20"/>
      <c r="EA234" s="315"/>
      <c r="EB234" s="20"/>
      <c r="EC234" s="20">
        <v>0</v>
      </c>
      <c r="ED234" s="20"/>
      <c r="EE234" s="20"/>
      <c r="EF234" s="315"/>
      <c r="EG234" s="20"/>
      <c r="EH234" s="20">
        <v>0</v>
      </c>
      <c r="EI234" s="20"/>
      <c r="EJ234" s="20"/>
      <c r="EK234" s="315"/>
      <c r="EL234" s="20"/>
      <c r="EM234" s="20">
        <v>0</v>
      </c>
      <c r="EP234" s="151"/>
    </row>
    <row r="235" spans="4:146" hidden="1" x14ac:dyDescent="0.3">
      <c r="D235" s="151" t="s">
        <v>416</v>
      </c>
      <c r="F235" s="402"/>
      <c r="G235" s="406"/>
      <c r="H235" s="474">
        <v>0</v>
      </c>
      <c r="I235" s="475"/>
      <c r="J235" s="20"/>
      <c r="K235" s="315"/>
      <c r="L235" s="476"/>
      <c r="M235" s="474">
        <v>0</v>
      </c>
      <c r="N235" s="475"/>
      <c r="O235" s="20"/>
      <c r="P235" s="315"/>
      <c r="Q235" s="476"/>
      <c r="R235" s="474">
        <v>0</v>
      </c>
      <c r="S235" s="475"/>
      <c r="T235" s="20"/>
      <c r="U235" s="315"/>
      <c r="V235" s="476"/>
      <c r="W235" s="474">
        <v>0</v>
      </c>
      <c r="X235" s="475"/>
      <c r="Y235" s="20"/>
      <c r="Z235" s="315"/>
      <c r="AA235" s="476"/>
      <c r="AB235" s="474">
        <v>0</v>
      </c>
      <c r="AC235" s="475"/>
      <c r="AD235" s="20"/>
      <c r="AE235" s="315"/>
      <c r="AF235" s="476"/>
      <c r="AG235" s="474">
        <v>0</v>
      </c>
      <c r="AH235" s="475"/>
      <c r="AI235" s="20"/>
      <c r="AJ235" s="315"/>
      <c r="AK235" s="476"/>
      <c r="AL235" s="474">
        <v>0</v>
      </c>
      <c r="AM235" s="475"/>
      <c r="AN235" s="20"/>
      <c r="AO235" s="315"/>
      <c r="AP235" s="476"/>
      <c r="AQ235" s="474">
        <v>0</v>
      </c>
      <c r="AR235" s="475"/>
      <c r="AS235" s="20"/>
      <c r="AT235" s="315"/>
      <c r="AU235" s="476"/>
      <c r="AV235" s="474">
        <v>0</v>
      </c>
      <c r="AW235" s="475"/>
      <c r="AX235" s="20"/>
      <c r="AY235" s="315"/>
      <c r="AZ235" s="476"/>
      <c r="BA235" s="474">
        <v>0</v>
      </c>
      <c r="BB235" s="475"/>
      <c r="BC235" s="20"/>
      <c r="BD235" s="315"/>
      <c r="BE235" s="476"/>
      <c r="BF235" s="474">
        <v>0</v>
      </c>
      <c r="BG235" s="475"/>
      <c r="BH235" s="20"/>
      <c r="BI235" s="315"/>
      <c r="BJ235" s="476"/>
      <c r="BK235" s="474">
        <v>0</v>
      </c>
      <c r="BL235" s="475"/>
      <c r="BM235" s="20"/>
      <c r="BN235" s="315"/>
      <c r="BO235" s="476"/>
      <c r="BP235" s="474">
        <v>0</v>
      </c>
      <c r="BQ235" s="475"/>
      <c r="BR235" s="20"/>
      <c r="BS235" s="315"/>
      <c r="BT235" s="476"/>
      <c r="BU235" s="474">
        <v>0</v>
      </c>
      <c r="BV235" s="475"/>
      <c r="BW235" s="20"/>
      <c r="BX235" s="315"/>
      <c r="BY235" s="476"/>
      <c r="BZ235" s="474">
        <v>0</v>
      </c>
      <c r="CA235" s="475"/>
      <c r="CB235" s="20"/>
      <c r="CC235" s="315"/>
      <c r="CD235" s="476"/>
      <c r="CE235" s="474">
        <v>0</v>
      </c>
      <c r="CF235" s="475"/>
      <c r="CG235" s="20"/>
      <c r="CH235" s="315"/>
      <c r="CI235" s="476"/>
      <c r="CJ235" s="474">
        <v>0</v>
      </c>
      <c r="CK235" s="475"/>
      <c r="CL235" s="20"/>
      <c r="CM235" s="315"/>
      <c r="CN235" s="476"/>
      <c r="CO235" s="474">
        <v>0</v>
      </c>
      <c r="CP235" s="475"/>
      <c r="CQ235" s="20"/>
      <c r="CR235" s="315"/>
      <c r="CS235" s="476"/>
      <c r="CT235" s="474">
        <v>0</v>
      </c>
      <c r="CU235" s="475"/>
      <c r="CV235" s="20"/>
      <c r="CW235" s="315"/>
      <c r="CX235" s="476"/>
      <c r="CY235" s="474">
        <v>0</v>
      </c>
      <c r="CZ235" s="475"/>
      <c r="DA235" s="20"/>
      <c r="DB235" s="315"/>
      <c r="DC235" s="476"/>
      <c r="DD235" s="474">
        <v>0</v>
      </c>
      <c r="DE235" s="475"/>
      <c r="DF235" s="20"/>
      <c r="DG235" s="315"/>
      <c r="DH235" s="476"/>
      <c r="DI235" s="474">
        <v>0</v>
      </c>
      <c r="DJ235" s="475"/>
      <c r="DK235" s="20"/>
      <c r="DL235" s="315"/>
      <c r="DM235" s="476"/>
      <c r="DN235" s="474">
        <v>0</v>
      </c>
      <c r="DO235" s="475"/>
      <c r="DP235" s="20"/>
      <c r="DQ235" s="315"/>
      <c r="DR235" s="476"/>
      <c r="DS235" s="474">
        <v>0</v>
      </c>
      <c r="DT235" s="475"/>
      <c r="DU235" s="20"/>
      <c r="DV235" s="315"/>
      <c r="DW235" s="476"/>
      <c r="DX235" s="474">
        <v>0</v>
      </c>
      <c r="DY235" s="475"/>
      <c r="DZ235" s="20"/>
      <c r="EA235" s="315"/>
      <c r="EB235" s="476"/>
      <c r="EC235" s="474">
        <v>0</v>
      </c>
      <c r="ED235" s="475"/>
      <c r="EE235" s="20"/>
      <c r="EF235" s="315"/>
      <c r="EG235" s="476"/>
      <c r="EH235" s="474">
        <v>0</v>
      </c>
      <c r="EI235" s="475"/>
      <c r="EJ235" s="20"/>
      <c r="EK235" s="315"/>
      <c r="EL235" s="476"/>
      <c r="EM235" s="474">
        <v>0</v>
      </c>
      <c r="EN235" s="407"/>
      <c r="EP235" s="151"/>
    </row>
    <row r="236" spans="4:146" hidden="1" x14ac:dyDescent="0.3">
      <c r="D236" s="151" t="s">
        <v>528</v>
      </c>
      <c r="F236" s="402"/>
      <c r="G236" s="402"/>
      <c r="H236" s="20">
        <v>0</v>
      </c>
      <c r="I236" s="19"/>
      <c r="J236" s="20"/>
      <c r="K236" s="315"/>
      <c r="L236" s="315"/>
      <c r="M236" s="20">
        <v>0</v>
      </c>
      <c r="N236" s="19"/>
      <c r="O236" s="20"/>
      <c r="P236" s="315"/>
      <c r="Q236" s="315"/>
      <c r="R236" s="20">
        <v>0</v>
      </c>
      <c r="S236" s="19"/>
      <c r="T236" s="20"/>
      <c r="U236" s="315"/>
      <c r="V236" s="315"/>
      <c r="W236" s="20">
        <v>0</v>
      </c>
      <c r="X236" s="19"/>
      <c r="Y236" s="20"/>
      <c r="Z236" s="315"/>
      <c r="AA236" s="315"/>
      <c r="AB236" s="20">
        <v>0</v>
      </c>
      <c r="AC236" s="19"/>
      <c r="AD236" s="20"/>
      <c r="AE236" s="315"/>
      <c r="AF236" s="315"/>
      <c r="AG236" s="20">
        <v>0</v>
      </c>
      <c r="AH236" s="19"/>
      <c r="AI236" s="20"/>
      <c r="AJ236" s="315"/>
      <c r="AK236" s="315"/>
      <c r="AL236" s="20">
        <v>0</v>
      </c>
      <c r="AM236" s="19"/>
      <c r="AN236" s="20"/>
      <c r="AO236" s="315"/>
      <c r="AP236" s="315"/>
      <c r="AQ236" s="20">
        <v>0</v>
      </c>
      <c r="AR236" s="19"/>
      <c r="AS236" s="20"/>
      <c r="AT236" s="315"/>
      <c r="AU236" s="315"/>
      <c r="AV236" s="20">
        <v>0</v>
      </c>
      <c r="AW236" s="19"/>
      <c r="AX236" s="20"/>
      <c r="AY236" s="315"/>
      <c r="AZ236" s="315"/>
      <c r="BA236" s="20">
        <v>0</v>
      </c>
      <c r="BB236" s="19"/>
      <c r="BC236" s="20"/>
      <c r="BD236" s="315"/>
      <c r="BE236" s="315"/>
      <c r="BF236" s="20">
        <v>0</v>
      </c>
      <c r="BG236" s="19"/>
      <c r="BH236" s="20"/>
      <c r="BI236" s="315"/>
      <c r="BJ236" s="315"/>
      <c r="BK236" s="20">
        <v>0</v>
      </c>
      <c r="BL236" s="19"/>
      <c r="BM236" s="20"/>
      <c r="BN236" s="315"/>
      <c r="BO236" s="315"/>
      <c r="BP236" s="20">
        <v>0</v>
      </c>
      <c r="BQ236" s="19"/>
      <c r="BR236" s="20"/>
      <c r="BS236" s="315"/>
      <c r="BT236" s="315"/>
      <c r="BU236" s="20">
        <v>0</v>
      </c>
      <c r="BV236" s="19"/>
      <c r="BW236" s="20"/>
      <c r="BX236" s="315"/>
      <c r="BY236" s="315"/>
      <c r="BZ236" s="20">
        <v>0</v>
      </c>
      <c r="CA236" s="19"/>
      <c r="CB236" s="20"/>
      <c r="CC236" s="315"/>
      <c r="CD236" s="315"/>
      <c r="CE236" s="20">
        <v>0</v>
      </c>
      <c r="CF236" s="19"/>
      <c r="CG236" s="20"/>
      <c r="CH236" s="315"/>
      <c r="CI236" s="315"/>
      <c r="CJ236" s="20">
        <v>0</v>
      </c>
      <c r="CK236" s="19"/>
      <c r="CL236" s="20"/>
      <c r="CM236" s="315"/>
      <c r="CN236" s="315"/>
      <c r="CO236" s="20">
        <v>0</v>
      </c>
      <c r="CP236" s="19"/>
      <c r="CQ236" s="20"/>
      <c r="CR236" s="315"/>
      <c r="CS236" s="315"/>
      <c r="CT236" s="20">
        <v>0</v>
      </c>
      <c r="CU236" s="19"/>
      <c r="CV236" s="20"/>
      <c r="CW236" s="315"/>
      <c r="CX236" s="315"/>
      <c r="CY236" s="20">
        <v>0</v>
      </c>
      <c r="CZ236" s="19"/>
      <c r="DA236" s="20"/>
      <c r="DB236" s="315"/>
      <c r="DC236" s="315"/>
      <c r="DD236" s="20">
        <v>0</v>
      </c>
      <c r="DE236" s="19"/>
      <c r="DF236" s="20"/>
      <c r="DG236" s="315"/>
      <c r="DH236" s="315"/>
      <c r="DI236" s="20">
        <v>0</v>
      </c>
      <c r="DJ236" s="19"/>
      <c r="DK236" s="20"/>
      <c r="DL236" s="315"/>
      <c r="DM236" s="315"/>
      <c r="DN236" s="20">
        <v>0</v>
      </c>
      <c r="DO236" s="19"/>
      <c r="DP236" s="20"/>
      <c r="DQ236" s="315"/>
      <c r="DR236" s="315"/>
      <c r="DS236" s="20">
        <v>0</v>
      </c>
      <c r="DT236" s="19"/>
      <c r="DU236" s="20"/>
      <c r="DV236" s="315"/>
      <c r="DW236" s="315"/>
      <c r="DX236" s="20">
        <v>0</v>
      </c>
      <c r="DY236" s="19"/>
      <c r="DZ236" s="20"/>
      <c r="EA236" s="315"/>
      <c r="EB236" s="315"/>
      <c r="EC236" s="20">
        <v>0</v>
      </c>
      <c r="ED236" s="19"/>
      <c r="EE236" s="20"/>
      <c r="EF236" s="315"/>
      <c r="EG236" s="315"/>
      <c r="EH236" s="20">
        <v>0</v>
      </c>
      <c r="EI236" s="19"/>
      <c r="EJ236" s="20"/>
      <c r="EK236" s="315"/>
      <c r="EL236" s="315"/>
      <c r="EM236" s="20">
        <v>0</v>
      </c>
      <c r="EN236" s="413"/>
      <c r="EP236" s="151"/>
    </row>
    <row r="237" spans="4:146" hidden="1" x14ac:dyDescent="0.3">
      <c r="D237" s="151" t="s">
        <v>529</v>
      </c>
      <c r="F237" s="402"/>
      <c r="G237" s="419"/>
      <c r="H237" s="6">
        <v>0</v>
      </c>
      <c r="I237" s="5"/>
      <c r="J237" s="20"/>
      <c r="K237" s="315"/>
      <c r="L237" s="483"/>
      <c r="M237" s="6">
        <v>0</v>
      </c>
      <c r="N237" s="5"/>
      <c r="O237" s="20"/>
      <c r="P237" s="315"/>
      <c r="Q237" s="483"/>
      <c r="R237" s="6">
        <v>0</v>
      </c>
      <c r="S237" s="5"/>
      <c r="T237" s="20"/>
      <c r="U237" s="315"/>
      <c r="V237" s="483"/>
      <c r="W237" s="6">
        <v>0</v>
      </c>
      <c r="X237" s="5"/>
      <c r="Y237" s="20"/>
      <c r="Z237" s="315"/>
      <c r="AA237" s="483"/>
      <c r="AB237" s="6">
        <v>0</v>
      </c>
      <c r="AC237" s="5"/>
      <c r="AD237" s="20"/>
      <c r="AE237" s="315"/>
      <c r="AF237" s="483"/>
      <c r="AG237" s="6">
        <v>0</v>
      </c>
      <c r="AH237" s="5"/>
      <c r="AI237" s="20"/>
      <c r="AJ237" s="315"/>
      <c r="AK237" s="483"/>
      <c r="AL237" s="6">
        <v>0</v>
      </c>
      <c r="AM237" s="5"/>
      <c r="AN237" s="20"/>
      <c r="AO237" s="315"/>
      <c r="AP237" s="483"/>
      <c r="AQ237" s="6">
        <v>0</v>
      </c>
      <c r="AR237" s="5"/>
      <c r="AS237" s="20"/>
      <c r="AT237" s="315"/>
      <c r="AU237" s="483"/>
      <c r="AV237" s="6">
        <v>0</v>
      </c>
      <c r="AW237" s="5"/>
      <c r="AX237" s="20"/>
      <c r="AY237" s="315"/>
      <c r="AZ237" s="483"/>
      <c r="BA237" s="6">
        <v>0</v>
      </c>
      <c r="BB237" s="5"/>
      <c r="BC237" s="20"/>
      <c r="BD237" s="315"/>
      <c r="BE237" s="483"/>
      <c r="BF237" s="6">
        <v>0</v>
      </c>
      <c r="BG237" s="5"/>
      <c r="BH237" s="20"/>
      <c r="BI237" s="315"/>
      <c r="BJ237" s="483"/>
      <c r="BK237" s="6">
        <v>0</v>
      </c>
      <c r="BL237" s="5"/>
      <c r="BM237" s="20"/>
      <c r="BN237" s="315"/>
      <c r="BO237" s="483"/>
      <c r="BP237" s="6">
        <v>0</v>
      </c>
      <c r="BQ237" s="5"/>
      <c r="BR237" s="20"/>
      <c r="BS237" s="315"/>
      <c r="BT237" s="483"/>
      <c r="BU237" s="6">
        <v>0</v>
      </c>
      <c r="BV237" s="5"/>
      <c r="BW237" s="20"/>
      <c r="BX237" s="315"/>
      <c r="BY237" s="483"/>
      <c r="BZ237" s="6">
        <v>0</v>
      </c>
      <c r="CA237" s="5"/>
      <c r="CB237" s="20"/>
      <c r="CC237" s="315"/>
      <c r="CD237" s="483"/>
      <c r="CE237" s="6">
        <v>0</v>
      </c>
      <c r="CF237" s="5"/>
      <c r="CG237" s="20"/>
      <c r="CH237" s="315"/>
      <c r="CI237" s="483"/>
      <c r="CJ237" s="6">
        <v>0</v>
      </c>
      <c r="CK237" s="5"/>
      <c r="CL237" s="20"/>
      <c r="CM237" s="315"/>
      <c r="CN237" s="483"/>
      <c r="CO237" s="6">
        <v>0</v>
      </c>
      <c r="CP237" s="5"/>
      <c r="CQ237" s="20"/>
      <c r="CR237" s="315"/>
      <c r="CS237" s="483"/>
      <c r="CT237" s="6">
        <v>0</v>
      </c>
      <c r="CU237" s="5"/>
      <c r="CV237" s="20"/>
      <c r="CW237" s="315"/>
      <c r="CX237" s="483"/>
      <c r="CY237" s="6">
        <v>0</v>
      </c>
      <c r="CZ237" s="5"/>
      <c r="DA237" s="20"/>
      <c r="DB237" s="315"/>
      <c r="DC237" s="483"/>
      <c r="DD237" s="6">
        <v>0</v>
      </c>
      <c r="DE237" s="5"/>
      <c r="DF237" s="20"/>
      <c r="DG237" s="315"/>
      <c r="DH237" s="483"/>
      <c r="DI237" s="6">
        <v>0</v>
      </c>
      <c r="DJ237" s="5"/>
      <c r="DK237" s="20"/>
      <c r="DL237" s="315"/>
      <c r="DM237" s="483"/>
      <c r="DN237" s="6">
        <v>0</v>
      </c>
      <c r="DO237" s="5"/>
      <c r="DP237" s="20"/>
      <c r="DQ237" s="315"/>
      <c r="DR237" s="483"/>
      <c r="DS237" s="6">
        <v>0</v>
      </c>
      <c r="DT237" s="5"/>
      <c r="DU237" s="20"/>
      <c r="DV237" s="315"/>
      <c r="DW237" s="483"/>
      <c r="DX237" s="6">
        <v>0</v>
      </c>
      <c r="DY237" s="5"/>
      <c r="DZ237" s="20"/>
      <c r="EA237" s="315"/>
      <c r="EB237" s="483"/>
      <c r="EC237" s="6">
        <v>0</v>
      </c>
      <c r="ED237" s="5"/>
      <c r="EE237" s="20"/>
      <c r="EF237" s="315"/>
      <c r="EG237" s="483"/>
      <c r="EH237" s="6">
        <v>0</v>
      </c>
      <c r="EI237" s="5"/>
      <c r="EJ237" s="20"/>
      <c r="EK237" s="315"/>
      <c r="EL237" s="483"/>
      <c r="EM237" s="6">
        <v>0</v>
      </c>
      <c r="EN237" s="421"/>
      <c r="EP237" s="151"/>
    </row>
    <row r="238" spans="4:146" hidden="1" x14ac:dyDescent="0.3">
      <c r="D238" s="151"/>
      <c r="F238" s="402"/>
      <c r="H238" s="20"/>
      <c r="I238" s="20"/>
      <c r="J238" s="20"/>
      <c r="K238" s="315"/>
      <c r="L238" s="20"/>
      <c r="M238" s="20"/>
      <c r="N238" s="20"/>
      <c r="O238" s="20"/>
      <c r="P238" s="315"/>
      <c r="Q238" s="20"/>
      <c r="R238" s="20"/>
      <c r="S238" s="20"/>
      <c r="T238" s="20"/>
      <c r="U238" s="315"/>
      <c r="V238" s="20"/>
      <c r="W238" s="20"/>
      <c r="X238" s="20"/>
      <c r="Y238" s="20"/>
      <c r="Z238" s="315"/>
      <c r="AA238" s="20"/>
      <c r="AB238" s="20"/>
      <c r="AC238" s="20"/>
      <c r="AD238" s="20"/>
      <c r="AE238" s="315"/>
      <c r="AF238" s="20"/>
      <c r="AG238" s="20"/>
      <c r="AH238" s="20"/>
      <c r="AI238" s="20"/>
      <c r="AJ238" s="315"/>
      <c r="AK238" s="20"/>
      <c r="AL238" s="20"/>
      <c r="AM238" s="20"/>
      <c r="AN238" s="20"/>
      <c r="AO238" s="315"/>
      <c r="AP238" s="20"/>
      <c r="AQ238" s="20"/>
      <c r="AR238" s="20"/>
      <c r="AS238" s="20"/>
      <c r="AT238" s="315"/>
      <c r="AU238" s="20"/>
      <c r="AV238" s="20"/>
      <c r="AW238" s="20"/>
      <c r="AX238" s="20"/>
      <c r="AY238" s="315"/>
      <c r="AZ238" s="20"/>
      <c r="BA238" s="20"/>
      <c r="BB238" s="20"/>
      <c r="BC238" s="20"/>
      <c r="BD238" s="315"/>
      <c r="BE238" s="20"/>
      <c r="BF238" s="20"/>
      <c r="BG238" s="20"/>
      <c r="BH238" s="20"/>
      <c r="BI238" s="315"/>
      <c r="BJ238" s="20"/>
      <c r="BK238" s="20"/>
      <c r="BL238" s="20"/>
      <c r="BM238" s="20"/>
      <c r="BN238" s="315"/>
      <c r="BO238" s="20"/>
      <c r="BP238" s="20"/>
      <c r="BQ238" s="20"/>
      <c r="BR238" s="20"/>
      <c r="BS238" s="315"/>
      <c r="BT238" s="20"/>
      <c r="BU238" s="20"/>
      <c r="BV238" s="20"/>
      <c r="BW238" s="20"/>
      <c r="BX238" s="315"/>
      <c r="BY238" s="20"/>
      <c r="BZ238" s="20"/>
      <c r="CA238" s="20"/>
      <c r="CB238" s="20"/>
      <c r="CC238" s="315"/>
      <c r="CD238" s="20"/>
      <c r="CE238" s="20"/>
      <c r="CF238" s="20"/>
      <c r="CG238" s="20"/>
      <c r="CH238" s="315"/>
      <c r="CI238" s="20"/>
      <c r="CJ238" s="20"/>
      <c r="CK238" s="20"/>
      <c r="CL238" s="20"/>
      <c r="CM238" s="315"/>
      <c r="CN238" s="20"/>
      <c r="CO238" s="20"/>
      <c r="CP238" s="20"/>
      <c r="CQ238" s="20"/>
      <c r="CR238" s="315"/>
      <c r="CS238" s="20"/>
      <c r="CT238" s="20"/>
      <c r="CU238" s="20"/>
      <c r="CV238" s="20"/>
      <c r="CW238" s="315"/>
      <c r="CX238" s="20"/>
      <c r="CY238" s="20"/>
      <c r="CZ238" s="20"/>
      <c r="DA238" s="20"/>
      <c r="DB238" s="315"/>
      <c r="DC238" s="20"/>
      <c r="DD238" s="20"/>
      <c r="DE238" s="20"/>
      <c r="DF238" s="20"/>
      <c r="DG238" s="315"/>
      <c r="DH238" s="20"/>
      <c r="DI238" s="20"/>
      <c r="DJ238" s="20"/>
      <c r="DK238" s="20"/>
      <c r="DL238" s="315"/>
      <c r="DM238" s="20"/>
      <c r="DN238" s="20"/>
      <c r="DO238" s="20"/>
      <c r="DP238" s="20"/>
      <c r="DQ238" s="315"/>
      <c r="DR238" s="20"/>
      <c r="DS238" s="20"/>
      <c r="DT238" s="20"/>
      <c r="DU238" s="20"/>
      <c r="DV238" s="315"/>
      <c r="DW238" s="20"/>
      <c r="DX238" s="20"/>
      <c r="DY238" s="20"/>
      <c r="DZ238" s="20"/>
      <c r="EA238" s="315"/>
      <c r="EB238" s="20"/>
      <c r="EC238" s="20"/>
      <c r="ED238" s="20"/>
      <c r="EE238" s="20"/>
      <c r="EF238" s="315"/>
      <c r="EG238" s="20"/>
      <c r="EH238" s="20"/>
      <c r="EI238" s="20"/>
      <c r="EJ238" s="20"/>
      <c r="EK238" s="315"/>
      <c r="EL238" s="20"/>
      <c r="EM238" s="20"/>
      <c r="EP238" s="151"/>
    </row>
    <row r="239" spans="4:146" hidden="1" x14ac:dyDescent="0.3">
      <c r="D239" s="151" t="s">
        <v>531</v>
      </c>
      <c r="F239" s="402"/>
      <c r="H239" s="20">
        <v>0</v>
      </c>
      <c r="I239" s="20"/>
      <c r="J239" s="20"/>
      <c r="K239" s="315"/>
      <c r="L239" s="20"/>
      <c r="M239" s="20">
        <v>0</v>
      </c>
      <c r="N239" s="20"/>
      <c r="O239" s="20"/>
      <c r="P239" s="315"/>
      <c r="Q239" s="20"/>
      <c r="R239" s="20">
        <v>0</v>
      </c>
      <c r="S239" s="20"/>
      <c r="T239" s="20"/>
      <c r="U239" s="315"/>
      <c r="V239" s="20"/>
      <c r="W239" s="20">
        <v>0</v>
      </c>
      <c r="X239" s="20"/>
      <c r="Y239" s="20"/>
      <c r="Z239" s="315"/>
      <c r="AA239" s="20"/>
      <c r="AB239" s="20">
        <v>0</v>
      </c>
      <c r="AC239" s="20"/>
      <c r="AD239" s="20"/>
      <c r="AE239" s="315"/>
      <c r="AF239" s="20"/>
      <c r="AG239" s="20">
        <v>0</v>
      </c>
      <c r="AH239" s="20"/>
      <c r="AI239" s="20"/>
      <c r="AJ239" s="315"/>
      <c r="AK239" s="20"/>
      <c r="AL239" s="20">
        <v>0</v>
      </c>
      <c r="AM239" s="20"/>
      <c r="AN239" s="20"/>
      <c r="AO239" s="315"/>
      <c r="AP239" s="20"/>
      <c r="AQ239" s="20">
        <v>0</v>
      </c>
      <c r="AR239" s="20"/>
      <c r="AS239" s="20"/>
      <c r="AT239" s="315"/>
      <c r="AU239" s="20"/>
      <c r="AV239" s="20">
        <v>0</v>
      </c>
      <c r="AW239" s="20"/>
      <c r="AX239" s="20"/>
      <c r="AY239" s="315"/>
      <c r="AZ239" s="20"/>
      <c r="BA239" s="20">
        <v>0</v>
      </c>
      <c r="BB239" s="20"/>
      <c r="BC239" s="20"/>
      <c r="BD239" s="315"/>
      <c r="BE239" s="20"/>
      <c r="BF239" s="20">
        <v>0</v>
      </c>
      <c r="BG239" s="20"/>
      <c r="BH239" s="20"/>
      <c r="BI239" s="315"/>
      <c r="BJ239" s="20"/>
      <c r="BK239" s="20">
        <v>0</v>
      </c>
      <c r="BL239" s="20"/>
      <c r="BM239" s="20"/>
      <c r="BN239" s="315"/>
      <c r="BO239" s="20"/>
      <c r="BP239" s="20">
        <v>0</v>
      </c>
      <c r="BQ239" s="20"/>
      <c r="BR239" s="20"/>
      <c r="BS239" s="315"/>
      <c r="BT239" s="20"/>
      <c r="BU239" s="20">
        <v>0</v>
      </c>
      <c r="BV239" s="20"/>
      <c r="BW239" s="20"/>
      <c r="BX239" s="315"/>
      <c r="BY239" s="20"/>
      <c r="BZ239" s="20">
        <v>0</v>
      </c>
      <c r="CA239" s="20"/>
      <c r="CB239" s="20"/>
      <c r="CC239" s="315"/>
      <c r="CD239" s="20"/>
      <c r="CE239" s="20">
        <v>0</v>
      </c>
      <c r="CF239" s="20"/>
      <c r="CG239" s="20"/>
      <c r="CH239" s="315"/>
      <c r="CI239" s="20"/>
      <c r="CJ239" s="20">
        <v>0</v>
      </c>
      <c r="CK239" s="20"/>
      <c r="CL239" s="20"/>
      <c r="CM239" s="315"/>
      <c r="CN239" s="20"/>
      <c r="CO239" s="20">
        <v>0</v>
      </c>
      <c r="CP239" s="20"/>
      <c r="CQ239" s="20"/>
      <c r="CR239" s="315"/>
      <c r="CS239" s="20"/>
      <c r="CT239" s="20">
        <v>0</v>
      </c>
      <c r="CU239" s="20"/>
      <c r="CV239" s="20"/>
      <c r="CW239" s="315"/>
      <c r="CX239" s="20"/>
      <c r="CY239" s="20">
        <v>0</v>
      </c>
      <c r="CZ239" s="20"/>
      <c r="DA239" s="20"/>
      <c r="DB239" s="315"/>
      <c r="DC239" s="20"/>
      <c r="DD239" s="20">
        <v>0</v>
      </c>
      <c r="DE239" s="20"/>
      <c r="DF239" s="20"/>
      <c r="DG239" s="315"/>
      <c r="DH239" s="20"/>
      <c r="DI239" s="20">
        <v>0</v>
      </c>
      <c r="DJ239" s="20"/>
      <c r="DK239" s="20"/>
      <c r="DL239" s="315"/>
      <c r="DM239" s="20"/>
      <c r="DN239" s="20">
        <v>0</v>
      </c>
      <c r="DO239" s="20"/>
      <c r="DP239" s="20"/>
      <c r="DQ239" s="315"/>
      <c r="DR239" s="20"/>
      <c r="DS239" s="20">
        <v>0</v>
      </c>
      <c r="DT239" s="20"/>
      <c r="DU239" s="20"/>
      <c r="DV239" s="315"/>
      <c r="DW239" s="20"/>
      <c r="DX239" s="20">
        <v>0</v>
      </c>
      <c r="DY239" s="20"/>
      <c r="DZ239" s="20"/>
      <c r="EA239" s="315"/>
      <c r="EB239" s="20"/>
      <c r="EC239" s="20">
        <v>0</v>
      </c>
      <c r="ED239" s="20"/>
      <c r="EE239" s="20"/>
      <c r="EF239" s="315"/>
      <c r="EG239" s="20"/>
      <c r="EH239" s="20">
        <v>0</v>
      </c>
      <c r="EI239" s="20"/>
      <c r="EJ239" s="20"/>
      <c r="EK239" s="315"/>
      <c r="EL239" s="20"/>
      <c r="EM239" s="20">
        <v>0</v>
      </c>
      <c r="EP239" s="151"/>
    </row>
    <row r="240" spans="4:146" hidden="1" x14ac:dyDescent="0.3">
      <c r="D240" s="151" t="s">
        <v>416</v>
      </c>
      <c r="F240" s="402"/>
      <c r="G240" s="406"/>
      <c r="H240" s="474">
        <v>0</v>
      </c>
      <c r="I240" s="475"/>
      <c r="J240" s="20"/>
      <c r="K240" s="315"/>
      <c r="L240" s="476"/>
      <c r="M240" s="474">
        <v>0</v>
      </c>
      <c r="N240" s="475"/>
      <c r="O240" s="20"/>
      <c r="P240" s="315"/>
      <c r="Q240" s="476"/>
      <c r="R240" s="474">
        <v>0</v>
      </c>
      <c r="S240" s="475"/>
      <c r="T240" s="20"/>
      <c r="U240" s="315"/>
      <c r="V240" s="476"/>
      <c r="W240" s="474">
        <v>0</v>
      </c>
      <c r="X240" s="475"/>
      <c r="Y240" s="20"/>
      <c r="Z240" s="315"/>
      <c r="AA240" s="476"/>
      <c r="AB240" s="474">
        <v>0</v>
      </c>
      <c r="AC240" s="475"/>
      <c r="AD240" s="20"/>
      <c r="AE240" s="315"/>
      <c r="AF240" s="476"/>
      <c r="AG240" s="474">
        <v>0</v>
      </c>
      <c r="AH240" s="475"/>
      <c r="AI240" s="20"/>
      <c r="AJ240" s="315"/>
      <c r="AK240" s="476"/>
      <c r="AL240" s="474">
        <v>0</v>
      </c>
      <c r="AM240" s="475"/>
      <c r="AN240" s="20"/>
      <c r="AO240" s="315"/>
      <c r="AP240" s="476"/>
      <c r="AQ240" s="474">
        <v>0</v>
      </c>
      <c r="AR240" s="475"/>
      <c r="AS240" s="20"/>
      <c r="AT240" s="315"/>
      <c r="AU240" s="476"/>
      <c r="AV240" s="474">
        <v>0</v>
      </c>
      <c r="AW240" s="475"/>
      <c r="AX240" s="20"/>
      <c r="AY240" s="315"/>
      <c r="AZ240" s="476"/>
      <c r="BA240" s="474">
        <v>0</v>
      </c>
      <c r="BB240" s="475"/>
      <c r="BC240" s="20"/>
      <c r="BD240" s="315"/>
      <c r="BE240" s="476"/>
      <c r="BF240" s="474">
        <v>0</v>
      </c>
      <c r="BG240" s="475"/>
      <c r="BH240" s="20"/>
      <c r="BI240" s="315"/>
      <c r="BJ240" s="476"/>
      <c r="BK240" s="474">
        <v>0</v>
      </c>
      <c r="BL240" s="475"/>
      <c r="BM240" s="20"/>
      <c r="BN240" s="315"/>
      <c r="BO240" s="476"/>
      <c r="BP240" s="474">
        <v>0</v>
      </c>
      <c r="BQ240" s="475"/>
      <c r="BR240" s="20"/>
      <c r="BS240" s="315"/>
      <c r="BT240" s="476"/>
      <c r="BU240" s="474">
        <v>0</v>
      </c>
      <c r="BV240" s="475"/>
      <c r="BW240" s="20"/>
      <c r="BX240" s="315"/>
      <c r="BY240" s="476"/>
      <c r="BZ240" s="474">
        <v>0</v>
      </c>
      <c r="CA240" s="475"/>
      <c r="CB240" s="20"/>
      <c r="CC240" s="315"/>
      <c r="CD240" s="476"/>
      <c r="CE240" s="474">
        <v>0</v>
      </c>
      <c r="CF240" s="475"/>
      <c r="CG240" s="20"/>
      <c r="CH240" s="315"/>
      <c r="CI240" s="476"/>
      <c r="CJ240" s="474">
        <v>0</v>
      </c>
      <c r="CK240" s="475"/>
      <c r="CL240" s="20"/>
      <c r="CM240" s="315"/>
      <c r="CN240" s="476"/>
      <c r="CO240" s="474">
        <v>0</v>
      </c>
      <c r="CP240" s="475"/>
      <c r="CQ240" s="20"/>
      <c r="CR240" s="315"/>
      <c r="CS240" s="476"/>
      <c r="CT240" s="474">
        <v>0</v>
      </c>
      <c r="CU240" s="475"/>
      <c r="CV240" s="20"/>
      <c r="CW240" s="315"/>
      <c r="CX240" s="476"/>
      <c r="CY240" s="474">
        <v>0</v>
      </c>
      <c r="CZ240" s="475"/>
      <c r="DA240" s="20"/>
      <c r="DB240" s="315"/>
      <c r="DC240" s="476"/>
      <c r="DD240" s="474">
        <v>0</v>
      </c>
      <c r="DE240" s="475"/>
      <c r="DF240" s="20"/>
      <c r="DG240" s="315"/>
      <c r="DH240" s="476"/>
      <c r="DI240" s="474">
        <v>0</v>
      </c>
      <c r="DJ240" s="475"/>
      <c r="DK240" s="20"/>
      <c r="DL240" s="315"/>
      <c r="DM240" s="476"/>
      <c r="DN240" s="474">
        <v>0</v>
      </c>
      <c r="DO240" s="475"/>
      <c r="DP240" s="20"/>
      <c r="DQ240" s="315"/>
      <c r="DR240" s="476"/>
      <c r="DS240" s="474">
        <v>0</v>
      </c>
      <c r="DT240" s="475"/>
      <c r="DU240" s="20"/>
      <c r="DV240" s="315"/>
      <c r="DW240" s="476"/>
      <c r="DX240" s="474">
        <v>0</v>
      </c>
      <c r="DY240" s="475"/>
      <c r="DZ240" s="20"/>
      <c r="EA240" s="315"/>
      <c r="EB240" s="476"/>
      <c r="EC240" s="474">
        <v>0</v>
      </c>
      <c r="ED240" s="475"/>
      <c r="EE240" s="20"/>
      <c r="EF240" s="315"/>
      <c r="EG240" s="476"/>
      <c r="EH240" s="474">
        <v>0</v>
      </c>
      <c r="EI240" s="475"/>
      <c r="EJ240" s="20"/>
      <c r="EK240" s="315"/>
      <c r="EL240" s="476"/>
      <c r="EM240" s="474">
        <v>0</v>
      </c>
      <c r="EN240" s="407"/>
      <c r="EP240" s="151"/>
    </row>
    <row r="241" spans="4:146" hidden="1" x14ac:dyDescent="0.3">
      <c r="D241" s="151" t="s">
        <v>528</v>
      </c>
      <c r="F241" s="402"/>
      <c r="G241" s="402"/>
      <c r="H241" s="20">
        <v>0</v>
      </c>
      <c r="I241" s="19"/>
      <c r="J241" s="20"/>
      <c r="K241" s="315"/>
      <c r="L241" s="315"/>
      <c r="M241" s="20">
        <v>0</v>
      </c>
      <c r="N241" s="19"/>
      <c r="O241" s="20"/>
      <c r="P241" s="315"/>
      <c r="Q241" s="315"/>
      <c r="R241" s="20">
        <v>0</v>
      </c>
      <c r="S241" s="19"/>
      <c r="T241" s="20"/>
      <c r="U241" s="315"/>
      <c r="V241" s="315"/>
      <c r="W241" s="20">
        <v>0</v>
      </c>
      <c r="X241" s="19"/>
      <c r="Y241" s="20"/>
      <c r="Z241" s="315"/>
      <c r="AA241" s="315"/>
      <c r="AB241" s="20">
        <v>0</v>
      </c>
      <c r="AC241" s="19"/>
      <c r="AD241" s="20"/>
      <c r="AE241" s="315"/>
      <c r="AF241" s="315"/>
      <c r="AG241" s="20">
        <v>0</v>
      </c>
      <c r="AH241" s="19"/>
      <c r="AI241" s="20"/>
      <c r="AJ241" s="315"/>
      <c r="AK241" s="315"/>
      <c r="AL241" s="20">
        <v>0</v>
      </c>
      <c r="AM241" s="19"/>
      <c r="AN241" s="20"/>
      <c r="AO241" s="315"/>
      <c r="AP241" s="315"/>
      <c r="AQ241" s="20">
        <v>0</v>
      </c>
      <c r="AR241" s="19"/>
      <c r="AS241" s="20"/>
      <c r="AT241" s="315"/>
      <c r="AU241" s="315"/>
      <c r="AV241" s="20">
        <v>0</v>
      </c>
      <c r="AW241" s="19"/>
      <c r="AX241" s="20"/>
      <c r="AY241" s="315"/>
      <c r="AZ241" s="315"/>
      <c r="BA241" s="20">
        <v>0</v>
      </c>
      <c r="BB241" s="19"/>
      <c r="BC241" s="20"/>
      <c r="BD241" s="315"/>
      <c r="BE241" s="315"/>
      <c r="BF241" s="20">
        <v>0</v>
      </c>
      <c r="BG241" s="19"/>
      <c r="BH241" s="20"/>
      <c r="BI241" s="315"/>
      <c r="BJ241" s="315"/>
      <c r="BK241" s="20">
        <v>0</v>
      </c>
      <c r="BL241" s="19"/>
      <c r="BM241" s="20"/>
      <c r="BN241" s="315"/>
      <c r="BO241" s="315"/>
      <c r="BP241" s="20">
        <v>0</v>
      </c>
      <c r="BQ241" s="19"/>
      <c r="BR241" s="20"/>
      <c r="BS241" s="315"/>
      <c r="BT241" s="315"/>
      <c r="BU241" s="20">
        <v>0</v>
      </c>
      <c r="BV241" s="19"/>
      <c r="BW241" s="20"/>
      <c r="BX241" s="315"/>
      <c r="BY241" s="315"/>
      <c r="BZ241" s="20">
        <v>0</v>
      </c>
      <c r="CA241" s="19"/>
      <c r="CB241" s="20"/>
      <c r="CC241" s="315"/>
      <c r="CD241" s="315"/>
      <c r="CE241" s="20">
        <v>0</v>
      </c>
      <c r="CF241" s="19"/>
      <c r="CG241" s="20"/>
      <c r="CH241" s="315"/>
      <c r="CI241" s="315"/>
      <c r="CJ241" s="20">
        <v>0</v>
      </c>
      <c r="CK241" s="19"/>
      <c r="CL241" s="20"/>
      <c r="CM241" s="315"/>
      <c r="CN241" s="315"/>
      <c r="CO241" s="20">
        <v>0</v>
      </c>
      <c r="CP241" s="19"/>
      <c r="CQ241" s="20"/>
      <c r="CR241" s="315"/>
      <c r="CS241" s="315"/>
      <c r="CT241" s="20">
        <v>0</v>
      </c>
      <c r="CU241" s="19"/>
      <c r="CV241" s="20"/>
      <c r="CW241" s="315"/>
      <c r="CX241" s="315"/>
      <c r="CY241" s="20">
        <v>0</v>
      </c>
      <c r="CZ241" s="19"/>
      <c r="DA241" s="20"/>
      <c r="DB241" s="315"/>
      <c r="DC241" s="315"/>
      <c r="DD241" s="20">
        <v>0</v>
      </c>
      <c r="DE241" s="19"/>
      <c r="DF241" s="20"/>
      <c r="DG241" s="315"/>
      <c r="DH241" s="315"/>
      <c r="DI241" s="20">
        <v>0</v>
      </c>
      <c r="DJ241" s="19"/>
      <c r="DK241" s="20"/>
      <c r="DL241" s="315"/>
      <c r="DM241" s="315"/>
      <c r="DN241" s="20">
        <v>0</v>
      </c>
      <c r="DO241" s="19"/>
      <c r="DP241" s="20"/>
      <c r="DQ241" s="315"/>
      <c r="DR241" s="315"/>
      <c r="DS241" s="20">
        <v>0</v>
      </c>
      <c r="DT241" s="19"/>
      <c r="DU241" s="20"/>
      <c r="DV241" s="315"/>
      <c r="DW241" s="315"/>
      <c r="DX241" s="20">
        <v>0</v>
      </c>
      <c r="DY241" s="19"/>
      <c r="DZ241" s="20"/>
      <c r="EA241" s="315"/>
      <c r="EB241" s="315"/>
      <c r="EC241" s="20">
        <v>0</v>
      </c>
      <c r="ED241" s="19"/>
      <c r="EE241" s="20"/>
      <c r="EF241" s="315"/>
      <c r="EG241" s="315"/>
      <c r="EH241" s="20">
        <v>0</v>
      </c>
      <c r="EI241" s="19"/>
      <c r="EJ241" s="20"/>
      <c r="EK241" s="315"/>
      <c r="EL241" s="315"/>
      <c r="EM241" s="20">
        <v>0</v>
      </c>
      <c r="EN241" s="413"/>
      <c r="EP241" s="151"/>
    </row>
    <row r="242" spans="4:146" hidden="1" x14ac:dyDescent="0.3">
      <c r="D242" s="151" t="s">
        <v>529</v>
      </c>
      <c r="F242" s="402"/>
      <c r="G242" s="419"/>
      <c r="H242" s="6">
        <v>0</v>
      </c>
      <c r="I242" s="5"/>
      <c r="J242" s="20"/>
      <c r="K242" s="315"/>
      <c r="L242" s="483"/>
      <c r="M242" s="6">
        <v>0</v>
      </c>
      <c r="N242" s="5"/>
      <c r="O242" s="20"/>
      <c r="P242" s="315"/>
      <c r="Q242" s="483"/>
      <c r="R242" s="6">
        <v>0</v>
      </c>
      <c r="S242" s="5"/>
      <c r="T242" s="20"/>
      <c r="U242" s="315"/>
      <c r="V242" s="483"/>
      <c r="W242" s="6">
        <v>0</v>
      </c>
      <c r="X242" s="5"/>
      <c r="Y242" s="20"/>
      <c r="Z242" s="315"/>
      <c r="AA242" s="483"/>
      <c r="AB242" s="6">
        <v>0</v>
      </c>
      <c r="AC242" s="5"/>
      <c r="AD242" s="20"/>
      <c r="AE242" s="315"/>
      <c r="AF242" s="483"/>
      <c r="AG242" s="6">
        <v>0</v>
      </c>
      <c r="AH242" s="5"/>
      <c r="AI242" s="20"/>
      <c r="AJ242" s="315"/>
      <c r="AK242" s="483"/>
      <c r="AL242" s="6">
        <v>0</v>
      </c>
      <c r="AM242" s="5"/>
      <c r="AN242" s="20"/>
      <c r="AO242" s="315"/>
      <c r="AP242" s="483"/>
      <c r="AQ242" s="6">
        <v>0</v>
      </c>
      <c r="AR242" s="5"/>
      <c r="AS242" s="20"/>
      <c r="AT242" s="315"/>
      <c r="AU242" s="483"/>
      <c r="AV242" s="6">
        <v>0</v>
      </c>
      <c r="AW242" s="5"/>
      <c r="AX242" s="20"/>
      <c r="AY242" s="315"/>
      <c r="AZ242" s="483"/>
      <c r="BA242" s="6">
        <v>0</v>
      </c>
      <c r="BB242" s="5"/>
      <c r="BC242" s="20"/>
      <c r="BD242" s="315"/>
      <c r="BE242" s="483"/>
      <c r="BF242" s="6">
        <v>0</v>
      </c>
      <c r="BG242" s="5"/>
      <c r="BH242" s="20"/>
      <c r="BI242" s="315"/>
      <c r="BJ242" s="483"/>
      <c r="BK242" s="6">
        <v>0</v>
      </c>
      <c r="BL242" s="5"/>
      <c r="BM242" s="20"/>
      <c r="BN242" s="315"/>
      <c r="BO242" s="483"/>
      <c r="BP242" s="6">
        <v>0</v>
      </c>
      <c r="BQ242" s="5"/>
      <c r="BR242" s="20"/>
      <c r="BS242" s="315"/>
      <c r="BT242" s="483"/>
      <c r="BU242" s="6">
        <v>0</v>
      </c>
      <c r="BV242" s="5"/>
      <c r="BW242" s="20"/>
      <c r="BX242" s="315"/>
      <c r="BY242" s="483"/>
      <c r="BZ242" s="6">
        <v>0</v>
      </c>
      <c r="CA242" s="5"/>
      <c r="CB242" s="20"/>
      <c r="CC242" s="315"/>
      <c r="CD242" s="483"/>
      <c r="CE242" s="6">
        <v>0</v>
      </c>
      <c r="CF242" s="5"/>
      <c r="CG242" s="20"/>
      <c r="CH242" s="315"/>
      <c r="CI242" s="483"/>
      <c r="CJ242" s="6">
        <v>0</v>
      </c>
      <c r="CK242" s="5"/>
      <c r="CL242" s="20"/>
      <c r="CM242" s="315"/>
      <c r="CN242" s="483"/>
      <c r="CO242" s="6">
        <v>0</v>
      </c>
      <c r="CP242" s="5"/>
      <c r="CQ242" s="20"/>
      <c r="CR242" s="315"/>
      <c r="CS242" s="483"/>
      <c r="CT242" s="6">
        <v>0</v>
      </c>
      <c r="CU242" s="5"/>
      <c r="CV242" s="20"/>
      <c r="CW242" s="315"/>
      <c r="CX242" s="483"/>
      <c r="CY242" s="6">
        <v>0</v>
      </c>
      <c r="CZ242" s="5"/>
      <c r="DA242" s="20"/>
      <c r="DB242" s="315"/>
      <c r="DC242" s="483"/>
      <c r="DD242" s="6">
        <v>0</v>
      </c>
      <c r="DE242" s="5"/>
      <c r="DF242" s="20"/>
      <c r="DG242" s="315"/>
      <c r="DH242" s="483"/>
      <c r="DI242" s="6">
        <v>0</v>
      </c>
      <c r="DJ242" s="5"/>
      <c r="DK242" s="20"/>
      <c r="DL242" s="315"/>
      <c r="DM242" s="483"/>
      <c r="DN242" s="6">
        <v>0</v>
      </c>
      <c r="DO242" s="5"/>
      <c r="DP242" s="20"/>
      <c r="DQ242" s="315"/>
      <c r="DR242" s="483"/>
      <c r="DS242" s="6">
        <v>0</v>
      </c>
      <c r="DT242" s="5"/>
      <c r="DU242" s="20"/>
      <c r="DV242" s="315"/>
      <c r="DW242" s="483"/>
      <c r="DX242" s="6">
        <v>0</v>
      </c>
      <c r="DY242" s="5"/>
      <c r="DZ242" s="20"/>
      <c r="EA242" s="315"/>
      <c r="EB242" s="483"/>
      <c r="EC242" s="6">
        <v>0</v>
      </c>
      <c r="ED242" s="5"/>
      <c r="EE242" s="20"/>
      <c r="EF242" s="315"/>
      <c r="EG242" s="483"/>
      <c r="EH242" s="6">
        <v>0</v>
      </c>
      <c r="EI242" s="5"/>
      <c r="EJ242" s="20"/>
      <c r="EK242" s="315"/>
      <c r="EL242" s="483"/>
      <c r="EM242" s="6">
        <v>0</v>
      </c>
      <c r="EN242" s="421"/>
      <c r="EP242" s="151"/>
    </row>
    <row r="243" spans="4:146" hidden="1" x14ac:dyDescent="0.3">
      <c r="D243" s="151"/>
      <c r="F243" s="402"/>
      <c r="H243" s="20"/>
      <c r="I243" s="20"/>
      <c r="J243" s="20"/>
      <c r="K243" s="315"/>
      <c r="L243" s="20"/>
      <c r="M243" s="20"/>
      <c r="N243" s="20"/>
      <c r="O243" s="20"/>
      <c r="P243" s="315"/>
      <c r="Q243" s="20"/>
      <c r="R243" s="20"/>
      <c r="S243" s="20"/>
      <c r="T243" s="20"/>
      <c r="U243" s="315"/>
      <c r="V243" s="20"/>
      <c r="W243" s="20"/>
      <c r="X243" s="20"/>
      <c r="Y243" s="20"/>
      <c r="Z243" s="315"/>
      <c r="AA243" s="20"/>
      <c r="AB243" s="20"/>
      <c r="AC243" s="20"/>
      <c r="AD243" s="20"/>
      <c r="AE243" s="315"/>
      <c r="AF243" s="20"/>
      <c r="AG243" s="20"/>
      <c r="AH243" s="20"/>
      <c r="AI243" s="20"/>
      <c r="AJ243" s="315"/>
      <c r="AK243" s="20"/>
      <c r="AL243" s="20"/>
      <c r="AM243" s="20"/>
      <c r="AN243" s="20"/>
      <c r="AO243" s="315"/>
      <c r="AP243" s="20"/>
      <c r="AQ243" s="20"/>
      <c r="AR243" s="20"/>
      <c r="AS243" s="20"/>
      <c r="AT243" s="315"/>
      <c r="AU243" s="20"/>
      <c r="AV243" s="20"/>
      <c r="AW243" s="20"/>
      <c r="AX243" s="20"/>
      <c r="AY243" s="315"/>
      <c r="AZ243" s="20"/>
      <c r="BA243" s="20"/>
      <c r="BB243" s="20"/>
      <c r="BC243" s="20"/>
      <c r="BD243" s="315"/>
      <c r="BE243" s="20"/>
      <c r="BF243" s="20"/>
      <c r="BG243" s="20"/>
      <c r="BH243" s="20"/>
      <c r="BI243" s="315"/>
      <c r="BJ243" s="20"/>
      <c r="BK243" s="20"/>
      <c r="BL243" s="20"/>
      <c r="BM243" s="20"/>
      <c r="BN243" s="315"/>
      <c r="BO243" s="20"/>
      <c r="BP243" s="20"/>
      <c r="BQ243" s="20"/>
      <c r="BR243" s="20"/>
      <c r="BS243" s="315"/>
      <c r="BT243" s="20"/>
      <c r="BU243" s="20"/>
      <c r="BV243" s="20"/>
      <c r="BW243" s="20"/>
      <c r="BX243" s="315"/>
      <c r="BY243" s="20"/>
      <c r="BZ243" s="20"/>
      <c r="CA243" s="20"/>
      <c r="CB243" s="20"/>
      <c r="CC243" s="315"/>
      <c r="CD243" s="20"/>
      <c r="CE243" s="20"/>
      <c r="CF243" s="20"/>
      <c r="CG243" s="20"/>
      <c r="CH243" s="315"/>
      <c r="CI243" s="20"/>
      <c r="CJ243" s="20"/>
      <c r="CK243" s="20"/>
      <c r="CL243" s="20"/>
      <c r="CM243" s="315"/>
      <c r="CN243" s="20"/>
      <c r="CO243" s="20"/>
      <c r="CP243" s="20"/>
      <c r="CQ243" s="20"/>
      <c r="CR243" s="315"/>
      <c r="CS243" s="20"/>
      <c r="CT243" s="20"/>
      <c r="CU243" s="20"/>
      <c r="CV243" s="20"/>
      <c r="CW243" s="315"/>
      <c r="CX243" s="20"/>
      <c r="CY243" s="20"/>
      <c r="CZ243" s="20"/>
      <c r="DA243" s="20"/>
      <c r="DB243" s="315"/>
      <c r="DC243" s="20"/>
      <c r="DD243" s="20"/>
      <c r="DE243" s="20"/>
      <c r="DF243" s="20"/>
      <c r="DG243" s="315"/>
      <c r="DH243" s="20"/>
      <c r="DI243" s="20"/>
      <c r="DJ243" s="20"/>
      <c r="DK243" s="20"/>
      <c r="DL243" s="315"/>
      <c r="DM243" s="20"/>
      <c r="DN243" s="20"/>
      <c r="DO243" s="20"/>
      <c r="DP243" s="20"/>
      <c r="DQ243" s="315"/>
      <c r="DR243" s="20"/>
      <c r="DS243" s="20"/>
      <c r="DT243" s="20"/>
      <c r="DU243" s="20"/>
      <c r="DV243" s="315"/>
      <c r="DW243" s="20"/>
      <c r="DX243" s="20"/>
      <c r="DY243" s="20"/>
      <c r="DZ243" s="20"/>
      <c r="EA243" s="315"/>
      <c r="EB243" s="20"/>
      <c r="EC243" s="20"/>
      <c r="ED243" s="20"/>
      <c r="EE243" s="20"/>
      <c r="EF243" s="315"/>
      <c r="EG243" s="20"/>
      <c r="EH243" s="20"/>
      <c r="EI243" s="20"/>
      <c r="EJ243" s="20"/>
      <c r="EK243" s="315"/>
      <c r="EL243" s="20"/>
      <c r="EM243" s="20"/>
      <c r="EP243" s="151"/>
    </row>
    <row r="244" spans="4:146" hidden="1" x14ac:dyDescent="0.3">
      <c r="D244" s="151" t="s">
        <v>532</v>
      </c>
      <c r="F244" s="402"/>
      <c r="H244" s="20">
        <v>0</v>
      </c>
      <c r="I244" s="20"/>
      <c r="J244" s="20"/>
      <c r="K244" s="315"/>
      <c r="L244" s="20"/>
      <c r="M244" s="20">
        <v>0</v>
      </c>
      <c r="N244" s="20"/>
      <c r="O244" s="20"/>
      <c r="P244" s="315"/>
      <c r="Q244" s="20"/>
      <c r="R244" s="20">
        <v>0</v>
      </c>
      <c r="S244" s="20"/>
      <c r="T244" s="20"/>
      <c r="U244" s="315"/>
      <c r="V244" s="20"/>
      <c r="W244" s="20">
        <v>0</v>
      </c>
      <c r="X244" s="20"/>
      <c r="Y244" s="20"/>
      <c r="Z244" s="315"/>
      <c r="AA244" s="20"/>
      <c r="AB244" s="20">
        <v>0</v>
      </c>
      <c r="AC244" s="20"/>
      <c r="AD244" s="20"/>
      <c r="AE244" s="315"/>
      <c r="AF244" s="20"/>
      <c r="AG244" s="20">
        <v>0</v>
      </c>
      <c r="AH244" s="20"/>
      <c r="AI244" s="20"/>
      <c r="AJ244" s="315"/>
      <c r="AK244" s="20"/>
      <c r="AL244" s="20">
        <v>0</v>
      </c>
      <c r="AM244" s="20"/>
      <c r="AN244" s="20"/>
      <c r="AO244" s="315"/>
      <c r="AP244" s="20"/>
      <c r="AQ244" s="20">
        <v>0</v>
      </c>
      <c r="AR244" s="20"/>
      <c r="AS244" s="20"/>
      <c r="AT244" s="315"/>
      <c r="AU244" s="20"/>
      <c r="AV244" s="20">
        <v>0</v>
      </c>
      <c r="AW244" s="20"/>
      <c r="AX244" s="20"/>
      <c r="AY244" s="315"/>
      <c r="AZ244" s="20"/>
      <c r="BA244" s="20">
        <v>0</v>
      </c>
      <c r="BB244" s="20"/>
      <c r="BC244" s="20"/>
      <c r="BD244" s="315"/>
      <c r="BE244" s="20"/>
      <c r="BF244" s="20">
        <v>0</v>
      </c>
      <c r="BG244" s="20"/>
      <c r="BH244" s="20"/>
      <c r="BI244" s="315"/>
      <c r="BJ244" s="20"/>
      <c r="BK244" s="20">
        <v>0</v>
      </c>
      <c r="BL244" s="20"/>
      <c r="BM244" s="20"/>
      <c r="BN244" s="315"/>
      <c r="BO244" s="20"/>
      <c r="BP244" s="20">
        <v>0</v>
      </c>
      <c r="BQ244" s="20"/>
      <c r="BR244" s="20"/>
      <c r="BS244" s="315"/>
      <c r="BT244" s="20"/>
      <c r="BU244" s="20">
        <v>0</v>
      </c>
      <c r="BV244" s="20"/>
      <c r="BW244" s="20"/>
      <c r="BX244" s="315"/>
      <c r="BY244" s="20"/>
      <c r="BZ244" s="20">
        <v>0</v>
      </c>
      <c r="CA244" s="20"/>
      <c r="CB244" s="20"/>
      <c r="CC244" s="315"/>
      <c r="CD244" s="20"/>
      <c r="CE244" s="20">
        <v>0</v>
      </c>
      <c r="CF244" s="20"/>
      <c r="CG244" s="20"/>
      <c r="CH244" s="315"/>
      <c r="CI244" s="20"/>
      <c r="CJ244" s="20">
        <v>0</v>
      </c>
      <c r="CK244" s="20"/>
      <c r="CL244" s="20"/>
      <c r="CM244" s="315"/>
      <c r="CN244" s="20"/>
      <c r="CO244" s="20">
        <v>0</v>
      </c>
      <c r="CP244" s="20"/>
      <c r="CQ244" s="20"/>
      <c r="CR244" s="315"/>
      <c r="CS244" s="20"/>
      <c r="CT244" s="20">
        <v>0</v>
      </c>
      <c r="CU244" s="20"/>
      <c r="CV244" s="20"/>
      <c r="CW244" s="315"/>
      <c r="CX244" s="20"/>
      <c r="CY244" s="20">
        <v>0</v>
      </c>
      <c r="CZ244" s="20"/>
      <c r="DA244" s="20"/>
      <c r="DB244" s="315"/>
      <c r="DC244" s="20"/>
      <c r="DD244" s="20">
        <v>0</v>
      </c>
      <c r="DE244" s="20"/>
      <c r="DF244" s="20"/>
      <c r="DG244" s="315"/>
      <c r="DH244" s="20"/>
      <c r="DI244" s="20">
        <v>0</v>
      </c>
      <c r="DJ244" s="20"/>
      <c r="DK244" s="20"/>
      <c r="DL244" s="315"/>
      <c r="DM244" s="20"/>
      <c r="DN244" s="20">
        <v>0</v>
      </c>
      <c r="DO244" s="20"/>
      <c r="DP244" s="20"/>
      <c r="DQ244" s="315"/>
      <c r="DR244" s="20"/>
      <c r="DS244" s="20">
        <v>0</v>
      </c>
      <c r="DT244" s="20"/>
      <c r="DU244" s="20"/>
      <c r="DV244" s="315"/>
      <c r="DW244" s="20"/>
      <c r="DX244" s="20">
        <v>0</v>
      </c>
      <c r="DY244" s="20"/>
      <c r="DZ244" s="20"/>
      <c r="EA244" s="315"/>
      <c r="EB244" s="20"/>
      <c r="EC244" s="20">
        <v>0</v>
      </c>
      <c r="ED244" s="20"/>
      <c r="EE244" s="20"/>
      <c r="EF244" s="315"/>
      <c r="EG244" s="20"/>
      <c r="EH244" s="20">
        <v>0</v>
      </c>
      <c r="EI244" s="20"/>
      <c r="EJ244" s="20"/>
      <c r="EK244" s="315"/>
      <c r="EL244" s="20"/>
      <c r="EM244" s="20">
        <v>0</v>
      </c>
      <c r="EP244" s="151"/>
    </row>
    <row r="245" spans="4:146" hidden="1" x14ac:dyDescent="0.3">
      <c r="D245" s="151" t="s">
        <v>416</v>
      </c>
      <c r="F245" s="402"/>
      <c r="G245" s="406"/>
      <c r="H245" s="474">
        <v>0</v>
      </c>
      <c r="I245" s="475"/>
      <c r="J245" s="20"/>
      <c r="K245" s="315"/>
      <c r="L245" s="476"/>
      <c r="M245" s="474">
        <v>0</v>
      </c>
      <c r="N245" s="475"/>
      <c r="O245" s="20"/>
      <c r="P245" s="315"/>
      <c r="Q245" s="476"/>
      <c r="R245" s="474">
        <v>0</v>
      </c>
      <c r="S245" s="475"/>
      <c r="T245" s="20"/>
      <c r="U245" s="315"/>
      <c r="V245" s="476"/>
      <c r="W245" s="474">
        <v>0</v>
      </c>
      <c r="X245" s="475"/>
      <c r="Y245" s="20"/>
      <c r="Z245" s="315"/>
      <c r="AA245" s="476"/>
      <c r="AB245" s="474">
        <v>0</v>
      </c>
      <c r="AC245" s="475"/>
      <c r="AD245" s="20"/>
      <c r="AE245" s="315"/>
      <c r="AF245" s="476"/>
      <c r="AG245" s="474">
        <v>0</v>
      </c>
      <c r="AH245" s="475"/>
      <c r="AI245" s="20"/>
      <c r="AJ245" s="315"/>
      <c r="AK245" s="476"/>
      <c r="AL245" s="474">
        <v>0</v>
      </c>
      <c r="AM245" s="475"/>
      <c r="AN245" s="20"/>
      <c r="AO245" s="315"/>
      <c r="AP245" s="476"/>
      <c r="AQ245" s="474">
        <v>0</v>
      </c>
      <c r="AR245" s="475"/>
      <c r="AS245" s="20"/>
      <c r="AT245" s="315"/>
      <c r="AU245" s="476"/>
      <c r="AV245" s="474">
        <v>0</v>
      </c>
      <c r="AW245" s="475"/>
      <c r="AX245" s="20"/>
      <c r="AY245" s="315"/>
      <c r="AZ245" s="476"/>
      <c r="BA245" s="474">
        <v>0</v>
      </c>
      <c r="BB245" s="475"/>
      <c r="BC245" s="20"/>
      <c r="BD245" s="315"/>
      <c r="BE245" s="476"/>
      <c r="BF245" s="474">
        <v>0</v>
      </c>
      <c r="BG245" s="475"/>
      <c r="BH245" s="20"/>
      <c r="BI245" s="315"/>
      <c r="BJ245" s="476"/>
      <c r="BK245" s="474">
        <v>0</v>
      </c>
      <c r="BL245" s="475"/>
      <c r="BM245" s="20"/>
      <c r="BN245" s="315"/>
      <c r="BO245" s="476"/>
      <c r="BP245" s="474">
        <v>0</v>
      </c>
      <c r="BQ245" s="475"/>
      <c r="BR245" s="20"/>
      <c r="BS245" s="315"/>
      <c r="BT245" s="476"/>
      <c r="BU245" s="474">
        <v>0</v>
      </c>
      <c r="BV245" s="475"/>
      <c r="BW245" s="20"/>
      <c r="BX245" s="315"/>
      <c r="BY245" s="476"/>
      <c r="BZ245" s="474">
        <v>0</v>
      </c>
      <c r="CA245" s="475"/>
      <c r="CB245" s="20"/>
      <c r="CC245" s="315"/>
      <c r="CD245" s="476"/>
      <c r="CE245" s="474">
        <v>0</v>
      </c>
      <c r="CF245" s="475"/>
      <c r="CG245" s="20"/>
      <c r="CH245" s="315"/>
      <c r="CI245" s="476"/>
      <c r="CJ245" s="474">
        <v>0</v>
      </c>
      <c r="CK245" s="475"/>
      <c r="CL245" s="20"/>
      <c r="CM245" s="315"/>
      <c r="CN245" s="476"/>
      <c r="CO245" s="474">
        <v>0</v>
      </c>
      <c r="CP245" s="475"/>
      <c r="CQ245" s="20"/>
      <c r="CR245" s="315"/>
      <c r="CS245" s="476"/>
      <c r="CT245" s="474">
        <v>0</v>
      </c>
      <c r="CU245" s="475"/>
      <c r="CV245" s="20"/>
      <c r="CW245" s="315"/>
      <c r="CX245" s="476"/>
      <c r="CY245" s="474">
        <v>0</v>
      </c>
      <c r="CZ245" s="475"/>
      <c r="DA245" s="20"/>
      <c r="DB245" s="315"/>
      <c r="DC245" s="476"/>
      <c r="DD245" s="474">
        <v>0</v>
      </c>
      <c r="DE245" s="475"/>
      <c r="DF245" s="20"/>
      <c r="DG245" s="315"/>
      <c r="DH245" s="476"/>
      <c r="DI245" s="474">
        <v>0</v>
      </c>
      <c r="DJ245" s="475"/>
      <c r="DK245" s="20"/>
      <c r="DL245" s="315"/>
      <c r="DM245" s="476"/>
      <c r="DN245" s="474">
        <v>0</v>
      </c>
      <c r="DO245" s="475"/>
      <c r="DP245" s="20"/>
      <c r="DQ245" s="315"/>
      <c r="DR245" s="476"/>
      <c r="DS245" s="474">
        <v>0</v>
      </c>
      <c r="DT245" s="475"/>
      <c r="DU245" s="20"/>
      <c r="DV245" s="315"/>
      <c r="DW245" s="476"/>
      <c r="DX245" s="474">
        <v>0</v>
      </c>
      <c r="DY245" s="475"/>
      <c r="DZ245" s="20"/>
      <c r="EA245" s="315"/>
      <c r="EB245" s="476"/>
      <c r="EC245" s="474">
        <v>0</v>
      </c>
      <c r="ED245" s="475"/>
      <c r="EE245" s="20"/>
      <c r="EF245" s="315"/>
      <c r="EG245" s="476"/>
      <c r="EH245" s="474">
        <v>0</v>
      </c>
      <c r="EI245" s="475"/>
      <c r="EJ245" s="20"/>
      <c r="EK245" s="315"/>
      <c r="EL245" s="476"/>
      <c r="EM245" s="474">
        <v>0</v>
      </c>
      <c r="EN245" s="407"/>
      <c r="EP245" s="151"/>
    </row>
    <row r="246" spans="4:146" hidden="1" x14ac:dyDescent="0.3">
      <c r="D246" s="151" t="s">
        <v>528</v>
      </c>
      <c r="F246" s="402"/>
      <c r="G246" s="402"/>
      <c r="H246" s="20">
        <v>0</v>
      </c>
      <c r="I246" s="19"/>
      <c r="J246" s="20"/>
      <c r="K246" s="315"/>
      <c r="L246" s="315"/>
      <c r="M246" s="20">
        <v>0</v>
      </c>
      <c r="N246" s="19"/>
      <c r="O246" s="20"/>
      <c r="P246" s="315"/>
      <c r="Q246" s="315"/>
      <c r="R246" s="20">
        <v>0</v>
      </c>
      <c r="S246" s="19"/>
      <c r="T246" s="20"/>
      <c r="U246" s="315"/>
      <c r="V246" s="315"/>
      <c r="W246" s="20">
        <v>0</v>
      </c>
      <c r="X246" s="19"/>
      <c r="Y246" s="20"/>
      <c r="Z246" s="315"/>
      <c r="AA246" s="315"/>
      <c r="AB246" s="20">
        <v>0</v>
      </c>
      <c r="AC246" s="19"/>
      <c r="AD246" s="20"/>
      <c r="AE246" s="315"/>
      <c r="AF246" s="315"/>
      <c r="AG246" s="20">
        <v>0</v>
      </c>
      <c r="AH246" s="19"/>
      <c r="AI246" s="20"/>
      <c r="AJ246" s="315"/>
      <c r="AK246" s="315"/>
      <c r="AL246" s="20">
        <v>0</v>
      </c>
      <c r="AM246" s="19"/>
      <c r="AN246" s="20"/>
      <c r="AO246" s="315"/>
      <c r="AP246" s="315"/>
      <c r="AQ246" s="20">
        <v>0</v>
      </c>
      <c r="AR246" s="19"/>
      <c r="AS246" s="20"/>
      <c r="AT246" s="315"/>
      <c r="AU246" s="315"/>
      <c r="AV246" s="20">
        <v>0</v>
      </c>
      <c r="AW246" s="19"/>
      <c r="AX246" s="20"/>
      <c r="AY246" s="315"/>
      <c r="AZ246" s="315"/>
      <c r="BA246" s="20">
        <v>0</v>
      </c>
      <c r="BB246" s="19"/>
      <c r="BC246" s="20"/>
      <c r="BD246" s="315"/>
      <c r="BE246" s="315"/>
      <c r="BF246" s="20">
        <v>0</v>
      </c>
      <c r="BG246" s="19"/>
      <c r="BH246" s="20"/>
      <c r="BI246" s="315"/>
      <c r="BJ246" s="315"/>
      <c r="BK246" s="20">
        <v>0</v>
      </c>
      <c r="BL246" s="19"/>
      <c r="BM246" s="20"/>
      <c r="BN246" s="315"/>
      <c r="BO246" s="315"/>
      <c r="BP246" s="20">
        <v>0</v>
      </c>
      <c r="BQ246" s="19"/>
      <c r="BR246" s="20"/>
      <c r="BS246" s="315"/>
      <c r="BT246" s="315"/>
      <c r="BU246" s="20">
        <v>0</v>
      </c>
      <c r="BV246" s="19"/>
      <c r="BW246" s="20"/>
      <c r="BX246" s="315"/>
      <c r="BY246" s="315"/>
      <c r="BZ246" s="20">
        <v>0</v>
      </c>
      <c r="CA246" s="19"/>
      <c r="CB246" s="20"/>
      <c r="CC246" s="315"/>
      <c r="CD246" s="315"/>
      <c r="CE246" s="20">
        <v>0</v>
      </c>
      <c r="CF246" s="19"/>
      <c r="CG246" s="20"/>
      <c r="CH246" s="315"/>
      <c r="CI246" s="315"/>
      <c r="CJ246" s="20">
        <v>0</v>
      </c>
      <c r="CK246" s="19"/>
      <c r="CL246" s="20"/>
      <c r="CM246" s="315"/>
      <c r="CN246" s="315"/>
      <c r="CO246" s="20">
        <v>0</v>
      </c>
      <c r="CP246" s="19"/>
      <c r="CQ246" s="20"/>
      <c r="CR246" s="315"/>
      <c r="CS246" s="315"/>
      <c r="CT246" s="20">
        <v>0</v>
      </c>
      <c r="CU246" s="19"/>
      <c r="CV246" s="20"/>
      <c r="CW246" s="315"/>
      <c r="CX246" s="315"/>
      <c r="CY246" s="20">
        <v>0</v>
      </c>
      <c r="CZ246" s="19"/>
      <c r="DA246" s="20"/>
      <c r="DB246" s="315"/>
      <c r="DC246" s="315"/>
      <c r="DD246" s="20">
        <v>0</v>
      </c>
      <c r="DE246" s="19"/>
      <c r="DF246" s="20"/>
      <c r="DG246" s="315"/>
      <c r="DH246" s="315"/>
      <c r="DI246" s="20">
        <v>0</v>
      </c>
      <c r="DJ246" s="19"/>
      <c r="DK246" s="20"/>
      <c r="DL246" s="315"/>
      <c r="DM246" s="315"/>
      <c r="DN246" s="20">
        <v>0</v>
      </c>
      <c r="DO246" s="19"/>
      <c r="DP246" s="20"/>
      <c r="DQ246" s="315"/>
      <c r="DR246" s="315"/>
      <c r="DS246" s="20">
        <v>0</v>
      </c>
      <c r="DT246" s="19"/>
      <c r="DU246" s="20"/>
      <c r="DV246" s="315"/>
      <c r="DW246" s="315"/>
      <c r="DX246" s="20">
        <v>0</v>
      </c>
      <c r="DY246" s="19"/>
      <c r="DZ246" s="20"/>
      <c r="EA246" s="315"/>
      <c r="EB246" s="315"/>
      <c r="EC246" s="20">
        <v>0</v>
      </c>
      <c r="ED246" s="19"/>
      <c r="EE246" s="20"/>
      <c r="EF246" s="315"/>
      <c r="EG246" s="315"/>
      <c r="EH246" s="20">
        <v>0</v>
      </c>
      <c r="EI246" s="19"/>
      <c r="EJ246" s="20"/>
      <c r="EK246" s="315"/>
      <c r="EL246" s="315"/>
      <c r="EM246" s="20">
        <v>0</v>
      </c>
      <c r="EN246" s="413"/>
      <c r="EP246" s="151"/>
    </row>
    <row r="247" spans="4:146" hidden="1" x14ac:dyDescent="0.3">
      <c r="D247" s="151" t="s">
        <v>529</v>
      </c>
      <c r="F247" s="402"/>
      <c r="G247" s="419"/>
      <c r="H247" s="6">
        <v>0</v>
      </c>
      <c r="I247" s="5"/>
      <c r="J247" s="20"/>
      <c r="K247" s="315"/>
      <c r="L247" s="483"/>
      <c r="M247" s="6">
        <v>0</v>
      </c>
      <c r="N247" s="5"/>
      <c r="O247" s="20"/>
      <c r="P247" s="315"/>
      <c r="Q247" s="483"/>
      <c r="R247" s="6">
        <v>0</v>
      </c>
      <c r="S247" s="5"/>
      <c r="T247" s="20"/>
      <c r="U247" s="315"/>
      <c r="V247" s="483"/>
      <c r="W247" s="6">
        <v>0</v>
      </c>
      <c r="X247" s="5"/>
      <c r="Y247" s="20"/>
      <c r="Z247" s="315"/>
      <c r="AA247" s="483"/>
      <c r="AB247" s="6">
        <v>0</v>
      </c>
      <c r="AC247" s="5"/>
      <c r="AD247" s="20"/>
      <c r="AE247" s="315"/>
      <c r="AF247" s="483"/>
      <c r="AG247" s="6">
        <v>0</v>
      </c>
      <c r="AH247" s="5"/>
      <c r="AI247" s="20"/>
      <c r="AJ247" s="315"/>
      <c r="AK247" s="483"/>
      <c r="AL247" s="6">
        <v>0</v>
      </c>
      <c r="AM247" s="5"/>
      <c r="AN247" s="20"/>
      <c r="AO247" s="315"/>
      <c r="AP247" s="483"/>
      <c r="AQ247" s="6">
        <v>0</v>
      </c>
      <c r="AR247" s="5"/>
      <c r="AS247" s="20"/>
      <c r="AT247" s="315"/>
      <c r="AU247" s="483"/>
      <c r="AV247" s="6">
        <v>0</v>
      </c>
      <c r="AW247" s="5"/>
      <c r="AX247" s="20"/>
      <c r="AY247" s="315"/>
      <c r="AZ247" s="483"/>
      <c r="BA247" s="6">
        <v>0</v>
      </c>
      <c r="BB247" s="5"/>
      <c r="BC247" s="20"/>
      <c r="BD247" s="315"/>
      <c r="BE247" s="483"/>
      <c r="BF247" s="6">
        <v>0</v>
      </c>
      <c r="BG247" s="5"/>
      <c r="BH247" s="20"/>
      <c r="BI247" s="315"/>
      <c r="BJ247" s="483"/>
      <c r="BK247" s="6">
        <v>0</v>
      </c>
      <c r="BL247" s="5"/>
      <c r="BM247" s="20"/>
      <c r="BN247" s="315"/>
      <c r="BO247" s="483"/>
      <c r="BP247" s="6">
        <v>0</v>
      </c>
      <c r="BQ247" s="5"/>
      <c r="BR247" s="20"/>
      <c r="BS247" s="315"/>
      <c r="BT247" s="483"/>
      <c r="BU247" s="6">
        <v>0</v>
      </c>
      <c r="BV247" s="5"/>
      <c r="BW247" s="20"/>
      <c r="BX247" s="315"/>
      <c r="BY247" s="483"/>
      <c r="BZ247" s="6">
        <v>0</v>
      </c>
      <c r="CA247" s="5"/>
      <c r="CB247" s="20"/>
      <c r="CC247" s="315"/>
      <c r="CD247" s="483"/>
      <c r="CE247" s="6">
        <v>0</v>
      </c>
      <c r="CF247" s="5"/>
      <c r="CG247" s="20"/>
      <c r="CH247" s="315"/>
      <c r="CI247" s="483"/>
      <c r="CJ247" s="6">
        <v>0</v>
      </c>
      <c r="CK247" s="5"/>
      <c r="CL247" s="20"/>
      <c r="CM247" s="315"/>
      <c r="CN247" s="483"/>
      <c r="CO247" s="6">
        <v>0</v>
      </c>
      <c r="CP247" s="5"/>
      <c r="CQ247" s="20"/>
      <c r="CR247" s="315"/>
      <c r="CS247" s="483"/>
      <c r="CT247" s="6">
        <v>0</v>
      </c>
      <c r="CU247" s="5"/>
      <c r="CV247" s="20"/>
      <c r="CW247" s="315"/>
      <c r="CX247" s="483"/>
      <c r="CY247" s="6">
        <v>0</v>
      </c>
      <c r="CZ247" s="5"/>
      <c r="DA247" s="20"/>
      <c r="DB247" s="315"/>
      <c r="DC247" s="483"/>
      <c r="DD247" s="6">
        <v>0</v>
      </c>
      <c r="DE247" s="5"/>
      <c r="DF247" s="20"/>
      <c r="DG247" s="315"/>
      <c r="DH247" s="483"/>
      <c r="DI247" s="6">
        <v>0</v>
      </c>
      <c r="DJ247" s="5"/>
      <c r="DK247" s="20"/>
      <c r="DL247" s="315"/>
      <c r="DM247" s="483"/>
      <c r="DN247" s="6">
        <v>0</v>
      </c>
      <c r="DO247" s="5"/>
      <c r="DP247" s="20"/>
      <c r="DQ247" s="315"/>
      <c r="DR247" s="483"/>
      <c r="DS247" s="6">
        <v>0</v>
      </c>
      <c r="DT247" s="5"/>
      <c r="DU247" s="20"/>
      <c r="DV247" s="315"/>
      <c r="DW247" s="483"/>
      <c r="DX247" s="6">
        <v>0</v>
      </c>
      <c r="DY247" s="5"/>
      <c r="DZ247" s="20"/>
      <c r="EA247" s="315"/>
      <c r="EB247" s="483"/>
      <c r="EC247" s="6">
        <v>0</v>
      </c>
      <c r="ED247" s="5"/>
      <c r="EE247" s="20"/>
      <c r="EF247" s="315"/>
      <c r="EG247" s="483"/>
      <c r="EH247" s="6">
        <v>0</v>
      </c>
      <c r="EI247" s="5"/>
      <c r="EJ247" s="20"/>
      <c r="EK247" s="315"/>
      <c r="EL247" s="483"/>
      <c r="EM247" s="6">
        <v>0</v>
      </c>
      <c r="EN247" s="421"/>
      <c r="EP247" s="151"/>
    </row>
    <row r="248" spans="4:146" hidden="1" x14ac:dyDescent="0.3">
      <c r="D248" s="151"/>
      <c r="F248" s="402"/>
      <c r="H248" s="20"/>
      <c r="I248" s="20"/>
      <c r="J248" s="20"/>
      <c r="K248" s="315"/>
      <c r="L248" s="20"/>
      <c r="M248" s="20"/>
      <c r="N248" s="20"/>
      <c r="O248" s="20"/>
      <c r="P248" s="315"/>
      <c r="Q248" s="20"/>
      <c r="R248" s="20"/>
      <c r="S248" s="20"/>
      <c r="T248" s="20"/>
      <c r="U248" s="315"/>
      <c r="V248" s="20"/>
      <c r="W248" s="20"/>
      <c r="X248" s="20"/>
      <c r="Y248" s="20"/>
      <c r="Z248" s="315"/>
      <c r="AA248" s="20"/>
      <c r="AB248" s="20"/>
      <c r="AC248" s="20"/>
      <c r="AD248" s="20"/>
      <c r="AE248" s="315"/>
      <c r="AF248" s="20"/>
      <c r="AG248" s="20"/>
      <c r="AH248" s="20"/>
      <c r="AI248" s="20"/>
      <c r="AJ248" s="315"/>
      <c r="AK248" s="20"/>
      <c r="AL248" s="20"/>
      <c r="AM248" s="20"/>
      <c r="AN248" s="20"/>
      <c r="AO248" s="315"/>
      <c r="AP248" s="20"/>
      <c r="AQ248" s="20"/>
      <c r="AR248" s="20"/>
      <c r="AS248" s="20"/>
      <c r="AT248" s="315"/>
      <c r="AU248" s="20"/>
      <c r="AV248" s="20"/>
      <c r="AW248" s="20"/>
      <c r="AX248" s="20"/>
      <c r="AY248" s="315"/>
      <c r="AZ248" s="20"/>
      <c r="BA248" s="20"/>
      <c r="BB248" s="20"/>
      <c r="BC248" s="20"/>
      <c r="BD248" s="315"/>
      <c r="BE248" s="20"/>
      <c r="BF248" s="20"/>
      <c r="BG248" s="20"/>
      <c r="BH248" s="20"/>
      <c r="BI248" s="315"/>
      <c r="BJ248" s="20"/>
      <c r="BK248" s="20"/>
      <c r="BL248" s="20"/>
      <c r="BM248" s="20"/>
      <c r="BN248" s="315"/>
      <c r="BO248" s="20"/>
      <c r="BP248" s="20"/>
      <c r="BQ248" s="20"/>
      <c r="BR248" s="20"/>
      <c r="BS248" s="315"/>
      <c r="BT248" s="20"/>
      <c r="BU248" s="20"/>
      <c r="BV248" s="20"/>
      <c r="BW248" s="20"/>
      <c r="BX248" s="315"/>
      <c r="BY248" s="20"/>
      <c r="BZ248" s="20"/>
      <c r="CA248" s="20"/>
      <c r="CB248" s="20"/>
      <c r="CC248" s="315"/>
      <c r="CD248" s="20"/>
      <c r="CE248" s="20"/>
      <c r="CF248" s="20"/>
      <c r="CG248" s="20"/>
      <c r="CH248" s="315"/>
      <c r="CI248" s="20"/>
      <c r="CJ248" s="20"/>
      <c r="CK248" s="20"/>
      <c r="CL248" s="20"/>
      <c r="CM248" s="315"/>
      <c r="CN248" s="20"/>
      <c r="CO248" s="20"/>
      <c r="CP248" s="20"/>
      <c r="CQ248" s="20"/>
      <c r="CR248" s="315"/>
      <c r="CS248" s="20"/>
      <c r="CT248" s="20"/>
      <c r="CU248" s="20"/>
      <c r="CV248" s="20"/>
      <c r="CW248" s="315"/>
      <c r="CX248" s="20"/>
      <c r="CY248" s="20"/>
      <c r="CZ248" s="20"/>
      <c r="DA248" s="20"/>
      <c r="DB248" s="315"/>
      <c r="DC248" s="20"/>
      <c r="DD248" s="20"/>
      <c r="DE248" s="20"/>
      <c r="DF248" s="20"/>
      <c r="DG248" s="315"/>
      <c r="DH248" s="20"/>
      <c r="DI248" s="20"/>
      <c r="DJ248" s="20"/>
      <c r="DK248" s="20"/>
      <c r="DL248" s="315"/>
      <c r="DM248" s="20"/>
      <c r="DN248" s="20"/>
      <c r="DO248" s="20"/>
      <c r="DP248" s="20"/>
      <c r="DQ248" s="315"/>
      <c r="DR248" s="20"/>
      <c r="DS248" s="20"/>
      <c r="DT248" s="20"/>
      <c r="DU248" s="20"/>
      <c r="DV248" s="315"/>
      <c r="DW248" s="20"/>
      <c r="DX248" s="20"/>
      <c r="DY248" s="20"/>
      <c r="DZ248" s="20"/>
      <c r="EA248" s="315"/>
      <c r="EB248" s="20"/>
      <c r="EC248" s="20"/>
      <c r="ED248" s="20"/>
      <c r="EE248" s="20"/>
      <c r="EF248" s="315"/>
      <c r="EG248" s="20"/>
      <c r="EH248" s="20"/>
      <c r="EI248" s="20"/>
      <c r="EJ248" s="20"/>
      <c r="EK248" s="315"/>
      <c r="EL248" s="20"/>
      <c r="EM248" s="20"/>
      <c r="EP248" s="151"/>
    </row>
    <row r="249" spans="4:146" hidden="1" x14ac:dyDescent="0.3">
      <c r="D249" s="151" t="s">
        <v>533</v>
      </c>
      <c r="F249" s="402"/>
      <c r="H249" s="20">
        <v>0</v>
      </c>
      <c r="I249" s="20"/>
      <c r="J249" s="20"/>
      <c r="K249" s="315"/>
      <c r="L249" s="20"/>
      <c r="M249" s="20">
        <v>0</v>
      </c>
      <c r="N249" s="20"/>
      <c r="O249" s="20"/>
      <c r="P249" s="315"/>
      <c r="Q249" s="20"/>
      <c r="R249" s="20">
        <v>0</v>
      </c>
      <c r="S249" s="20"/>
      <c r="T249" s="20"/>
      <c r="U249" s="315"/>
      <c r="V249" s="20"/>
      <c r="W249" s="20">
        <v>0</v>
      </c>
      <c r="X249" s="20"/>
      <c r="Y249" s="20"/>
      <c r="Z249" s="315"/>
      <c r="AA249" s="20"/>
      <c r="AB249" s="20">
        <v>0</v>
      </c>
      <c r="AC249" s="20"/>
      <c r="AD249" s="20"/>
      <c r="AE249" s="315"/>
      <c r="AF249" s="20"/>
      <c r="AG249" s="20">
        <v>0</v>
      </c>
      <c r="AH249" s="20"/>
      <c r="AI249" s="20"/>
      <c r="AJ249" s="315"/>
      <c r="AK249" s="20"/>
      <c r="AL249" s="20">
        <v>0</v>
      </c>
      <c r="AM249" s="20"/>
      <c r="AN249" s="20"/>
      <c r="AO249" s="315"/>
      <c r="AP249" s="20"/>
      <c r="AQ249" s="20">
        <v>0</v>
      </c>
      <c r="AR249" s="20"/>
      <c r="AS249" s="20"/>
      <c r="AT249" s="315"/>
      <c r="AU249" s="20"/>
      <c r="AV249" s="20">
        <v>0</v>
      </c>
      <c r="AW249" s="20"/>
      <c r="AX249" s="20"/>
      <c r="AY249" s="315"/>
      <c r="AZ249" s="20"/>
      <c r="BA249" s="20">
        <v>0</v>
      </c>
      <c r="BB249" s="20"/>
      <c r="BC249" s="20"/>
      <c r="BD249" s="315"/>
      <c r="BE249" s="20"/>
      <c r="BF249" s="20">
        <v>0</v>
      </c>
      <c r="BG249" s="20"/>
      <c r="BH249" s="20"/>
      <c r="BI249" s="315"/>
      <c r="BJ249" s="20"/>
      <c r="BK249" s="20">
        <v>0</v>
      </c>
      <c r="BL249" s="20"/>
      <c r="BM249" s="20"/>
      <c r="BN249" s="315"/>
      <c r="BO249" s="20"/>
      <c r="BP249" s="20">
        <v>0</v>
      </c>
      <c r="BQ249" s="20"/>
      <c r="BR249" s="20"/>
      <c r="BS249" s="315"/>
      <c r="BT249" s="20"/>
      <c r="BU249" s="20">
        <v>0</v>
      </c>
      <c r="BV249" s="20"/>
      <c r="BW249" s="20"/>
      <c r="BX249" s="315"/>
      <c r="BY249" s="20"/>
      <c r="BZ249" s="20">
        <v>0</v>
      </c>
      <c r="CA249" s="20"/>
      <c r="CB249" s="20"/>
      <c r="CC249" s="315"/>
      <c r="CD249" s="20"/>
      <c r="CE249" s="20">
        <v>0</v>
      </c>
      <c r="CF249" s="20"/>
      <c r="CG249" s="20"/>
      <c r="CH249" s="315"/>
      <c r="CI249" s="20"/>
      <c r="CJ249" s="20">
        <v>0</v>
      </c>
      <c r="CK249" s="20"/>
      <c r="CL249" s="20"/>
      <c r="CM249" s="315"/>
      <c r="CN249" s="20"/>
      <c r="CO249" s="20">
        <v>0</v>
      </c>
      <c r="CP249" s="20"/>
      <c r="CQ249" s="20"/>
      <c r="CR249" s="315"/>
      <c r="CS249" s="20"/>
      <c r="CT249" s="20">
        <v>0</v>
      </c>
      <c r="CU249" s="20"/>
      <c r="CV249" s="20"/>
      <c r="CW249" s="315"/>
      <c r="CX249" s="20"/>
      <c r="CY249" s="20">
        <v>0</v>
      </c>
      <c r="CZ249" s="20"/>
      <c r="DA249" s="20"/>
      <c r="DB249" s="315"/>
      <c r="DC249" s="20"/>
      <c r="DD249" s="20">
        <v>0</v>
      </c>
      <c r="DE249" s="20"/>
      <c r="DF249" s="20"/>
      <c r="DG249" s="315"/>
      <c r="DH249" s="20"/>
      <c r="DI249" s="20">
        <v>0</v>
      </c>
      <c r="DJ249" s="20"/>
      <c r="DK249" s="20"/>
      <c r="DL249" s="315"/>
      <c r="DM249" s="20"/>
      <c r="DN249" s="20">
        <v>0</v>
      </c>
      <c r="DO249" s="20"/>
      <c r="DP249" s="20"/>
      <c r="DQ249" s="315"/>
      <c r="DR249" s="20"/>
      <c r="DS249" s="20">
        <v>0</v>
      </c>
      <c r="DT249" s="20"/>
      <c r="DU249" s="20"/>
      <c r="DV249" s="315"/>
      <c r="DW249" s="20"/>
      <c r="DX249" s="20">
        <v>0</v>
      </c>
      <c r="DY249" s="20"/>
      <c r="DZ249" s="20"/>
      <c r="EA249" s="315"/>
      <c r="EB249" s="20"/>
      <c r="EC249" s="20">
        <v>0</v>
      </c>
      <c r="ED249" s="20"/>
      <c r="EE249" s="20"/>
      <c r="EF249" s="315"/>
      <c r="EG249" s="20"/>
      <c r="EH249" s="20">
        <v>0</v>
      </c>
      <c r="EI249" s="20"/>
      <c r="EJ249" s="20"/>
      <c r="EK249" s="315"/>
      <c r="EL249" s="20"/>
      <c r="EM249" s="20">
        <v>0</v>
      </c>
      <c r="EP249" s="151"/>
    </row>
    <row r="250" spans="4:146" hidden="1" x14ac:dyDescent="0.3">
      <c r="D250" s="151" t="s">
        <v>416</v>
      </c>
      <c r="F250" s="402"/>
      <c r="G250" s="406"/>
      <c r="H250" s="474">
        <v>0</v>
      </c>
      <c r="I250" s="475"/>
      <c r="J250" s="20"/>
      <c r="K250" s="315"/>
      <c r="L250" s="476"/>
      <c r="M250" s="474">
        <v>0</v>
      </c>
      <c r="N250" s="475"/>
      <c r="O250" s="20"/>
      <c r="P250" s="315"/>
      <c r="Q250" s="476"/>
      <c r="R250" s="474">
        <v>0</v>
      </c>
      <c r="S250" s="475"/>
      <c r="T250" s="20"/>
      <c r="U250" s="315"/>
      <c r="V250" s="476"/>
      <c r="W250" s="474">
        <v>0</v>
      </c>
      <c r="X250" s="475"/>
      <c r="Y250" s="20"/>
      <c r="Z250" s="315"/>
      <c r="AA250" s="476"/>
      <c r="AB250" s="474">
        <v>0</v>
      </c>
      <c r="AC250" s="475"/>
      <c r="AD250" s="20"/>
      <c r="AE250" s="315"/>
      <c r="AF250" s="476"/>
      <c r="AG250" s="474">
        <v>0</v>
      </c>
      <c r="AH250" s="475"/>
      <c r="AI250" s="20"/>
      <c r="AJ250" s="315"/>
      <c r="AK250" s="476"/>
      <c r="AL250" s="474">
        <v>0</v>
      </c>
      <c r="AM250" s="475"/>
      <c r="AN250" s="20"/>
      <c r="AO250" s="315"/>
      <c r="AP250" s="476"/>
      <c r="AQ250" s="474">
        <v>0</v>
      </c>
      <c r="AR250" s="475"/>
      <c r="AS250" s="20"/>
      <c r="AT250" s="315"/>
      <c r="AU250" s="476"/>
      <c r="AV250" s="474">
        <v>0</v>
      </c>
      <c r="AW250" s="475"/>
      <c r="AX250" s="20"/>
      <c r="AY250" s="315"/>
      <c r="AZ250" s="476"/>
      <c r="BA250" s="474">
        <v>0</v>
      </c>
      <c r="BB250" s="475"/>
      <c r="BC250" s="20"/>
      <c r="BD250" s="315"/>
      <c r="BE250" s="476"/>
      <c r="BF250" s="474">
        <v>0</v>
      </c>
      <c r="BG250" s="475"/>
      <c r="BH250" s="20"/>
      <c r="BI250" s="315"/>
      <c r="BJ250" s="476"/>
      <c r="BK250" s="474">
        <v>0</v>
      </c>
      <c r="BL250" s="475"/>
      <c r="BM250" s="20"/>
      <c r="BN250" s="315"/>
      <c r="BO250" s="476"/>
      <c r="BP250" s="474">
        <v>0</v>
      </c>
      <c r="BQ250" s="475"/>
      <c r="BR250" s="20"/>
      <c r="BS250" s="315"/>
      <c r="BT250" s="476"/>
      <c r="BU250" s="474">
        <v>0</v>
      </c>
      <c r="BV250" s="475"/>
      <c r="BW250" s="20"/>
      <c r="BX250" s="315"/>
      <c r="BY250" s="476"/>
      <c r="BZ250" s="474">
        <v>0</v>
      </c>
      <c r="CA250" s="475"/>
      <c r="CB250" s="20"/>
      <c r="CC250" s="315"/>
      <c r="CD250" s="476"/>
      <c r="CE250" s="474">
        <v>0</v>
      </c>
      <c r="CF250" s="475"/>
      <c r="CG250" s="20"/>
      <c r="CH250" s="315"/>
      <c r="CI250" s="476"/>
      <c r="CJ250" s="474">
        <v>0</v>
      </c>
      <c r="CK250" s="475"/>
      <c r="CL250" s="20"/>
      <c r="CM250" s="315"/>
      <c r="CN250" s="476"/>
      <c r="CO250" s="474">
        <v>0</v>
      </c>
      <c r="CP250" s="475"/>
      <c r="CQ250" s="20"/>
      <c r="CR250" s="315"/>
      <c r="CS250" s="476"/>
      <c r="CT250" s="474">
        <v>0</v>
      </c>
      <c r="CU250" s="475"/>
      <c r="CV250" s="20"/>
      <c r="CW250" s="315"/>
      <c r="CX250" s="476"/>
      <c r="CY250" s="474">
        <v>0</v>
      </c>
      <c r="CZ250" s="475"/>
      <c r="DA250" s="20"/>
      <c r="DB250" s="315"/>
      <c r="DC250" s="476"/>
      <c r="DD250" s="474">
        <v>0</v>
      </c>
      <c r="DE250" s="475"/>
      <c r="DF250" s="20"/>
      <c r="DG250" s="315"/>
      <c r="DH250" s="476"/>
      <c r="DI250" s="474">
        <v>0</v>
      </c>
      <c r="DJ250" s="475"/>
      <c r="DK250" s="20"/>
      <c r="DL250" s="315"/>
      <c r="DM250" s="476"/>
      <c r="DN250" s="474">
        <v>0</v>
      </c>
      <c r="DO250" s="475"/>
      <c r="DP250" s="20"/>
      <c r="DQ250" s="315"/>
      <c r="DR250" s="476"/>
      <c r="DS250" s="474">
        <v>0</v>
      </c>
      <c r="DT250" s="475"/>
      <c r="DU250" s="20"/>
      <c r="DV250" s="315"/>
      <c r="DW250" s="476"/>
      <c r="DX250" s="474">
        <v>0</v>
      </c>
      <c r="DY250" s="475"/>
      <c r="DZ250" s="20"/>
      <c r="EA250" s="315"/>
      <c r="EB250" s="476"/>
      <c r="EC250" s="474">
        <v>0</v>
      </c>
      <c r="ED250" s="475"/>
      <c r="EE250" s="20"/>
      <c r="EF250" s="315"/>
      <c r="EG250" s="476"/>
      <c r="EH250" s="474">
        <v>0</v>
      </c>
      <c r="EI250" s="475"/>
      <c r="EJ250" s="20"/>
      <c r="EK250" s="315"/>
      <c r="EL250" s="476"/>
      <c r="EM250" s="474">
        <v>0</v>
      </c>
      <c r="EN250" s="407"/>
      <c r="EP250" s="151"/>
    </row>
    <row r="251" spans="4:146" hidden="1" x14ac:dyDescent="0.3">
      <c r="D251" s="151" t="s">
        <v>528</v>
      </c>
      <c r="F251" s="402"/>
      <c r="G251" s="402"/>
      <c r="H251" s="20">
        <v>0</v>
      </c>
      <c r="I251" s="19"/>
      <c r="J251" s="20"/>
      <c r="K251" s="315"/>
      <c r="L251" s="315"/>
      <c r="M251" s="20">
        <v>0</v>
      </c>
      <c r="N251" s="19"/>
      <c r="O251" s="20"/>
      <c r="P251" s="315"/>
      <c r="Q251" s="315"/>
      <c r="R251" s="20">
        <v>0</v>
      </c>
      <c r="S251" s="19"/>
      <c r="T251" s="20"/>
      <c r="U251" s="315"/>
      <c r="V251" s="315"/>
      <c r="W251" s="20">
        <v>0</v>
      </c>
      <c r="X251" s="19"/>
      <c r="Y251" s="20"/>
      <c r="Z251" s="315"/>
      <c r="AA251" s="315"/>
      <c r="AB251" s="20">
        <v>0</v>
      </c>
      <c r="AC251" s="19"/>
      <c r="AD251" s="20"/>
      <c r="AE251" s="315"/>
      <c r="AF251" s="315"/>
      <c r="AG251" s="20">
        <v>0</v>
      </c>
      <c r="AH251" s="19"/>
      <c r="AI251" s="20"/>
      <c r="AJ251" s="315"/>
      <c r="AK251" s="315"/>
      <c r="AL251" s="20">
        <v>0</v>
      </c>
      <c r="AM251" s="19"/>
      <c r="AN251" s="20"/>
      <c r="AO251" s="315"/>
      <c r="AP251" s="315"/>
      <c r="AQ251" s="20">
        <v>0</v>
      </c>
      <c r="AR251" s="19"/>
      <c r="AS251" s="20"/>
      <c r="AT251" s="315"/>
      <c r="AU251" s="315"/>
      <c r="AV251" s="20">
        <v>0</v>
      </c>
      <c r="AW251" s="19"/>
      <c r="AX251" s="20"/>
      <c r="AY251" s="315"/>
      <c r="AZ251" s="315"/>
      <c r="BA251" s="20">
        <v>0</v>
      </c>
      <c r="BB251" s="19"/>
      <c r="BC251" s="20"/>
      <c r="BD251" s="315"/>
      <c r="BE251" s="315"/>
      <c r="BF251" s="20">
        <v>0</v>
      </c>
      <c r="BG251" s="19"/>
      <c r="BH251" s="20"/>
      <c r="BI251" s="315"/>
      <c r="BJ251" s="315"/>
      <c r="BK251" s="20">
        <v>0</v>
      </c>
      <c r="BL251" s="19"/>
      <c r="BM251" s="20"/>
      <c r="BN251" s="315"/>
      <c r="BO251" s="315"/>
      <c r="BP251" s="20">
        <v>0</v>
      </c>
      <c r="BQ251" s="19"/>
      <c r="BR251" s="20"/>
      <c r="BS251" s="315"/>
      <c r="BT251" s="315"/>
      <c r="BU251" s="20">
        <v>0</v>
      </c>
      <c r="BV251" s="19"/>
      <c r="BW251" s="20"/>
      <c r="BX251" s="315"/>
      <c r="BY251" s="315"/>
      <c r="BZ251" s="20">
        <v>0</v>
      </c>
      <c r="CA251" s="19"/>
      <c r="CB251" s="20"/>
      <c r="CC251" s="315"/>
      <c r="CD251" s="315"/>
      <c r="CE251" s="20">
        <v>0</v>
      </c>
      <c r="CF251" s="19"/>
      <c r="CG251" s="20"/>
      <c r="CH251" s="315"/>
      <c r="CI251" s="315"/>
      <c r="CJ251" s="20">
        <v>0</v>
      </c>
      <c r="CK251" s="19"/>
      <c r="CL251" s="20"/>
      <c r="CM251" s="315"/>
      <c r="CN251" s="315"/>
      <c r="CO251" s="20">
        <v>0</v>
      </c>
      <c r="CP251" s="19"/>
      <c r="CQ251" s="20"/>
      <c r="CR251" s="315"/>
      <c r="CS251" s="315"/>
      <c r="CT251" s="20">
        <v>0</v>
      </c>
      <c r="CU251" s="19"/>
      <c r="CV251" s="20"/>
      <c r="CW251" s="315"/>
      <c r="CX251" s="315"/>
      <c r="CY251" s="20">
        <v>0</v>
      </c>
      <c r="CZ251" s="19"/>
      <c r="DA251" s="20"/>
      <c r="DB251" s="315"/>
      <c r="DC251" s="315"/>
      <c r="DD251" s="20">
        <v>0</v>
      </c>
      <c r="DE251" s="19"/>
      <c r="DF251" s="20"/>
      <c r="DG251" s="315"/>
      <c r="DH251" s="315"/>
      <c r="DI251" s="20">
        <v>0</v>
      </c>
      <c r="DJ251" s="19"/>
      <c r="DK251" s="20"/>
      <c r="DL251" s="315"/>
      <c r="DM251" s="315"/>
      <c r="DN251" s="20">
        <v>0</v>
      </c>
      <c r="DO251" s="19"/>
      <c r="DP251" s="20"/>
      <c r="DQ251" s="315"/>
      <c r="DR251" s="315"/>
      <c r="DS251" s="20">
        <v>0</v>
      </c>
      <c r="DT251" s="19"/>
      <c r="DU251" s="20"/>
      <c r="DV251" s="315"/>
      <c r="DW251" s="315"/>
      <c r="DX251" s="20">
        <v>0</v>
      </c>
      <c r="DY251" s="19"/>
      <c r="DZ251" s="20"/>
      <c r="EA251" s="315"/>
      <c r="EB251" s="315"/>
      <c r="EC251" s="20">
        <v>0</v>
      </c>
      <c r="ED251" s="19"/>
      <c r="EE251" s="20"/>
      <c r="EF251" s="315"/>
      <c r="EG251" s="315"/>
      <c r="EH251" s="20">
        <v>0</v>
      </c>
      <c r="EI251" s="19"/>
      <c r="EJ251" s="20"/>
      <c r="EK251" s="315"/>
      <c r="EL251" s="315"/>
      <c r="EM251" s="20">
        <v>0</v>
      </c>
      <c r="EN251" s="413"/>
      <c r="EP251" s="151"/>
    </row>
    <row r="252" spans="4:146" hidden="1" x14ac:dyDescent="0.3">
      <c r="D252" s="151" t="s">
        <v>529</v>
      </c>
      <c r="F252" s="402"/>
      <c r="G252" s="419"/>
      <c r="H252" s="6">
        <v>0</v>
      </c>
      <c r="I252" s="5"/>
      <c r="J252" s="20"/>
      <c r="K252" s="315"/>
      <c r="L252" s="483"/>
      <c r="M252" s="6">
        <v>0</v>
      </c>
      <c r="N252" s="5"/>
      <c r="O252" s="20"/>
      <c r="P252" s="315"/>
      <c r="Q252" s="483"/>
      <c r="R252" s="6">
        <v>0</v>
      </c>
      <c r="S252" s="5"/>
      <c r="T252" s="20"/>
      <c r="U252" s="315"/>
      <c r="V252" s="483"/>
      <c r="W252" s="6">
        <v>0</v>
      </c>
      <c r="X252" s="5"/>
      <c r="Y252" s="20"/>
      <c r="Z252" s="315"/>
      <c r="AA252" s="483"/>
      <c r="AB252" s="6">
        <v>0</v>
      </c>
      <c r="AC252" s="5"/>
      <c r="AD252" s="20"/>
      <c r="AE252" s="315"/>
      <c r="AF252" s="483"/>
      <c r="AG252" s="6">
        <v>0</v>
      </c>
      <c r="AH252" s="5"/>
      <c r="AI252" s="20"/>
      <c r="AJ252" s="315"/>
      <c r="AK252" s="483"/>
      <c r="AL252" s="6">
        <v>0</v>
      </c>
      <c r="AM252" s="5"/>
      <c r="AN252" s="20"/>
      <c r="AO252" s="315"/>
      <c r="AP252" s="483"/>
      <c r="AQ252" s="6">
        <v>0</v>
      </c>
      <c r="AR252" s="5"/>
      <c r="AS252" s="20"/>
      <c r="AT252" s="315"/>
      <c r="AU252" s="483"/>
      <c r="AV252" s="6">
        <v>0</v>
      </c>
      <c r="AW252" s="5"/>
      <c r="AX252" s="20"/>
      <c r="AY252" s="315"/>
      <c r="AZ252" s="483"/>
      <c r="BA252" s="6">
        <v>0</v>
      </c>
      <c r="BB252" s="5"/>
      <c r="BC252" s="20"/>
      <c r="BD252" s="315"/>
      <c r="BE252" s="483"/>
      <c r="BF252" s="6">
        <v>0</v>
      </c>
      <c r="BG252" s="5"/>
      <c r="BH252" s="20"/>
      <c r="BI252" s="315"/>
      <c r="BJ252" s="483"/>
      <c r="BK252" s="6">
        <v>0</v>
      </c>
      <c r="BL252" s="5"/>
      <c r="BM252" s="20"/>
      <c r="BN252" s="315"/>
      <c r="BO252" s="483"/>
      <c r="BP252" s="6">
        <v>0</v>
      </c>
      <c r="BQ252" s="5"/>
      <c r="BR252" s="20"/>
      <c r="BS252" s="315"/>
      <c r="BT252" s="483"/>
      <c r="BU252" s="6">
        <v>0</v>
      </c>
      <c r="BV252" s="5"/>
      <c r="BW252" s="20"/>
      <c r="BX252" s="315"/>
      <c r="BY252" s="483"/>
      <c r="BZ252" s="6">
        <v>0</v>
      </c>
      <c r="CA252" s="5"/>
      <c r="CB252" s="20"/>
      <c r="CC252" s="315"/>
      <c r="CD252" s="483"/>
      <c r="CE252" s="6">
        <v>0</v>
      </c>
      <c r="CF252" s="5"/>
      <c r="CG252" s="20"/>
      <c r="CH252" s="315"/>
      <c r="CI252" s="483"/>
      <c r="CJ252" s="6">
        <v>0</v>
      </c>
      <c r="CK252" s="5"/>
      <c r="CL252" s="20"/>
      <c r="CM252" s="315"/>
      <c r="CN252" s="483"/>
      <c r="CO252" s="6">
        <v>0</v>
      </c>
      <c r="CP252" s="5"/>
      <c r="CQ252" s="20"/>
      <c r="CR252" s="315"/>
      <c r="CS252" s="483"/>
      <c r="CT252" s="6">
        <v>0</v>
      </c>
      <c r="CU252" s="5"/>
      <c r="CV252" s="20"/>
      <c r="CW252" s="315"/>
      <c r="CX252" s="483"/>
      <c r="CY252" s="6">
        <v>0</v>
      </c>
      <c r="CZ252" s="5"/>
      <c r="DA252" s="20"/>
      <c r="DB252" s="315"/>
      <c r="DC252" s="483"/>
      <c r="DD252" s="6">
        <v>0</v>
      </c>
      <c r="DE252" s="5"/>
      <c r="DF252" s="20"/>
      <c r="DG252" s="315"/>
      <c r="DH252" s="483"/>
      <c r="DI252" s="6">
        <v>0</v>
      </c>
      <c r="DJ252" s="5"/>
      <c r="DK252" s="20"/>
      <c r="DL252" s="315"/>
      <c r="DM252" s="483"/>
      <c r="DN252" s="6">
        <v>0</v>
      </c>
      <c r="DO252" s="5"/>
      <c r="DP252" s="20"/>
      <c r="DQ252" s="315"/>
      <c r="DR252" s="483"/>
      <c r="DS252" s="6">
        <v>0</v>
      </c>
      <c r="DT252" s="5"/>
      <c r="DU252" s="20"/>
      <c r="DV252" s="315"/>
      <c r="DW252" s="483"/>
      <c r="DX252" s="6">
        <v>0</v>
      </c>
      <c r="DY252" s="5"/>
      <c r="DZ252" s="20"/>
      <c r="EA252" s="315"/>
      <c r="EB252" s="483"/>
      <c r="EC252" s="6">
        <v>0</v>
      </c>
      <c r="ED252" s="5"/>
      <c r="EE252" s="20"/>
      <c r="EF252" s="315"/>
      <c r="EG252" s="483"/>
      <c r="EH252" s="6">
        <v>0</v>
      </c>
      <c r="EI252" s="5"/>
      <c r="EJ252" s="20"/>
      <c r="EK252" s="315"/>
      <c r="EL252" s="483"/>
      <c r="EM252" s="6">
        <v>0</v>
      </c>
      <c r="EN252" s="421"/>
      <c r="EP252" s="151"/>
    </row>
    <row r="253" spans="4:146" hidden="1" x14ac:dyDescent="0.3">
      <c r="D253" s="151"/>
      <c r="F253" s="402"/>
      <c r="H253" s="20"/>
      <c r="I253" s="20"/>
      <c r="J253" s="20"/>
      <c r="K253" s="315"/>
      <c r="L253" s="20"/>
      <c r="M253" s="20"/>
      <c r="N253" s="20"/>
      <c r="O253" s="20"/>
      <c r="P253" s="315"/>
      <c r="Q253" s="20"/>
      <c r="R253" s="20"/>
      <c r="S253" s="20"/>
      <c r="T253" s="20"/>
      <c r="U253" s="315"/>
      <c r="V253" s="20"/>
      <c r="W253" s="20"/>
      <c r="X253" s="20"/>
      <c r="Y253" s="20"/>
      <c r="Z253" s="315"/>
      <c r="AA253" s="20"/>
      <c r="AB253" s="20"/>
      <c r="AC253" s="20"/>
      <c r="AD253" s="20"/>
      <c r="AE253" s="315"/>
      <c r="AF253" s="20"/>
      <c r="AG253" s="20"/>
      <c r="AH253" s="20"/>
      <c r="AI253" s="20"/>
      <c r="AJ253" s="315"/>
      <c r="AK253" s="20"/>
      <c r="AL253" s="20"/>
      <c r="AM253" s="20"/>
      <c r="AN253" s="20"/>
      <c r="AO253" s="315"/>
      <c r="AP253" s="20"/>
      <c r="AQ253" s="20"/>
      <c r="AR253" s="20"/>
      <c r="AS253" s="20"/>
      <c r="AT253" s="315"/>
      <c r="AU253" s="20"/>
      <c r="AV253" s="20"/>
      <c r="AW253" s="20"/>
      <c r="AX253" s="20"/>
      <c r="AY253" s="315"/>
      <c r="AZ253" s="20"/>
      <c r="BA253" s="20"/>
      <c r="BB253" s="20"/>
      <c r="BC253" s="20"/>
      <c r="BD253" s="315"/>
      <c r="BE253" s="20"/>
      <c r="BF253" s="20"/>
      <c r="BG253" s="20"/>
      <c r="BH253" s="20"/>
      <c r="BI253" s="315"/>
      <c r="BJ253" s="20"/>
      <c r="BK253" s="20"/>
      <c r="BL253" s="20"/>
      <c r="BM253" s="20"/>
      <c r="BN253" s="315"/>
      <c r="BO253" s="20"/>
      <c r="BP253" s="20"/>
      <c r="BQ253" s="20"/>
      <c r="BR253" s="20"/>
      <c r="BS253" s="315"/>
      <c r="BT253" s="20"/>
      <c r="BU253" s="20"/>
      <c r="BV253" s="20"/>
      <c r="BW253" s="20"/>
      <c r="BX253" s="315"/>
      <c r="BY253" s="20"/>
      <c r="BZ253" s="20"/>
      <c r="CA253" s="20"/>
      <c r="CB253" s="20"/>
      <c r="CC253" s="315"/>
      <c r="CD253" s="20"/>
      <c r="CE253" s="20"/>
      <c r="CF253" s="20"/>
      <c r="CG253" s="20"/>
      <c r="CH253" s="315"/>
      <c r="CI253" s="20"/>
      <c r="CJ253" s="20"/>
      <c r="CK253" s="20"/>
      <c r="CL253" s="20"/>
      <c r="CM253" s="315"/>
      <c r="CN253" s="20"/>
      <c r="CO253" s="20"/>
      <c r="CP253" s="20"/>
      <c r="CQ253" s="20"/>
      <c r="CR253" s="315"/>
      <c r="CS253" s="20"/>
      <c r="CT253" s="20"/>
      <c r="CU253" s="20"/>
      <c r="CV253" s="20"/>
      <c r="CW253" s="315"/>
      <c r="CX253" s="20"/>
      <c r="CY253" s="20"/>
      <c r="CZ253" s="20"/>
      <c r="DA253" s="20"/>
      <c r="DB253" s="315"/>
      <c r="DC253" s="20"/>
      <c r="DD253" s="20"/>
      <c r="DE253" s="20"/>
      <c r="DF253" s="20"/>
      <c r="DG253" s="315"/>
      <c r="DH253" s="20"/>
      <c r="DI253" s="20"/>
      <c r="DJ253" s="20"/>
      <c r="DK253" s="20"/>
      <c r="DL253" s="315"/>
      <c r="DM253" s="20"/>
      <c r="DN253" s="20"/>
      <c r="DO253" s="20"/>
      <c r="DP253" s="20"/>
      <c r="DQ253" s="315"/>
      <c r="DR253" s="20"/>
      <c r="DS253" s="20"/>
      <c r="DT253" s="20"/>
      <c r="DU253" s="20"/>
      <c r="DV253" s="315"/>
      <c r="DW253" s="20"/>
      <c r="DX253" s="20"/>
      <c r="DY253" s="20"/>
      <c r="DZ253" s="20"/>
      <c r="EA253" s="315"/>
      <c r="EB253" s="20"/>
      <c r="EC253" s="20"/>
      <c r="ED253" s="20"/>
      <c r="EE253" s="20"/>
      <c r="EF253" s="315"/>
      <c r="EG253" s="20"/>
      <c r="EH253" s="20"/>
      <c r="EI253" s="20"/>
      <c r="EJ253" s="20"/>
      <c r="EK253" s="315"/>
      <c r="EL253" s="20"/>
      <c r="EM253" s="20"/>
      <c r="EP253" s="151"/>
    </row>
    <row r="254" spans="4:146" hidden="1" x14ac:dyDescent="0.3">
      <c r="D254" s="151" t="s">
        <v>534</v>
      </c>
      <c r="F254" s="402"/>
      <c r="H254" s="20">
        <v>0</v>
      </c>
      <c r="I254" s="20"/>
      <c r="J254" s="20"/>
      <c r="K254" s="315"/>
      <c r="L254" s="20"/>
      <c r="M254" s="20">
        <v>0</v>
      </c>
      <c r="N254" s="20"/>
      <c r="O254" s="20"/>
      <c r="P254" s="315"/>
      <c r="Q254" s="20"/>
      <c r="R254" s="20">
        <v>0</v>
      </c>
      <c r="S254" s="20"/>
      <c r="T254" s="20"/>
      <c r="U254" s="315"/>
      <c r="V254" s="20"/>
      <c r="W254" s="20">
        <v>0</v>
      </c>
      <c r="X254" s="20"/>
      <c r="Y254" s="20"/>
      <c r="Z254" s="315"/>
      <c r="AA254" s="20"/>
      <c r="AB254" s="20">
        <v>0</v>
      </c>
      <c r="AC254" s="20"/>
      <c r="AD254" s="20"/>
      <c r="AE254" s="315"/>
      <c r="AF254" s="20"/>
      <c r="AG254" s="20">
        <v>0</v>
      </c>
      <c r="AH254" s="20"/>
      <c r="AI254" s="20"/>
      <c r="AJ254" s="315"/>
      <c r="AK254" s="20"/>
      <c r="AL254" s="20">
        <v>0</v>
      </c>
      <c r="AM254" s="20"/>
      <c r="AN254" s="20"/>
      <c r="AO254" s="315"/>
      <c r="AP254" s="20"/>
      <c r="AQ254" s="20">
        <v>0</v>
      </c>
      <c r="AR254" s="20"/>
      <c r="AS254" s="20"/>
      <c r="AT254" s="315"/>
      <c r="AU254" s="20"/>
      <c r="AV254" s="20">
        <v>0</v>
      </c>
      <c r="AW254" s="20"/>
      <c r="AX254" s="20"/>
      <c r="AY254" s="315"/>
      <c r="AZ254" s="20"/>
      <c r="BA254" s="20">
        <v>0</v>
      </c>
      <c r="BB254" s="20"/>
      <c r="BC254" s="20"/>
      <c r="BD254" s="315"/>
      <c r="BE254" s="20"/>
      <c r="BF254" s="20">
        <v>0</v>
      </c>
      <c r="BG254" s="20"/>
      <c r="BH254" s="20"/>
      <c r="BI254" s="315"/>
      <c r="BJ254" s="20"/>
      <c r="BK254" s="20">
        <v>0</v>
      </c>
      <c r="BL254" s="20"/>
      <c r="BM254" s="20"/>
      <c r="BN254" s="315"/>
      <c r="BO254" s="20"/>
      <c r="BP254" s="20">
        <v>0</v>
      </c>
      <c r="BQ254" s="20"/>
      <c r="BR254" s="20"/>
      <c r="BS254" s="315"/>
      <c r="BT254" s="20"/>
      <c r="BU254" s="20">
        <v>0</v>
      </c>
      <c r="BV254" s="20"/>
      <c r="BW254" s="20"/>
      <c r="BX254" s="315"/>
      <c r="BY254" s="20"/>
      <c r="BZ254" s="20">
        <v>0</v>
      </c>
      <c r="CA254" s="20"/>
      <c r="CB254" s="20"/>
      <c r="CC254" s="315"/>
      <c r="CD254" s="20"/>
      <c r="CE254" s="20">
        <v>0</v>
      </c>
      <c r="CF254" s="20"/>
      <c r="CG254" s="20"/>
      <c r="CH254" s="315"/>
      <c r="CI254" s="20"/>
      <c r="CJ254" s="20">
        <v>0</v>
      </c>
      <c r="CK254" s="20"/>
      <c r="CL254" s="20"/>
      <c r="CM254" s="315"/>
      <c r="CN254" s="20"/>
      <c r="CO254" s="20">
        <v>0</v>
      </c>
      <c r="CP254" s="20"/>
      <c r="CQ254" s="20"/>
      <c r="CR254" s="315"/>
      <c r="CS254" s="20"/>
      <c r="CT254" s="20">
        <v>0</v>
      </c>
      <c r="CU254" s="20"/>
      <c r="CV254" s="20"/>
      <c r="CW254" s="315"/>
      <c r="CX254" s="20"/>
      <c r="CY254" s="20">
        <v>0</v>
      </c>
      <c r="CZ254" s="20"/>
      <c r="DA254" s="20"/>
      <c r="DB254" s="315"/>
      <c r="DC254" s="20"/>
      <c r="DD254" s="20">
        <v>0</v>
      </c>
      <c r="DE254" s="20"/>
      <c r="DF254" s="20"/>
      <c r="DG254" s="315"/>
      <c r="DH254" s="20"/>
      <c r="DI254" s="20">
        <v>0</v>
      </c>
      <c r="DJ254" s="20"/>
      <c r="DK254" s="20"/>
      <c r="DL254" s="315"/>
      <c r="DM254" s="20"/>
      <c r="DN254" s="20">
        <v>0</v>
      </c>
      <c r="DO254" s="20"/>
      <c r="DP254" s="20"/>
      <c r="DQ254" s="315"/>
      <c r="DR254" s="20"/>
      <c r="DS254" s="20">
        <v>0</v>
      </c>
      <c r="DT254" s="20"/>
      <c r="DU254" s="20"/>
      <c r="DV254" s="315"/>
      <c r="DW254" s="20"/>
      <c r="DX254" s="20">
        <v>0</v>
      </c>
      <c r="DY254" s="20"/>
      <c r="DZ254" s="20"/>
      <c r="EA254" s="315"/>
      <c r="EB254" s="20"/>
      <c r="EC254" s="20">
        <v>0</v>
      </c>
      <c r="ED254" s="20"/>
      <c r="EE254" s="20"/>
      <c r="EF254" s="315"/>
      <c r="EG254" s="20"/>
      <c r="EH254" s="20">
        <v>0</v>
      </c>
      <c r="EI254" s="20"/>
      <c r="EJ254" s="20"/>
      <c r="EK254" s="315"/>
      <c r="EL254" s="20"/>
      <c r="EM254" s="20">
        <v>0</v>
      </c>
      <c r="EP254" s="151"/>
    </row>
    <row r="255" spans="4:146" hidden="1" x14ac:dyDescent="0.3">
      <c r="D255" s="151" t="s">
        <v>416</v>
      </c>
      <c r="F255" s="402"/>
      <c r="G255" s="406"/>
      <c r="H255" s="474">
        <v>0</v>
      </c>
      <c r="I255" s="475"/>
      <c r="J255" s="20"/>
      <c r="K255" s="315"/>
      <c r="L255" s="476"/>
      <c r="M255" s="474">
        <v>0</v>
      </c>
      <c r="N255" s="475"/>
      <c r="O255" s="20"/>
      <c r="P255" s="315"/>
      <c r="Q255" s="476"/>
      <c r="R255" s="474">
        <v>0</v>
      </c>
      <c r="S255" s="475"/>
      <c r="T255" s="20"/>
      <c r="U255" s="315"/>
      <c r="V255" s="476"/>
      <c r="W255" s="474">
        <v>0</v>
      </c>
      <c r="X255" s="475"/>
      <c r="Y255" s="20"/>
      <c r="Z255" s="315"/>
      <c r="AA255" s="476"/>
      <c r="AB255" s="474">
        <v>0</v>
      </c>
      <c r="AC255" s="475"/>
      <c r="AD255" s="20"/>
      <c r="AE255" s="315"/>
      <c r="AF255" s="476"/>
      <c r="AG255" s="474">
        <v>0</v>
      </c>
      <c r="AH255" s="475"/>
      <c r="AI255" s="20"/>
      <c r="AJ255" s="315"/>
      <c r="AK255" s="476"/>
      <c r="AL255" s="474">
        <v>0</v>
      </c>
      <c r="AM255" s="475"/>
      <c r="AN255" s="20"/>
      <c r="AO255" s="315"/>
      <c r="AP255" s="476"/>
      <c r="AQ255" s="474">
        <v>0</v>
      </c>
      <c r="AR255" s="475"/>
      <c r="AS255" s="20"/>
      <c r="AT255" s="315"/>
      <c r="AU255" s="476"/>
      <c r="AV255" s="474">
        <v>0</v>
      </c>
      <c r="AW255" s="475"/>
      <c r="AX255" s="20"/>
      <c r="AY255" s="315"/>
      <c r="AZ255" s="476"/>
      <c r="BA255" s="474">
        <v>0</v>
      </c>
      <c r="BB255" s="475"/>
      <c r="BC255" s="20"/>
      <c r="BD255" s="315"/>
      <c r="BE255" s="476"/>
      <c r="BF255" s="474">
        <v>0</v>
      </c>
      <c r="BG255" s="475"/>
      <c r="BH255" s="20"/>
      <c r="BI255" s="315"/>
      <c r="BJ255" s="476"/>
      <c r="BK255" s="474">
        <v>0</v>
      </c>
      <c r="BL255" s="475"/>
      <c r="BM255" s="20"/>
      <c r="BN255" s="315"/>
      <c r="BO255" s="476"/>
      <c r="BP255" s="474">
        <v>0</v>
      </c>
      <c r="BQ255" s="475"/>
      <c r="BR255" s="20"/>
      <c r="BS255" s="315"/>
      <c r="BT255" s="476"/>
      <c r="BU255" s="474">
        <v>0</v>
      </c>
      <c r="BV255" s="475"/>
      <c r="BW255" s="20"/>
      <c r="BX255" s="315"/>
      <c r="BY255" s="476"/>
      <c r="BZ255" s="474">
        <v>0</v>
      </c>
      <c r="CA255" s="475"/>
      <c r="CB255" s="20"/>
      <c r="CC255" s="315"/>
      <c r="CD255" s="476"/>
      <c r="CE255" s="474">
        <v>0</v>
      </c>
      <c r="CF255" s="475"/>
      <c r="CG255" s="20"/>
      <c r="CH255" s="315"/>
      <c r="CI255" s="476"/>
      <c r="CJ255" s="474">
        <v>0</v>
      </c>
      <c r="CK255" s="475"/>
      <c r="CL255" s="20"/>
      <c r="CM255" s="315"/>
      <c r="CN255" s="476"/>
      <c r="CO255" s="474">
        <v>0</v>
      </c>
      <c r="CP255" s="475"/>
      <c r="CQ255" s="20"/>
      <c r="CR255" s="315"/>
      <c r="CS255" s="476"/>
      <c r="CT255" s="474">
        <v>0</v>
      </c>
      <c r="CU255" s="475"/>
      <c r="CV255" s="20"/>
      <c r="CW255" s="315"/>
      <c r="CX255" s="476"/>
      <c r="CY255" s="474">
        <v>0</v>
      </c>
      <c r="CZ255" s="475"/>
      <c r="DA255" s="20"/>
      <c r="DB255" s="315"/>
      <c r="DC255" s="476"/>
      <c r="DD255" s="474">
        <v>0</v>
      </c>
      <c r="DE255" s="475"/>
      <c r="DF255" s="20"/>
      <c r="DG255" s="315"/>
      <c r="DH255" s="476"/>
      <c r="DI255" s="474">
        <v>0</v>
      </c>
      <c r="DJ255" s="475"/>
      <c r="DK255" s="20"/>
      <c r="DL255" s="315"/>
      <c r="DM255" s="476"/>
      <c r="DN255" s="474">
        <v>0</v>
      </c>
      <c r="DO255" s="475"/>
      <c r="DP255" s="20"/>
      <c r="DQ255" s="315"/>
      <c r="DR255" s="476"/>
      <c r="DS255" s="474">
        <v>0</v>
      </c>
      <c r="DT255" s="475"/>
      <c r="DU255" s="20"/>
      <c r="DV255" s="315"/>
      <c r="DW255" s="476"/>
      <c r="DX255" s="474">
        <v>0</v>
      </c>
      <c r="DY255" s="475"/>
      <c r="DZ255" s="20"/>
      <c r="EA255" s="315"/>
      <c r="EB255" s="476"/>
      <c r="EC255" s="474">
        <v>0</v>
      </c>
      <c r="ED255" s="475"/>
      <c r="EE255" s="20"/>
      <c r="EF255" s="315"/>
      <c r="EG255" s="476"/>
      <c r="EH255" s="474">
        <v>0</v>
      </c>
      <c r="EI255" s="475"/>
      <c r="EJ255" s="20"/>
      <c r="EK255" s="315"/>
      <c r="EL255" s="476"/>
      <c r="EM255" s="474">
        <v>0</v>
      </c>
      <c r="EN255" s="407"/>
      <c r="EP255" s="151"/>
    </row>
    <row r="256" spans="4:146" hidden="1" x14ac:dyDescent="0.3">
      <c r="D256" s="151" t="s">
        <v>528</v>
      </c>
      <c r="F256" s="402"/>
      <c r="G256" s="402"/>
      <c r="H256" s="20">
        <v>0</v>
      </c>
      <c r="I256" s="19"/>
      <c r="J256" s="20"/>
      <c r="K256" s="315"/>
      <c r="L256" s="315"/>
      <c r="M256" s="20">
        <v>0</v>
      </c>
      <c r="N256" s="19"/>
      <c r="O256" s="20"/>
      <c r="P256" s="315"/>
      <c r="Q256" s="315"/>
      <c r="R256" s="20">
        <v>0</v>
      </c>
      <c r="S256" s="19"/>
      <c r="T256" s="20"/>
      <c r="U256" s="315"/>
      <c r="V256" s="315"/>
      <c r="W256" s="20">
        <v>0</v>
      </c>
      <c r="X256" s="19"/>
      <c r="Y256" s="20"/>
      <c r="Z256" s="315"/>
      <c r="AA256" s="315"/>
      <c r="AB256" s="20">
        <v>0</v>
      </c>
      <c r="AC256" s="19"/>
      <c r="AD256" s="20"/>
      <c r="AE256" s="315"/>
      <c r="AF256" s="315"/>
      <c r="AG256" s="20">
        <v>0</v>
      </c>
      <c r="AH256" s="19"/>
      <c r="AI256" s="20"/>
      <c r="AJ256" s="315"/>
      <c r="AK256" s="315"/>
      <c r="AL256" s="20">
        <v>0</v>
      </c>
      <c r="AM256" s="19"/>
      <c r="AN256" s="20"/>
      <c r="AO256" s="315"/>
      <c r="AP256" s="315"/>
      <c r="AQ256" s="20">
        <v>0</v>
      </c>
      <c r="AR256" s="19"/>
      <c r="AS256" s="20"/>
      <c r="AT256" s="315"/>
      <c r="AU256" s="315"/>
      <c r="AV256" s="20">
        <v>0</v>
      </c>
      <c r="AW256" s="19"/>
      <c r="AX256" s="20"/>
      <c r="AY256" s="315"/>
      <c r="AZ256" s="315"/>
      <c r="BA256" s="20">
        <v>0</v>
      </c>
      <c r="BB256" s="19"/>
      <c r="BC256" s="20"/>
      <c r="BD256" s="315"/>
      <c r="BE256" s="315"/>
      <c r="BF256" s="20">
        <v>0</v>
      </c>
      <c r="BG256" s="19"/>
      <c r="BH256" s="20"/>
      <c r="BI256" s="315"/>
      <c r="BJ256" s="315"/>
      <c r="BK256" s="20">
        <v>0</v>
      </c>
      <c r="BL256" s="19"/>
      <c r="BM256" s="20"/>
      <c r="BN256" s="315"/>
      <c r="BO256" s="315"/>
      <c r="BP256" s="20">
        <v>0</v>
      </c>
      <c r="BQ256" s="19"/>
      <c r="BR256" s="20"/>
      <c r="BS256" s="315"/>
      <c r="BT256" s="315"/>
      <c r="BU256" s="20">
        <v>0</v>
      </c>
      <c r="BV256" s="19"/>
      <c r="BW256" s="20"/>
      <c r="BX256" s="315"/>
      <c r="BY256" s="315"/>
      <c r="BZ256" s="20">
        <v>0</v>
      </c>
      <c r="CA256" s="19"/>
      <c r="CB256" s="20"/>
      <c r="CC256" s="315"/>
      <c r="CD256" s="315"/>
      <c r="CE256" s="20">
        <v>0</v>
      </c>
      <c r="CF256" s="19"/>
      <c r="CG256" s="20"/>
      <c r="CH256" s="315"/>
      <c r="CI256" s="315"/>
      <c r="CJ256" s="20">
        <v>0</v>
      </c>
      <c r="CK256" s="19"/>
      <c r="CL256" s="20"/>
      <c r="CM256" s="315"/>
      <c r="CN256" s="315"/>
      <c r="CO256" s="20">
        <v>0</v>
      </c>
      <c r="CP256" s="19"/>
      <c r="CQ256" s="20"/>
      <c r="CR256" s="315"/>
      <c r="CS256" s="315"/>
      <c r="CT256" s="20">
        <v>0</v>
      </c>
      <c r="CU256" s="19"/>
      <c r="CV256" s="20"/>
      <c r="CW256" s="315"/>
      <c r="CX256" s="315"/>
      <c r="CY256" s="20">
        <v>0</v>
      </c>
      <c r="CZ256" s="19"/>
      <c r="DA256" s="20"/>
      <c r="DB256" s="315"/>
      <c r="DC256" s="315"/>
      <c r="DD256" s="20">
        <v>0</v>
      </c>
      <c r="DE256" s="19"/>
      <c r="DF256" s="20"/>
      <c r="DG256" s="315"/>
      <c r="DH256" s="315"/>
      <c r="DI256" s="20">
        <v>0</v>
      </c>
      <c r="DJ256" s="19"/>
      <c r="DK256" s="20"/>
      <c r="DL256" s="315"/>
      <c r="DM256" s="315"/>
      <c r="DN256" s="20">
        <v>0</v>
      </c>
      <c r="DO256" s="19"/>
      <c r="DP256" s="20"/>
      <c r="DQ256" s="315"/>
      <c r="DR256" s="315"/>
      <c r="DS256" s="20">
        <v>0</v>
      </c>
      <c r="DT256" s="19"/>
      <c r="DU256" s="20"/>
      <c r="DV256" s="315"/>
      <c r="DW256" s="315"/>
      <c r="DX256" s="20">
        <v>0</v>
      </c>
      <c r="DY256" s="19"/>
      <c r="DZ256" s="20"/>
      <c r="EA256" s="315"/>
      <c r="EB256" s="315"/>
      <c r="EC256" s="20">
        <v>0</v>
      </c>
      <c r="ED256" s="19"/>
      <c r="EE256" s="20"/>
      <c r="EF256" s="315"/>
      <c r="EG256" s="315"/>
      <c r="EH256" s="20">
        <v>0</v>
      </c>
      <c r="EI256" s="19"/>
      <c r="EJ256" s="20"/>
      <c r="EK256" s="315"/>
      <c r="EL256" s="315"/>
      <c r="EM256" s="20">
        <v>0</v>
      </c>
      <c r="EN256" s="413"/>
      <c r="EP256" s="151"/>
    </row>
    <row r="257" spans="4:146" hidden="1" x14ac:dyDescent="0.3">
      <c r="D257" s="151" t="s">
        <v>529</v>
      </c>
      <c r="F257" s="402"/>
      <c r="G257" s="419"/>
      <c r="H257" s="6">
        <v>0</v>
      </c>
      <c r="I257" s="5"/>
      <c r="J257" s="20"/>
      <c r="K257" s="315"/>
      <c r="L257" s="483"/>
      <c r="M257" s="6">
        <v>0</v>
      </c>
      <c r="N257" s="5"/>
      <c r="O257" s="20"/>
      <c r="P257" s="315"/>
      <c r="Q257" s="483"/>
      <c r="R257" s="6">
        <v>0</v>
      </c>
      <c r="S257" s="5"/>
      <c r="T257" s="20"/>
      <c r="U257" s="315"/>
      <c r="V257" s="483"/>
      <c r="W257" s="6">
        <v>0</v>
      </c>
      <c r="X257" s="5"/>
      <c r="Y257" s="20"/>
      <c r="Z257" s="315"/>
      <c r="AA257" s="483"/>
      <c r="AB257" s="6">
        <v>0</v>
      </c>
      <c r="AC257" s="5"/>
      <c r="AD257" s="20"/>
      <c r="AE257" s="315"/>
      <c r="AF257" s="483"/>
      <c r="AG257" s="6">
        <v>0</v>
      </c>
      <c r="AH257" s="5"/>
      <c r="AI257" s="20"/>
      <c r="AJ257" s="315"/>
      <c r="AK257" s="483"/>
      <c r="AL257" s="6">
        <v>0</v>
      </c>
      <c r="AM257" s="5"/>
      <c r="AN257" s="20"/>
      <c r="AO257" s="315"/>
      <c r="AP257" s="483"/>
      <c r="AQ257" s="6">
        <v>0</v>
      </c>
      <c r="AR257" s="5"/>
      <c r="AS257" s="20"/>
      <c r="AT257" s="315"/>
      <c r="AU257" s="483"/>
      <c r="AV257" s="6">
        <v>0</v>
      </c>
      <c r="AW257" s="5"/>
      <c r="AX257" s="20"/>
      <c r="AY257" s="315"/>
      <c r="AZ257" s="483"/>
      <c r="BA257" s="6">
        <v>0</v>
      </c>
      <c r="BB257" s="5"/>
      <c r="BC257" s="20"/>
      <c r="BD257" s="315"/>
      <c r="BE257" s="483"/>
      <c r="BF257" s="6">
        <v>0</v>
      </c>
      <c r="BG257" s="5"/>
      <c r="BH257" s="20"/>
      <c r="BI257" s="315"/>
      <c r="BJ257" s="483"/>
      <c r="BK257" s="6">
        <v>0</v>
      </c>
      <c r="BL257" s="5"/>
      <c r="BM257" s="20"/>
      <c r="BN257" s="315"/>
      <c r="BO257" s="483"/>
      <c r="BP257" s="6">
        <v>0</v>
      </c>
      <c r="BQ257" s="5"/>
      <c r="BR257" s="20"/>
      <c r="BS257" s="315"/>
      <c r="BT257" s="483"/>
      <c r="BU257" s="6">
        <v>0</v>
      </c>
      <c r="BV257" s="5"/>
      <c r="BW257" s="20"/>
      <c r="BX257" s="315"/>
      <c r="BY257" s="483"/>
      <c r="BZ257" s="6">
        <v>0</v>
      </c>
      <c r="CA257" s="5"/>
      <c r="CB257" s="20"/>
      <c r="CC257" s="315"/>
      <c r="CD257" s="483"/>
      <c r="CE257" s="6">
        <v>0</v>
      </c>
      <c r="CF257" s="5"/>
      <c r="CG257" s="20"/>
      <c r="CH257" s="315"/>
      <c r="CI257" s="483"/>
      <c r="CJ257" s="6">
        <v>0</v>
      </c>
      <c r="CK257" s="5"/>
      <c r="CL257" s="20"/>
      <c r="CM257" s="315"/>
      <c r="CN257" s="483"/>
      <c r="CO257" s="6">
        <v>0</v>
      </c>
      <c r="CP257" s="5"/>
      <c r="CQ257" s="20"/>
      <c r="CR257" s="315"/>
      <c r="CS257" s="483"/>
      <c r="CT257" s="6">
        <v>0</v>
      </c>
      <c r="CU257" s="5"/>
      <c r="CV257" s="20"/>
      <c r="CW257" s="315"/>
      <c r="CX257" s="483"/>
      <c r="CY257" s="6">
        <v>0</v>
      </c>
      <c r="CZ257" s="5"/>
      <c r="DA257" s="20"/>
      <c r="DB257" s="315"/>
      <c r="DC257" s="483"/>
      <c r="DD257" s="6">
        <v>0</v>
      </c>
      <c r="DE257" s="5"/>
      <c r="DF257" s="20"/>
      <c r="DG257" s="315"/>
      <c r="DH257" s="483"/>
      <c r="DI257" s="6">
        <v>0</v>
      </c>
      <c r="DJ257" s="5"/>
      <c r="DK257" s="20"/>
      <c r="DL257" s="315"/>
      <c r="DM257" s="483"/>
      <c r="DN257" s="6">
        <v>0</v>
      </c>
      <c r="DO257" s="5"/>
      <c r="DP257" s="20"/>
      <c r="DQ257" s="315"/>
      <c r="DR257" s="483"/>
      <c r="DS257" s="6">
        <v>0</v>
      </c>
      <c r="DT257" s="5"/>
      <c r="DU257" s="20"/>
      <c r="DV257" s="315"/>
      <c r="DW257" s="483"/>
      <c r="DX257" s="6">
        <v>0</v>
      </c>
      <c r="DY257" s="5"/>
      <c r="DZ257" s="20"/>
      <c r="EA257" s="315"/>
      <c r="EB257" s="483"/>
      <c r="EC257" s="6">
        <v>0</v>
      </c>
      <c r="ED257" s="5"/>
      <c r="EE257" s="20"/>
      <c r="EF257" s="315"/>
      <c r="EG257" s="483"/>
      <c r="EH257" s="6">
        <v>0</v>
      </c>
      <c r="EI257" s="5"/>
      <c r="EJ257" s="20"/>
      <c r="EK257" s="315"/>
      <c r="EL257" s="483"/>
      <c r="EM257" s="6">
        <v>0</v>
      </c>
      <c r="EN257" s="421"/>
      <c r="EP257" s="151"/>
    </row>
    <row r="258" spans="4:146" hidden="1" x14ac:dyDescent="0.3">
      <c r="D258" s="151"/>
      <c r="F258" s="402"/>
      <c r="H258" s="20"/>
      <c r="I258" s="20"/>
      <c r="J258" s="20"/>
      <c r="K258" s="315"/>
      <c r="L258" s="20"/>
      <c r="M258" s="20"/>
      <c r="N258" s="20"/>
      <c r="O258" s="20"/>
      <c r="P258" s="315"/>
      <c r="Q258" s="20"/>
      <c r="R258" s="20"/>
      <c r="S258" s="20"/>
      <c r="T258" s="20"/>
      <c r="U258" s="315"/>
      <c r="V258" s="20"/>
      <c r="W258" s="20"/>
      <c r="X258" s="20"/>
      <c r="Y258" s="20"/>
      <c r="Z258" s="315"/>
      <c r="AA258" s="20"/>
      <c r="AB258" s="20"/>
      <c r="AC258" s="20"/>
      <c r="AD258" s="20"/>
      <c r="AE258" s="315"/>
      <c r="AF258" s="20"/>
      <c r="AG258" s="20"/>
      <c r="AH258" s="20"/>
      <c r="AI258" s="20"/>
      <c r="AJ258" s="315"/>
      <c r="AK258" s="20"/>
      <c r="AL258" s="20"/>
      <c r="AM258" s="20"/>
      <c r="AN258" s="20"/>
      <c r="AO258" s="315"/>
      <c r="AP258" s="20"/>
      <c r="AQ258" s="20"/>
      <c r="AR258" s="20"/>
      <c r="AS258" s="20"/>
      <c r="AT258" s="315"/>
      <c r="AU258" s="20"/>
      <c r="AV258" s="20"/>
      <c r="AW258" s="20"/>
      <c r="AX258" s="20"/>
      <c r="AY258" s="315"/>
      <c r="AZ258" s="20"/>
      <c r="BA258" s="20"/>
      <c r="BB258" s="20"/>
      <c r="BC258" s="20"/>
      <c r="BD258" s="315"/>
      <c r="BE258" s="20"/>
      <c r="BF258" s="20"/>
      <c r="BG258" s="20"/>
      <c r="BH258" s="20"/>
      <c r="BI258" s="315"/>
      <c r="BJ258" s="20"/>
      <c r="BK258" s="20"/>
      <c r="BL258" s="20"/>
      <c r="BM258" s="20"/>
      <c r="BN258" s="315"/>
      <c r="BO258" s="20"/>
      <c r="BP258" s="20"/>
      <c r="BQ258" s="20"/>
      <c r="BR258" s="20"/>
      <c r="BS258" s="315"/>
      <c r="BT258" s="20"/>
      <c r="BU258" s="20"/>
      <c r="BV258" s="20"/>
      <c r="BW258" s="20"/>
      <c r="BX258" s="315"/>
      <c r="BY258" s="20"/>
      <c r="BZ258" s="20"/>
      <c r="CA258" s="20"/>
      <c r="CB258" s="20"/>
      <c r="CC258" s="315"/>
      <c r="CD258" s="20"/>
      <c r="CE258" s="20"/>
      <c r="CF258" s="20"/>
      <c r="CG258" s="20"/>
      <c r="CH258" s="315"/>
      <c r="CI258" s="20"/>
      <c r="CJ258" s="20"/>
      <c r="CK258" s="20"/>
      <c r="CL258" s="20"/>
      <c r="CM258" s="315"/>
      <c r="CN258" s="20"/>
      <c r="CO258" s="20"/>
      <c r="CP258" s="20"/>
      <c r="CQ258" s="20"/>
      <c r="CR258" s="315"/>
      <c r="CS258" s="20"/>
      <c r="CT258" s="20"/>
      <c r="CU258" s="20"/>
      <c r="CV258" s="20"/>
      <c r="CW258" s="315"/>
      <c r="CX258" s="20"/>
      <c r="CY258" s="20"/>
      <c r="CZ258" s="20"/>
      <c r="DA258" s="20"/>
      <c r="DB258" s="315"/>
      <c r="DC258" s="20"/>
      <c r="DD258" s="20"/>
      <c r="DE258" s="20"/>
      <c r="DF258" s="20"/>
      <c r="DG258" s="315"/>
      <c r="DH258" s="20"/>
      <c r="DI258" s="20"/>
      <c r="DJ258" s="20"/>
      <c r="DK258" s="20"/>
      <c r="DL258" s="315"/>
      <c r="DM258" s="20"/>
      <c r="DN258" s="20"/>
      <c r="DO258" s="20"/>
      <c r="DP258" s="20"/>
      <c r="DQ258" s="315"/>
      <c r="DR258" s="20"/>
      <c r="DS258" s="20"/>
      <c r="DT258" s="20"/>
      <c r="DU258" s="20"/>
      <c r="DV258" s="315"/>
      <c r="DW258" s="20"/>
      <c r="DX258" s="20"/>
      <c r="DY258" s="20"/>
      <c r="DZ258" s="20"/>
      <c r="EA258" s="315"/>
      <c r="EB258" s="20"/>
      <c r="EC258" s="20"/>
      <c r="ED258" s="20"/>
      <c r="EE258" s="20"/>
      <c r="EF258" s="315"/>
      <c r="EG258" s="20"/>
      <c r="EH258" s="20"/>
      <c r="EI258" s="20"/>
      <c r="EJ258" s="20"/>
      <c r="EK258" s="315"/>
      <c r="EL258" s="20"/>
      <c r="EM258" s="20"/>
      <c r="EP258" s="151"/>
    </row>
    <row r="259" spans="4:146" hidden="1" x14ac:dyDescent="0.3">
      <c r="D259" s="151" t="s">
        <v>535</v>
      </c>
      <c r="F259" s="402"/>
      <c r="H259" s="20">
        <v>0</v>
      </c>
      <c r="I259" s="20"/>
      <c r="J259" s="20"/>
      <c r="K259" s="315"/>
      <c r="L259" s="20"/>
      <c r="M259" s="20">
        <v>0</v>
      </c>
      <c r="N259" s="20"/>
      <c r="O259" s="20"/>
      <c r="P259" s="315"/>
      <c r="Q259" s="20"/>
      <c r="R259" s="20">
        <v>0</v>
      </c>
      <c r="S259" s="20"/>
      <c r="T259" s="20"/>
      <c r="U259" s="315"/>
      <c r="V259" s="20"/>
      <c r="W259" s="20">
        <v>0</v>
      </c>
      <c r="X259" s="20"/>
      <c r="Y259" s="20"/>
      <c r="Z259" s="315"/>
      <c r="AA259" s="20"/>
      <c r="AB259" s="20">
        <v>0</v>
      </c>
      <c r="AC259" s="20"/>
      <c r="AD259" s="20"/>
      <c r="AE259" s="315"/>
      <c r="AF259" s="20"/>
      <c r="AG259" s="20">
        <v>0</v>
      </c>
      <c r="AH259" s="20"/>
      <c r="AI259" s="20"/>
      <c r="AJ259" s="315"/>
      <c r="AK259" s="20"/>
      <c r="AL259" s="20">
        <v>0</v>
      </c>
      <c r="AM259" s="20"/>
      <c r="AN259" s="20"/>
      <c r="AO259" s="315"/>
      <c r="AP259" s="20"/>
      <c r="AQ259" s="20">
        <v>0</v>
      </c>
      <c r="AR259" s="20"/>
      <c r="AS259" s="20"/>
      <c r="AT259" s="315"/>
      <c r="AU259" s="20"/>
      <c r="AV259" s="20">
        <v>0</v>
      </c>
      <c r="AW259" s="20"/>
      <c r="AX259" s="20"/>
      <c r="AY259" s="315"/>
      <c r="AZ259" s="20"/>
      <c r="BA259" s="20">
        <v>0</v>
      </c>
      <c r="BB259" s="20"/>
      <c r="BC259" s="20"/>
      <c r="BD259" s="315"/>
      <c r="BE259" s="20"/>
      <c r="BF259" s="20">
        <v>0</v>
      </c>
      <c r="BG259" s="20"/>
      <c r="BH259" s="20"/>
      <c r="BI259" s="315"/>
      <c r="BJ259" s="20"/>
      <c r="BK259" s="20">
        <v>0</v>
      </c>
      <c r="BL259" s="20"/>
      <c r="BM259" s="20"/>
      <c r="BN259" s="315"/>
      <c r="BO259" s="20"/>
      <c r="BP259" s="20">
        <v>0</v>
      </c>
      <c r="BQ259" s="20"/>
      <c r="BR259" s="20"/>
      <c r="BS259" s="315"/>
      <c r="BT259" s="20"/>
      <c r="BU259" s="20">
        <v>0</v>
      </c>
      <c r="BV259" s="20"/>
      <c r="BW259" s="20"/>
      <c r="BX259" s="315"/>
      <c r="BY259" s="20"/>
      <c r="BZ259" s="20">
        <v>0</v>
      </c>
      <c r="CA259" s="20"/>
      <c r="CB259" s="20"/>
      <c r="CC259" s="315"/>
      <c r="CD259" s="20"/>
      <c r="CE259" s="20">
        <v>0</v>
      </c>
      <c r="CF259" s="20"/>
      <c r="CG259" s="20"/>
      <c r="CH259" s="315"/>
      <c r="CI259" s="20"/>
      <c r="CJ259" s="20">
        <v>0</v>
      </c>
      <c r="CK259" s="20"/>
      <c r="CL259" s="20"/>
      <c r="CM259" s="315"/>
      <c r="CN259" s="20"/>
      <c r="CO259" s="20">
        <v>0</v>
      </c>
      <c r="CP259" s="20"/>
      <c r="CQ259" s="20"/>
      <c r="CR259" s="315"/>
      <c r="CS259" s="20"/>
      <c r="CT259" s="20">
        <v>0</v>
      </c>
      <c r="CU259" s="20"/>
      <c r="CV259" s="20"/>
      <c r="CW259" s="315"/>
      <c r="CX259" s="20"/>
      <c r="CY259" s="20">
        <v>0</v>
      </c>
      <c r="CZ259" s="20"/>
      <c r="DA259" s="20"/>
      <c r="DB259" s="315"/>
      <c r="DC259" s="20"/>
      <c r="DD259" s="20">
        <v>0</v>
      </c>
      <c r="DE259" s="20"/>
      <c r="DF259" s="20"/>
      <c r="DG259" s="315"/>
      <c r="DH259" s="20"/>
      <c r="DI259" s="20">
        <v>0</v>
      </c>
      <c r="DJ259" s="20"/>
      <c r="DK259" s="20"/>
      <c r="DL259" s="315"/>
      <c r="DM259" s="20"/>
      <c r="DN259" s="20">
        <v>0</v>
      </c>
      <c r="DO259" s="20"/>
      <c r="DP259" s="20"/>
      <c r="DQ259" s="315"/>
      <c r="DR259" s="20"/>
      <c r="DS259" s="20">
        <v>0</v>
      </c>
      <c r="DT259" s="20"/>
      <c r="DU259" s="20"/>
      <c r="DV259" s="315"/>
      <c r="DW259" s="20"/>
      <c r="DX259" s="20">
        <v>0</v>
      </c>
      <c r="DY259" s="20"/>
      <c r="DZ259" s="20"/>
      <c r="EA259" s="315"/>
      <c r="EB259" s="20"/>
      <c r="EC259" s="20">
        <v>0</v>
      </c>
      <c r="ED259" s="20"/>
      <c r="EE259" s="20"/>
      <c r="EF259" s="315"/>
      <c r="EG259" s="20"/>
      <c r="EH259" s="20">
        <v>0</v>
      </c>
      <c r="EI259" s="20"/>
      <c r="EJ259" s="20"/>
      <c r="EK259" s="315"/>
      <c r="EL259" s="20"/>
      <c r="EM259" s="20">
        <v>0</v>
      </c>
      <c r="EP259" s="151"/>
    </row>
    <row r="260" spans="4:146" hidden="1" x14ac:dyDescent="0.3">
      <c r="D260" s="151" t="s">
        <v>416</v>
      </c>
      <c r="F260" s="402"/>
      <c r="G260" s="406"/>
      <c r="H260" s="474">
        <v>0</v>
      </c>
      <c r="I260" s="475"/>
      <c r="J260" s="20"/>
      <c r="K260" s="315"/>
      <c r="L260" s="476"/>
      <c r="M260" s="474">
        <v>0</v>
      </c>
      <c r="N260" s="475"/>
      <c r="O260" s="20"/>
      <c r="P260" s="315"/>
      <c r="Q260" s="476"/>
      <c r="R260" s="474">
        <v>0</v>
      </c>
      <c r="S260" s="475"/>
      <c r="T260" s="20"/>
      <c r="U260" s="315"/>
      <c r="V260" s="476"/>
      <c r="W260" s="474">
        <v>0</v>
      </c>
      <c r="X260" s="475"/>
      <c r="Y260" s="20"/>
      <c r="Z260" s="315"/>
      <c r="AA260" s="476"/>
      <c r="AB260" s="474">
        <v>0</v>
      </c>
      <c r="AC260" s="475"/>
      <c r="AD260" s="20"/>
      <c r="AE260" s="315"/>
      <c r="AF260" s="476"/>
      <c r="AG260" s="474">
        <v>0</v>
      </c>
      <c r="AH260" s="475"/>
      <c r="AI260" s="20"/>
      <c r="AJ260" s="315"/>
      <c r="AK260" s="476"/>
      <c r="AL260" s="474">
        <v>0</v>
      </c>
      <c r="AM260" s="475"/>
      <c r="AN260" s="20"/>
      <c r="AO260" s="315"/>
      <c r="AP260" s="476"/>
      <c r="AQ260" s="474">
        <v>0</v>
      </c>
      <c r="AR260" s="475"/>
      <c r="AS260" s="20"/>
      <c r="AT260" s="315"/>
      <c r="AU260" s="476"/>
      <c r="AV260" s="474">
        <v>0</v>
      </c>
      <c r="AW260" s="475"/>
      <c r="AX260" s="20"/>
      <c r="AY260" s="315"/>
      <c r="AZ260" s="476"/>
      <c r="BA260" s="474">
        <v>0</v>
      </c>
      <c r="BB260" s="475"/>
      <c r="BC260" s="20"/>
      <c r="BD260" s="315"/>
      <c r="BE260" s="476"/>
      <c r="BF260" s="474">
        <v>0</v>
      </c>
      <c r="BG260" s="475"/>
      <c r="BH260" s="20"/>
      <c r="BI260" s="315"/>
      <c r="BJ260" s="476"/>
      <c r="BK260" s="474">
        <v>0</v>
      </c>
      <c r="BL260" s="475"/>
      <c r="BM260" s="20"/>
      <c r="BN260" s="315"/>
      <c r="BO260" s="476"/>
      <c r="BP260" s="474">
        <v>0</v>
      </c>
      <c r="BQ260" s="475"/>
      <c r="BR260" s="20"/>
      <c r="BS260" s="315"/>
      <c r="BT260" s="476"/>
      <c r="BU260" s="474">
        <v>0</v>
      </c>
      <c r="BV260" s="475"/>
      <c r="BW260" s="20"/>
      <c r="BX260" s="315"/>
      <c r="BY260" s="476"/>
      <c r="BZ260" s="474">
        <v>0</v>
      </c>
      <c r="CA260" s="475"/>
      <c r="CB260" s="20"/>
      <c r="CC260" s="315"/>
      <c r="CD260" s="476"/>
      <c r="CE260" s="474">
        <v>0</v>
      </c>
      <c r="CF260" s="475"/>
      <c r="CG260" s="20"/>
      <c r="CH260" s="315"/>
      <c r="CI260" s="476"/>
      <c r="CJ260" s="474">
        <v>0</v>
      </c>
      <c r="CK260" s="475"/>
      <c r="CL260" s="20"/>
      <c r="CM260" s="315"/>
      <c r="CN260" s="476"/>
      <c r="CO260" s="474">
        <v>0</v>
      </c>
      <c r="CP260" s="475"/>
      <c r="CQ260" s="20"/>
      <c r="CR260" s="315"/>
      <c r="CS260" s="476"/>
      <c r="CT260" s="474">
        <v>0</v>
      </c>
      <c r="CU260" s="475"/>
      <c r="CV260" s="20"/>
      <c r="CW260" s="315"/>
      <c r="CX260" s="476"/>
      <c r="CY260" s="474">
        <v>0</v>
      </c>
      <c r="CZ260" s="475"/>
      <c r="DA260" s="20"/>
      <c r="DB260" s="315"/>
      <c r="DC260" s="476"/>
      <c r="DD260" s="474">
        <v>0</v>
      </c>
      <c r="DE260" s="475"/>
      <c r="DF260" s="20"/>
      <c r="DG260" s="315"/>
      <c r="DH260" s="476"/>
      <c r="DI260" s="474">
        <v>0</v>
      </c>
      <c r="DJ260" s="475"/>
      <c r="DK260" s="20"/>
      <c r="DL260" s="315"/>
      <c r="DM260" s="476"/>
      <c r="DN260" s="474">
        <v>0</v>
      </c>
      <c r="DO260" s="475"/>
      <c r="DP260" s="20"/>
      <c r="DQ260" s="315"/>
      <c r="DR260" s="476"/>
      <c r="DS260" s="474">
        <v>0</v>
      </c>
      <c r="DT260" s="475"/>
      <c r="DU260" s="20"/>
      <c r="DV260" s="315"/>
      <c r="DW260" s="476"/>
      <c r="DX260" s="474">
        <v>0</v>
      </c>
      <c r="DY260" s="475"/>
      <c r="DZ260" s="20"/>
      <c r="EA260" s="315"/>
      <c r="EB260" s="476"/>
      <c r="EC260" s="474">
        <v>0</v>
      </c>
      <c r="ED260" s="475"/>
      <c r="EE260" s="20"/>
      <c r="EF260" s="315"/>
      <c r="EG260" s="476"/>
      <c r="EH260" s="474">
        <v>0</v>
      </c>
      <c r="EI260" s="475"/>
      <c r="EJ260" s="20"/>
      <c r="EK260" s="315"/>
      <c r="EL260" s="476"/>
      <c r="EM260" s="474">
        <v>0</v>
      </c>
      <c r="EN260" s="407"/>
      <c r="EP260" s="151"/>
    </row>
    <row r="261" spans="4:146" hidden="1" x14ac:dyDescent="0.3">
      <c r="D261" s="151" t="s">
        <v>528</v>
      </c>
      <c r="F261" s="402"/>
      <c r="G261" s="402"/>
      <c r="H261" s="20">
        <v>0</v>
      </c>
      <c r="I261" s="19"/>
      <c r="J261" s="20"/>
      <c r="K261" s="315"/>
      <c r="L261" s="315"/>
      <c r="M261" s="20">
        <v>0</v>
      </c>
      <c r="N261" s="19"/>
      <c r="O261" s="20"/>
      <c r="P261" s="315"/>
      <c r="Q261" s="315"/>
      <c r="R261" s="20">
        <v>0</v>
      </c>
      <c r="S261" s="19"/>
      <c r="T261" s="20"/>
      <c r="U261" s="315"/>
      <c r="V261" s="315"/>
      <c r="W261" s="20">
        <v>0</v>
      </c>
      <c r="X261" s="19"/>
      <c r="Y261" s="20"/>
      <c r="Z261" s="315"/>
      <c r="AA261" s="315"/>
      <c r="AB261" s="20">
        <v>0</v>
      </c>
      <c r="AC261" s="19"/>
      <c r="AD261" s="20"/>
      <c r="AE261" s="315"/>
      <c r="AF261" s="315"/>
      <c r="AG261" s="20">
        <v>0</v>
      </c>
      <c r="AH261" s="19"/>
      <c r="AI261" s="20"/>
      <c r="AJ261" s="315"/>
      <c r="AK261" s="315"/>
      <c r="AL261" s="20">
        <v>0</v>
      </c>
      <c r="AM261" s="19"/>
      <c r="AN261" s="20"/>
      <c r="AO261" s="315"/>
      <c r="AP261" s="315"/>
      <c r="AQ261" s="20">
        <v>0</v>
      </c>
      <c r="AR261" s="19"/>
      <c r="AS261" s="20"/>
      <c r="AT261" s="315"/>
      <c r="AU261" s="315"/>
      <c r="AV261" s="20">
        <v>0</v>
      </c>
      <c r="AW261" s="19"/>
      <c r="AX261" s="20"/>
      <c r="AY261" s="315"/>
      <c r="AZ261" s="315"/>
      <c r="BA261" s="20">
        <v>0</v>
      </c>
      <c r="BB261" s="19"/>
      <c r="BC261" s="20"/>
      <c r="BD261" s="315"/>
      <c r="BE261" s="315"/>
      <c r="BF261" s="20">
        <v>0</v>
      </c>
      <c r="BG261" s="19"/>
      <c r="BH261" s="20"/>
      <c r="BI261" s="315"/>
      <c r="BJ261" s="315"/>
      <c r="BK261" s="20">
        <v>0</v>
      </c>
      <c r="BL261" s="19"/>
      <c r="BM261" s="20"/>
      <c r="BN261" s="315"/>
      <c r="BO261" s="315"/>
      <c r="BP261" s="20">
        <v>0</v>
      </c>
      <c r="BQ261" s="19"/>
      <c r="BR261" s="20"/>
      <c r="BS261" s="315"/>
      <c r="BT261" s="315"/>
      <c r="BU261" s="20">
        <v>0</v>
      </c>
      <c r="BV261" s="19"/>
      <c r="BW261" s="20"/>
      <c r="BX261" s="315"/>
      <c r="BY261" s="315"/>
      <c r="BZ261" s="20">
        <v>0</v>
      </c>
      <c r="CA261" s="19"/>
      <c r="CB261" s="20"/>
      <c r="CC261" s="315"/>
      <c r="CD261" s="315"/>
      <c r="CE261" s="20">
        <v>0</v>
      </c>
      <c r="CF261" s="19"/>
      <c r="CG261" s="20"/>
      <c r="CH261" s="315"/>
      <c r="CI261" s="315"/>
      <c r="CJ261" s="20">
        <v>0</v>
      </c>
      <c r="CK261" s="19"/>
      <c r="CL261" s="20"/>
      <c r="CM261" s="315"/>
      <c r="CN261" s="315"/>
      <c r="CO261" s="20">
        <v>0</v>
      </c>
      <c r="CP261" s="19"/>
      <c r="CQ261" s="20"/>
      <c r="CR261" s="315"/>
      <c r="CS261" s="315"/>
      <c r="CT261" s="20">
        <v>0</v>
      </c>
      <c r="CU261" s="19"/>
      <c r="CV261" s="20"/>
      <c r="CW261" s="315"/>
      <c r="CX261" s="315"/>
      <c r="CY261" s="20">
        <v>0</v>
      </c>
      <c r="CZ261" s="19"/>
      <c r="DA261" s="20"/>
      <c r="DB261" s="315"/>
      <c r="DC261" s="315"/>
      <c r="DD261" s="20">
        <v>0</v>
      </c>
      <c r="DE261" s="19"/>
      <c r="DF261" s="20"/>
      <c r="DG261" s="315"/>
      <c r="DH261" s="315"/>
      <c r="DI261" s="20">
        <v>0</v>
      </c>
      <c r="DJ261" s="19"/>
      <c r="DK261" s="20"/>
      <c r="DL261" s="315"/>
      <c r="DM261" s="315"/>
      <c r="DN261" s="20">
        <v>0</v>
      </c>
      <c r="DO261" s="19"/>
      <c r="DP261" s="20"/>
      <c r="DQ261" s="315"/>
      <c r="DR261" s="315"/>
      <c r="DS261" s="20">
        <v>0</v>
      </c>
      <c r="DT261" s="19"/>
      <c r="DU261" s="20"/>
      <c r="DV261" s="315"/>
      <c r="DW261" s="315"/>
      <c r="DX261" s="20">
        <v>0</v>
      </c>
      <c r="DY261" s="19"/>
      <c r="DZ261" s="20"/>
      <c r="EA261" s="315"/>
      <c r="EB261" s="315"/>
      <c r="EC261" s="20">
        <v>0</v>
      </c>
      <c r="ED261" s="19"/>
      <c r="EE261" s="20"/>
      <c r="EF261" s="315"/>
      <c r="EG261" s="315"/>
      <c r="EH261" s="20">
        <v>0</v>
      </c>
      <c r="EI261" s="19"/>
      <c r="EJ261" s="20"/>
      <c r="EK261" s="315"/>
      <c r="EL261" s="315"/>
      <c r="EM261" s="20">
        <v>0</v>
      </c>
      <c r="EN261" s="413"/>
      <c r="EP261" s="151"/>
    </row>
    <row r="262" spans="4:146" hidden="1" x14ac:dyDescent="0.3">
      <c r="D262" s="151" t="s">
        <v>529</v>
      </c>
      <c r="F262" s="402"/>
      <c r="G262" s="419"/>
      <c r="H262" s="6">
        <v>0</v>
      </c>
      <c r="I262" s="5"/>
      <c r="J262" s="20"/>
      <c r="K262" s="315"/>
      <c r="L262" s="483"/>
      <c r="M262" s="6">
        <v>0</v>
      </c>
      <c r="N262" s="5"/>
      <c r="O262" s="20"/>
      <c r="P262" s="315"/>
      <c r="Q262" s="483"/>
      <c r="R262" s="6">
        <v>0</v>
      </c>
      <c r="S262" s="5"/>
      <c r="T262" s="20"/>
      <c r="U262" s="315"/>
      <c r="V262" s="483"/>
      <c r="W262" s="6">
        <v>0</v>
      </c>
      <c r="X262" s="5"/>
      <c r="Y262" s="20"/>
      <c r="Z262" s="315"/>
      <c r="AA262" s="483"/>
      <c r="AB262" s="6">
        <v>0</v>
      </c>
      <c r="AC262" s="5"/>
      <c r="AD262" s="20"/>
      <c r="AE262" s="315"/>
      <c r="AF262" s="483"/>
      <c r="AG262" s="6">
        <v>0</v>
      </c>
      <c r="AH262" s="5"/>
      <c r="AI262" s="20"/>
      <c r="AJ262" s="315"/>
      <c r="AK262" s="483"/>
      <c r="AL262" s="6">
        <v>0</v>
      </c>
      <c r="AM262" s="5"/>
      <c r="AN262" s="20"/>
      <c r="AO262" s="315"/>
      <c r="AP262" s="483"/>
      <c r="AQ262" s="6">
        <v>0</v>
      </c>
      <c r="AR262" s="5"/>
      <c r="AS262" s="20"/>
      <c r="AT262" s="315"/>
      <c r="AU262" s="483"/>
      <c r="AV262" s="6">
        <v>0</v>
      </c>
      <c r="AW262" s="5"/>
      <c r="AX262" s="20"/>
      <c r="AY262" s="315"/>
      <c r="AZ262" s="483"/>
      <c r="BA262" s="6">
        <v>0</v>
      </c>
      <c r="BB262" s="5"/>
      <c r="BC262" s="20"/>
      <c r="BD262" s="315"/>
      <c r="BE262" s="483"/>
      <c r="BF262" s="6">
        <v>0</v>
      </c>
      <c r="BG262" s="5"/>
      <c r="BH262" s="20"/>
      <c r="BI262" s="315"/>
      <c r="BJ262" s="483"/>
      <c r="BK262" s="6">
        <v>0</v>
      </c>
      <c r="BL262" s="5"/>
      <c r="BM262" s="20"/>
      <c r="BN262" s="315"/>
      <c r="BO262" s="483"/>
      <c r="BP262" s="6">
        <v>0</v>
      </c>
      <c r="BQ262" s="5"/>
      <c r="BR262" s="20"/>
      <c r="BS262" s="315"/>
      <c r="BT262" s="483"/>
      <c r="BU262" s="6">
        <v>0</v>
      </c>
      <c r="BV262" s="5"/>
      <c r="BW262" s="20"/>
      <c r="BX262" s="315"/>
      <c r="BY262" s="483"/>
      <c r="BZ262" s="6">
        <v>0</v>
      </c>
      <c r="CA262" s="5"/>
      <c r="CB262" s="20"/>
      <c r="CC262" s="315"/>
      <c r="CD262" s="483"/>
      <c r="CE262" s="6">
        <v>0</v>
      </c>
      <c r="CF262" s="5"/>
      <c r="CG262" s="20"/>
      <c r="CH262" s="315"/>
      <c r="CI262" s="483"/>
      <c r="CJ262" s="6">
        <v>0</v>
      </c>
      <c r="CK262" s="5"/>
      <c r="CL262" s="20"/>
      <c r="CM262" s="315"/>
      <c r="CN262" s="483"/>
      <c r="CO262" s="6">
        <v>0</v>
      </c>
      <c r="CP262" s="5"/>
      <c r="CQ262" s="20"/>
      <c r="CR262" s="315"/>
      <c r="CS262" s="483"/>
      <c r="CT262" s="6">
        <v>0</v>
      </c>
      <c r="CU262" s="5"/>
      <c r="CV262" s="20"/>
      <c r="CW262" s="315"/>
      <c r="CX262" s="483"/>
      <c r="CY262" s="6">
        <v>0</v>
      </c>
      <c r="CZ262" s="5"/>
      <c r="DA262" s="20"/>
      <c r="DB262" s="315"/>
      <c r="DC262" s="483"/>
      <c r="DD262" s="6">
        <v>0</v>
      </c>
      <c r="DE262" s="5"/>
      <c r="DF262" s="20"/>
      <c r="DG262" s="315"/>
      <c r="DH262" s="483"/>
      <c r="DI262" s="6">
        <v>0</v>
      </c>
      <c r="DJ262" s="5"/>
      <c r="DK262" s="20"/>
      <c r="DL262" s="315"/>
      <c r="DM262" s="483"/>
      <c r="DN262" s="6">
        <v>0</v>
      </c>
      <c r="DO262" s="5"/>
      <c r="DP262" s="20"/>
      <c r="DQ262" s="315"/>
      <c r="DR262" s="483"/>
      <c r="DS262" s="6">
        <v>0</v>
      </c>
      <c r="DT262" s="5"/>
      <c r="DU262" s="20"/>
      <c r="DV262" s="315"/>
      <c r="DW262" s="483"/>
      <c r="DX262" s="6">
        <v>0</v>
      </c>
      <c r="DY262" s="5"/>
      <c r="DZ262" s="20"/>
      <c r="EA262" s="315"/>
      <c r="EB262" s="483"/>
      <c r="EC262" s="6">
        <v>0</v>
      </c>
      <c r="ED262" s="5"/>
      <c r="EE262" s="20"/>
      <c r="EF262" s="315"/>
      <c r="EG262" s="483"/>
      <c r="EH262" s="6">
        <v>0</v>
      </c>
      <c r="EI262" s="5"/>
      <c r="EJ262" s="20"/>
      <c r="EK262" s="315"/>
      <c r="EL262" s="483"/>
      <c r="EM262" s="6">
        <v>0</v>
      </c>
      <c r="EN262" s="421"/>
      <c r="EP262" s="151"/>
    </row>
    <row r="263" spans="4:146" x14ac:dyDescent="0.3">
      <c r="D263" s="223"/>
      <c r="E263" s="145"/>
      <c r="F263" s="490"/>
      <c r="G263" s="145"/>
      <c r="H263" s="27"/>
      <c r="I263" s="27"/>
      <c r="J263" s="27"/>
      <c r="K263" s="491"/>
      <c r="L263" s="27"/>
      <c r="M263" s="27"/>
      <c r="N263" s="27"/>
      <c r="O263" s="27"/>
      <c r="P263" s="491"/>
      <c r="Q263" s="27"/>
      <c r="R263" s="27"/>
      <c r="S263" s="27"/>
      <c r="T263" s="27"/>
      <c r="U263" s="491"/>
      <c r="V263" s="27"/>
      <c r="W263" s="27"/>
      <c r="X263" s="27"/>
      <c r="Y263" s="27"/>
      <c r="Z263" s="491"/>
      <c r="AA263" s="27"/>
      <c r="AB263" s="27"/>
      <c r="AC263" s="27"/>
      <c r="AD263" s="27"/>
      <c r="AE263" s="491"/>
      <c r="AF263" s="27"/>
      <c r="AG263" s="27"/>
      <c r="AH263" s="27"/>
      <c r="AI263" s="27"/>
      <c r="AJ263" s="491"/>
      <c r="AK263" s="27"/>
      <c r="AL263" s="27"/>
      <c r="AM263" s="27"/>
      <c r="AN263" s="27"/>
      <c r="AO263" s="491"/>
      <c r="AP263" s="27"/>
      <c r="AQ263" s="27"/>
      <c r="AR263" s="27"/>
      <c r="AS263" s="27"/>
      <c r="AT263" s="491"/>
      <c r="AU263" s="27"/>
      <c r="AV263" s="27"/>
      <c r="AW263" s="27"/>
      <c r="AX263" s="27"/>
      <c r="AY263" s="491"/>
      <c r="AZ263" s="27"/>
      <c r="BA263" s="27"/>
      <c r="BB263" s="27"/>
      <c r="BC263" s="27"/>
      <c r="BD263" s="491"/>
      <c r="BE263" s="27"/>
      <c r="BF263" s="27"/>
      <c r="BG263" s="27"/>
      <c r="BH263" s="27"/>
      <c r="BI263" s="491"/>
      <c r="BJ263" s="27"/>
      <c r="BK263" s="27"/>
      <c r="BL263" s="27"/>
      <c r="BM263" s="27"/>
      <c r="BN263" s="491"/>
      <c r="BO263" s="27"/>
      <c r="BP263" s="27"/>
      <c r="BQ263" s="27"/>
      <c r="BR263" s="27"/>
      <c r="BS263" s="491"/>
      <c r="BT263" s="27"/>
      <c r="BU263" s="27"/>
      <c r="BV263" s="27"/>
      <c r="BW263" s="27"/>
      <c r="BX263" s="491"/>
      <c r="BY263" s="27"/>
      <c r="BZ263" s="27"/>
      <c r="CA263" s="27"/>
      <c r="CB263" s="27"/>
      <c r="CC263" s="491"/>
      <c r="CD263" s="27"/>
      <c r="CE263" s="27"/>
      <c r="CF263" s="27"/>
      <c r="CG263" s="27"/>
      <c r="CH263" s="491"/>
      <c r="CI263" s="27"/>
      <c r="CJ263" s="27"/>
      <c r="CK263" s="27"/>
      <c r="CL263" s="27"/>
      <c r="CM263" s="491"/>
      <c r="CN263" s="27"/>
      <c r="CO263" s="27"/>
      <c r="CP263" s="27"/>
      <c r="CQ263" s="27"/>
      <c r="CR263" s="491"/>
      <c r="CS263" s="27"/>
      <c r="CT263" s="27"/>
      <c r="CU263" s="27"/>
      <c r="CV263" s="27"/>
      <c r="CW263" s="491"/>
      <c r="CX263" s="27"/>
      <c r="CY263" s="27"/>
      <c r="CZ263" s="27"/>
      <c r="DA263" s="27"/>
      <c r="DB263" s="491"/>
      <c r="DC263" s="27"/>
      <c r="DD263" s="27"/>
      <c r="DE263" s="27"/>
      <c r="DF263" s="27"/>
      <c r="DG263" s="491"/>
      <c r="DH263" s="27"/>
      <c r="DI263" s="27"/>
      <c r="DJ263" s="27"/>
      <c r="DK263" s="27"/>
      <c r="DL263" s="491"/>
      <c r="DM263" s="27"/>
      <c r="DN263" s="27"/>
      <c r="DO263" s="27"/>
      <c r="DP263" s="27"/>
      <c r="DQ263" s="491"/>
      <c r="DR263" s="27"/>
      <c r="DS263" s="27"/>
      <c r="DT263" s="27"/>
      <c r="DU263" s="27"/>
      <c r="DV263" s="491"/>
      <c r="DW263" s="27"/>
      <c r="DX263" s="27"/>
      <c r="DY263" s="27"/>
      <c r="DZ263" s="27"/>
      <c r="EA263" s="491"/>
      <c r="EB263" s="27"/>
      <c r="EC263" s="27"/>
      <c r="ED263" s="27"/>
      <c r="EE263" s="27"/>
      <c r="EF263" s="491"/>
      <c r="EG263" s="27"/>
      <c r="EH263" s="27"/>
      <c r="EI263" s="27"/>
      <c r="EJ263" s="27"/>
      <c r="EK263" s="491"/>
      <c r="EL263" s="27"/>
      <c r="EM263" s="27"/>
      <c r="EN263" s="145"/>
      <c r="EO263" s="145"/>
      <c r="EP263" s="151"/>
    </row>
    <row r="264" spans="4:146" hidden="1" x14ac:dyDescent="0.3">
      <c r="D264" s="713" t="s">
        <v>406</v>
      </c>
      <c r="E264" s="713"/>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714"/>
      <c r="AF264" s="714"/>
      <c r="AG264" s="714"/>
      <c r="AH264" s="714"/>
      <c r="AI264" s="714"/>
      <c r="AJ264" s="714"/>
      <c r="AK264" s="714"/>
      <c r="AL264" s="714"/>
      <c r="AM264" s="714"/>
      <c r="AN264" s="714"/>
      <c r="AO264" s="714"/>
      <c r="AP264" s="714"/>
      <c r="AQ264" s="714"/>
      <c r="AR264" s="714"/>
      <c r="AS264" s="714"/>
      <c r="AT264" s="714"/>
      <c r="AU264" s="714"/>
      <c r="AV264" s="714"/>
      <c r="AW264" s="714"/>
      <c r="AX264" s="714"/>
      <c r="AY264" s="714"/>
      <c r="AZ264" s="714"/>
      <c r="BA264" s="714"/>
      <c r="BB264" s="714"/>
      <c r="BC264" s="714"/>
      <c r="BD264" s="714"/>
      <c r="BE264" s="714"/>
      <c r="BF264" s="714"/>
      <c r="BG264" s="714"/>
      <c r="BH264" s="714"/>
      <c r="BI264" s="714"/>
      <c r="BJ264" s="714"/>
      <c r="BK264" s="714"/>
      <c r="BL264" s="714"/>
      <c r="BM264" s="714"/>
      <c r="BN264" s="714"/>
      <c r="BO264" s="714"/>
      <c r="BP264" s="714"/>
      <c r="BQ264" s="714"/>
      <c r="BR264" s="714"/>
      <c r="BS264" s="714"/>
      <c r="BT264" s="714"/>
      <c r="BU264" s="714"/>
      <c r="BV264" s="714"/>
      <c r="BW264" s="714"/>
      <c r="BX264" s="714"/>
      <c r="BY264" s="714"/>
      <c r="BZ264" s="714"/>
      <c r="CA264" s="714"/>
      <c r="CB264" s="714"/>
      <c r="CC264" s="714"/>
      <c r="CD264" s="714"/>
      <c r="CE264" s="714"/>
      <c r="CF264" s="714"/>
      <c r="CG264" s="714"/>
      <c r="CH264" s="714"/>
      <c r="CI264" s="714"/>
      <c r="CJ264" s="714"/>
      <c r="CK264" s="714"/>
      <c r="CL264" s="714"/>
      <c r="CM264" s="714"/>
      <c r="CN264" s="714"/>
      <c r="CO264" s="714"/>
      <c r="CP264" s="714"/>
      <c r="CQ264" s="714"/>
      <c r="CR264" s="714"/>
      <c r="CS264" s="714"/>
      <c r="CT264" s="714"/>
      <c r="CU264" s="714"/>
      <c r="CV264" s="714"/>
      <c r="CW264" s="714"/>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row>
    <row r="265" spans="4:146" x14ac:dyDescent="0.3">
      <c r="D265" s="167" t="s">
        <v>536</v>
      </c>
      <c r="E265" s="167"/>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row>
    <row r="266" spans="4:146" x14ac:dyDescent="0.3">
      <c r="D266" s="167" t="s">
        <v>405</v>
      </c>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row>
    <row r="268" spans="4:146" hidden="1" x14ac:dyDescent="0.3"/>
    <row r="269" spans="4:146" hidden="1" x14ac:dyDescent="0.3"/>
    <row r="270" spans="4:146" hidden="1" x14ac:dyDescent="0.3">
      <c r="M270" s="143">
        <v>-8615958</v>
      </c>
      <c r="N270" s="143">
        <v>0</v>
      </c>
      <c r="O270" s="143">
        <v>0</v>
      </c>
      <c r="P270" s="143">
        <v>0</v>
      </c>
      <c r="Q270" s="143">
        <v>0</v>
      </c>
      <c r="R270" s="143">
        <v>-4683048</v>
      </c>
      <c r="S270" s="143">
        <v>0</v>
      </c>
      <c r="T270" s="143">
        <v>0</v>
      </c>
      <c r="U270" s="143">
        <v>0</v>
      </c>
      <c r="V270" s="143">
        <v>0</v>
      </c>
      <c r="W270" s="143">
        <v>-402851</v>
      </c>
      <c r="X270" s="143">
        <v>0</v>
      </c>
      <c r="Y270" s="143">
        <v>0</v>
      </c>
      <c r="Z270" s="143">
        <v>0</v>
      </c>
      <c r="AA270" s="143">
        <v>0</v>
      </c>
      <c r="AB270" s="143">
        <v>-923702</v>
      </c>
      <c r="AC270" s="143">
        <v>0</v>
      </c>
      <c r="AD270" s="143">
        <v>0</v>
      </c>
      <c r="AE270" s="143">
        <v>0</v>
      </c>
      <c r="AF270" s="143">
        <v>0</v>
      </c>
      <c r="AG270" s="143">
        <v>130216</v>
      </c>
      <c r="AH270" s="143">
        <v>0</v>
      </c>
      <c r="AI270" s="143">
        <v>0</v>
      </c>
      <c r="AJ270" s="143">
        <v>0</v>
      </c>
      <c r="AK270" s="143">
        <v>0</v>
      </c>
      <c r="AL270" s="143">
        <v>7950156</v>
      </c>
      <c r="AM270" s="143">
        <v>0</v>
      </c>
      <c r="AN270" s="143">
        <v>0</v>
      </c>
      <c r="AO270" s="143">
        <v>0</v>
      </c>
      <c r="AP270" s="143">
        <v>0</v>
      </c>
      <c r="AQ270" s="143">
        <v>-13682648</v>
      </c>
      <c r="AR270" s="143">
        <v>0</v>
      </c>
      <c r="AS270" s="143">
        <v>0</v>
      </c>
      <c r="AT270" s="143">
        <v>0</v>
      </c>
      <c r="AU270" s="143">
        <v>0</v>
      </c>
      <c r="AV270" s="143">
        <v>7729183</v>
      </c>
      <c r="AW270" s="143">
        <v>0</v>
      </c>
      <c r="AX270" s="143">
        <v>0</v>
      </c>
      <c r="AY270" s="143">
        <v>0</v>
      </c>
      <c r="AZ270" s="143">
        <v>0</v>
      </c>
      <c r="BA270" s="143">
        <v>95172303</v>
      </c>
      <c r="BB270" s="143">
        <v>0</v>
      </c>
      <c r="BC270" s="143">
        <v>0</v>
      </c>
      <c r="BD270" s="143">
        <v>0</v>
      </c>
      <c r="BE270" s="143">
        <v>0</v>
      </c>
      <c r="BF270" s="143">
        <v>-50123092</v>
      </c>
      <c r="BG270" s="143">
        <v>0</v>
      </c>
      <c r="BH270" s="143">
        <v>0</v>
      </c>
      <c r="BI270" s="143">
        <v>0</v>
      </c>
      <c r="BJ270" s="143">
        <v>0</v>
      </c>
      <c r="BK270" s="143">
        <v>-7489209</v>
      </c>
      <c r="BL270" s="143">
        <v>0</v>
      </c>
      <c r="BM270" s="143">
        <v>0</v>
      </c>
      <c r="BN270" s="143">
        <v>0</v>
      </c>
      <c r="BO270" s="143">
        <v>0</v>
      </c>
      <c r="BP270" s="143">
        <v>-6256678</v>
      </c>
      <c r="BQ270" s="143">
        <v>0</v>
      </c>
      <c r="BR270" s="143">
        <v>0</v>
      </c>
      <c r="BS270" s="143">
        <v>0</v>
      </c>
      <c r="BT270" s="143">
        <v>0</v>
      </c>
      <c r="BU270" s="143">
        <v>32550559</v>
      </c>
      <c r="BV270" s="143">
        <v>0</v>
      </c>
      <c r="BW270" s="143">
        <v>0</v>
      </c>
      <c r="BX270" s="143">
        <v>0</v>
      </c>
      <c r="BY270" s="143">
        <v>15053719</v>
      </c>
      <c r="CA270" s="143" t="e">
        <v>#REF!</v>
      </c>
      <c r="CB270" s="143">
        <v>0</v>
      </c>
    </row>
    <row r="272" spans="4:146" hidden="1" x14ac:dyDescent="0.3">
      <c r="M272" s="143">
        <v>-10730812</v>
      </c>
      <c r="N272" s="143">
        <v>0</v>
      </c>
      <c r="O272" s="143">
        <v>0</v>
      </c>
      <c r="P272" s="143">
        <v>0</v>
      </c>
      <c r="Q272" s="143">
        <v>0</v>
      </c>
      <c r="R272" s="143">
        <v>-5842326</v>
      </c>
      <c r="S272" s="143">
        <v>0</v>
      </c>
      <c r="T272" s="143">
        <v>0</v>
      </c>
      <c r="U272" s="143">
        <v>0</v>
      </c>
      <c r="V272" s="143">
        <v>0</v>
      </c>
      <c r="W272" s="143">
        <v>-1918050</v>
      </c>
      <c r="X272" s="143">
        <v>0</v>
      </c>
      <c r="Y272" s="143">
        <v>0</v>
      </c>
      <c r="Z272" s="143">
        <v>0</v>
      </c>
      <c r="AA272" s="143">
        <v>0</v>
      </c>
      <c r="AB272" s="143">
        <v>-2270140</v>
      </c>
      <c r="AC272" s="143">
        <v>0</v>
      </c>
      <c r="AD272" s="143">
        <v>0</v>
      </c>
      <c r="AE272" s="143">
        <v>0</v>
      </c>
      <c r="AF272" s="143">
        <v>0</v>
      </c>
      <c r="AG272" s="143">
        <v>-513536</v>
      </c>
      <c r="AH272" s="143">
        <v>0</v>
      </c>
      <c r="AI272" s="143">
        <v>0</v>
      </c>
      <c r="AJ272" s="143">
        <v>0</v>
      </c>
      <c r="AK272" s="143">
        <v>0</v>
      </c>
      <c r="AL272" s="143">
        <v>7530000</v>
      </c>
      <c r="AM272" s="143">
        <v>0</v>
      </c>
      <c r="AN272" s="143">
        <v>0</v>
      </c>
      <c r="AO272" s="143">
        <v>0</v>
      </c>
      <c r="AP272" s="143">
        <v>0</v>
      </c>
      <c r="AQ272" s="143">
        <v>-12763957</v>
      </c>
      <c r="AR272" s="143">
        <v>0</v>
      </c>
      <c r="AS272" s="143">
        <v>0</v>
      </c>
      <c r="AT272" s="143">
        <v>0</v>
      </c>
      <c r="AU272" s="143">
        <v>0</v>
      </c>
      <c r="AV272" s="143">
        <v>2641420</v>
      </c>
      <c r="AW272" s="143">
        <v>0</v>
      </c>
      <c r="AX272" s="143">
        <v>0</v>
      </c>
      <c r="AY272" s="143">
        <v>0</v>
      </c>
      <c r="AZ272" s="143">
        <v>0</v>
      </c>
      <c r="BA272" s="143">
        <v>-1023519</v>
      </c>
      <c r="BB272" s="143">
        <v>0</v>
      </c>
      <c r="BC272" s="143">
        <v>0</v>
      </c>
      <c r="BD272" s="143">
        <v>0</v>
      </c>
      <c r="BE272" s="143">
        <v>0</v>
      </c>
      <c r="BF272" s="143">
        <v>3570000</v>
      </c>
      <c r="BG272" s="143">
        <v>0</v>
      </c>
      <c r="BH272" s="143">
        <v>0</v>
      </c>
      <c r="BI272" s="143">
        <v>0</v>
      </c>
      <c r="BJ272" s="143">
        <v>0</v>
      </c>
      <c r="BK272" s="143">
        <v>-2850000</v>
      </c>
      <c r="BL272" s="143">
        <v>0</v>
      </c>
      <c r="BM272" s="143">
        <v>0</v>
      </c>
      <c r="BN272" s="143">
        <v>0</v>
      </c>
      <c r="BO272" s="143">
        <v>0</v>
      </c>
      <c r="BP272" s="143">
        <v>-3000000</v>
      </c>
      <c r="BQ272" s="143">
        <v>0</v>
      </c>
      <c r="BR272" s="143">
        <v>0</v>
      </c>
      <c r="BS272" s="143">
        <v>0</v>
      </c>
      <c r="BT272" s="143">
        <v>0</v>
      </c>
      <c r="BU272" s="143">
        <v>-21320920</v>
      </c>
      <c r="BV272" s="143">
        <v>0</v>
      </c>
      <c r="BW272" s="143">
        <v>0</v>
      </c>
      <c r="BX272" s="143">
        <v>0</v>
      </c>
      <c r="BY272" s="143">
        <v>5850000</v>
      </c>
      <c r="CA272" s="143" t="e">
        <v>#REF!</v>
      </c>
      <c r="CB272" s="143">
        <v>0</v>
      </c>
      <c r="EM272" s="20"/>
    </row>
    <row r="273" spans="13:80" hidden="1" x14ac:dyDescent="0.3">
      <c r="M273" s="143">
        <v>1096857</v>
      </c>
      <c r="N273" s="143">
        <v>0</v>
      </c>
      <c r="O273" s="143">
        <v>0</v>
      </c>
      <c r="P273" s="143">
        <v>0</v>
      </c>
      <c r="Q273" s="143">
        <v>0</v>
      </c>
      <c r="R273" s="143">
        <v>1467064</v>
      </c>
      <c r="S273" s="143">
        <v>0</v>
      </c>
      <c r="T273" s="143">
        <v>0</v>
      </c>
      <c r="U273" s="143">
        <v>0</v>
      </c>
      <c r="V273" s="143">
        <v>0</v>
      </c>
      <c r="W273" s="143">
        <v>1912174</v>
      </c>
      <c r="X273" s="143">
        <v>0</v>
      </c>
      <c r="Y273" s="143">
        <v>0</v>
      </c>
      <c r="Z273" s="143">
        <v>0</v>
      </c>
      <c r="AA273" s="143">
        <v>0</v>
      </c>
      <c r="AB273" s="143">
        <v>1277871</v>
      </c>
      <c r="AC273" s="143">
        <v>0</v>
      </c>
      <c r="AD273" s="143">
        <v>0</v>
      </c>
      <c r="AE273" s="143">
        <v>0</v>
      </c>
      <c r="AF273" s="143">
        <v>0</v>
      </c>
      <c r="AG273" s="143">
        <v>558469</v>
      </c>
      <c r="AH273" s="143">
        <v>0</v>
      </c>
      <c r="AI273" s="143">
        <v>0</v>
      </c>
      <c r="AJ273" s="143">
        <v>0</v>
      </c>
      <c r="AK273" s="143">
        <v>0</v>
      </c>
      <c r="AL273" s="143">
        <v>499400</v>
      </c>
      <c r="AM273" s="143">
        <v>0</v>
      </c>
      <c r="AN273" s="143">
        <v>0</v>
      </c>
      <c r="AO273" s="143">
        <v>0</v>
      </c>
      <c r="AP273" s="143">
        <v>0</v>
      </c>
      <c r="AQ273" s="143">
        <v>-1207412</v>
      </c>
      <c r="AR273" s="143">
        <v>0</v>
      </c>
      <c r="AS273" s="143">
        <v>0</v>
      </c>
      <c r="AT273" s="143">
        <v>0</v>
      </c>
      <c r="AU273" s="143">
        <v>0</v>
      </c>
      <c r="AV273" s="143">
        <v>5322483</v>
      </c>
      <c r="AW273" s="143">
        <v>0</v>
      </c>
      <c r="AX273" s="143">
        <v>0</v>
      </c>
      <c r="AY273" s="143">
        <v>0</v>
      </c>
      <c r="AZ273" s="143">
        <v>0</v>
      </c>
      <c r="BA273" s="143">
        <v>331165</v>
      </c>
      <c r="BB273" s="143">
        <v>0</v>
      </c>
      <c r="BC273" s="143">
        <v>0</v>
      </c>
      <c r="BD273" s="143">
        <v>0</v>
      </c>
      <c r="BE273" s="143">
        <v>0</v>
      </c>
      <c r="BF273" s="143">
        <v>817134</v>
      </c>
      <c r="BG273" s="143">
        <v>0</v>
      </c>
      <c r="BH273" s="143">
        <v>0</v>
      </c>
      <c r="BI273" s="143">
        <v>0</v>
      </c>
      <c r="BJ273" s="143">
        <v>0</v>
      </c>
      <c r="BK273" s="143">
        <v>-4292373</v>
      </c>
      <c r="BL273" s="143">
        <v>0</v>
      </c>
      <c r="BM273" s="143">
        <v>0</v>
      </c>
      <c r="BN273" s="143">
        <v>0</v>
      </c>
      <c r="BO273" s="143">
        <v>0</v>
      </c>
      <c r="BP273" s="143">
        <v>-2870549</v>
      </c>
      <c r="BQ273" s="143">
        <v>0</v>
      </c>
      <c r="BR273" s="143">
        <v>0</v>
      </c>
      <c r="BS273" s="143">
        <v>0</v>
      </c>
      <c r="BT273" s="143">
        <v>0</v>
      </c>
      <c r="BU273" s="143">
        <v>12075205</v>
      </c>
      <c r="BV273" s="143">
        <v>0</v>
      </c>
      <c r="BW273" s="143">
        <v>0</v>
      </c>
      <c r="BX273" s="143">
        <v>0</v>
      </c>
      <c r="BY273" s="143">
        <v>8470754</v>
      </c>
      <c r="CA273" s="143" t="e">
        <v>#REF!</v>
      </c>
      <c r="CB273" s="143">
        <v>0</v>
      </c>
    </row>
    <row r="274" spans="13:80" hidden="1" x14ac:dyDescent="0.3">
      <c r="M274" s="143">
        <v>0</v>
      </c>
      <c r="N274" s="143">
        <v>0</v>
      </c>
      <c r="O274" s="143">
        <v>0</v>
      </c>
      <c r="P274" s="143">
        <v>0</v>
      </c>
      <c r="Q274" s="143">
        <v>0</v>
      </c>
      <c r="R274" s="143">
        <v>0</v>
      </c>
      <c r="S274" s="143">
        <v>0</v>
      </c>
      <c r="T274" s="143">
        <v>0</v>
      </c>
      <c r="U274" s="143">
        <v>0</v>
      </c>
      <c r="V274" s="143">
        <v>0</v>
      </c>
      <c r="W274" s="143">
        <v>0</v>
      </c>
      <c r="X274" s="143">
        <v>0</v>
      </c>
      <c r="Y274" s="143">
        <v>0</v>
      </c>
      <c r="Z274" s="143">
        <v>0</v>
      </c>
      <c r="AA274" s="143">
        <v>0</v>
      </c>
      <c r="AB274" s="143">
        <v>0</v>
      </c>
      <c r="AC274" s="143">
        <v>0</v>
      </c>
      <c r="AD274" s="143">
        <v>0</v>
      </c>
      <c r="AE274" s="143">
        <v>0</v>
      </c>
      <c r="AF274" s="143">
        <v>0</v>
      </c>
      <c r="AG274" s="143">
        <v>0</v>
      </c>
      <c r="AH274" s="143">
        <v>0</v>
      </c>
      <c r="AI274" s="143">
        <v>0</v>
      </c>
      <c r="AJ274" s="143">
        <v>0</v>
      </c>
      <c r="AK274" s="143">
        <v>0</v>
      </c>
      <c r="AL274" s="143">
        <v>0</v>
      </c>
      <c r="AM274" s="143">
        <v>0</v>
      </c>
      <c r="AN274" s="143">
        <v>0</v>
      </c>
      <c r="AO274" s="143">
        <v>0</v>
      </c>
      <c r="AP274" s="143">
        <v>0</v>
      </c>
      <c r="AQ274" s="143">
        <v>0</v>
      </c>
      <c r="AR274" s="143">
        <v>0</v>
      </c>
      <c r="AS274" s="143">
        <v>0</v>
      </c>
      <c r="AT274" s="143">
        <v>0</v>
      </c>
      <c r="AU274" s="143">
        <v>0</v>
      </c>
      <c r="AV274" s="143">
        <v>0</v>
      </c>
      <c r="AW274" s="143">
        <v>0</v>
      </c>
      <c r="AX274" s="143">
        <v>0</v>
      </c>
      <c r="AY274" s="143">
        <v>0</v>
      </c>
      <c r="AZ274" s="143">
        <v>0</v>
      </c>
      <c r="BA274" s="143">
        <v>0</v>
      </c>
      <c r="BB274" s="143">
        <v>0</v>
      </c>
      <c r="BC274" s="143">
        <v>0</v>
      </c>
      <c r="BD274" s="143">
        <v>0</v>
      </c>
      <c r="BE274" s="143">
        <v>0</v>
      </c>
      <c r="BF274" s="143">
        <v>0</v>
      </c>
      <c r="BG274" s="143">
        <v>0</v>
      </c>
      <c r="BH274" s="143">
        <v>0</v>
      </c>
      <c r="BI274" s="143">
        <v>0</v>
      </c>
      <c r="BJ274" s="143">
        <v>0</v>
      </c>
      <c r="BK274" s="143">
        <v>0</v>
      </c>
      <c r="BL274" s="143">
        <v>0</v>
      </c>
      <c r="BM274" s="143">
        <v>0</v>
      </c>
      <c r="BN274" s="143">
        <v>0</v>
      </c>
      <c r="BO274" s="143">
        <v>0</v>
      </c>
      <c r="BP274" s="143">
        <v>0</v>
      </c>
      <c r="BQ274" s="143">
        <v>0</v>
      </c>
      <c r="BR274" s="143">
        <v>0</v>
      </c>
      <c r="BS274" s="143">
        <v>0</v>
      </c>
      <c r="BT274" s="143">
        <v>0</v>
      </c>
      <c r="BU274" s="143">
        <v>0</v>
      </c>
      <c r="BV274" s="143">
        <v>0</v>
      </c>
      <c r="BW274" s="143">
        <v>0</v>
      </c>
      <c r="BX274" s="143">
        <v>0</v>
      </c>
      <c r="BY274" s="143">
        <v>0</v>
      </c>
      <c r="CA274" s="143" t="e">
        <v>#REF!</v>
      </c>
      <c r="CB274" s="143">
        <v>0</v>
      </c>
    </row>
    <row r="275" spans="13:80" hidden="1" x14ac:dyDescent="0.3">
      <c r="M275" s="143">
        <v>0</v>
      </c>
      <c r="N275" s="143">
        <v>0</v>
      </c>
      <c r="O275" s="143">
        <v>0</v>
      </c>
      <c r="P275" s="143">
        <v>0</v>
      </c>
      <c r="Q275" s="143">
        <v>0</v>
      </c>
      <c r="R275" s="143">
        <v>0</v>
      </c>
      <c r="S275" s="143">
        <v>0</v>
      </c>
      <c r="T275" s="143">
        <v>0</v>
      </c>
      <c r="U275" s="143">
        <v>0</v>
      </c>
      <c r="V275" s="143">
        <v>0</v>
      </c>
      <c r="W275" s="143">
        <v>0</v>
      </c>
      <c r="X275" s="143">
        <v>0</v>
      </c>
      <c r="Y275" s="143">
        <v>0</v>
      </c>
      <c r="Z275" s="143">
        <v>0</v>
      </c>
      <c r="AA275" s="143">
        <v>0</v>
      </c>
      <c r="AB275" s="143">
        <v>0</v>
      </c>
      <c r="AC275" s="143">
        <v>0</v>
      </c>
      <c r="AD275" s="143">
        <v>0</v>
      </c>
      <c r="AE275" s="143">
        <v>0</v>
      </c>
      <c r="AF275" s="143">
        <v>0</v>
      </c>
      <c r="AG275" s="143">
        <v>0</v>
      </c>
      <c r="AH275" s="143">
        <v>0</v>
      </c>
      <c r="AI275" s="143">
        <v>0</v>
      </c>
      <c r="AJ275" s="143">
        <v>0</v>
      </c>
      <c r="AK275" s="143">
        <v>0</v>
      </c>
      <c r="AL275" s="143">
        <v>0</v>
      </c>
      <c r="AM275" s="143">
        <v>0</v>
      </c>
      <c r="AN275" s="143">
        <v>0</v>
      </c>
      <c r="AO275" s="143">
        <v>0</v>
      </c>
      <c r="AP275" s="143">
        <v>0</v>
      </c>
      <c r="AQ275" s="143">
        <v>0</v>
      </c>
      <c r="AR275" s="143">
        <v>0</v>
      </c>
      <c r="AS275" s="143">
        <v>0</v>
      </c>
      <c r="AT275" s="143">
        <v>0</v>
      </c>
      <c r="AU275" s="143">
        <v>0</v>
      </c>
      <c r="AV275" s="143">
        <v>0</v>
      </c>
      <c r="AW275" s="143">
        <v>0</v>
      </c>
      <c r="AX275" s="143">
        <v>0</v>
      </c>
      <c r="AY275" s="143">
        <v>0</v>
      </c>
      <c r="AZ275" s="143">
        <v>0</v>
      </c>
      <c r="BA275" s="143">
        <v>0</v>
      </c>
      <c r="BB275" s="143">
        <v>0</v>
      </c>
      <c r="BC275" s="143">
        <v>0</v>
      </c>
      <c r="BD275" s="143">
        <v>0</v>
      </c>
      <c r="BE275" s="143">
        <v>0</v>
      </c>
      <c r="BF275" s="143">
        <v>0</v>
      </c>
      <c r="BG275" s="143">
        <v>0</v>
      </c>
      <c r="BH275" s="143">
        <v>0</v>
      </c>
      <c r="BI275" s="143">
        <v>0</v>
      </c>
      <c r="BJ275" s="143">
        <v>0</v>
      </c>
      <c r="BK275" s="143">
        <v>0</v>
      </c>
      <c r="BL275" s="143">
        <v>0</v>
      </c>
      <c r="BM275" s="143">
        <v>0</v>
      </c>
      <c r="BN275" s="143">
        <v>0</v>
      </c>
      <c r="BO275" s="143">
        <v>0</v>
      </c>
      <c r="BP275" s="143">
        <v>0</v>
      </c>
      <c r="BQ275" s="143">
        <v>0</v>
      </c>
      <c r="BR275" s="143">
        <v>0</v>
      </c>
      <c r="BS275" s="143">
        <v>0</v>
      </c>
      <c r="BT275" s="143">
        <v>0</v>
      </c>
      <c r="BU275" s="143">
        <v>0</v>
      </c>
      <c r="BV275" s="143">
        <v>0</v>
      </c>
      <c r="BW275" s="143">
        <v>0</v>
      </c>
      <c r="BX275" s="143">
        <v>0</v>
      </c>
      <c r="BY275" s="143">
        <v>0</v>
      </c>
      <c r="CA275" s="143" t="e">
        <v>#REF!</v>
      </c>
      <c r="CB275" s="143">
        <v>0</v>
      </c>
    </row>
    <row r="276" spans="13:80" hidden="1" x14ac:dyDescent="0.3">
      <c r="M276" s="143">
        <v>1017997</v>
      </c>
      <c r="N276" s="143">
        <v>0</v>
      </c>
      <c r="O276" s="143">
        <v>0</v>
      </c>
      <c r="P276" s="143">
        <v>0</v>
      </c>
      <c r="Q276" s="143">
        <v>0</v>
      </c>
      <c r="R276" s="143">
        <v>-307786</v>
      </c>
      <c r="S276" s="143">
        <v>0</v>
      </c>
      <c r="T276" s="143">
        <v>0</v>
      </c>
      <c r="U276" s="143">
        <v>0</v>
      </c>
      <c r="V276" s="143">
        <v>0</v>
      </c>
      <c r="W276" s="143">
        <v>-396975</v>
      </c>
      <c r="X276" s="143">
        <v>0</v>
      </c>
      <c r="Y276" s="143">
        <v>0</v>
      </c>
      <c r="Z276" s="143">
        <v>0</v>
      </c>
      <c r="AA276" s="143">
        <v>0</v>
      </c>
      <c r="AB276" s="143">
        <v>68567</v>
      </c>
      <c r="AC276" s="143">
        <v>0</v>
      </c>
      <c r="AD276" s="143">
        <v>0</v>
      </c>
      <c r="AE276" s="143">
        <v>0</v>
      </c>
      <c r="AF276" s="143">
        <v>0</v>
      </c>
      <c r="AG276" s="143">
        <v>85283</v>
      </c>
      <c r="AH276" s="143">
        <v>0</v>
      </c>
      <c r="AI276" s="143">
        <v>0</v>
      </c>
      <c r="AJ276" s="143">
        <v>0</v>
      </c>
      <c r="AK276" s="143">
        <v>0</v>
      </c>
      <c r="AL276" s="143">
        <v>-79244</v>
      </c>
      <c r="AM276" s="143">
        <v>0</v>
      </c>
      <c r="AN276" s="143">
        <v>0</v>
      </c>
      <c r="AO276" s="143">
        <v>0</v>
      </c>
      <c r="AP276" s="143">
        <v>0</v>
      </c>
      <c r="AQ276" s="143">
        <v>288721</v>
      </c>
      <c r="AR276" s="143">
        <v>0</v>
      </c>
      <c r="AS276" s="143">
        <v>0</v>
      </c>
      <c r="AT276" s="143">
        <v>0</v>
      </c>
      <c r="AU276" s="143">
        <v>0</v>
      </c>
      <c r="AV276" s="143">
        <v>-234720</v>
      </c>
      <c r="AW276" s="143">
        <v>0</v>
      </c>
      <c r="AX276" s="143">
        <v>0</v>
      </c>
      <c r="AY276" s="143">
        <v>0</v>
      </c>
      <c r="AZ276" s="143">
        <v>0</v>
      </c>
      <c r="BA276" s="143">
        <v>95864657</v>
      </c>
      <c r="BB276" s="143">
        <v>0</v>
      </c>
      <c r="BC276" s="143">
        <v>0</v>
      </c>
      <c r="BD276" s="143">
        <v>0</v>
      </c>
      <c r="BE276" s="143">
        <v>0</v>
      </c>
      <c r="BF276" s="143">
        <v>-54510226</v>
      </c>
      <c r="BG276" s="143">
        <v>0</v>
      </c>
      <c r="BH276" s="143">
        <v>0</v>
      </c>
      <c r="BI276" s="143">
        <v>0</v>
      </c>
      <c r="BJ276" s="143">
        <v>0</v>
      </c>
      <c r="BK276" s="143">
        <v>-346836</v>
      </c>
      <c r="BL276" s="143">
        <v>0</v>
      </c>
      <c r="BM276" s="143">
        <v>0</v>
      </c>
      <c r="BN276" s="143">
        <v>0</v>
      </c>
      <c r="BO276" s="143">
        <v>0</v>
      </c>
      <c r="BP276" s="143">
        <v>-386129</v>
      </c>
      <c r="BQ276" s="143">
        <v>0</v>
      </c>
      <c r="BR276" s="143">
        <v>0</v>
      </c>
      <c r="BS276" s="143">
        <v>0</v>
      </c>
      <c r="BT276" s="143">
        <v>0</v>
      </c>
      <c r="BU276" s="143">
        <v>41796274</v>
      </c>
      <c r="BV276" s="143">
        <v>0</v>
      </c>
      <c r="BW276" s="143">
        <v>0</v>
      </c>
      <c r="BX276" s="143">
        <v>0</v>
      </c>
      <c r="BY276" s="143">
        <v>732965</v>
      </c>
      <c r="CA276" s="143" t="e">
        <v>#REF!</v>
      </c>
      <c r="CB276" s="143">
        <v>0</v>
      </c>
    </row>
    <row r="277" spans="13:80" hidden="1" x14ac:dyDescent="0.3">
      <c r="M277" s="143">
        <v>0</v>
      </c>
      <c r="N277" s="143">
        <v>0</v>
      </c>
      <c r="O277" s="143">
        <v>0</v>
      </c>
      <c r="P277" s="143">
        <v>0</v>
      </c>
      <c r="Q277" s="143">
        <v>0</v>
      </c>
      <c r="R277" s="143">
        <v>0</v>
      </c>
      <c r="S277" s="143">
        <v>0</v>
      </c>
      <c r="T277" s="143">
        <v>0</v>
      </c>
      <c r="U277" s="143">
        <v>0</v>
      </c>
      <c r="V277" s="143">
        <v>0</v>
      </c>
      <c r="W277" s="143">
        <v>0</v>
      </c>
      <c r="X277" s="143">
        <v>0</v>
      </c>
      <c r="Y277" s="143">
        <v>0</v>
      </c>
      <c r="Z277" s="143">
        <v>0</v>
      </c>
      <c r="AA277" s="143">
        <v>0</v>
      </c>
      <c r="AB277" s="143">
        <v>0</v>
      </c>
      <c r="AC277" s="143">
        <v>0</v>
      </c>
      <c r="AD277" s="143">
        <v>0</v>
      </c>
      <c r="AE277" s="143">
        <v>0</v>
      </c>
      <c r="AF277" s="143">
        <v>0</v>
      </c>
      <c r="AG277" s="143">
        <v>0</v>
      </c>
      <c r="AH277" s="143">
        <v>0</v>
      </c>
      <c r="AI277" s="143">
        <v>0</v>
      </c>
      <c r="AJ277" s="143">
        <v>0</v>
      </c>
      <c r="AK277" s="143">
        <v>0</v>
      </c>
      <c r="AL277" s="143">
        <v>0</v>
      </c>
      <c r="AM277" s="143">
        <v>0</v>
      </c>
      <c r="AN277" s="143">
        <v>0</v>
      </c>
      <c r="AO277" s="143">
        <v>0</v>
      </c>
      <c r="AP277" s="143">
        <v>0</v>
      </c>
      <c r="AQ277" s="143">
        <v>0</v>
      </c>
      <c r="AR277" s="143">
        <v>0</v>
      </c>
      <c r="AS277" s="143">
        <v>0</v>
      </c>
      <c r="AT277" s="143">
        <v>0</v>
      </c>
      <c r="AU277" s="143">
        <v>0</v>
      </c>
      <c r="AV277" s="143">
        <v>0</v>
      </c>
      <c r="AW277" s="143">
        <v>0</v>
      </c>
      <c r="AX277" s="143">
        <v>0</v>
      </c>
      <c r="AY277" s="143">
        <v>0</v>
      </c>
      <c r="AZ277" s="143">
        <v>0</v>
      </c>
      <c r="BA277" s="143">
        <v>95904919</v>
      </c>
      <c r="BB277" s="143">
        <v>0</v>
      </c>
      <c r="BC277" s="143">
        <v>0</v>
      </c>
      <c r="BD277" s="143">
        <v>0</v>
      </c>
      <c r="BE277" s="143">
        <v>0</v>
      </c>
      <c r="BF277" s="143">
        <v>-54537922</v>
      </c>
      <c r="BG277" s="143">
        <v>0</v>
      </c>
      <c r="BH277" s="143">
        <v>0</v>
      </c>
      <c r="BI277" s="143">
        <v>0</v>
      </c>
      <c r="BJ277" s="143">
        <v>0</v>
      </c>
      <c r="BK277" s="143">
        <v>0</v>
      </c>
      <c r="BL277" s="143">
        <v>0</v>
      </c>
      <c r="BM277" s="143">
        <v>0</v>
      </c>
      <c r="BN277" s="143">
        <v>0</v>
      </c>
      <c r="BO277" s="143">
        <v>0</v>
      </c>
      <c r="BP277" s="143">
        <v>0</v>
      </c>
      <c r="BQ277" s="143">
        <v>0</v>
      </c>
      <c r="BR277" s="143">
        <v>0</v>
      </c>
      <c r="BS277" s="143">
        <v>0</v>
      </c>
      <c r="BT277" s="143">
        <v>0</v>
      </c>
      <c r="BU277" s="143">
        <v>41366997</v>
      </c>
      <c r="BV277" s="143">
        <v>0</v>
      </c>
      <c r="BW277" s="143">
        <v>0</v>
      </c>
      <c r="BX277" s="143">
        <v>0</v>
      </c>
      <c r="BY277" s="143">
        <v>0</v>
      </c>
      <c r="CA277" s="143" t="e">
        <v>#REF!</v>
      </c>
      <c r="CB277" s="143">
        <v>0</v>
      </c>
    </row>
    <row r="278" spans="13:80" hidden="1" x14ac:dyDescent="0.3">
      <c r="M278" s="143" t="e">
        <v>#REF!</v>
      </c>
      <c r="N278" s="143" t="e">
        <v>#REF!</v>
      </c>
      <c r="O278" s="143" t="e">
        <v>#REF!</v>
      </c>
      <c r="P278" s="143" t="e">
        <v>#REF!</v>
      </c>
      <c r="Q278" s="143" t="e">
        <v>#REF!</v>
      </c>
      <c r="R278" s="143" t="e">
        <v>#REF!</v>
      </c>
      <c r="S278" s="143" t="e">
        <v>#REF!</v>
      </c>
      <c r="T278" s="143" t="e">
        <v>#REF!</v>
      </c>
      <c r="U278" s="143" t="e">
        <v>#REF!</v>
      </c>
      <c r="V278" s="143" t="e">
        <v>#REF!</v>
      </c>
      <c r="W278" s="143" t="e">
        <v>#REF!</v>
      </c>
      <c r="X278" s="143" t="e">
        <v>#REF!</v>
      </c>
      <c r="Y278" s="143" t="e">
        <v>#REF!</v>
      </c>
      <c r="Z278" s="143" t="e">
        <v>#REF!</v>
      </c>
      <c r="AA278" s="143" t="e">
        <v>#REF!</v>
      </c>
      <c r="AB278" s="143" t="e">
        <v>#REF!</v>
      </c>
      <c r="AC278" s="143" t="e">
        <v>#REF!</v>
      </c>
      <c r="AD278" s="143" t="e">
        <v>#REF!</v>
      </c>
      <c r="AE278" s="143" t="e">
        <v>#REF!</v>
      </c>
      <c r="AF278" s="143" t="e">
        <v>#REF!</v>
      </c>
      <c r="AG278" s="143" t="e">
        <v>#REF!</v>
      </c>
      <c r="AH278" s="143" t="e">
        <v>#REF!</v>
      </c>
      <c r="AI278" s="143" t="e">
        <v>#REF!</v>
      </c>
      <c r="AJ278" s="143" t="e">
        <v>#REF!</v>
      </c>
      <c r="AK278" s="143" t="e">
        <v>#REF!</v>
      </c>
      <c r="AL278" s="143" t="e">
        <v>#REF!</v>
      </c>
      <c r="AM278" s="143" t="e">
        <v>#REF!</v>
      </c>
      <c r="AN278" s="143" t="e">
        <v>#REF!</v>
      </c>
      <c r="AO278" s="143" t="e">
        <v>#REF!</v>
      </c>
      <c r="AP278" s="143" t="e">
        <v>#REF!</v>
      </c>
      <c r="AQ278" s="143" t="e">
        <v>#REF!</v>
      </c>
      <c r="AR278" s="143" t="e">
        <v>#REF!</v>
      </c>
      <c r="AS278" s="143" t="e">
        <v>#REF!</v>
      </c>
      <c r="AT278" s="143" t="e">
        <v>#REF!</v>
      </c>
      <c r="AU278" s="143" t="e">
        <v>#REF!</v>
      </c>
      <c r="AV278" s="143" t="e">
        <v>#REF!</v>
      </c>
      <c r="AW278" s="143" t="e">
        <v>#REF!</v>
      </c>
      <c r="AX278" s="143" t="e">
        <v>#REF!</v>
      </c>
      <c r="AY278" s="143" t="e">
        <v>#REF!</v>
      </c>
      <c r="AZ278" s="143" t="e">
        <v>#REF!</v>
      </c>
      <c r="BA278" s="143" t="e">
        <v>#REF!</v>
      </c>
      <c r="BB278" s="143" t="e">
        <v>#REF!</v>
      </c>
      <c r="BC278" s="143" t="e">
        <v>#REF!</v>
      </c>
      <c r="BD278" s="143" t="e">
        <v>#REF!</v>
      </c>
      <c r="BE278" s="143" t="e">
        <v>#REF!</v>
      </c>
      <c r="BF278" s="143" t="e">
        <v>#REF!</v>
      </c>
      <c r="BG278" s="143" t="e">
        <v>#REF!</v>
      </c>
      <c r="BH278" s="143" t="e">
        <v>#REF!</v>
      </c>
      <c r="BI278" s="143" t="e">
        <v>#REF!</v>
      </c>
      <c r="BJ278" s="143" t="e">
        <v>#REF!</v>
      </c>
      <c r="BK278" s="143" t="e">
        <v>#REF!</v>
      </c>
      <c r="BL278" s="143" t="e">
        <v>#REF!</v>
      </c>
      <c r="BM278" s="143" t="e">
        <v>#REF!</v>
      </c>
      <c r="BN278" s="143" t="e">
        <v>#REF!</v>
      </c>
      <c r="BO278" s="143" t="e">
        <v>#REF!</v>
      </c>
      <c r="BP278" s="143" t="e">
        <v>#REF!</v>
      </c>
      <c r="BQ278" s="143" t="e">
        <v>#REF!</v>
      </c>
      <c r="BR278" s="143" t="e">
        <v>#REF!</v>
      </c>
      <c r="BS278" s="143" t="e">
        <v>#REF!</v>
      </c>
      <c r="BT278" s="143" t="e">
        <v>#REF!</v>
      </c>
      <c r="BU278" s="143" t="e">
        <v>#REF!</v>
      </c>
      <c r="BV278" s="143" t="e">
        <v>#REF!</v>
      </c>
      <c r="BW278" s="143" t="e">
        <v>#REF!</v>
      </c>
      <c r="BX278" s="143" t="e">
        <v>#REF!</v>
      </c>
      <c r="BY278" s="143" t="e">
        <v>#REF!</v>
      </c>
      <c r="CA278" s="143" t="e">
        <v>#REF!</v>
      </c>
      <c r="CB278" s="143" t="e">
        <v>#REF!</v>
      </c>
    </row>
    <row r="279" spans="13:80" hidden="1" x14ac:dyDescent="0.3">
      <c r="M279" s="143" t="e">
        <v>#REF!</v>
      </c>
      <c r="N279" s="143" t="e">
        <v>#REF!</v>
      </c>
      <c r="O279" s="143" t="e">
        <v>#REF!</v>
      </c>
      <c r="P279" s="143" t="e">
        <v>#REF!</v>
      </c>
      <c r="Q279" s="143" t="e">
        <v>#REF!</v>
      </c>
      <c r="R279" s="143" t="e">
        <v>#REF!</v>
      </c>
      <c r="S279" s="143" t="e">
        <v>#REF!</v>
      </c>
      <c r="T279" s="143" t="e">
        <v>#REF!</v>
      </c>
      <c r="U279" s="143" t="e">
        <v>#REF!</v>
      </c>
      <c r="V279" s="143" t="e">
        <v>#REF!</v>
      </c>
      <c r="W279" s="143" t="e">
        <v>#REF!</v>
      </c>
      <c r="X279" s="143" t="e">
        <v>#REF!</v>
      </c>
      <c r="Y279" s="143" t="e">
        <v>#REF!</v>
      </c>
      <c r="Z279" s="143" t="e">
        <v>#REF!</v>
      </c>
      <c r="AA279" s="143" t="e">
        <v>#REF!</v>
      </c>
      <c r="AB279" s="143" t="e">
        <v>#REF!</v>
      </c>
      <c r="AC279" s="143" t="e">
        <v>#REF!</v>
      </c>
      <c r="AD279" s="143" t="e">
        <v>#REF!</v>
      </c>
      <c r="AE279" s="143" t="e">
        <v>#REF!</v>
      </c>
      <c r="AF279" s="143" t="e">
        <v>#REF!</v>
      </c>
      <c r="AG279" s="143" t="e">
        <v>#REF!</v>
      </c>
      <c r="AH279" s="143" t="e">
        <v>#REF!</v>
      </c>
      <c r="AI279" s="143" t="e">
        <v>#REF!</v>
      </c>
      <c r="AJ279" s="143" t="e">
        <v>#REF!</v>
      </c>
      <c r="AK279" s="143" t="e">
        <v>#REF!</v>
      </c>
      <c r="AL279" s="143" t="e">
        <v>#REF!</v>
      </c>
      <c r="AM279" s="143" t="e">
        <v>#REF!</v>
      </c>
      <c r="AN279" s="143" t="e">
        <v>#REF!</v>
      </c>
      <c r="AO279" s="143" t="e">
        <v>#REF!</v>
      </c>
      <c r="AP279" s="143" t="e">
        <v>#REF!</v>
      </c>
      <c r="AQ279" s="143" t="e">
        <v>#REF!</v>
      </c>
      <c r="AR279" s="143" t="e">
        <v>#REF!</v>
      </c>
      <c r="AS279" s="143" t="e">
        <v>#REF!</v>
      </c>
      <c r="AT279" s="143" t="e">
        <v>#REF!</v>
      </c>
      <c r="AU279" s="143" t="e">
        <v>#REF!</v>
      </c>
      <c r="AV279" s="143" t="e">
        <v>#REF!</v>
      </c>
      <c r="AW279" s="143" t="e">
        <v>#REF!</v>
      </c>
      <c r="AX279" s="143" t="e">
        <v>#REF!</v>
      </c>
      <c r="AY279" s="143" t="e">
        <v>#REF!</v>
      </c>
      <c r="AZ279" s="143" t="e">
        <v>#REF!</v>
      </c>
      <c r="BA279" s="143" t="e">
        <v>#REF!</v>
      </c>
      <c r="BB279" s="143" t="e">
        <v>#REF!</v>
      </c>
      <c r="BC279" s="143" t="e">
        <v>#REF!</v>
      </c>
      <c r="BD279" s="143" t="e">
        <v>#REF!</v>
      </c>
      <c r="BE279" s="143" t="e">
        <v>#REF!</v>
      </c>
      <c r="BF279" s="143" t="e">
        <v>#REF!</v>
      </c>
      <c r="BG279" s="143" t="e">
        <v>#REF!</v>
      </c>
      <c r="BH279" s="143" t="e">
        <v>#REF!</v>
      </c>
      <c r="BI279" s="143" t="e">
        <v>#REF!</v>
      </c>
      <c r="BJ279" s="143" t="e">
        <v>#REF!</v>
      </c>
      <c r="BK279" s="143" t="e">
        <v>#REF!</v>
      </c>
      <c r="BL279" s="143" t="e">
        <v>#REF!</v>
      </c>
      <c r="BM279" s="143" t="e">
        <v>#REF!</v>
      </c>
      <c r="BN279" s="143" t="e">
        <v>#REF!</v>
      </c>
      <c r="BO279" s="143" t="e">
        <v>#REF!</v>
      </c>
      <c r="BP279" s="143" t="e">
        <v>#REF!</v>
      </c>
      <c r="BQ279" s="143" t="e">
        <v>#REF!</v>
      </c>
      <c r="BR279" s="143" t="e">
        <v>#REF!</v>
      </c>
      <c r="BS279" s="143" t="e">
        <v>#REF!</v>
      </c>
      <c r="BT279" s="143" t="e">
        <v>#REF!</v>
      </c>
      <c r="BU279" s="143" t="e">
        <v>#REF!</v>
      </c>
      <c r="BV279" s="143" t="e">
        <v>#REF!</v>
      </c>
      <c r="BW279" s="143" t="e">
        <v>#REF!</v>
      </c>
      <c r="BX279" s="143" t="e">
        <v>#REF!</v>
      </c>
      <c r="BY279" s="143" t="e">
        <v>#REF!</v>
      </c>
      <c r="CA279" s="143" t="e">
        <v>#REF!</v>
      </c>
      <c r="CB279" s="143" t="e">
        <v>#REF!</v>
      </c>
    </row>
    <row r="280" spans="13:80" hidden="1" x14ac:dyDescent="0.3">
      <c r="M280" s="143" t="e">
        <v>#REF!</v>
      </c>
      <c r="N280" s="143" t="e">
        <v>#REF!</v>
      </c>
      <c r="O280" s="143" t="e">
        <v>#REF!</v>
      </c>
      <c r="P280" s="143" t="e">
        <v>#REF!</v>
      </c>
      <c r="Q280" s="143" t="e">
        <v>#REF!</v>
      </c>
      <c r="R280" s="143" t="e">
        <v>#REF!</v>
      </c>
      <c r="S280" s="143" t="e">
        <v>#REF!</v>
      </c>
      <c r="T280" s="143" t="e">
        <v>#REF!</v>
      </c>
      <c r="U280" s="143" t="e">
        <v>#REF!</v>
      </c>
      <c r="V280" s="143" t="e">
        <v>#REF!</v>
      </c>
      <c r="W280" s="143" t="e">
        <v>#REF!</v>
      </c>
      <c r="X280" s="143" t="e">
        <v>#REF!</v>
      </c>
      <c r="Y280" s="143" t="e">
        <v>#REF!</v>
      </c>
      <c r="Z280" s="143" t="e">
        <v>#REF!</v>
      </c>
      <c r="AA280" s="143" t="e">
        <v>#REF!</v>
      </c>
      <c r="AB280" s="143" t="e">
        <v>#REF!</v>
      </c>
      <c r="AC280" s="143" t="e">
        <v>#REF!</v>
      </c>
      <c r="AD280" s="143" t="e">
        <v>#REF!</v>
      </c>
      <c r="AE280" s="143" t="e">
        <v>#REF!</v>
      </c>
      <c r="AF280" s="143" t="e">
        <v>#REF!</v>
      </c>
      <c r="AG280" s="143" t="e">
        <v>#REF!</v>
      </c>
      <c r="AH280" s="143" t="e">
        <v>#REF!</v>
      </c>
      <c r="AI280" s="143" t="e">
        <v>#REF!</v>
      </c>
      <c r="AJ280" s="143" t="e">
        <v>#REF!</v>
      </c>
      <c r="AK280" s="143" t="e">
        <v>#REF!</v>
      </c>
      <c r="AL280" s="143" t="e">
        <v>#REF!</v>
      </c>
      <c r="AM280" s="143" t="e">
        <v>#REF!</v>
      </c>
      <c r="AN280" s="143" t="e">
        <v>#REF!</v>
      </c>
      <c r="AO280" s="143" t="e">
        <v>#REF!</v>
      </c>
      <c r="AP280" s="143" t="e">
        <v>#REF!</v>
      </c>
      <c r="AQ280" s="143" t="e">
        <v>#REF!</v>
      </c>
      <c r="AR280" s="143" t="e">
        <v>#REF!</v>
      </c>
      <c r="AS280" s="143" t="e">
        <v>#REF!</v>
      </c>
      <c r="AT280" s="143" t="e">
        <v>#REF!</v>
      </c>
      <c r="AU280" s="143" t="e">
        <v>#REF!</v>
      </c>
      <c r="AV280" s="143" t="e">
        <v>#REF!</v>
      </c>
      <c r="AW280" s="143" t="e">
        <v>#REF!</v>
      </c>
      <c r="AX280" s="143" t="e">
        <v>#REF!</v>
      </c>
      <c r="AY280" s="143" t="e">
        <v>#REF!</v>
      </c>
      <c r="AZ280" s="143" t="e">
        <v>#REF!</v>
      </c>
      <c r="BA280" s="143" t="e">
        <v>#REF!</v>
      </c>
      <c r="BB280" s="143" t="e">
        <v>#REF!</v>
      </c>
      <c r="BC280" s="143" t="e">
        <v>#REF!</v>
      </c>
      <c r="BD280" s="143" t="e">
        <v>#REF!</v>
      </c>
      <c r="BE280" s="143" t="e">
        <v>#REF!</v>
      </c>
      <c r="BF280" s="143" t="e">
        <v>#REF!</v>
      </c>
      <c r="BG280" s="143" t="e">
        <v>#REF!</v>
      </c>
      <c r="BH280" s="143" t="e">
        <v>#REF!</v>
      </c>
      <c r="BI280" s="143" t="e">
        <v>#REF!</v>
      </c>
      <c r="BJ280" s="143" t="e">
        <v>#REF!</v>
      </c>
      <c r="BK280" s="143" t="e">
        <v>#REF!</v>
      </c>
      <c r="BL280" s="143" t="e">
        <v>#REF!</v>
      </c>
      <c r="BM280" s="143" t="e">
        <v>#REF!</v>
      </c>
      <c r="BN280" s="143" t="e">
        <v>#REF!</v>
      </c>
      <c r="BO280" s="143" t="e">
        <v>#REF!</v>
      </c>
      <c r="BP280" s="143" t="e">
        <v>#REF!</v>
      </c>
      <c r="BQ280" s="143" t="e">
        <v>#REF!</v>
      </c>
      <c r="BR280" s="143" t="e">
        <v>#REF!</v>
      </c>
      <c r="BS280" s="143" t="e">
        <v>#REF!</v>
      </c>
      <c r="BT280" s="143" t="e">
        <v>#REF!</v>
      </c>
      <c r="BU280" s="143" t="e">
        <v>#REF!</v>
      </c>
      <c r="BV280" s="143" t="e">
        <v>#REF!</v>
      </c>
      <c r="BW280" s="143" t="e">
        <v>#REF!</v>
      </c>
      <c r="BX280" s="143" t="e">
        <v>#REF!</v>
      </c>
      <c r="BY280" s="143" t="e">
        <v>#REF!</v>
      </c>
      <c r="CA280" s="143" t="e">
        <v>#REF!</v>
      </c>
      <c r="CB280" s="143" t="e">
        <v>#REF!</v>
      </c>
    </row>
    <row r="281" spans="13:80" hidden="1" x14ac:dyDescent="0.3">
      <c r="M281" s="143" t="e">
        <v>#REF!</v>
      </c>
      <c r="N281" s="143" t="e">
        <v>#REF!</v>
      </c>
      <c r="O281" s="143" t="e">
        <v>#REF!</v>
      </c>
      <c r="P281" s="143" t="e">
        <v>#REF!</v>
      </c>
      <c r="Q281" s="143" t="e">
        <v>#REF!</v>
      </c>
      <c r="R281" s="143" t="e">
        <v>#REF!</v>
      </c>
      <c r="S281" s="143" t="e">
        <v>#REF!</v>
      </c>
      <c r="T281" s="143" t="e">
        <v>#REF!</v>
      </c>
      <c r="U281" s="143" t="e">
        <v>#REF!</v>
      </c>
      <c r="V281" s="143" t="e">
        <v>#REF!</v>
      </c>
      <c r="W281" s="143" t="e">
        <v>#REF!</v>
      </c>
      <c r="X281" s="143" t="e">
        <v>#REF!</v>
      </c>
      <c r="Y281" s="143" t="e">
        <v>#REF!</v>
      </c>
      <c r="Z281" s="143" t="e">
        <v>#REF!</v>
      </c>
      <c r="AA281" s="143" t="e">
        <v>#REF!</v>
      </c>
      <c r="AB281" s="143" t="e">
        <v>#REF!</v>
      </c>
      <c r="AC281" s="143" t="e">
        <v>#REF!</v>
      </c>
      <c r="AD281" s="143" t="e">
        <v>#REF!</v>
      </c>
      <c r="AE281" s="143" t="e">
        <v>#REF!</v>
      </c>
      <c r="AF281" s="143" t="e">
        <v>#REF!</v>
      </c>
      <c r="AG281" s="143" t="e">
        <v>#REF!</v>
      </c>
      <c r="AH281" s="143" t="e">
        <v>#REF!</v>
      </c>
      <c r="AI281" s="143" t="e">
        <v>#REF!</v>
      </c>
      <c r="AJ281" s="143" t="e">
        <v>#REF!</v>
      </c>
      <c r="AK281" s="143" t="e">
        <v>#REF!</v>
      </c>
      <c r="AL281" s="143" t="e">
        <v>#REF!</v>
      </c>
      <c r="AM281" s="143" t="e">
        <v>#REF!</v>
      </c>
      <c r="AN281" s="143" t="e">
        <v>#REF!</v>
      </c>
      <c r="AO281" s="143" t="e">
        <v>#REF!</v>
      </c>
      <c r="AP281" s="143" t="e">
        <v>#REF!</v>
      </c>
      <c r="AQ281" s="143" t="e">
        <v>#REF!</v>
      </c>
      <c r="AR281" s="143" t="e">
        <v>#REF!</v>
      </c>
      <c r="AS281" s="143" t="e">
        <v>#REF!</v>
      </c>
      <c r="AT281" s="143" t="e">
        <v>#REF!</v>
      </c>
      <c r="AU281" s="143" t="e">
        <v>#REF!</v>
      </c>
      <c r="AV281" s="143" t="e">
        <v>#REF!</v>
      </c>
      <c r="AW281" s="143" t="e">
        <v>#REF!</v>
      </c>
      <c r="AX281" s="143" t="e">
        <v>#REF!</v>
      </c>
      <c r="AY281" s="143" t="e">
        <v>#REF!</v>
      </c>
      <c r="AZ281" s="143" t="e">
        <v>#REF!</v>
      </c>
      <c r="BA281" s="143" t="e">
        <v>#REF!</v>
      </c>
      <c r="BB281" s="143" t="e">
        <v>#REF!</v>
      </c>
      <c r="BC281" s="143" t="e">
        <v>#REF!</v>
      </c>
      <c r="BD281" s="143" t="e">
        <v>#REF!</v>
      </c>
      <c r="BE281" s="143" t="e">
        <v>#REF!</v>
      </c>
      <c r="BF281" s="143" t="e">
        <v>#REF!</v>
      </c>
      <c r="BG281" s="143" t="e">
        <v>#REF!</v>
      </c>
      <c r="BH281" s="143" t="e">
        <v>#REF!</v>
      </c>
      <c r="BI281" s="143" t="e">
        <v>#REF!</v>
      </c>
      <c r="BJ281" s="143" t="e">
        <v>#REF!</v>
      </c>
      <c r="BK281" s="143" t="e">
        <v>#REF!</v>
      </c>
      <c r="BL281" s="143" t="e">
        <v>#REF!</v>
      </c>
      <c r="BM281" s="143" t="e">
        <v>#REF!</v>
      </c>
      <c r="BN281" s="143" t="e">
        <v>#REF!</v>
      </c>
      <c r="BO281" s="143" t="e">
        <v>#REF!</v>
      </c>
      <c r="BP281" s="143" t="e">
        <v>#REF!</v>
      </c>
      <c r="BQ281" s="143" t="e">
        <v>#REF!</v>
      </c>
      <c r="BR281" s="143" t="e">
        <v>#REF!</v>
      </c>
      <c r="BS281" s="143" t="e">
        <v>#REF!</v>
      </c>
      <c r="BT281" s="143" t="e">
        <v>#REF!</v>
      </c>
      <c r="BU281" s="143" t="e">
        <v>#REF!</v>
      </c>
      <c r="BV281" s="143" t="e">
        <v>#REF!</v>
      </c>
      <c r="BW281" s="143" t="e">
        <v>#REF!</v>
      </c>
      <c r="BX281" s="143" t="e">
        <v>#REF!</v>
      </c>
      <c r="BY281" s="143" t="e">
        <v>#REF!</v>
      </c>
      <c r="CA281" s="143" t="e">
        <v>#REF!</v>
      </c>
      <c r="CB281" s="143" t="e">
        <v>#REF!</v>
      </c>
    </row>
    <row r="282" spans="13:80" hidden="1" x14ac:dyDescent="0.3">
      <c r="M282" s="143" t="e">
        <v>#REF!</v>
      </c>
      <c r="N282" s="143" t="e">
        <v>#REF!</v>
      </c>
      <c r="O282" s="143" t="e">
        <v>#REF!</v>
      </c>
      <c r="P282" s="143" t="e">
        <v>#REF!</v>
      </c>
      <c r="Q282" s="143" t="e">
        <v>#REF!</v>
      </c>
      <c r="R282" s="143" t="e">
        <v>#REF!</v>
      </c>
      <c r="S282" s="143" t="e">
        <v>#REF!</v>
      </c>
      <c r="T282" s="143" t="e">
        <v>#REF!</v>
      </c>
      <c r="U282" s="143" t="e">
        <v>#REF!</v>
      </c>
      <c r="V282" s="143" t="e">
        <v>#REF!</v>
      </c>
      <c r="W282" s="143" t="e">
        <v>#REF!</v>
      </c>
      <c r="X282" s="143" t="e">
        <v>#REF!</v>
      </c>
      <c r="Y282" s="143" t="e">
        <v>#REF!</v>
      </c>
      <c r="Z282" s="143" t="e">
        <v>#REF!</v>
      </c>
      <c r="AA282" s="143" t="e">
        <v>#REF!</v>
      </c>
      <c r="AB282" s="143" t="e">
        <v>#REF!</v>
      </c>
      <c r="AC282" s="143" t="e">
        <v>#REF!</v>
      </c>
      <c r="AD282" s="143" t="e">
        <v>#REF!</v>
      </c>
      <c r="AE282" s="143" t="e">
        <v>#REF!</v>
      </c>
      <c r="AF282" s="143" t="e">
        <v>#REF!</v>
      </c>
      <c r="AG282" s="143" t="e">
        <v>#REF!</v>
      </c>
      <c r="AH282" s="143" t="e">
        <v>#REF!</v>
      </c>
      <c r="AI282" s="143" t="e">
        <v>#REF!</v>
      </c>
      <c r="AJ282" s="143" t="e">
        <v>#REF!</v>
      </c>
      <c r="AK282" s="143" t="e">
        <v>#REF!</v>
      </c>
      <c r="AL282" s="143" t="e">
        <v>#REF!</v>
      </c>
      <c r="AM282" s="143" t="e">
        <v>#REF!</v>
      </c>
      <c r="AN282" s="143" t="e">
        <v>#REF!</v>
      </c>
      <c r="AO282" s="143" t="e">
        <v>#REF!</v>
      </c>
      <c r="AP282" s="143" t="e">
        <v>#REF!</v>
      </c>
      <c r="AQ282" s="143" t="e">
        <v>#REF!</v>
      </c>
      <c r="AR282" s="143" t="e">
        <v>#REF!</v>
      </c>
      <c r="AS282" s="143" t="e">
        <v>#REF!</v>
      </c>
      <c r="AT282" s="143" t="e">
        <v>#REF!</v>
      </c>
      <c r="AU282" s="143" t="e">
        <v>#REF!</v>
      </c>
      <c r="AV282" s="143" t="e">
        <v>#REF!</v>
      </c>
      <c r="AW282" s="143" t="e">
        <v>#REF!</v>
      </c>
      <c r="AX282" s="143" t="e">
        <v>#REF!</v>
      </c>
      <c r="AY282" s="143" t="e">
        <v>#REF!</v>
      </c>
      <c r="AZ282" s="143" t="e">
        <v>#REF!</v>
      </c>
      <c r="BA282" s="143" t="e">
        <v>#REF!</v>
      </c>
      <c r="BB282" s="143" t="e">
        <v>#REF!</v>
      </c>
      <c r="BC282" s="143" t="e">
        <v>#REF!</v>
      </c>
      <c r="BD282" s="143" t="e">
        <v>#REF!</v>
      </c>
      <c r="BE282" s="143" t="e">
        <v>#REF!</v>
      </c>
      <c r="BF282" s="143" t="e">
        <v>#REF!</v>
      </c>
      <c r="BG282" s="143" t="e">
        <v>#REF!</v>
      </c>
      <c r="BH282" s="143" t="e">
        <v>#REF!</v>
      </c>
      <c r="BI282" s="143" t="e">
        <v>#REF!</v>
      </c>
      <c r="BJ282" s="143" t="e">
        <v>#REF!</v>
      </c>
      <c r="BK282" s="143" t="e">
        <v>#REF!</v>
      </c>
      <c r="BL282" s="143" t="e">
        <v>#REF!</v>
      </c>
      <c r="BM282" s="143" t="e">
        <v>#REF!</v>
      </c>
      <c r="BN282" s="143" t="e">
        <v>#REF!</v>
      </c>
      <c r="BO282" s="143" t="e">
        <v>#REF!</v>
      </c>
      <c r="BP282" s="143" t="e">
        <v>#REF!</v>
      </c>
      <c r="BQ282" s="143" t="e">
        <v>#REF!</v>
      </c>
      <c r="BR282" s="143" t="e">
        <v>#REF!</v>
      </c>
      <c r="BS282" s="143" t="e">
        <v>#REF!</v>
      </c>
      <c r="BT282" s="143" t="e">
        <v>#REF!</v>
      </c>
      <c r="BU282" s="143" t="e">
        <v>#REF!</v>
      </c>
      <c r="BV282" s="143" t="e">
        <v>#REF!</v>
      </c>
      <c r="BW282" s="143" t="e">
        <v>#REF!</v>
      </c>
      <c r="BX282" s="143" t="e">
        <v>#REF!</v>
      </c>
      <c r="BY282" s="143" t="e">
        <v>#REF!</v>
      </c>
      <c r="CA282" s="143" t="e">
        <v>#REF!</v>
      </c>
      <c r="CB282" s="143" t="e">
        <v>#REF!</v>
      </c>
    </row>
    <row r="283" spans="13:80" hidden="1" x14ac:dyDescent="0.3">
      <c r="M283" s="143">
        <v>-1</v>
      </c>
      <c r="N283" s="143">
        <v>0</v>
      </c>
      <c r="O283" s="143">
        <v>0</v>
      </c>
      <c r="P283" s="143">
        <v>0</v>
      </c>
      <c r="Q283" s="143">
        <v>0</v>
      </c>
      <c r="R283" s="143">
        <v>0</v>
      </c>
      <c r="S283" s="143">
        <v>0</v>
      </c>
      <c r="T283" s="143">
        <v>0</v>
      </c>
      <c r="U283" s="143">
        <v>0</v>
      </c>
      <c r="V283" s="143">
        <v>0</v>
      </c>
      <c r="W283" s="143">
        <v>-2</v>
      </c>
      <c r="X283" s="143">
        <v>0</v>
      </c>
      <c r="Y283" s="143">
        <v>0</v>
      </c>
      <c r="Z283" s="143">
        <v>0</v>
      </c>
      <c r="AA283" s="143">
        <v>0</v>
      </c>
      <c r="AB283" s="143">
        <v>0</v>
      </c>
      <c r="AC283" s="143">
        <v>0</v>
      </c>
      <c r="AD283" s="143">
        <v>0</v>
      </c>
      <c r="AE283" s="143">
        <v>0</v>
      </c>
      <c r="AF283" s="143">
        <v>0</v>
      </c>
      <c r="AG283" s="143">
        <v>0</v>
      </c>
      <c r="AH283" s="143">
        <v>0</v>
      </c>
      <c r="AI283" s="143">
        <v>0</v>
      </c>
      <c r="AJ283" s="143">
        <v>0</v>
      </c>
      <c r="AK283" s="143">
        <v>0</v>
      </c>
      <c r="AL283" s="143">
        <v>0</v>
      </c>
      <c r="AM283" s="143">
        <v>0</v>
      </c>
      <c r="AN283" s="143">
        <v>0</v>
      </c>
      <c r="AO283" s="143">
        <v>0</v>
      </c>
      <c r="AP283" s="143">
        <v>0</v>
      </c>
      <c r="AQ283" s="143">
        <v>0</v>
      </c>
      <c r="AR283" s="143">
        <v>0</v>
      </c>
      <c r="AS283" s="143">
        <v>0</v>
      </c>
      <c r="AT283" s="143">
        <v>0</v>
      </c>
      <c r="AU283" s="143">
        <v>0</v>
      </c>
      <c r="AV283" s="143">
        <v>0</v>
      </c>
      <c r="AW283" s="143">
        <v>0</v>
      </c>
      <c r="AX283" s="143">
        <v>0</v>
      </c>
      <c r="AY283" s="143">
        <v>0</v>
      </c>
      <c r="AZ283" s="143">
        <v>0</v>
      </c>
      <c r="BA283" s="143">
        <v>1</v>
      </c>
      <c r="BB283" s="143">
        <v>0</v>
      </c>
      <c r="BC283" s="143">
        <v>0</v>
      </c>
      <c r="BD283" s="143">
        <v>0</v>
      </c>
      <c r="BE283" s="143">
        <v>0</v>
      </c>
      <c r="BF283" s="143">
        <v>0</v>
      </c>
      <c r="BG283" s="143">
        <v>0</v>
      </c>
      <c r="BH283" s="143">
        <v>0</v>
      </c>
      <c r="BI283" s="143">
        <v>0</v>
      </c>
      <c r="BJ283" s="143">
        <v>0</v>
      </c>
      <c r="BK283" s="143">
        <v>0</v>
      </c>
      <c r="BL283" s="143">
        <v>0</v>
      </c>
      <c r="BM283" s="143">
        <v>0</v>
      </c>
      <c r="BN283" s="143">
        <v>0</v>
      </c>
      <c r="BO283" s="143">
        <v>0</v>
      </c>
      <c r="BP283" s="143">
        <v>0</v>
      </c>
      <c r="BQ283" s="143">
        <v>0</v>
      </c>
      <c r="BR283" s="143">
        <v>0</v>
      </c>
      <c r="BS283" s="143">
        <v>0</v>
      </c>
      <c r="BT283" s="143">
        <v>0</v>
      </c>
      <c r="BU283" s="143">
        <v>-2</v>
      </c>
      <c r="BV283" s="143">
        <v>0</v>
      </c>
      <c r="BW283" s="143">
        <v>0</v>
      </c>
      <c r="BX283" s="143">
        <v>0</v>
      </c>
      <c r="BY283" s="143">
        <v>0</v>
      </c>
      <c r="CA283" s="143" t="e">
        <v>#REF!</v>
      </c>
      <c r="CB283" s="143">
        <v>0</v>
      </c>
    </row>
    <row r="284" spans="13:80" hidden="1" x14ac:dyDescent="0.3">
      <c r="M284" s="143">
        <v>1017998</v>
      </c>
      <c r="N284" s="143">
        <v>0</v>
      </c>
      <c r="O284" s="143">
        <v>0</v>
      </c>
      <c r="P284" s="143">
        <v>0</v>
      </c>
      <c r="Q284" s="143">
        <v>0</v>
      </c>
      <c r="R284" s="143">
        <v>-307786</v>
      </c>
      <c r="S284" s="143">
        <v>0</v>
      </c>
      <c r="T284" s="143">
        <v>0</v>
      </c>
      <c r="U284" s="143">
        <v>0</v>
      </c>
      <c r="V284" s="143">
        <v>0</v>
      </c>
      <c r="W284" s="143">
        <v>-396973</v>
      </c>
      <c r="X284" s="143">
        <v>0</v>
      </c>
      <c r="Y284" s="143">
        <v>0</v>
      </c>
      <c r="Z284" s="143">
        <v>0</v>
      </c>
      <c r="AA284" s="143">
        <v>0</v>
      </c>
      <c r="AB284" s="143">
        <v>68567</v>
      </c>
      <c r="AC284" s="143">
        <v>0</v>
      </c>
      <c r="AD284" s="143">
        <v>0</v>
      </c>
      <c r="AE284" s="143">
        <v>0</v>
      </c>
      <c r="AF284" s="143">
        <v>0</v>
      </c>
      <c r="AG284" s="143">
        <v>85283</v>
      </c>
      <c r="AH284" s="143">
        <v>0</v>
      </c>
      <c r="AI284" s="143">
        <v>0</v>
      </c>
      <c r="AJ284" s="143">
        <v>0</v>
      </c>
      <c r="AK284" s="143">
        <v>0</v>
      </c>
      <c r="AL284" s="143">
        <v>-79244</v>
      </c>
      <c r="AM284" s="143">
        <v>0</v>
      </c>
      <c r="AN284" s="143">
        <v>0</v>
      </c>
      <c r="AO284" s="143">
        <v>0</v>
      </c>
      <c r="AP284" s="143">
        <v>0</v>
      </c>
      <c r="AQ284" s="143">
        <v>288721</v>
      </c>
      <c r="AR284" s="143">
        <v>0</v>
      </c>
      <c r="AS284" s="143">
        <v>0</v>
      </c>
      <c r="AT284" s="143">
        <v>0</v>
      </c>
      <c r="AU284" s="143">
        <v>0</v>
      </c>
      <c r="AV284" s="143">
        <v>-234720</v>
      </c>
      <c r="AW284" s="143">
        <v>0</v>
      </c>
      <c r="AX284" s="143">
        <v>0</v>
      </c>
      <c r="AY284" s="143">
        <v>0</v>
      </c>
      <c r="AZ284" s="143">
        <v>0</v>
      </c>
      <c r="BA284" s="143">
        <v>-40263</v>
      </c>
      <c r="BB284" s="143">
        <v>0</v>
      </c>
      <c r="BC284" s="143">
        <v>0</v>
      </c>
      <c r="BD284" s="143">
        <v>0</v>
      </c>
      <c r="BE284" s="143">
        <v>0</v>
      </c>
      <c r="BF284" s="143">
        <v>27696</v>
      </c>
      <c r="BG284" s="143">
        <v>0</v>
      </c>
      <c r="BH284" s="143">
        <v>0</v>
      </c>
      <c r="BI284" s="143">
        <v>0</v>
      </c>
      <c r="BJ284" s="143">
        <v>0</v>
      </c>
      <c r="BK284" s="143">
        <v>-346836</v>
      </c>
      <c r="BL284" s="143">
        <v>0</v>
      </c>
      <c r="BM284" s="143">
        <v>0</v>
      </c>
      <c r="BN284" s="143">
        <v>0</v>
      </c>
      <c r="BO284" s="143">
        <v>0</v>
      </c>
      <c r="BP284" s="143">
        <v>-386129</v>
      </c>
      <c r="BQ284" s="143">
        <v>0</v>
      </c>
      <c r="BR284" s="143">
        <v>0</v>
      </c>
      <c r="BS284" s="143">
        <v>0</v>
      </c>
      <c r="BT284" s="143">
        <v>0</v>
      </c>
      <c r="BU284" s="143">
        <v>429279</v>
      </c>
      <c r="BV284" s="143">
        <v>0</v>
      </c>
      <c r="BW284" s="143">
        <v>0</v>
      </c>
      <c r="BX284" s="143">
        <v>0</v>
      </c>
      <c r="BY284" s="143">
        <v>732965</v>
      </c>
      <c r="CA284" s="143" t="e">
        <v>#REF!</v>
      </c>
      <c r="CB284" s="143">
        <v>0</v>
      </c>
    </row>
    <row r="285" spans="13:80" hidden="1" x14ac:dyDescent="0.3">
      <c r="M285" s="143">
        <v>0</v>
      </c>
      <c r="N285" s="143">
        <v>0</v>
      </c>
      <c r="O285" s="143">
        <v>0</v>
      </c>
      <c r="P285" s="143">
        <v>0</v>
      </c>
      <c r="Q285" s="143">
        <v>0</v>
      </c>
      <c r="R285" s="143">
        <v>0</v>
      </c>
      <c r="S285" s="143">
        <v>0</v>
      </c>
      <c r="T285" s="143">
        <v>0</v>
      </c>
      <c r="U285" s="143">
        <v>0</v>
      </c>
      <c r="V285" s="143">
        <v>0</v>
      </c>
      <c r="W285" s="143">
        <v>0</v>
      </c>
      <c r="X285" s="143">
        <v>0</v>
      </c>
      <c r="Y285" s="143">
        <v>0</v>
      </c>
      <c r="Z285" s="143">
        <v>0</v>
      </c>
      <c r="AA285" s="143">
        <v>0</v>
      </c>
      <c r="AB285" s="143">
        <v>0</v>
      </c>
      <c r="AC285" s="143">
        <v>0</v>
      </c>
      <c r="AD285" s="143">
        <v>0</v>
      </c>
      <c r="AE285" s="143">
        <v>0</v>
      </c>
      <c r="AF285" s="143">
        <v>0</v>
      </c>
      <c r="AG285" s="143">
        <v>0</v>
      </c>
      <c r="AH285" s="143">
        <v>0</v>
      </c>
      <c r="AI285" s="143">
        <v>0</v>
      </c>
      <c r="AJ285" s="143">
        <v>0</v>
      </c>
      <c r="AK285" s="143">
        <v>0</v>
      </c>
      <c r="AL285" s="143">
        <v>0</v>
      </c>
      <c r="AM285" s="143">
        <v>0</v>
      </c>
      <c r="AN285" s="143">
        <v>0</v>
      </c>
      <c r="AO285" s="143">
        <v>0</v>
      </c>
      <c r="AP285" s="143">
        <v>0</v>
      </c>
      <c r="AQ285" s="143">
        <v>0</v>
      </c>
      <c r="AR285" s="143">
        <v>0</v>
      </c>
      <c r="AS285" s="143">
        <v>0</v>
      </c>
      <c r="AT285" s="143">
        <v>0</v>
      </c>
      <c r="AU285" s="143">
        <v>0</v>
      </c>
      <c r="AV285" s="143">
        <v>0</v>
      </c>
      <c r="AW285" s="143">
        <v>0</v>
      </c>
      <c r="AX285" s="143">
        <v>0</v>
      </c>
      <c r="AY285" s="143">
        <v>0</v>
      </c>
      <c r="AZ285" s="143">
        <v>0</v>
      </c>
      <c r="BA285" s="143">
        <v>0</v>
      </c>
      <c r="BB285" s="143">
        <v>0</v>
      </c>
      <c r="BC285" s="143">
        <v>0</v>
      </c>
      <c r="BD285" s="143">
        <v>0</v>
      </c>
      <c r="BE285" s="143">
        <v>0</v>
      </c>
      <c r="BF285" s="143">
        <v>0</v>
      </c>
      <c r="BG285" s="143">
        <v>0</v>
      </c>
      <c r="BH285" s="143">
        <v>0</v>
      </c>
      <c r="BI285" s="143">
        <v>0</v>
      </c>
      <c r="BJ285" s="143">
        <v>0</v>
      </c>
      <c r="BK285" s="143">
        <v>0</v>
      </c>
      <c r="BL285" s="143">
        <v>0</v>
      </c>
      <c r="BM285" s="143">
        <v>0</v>
      </c>
      <c r="BN285" s="143">
        <v>0</v>
      </c>
      <c r="BO285" s="143">
        <v>0</v>
      </c>
      <c r="BP285" s="143">
        <v>0</v>
      </c>
      <c r="BQ285" s="143">
        <v>0</v>
      </c>
      <c r="BR285" s="143">
        <v>0</v>
      </c>
      <c r="BS285" s="143">
        <v>0</v>
      </c>
      <c r="BT285" s="143">
        <v>0</v>
      </c>
      <c r="BU285" s="143">
        <v>0</v>
      </c>
      <c r="BV285" s="143">
        <v>0</v>
      </c>
      <c r="BW285" s="143">
        <v>0</v>
      </c>
      <c r="BX285" s="143">
        <v>0</v>
      </c>
      <c r="BY285" s="143">
        <v>0</v>
      </c>
      <c r="CA285" s="143" t="e">
        <v>#REF!</v>
      </c>
      <c r="CB285" s="143">
        <v>0</v>
      </c>
    </row>
    <row r="286" spans="13:80" hidden="1" x14ac:dyDescent="0.3">
      <c r="M286" s="143" t="e">
        <v>#REF!</v>
      </c>
      <c r="N286" s="143" t="e">
        <v>#REF!</v>
      </c>
      <c r="O286" s="143" t="e">
        <v>#REF!</v>
      </c>
      <c r="P286" s="143" t="e">
        <v>#REF!</v>
      </c>
      <c r="Q286" s="143" t="e">
        <v>#REF!</v>
      </c>
      <c r="R286" s="143" t="e">
        <v>#REF!</v>
      </c>
      <c r="S286" s="143" t="e">
        <v>#REF!</v>
      </c>
      <c r="T286" s="143" t="e">
        <v>#REF!</v>
      </c>
      <c r="U286" s="143" t="e">
        <v>#REF!</v>
      </c>
      <c r="V286" s="143" t="e">
        <v>#REF!</v>
      </c>
      <c r="W286" s="143" t="e">
        <v>#REF!</v>
      </c>
      <c r="X286" s="143" t="e">
        <v>#REF!</v>
      </c>
      <c r="Y286" s="143" t="e">
        <v>#REF!</v>
      </c>
      <c r="Z286" s="143" t="e">
        <v>#REF!</v>
      </c>
      <c r="AA286" s="143" t="e">
        <v>#REF!</v>
      </c>
      <c r="AB286" s="143" t="e">
        <v>#REF!</v>
      </c>
      <c r="AC286" s="143" t="e">
        <v>#REF!</v>
      </c>
      <c r="AD286" s="143" t="e">
        <v>#REF!</v>
      </c>
      <c r="AE286" s="143" t="e">
        <v>#REF!</v>
      </c>
      <c r="AF286" s="143" t="e">
        <v>#REF!</v>
      </c>
      <c r="AG286" s="143" t="e">
        <v>#REF!</v>
      </c>
      <c r="AH286" s="143" t="e">
        <v>#REF!</v>
      </c>
      <c r="AI286" s="143" t="e">
        <v>#REF!</v>
      </c>
      <c r="AJ286" s="143" t="e">
        <v>#REF!</v>
      </c>
      <c r="AK286" s="143" t="e">
        <v>#REF!</v>
      </c>
      <c r="AL286" s="143" t="e">
        <v>#REF!</v>
      </c>
      <c r="AM286" s="143" t="e">
        <v>#REF!</v>
      </c>
      <c r="AN286" s="143" t="e">
        <v>#REF!</v>
      </c>
      <c r="AO286" s="143" t="e">
        <v>#REF!</v>
      </c>
      <c r="AP286" s="143" t="e">
        <v>#REF!</v>
      </c>
      <c r="AQ286" s="143" t="e">
        <v>#REF!</v>
      </c>
      <c r="AR286" s="143" t="e">
        <v>#REF!</v>
      </c>
      <c r="AS286" s="143" t="e">
        <v>#REF!</v>
      </c>
      <c r="AT286" s="143" t="e">
        <v>#REF!</v>
      </c>
      <c r="AU286" s="143" t="e">
        <v>#REF!</v>
      </c>
      <c r="AV286" s="143" t="e">
        <v>#REF!</v>
      </c>
      <c r="AW286" s="143" t="e">
        <v>#REF!</v>
      </c>
      <c r="AX286" s="143" t="e">
        <v>#REF!</v>
      </c>
      <c r="AY286" s="143" t="e">
        <v>#REF!</v>
      </c>
      <c r="AZ286" s="143" t="e">
        <v>#REF!</v>
      </c>
      <c r="BA286" s="143" t="e">
        <v>#REF!</v>
      </c>
      <c r="BB286" s="143" t="e">
        <v>#REF!</v>
      </c>
      <c r="BC286" s="143" t="e">
        <v>#REF!</v>
      </c>
      <c r="BD286" s="143" t="e">
        <v>#REF!</v>
      </c>
      <c r="BE286" s="143" t="e">
        <v>#REF!</v>
      </c>
      <c r="BF286" s="143" t="e">
        <v>#REF!</v>
      </c>
      <c r="BG286" s="143" t="e">
        <v>#REF!</v>
      </c>
      <c r="BH286" s="143" t="e">
        <v>#REF!</v>
      </c>
      <c r="BI286" s="143" t="e">
        <v>#REF!</v>
      </c>
      <c r="BJ286" s="143" t="e">
        <v>#REF!</v>
      </c>
      <c r="BK286" s="143" t="e">
        <v>#REF!</v>
      </c>
      <c r="BL286" s="143" t="e">
        <v>#REF!</v>
      </c>
      <c r="BM286" s="143" t="e">
        <v>#REF!</v>
      </c>
      <c r="BN286" s="143" t="e">
        <v>#REF!</v>
      </c>
      <c r="BO286" s="143" t="e">
        <v>#REF!</v>
      </c>
      <c r="BP286" s="143" t="e">
        <v>#REF!</v>
      </c>
      <c r="BQ286" s="143" t="e">
        <v>#REF!</v>
      </c>
      <c r="BR286" s="143" t="e">
        <v>#REF!</v>
      </c>
      <c r="BS286" s="143" t="e">
        <v>#REF!</v>
      </c>
      <c r="BT286" s="143" t="e">
        <v>#REF!</v>
      </c>
      <c r="BU286" s="143" t="e">
        <v>#REF!</v>
      </c>
      <c r="BV286" s="143" t="e">
        <v>#REF!</v>
      </c>
      <c r="BW286" s="143" t="e">
        <v>#REF!</v>
      </c>
      <c r="BX286" s="143" t="e">
        <v>#REF!</v>
      </c>
      <c r="BY286" s="143" t="e">
        <v>#REF!</v>
      </c>
      <c r="CA286" s="143" t="e">
        <v>#REF!</v>
      </c>
      <c r="CB286" s="143" t="e">
        <v>#REF!</v>
      </c>
    </row>
    <row r="287" spans="13:80" hidden="1" x14ac:dyDescent="0.3">
      <c r="M287" s="143">
        <v>0</v>
      </c>
      <c r="N287" s="143">
        <v>0</v>
      </c>
      <c r="O287" s="143">
        <v>0</v>
      </c>
      <c r="P287" s="143">
        <v>0</v>
      </c>
      <c r="Q287" s="143">
        <v>0</v>
      </c>
      <c r="R287" s="143">
        <v>0</v>
      </c>
      <c r="S287" s="143">
        <v>0</v>
      </c>
      <c r="T287" s="143">
        <v>0</v>
      </c>
      <c r="U287" s="143">
        <v>0</v>
      </c>
      <c r="V287" s="143">
        <v>0</v>
      </c>
      <c r="W287" s="143">
        <v>0</v>
      </c>
      <c r="X287" s="143">
        <v>0</v>
      </c>
      <c r="Y287" s="143">
        <v>0</v>
      </c>
      <c r="Z287" s="143">
        <v>0</v>
      </c>
      <c r="AA287" s="143">
        <v>0</v>
      </c>
      <c r="AB287" s="143">
        <v>0</v>
      </c>
      <c r="AC287" s="143">
        <v>0</v>
      </c>
      <c r="AD287" s="143">
        <v>0</v>
      </c>
      <c r="AE287" s="143">
        <v>0</v>
      </c>
      <c r="AF287" s="143">
        <v>0</v>
      </c>
      <c r="AG287" s="143">
        <v>0</v>
      </c>
      <c r="AH287" s="143">
        <v>0</v>
      </c>
      <c r="AI287" s="143">
        <v>0</v>
      </c>
      <c r="AJ287" s="143">
        <v>0</v>
      </c>
      <c r="AK287" s="143">
        <v>0</v>
      </c>
      <c r="AL287" s="143">
        <v>0</v>
      </c>
      <c r="AM287" s="143">
        <v>0</v>
      </c>
      <c r="AN287" s="143">
        <v>0</v>
      </c>
      <c r="AO287" s="143">
        <v>0</v>
      </c>
      <c r="AP287" s="143">
        <v>0</v>
      </c>
      <c r="AQ287" s="143">
        <v>0</v>
      </c>
      <c r="AR287" s="143">
        <v>0</v>
      </c>
      <c r="AS287" s="143">
        <v>0</v>
      </c>
      <c r="AT287" s="143">
        <v>0</v>
      </c>
      <c r="AU287" s="143">
        <v>0</v>
      </c>
      <c r="AV287" s="143">
        <v>0</v>
      </c>
      <c r="AW287" s="143">
        <v>0</v>
      </c>
      <c r="AX287" s="143">
        <v>0</v>
      </c>
      <c r="AY287" s="143">
        <v>0</v>
      </c>
      <c r="AZ287" s="143">
        <v>0</v>
      </c>
      <c r="BA287" s="143">
        <v>0</v>
      </c>
      <c r="BB287" s="143">
        <v>0</v>
      </c>
      <c r="BC287" s="143">
        <v>0</v>
      </c>
      <c r="BD287" s="143">
        <v>0</v>
      </c>
      <c r="BE287" s="143">
        <v>0</v>
      </c>
      <c r="BF287" s="143">
        <v>0</v>
      </c>
      <c r="BG287" s="143">
        <v>0</v>
      </c>
      <c r="BH287" s="143">
        <v>0</v>
      </c>
      <c r="BI287" s="143">
        <v>0</v>
      </c>
      <c r="BJ287" s="143">
        <v>0</v>
      </c>
      <c r="BK287" s="143">
        <v>0</v>
      </c>
      <c r="BL287" s="143">
        <v>0</v>
      </c>
      <c r="BM287" s="143">
        <v>0</v>
      </c>
      <c r="BN287" s="143">
        <v>0</v>
      </c>
      <c r="BO287" s="143">
        <v>0</v>
      </c>
      <c r="BP287" s="143">
        <v>0</v>
      </c>
      <c r="BQ287" s="143">
        <v>0</v>
      </c>
      <c r="BR287" s="143">
        <v>0</v>
      </c>
      <c r="BS287" s="143">
        <v>0</v>
      </c>
      <c r="BT287" s="143">
        <v>0</v>
      </c>
      <c r="BU287" s="143">
        <v>-54537922</v>
      </c>
      <c r="BV287" s="143">
        <v>0</v>
      </c>
      <c r="BW287" s="143">
        <v>0</v>
      </c>
      <c r="BX287" s="143">
        <v>0</v>
      </c>
      <c r="BY287" s="143">
        <v>0</v>
      </c>
      <c r="CA287" s="143" t="e">
        <v>#REF!</v>
      </c>
      <c r="CB287" s="143">
        <v>0</v>
      </c>
    </row>
    <row r="288" spans="13:80" hidden="1" x14ac:dyDescent="0.3">
      <c r="M288" s="143">
        <v>0</v>
      </c>
      <c r="N288" s="143">
        <v>0</v>
      </c>
      <c r="O288" s="143">
        <v>0</v>
      </c>
      <c r="P288" s="143">
        <v>0</v>
      </c>
      <c r="Q288" s="143">
        <v>0</v>
      </c>
      <c r="R288" s="143">
        <v>0</v>
      </c>
      <c r="S288" s="143">
        <v>0</v>
      </c>
      <c r="T288" s="143">
        <v>0</v>
      </c>
      <c r="U288" s="143">
        <v>0</v>
      </c>
      <c r="V288" s="143">
        <v>0</v>
      </c>
      <c r="W288" s="143">
        <v>0</v>
      </c>
      <c r="X288" s="143">
        <v>0</v>
      </c>
      <c r="Y288" s="143">
        <v>0</v>
      </c>
      <c r="Z288" s="143">
        <v>0</v>
      </c>
      <c r="AA288" s="143">
        <v>0</v>
      </c>
      <c r="AB288" s="143">
        <v>0</v>
      </c>
      <c r="AC288" s="143">
        <v>0</v>
      </c>
      <c r="AD288" s="143">
        <v>0</v>
      </c>
      <c r="AE288" s="143">
        <v>0</v>
      </c>
      <c r="AF288" s="143">
        <v>0</v>
      </c>
      <c r="AG288" s="143">
        <v>0</v>
      </c>
      <c r="AH288" s="143">
        <v>0</v>
      </c>
      <c r="AI288" s="143">
        <v>0</v>
      </c>
      <c r="AJ288" s="143">
        <v>0</v>
      </c>
      <c r="AK288" s="143">
        <v>0</v>
      </c>
      <c r="AL288" s="143">
        <v>0</v>
      </c>
      <c r="AM288" s="143">
        <v>0</v>
      </c>
      <c r="AN288" s="143">
        <v>0</v>
      </c>
      <c r="AO288" s="143">
        <v>0</v>
      </c>
      <c r="AP288" s="143">
        <v>0</v>
      </c>
      <c r="AQ288" s="143">
        <v>0</v>
      </c>
      <c r="AR288" s="143">
        <v>0</v>
      </c>
      <c r="AS288" s="143">
        <v>0</v>
      </c>
      <c r="AT288" s="143">
        <v>0</v>
      </c>
      <c r="AU288" s="143">
        <v>0</v>
      </c>
      <c r="AV288" s="143">
        <v>0</v>
      </c>
      <c r="AW288" s="143">
        <v>0</v>
      </c>
      <c r="AX288" s="143">
        <v>0</v>
      </c>
      <c r="AY288" s="143">
        <v>0</v>
      </c>
      <c r="AZ288" s="143">
        <v>0</v>
      </c>
      <c r="BA288" s="143">
        <v>0</v>
      </c>
      <c r="BB288" s="143">
        <v>0</v>
      </c>
      <c r="BC288" s="143">
        <v>0</v>
      </c>
      <c r="BD288" s="143">
        <v>0</v>
      </c>
      <c r="BE288" s="143">
        <v>0</v>
      </c>
      <c r="BF288" s="143">
        <v>-54537922</v>
      </c>
      <c r="BG288" s="143">
        <v>0</v>
      </c>
      <c r="BH288" s="143">
        <v>0</v>
      </c>
      <c r="BI288" s="143">
        <v>0</v>
      </c>
      <c r="BJ288" s="143">
        <v>0</v>
      </c>
      <c r="BK288" s="143">
        <v>0</v>
      </c>
      <c r="BL288" s="143">
        <v>0</v>
      </c>
      <c r="BM288" s="143">
        <v>0</v>
      </c>
      <c r="BN288" s="143">
        <v>0</v>
      </c>
      <c r="BO288" s="143">
        <v>0</v>
      </c>
      <c r="BP288" s="143">
        <v>0</v>
      </c>
      <c r="BQ288" s="143">
        <v>0</v>
      </c>
      <c r="BR288" s="143">
        <v>0</v>
      </c>
      <c r="BS288" s="143">
        <v>0</v>
      </c>
      <c r="BT288" s="143">
        <v>0</v>
      </c>
      <c r="BU288" s="143">
        <v>-54537922</v>
      </c>
      <c r="BV288" s="143">
        <v>0</v>
      </c>
      <c r="BW288" s="143">
        <v>0</v>
      </c>
      <c r="BX288" s="143">
        <v>0</v>
      </c>
      <c r="BY288" s="143">
        <v>0</v>
      </c>
      <c r="CA288" s="143" t="e">
        <v>#REF!</v>
      </c>
      <c r="CB288" s="143">
        <v>0</v>
      </c>
    </row>
    <row r="289" spans="13:80" hidden="1" x14ac:dyDescent="0.3">
      <c r="M289" s="143">
        <v>0</v>
      </c>
      <c r="N289" s="143">
        <v>0</v>
      </c>
      <c r="O289" s="143">
        <v>0</v>
      </c>
      <c r="P289" s="143">
        <v>0</v>
      </c>
      <c r="Q289" s="143">
        <v>0</v>
      </c>
      <c r="R289" s="143">
        <v>0</v>
      </c>
      <c r="S289" s="143">
        <v>0</v>
      </c>
      <c r="T289" s="143">
        <v>0</v>
      </c>
      <c r="U289" s="143">
        <v>0</v>
      </c>
      <c r="V289" s="143">
        <v>0</v>
      </c>
      <c r="W289" s="143">
        <v>0</v>
      </c>
      <c r="X289" s="143">
        <v>0</v>
      </c>
      <c r="Y289" s="143">
        <v>0</v>
      </c>
      <c r="Z289" s="143">
        <v>0</v>
      </c>
      <c r="AA289" s="143">
        <v>0</v>
      </c>
      <c r="AB289" s="143">
        <v>0</v>
      </c>
      <c r="AC289" s="143">
        <v>0</v>
      </c>
      <c r="AD289" s="143">
        <v>0</v>
      </c>
      <c r="AE289" s="143">
        <v>0</v>
      </c>
      <c r="AF289" s="143">
        <v>0</v>
      </c>
      <c r="AG289" s="143">
        <v>0</v>
      </c>
      <c r="AH289" s="143">
        <v>0</v>
      </c>
      <c r="AI289" s="143">
        <v>0</v>
      </c>
      <c r="AJ289" s="143">
        <v>0</v>
      </c>
      <c r="AK289" s="143">
        <v>0</v>
      </c>
      <c r="AL289" s="143">
        <v>0</v>
      </c>
      <c r="AM289" s="143">
        <v>0</v>
      </c>
      <c r="AN289" s="143">
        <v>0</v>
      </c>
      <c r="AO289" s="143">
        <v>0</v>
      </c>
      <c r="AP289" s="143">
        <v>0</v>
      </c>
      <c r="AQ289" s="143">
        <v>0</v>
      </c>
      <c r="AR289" s="143">
        <v>0</v>
      </c>
      <c r="AS289" s="143">
        <v>0</v>
      </c>
      <c r="AT289" s="143">
        <v>0</v>
      </c>
      <c r="AU289" s="143">
        <v>0</v>
      </c>
      <c r="AV289" s="143">
        <v>0</v>
      </c>
      <c r="AW289" s="143">
        <v>0</v>
      </c>
      <c r="AX289" s="143">
        <v>0</v>
      </c>
      <c r="AY289" s="143">
        <v>0</v>
      </c>
      <c r="AZ289" s="143">
        <v>0</v>
      </c>
      <c r="BA289" s="143">
        <v>0</v>
      </c>
      <c r="BB289" s="143">
        <v>0</v>
      </c>
      <c r="BC289" s="143">
        <v>0</v>
      </c>
      <c r="BD289" s="143">
        <v>0</v>
      </c>
      <c r="BE289" s="143">
        <v>0</v>
      </c>
      <c r="BF289" s="143">
        <v>-29385000</v>
      </c>
      <c r="BG289" s="143">
        <v>0</v>
      </c>
      <c r="BH289" s="143">
        <v>0</v>
      </c>
      <c r="BI289" s="143">
        <v>0</v>
      </c>
      <c r="BJ289" s="143">
        <v>0</v>
      </c>
      <c r="BK289" s="143">
        <v>0</v>
      </c>
      <c r="BL289" s="143">
        <v>0</v>
      </c>
      <c r="BM289" s="143">
        <v>0</v>
      </c>
      <c r="BN289" s="143">
        <v>0</v>
      </c>
      <c r="BO289" s="143">
        <v>0</v>
      </c>
      <c r="BP289" s="143">
        <v>0</v>
      </c>
      <c r="BQ289" s="143">
        <v>0</v>
      </c>
      <c r="BR289" s="143">
        <v>0</v>
      </c>
      <c r="BS289" s="143">
        <v>0</v>
      </c>
      <c r="BT289" s="143">
        <v>0</v>
      </c>
      <c r="BU289" s="143">
        <v>-29385000</v>
      </c>
      <c r="BV289" s="143">
        <v>0</v>
      </c>
      <c r="BW289" s="143">
        <v>0</v>
      </c>
      <c r="BX289" s="143">
        <v>0</v>
      </c>
      <c r="BY289" s="143">
        <v>0</v>
      </c>
      <c r="CA289" s="143" t="e">
        <v>#REF!</v>
      </c>
      <c r="CB289" s="143">
        <v>0</v>
      </c>
    </row>
    <row r="290" spans="13:80" hidden="1" x14ac:dyDescent="0.3">
      <c r="M290" s="143" t="e">
        <v>#REF!</v>
      </c>
      <c r="N290" s="143" t="e">
        <v>#REF!</v>
      </c>
      <c r="O290" s="143" t="e">
        <v>#REF!</v>
      </c>
      <c r="P290" s="143" t="e">
        <v>#REF!</v>
      </c>
      <c r="Q290" s="143" t="e">
        <v>#REF!</v>
      </c>
      <c r="R290" s="143" t="e">
        <v>#REF!</v>
      </c>
      <c r="S290" s="143" t="e">
        <v>#REF!</v>
      </c>
      <c r="T290" s="143" t="e">
        <v>#REF!</v>
      </c>
      <c r="U290" s="143" t="e">
        <v>#REF!</v>
      </c>
      <c r="V290" s="143" t="e">
        <v>#REF!</v>
      </c>
      <c r="W290" s="143" t="e">
        <v>#REF!</v>
      </c>
      <c r="X290" s="143" t="e">
        <v>#REF!</v>
      </c>
      <c r="Y290" s="143" t="e">
        <v>#REF!</v>
      </c>
      <c r="Z290" s="143" t="e">
        <v>#REF!</v>
      </c>
      <c r="AA290" s="143" t="e">
        <v>#REF!</v>
      </c>
      <c r="AB290" s="143" t="e">
        <v>#REF!</v>
      </c>
      <c r="AC290" s="143" t="e">
        <v>#REF!</v>
      </c>
      <c r="AD290" s="143" t="e">
        <v>#REF!</v>
      </c>
      <c r="AE290" s="143" t="e">
        <v>#REF!</v>
      </c>
      <c r="AF290" s="143" t="e">
        <v>#REF!</v>
      </c>
      <c r="AG290" s="143" t="e">
        <v>#REF!</v>
      </c>
      <c r="AH290" s="143" t="e">
        <v>#REF!</v>
      </c>
      <c r="AI290" s="143" t="e">
        <v>#REF!</v>
      </c>
      <c r="AJ290" s="143" t="e">
        <v>#REF!</v>
      </c>
      <c r="AK290" s="143" t="e">
        <v>#REF!</v>
      </c>
      <c r="AL290" s="143" t="e">
        <v>#REF!</v>
      </c>
      <c r="AM290" s="143" t="e">
        <v>#REF!</v>
      </c>
      <c r="AN290" s="143" t="e">
        <v>#REF!</v>
      </c>
      <c r="AO290" s="143" t="e">
        <v>#REF!</v>
      </c>
      <c r="AP290" s="143" t="e">
        <v>#REF!</v>
      </c>
      <c r="AQ290" s="143" t="e">
        <v>#REF!</v>
      </c>
      <c r="AR290" s="143" t="e">
        <v>#REF!</v>
      </c>
      <c r="AS290" s="143" t="e">
        <v>#REF!</v>
      </c>
      <c r="AT290" s="143" t="e">
        <v>#REF!</v>
      </c>
      <c r="AU290" s="143" t="e">
        <v>#REF!</v>
      </c>
      <c r="AV290" s="143" t="e">
        <v>#REF!</v>
      </c>
      <c r="AW290" s="143" t="e">
        <v>#REF!</v>
      </c>
      <c r="AX290" s="143" t="e">
        <v>#REF!</v>
      </c>
      <c r="AY290" s="143" t="e">
        <v>#REF!</v>
      </c>
      <c r="AZ290" s="143" t="e">
        <v>#REF!</v>
      </c>
      <c r="BA290" s="143" t="e">
        <v>#REF!</v>
      </c>
      <c r="BB290" s="143" t="e">
        <v>#REF!</v>
      </c>
      <c r="BC290" s="143" t="e">
        <v>#REF!</v>
      </c>
      <c r="BD290" s="143" t="e">
        <v>#REF!</v>
      </c>
      <c r="BE290" s="143" t="e">
        <v>#REF!</v>
      </c>
      <c r="BF290" s="143" t="e">
        <v>#REF!</v>
      </c>
      <c r="BG290" s="143" t="e">
        <v>#REF!</v>
      </c>
      <c r="BH290" s="143" t="e">
        <v>#REF!</v>
      </c>
      <c r="BI290" s="143" t="e">
        <v>#REF!</v>
      </c>
      <c r="BJ290" s="143" t="e">
        <v>#REF!</v>
      </c>
      <c r="BK290" s="143" t="e">
        <v>#REF!</v>
      </c>
      <c r="BL290" s="143" t="e">
        <v>#REF!</v>
      </c>
      <c r="BM290" s="143" t="e">
        <v>#REF!</v>
      </c>
      <c r="BN290" s="143" t="e">
        <v>#REF!</v>
      </c>
      <c r="BO290" s="143" t="e">
        <v>#REF!</v>
      </c>
      <c r="BP290" s="143" t="e">
        <v>#REF!</v>
      </c>
      <c r="BQ290" s="143" t="e">
        <v>#REF!</v>
      </c>
      <c r="BR290" s="143" t="e">
        <v>#REF!</v>
      </c>
      <c r="BS290" s="143" t="e">
        <v>#REF!</v>
      </c>
      <c r="BT290" s="143" t="e">
        <v>#REF!</v>
      </c>
      <c r="BU290" s="143" t="e">
        <v>#REF!</v>
      </c>
      <c r="BV290" s="143" t="e">
        <v>#REF!</v>
      </c>
      <c r="BW290" s="143" t="e">
        <v>#REF!</v>
      </c>
      <c r="BX290" s="143" t="e">
        <v>#REF!</v>
      </c>
      <c r="BY290" s="143" t="e">
        <v>#REF!</v>
      </c>
      <c r="CA290" s="143" t="e">
        <v>#REF!</v>
      </c>
      <c r="CB290" s="143" t="e">
        <v>#REF!</v>
      </c>
    </row>
    <row r="291" spans="13:80" hidden="1" x14ac:dyDescent="0.3">
      <c r="M291" s="143">
        <v>0</v>
      </c>
      <c r="N291" s="143">
        <v>0</v>
      </c>
      <c r="O291" s="143">
        <v>0</v>
      </c>
      <c r="P291" s="143">
        <v>0</v>
      </c>
      <c r="Q291" s="143">
        <v>0</v>
      </c>
      <c r="R291" s="143">
        <v>0</v>
      </c>
      <c r="S291" s="143">
        <v>0</v>
      </c>
      <c r="T291" s="143">
        <v>0</v>
      </c>
      <c r="U291" s="143">
        <v>0</v>
      </c>
      <c r="V291" s="143">
        <v>0</v>
      </c>
      <c r="W291" s="143">
        <v>0</v>
      </c>
      <c r="X291" s="143">
        <v>0</v>
      </c>
      <c r="Y291" s="143">
        <v>0</v>
      </c>
      <c r="Z291" s="143">
        <v>0</v>
      </c>
      <c r="AA291" s="143">
        <v>0</v>
      </c>
      <c r="AB291" s="143">
        <v>0</v>
      </c>
      <c r="AC291" s="143">
        <v>0</v>
      </c>
      <c r="AD291" s="143">
        <v>0</v>
      </c>
      <c r="AE291" s="143">
        <v>0</v>
      </c>
      <c r="AF291" s="143">
        <v>0</v>
      </c>
      <c r="AG291" s="143">
        <v>0</v>
      </c>
      <c r="AH291" s="143">
        <v>0</v>
      </c>
      <c r="AI291" s="143">
        <v>0</v>
      </c>
      <c r="AJ291" s="143">
        <v>0</v>
      </c>
      <c r="AK291" s="143">
        <v>0</v>
      </c>
      <c r="AL291" s="143">
        <v>0</v>
      </c>
      <c r="AM291" s="143">
        <v>0</v>
      </c>
      <c r="AN291" s="143">
        <v>0</v>
      </c>
      <c r="AO291" s="143">
        <v>0</v>
      </c>
      <c r="AP291" s="143">
        <v>0</v>
      </c>
      <c r="AQ291" s="143">
        <v>0</v>
      </c>
      <c r="AR291" s="143">
        <v>0</v>
      </c>
      <c r="AS291" s="143">
        <v>0</v>
      </c>
      <c r="AT291" s="143">
        <v>0</v>
      </c>
      <c r="AU291" s="143">
        <v>0</v>
      </c>
      <c r="AV291" s="143">
        <v>0</v>
      </c>
      <c r="AW291" s="143">
        <v>0</v>
      </c>
      <c r="AX291" s="143">
        <v>0</v>
      </c>
      <c r="AY291" s="143">
        <v>0</v>
      </c>
      <c r="AZ291" s="143">
        <v>0</v>
      </c>
      <c r="BA291" s="143">
        <v>0</v>
      </c>
      <c r="BB291" s="143">
        <v>0</v>
      </c>
      <c r="BC291" s="143">
        <v>0</v>
      </c>
      <c r="BD291" s="143">
        <v>0</v>
      </c>
      <c r="BE291" s="143">
        <v>0</v>
      </c>
      <c r="BF291" s="143">
        <v>-25152922</v>
      </c>
      <c r="BG291" s="143">
        <v>0</v>
      </c>
      <c r="BH291" s="143">
        <v>0</v>
      </c>
      <c r="BI291" s="143">
        <v>0</v>
      </c>
      <c r="BJ291" s="143">
        <v>0</v>
      </c>
      <c r="BK291" s="143">
        <v>0</v>
      </c>
      <c r="BL291" s="143">
        <v>0</v>
      </c>
      <c r="BM291" s="143">
        <v>0</v>
      </c>
      <c r="BN291" s="143">
        <v>0</v>
      </c>
      <c r="BO291" s="143">
        <v>0</v>
      </c>
      <c r="BP291" s="143">
        <v>0</v>
      </c>
      <c r="BQ291" s="143">
        <v>0</v>
      </c>
      <c r="BR291" s="143">
        <v>0</v>
      </c>
      <c r="BS291" s="143">
        <v>0</v>
      </c>
      <c r="BT291" s="143">
        <v>0</v>
      </c>
      <c r="BU291" s="143">
        <v>-25152922</v>
      </c>
      <c r="BV291" s="143">
        <v>0</v>
      </c>
      <c r="BW291" s="143">
        <v>0</v>
      </c>
      <c r="BX291" s="143">
        <v>0</v>
      </c>
      <c r="BY291" s="143">
        <v>0</v>
      </c>
      <c r="CA291" s="143" t="e">
        <v>#REF!</v>
      </c>
      <c r="CB291" s="143">
        <v>0</v>
      </c>
    </row>
    <row r="292" spans="13:80" hidden="1" x14ac:dyDescent="0.3">
      <c r="M292" s="143" t="e">
        <v>#REF!</v>
      </c>
      <c r="N292" s="143" t="e">
        <v>#REF!</v>
      </c>
      <c r="O292" s="143" t="e">
        <v>#REF!</v>
      </c>
      <c r="P292" s="143" t="e">
        <v>#REF!</v>
      </c>
      <c r="Q292" s="143" t="e">
        <v>#REF!</v>
      </c>
      <c r="R292" s="143" t="e">
        <v>#REF!</v>
      </c>
      <c r="S292" s="143" t="e">
        <v>#REF!</v>
      </c>
      <c r="T292" s="143" t="e">
        <v>#REF!</v>
      </c>
      <c r="U292" s="143" t="e">
        <v>#REF!</v>
      </c>
      <c r="V292" s="143" t="e">
        <v>#REF!</v>
      </c>
      <c r="W292" s="143" t="e">
        <v>#REF!</v>
      </c>
      <c r="X292" s="143" t="e">
        <v>#REF!</v>
      </c>
      <c r="Y292" s="143" t="e">
        <v>#REF!</v>
      </c>
      <c r="Z292" s="143" t="e">
        <v>#REF!</v>
      </c>
      <c r="AA292" s="143" t="e">
        <v>#REF!</v>
      </c>
      <c r="AB292" s="143" t="e">
        <v>#REF!</v>
      </c>
      <c r="AC292" s="143" t="e">
        <v>#REF!</v>
      </c>
      <c r="AD292" s="143" t="e">
        <v>#REF!</v>
      </c>
      <c r="AE292" s="143" t="e">
        <v>#REF!</v>
      </c>
      <c r="AF292" s="143" t="e">
        <v>#REF!</v>
      </c>
      <c r="AG292" s="143" t="e">
        <v>#REF!</v>
      </c>
      <c r="AH292" s="143" t="e">
        <v>#REF!</v>
      </c>
      <c r="AI292" s="143" t="e">
        <v>#REF!</v>
      </c>
      <c r="AJ292" s="143" t="e">
        <v>#REF!</v>
      </c>
      <c r="AK292" s="143" t="e">
        <v>#REF!</v>
      </c>
      <c r="AL292" s="143" t="e">
        <v>#REF!</v>
      </c>
      <c r="AM292" s="143" t="e">
        <v>#REF!</v>
      </c>
      <c r="AN292" s="143" t="e">
        <v>#REF!</v>
      </c>
      <c r="AO292" s="143" t="e">
        <v>#REF!</v>
      </c>
      <c r="AP292" s="143" t="e">
        <v>#REF!</v>
      </c>
      <c r="AQ292" s="143" t="e">
        <v>#REF!</v>
      </c>
      <c r="AR292" s="143" t="e">
        <v>#REF!</v>
      </c>
      <c r="AS292" s="143" t="e">
        <v>#REF!</v>
      </c>
      <c r="AT292" s="143" t="e">
        <v>#REF!</v>
      </c>
      <c r="AU292" s="143" t="e">
        <v>#REF!</v>
      </c>
      <c r="AV292" s="143" t="e">
        <v>#REF!</v>
      </c>
      <c r="AW292" s="143" t="e">
        <v>#REF!</v>
      </c>
      <c r="AX292" s="143" t="e">
        <v>#REF!</v>
      </c>
      <c r="AY292" s="143" t="e">
        <v>#REF!</v>
      </c>
      <c r="AZ292" s="143" t="e">
        <v>#REF!</v>
      </c>
      <c r="BA292" s="143" t="e">
        <v>#REF!</v>
      </c>
      <c r="BB292" s="143" t="e">
        <v>#REF!</v>
      </c>
      <c r="BC292" s="143" t="e">
        <v>#REF!</v>
      </c>
      <c r="BD292" s="143" t="e">
        <v>#REF!</v>
      </c>
      <c r="BE292" s="143" t="e">
        <v>#REF!</v>
      </c>
      <c r="BF292" s="143" t="e">
        <v>#REF!</v>
      </c>
      <c r="BG292" s="143" t="e">
        <v>#REF!</v>
      </c>
      <c r="BH292" s="143" t="e">
        <v>#REF!</v>
      </c>
      <c r="BI292" s="143" t="e">
        <v>#REF!</v>
      </c>
      <c r="BJ292" s="143" t="e">
        <v>#REF!</v>
      </c>
      <c r="BK292" s="143" t="e">
        <v>#REF!</v>
      </c>
      <c r="BL292" s="143" t="e">
        <v>#REF!</v>
      </c>
      <c r="BM292" s="143" t="e">
        <v>#REF!</v>
      </c>
      <c r="BN292" s="143" t="e">
        <v>#REF!</v>
      </c>
      <c r="BO292" s="143" t="e">
        <v>#REF!</v>
      </c>
      <c r="BP292" s="143" t="e">
        <v>#REF!</v>
      </c>
      <c r="BQ292" s="143" t="e">
        <v>#REF!</v>
      </c>
      <c r="BR292" s="143" t="e">
        <v>#REF!</v>
      </c>
      <c r="BS292" s="143" t="e">
        <v>#REF!</v>
      </c>
      <c r="BT292" s="143" t="e">
        <v>#REF!</v>
      </c>
      <c r="BU292" s="143" t="e">
        <v>#REF!</v>
      </c>
      <c r="BV292" s="143" t="e">
        <v>#REF!</v>
      </c>
      <c r="BW292" s="143" t="e">
        <v>#REF!</v>
      </c>
      <c r="BX292" s="143" t="e">
        <v>#REF!</v>
      </c>
      <c r="BY292" s="143" t="e">
        <v>#REF!</v>
      </c>
      <c r="CA292" s="143" t="e">
        <v>#REF!</v>
      </c>
      <c r="CB292" s="143" t="e">
        <v>#REF!</v>
      </c>
    </row>
    <row r="293" spans="13:80" hidden="1" x14ac:dyDescent="0.3">
      <c r="M293" s="143">
        <v>0</v>
      </c>
      <c r="N293" s="143">
        <v>0</v>
      </c>
      <c r="O293" s="143">
        <v>0</v>
      </c>
      <c r="P293" s="143">
        <v>0</v>
      </c>
      <c r="Q293" s="143">
        <v>0</v>
      </c>
      <c r="R293" s="143">
        <v>0</v>
      </c>
      <c r="S293" s="143">
        <v>0</v>
      </c>
      <c r="T293" s="143">
        <v>0</v>
      </c>
      <c r="U293" s="143">
        <v>0</v>
      </c>
      <c r="V293" s="143">
        <v>0</v>
      </c>
      <c r="W293" s="143">
        <v>0</v>
      </c>
      <c r="X293" s="143">
        <v>0</v>
      </c>
      <c r="Y293" s="143">
        <v>0</v>
      </c>
      <c r="Z293" s="143">
        <v>0</v>
      </c>
      <c r="AA293" s="143">
        <v>0</v>
      </c>
      <c r="AB293" s="143">
        <v>0</v>
      </c>
      <c r="AC293" s="143">
        <v>0</v>
      </c>
      <c r="AD293" s="143">
        <v>0</v>
      </c>
      <c r="AE293" s="143">
        <v>0</v>
      </c>
      <c r="AF293" s="143">
        <v>0</v>
      </c>
      <c r="AG293" s="143">
        <v>0</v>
      </c>
      <c r="AH293" s="143">
        <v>0</v>
      </c>
      <c r="AI293" s="143">
        <v>0</v>
      </c>
      <c r="AJ293" s="143">
        <v>0</v>
      </c>
      <c r="AK293" s="143">
        <v>0</v>
      </c>
      <c r="AL293" s="143">
        <v>0</v>
      </c>
      <c r="AM293" s="143">
        <v>0</v>
      </c>
      <c r="AN293" s="143">
        <v>0</v>
      </c>
      <c r="AO293" s="143">
        <v>0</v>
      </c>
      <c r="AP293" s="143">
        <v>0</v>
      </c>
      <c r="AQ293" s="143">
        <v>0</v>
      </c>
      <c r="AR293" s="143">
        <v>0</v>
      </c>
      <c r="AS293" s="143">
        <v>0</v>
      </c>
      <c r="AT293" s="143">
        <v>0</v>
      </c>
      <c r="AU293" s="143">
        <v>0</v>
      </c>
      <c r="AV293" s="143">
        <v>0</v>
      </c>
      <c r="AW293" s="143">
        <v>0</v>
      </c>
      <c r="AX293" s="143">
        <v>0</v>
      </c>
      <c r="AY293" s="143">
        <v>0</v>
      </c>
      <c r="AZ293" s="143">
        <v>0</v>
      </c>
      <c r="BA293" s="143">
        <v>0</v>
      </c>
      <c r="BB293" s="143">
        <v>0</v>
      </c>
      <c r="BC293" s="143">
        <v>0</v>
      </c>
      <c r="BD293" s="143">
        <v>0</v>
      </c>
      <c r="BE293" s="143">
        <v>0</v>
      </c>
      <c r="BF293" s="143">
        <v>0</v>
      </c>
      <c r="BG293" s="143">
        <v>0</v>
      </c>
      <c r="BH293" s="143">
        <v>0</v>
      </c>
      <c r="BI293" s="143">
        <v>0</v>
      </c>
      <c r="BJ293" s="143">
        <v>0</v>
      </c>
      <c r="BK293" s="143">
        <v>0</v>
      </c>
      <c r="BL293" s="143">
        <v>0</v>
      </c>
      <c r="BM293" s="143">
        <v>0</v>
      </c>
      <c r="BN293" s="143">
        <v>0</v>
      </c>
      <c r="BO293" s="143">
        <v>0</v>
      </c>
      <c r="BP293" s="143">
        <v>0</v>
      </c>
      <c r="BQ293" s="143">
        <v>0</v>
      </c>
      <c r="BR293" s="143">
        <v>0</v>
      </c>
      <c r="BS293" s="143">
        <v>0</v>
      </c>
      <c r="BT293" s="143">
        <v>0</v>
      </c>
      <c r="BU293" s="143">
        <v>0</v>
      </c>
      <c r="BV293" s="143">
        <v>0</v>
      </c>
      <c r="BW293" s="143">
        <v>0</v>
      </c>
      <c r="BX293" s="143">
        <v>0</v>
      </c>
      <c r="BY293" s="143">
        <v>0</v>
      </c>
      <c r="CA293" s="143" t="e">
        <v>#REF!</v>
      </c>
      <c r="CB293" s="143">
        <v>0</v>
      </c>
    </row>
    <row r="294" spans="13:80" hidden="1" x14ac:dyDescent="0.3">
      <c r="M294" s="143">
        <v>0</v>
      </c>
      <c r="N294" s="143">
        <v>0</v>
      </c>
      <c r="O294" s="143">
        <v>0</v>
      </c>
      <c r="P294" s="143">
        <v>0</v>
      </c>
      <c r="Q294" s="143">
        <v>0</v>
      </c>
      <c r="R294" s="143">
        <v>0</v>
      </c>
      <c r="S294" s="143">
        <v>0</v>
      </c>
      <c r="T294" s="143">
        <v>0</v>
      </c>
      <c r="U294" s="143">
        <v>0</v>
      </c>
      <c r="V294" s="143">
        <v>0</v>
      </c>
      <c r="W294" s="143">
        <v>0</v>
      </c>
      <c r="X294" s="143">
        <v>0</v>
      </c>
      <c r="Y294" s="143">
        <v>0</v>
      </c>
      <c r="Z294" s="143">
        <v>0</v>
      </c>
      <c r="AA294" s="143">
        <v>0</v>
      </c>
      <c r="AB294" s="143">
        <v>0</v>
      </c>
      <c r="AC294" s="143">
        <v>0</v>
      </c>
      <c r="AD294" s="143">
        <v>0</v>
      </c>
      <c r="AE294" s="143">
        <v>0</v>
      </c>
      <c r="AF294" s="143">
        <v>0</v>
      </c>
      <c r="AG294" s="143">
        <v>0</v>
      </c>
      <c r="AH294" s="143">
        <v>0</v>
      </c>
      <c r="AI294" s="143">
        <v>0</v>
      </c>
      <c r="AJ294" s="143">
        <v>0</v>
      </c>
      <c r="AK294" s="143">
        <v>0</v>
      </c>
      <c r="AL294" s="143">
        <v>0</v>
      </c>
      <c r="AM294" s="143">
        <v>0</v>
      </c>
      <c r="AN294" s="143">
        <v>0</v>
      </c>
      <c r="AO294" s="143">
        <v>0</v>
      </c>
      <c r="AP294" s="143">
        <v>0</v>
      </c>
      <c r="AQ294" s="143">
        <v>0</v>
      </c>
      <c r="AR294" s="143">
        <v>0</v>
      </c>
      <c r="AS294" s="143">
        <v>0</v>
      </c>
      <c r="AT294" s="143">
        <v>0</v>
      </c>
      <c r="AU294" s="143">
        <v>0</v>
      </c>
      <c r="AV294" s="143">
        <v>0</v>
      </c>
      <c r="AW294" s="143">
        <v>0</v>
      </c>
      <c r="AX294" s="143">
        <v>0</v>
      </c>
      <c r="AY294" s="143">
        <v>0</v>
      </c>
      <c r="AZ294" s="143">
        <v>0</v>
      </c>
      <c r="BA294" s="143">
        <v>0</v>
      </c>
      <c r="BB294" s="143">
        <v>0</v>
      </c>
      <c r="BC294" s="143">
        <v>0</v>
      </c>
      <c r="BD294" s="143">
        <v>0</v>
      </c>
      <c r="BE294" s="143">
        <v>0</v>
      </c>
      <c r="BF294" s="143">
        <v>0</v>
      </c>
      <c r="BG294" s="143">
        <v>0</v>
      </c>
      <c r="BH294" s="143">
        <v>0</v>
      </c>
      <c r="BI294" s="143">
        <v>0</v>
      </c>
      <c r="BJ294" s="143">
        <v>0</v>
      </c>
      <c r="BK294" s="143">
        <v>0</v>
      </c>
      <c r="BL294" s="143">
        <v>0</v>
      </c>
      <c r="BM294" s="143">
        <v>0</v>
      </c>
      <c r="BN294" s="143">
        <v>0</v>
      </c>
      <c r="BO294" s="143">
        <v>0</v>
      </c>
      <c r="BP294" s="143">
        <v>0</v>
      </c>
      <c r="BQ294" s="143">
        <v>0</v>
      </c>
      <c r="BR294" s="143">
        <v>0</v>
      </c>
      <c r="BS294" s="143">
        <v>0</v>
      </c>
      <c r="BT294" s="143">
        <v>0</v>
      </c>
      <c r="BU294" s="143">
        <v>0</v>
      </c>
      <c r="BV294" s="143">
        <v>0</v>
      </c>
      <c r="BW294" s="143">
        <v>0</v>
      </c>
      <c r="BX294" s="143">
        <v>0</v>
      </c>
      <c r="BY294" s="143">
        <v>0</v>
      </c>
      <c r="CA294" s="143" t="e">
        <v>#REF!</v>
      </c>
      <c r="CB294" s="143">
        <v>0</v>
      </c>
    </row>
    <row r="295" spans="13:80" hidden="1" x14ac:dyDescent="0.3">
      <c r="M295" s="143" t="e">
        <v>#REF!</v>
      </c>
      <c r="N295" s="143" t="e">
        <v>#REF!</v>
      </c>
      <c r="O295" s="143" t="e">
        <v>#REF!</v>
      </c>
      <c r="P295" s="143" t="e">
        <v>#REF!</v>
      </c>
      <c r="Q295" s="143" t="e">
        <v>#REF!</v>
      </c>
      <c r="R295" s="143" t="e">
        <v>#REF!</v>
      </c>
      <c r="S295" s="143" t="e">
        <v>#REF!</v>
      </c>
      <c r="T295" s="143" t="e">
        <v>#REF!</v>
      </c>
      <c r="U295" s="143" t="e">
        <v>#REF!</v>
      </c>
      <c r="V295" s="143" t="e">
        <v>#REF!</v>
      </c>
      <c r="W295" s="143" t="e">
        <v>#REF!</v>
      </c>
      <c r="X295" s="143" t="e">
        <v>#REF!</v>
      </c>
      <c r="Y295" s="143" t="e">
        <v>#REF!</v>
      </c>
      <c r="Z295" s="143" t="e">
        <v>#REF!</v>
      </c>
      <c r="AA295" s="143" t="e">
        <v>#REF!</v>
      </c>
      <c r="AB295" s="143" t="e">
        <v>#REF!</v>
      </c>
      <c r="AC295" s="143" t="e">
        <v>#REF!</v>
      </c>
      <c r="AD295" s="143" t="e">
        <v>#REF!</v>
      </c>
      <c r="AE295" s="143" t="e">
        <v>#REF!</v>
      </c>
      <c r="AF295" s="143" t="e">
        <v>#REF!</v>
      </c>
      <c r="AG295" s="143" t="e">
        <v>#REF!</v>
      </c>
      <c r="AH295" s="143" t="e">
        <v>#REF!</v>
      </c>
      <c r="AI295" s="143" t="e">
        <v>#REF!</v>
      </c>
      <c r="AJ295" s="143" t="e">
        <v>#REF!</v>
      </c>
      <c r="AK295" s="143" t="e">
        <v>#REF!</v>
      </c>
      <c r="AL295" s="143" t="e">
        <v>#REF!</v>
      </c>
      <c r="AM295" s="143" t="e">
        <v>#REF!</v>
      </c>
      <c r="AN295" s="143" t="e">
        <v>#REF!</v>
      </c>
      <c r="AO295" s="143" t="e">
        <v>#REF!</v>
      </c>
      <c r="AP295" s="143" t="e">
        <v>#REF!</v>
      </c>
      <c r="AQ295" s="143" t="e">
        <v>#REF!</v>
      </c>
      <c r="AR295" s="143" t="e">
        <v>#REF!</v>
      </c>
      <c r="AS295" s="143" t="e">
        <v>#REF!</v>
      </c>
      <c r="AT295" s="143" t="e">
        <v>#REF!</v>
      </c>
      <c r="AU295" s="143" t="e">
        <v>#REF!</v>
      </c>
      <c r="AV295" s="143" t="e">
        <v>#REF!</v>
      </c>
      <c r="AW295" s="143" t="e">
        <v>#REF!</v>
      </c>
      <c r="AX295" s="143" t="e">
        <v>#REF!</v>
      </c>
      <c r="AY295" s="143" t="e">
        <v>#REF!</v>
      </c>
      <c r="AZ295" s="143" t="e">
        <v>#REF!</v>
      </c>
      <c r="BA295" s="143" t="e">
        <v>#REF!</v>
      </c>
      <c r="BB295" s="143" t="e">
        <v>#REF!</v>
      </c>
      <c r="BC295" s="143" t="e">
        <v>#REF!</v>
      </c>
      <c r="BD295" s="143" t="e">
        <v>#REF!</v>
      </c>
      <c r="BE295" s="143" t="e">
        <v>#REF!</v>
      </c>
      <c r="BF295" s="143" t="e">
        <v>#REF!</v>
      </c>
      <c r="BG295" s="143" t="e">
        <v>#REF!</v>
      </c>
      <c r="BH295" s="143" t="e">
        <v>#REF!</v>
      </c>
      <c r="BI295" s="143" t="e">
        <v>#REF!</v>
      </c>
      <c r="BJ295" s="143" t="e">
        <v>#REF!</v>
      </c>
      <c r="BK295" s="143" t="e">
        <v>#REF!</v>
      </c>
      <c r="BL295" s="143" t="e">
        <v>#REF!</v>
      </c>
      <c r="BM295" s="143" t="e">
        <v>#REF!</v>
      </c>
      <c r="BN295" s="143" t="e">
        <v>#REF!</v>
      </c>
      <c r="BO295" s="143" t="e">
        <v>#REF!</v>
      </c>
      <c r="BP295" s="143" t="e">
        <v>#REF!</v>
      </c>
      <c r="BQ295" s="143" t="e">
        <v>#REF!</v>
      </c>
      <c r="BR295" s="143" t="e">
        <v>#REF!</v>
      </c>
      <c r="BS295" s="143" t="e">
        <v>#REF!</v>
      </c>
      <c r="BT295" s="143" t="e">
        <v>#REF!</v>
      </c>
      <c r="BU295" s="143" t="e">
        <v>#REF!</v>
      </c>
      <c r="BV295" s="143" t="e">
        <v>#REF!</v>
      </c>
      <c r="BW295" s="143" t="e">
        <v>#REF!</v>
      </c>
      <c r="BX295" s="143" t="e">
        <v>#REF!</v>
      </c>
      <c r="BY295" s="143" t="e">
        <v>#REF!</v>
      </c>
      <c r="CA295" s="143" t="e">
        <v>#REF!</v>
      </c>
      <c r="CB295" s="143" t="e">
        <v>#REF!</v>
      </c>
    </row>
    <row r="296" spans="13:80" hidden="1" x14ac:dyDescent="0.3">
      <c r="M296" s="143">
        <v>0</v>
      </c>
      <c r="N296" s="143">
        <v>0</v>
      </c>
      <c r="O296" s="143">
        <v>0</v>
      </c>
      <c r="P296" s="143">
        <v>0</v>
      </c>
      <c r="Q296" s="143">
        <v>0</v>
      </c>
      <c r="R296" s="143">
        <v>0</v>
      </c>
      <c r="S296" s="143">
        <v>0</v>
      </c>
      <c r="T296" s="143">
        <v>0</v>
      </c>
      <c r="U296" s="143">
        <v>0</v>
      </c>
      <c r="V296" s="143">
        <v>0</v>
      </c>
      <c r="W296" s="143">
        <v>0</v>
      </c>
      <c r="X296" s="143">
        <v>0</v>
      </c>
      <c r="Y296" s="143">
        <v>0</v>
      </c>
      <c r="Z296" s="143">
        <v>0</v>
      </c>
      <c r="AA296" s="143">
        <v>0</v>
      </c>
      <c r="AB296" s="143">
        <v>0</v>
      </c>
      <c r="AC296" s="143">
        <v>0</v>
      </c>
      <c r="AD296" s="143">
        <v>0</v>
      </c>
      <c r="AE296" s="143">
        <v>0</v>
      </c>
      <c r="AF296" s="143">
        <v>0</v>
      </c>
      <c r="AG296" s="143">
        <v>0</v>
      </c>
      <c r="AH296" s="143">
        <v>0</v>
      </c>
      <c r="AI296" s="143">
        <v>0</v>
      </c>
      <c r="AJ296" s="143">
        <v>0</v>
      </c>
      <c r="AK296" s="143">
        <v>0</v>
      </c>
      <c r="AL296" s="143">
        <v>0</v>
      </c>
      <c r="AM296" s="143">
        <v>0</v>
      </c>
      <c r="AN296" s="143">
        <v>0</v>
      </c>
      <c r="AO296" s="143">
        <v>0</v>
      </c>
      <c r="AP296" s="143">
        <v>0</v>
      </c>
      <c r="AQ296" s="143">
        <v>0</v>
      </c>
      <c r="AR296" s="143">
        <v>0</v>
      </c>
      <c r="AS296" s="143">
        <v>0</v>
      </c>
      <c r="AT296" s="143">
        <v>0</v>
      </c>
      <c r="AU296" s="143">
        <v>0</v>
      </c>
      <c r="AV296" s="143">
        <v>0</v>
      </c>
      <c r="AW296" s="143">
        <v>0</v>
      </c>
      <c r="AX296" s="143">
        <v>0</v>
      </c>
      <c r="AY296" s="143">
        <v>0</v>
      </c>
      <c r="AZ296" s="143">
        <v>0</v>
      </c>
      <c r="BA296" s="143">
        <v>0</v>
      </c>
      <c r="BB296" s="143">
        <v>0</v>
      </c>
      <c r="BC296" s="143">
        <v>0</v>
      </c>
      <c r="BD296" s="143">
        <v>0</v>
      </c>
      <c r="BE296" s="143">
        <v>0</v>
      </c>
      <c r="BF296" s="143">
        <v>0</v>
      </c>
      <c r="BG296" s="143">
        <v>0</v>
      </c>
      <c r="BH296" s="143">
        <v>0</v>
      </c>
      <c r="BI296" s="143">
        <v>0</v>
      </c>
      <c r="BJ296" s="143">
        <v>0</v>
      </c>
      <c r="BK296" s="143">
        <v>0</v>
      </c>
      <c r="BL296" s="143">
        <v>0</v>
      </c>
      <c r="BM296" s="143">
        <v>0</v>
      </c>
      <c r="BN296" s="143">
        <v>0</v>
      </c>
      <c r="BO296" s="143">
        <v>0</v>
      </c>
      <c r="BP296" s="143">
        <v>0</v>
      </c>
      <c r="BQ296" s="143">
        <v>0</v>
      </c>
      <c r="BR296" s="143">
        <v>0</v>
      </c>
      <c r="BS296" s="143">
        <v>0</v>
      </c>
      <c r="BT296" s="143">
        <v>0</v>
      </c>
      <c r="BU296" s="143">
        <v>0</v>
      </c>
      <c r="BV296" s="143">
        <v>0</v>
      </c>
      <c r="BW296" s="143">
        <v>0</v>
      </c>
      <c r="BX296" s="143">
        <v>0</v>
      </c>
      <c r="BY296" s="143">
        <v>0</v>
      </c>
      <c r="CA296" s="143" t="e">
        <v>#REF!</v>
      </c>
      <c r="CB296" s="143">
        <v>0</v>
      </c>
    </row>
    <row r="297" spans="13:80" hidden="1" x14ac:dyDescent="0.3">
      <c r="M297" s="143">
        <v>0</v>
      </c>
      <c r="N297" s="143">
        <v>0</v>
      </c>
      <c r="O297" s="143">
        <v>0</v>
      </c>
      <c r="P297" s="143">
        <v>0</v>
      </c>
      <c r="Q297" s="143">
        <v>0</v>
      </c>
      <c r="R297" s="143">
        <v>0</v>
      </c>
      <c r="S297" s="143">
        <v>0</v>
      </c>
      <c r="T297" s="143">
        <v>0</v>
      </c>
      <c r="U297" s="143">
        <v>0</v>
      </c>
      <c r="V297" s="143">
        <v>0</v>
      </c>
      <c r="W297" s="143">
        <v>0</v>
      </c>
      <c r="X297" s="143">
        <v>0</v>
      </c>
      <c r="Y297" s="143">
        <v>0</v>
      </c>
      <c r="Z297" s="143">
        <v>0</v>
      </c>
      <c r="AA297" s="143">
        <v>0</v>
      </c>
      <c r="AB297" s="143">
        <v>0</v>
      </c>
      <c r="AC297" s="143">
        <v>0</v>
      </c>
      <c r="AD297" s="143">
        <v>0</v>
      </c>
      <c r="AE297" s="143">
        <v>0</v>
      </c>
      <c r="AF297" s="143">
        <v>0</v>
      </c>
      <c r="AG297" s="143">
        <v>0</v>
      </c>
      <c r="AH297" s="143">
        <v>0</v>
      </c>
      <c r="AI297" s="143">
        <v>0</v>
      </c>
      <c r="AJ297" s="143">
        <v>0</v>
      </c>
      <c r="AK297" s="143">
        <v>0</v>
      </c>
      <c r="AL297" s="143">
        <v>0</v>
      </c>
      <c r="AM297" s="143">
        <v>0</v>
      </c>
      <c r="AN297" s="143">
        <v>0</v>
      </c>
      <c r="AO297" s="143">
        <v>0</v>
      </c>
      <c r="AP297" s="143">
        <v>0</v>
      </c>
      <c r="AQ297" s="143">
        <v>0</v>
      </c>
      <c r="AR297" s="143">
        <v>0</v>
      </c>
      <c r="AS297" s="143">
        <v>0</v>
      </c>
      <c r="AT297" s="143">
        <v>0</v>
      </c>
      <c r="AU297" s="143">
        <v>0</v>
      </c>
      <c r="AV297" s="143">
        <v>0</v>
      </c>
      <c r="AW297" s="143">
        <v>0</v>
      </c>
      <c r="AX297" s="143">
        <v>0</v>
      </c>
      <c r="AY297" s="143">
        <v>0</v>
      </c>
      <c r="AZ297" s="143">
        <v>0</v>
      </c>
      <c r="BA297" s="143">
        <v>0</v>
      </c>
      <c r="BB297" s="143">
        <v>0</v>
      </c>
      <c r="BC297" s="143">
        <v>0</v>
      </c>
      <c r="BD297" s="143">
        <v>0</v>
      </c>
      <c r="BE297" s="143">
        <v>0</v>
      </c>
      <c r="BF297" s="143">
        <v>0</v>
      </c>
      <c r="BG297" s="143">
        <v>0</v>
      </c>
      <c r="BH297" s="143">
        <v>0</v>
      </c>
      <c r="BI297" s="143">
        <v>0</v>
      </c>
      <c r="BJ297" s="143">
        <v>0</v>
      </c>
      <c r="BK297" s="143">
        <v>0</v>
      </c>
      <c r="BL297" s="143">
        <v>0</v>
      </c>
      <c r="BM297" s="143">
        <v>0</v>
      </c>
      <c r="BN297" s="143">
        <v>0</v>
      </c>
      <c r="BO297" s="143">
        <v>0</v>
      </c>
      <c r="BP297" s="143">
        <v>0</v>
      </c>
      <c r="BQ297" s="143">
        <v>0</v>
      </c>
      <c r="BR297" s="143">
        <v>0</v>
      </c>
      <c r="BS297" s="143">
        <v>0</v>
      </c>
      <c r="BT297" s="143">
        <v>0</v>
      </c>
      <c r="BU297" s="143">
        <v>0</v>
      </c>
      <c r="BV297" s="143">
        <v>0</v>
      </c>
      <c r="BW297" s="143">
        <v>0</v>
      </c>
      <c r="BX297" s="143">
        <v>0</v>
      </c>
      <c r="BY297" s="143">
        <v>0</v>
      </c>
      <c r="CA297" s="143" t="e">
        <v>#REF!</v>
      </c>
      <c r="CB297" s="143">
        <v>0</v>
      </c>
    </row>
    <row r="298" spans="13:80" hidden="1" x14ac:dyDescent="0.3">
      <c r="M298" s="143">
        <v>0</v>
      </c>
      <c r="N298" s="143">
        <v>0</v>
      </c>
      <c r="O298" s="143">
        <v>0</v>
      </c>
      <c r="P298" s="143">
        <v>0</v>
      </c>
      <c r="Q298" s="143">
        <v>0</v>
      </c>
      <c r="R298" s="143">
        <v>0</v>
      </c>
      <c r="S298" s="143">
        <v>0</v>
      </c>
      <c r="T298" s="143">
        <v>0</v>
      </c>
      <c r="U298" s="143">
        <v>0</v>
      </c>
      <c r="V298" s="143">
        <v>0</v>
      </c>
      <c r="W298" s="143">
        <v>0</v>
      </c>
      <c r="X298" s="143">
        <v>0</v>
      </c>
      <c r="Y298" s="143">
        <v>0</v>
      </c>
      <c r="Z298" s="143">
        <v>0</v>
      </c>
      <c r="AA298" s="143">
        <v>0</v>
      </c>
      <c r="AB298" s="143">
        <v>0</v>
      </c>
      <c r="AC298" s="143">
        <v>0</v>
      </c>
      <c r="AD298" s="143">
        <v>0</v>
      </c>
      <c r="AE298" s="143">
        <v>0</v>
      </c>
      <c r="AF298" s="143">
        <v>0</v>
      </c>
      <c r="AG298" s="143">
        <v>0</v>
      </c>
      <c r="AH298" s="143">
        <v>0</v>
      </c>
      <c r="AI298" s="143">
        <v>0</v>
      </c>
      <c r="AJ298" s="143">
        <v>0</v>
      </c>
      <c r="AK298" s="143">
        <v>0</v>
      </c>
      <c r="AL298" s="143">
        <v>0</v>
      </c>
      <c r="AM298" s="143">
        <v>0</v>
      </c>
      <c r="AN298" s="143">
        <v>0</v>
      </c>
      <c r="AO298" s="143">
        <v>0</v>
      </c>
      <c r="AP298" s="143">
        <v>0</v>
      </c>
      <c r="AQ298" s="143">
        <v>0</v>
      </c>
      <c r="AR298" s="143">
        <v>0</v>
      </c>
      <c r="AS298" s="143">
        <v>0</v>
      </c>
      <c r="AT298" s="143">
        <v>0</v>
      </c>
      <c r="AU298" s="143">
        <v>0</v>
      </c>
      <c r="AV298" s="143">
        <v>0</v>
      </c>
      <c r="AW298" s="143">
        <v>0</v>
      </c>
      <c r="AX298" s="143">
        <v>0</v>
      </c>
      <c r="AY298" s="143">
        <v>0</v>
      </c>
      <c r="AZ298" s="143">
        <v>0</v>
      </c>
      <c r="BA298" s="143">
        <v>0</v>
      </c>
      <c r="BB298" s="143">
        <v>0</v>
      </c>
      <c r="BC298" s="143">
        <v>0</v>
      </c>
      <c r="BD298" s="143">
        <v>0</v>
      </c>
      <c r="BE298" s="143">
        <v>0</v>
      </c>
      <c r="BF298" s="143">
        <v>-54537922</v>
      </c>
      <c r="BG298" s="143">
        <v>0</v>
      </c>
      <c r="BH298" s="143">
        <v>0</v>
      </c>
      <c r="BI298" s="143">
        <v>0</v>
      </c>
      <c r="BJ298" s="143">
        <v>0</v>
      </c>
      <c r="BK298" s="143">
        <v>0</v>
      </c>
      <c r="BL298" s="143">
        <v>0</v>
      </c>
      <c r="BM298" s="143">
        <v>0</v>
      </c>
      <c r="BN298" s="143">
        <v>0</v>
      </c>
      <c r="BO298" s="143">
        <v>0</v>
      </c>
      <c r="BP298" s="143">
        <v>0</v>
      </c>
      <c r="BQ298" s="143">
        <v>0</v>
      </c>
      <c r="BR298" s="143">
        <v>0</v>
      </c>
      <c r="BS298" s="143">
        <v>0</v>
      </c>
      <c r="BT298" s="143">
        <v>0</v>
      </c>
      <c r="BU298" s="143">
        <v>-54537922</v>
      </c>
      <c r="BV298" s="143">
        <v>0</v>
      </c>
      <c r="BW298" s="143">
        <v>0</v>
      </c>
      <c r="BX298" s="143">
        <v>0</v>
      </c>
      <c r="BY298" s="143">
        <v>0</v>
      </c>
      <c r="CA298" s="143" t="e">
        <v>#REF!</v>
      </c>
      <c r="CB298" s="143">
        <v>0</v>
      </c>
    </row>
    <row r="299" spans="13:80" hidden="1" x14ac:dyDescent="0.3">
      <c r="M299" s="143">
        <v>0</v>
      </c>
      <c r="N299" s="143">
        <v>0</v>
      </c>
      <c r="O299" s="143">
        <v>0</v>
      </c>
      <c r="P299" s="143">
        <v>0</v>
      </c>
      <c r="Q299" s="143">
        <v>0</v>
      </c>
      <c r="R299" s="143">
        <v>0</v>
      </c>
      <c r="S299" s="143">
        <v>0</v>
      </c>
      <c r="T299" s="143">
        <v>0</v>
      </c>
      <c r="U299" s="143">
        <v>0</v>
      </c>
      <c r="V299" s="143">
        <v>0</v>
      </c>
      <c r="W299" s="143">
        <v>0</v>
      </c>
      <c r="X299" s="143">
        <v>0</v>
      </c>
      <c r="Y299" s="143">
        <v>0</v>
      </c>
      <c r="Z299" s="143">
        <v>0</v>
      </c>
      <c r="AA299" s="143">
        <v>0</v>
      </c>
      <c r="AB299" s="143">
        <v>0</v>
      </c>
      <c r="AC299" s="143">
        <v>0</v>
      </c>
      <c r="AD299" s="143">
        <v>0</v>
      </c>
      <c r="AE299" s="143">
        <v>0</v>
      </c>
      <c r="AF299" s="143">
        <v>0</v>
      </c>
      <c r="AG299" s="143">
        <v>0</v>
      </c>
      <c r="AH299" s="143">
        <v>0</v>
      </c>
      <c r="AI299" s="143">
        <v>0</v>
      </c>
      <c r="AJ299" s="143">
        <v>0</v>
      </c>
      <c r="AK299" s="143">
        <v>0</v>
      </c>
      <c r="AL299" s="143">
        <v>0</v>
      </c>
      <c r="AM299" s="143">
        <v>0</v>
      </c>
      <c r="AN299" s="143">
        <v>0</v>
      </c>
      <c r="AO299" s="143">
        <v>0</v>
      </c>
      <c r="AP299" s="143">
        <v>0</v>
      </c>
      <c r="AQ299" s="143">
        <v>0</v>
      </c>
      <c r="AR299" s="143">
        <v>0</v>
      </c>
      <c r="AS299" s="143">
        <v>0</v>
      </c>
      <c r="AT299" s="143">
        <v>0</v>
      </c>
      <c r="AU299" s="143">
        <v>0</v>
      </c>
      <c r="AV299" s="143">
        <v>0</v>
      </c>
      <c r="AW299" s="143">
        <v>0</v>
      </c>
      <c r="AX299" s="143">
        <v>0</v>
      </c>
      <c r="AY299" s="143">
        <v>0</v>
      </c>
      <c r="AZ299" s="143">
        <v>0</v>
      </c>
      <c r="BA299" s="143">
        <v>0</v>
      </c>
      <c r="BB299" s="143">
        <v>0</v>
      </c>
      <c r="BC299" s="143">
        <v>0</v>
      </c>
      <c r="BD299" s="143">
        <v>0</v>
      </c>
      <c r="BE299" s="143">
        <v>0</v>
      </c>
      <c r="BF299" s="143">
        <v>-29385000</v>
      </c>
      <c r="BG299" s="143">
        <v>0</v>
      </c>
      <c r="BH299" s="143">
        <v>0</v>
      </c>
      <c r="BI299" s="143">
        <v>0</v>
      </c>
      <c r="BJ299" s="143">
        <v>0</v>
      </c>
      <c r="BK299" s="143">
        <v>0</v>
      </c>
      <c r="BL299" s="143">
        <v>0</v>
      </c>
      <c r="BM299" s="143">
        <v>0</v>
      </c>
      <c r="BN299" s="143">
        <v>0</v>
      </c>
      <c r="BO299" s="143">
        <v>0</v>
      </c>
      <c r="BP299" s="143">
        <v>0</v>
      </c>
      <c r="BQ299" s="143">
        <v>0</v>
      </c>
      <c r="BR299" s="143">
        <v>0</v>
      </c>
      <c r="BS299" s="143">
        <v>0</v>
      </c>
      <c r="BT299" s="143">
        <v>0</v>
      </c>
      <c r="BU299" s="143">
        <v>-29385000</v>
      </c>
      <c r="BV299" s="143">
        <v>0</v>
      </c>
      <c r="BW299" s="143">
        <v>0</v>
      </c>
      <c r="BX299" s="143">
        <v>0</v>
      </c>
      <c r="BY299" s="143">
        <v>0</v>
      </c>
      <c r="CA299" s="143" t="e">
        <v>#REF!</v>
      </c>
      <c r="CB299" s="143">
        <v>0</v>
      </c>
    </row>
    <row r="300" spans="13:80" hidden="1" x14ac:dyDescent="0.3">
      <c r="M300" s="143" t="e">
        <v>#REF!</v>
      </c>
      <c r="N300" s="143" t="e">
        <v>#REF!</v>
      </c>
      <c r="O300" s="143" t="e">
        <v>#REF!</v>
      </c>
      <c r="P300" s="143" t="e">
        <v>#REF!</v>
      </c>
      <c r="Q300" s="143" t="e">
        <v>#REF!</v>
      </c>
      <c r="R300" s="143" t="e">
        <v>#REF!</v>
      </c>
      <c r="S300" s="143" t="e">
        <v>#REF!</v>
      </c>
      <c r="T300" s="143" t="e">
        <v>#REF!</v>
      </c>
      <c r="U300" s="143" t="e">
        <v>#REF!</v>
      </c>
      <c r="V300" s="143" t="e">
        <v>#REF!</v>
      </c>
      <c r="W300" s="143" t="e">
        <v>#REF!</v>
      </c>
      <c r="X300" s="143" t="e">
        <v>#REF!</v>
      </c>
      <c r="Y300" s="143" t="e">
        <v>#REF!</v>
      </c>
      <c r="Z300" s="143" t="e">
        <v>#REF!</v>
      </c>
      <c r="AA300" s="143" t="e">
        <v>#REF!</v>
      </c>
      <c r="AB300" s="143" t="e">
        <v>#REF!</v>
      </c>
      <c r="AC300" s="143" t="e">
        <v>#REF!</v>
      </c>
      <c r="AD300" s="143" t="e">
        <v>#REF!</v>
      </c>
      <c r="AE300" s="143" t="e">
        <v>#REF!</v>
      </c>
      <c r="AF300" s="143" t="e">
        <v>#REF!</v>
      </c>
      <c r="AG300" s="143" t="e">
        <v>#REF!</v>
      </c>
      <c r="AH300" s="143" t="e">
        <v>#REF!</v>
      </c>
      <c r="AI300" s="143" t="e">
        <v>#REF!</v>
      </c>
      <c r="AJ300" s="143" t="e">
        <v>#REF!</v>
      </c>
      <c r="AK300" s="143" t="e">
        <v>#REF!</v>
      </c>
      <c r="AL300" s="143" t="e">
        <v>#REF!</v>
      </c>
      <c r="AM300" s="143" t="e">
        <v>#REF!</v>
      </c>
      <c r="AN300" s="143" t="e">
        <v>#REF!</v>
      </c>
      <c r="AO300" s="143" t="e">
        <v>#REF!</v>
      </c>
      <c r="AP300" s="143" t="e">
        <v>#REF!</v>
      </c>
      <c r="AQ300" s="143" t="e">
        <v>#REF!</v>
      </c>
      <c r="AR300" s="143" t="e">
        <v>#REF!</v>
      </c>
      <c r="AS300" s="143" t="e">
        <v>#REF!</v>
      </c>
      <c r="AT300" s="143" t="e">
        <v>#REF!</v>
      </c>
      <c r="AU300" s="143" t="e">
        <v>#REF!</v>
      </c>
      <c r="AV300" s="143" t="e">
        <v>#REF!</v>
      </c>
      <c r="AW300" s="143" t="e">
        <v>#REF!</v>
      </c>
      <c r="AX300" s="143" t="e">
        <v>#REF!</v>
      </c>
      <c r="AY300" s="143" t="e">
        <v>#REF!</v>
      </c>
      <c r="AZ300" s="143" t="e">
        <v>#REF!</v>
      </c>
      <c r="BA300" s="143" t="e">
        <v>#REF!</v>
      </c>
      <c r="BB300" s="143" t="e">
        <v>#REF!</v>
      </c>
      <c r="BC300" s="143" t="e">
        <v>#REF!</v>
      </c>
      <c r="BD300" s="143" t="e">
        <v>#REF!</v>
      </c>
      <c r="BE300" s="143" t="e">
        <v>#REF!</v>
      </c>
      <c r="BF300" s="143" t="e">
        <v>#REF!</v>
      </c>
      <c r="BG300" s="143" t="e">
        <v>#REF!</v>
      </c>
      <c r="BH300" s="143" t="e">
        <v>#REF!</v>
      </c>
      <c r="BI300" s="143" t="e">
        <v>#REF!</v>
      </c>
      <c r="BJ300" s="143" t="e">
        <v>#REF!</v>
      </c>
      <c r="BK300" s="143" t="e">
        <v>#REF!</v>
      </c>
      <c r="BL300" s="143" t="e">
        <v>#REF!</v>
      </c>
      <c r="BM300" s="143" t="e">
        <v>#REF!</v>
      </c>
      <c r="BN300" s="143" t="e">
        <v>#REF!</v>
      </c>
      <c r="BO300" s="143" t="e">
        <v>#REF!</v>
      </c>
      <c r="BP300" s="143" t="e">
        <v>#REF!</v>
      </c>
      <c r="BQ300" s="143" t="e">
        <v>#REF!</v>
      </c>
      <c r="BR300" s="143" t="e">
        <v>#REF!</v>
      </c>
      <c r="BS300" s="143" t="e">
        <v>#REF!</v>
      </c>
      <c r="BT300" s="143" t="e">
        <v>#REF!</v>
      </c>
      <c r="BU300" s="143" t="e">
        <v>#REF!</v>
      </c>
      <c r="BV300" s="143" t="e">
        <v>#REF!</v>
      </c>
      <c r="BW300" s="143" t="e">
        <v>#REF!</v>
      </c>
      <c r="BX300" s="143" t="e">
        <v>#REF!</v>
      </c>
      <c r="BY300" s="143" t="e">
        <v>#REF!</v>
      </c>
      <c r="CA300" s="143" t="e">
        <v>#REF!</v>
      </c>
      <c r="CB300" s="143" t="e">
        <v>#REF!</v>
      </c>
    </row>
    <row r="301" spans="13:80" hidden="1" x14ac:dyDescent="0.3">
      <c r="M301" s="143">
        <v>0</v>
      </c>
      <c r="N301" s="143">
        <v>0</v>
      </c>
      <c r="O301" s="143">
        <v>0</v>
      </c>
      <c r="P301" s="143">
        <v>0</v>
      </c>
      <c r="Q301" s="143">
        <v>0</v>
      </c>
      <c r="R301" s="143">
        <v>0</v>
      </c>
      <c r="S301" s="143">
        <v>0</v>
      </c>
      <c r="T301" s="143">
        <v>0</v>
      </c>
      <c r="U301" s="143">
        <v>0</v>
      </c>
      <c r="V301" s="143">
        <v>0</v>
      </c>
      <c r="W301" s="143">
        <v>0</v>
      </c>
      <c r="X301" s="143">
        <v>0</v>
      </c>
      <c r="Y301" s="143">
        <v>0</v>
      </c>
      <c r="Z301" s="143">
        <v>0</v>
      </c>
      <c r="AA301" s="143">
        <v>0</v>
      </c>
      <c r="AB301" s="143">
        <v>0</v>
      </c>
      <c r="AC301" s="143">
        <v>0</v>
      </c>
      <c r="AD301" s="143">
        <v>0</v>
      </c>
      <c r="AE301" s="143">
        <v>0</v>
      </c>
      <c r="AF301" s="143">
        <v>0</v>
      </c>
      <c r="AG301" s="143">
        <v>0</v>
      </c>
      <c r="AH301" s="143">
        <v>0</v>
      </c>
      <c r="AI301" s="143">
        <v>0</v>
      </c>
      <c r="AJ301" s="143">
        <v>0</v>
      </c>
      <c r="AK301" s="143">
        <v>0</v>
      </c>
      <c r="AL301" s="143">
        <v>0</v>
      </c>
      <c r="AM301" s="143">
        <v>0</v>
      </c>
      <c r="AN301" s="143">
        <v>0</v>
      </c>
      <c r="AO301" s="143">
        <v>0</v>
      </c>
      <c r="AP301" s="143">
        <v>0</v>
      </c>
      <c r="AQ301" s="143">
        <v>0</v>
      </c>
      <c r="AR301" s="143">
        <v>0</v>
      </c>
      <c r="AS301" s="143">
        <v>0</v>
      </c>
      <c r="AT301" s="143">
        <v>0</v>
      </c>
      <c r="AU301" s="143">
        <v>0</v>
      </c>
      <c r="AV301" s="143">
        <v>0</v>
      </c>
      <c r="AW301" s="143">
        <v>0</v>
      </c>
      <c r="AX301" s="143">
        <v>0</v>
      </c>
      <c r="AY301" s="143">
        <v>0</v>
      </c>
      <c r="AZ301" s="143">
        <v>0</v>
      </c>
      <c r="BA301" s="143">
        <v>0</v>
      </c>
      <c r="BB301" s="143">
        <v>0</v>
      </c>
      <c r="BC301" s="143">
        <v>0</v>
      </c>
      <c r="BD301" s="143">
        <v>0</v>
      </c>
      <c r="BE301" s="143">
        <v>0</v>
      </c>
      <c r="BF301" s="143">
        <v>-25152922</v>
      </c>
      <c r="BG301" s="143">
        <v>0</v>
      </c>
      <c r="BH301" s="143">
        <v>0</v>
      </c>
      <c r="BI301" s="143">
        <v>0</v>
      </c>
      <c r="BJ301" s="143">
        <v>0</v>
      </c>
      <c r="BK301" s="143">
        <v>0</v>
      </c>
      <c r="BL301" s="143">
        <v>0</v>
      </c>
      <c r="BM301" s="143">
        <v>0</v>
      </c>
      <c r="BN301" s="143">
        <v>0</v>
      </c>
      <c r="BO301" s="143">
        <v>0</v>
      </c>
      <c r="BP301" s="143">
        <v>0</v>
      </c>
      <c r="BQ301" s="143">
        <v>0</v>
      </c>
      <c r="BR301" s="143">
        <v>0</v>
      </c>
      <c r="BS301" s="143">
        <v>0</v>
      </c>
      <c r="BT301" s="143">
        <v>0</v>
      </c>
      <c r="BU301" s="143">
        <v>-25152922</v>
      </c>
      <c r="BV301" s="143">
        <v>0</v>
      </c>
      <c r="BW301" s="143">
        <v>0</v>
      </c>
      <c r="BX301" s="143">
        <v>0</v>
      </c>
      <c r="BY301" s="143">
        <v>0</v>
      </c>
      <c r="CA301" s="143" t="e">
        <v>#REF!</v>
      </c>
      <c r="CB301" s="143">
        <v>0</v>
      </c>
    </row>
    <row r="302" spans="13:80" hidden="1" x14ac:dyDescent="0.3">
      <c r="M302" s="143">
        <v>0</v>
      </c>
      <c r="N302" s="143">
        <v>0</v>
      </c>
      <c r="O302" s="143">
        <v>0</v>
      </c>
      <c r="P302" s="143">
        <v>0</v>
      </c>
      <c r="Q302" s="143">
        <v>0</v>
      </c>
      <c r="R302" s="143">
        <v>0</v>
      </c>
      <c r="S302" s="143">
        <v>0</v>
      </c>
      <c r="T302" s="143">
        <v>0</v>
      </c>
      <c r="U302" s="143">
        <v>0</v>
      </c>
      <c r="V302" s="143">
        <v>0</v>
      </c>
      <c r="W302" s="143">
        <v>0</v>
      </c>
      <c r="X302" s="143">
        <v>0</v>
      </c>
      <c r="Y302" s="143">
        <v>0</v>
      </c>
      <c r="Z302" s="143">
        <v>0</v>
      </c>
      <c r="AA302" s="143">
        <v>0</v>
      </c>
      <c r="AB302" s="143">
        <v>0</v>
      </c>
      <c r="AC302" s="143">
        <v>0</v>
      </c>
      <c r="AD302" s="143">
        <v>0</v>
      </c>
      <c r="AE302" s="143">
        <v>0</v>
      </c>
      <c r="AF302" s="143">
        <v>0</v>
      </c>
      <c r="AG302" s="143">
        <v>0</v>
      </c>
      <c r="AH302" s="143">
        <v>0</v>
      </c>
      <c r="AI302" s="143">
        <v>0</v>
      </c>
      <c r="AJ302" s="143">
        <v>0</v>
      </c>
      <c r="AK302" s="143">
        <v>0</v>
      </c>
      <c r="AL302" s="143">
        <v>0</v>
      </c>
      <c r="AM302" s="143">
        <v>0</v>
      </c>
      <c r="AN302" s="143">
        <v>0</v>
      </c>
      <c r="AO302" s="143">
        <v>0</v>
      </c>
      <c r="AP302" s="143">
        <v>0</v>
      </c>
      <c r="AQ302" s="143">
        <v>0</v>
      </c>
      <c r="AR302" s="143">
        <v>0</v>
      </c>
      <c r="AS302" s="143">
        <v>0</v>
      </c>
      <c r="AT302" s="143">
        <v>0</v>
      </c>
      <c r="AU302" s="143">
        <v>0</v>
      </c>
      <c r="AV302" s="143">
        <v>0</v>
      </c>
      <c r="AW302" s="143">
        <v>0</v>
      </c>
      <c r="AX302" s="143">
        <v>0</v>
      </c>
      <c r="AY302" s="143">
        <v>0</v>
      </c>
      <c r="AZ302" s="143">
        <v>0</v>
      </c>
      <c r="BA302" s="143">
        <v>0</v>
      </c>
      <c r="BB302" s="143">
        <v>0</v>
      </c>
      <c r="BC302" s="143">
        <v>0</v>
      </c>
      <c r="BD302" s="143">
        <v>0</v>
      </c>
      <c r="BE302" s="143">
        <v>0</v>
      </c>
      <c r="BF302" s="143">
        <v>0</v>
      </c>
      <c r="BG302" s="143">
        <v>0</v>
      </c>
      <c r="BH302" s="143">
        <v>0</v>
      </c>
      <c r="BI302" s="143">
        <v>0</v>
      </c>
      <c r="BJ302" s="143">
        <v>0</v>
      </c>
      <c r="BK302" s="143">
        <v>0</v>
      </c>
      <c r="BL302" s="143">
        <v>0</v>
      </c>
      <c r="BM302" s="143">
        <v>0</v>
      </c>
      <c r="BN302" s="143">
        <v>0</v>
      </c>
      <c r="BO302" s="143">
        <v>0</v>
      </c>
      <c r="BP302" s="143">
        <v>0</v>
      </c>
      <c r="BQ302" s="143">
        <v>0</v>
      </c>
      <c r="BR302" s="143">
        <v>0</v>
      </c>
      <c r="BS302" s="143">
        <v>0</v>
      </c>
      <c r="BT302" s="143">
        <v>0</v>
      </c>
      <c r="BU302" s="143">
        <v>0</v>
      </c>
      <c r="BV302" s="143">
        <v>0</v>
      </c>
      <c r="BW302" s="143">
        <v>0</v>
      </c>
      <c r="BX302" s="143">
        <v>0</v>
      </c>
      <c r="BY302" s="143">
        <v>0</v>
      </c>
      <c r="CA302" s="143" t="e">
        <v>#REF!</v>
      </c>
      <c r="CB302" s="143">
        <v>0</v>
      </c>
    </row>
    <row r="303" spans="13:80" hidden="1" x14ac:dyDescent="0.3">
      <c r="M303" s="143">
        <v>0</v>
      </c>
      <c r="N303" s="143">
        <v>0</v>
      </c>
      <c r="O303" s="143">
        <v>0</v>
      </c>
      <c r="P303" s="143">
        <v>0</v>
      </c>
      <c r="Q303" s="143">
        <v>0</v>
      </c>
      <c r="R303" s="143">
        <v>0</v>
      </c>
      <c r="S303" s="143">
        <v>0</v>
      </c>
      <c r="T303" s="143">
        <v>0</v>
      </c>
      <c r="U303" s="143">
        <v>0</v>
      </c>
      <c r="V303" s="143">
        <v>0</v>
      </c>
      <c r="W303" s="143">
        <v>0</v>
      </c>
      <c r="X303" s="143">
        <v>0</v>
      </c>
      <c r="Y303" s="143">
        <v>0</v>
      </c>
      <c r="Z303" s="143">
        <v>0</v>
      </c>
      <c r="AA303" s="143">
        <v>0</v>
      </c>
      <c r="AB303" s="143">
        <v>0</v>
      </c>
      <c r="AC303" s="143">
        <v>0</v>
      </c>
      <c r="AD303" s="143">
        <v>0</v>
      </c>
      <c r="AE303" s="143">
        <v>0</v>
      </c>
      <c r="AF303" s="143">
        <v>0</v>
      </c>
      <c r="AG303" s="143">
        <v>0</v>
      </c>
      <c r="AH303" s="143">
        <v>0</v>
      </c>
      <c r="AI303" s="143">
        <v>0</v>
      </c>
      <c r="AJ303" s="143">
        <v>0</v>
      </c>
      <c r="AK303" s="143">
        <v>0</v>
      </c>
      <c r="AL303" s="143">
        <v>0</v>
      </c>
      <c r="AM303" s="143">
        <v>0</v>
      </c>
      <c r="AN303" s="143">
        <v>0</v>
      </c>
      <c r="AO303" s="143">
        <v>0</v>
      </c>
      <c r="AP303" s="143">
        <v>0</v>
      </c>
      <c r="AQ303" s="143">
        <v>0</v>
      </c>
      <c r="AR303" s="143">
        <v>0</v>
      </c>
      <c r="AS303" s="143">
        <v>0</v>
      </c>
      <c r="AT303" s="143">
        <v>0</v>
      </c>
      <c r="AU303" s="143">
        <v>0</v>
      </c>
      <c r="AV303" s="143">
        <v>0</v>
      </c>
      <c r="AW303" s="143">
        <v>0</v>
      </c>
      <c r="AX303" s="143">
        <v>0</v>
      </c>
      <c r="AY303" s="143">
        <v>0</v>
      </c>
      <c r="AZ303" s="143">
        <v>0</v>
      </c>
      <c r="BA303" s="143">
        <v>0</v>
      </c>
      <c r="BB303" s="143">
        <v>0</v>
      </c>
      <c r="BC303" s="143">
        <v>0</v>
      </c>
      <c r="BD303" s="143">
        <v>0</v>
      </c>
      <c r="BE303" s="143">
        <v>0</v>
      </c>
      <c r="BF303" s="143">
        <v>0</v>
      </c>
      <c r="BG303" s="143">
        <v>0</v>
      </c>
      <c r="BH303" s="143">
        <v>0</v>
      </c>
      <c r="BI303" s="143">
        <v>0</v>
      </c>
      <c r="BJ303" s="143">
        <v>0</v>
      </c>
      <c r="BK303" s="143">
        <v>0</v>
      </c>
      <c r="BL303" s="143">
        <v>0</v>
      </c>
      <c r="BM303" s="143">
        <v>0</v>
      </c>
      <c r="BN303" s="143">
        <v>0</v>
      </c>
      <c r="BO303" s="143">
        <v>0</v>
      </c>
      <c r="BP303" s="143">
        <v>0</v>
      </c>
      <c r="BQ303" s="143">
        <v>0</v>
      </c>
      <c r="BR303" s="143">
        <v>0</v>
      </c>
      <c r="BS303" s="143">
        <v>0</v>
      </c>
      <c r="BT303" s="143">
        <v>0</v>
      </c>
      <c r="BU303" s="143">
        <v>0</v>
      </c>
      <c r="BV303" s="143">
        <v>0</v>
      </c>
      <c r="BW303" s="143">
        <v>0</v>
      </c>
      <c r="BX303" s="143">
        <v>0</v>
      </c>
      <c r="BY303" s="143">
        <v>0</v>
      </c>
      <c r="CA303" s="143" t="e">
        <v>#REF!</v>
      </c>
      <c r="CB303" s="143">
        <v>0</v>
      </c>
    </row>
    <row r="304" spans="13:80" hidden="1" x14ac:dyDescent="0.3">
      <c r="M304" s="143">
        <v>0</v>
      </c>
      <c r="N304" s="143">
        <v>0</v>
      </c>
      <c r="O304" s="143">
        <v>0</v>
      </c>
      <c r="P304" s="143">
        <v>0</v>
      </c>
      <c r="Q304" s="143">
        <v>0</v>
      </c>
      <c r="R304" s="143">
        <v>0</v>
      </c>
      <c r="S304" s="143">
        <v>0</v>
      </c>
      <c r="T304" s="143">
        <v>0</v>
      </c>
      <c r="U304" s="143">
        <v>0</v>
      </c>
      <c r="V304" s="143">
        <v>0</v>
      </c>
      <c r="W304" s="143">
        <v>0</v>
      </c>
      <c r="X304" s="143">
        <v>0</v>
      </c>
      <c r="Y304" s="143">
        <v>0</v>
      </c>
      <c r="Z304" s="143">
        <v>0</v>
      </c>
      <c r="AA304" s="143">
        <v>0</v>
      </c>
      <c r="AB304" s="143">
        <v>0</v>
      </c>
      <c r="AC304" s="143">
        <v>0</v>
      </c>
      <c r="AD304" s="143">
        <v>0</v>
      </c>
      <c r="AE304" s="143">
        <v>0</v>
      </c>
      <c r="AF304" s="143">
        <v>0</v>
      </c>
      <c r="AG304" s="143">
        <v>0</v>
      </c>
      <c r="AH304" s="143">
        <v>0</v>
      </c>
      <c r="AI304" s="143">
        <v>0</v>
      </c>
      <c r="AJ304" s="143">
        <v>0</v>
      </c>
      <c r="AK304" s="143">
        <v>0</v>
      </c>
      <c r="AL304" s="143">
        <v>0</v>
      </c>
      <c r="AM304" s="143">
        <v>0</v>
      </c>
      <c r="AN304" s="143">
        <v>0</v>
      </c>
      <c r="AO304" s="143">
        <v>0</v>
      </c>
      <c r="AP304" s="143">
        <v>0</v>
      </c>
      <c r="AQ304" s="143">
        <v>0</v>
      </c>
      <c r="AR304" s="143">
        <v>0</v>
      </c>
      <c r="AS304" s="143">
        <v>0</v>
      </c>
      <c r="AT304" s="143">
        <v>0</v>
      </c>
      <c r="AU304" s="143">
        <v>0</v>
      </c>
      <c r="AV304" s="143">
        <v>0</v>
      </c>
      <c r="AW304" s="143">
        <v>0</v>
      </c>
      <c r="AX304" s="143">
        <v>0</v>
      </c>
      <c r="AY304" s="143">
        <v>0</v>
      </c>
      <c r="AZ304" s="143">
        <v>0</v>
      </c>
      <c r="BA304" s="143">
        <v>0</v>
      </c>
      <c r="BB304" s="143">
        <v>0</v>
      </c>
      <c r="BC304" s="143">
        <v>0</v>
      </c>
      <c r="BD304" s="143">
        <v>0</v>
      </c>
      <c r="BE304" s="143">
        <v>0</v>
      </c>
      <c r="BF304" s="143">
        <v>0</v>
      </c>
      <c r="BG304" s="143">
        <v>0</v>
      </c>
      <c r="BH304" s="143">
        <v>0</v>
      </c>
      <c r="BI304" s="143">
        <v>0</v>
      </c>
      <c r="BJ304" s="143">
        <v>0</v>
      </c>
      <c r="BK304" s="143">
        <v>0</v>
      </c>
      <c r="BL304" s="143">
        <v>0</v>
      </c>
      <c r="BM304" s="143">
        <v>0</v>
      </c>
      <c r="BN304" s="143">
        <v>0</v>
      </c>
      <c r="BO304" s="143">
        <v>0</v>
      </c>
      <c r="BP304" s="143">
        <v>0</v>
      </c>
      <c r="BQ304" s="143">
        <v>0</v>
      </c>
      <c r="BR304" s="143">
        <v>0</v>
      </c>
      <c r="BS304" s="143">
        <v>0</v>
      </c>
      <c r="BT304" s="143">
        <v>0</v>
      </c>
      <c r="BU304" s="143">
        <v>0</v>
      </c>
      <c r="BV304" s="143">
        <v>0</v>
      </c>
      <c r="BW304" s="143">
        <v>0</v>
      </c>
      <c r="BX304" s="143">
        <v>0</v>
      </c>
      <c r="BY304" s="143">
        <v>0</v>
      </c>
      <c r="CA304" s="143" t="e">
        <v>#REF!</v>
      </c>
      <c r="CB304" s="143">
        <v>0</v>
      </c>
    </row>
    <row r="305" spans="13:80" hidden="1" x14ac:dyDescent="0.3">
      <c r="M305" s="143" t="e">
        <v>#REF!</v>
      </c>
      <c r="N305" s="143" t="e">
        <v>#REF!</v>
      </c>
      <c r="O305" s="143" t="e">
        <v>#REF!</v>
      </c>
      <c r="P305" s="143" t="e">
        <v>#REF!</v>
      </c>
      <c r="Q305" s="143" t="e">
        <v>#REF!</v>
      </c>
      <c r="R305" s="143" t="e">
        <v>#REF!</v>
      </c>
      <c r="S305" s="143" t="e">
        <v>#REF!</v>
      </c>
      <c r="T305" s="143" t="e">
        <v>#REF!</v>
      </c>
      <c r="U305" s="143" t="e">
        <v>#REF!</v>
      </c>
      <c r="V305" s="143" t="e">
        <v>#REF!</v>
      </c>
      <c r="W305" s="143" t="e">
        <v>#REF!</v>
      </c>
      <c r="X305" s="143" t="e">
        <v>#REF!</v>
      </c>
      <c r="Y305" s="143" t="e">
        <v>#REF!</v>
      </c>
      <c r="Z305" s="143" t="e">
        <v>#REF!</v>
      </c>
      <c r="AA305" s="143" t="e">
        <v>#REF!</v>
      </c>
      <c r="AB305" s="143" t="e">
        <v>#REF!</v>
      </c>
      <c r="AC305" s="143" t="e">
        <v>#REF!</v>
      </c>
      <c r="AD305" s="143" t="e">
        <v>#REF!</v>
      </c>
      <c r="AE305" s="143" t="e">
        <v>#REF!</v>
      </c>
      <c r="AF305" s="143" t="e">
        <v>#REF!</v>
      </c>
      <c r="AG305" s="143" t="e">
        <v>#REF!</v>
      </c>
      <c r="AH305" s="143" t="e">
        <v>#REF!</v>
      </c>
      <c r="AI305" s="143" t="e">
        <v>#REF!</v>
      </c>
      <c r="AJ305" s="143" t="e">
        <v>#REF!</v>
      </c>
      <c r="AK305" s="143" t="e">
        <v>#REF!</v>
      </c>
      <c r="AL305" s="143" t="e">
        <v>#REF!</v>
      </c>
      <c r="AM305" s="143" t="e">
        <v>#REF!</v>
      </c>
      <c r="AN305" s="143" t="e">
        <v>#REF!</v>
      </c>
      <c r="AO305" s="143" t="e">
        <v>#REF!</v>
      </c>
      <c r="AP305" s="143" t="e">
        <v>#REF!</v>
      </c>
      <c r="AQ305" s="143" t="e">
        <v>#REF!</v>
      </c>
      <c r="AR305" s="143" t="e">
        <v>#REF!</v>
      </c>
      <c r="AS305" s="143" t="e">
        <v>#REF!</v>
      </c>
      <c r="AT305" s="143" t="e">
        <v>#REF!</v>
      </c>
      <c r="AU305" s="143" t="e">
        <v>#REF!</v>
      </c>
      <c r="AV305" s="143" t="e">
        <v>#REF!</v>
      </c>
      <c r="AW305" s="143" t="e">
        <v>#REF!</v>
      </c>
      <c r="AX305" s="143" t="e">
        <v>#REF!</v>
      </c>
      <c r="AY305" s="143" t="e">
        <v>#REF!</v>
      </c>
      <c r="AZ305" s="143" t="e">
        <v>#REF!</v>
      </c>
      <c r="BA305" s="143" t="e">
        <v>#REF!</v>
      </c>
      <c r="BB305" s="143" t="e">
        <v>#REF!</v>
      </c>
      <c r="BC305" s="143" t="e">
        <v>#REF!</v>
      </c>
      <c r="BD305" s="143" t="e">
        <v>#REF!</v>
      </c>
      <c r="BE305" s="143" t="e">
        <v>#REF!</v>
      </c>
      <c r="BF305" s="143" t="e">
        <v>#REF!</v>
      </c>
      <c r="BG305" s="143" t="e">
        <v>#REF!</v>
      </c>
      <c r="BH305" s="143" t="e">
        <v>#REF!</v>
      </c>
      <c r="BI305" s="143" t="e">
        <v>#REF!</v>
      </c>
      <c r="BJ305" s="143" t="e">
        <v>#REF!</v>
      </c>
      <c r="BK305" s="143" t="e">
        <v>#REF!</v>
      </c>
      <c r="BL305" s="143" t="e">
        <v>#REF!</v>
      </c>
      <c r="BM305" s="143" t="e">
        <v>#REF!</v>
      </c>
      <c r="BN305" s="143" t="e">
        <v>#REF!</v>
      </c>
      <c r="BO305" s="143" t="e">
        <v>#REF!</v>
      </c>
      <c r="BP305" s="143" t="e">
        <v>#REF!</v>
      </c>
      <c r="BQ305" s="143" t="e">
        <v>#REF!</v>
      </c>
      <c r="BR305" s="143" t="e">
        <v>#REF!</v>
      </c>
      <c r="BS305" s="143" t="e">
        <v>#REF!</v>
      </c>
      <c r="BT305" s="143" t="e">
        <v>#REF!</v>
      </c>
      <c r="BU305" s="143" t="e">
        <v>#REF!</v>
      </c>
      <c r="BV305" s="143" t="e">
        <v>#REF!</v>
      </c>
      <c r="BW305" s="143" t="e">
        <v>#REF!</v>
      </c>
      <c r="BX305" s="143" t="e">
        <v>#REF!</v>
      </c>
      <c r="BY305" s="143" t="e">
        <v>#REF!</v>
      </c>
      <c r="CA305" s="143" t="e">
        <v>#REF!</v>
      </c>
      <c r="CB305" s="143" t="e">
        <v>#REF!</v>
      </c>
    </row>
    <row r="306" spans="13:80" hidden="1" x14ac:dyDescent="0.3">
      <c r="M306" s="143">
        <v>0</v>
      </c>
      <c r="N306" s="143">
        <v>0</v>
      </c>
      <c r="O306" s="143">
        <v>0</v>
      </c>
      <c r="P306" s="143">
        <v>0</v>
      </c>
      <c r="Q306" s="143">
        <v>0</v>
      </c>
      <c r="R306" s="143">
        <v>0</v>
      </c>
      <c r="S306" s="143">
        <v>0</v>
      </c>
      <c r="T306" s="143">
        <v>0</v>
      </c>
      <c r="U306" s="143">
        <v>0</v>
      </c>
      <c r="V306" s="143">
        <v>0</v>
      </c>
      <c r="W306" s="143">
        <v>0</v>
      </c>
      <c r="X306" s="143">
        <v>0</v>
      </c>
      <c r="Y306" s="143">
        <v>0</v>
      </c>
      <c r="Z306" s="143">
        <v>0</v>
      </c>
      <c r="AA306" s="143">
        <v>0</v>
      </c>
      <c r="AB306" s="143">
        <v>0</v>
      </c>
      <c r="AC306" s="143">
        <v>0</v>
      </c>
      <c r="AD306" s="143">
        <v>0</v>
      </c>
      <c r="AE306" s="143">
        <v>0</v>
      </c>
      <c r="AF306" s="143">
        <v>0</v>
      </c>
      <c r="AG306" s="143">
        <v>0</v>
      </c>
      <c r="AH306" s="143">
        <v>0</v>
      </c>
      <c r="AI306" s="143">
        <v>0</v>
      </c>
      <c r="AJ306" s="143">
        <v>0</v>
      </c>
      <c r="AK306" s="143">
        <v>0</v>
      </c>
      <c r="AL306" s="143">
        <v>0</v>
      </c>
      <c r="AM306" s="143">
        <v>0</v>
      </c>
      <c r="AN306" s="143">
        <v>0</v>
      </c>
      <c r="AO306" s="143">
        <v>0</v>
      </c>
      <c r="AP306" s="143">
        <v>0</v>
      </c>
      <c r="AQ306" s="143">
        <v>0</v>
      </c>
      <c r="AR306" s="143">
        <v>0</v>
      </c>
      <c r="AS306" s="143">
        <v>0</v>
      </c>
      <c r="AT306" s="143">
        <v>0</v>
      </c>
      <c r="AU306" s="143">
        <v>0</v>
      </c>
      <c r="AV306" s="143">
        <v>0</v>
      </c>
      <c r="AW306" s="143">
        <v>0</v>
      </c>
      <c r="AX306" s="143">
        <v>0</v>
      </c>
      <c r="AY306" s="143">
        <v>0</v>
      </c>
      <c r="AZ306" s="143">
        <v>0</v>
      </c>
      <c r="BA306" s="143">
        <v>0</v>
      </c>
      <c r="BB306" s="143">
        <v>0</v>
      </c>
      <c r="BC306" s="143">
        <v>0</v>
      </c>
      <c r="BD306" s="143">
        <v>0</v>
      </c>
      <c r="BE306" s="143">
        <v>0</v>
      </c>
      <c r="BF306" s="143">
        <v>0</v>
      </c>
      <c r="BG306" s="143">
        <v>0</v>
      </c>
      <c r="BH306" s="143">
        <v>0</v>
      </c>
      <c r="BI306" s="143">
        <v>0</v>
      </c>
      <c r="BJ306" s="143">
        <v>0</v>
      </c>
      <c r="BK306" s="143">
        <v>0</v>
      </c>
      <c r="BL306" s="143">
        <v>0</v>
      </c>
      <c r="BM306" s="143">
        <v>0</v>
      </c>
      <c r="BN306" s="143">
        <v>0</v>
      </c>
      <c r="BO306" s="143">
        <v>0</v>
      </c>
      <c r="BP306" s="143">
        <v>0</v>
      </c>
      <c r="BQ306" s="143">
        <v>0</v>
      </c>
      <c r="BR306" s="143">
        <v>0</v>
      </c>
      <c r="BS306" s="143">
        <v>0</v>
      </c>
      <c r="BT306" s="143">
        <v>0</v>
      </c>
      <c r="BU306" s="143">
        <v>0</v>
      </c>
      <c r="BV306" s="143">
        <v>0</v>
      </c>
      <c r="BW306" s="143">
        <v>0</v>
      </c>
      <c r="BX306" s="143">
        <v>0</v>
      </c>
      <c r="BY306" s="143">
        <v>0</v>
      </c>
      <c r="CA306" s="143" t="e">
        <v>#REF!</v>
      </c>
      <c r="CB306" s="143">
        <v>0</v>
      </c>
    </row>
    <row r="307" spans="13:80" hidden="1" x14ac:dyDescent="0.3">
      <c r="M307" s="143">
        <v>0</v>
      </c>
      <c r="N307" s="143">
        <v>0</v>
      </c>
      <c r="O307" s="143">
        <v>0</v>
      </c>
      <c r="P307" s="143">
        <v>0</v>
      </c>
      <c r="Q307" s="143">
        <v>0</v>
      </c>
      <c r="R307" s="143">
        <v>0</v>
      </c>
      <c r="S307" s="143">
        <v>0</v>
      </c>
      <c r="T307" s="143">
        <v>0</v>
      </c>
      <c r="U307" s="143">
        <v>0</v>
      </c>
      <c r="V307" s="143">
        <v>0</v>
      </c>
      <c r="W307" s="143">
        <v>0</v>
      </c>
      <c r="X307" s="143">
        <v>0</v>
      </c>
      <c r="Y307" s="143">
        <v>0</v>
      </c>
      <c r="Z307" s="143">
        <v>0</v>
      </c>
      <c r="AA307" s="143">
        <v>0</v>
      </c>
      <c r="AB307" s="143">
        <v>0</v>
      </c>
      <c r="AC307" s="143">
        <v>0</v>
      </c>
      <c r="AD307" s="143">
        <v>0</v>
      </c>
      <c r="AE307" s="143">
        <v>0</v>
      </c>
      <c r="AF307" s="143">
        <v>0</v>
      </c>
      <c r="AG307" s="143">
        <v>0</v>
      </c>
      <c r="AH307" s="143">
        <v>0</v>
      </c>
      <c r="AI307" s="143">
        <v>0</v>
      </c>
      <c r="AJ307" s="143">
        <v>0</v>
      </c>
      <c r="AK307" s="143">
        <v>0</v>
      </c>
      <c r="AL307" s="143">
        <v>0</v>
      </c>
      <c r="AM307" s="143">
        <v>0</v>
      </c>
      <c r="AN307" s="143">
        <v>0</v>
      </c>
      <c r="AO307" s="143">
        <v>0</v>
      </c>
      <c r="AP307" s="143">
        <v>0</v>
      </c>
      <c r="AQ307" s="143">
        <v>0</v>
      </c>
      <c r="AR307" s="143">
        <v>0</v>
      </c>
      <c r="AS307" s="143">
        <v>0</v>
      </c>
      <c r="AT307" s="143">
        <v>0</v>
      </c>
      <c r="AU307" s="143">
        <v>0</v>
      </c>
      <c r="AV307" s="143">
        <v>0</v>
      </c>
      <c r="AW307" s="143">
        <v>0</v>
      </c>
      <c r="AX307" s="143">
        <v>0</v>
      </c>
      <c r="AY307" s="143">
        <v>0</v>
      </c>
      <c r="AZ307" s="143">
        <v>0</v>
      </c>
      <c r="BA307" s="143">
        <v>0</v>
      </c>
      <c r="BB307" s="143">
        <v>0</v>
      </c>
      <c r="BC307" s="143">
        <v>0</v>
      </c>
      <c r="BD307" s="143">
        <v>0</v>
      </c>
      <c r="BE307" s="143">
        <v>0</v>
      </c>
      <c r="BF307" s="143">
        <v>0</v>
      </c>
      <c r="BG307" s="143">
        <v>0</v>
      </c>
      <c r="BH307" s="143">
        <v>0</v>
      </c>
      <c r="BI307" s="143">
        <v>0</v>
      </c>
      <c r="BJ307" s="143">
        <v>0</v>
      </c>
      <c r="BK307" s="143">
        <v>0</v>
      </c>
      <c r="BL307" s="143">
        <v>0</v>
      </c>
      <c r="BM307" s="143">
        <v>0</v>
      </c>
      <c r="BN307" s="143">
        <v>0</v>
      </c>
      <c r="BO307" s="143">
        <v>0</v>
      </c>
      <c r="BP307" s="143">
        <v>0</v>
      </c>
      <c r="BQ307" s="143">
        <v>0</v>
      </c>
      <c r="BR307" s="143">
        <v>0</v>
      </c>
      <c r="BS307" s="143">
        <v>0</v>
      </c>
      <c r="BT307" s="143">
        <v>0</v>
      </c>
      <c r="BU307" s="143">
        <v>0</v>
      </c>
      <c r="BV307" s="143">
        <v>0</v>
      </c>
      <c r="BW307" s="143">
        <v>0</v>
      </c>
      <c r="BX307" s="143">
        <v>0</v>
      </c>
      <c r="BY307" s="143">
        <v>0</v>
      </c>
      <c r="CA307" s="143" t="e">
        <v>#REF!</v>
      </c>
      <c r="CB307" s="143">
        <v>0</v>
      </c>
    </row>
    <row r="308" spans="13:80" hidden="1" x14ac:dyDescent="0.3">
      <c r="M308" s="143">
        <v>-10730812</v>
      </c>
      <c r="N308" s="143">
        <v>0</v>
      </c>
      <c r="O308" s="143">
        <v>0</v>
      </c>
      <c r="P308" s="143">
        <v>0</v>
      </c>
      <c r="Q308" s="143">
        <v>0</v>
      </c>
      <c r="R308" s="143">
        <v>-5842326</v>
      </c>
      <c r="S308" s="143">
        <v>0</v>
      </c>
      <c r="T308" s="143">
        <v>0</v>
      </c>
      <c r="U308" s="143">
        <v>0</v>
      </c>
      <c r="V308" s="143">
        <v>0</v>
      </c>
      <c r="W308" s="143">
        <v>-1918050</v>
      </c>
      <c r="X308" s="143">
        <v>0</v>
      </c>
      <c r="Y308" s="143">
        <v>0</v>
      </c>
      <c r="Z308" s="143">
        <v>0</v>
      </c>
      <c r="AA308" s="143">
        <v>0</v>
      </c>
      <c r="AB308" s="143">
        <v>-2270140</v>
      </c>
      <c r="AC308" s="143">
        <v>0</v>
      </c>
      <c r="AD308" s="143">
        <v>0</v>
      </c>
      <c r="AE308" s="143">
        <v>0</v>
      </c>
      <c r="AF308" s="143">
        <v>0</v>
      </c>
      <c r="AG308" s="143">
        <v>-513536</v>
      </c>
      <c r="AH308" s="143">
        <v>0</v>
      </c>
      <c r="AI308" s="143">
        <v>0</v>
      </c>
      <c r="AJ308" s="143">
        <v>0</v>
      </c>
      <c r="AK308" s="143">
        <v>0</v>
      </c>
      <c r="AL308" s="143">
        <v>7530000</v>
      </c>
      <c r="AM308" s="143">
        <v>0</v>
      </c>
      <c r="AN308" s="143">
        <v>0</v>
      </c>
      <c r="AO308" s="143">
        <v>0</v>
      </c>
      <c r="AP308" s="143">
        <v>0</v>
      </c>
      <c r="AQ308" s="143">
        <v>-12763957</v>
      </c>
      <c r="AR308" s="143">
        <v>0</v>
      </c>
      <c r="AS308" s="143">
        <v>0</v>
      </c>
      <c r="AT308" s="143">
        <v>0</v>
      </c>
      <c r="AU308" s="143">
        <v>0</v>
      </c>
      <c r="AV308" s="143">
        <v>2641420</v>
      </c>
      <c r="AW308" s="143">
        <v>0</v>
      </c>
      <c r="AX308" s="143">
        <v>0</v>
      </c>
      <c r="AY308" s="143">
        <v>0</v>
      </c>
      <c r="AZ308" s="143">
        <v>0</v>
      </c>
      <c r="BA308" s="143">
        <v>-1023519</v>
      </c>
      <c r="BB308" s="143">
        <v>0</v>
      </c>
      <c r="BC308" s="143">
        <v>0</v>
      </c>
      <c r="BD308" s="143">
        <v>0</v>
      </c>
      <c r="BE308" s="143">
        <v>0</v>
      </c>
      <c r="BF308" s="143">
        <v>3570000</v>
      </c>
      <c r="BG308" s="143">
        <v>0</v>
      </c>
      <c r="BH308" s="143">
        <v>0</v>
      </c>
      <c r="BI308" s="143">
        <v>0</v>
      </c>
      <c r="BJ308" s="143">
        <v>0</v>
      </c>
      <c r="BK308" s="143">
        <v>-2850000</v>
      </c>
      <c r="BL308" s="143">
        <v>0</v>
      </c>
      <c r="BM308" s="143">
        <v>0</v>
      </c>
      <c r="BN308" s="143">
        <v>0</v>
      </c>
      <c r="BO308" s="143">
        <v>0</v>
      </c>
      <c r="BP308" s="143">
        <v>-3000000</v>
      </c>
      <c r="BQ308" s="143">
        <v>0</v>
      </c>
      <c r="BR308" s="143">
        <v>0</v>
      </c>
      <c r="BS308" s="143">
        <v>0</v>
      </c>
      <c r="BT308" s="143">
        <v>0</v>
      </c>
      <c r="BU308" s="143">
        <v>-21320920</v>
      </c>
      <c r="BV308" s="143">
        <v>0</v>
      </c>
      <c r="BW308" s="143">
        <v>0</v>
      </c>
      <c r="BX308" s="143">
        <v>0</v>
      </c>
      <c r="BY308" s="143">
        <v>5850000</v>
      </c>
      <c r="CA308" s="143" t="e">
        <v>#REF!</v>
      </c>
      <c r="CB308" s="143">
        <v>0</v>
      </c>
    </row>
    <row r="309" spans="13:80" hidden="1" x14ac:dyDescent="0.3">
      <c r="M309" s="143">
        <v>-5749186</v>
      </c>
      <c r="N309" s="143">
        <v>0</v>
      </c>
      <c r="O309" s="143">
        <v>0</v>
      </c>
      <c r="P309" s="143">
        <v>0</v>
      </c>
      <c r="Q309" s="143">
        <v>0</v>
      </c>
      <c r="R309" s="143">
        <v>-2934543</v>
      </c>
      <c r="S309" s="143">
        <v>0</v>
      </c>
      <c r="T309" s="143">
        <v>0</v>
      </c>
      <c r="U309" s="143">
        <v>0</v>
      </c>
      <c r="V309" s="143">
        <v>0</v>
      </c>
      <c r="W309" s="143">
        <v>465656</v>
      </c>
      <c r="X309" s="143">
        <v>0</v>
      </c>
      <c r="Y309" s="143">
        <v>0</v>
      </c>
      <c r="Z309" s="143">
        <v>0</v>
      </c>
      <c r="AA309" s="143">
        <v>0</v>
      </c>
      <c r="AB309" s="143">
        <v>774229</v>
      </c>
      <c r="AC309" s="143">
        <v>0</v>
      </c>
      <c r="AD309" s="143">
        <v>0</v>
      </c>
      <c r="AE309" s="143">
        <v>0</v>
      </c>
      <c r="AF309" s="143">
        <v>0</v>
      </c>
      <c r="AG309" s="143">
        <v>655618</v>
      </c>
      <c r="AH309" s="143">
        <v>0</v>
      </c>
      <c r="AI309" s="143">
        <v>0</v>
      </c>
      <c r="AJ309" s="143">
        <v>0</v>
      </c>
      <c r="AK309" s="143">
        <v>0</v>
      </c>
      <c r="AL309" s="143">
        <v>7755769</v>
      </c>
      <c r="AM309" s="143">
        <v>0</v>
      </c>
      <c r="AN309" s="143">
        <v>0</v>
      </c>
      <c r="AO309" s="143">
        <v>0</v>
      </c>
      <c r="AP309" s="143">
        <v>0</v>
      </c>
      <c r="AQ309" s="143">
        <v>-6557058</v>
      </c>
      <c r="AR309" s="143">
        <v>0</v>
      </c>
      <c r="AS309" s="143">
        <v>0</v>
      </c>
      <c r="AT309" s="143">
        <v>0</v>
      </c>
      <c r="AU309" s="143">
        <v>0</v>
      </c>
      <c r="AV309" s="143">
        <v>3701665</v>
      </c>
      <c r="AW309" s="143">
        <v>0</v>
      </c>
      <c r="AX309" s="143">
        <v>0</v>
      </c>
      <c r="AY309" s="143">
        <v>0</v>
      </c>
      <c r="AZ309" s="143">
        <v>0</v>
      </c>
      <c r="BA309" s="143">
        <v>-214010</v>
      </c>
      <c r="BB309" s="143">
        <v>0</v>
      </c>
      <c r="BC309" s="143">
        <v>0</v>
      </c>
      <c r="BD309" s="143">
        <v>0</v>
      </c>
      <c r="BE309" s="143">
        <v>0</v>
      </c>
      <c r="BF309" s="143">
        <v>3717217</v>
      </c>
      <c r="BG309" s="143">
        <v>0</v>
      </c>
      <c r="BH309" s="143">
        <v>0</v>
      </c>
      <c r="BI309" s="143">
        <v>0</v>
      </c>
      <c r="BJ309" s="143">
        <v>0</v>
      </c>
      <c r="BK309" s="143">
        <v>-2779060</v>
      </c>
      <c r="BL309" s="143">
        <v>0</v>
      </c>
      <c r="BM309" s="143">
        <v>0</v>
      </c>
      <c r="BN309" s="143">
        <v>0</v>
      </c>
      <c r="BO309" s="143">
        <v>0</v>
      </c>
      <c r="BP309" s="143">
        <v>-2987888</v>
      </c>
      <c r="BQ309" s="143">
        <v>0</v>
      </c>
      <c r="BR309" s="143">
        <v>0</v>
      </c>
      <c r="BS309" s="143">
        <v>0</v>
      </c>
      <c r="BT309" s="143">
        <v>0</v>
      </c>
      <c r="BU309" s="143">
        <v>1615357</v>
      </c>
      <c r="BV309" s="143">
        <v>0</v>
      </c>
      <c r="BW309" s="143">
        <v>0</v>
      </c>
      <c r="BX309" s="143">
        <v>0</v>
      </c>
      <c r="BY309" s="143">
        <v>5766948</v>
      </c>
      <c r="CA309" s="143" t="e">
        <v>#REF!</v>
      </c>
      <c r="CB309" s="143">
        <v>0</v>
      </c>
    </row>
    <row r="310" spans="13:80" hidden="1" x14ac:dyDescent="0.3">
      <c r="M310" s="143">
        <v>-148982</v>
      </c>
      <c r="N310" s="143">
        <v>0</v>
      </c>
      <c r="O310" s="143">
        <v>0</v>
      </c>
      <c r="P310" s="143">
        <v>0</v>
      </c>
      <c r="Q310" s="143">
        <v>0</v>
      </c>
      <c r="R310" s="143">
        <v>-82247</v>
      </c>
      <c r="S310" s="143">
        <v>0</v>
      </c>
      <c r="T310" s="143">
        <v>0</v>
      </c>
      <c r="U310" s="143">
        <v>0</v>
      </c>
      <c r="V310" s="143">
        <v>0</v>
      </c>
      <c r="W310" s="143">
        <v>-62546</v>
      </c>
      <c r="X310" s="143">
        <v>0</v>
      </c>
      <c r="Y310" s="143">
        <v>0</v>
      </c>
      <c r="Z310" s="143">
        <v>0</v>
      </c>
      <c r="AA310" s="143">
        <v>0</v>
      </c>
      <c r="AB310" s="143">
        <v>-88849</v>
      </c>
      <c r="AC310" s="143">
        <v>0</v>
      </c>
      <c r="AD310" s="143">
        <v>0</v>
      </c>
      <c r="AE310" s="143">
        <v>0</v>
      </c>
      <c r="AF310" s="143">
        <v>0</v>
      </c>
      <c r="AG310" s="143">
        <v>-29412</v>
      </c>
      <c r="AH310" s="143">
        <v>0</v>
      </c>
      <c r="AI310" s="143">
        <v>0</v>
      </c>
      <c r="AJ310" s="143">
        <v>0</v>
      </c>
      <c r="AK310" s="143">
        <v>0</v>
      </c>
      <c r="AL310" s="143">
        <v>58</v>
      </c>
      <c r="AM310" s="143">
        <v>0</v>
      </c>
      <c r="AN310" s="143">
        <v>0</v>
      </c>
      <c r="AO310" s="143">
        <v>0</v>
      </c>
      <c r="AP310" s="143">
        <v>0</v>
      </c>
      <c r="AQ310" s="143">
        <v>-139893</v>
      </c>
      <c r="AR310" s="143">
        <v>0</v>
      </c>
      <c r="AS310" s="143">
        <v>0</v>
      </c>
      <c r="AT310" s="143">
        <v>0</v>
      </c>
      <c r="AU310" s="143">
        <v>0</v>
      </c>
      <c r="AV310" s="143">
        <v>-20135</v>
      </c>
      <c r="AW310" s="143">
        <v>0</v>
      </c>
      <c r="AX310" s="143">
        <v>0</v>
      </c>
      <c r="AY310" s="143">
        <v>0</v>
      </c>
      <c r="AZ310" s="143">
        <v>0</v>
      </c>
      <c r="BA310" s="143">
        <v>-16418</v>
      </c>
      <c r="BB310" s="143">
        <v>0</v>
      </c>
      <c r="BC310" s="143">
        <v>0</v>
      </c>
      <c r="BD310" s="143">
        <v>0</v>
      </c>
      <c r="BE310" s="143">
        <v>0</v>
      </c>
      <c r="BF310" s="143">
        <v>-63593</v>
      </c>
      <c r="BG310" s="143">
        <v>0</v>
      </c>
      <c r="BH310" s="143">
        <v>0</v>
      </c>
      <c r="BI310" s="143">
        <v>0</v>
      </c>
      <c r="BJ310" s="143">
        <v>0</v>
      </c>
      <c r="BK310" s="143">
        <v>-96781</v>
      </c>
      <c r="BL310" s="143">
        <v>0</v>
      </c>
      <c r="BM310" s="143">
        <v>0</v>
      </c>
      <c r="BN310" s="143">
        <v>0</v>
      </c>
      <c r="BO310" s="143">
        <v>0</v>
      </c>
      <c r="BP310" s="143">
        <v>-64303</v>
      </c>
      <c r="BQ310" s="143">
        <v>0</v>
      </c>
      <c r="BR310" s="143">
        <v>0</v>
      </c>
      <c r="BS310" s="143">
        <v>0</v>
      </c>
      <c r="BT310" s="143">
        <v>0</v>
      </c>
      <c r="BU310" s="143">
        <v>-652017</v>
      </c>
      <c r="BV310" s="143">
        <v>0</v>
      </c>
      <c r="BW310" s="143">
        <v>0</v>
      </c>
      <c r="BX310" s="143">
        <v>0</v>
      </c>
      <c r="BY310" s="143">
        <v>161084</v>
      </c>
      <c r="CA310" s="143" t="e">
        <v>#REF!</v>
      </c>
      <c r="CB310" s="143">
        <v>0</v>
      </c>
    </row>
    <row r="311" spans="13:80" hidden="1" x14ac:dyDescent="0.3">
      <c r="M311" s="143">
        <v>-4832644</v>
      </c>
      <c r="N311" s="143">
        <v>0</v>
      </c>
      <c r="O311" s="143">
        <v>0</v>
      </c>
      <c r="P311" s="143">
        <v>0</v>
      </c>
      <c r="Q311" s="143">
        <v>0</v>
      </c>
      <c r="R311" s="143">
        <v>-2825536</v>
      </c>
      <c r="S311" s="143">
        <v>0</v>
      </c>
      <c r="T311" s="143">
        <v>0</v>
      </c>
      <c r="U311" s="143">
        <v>0</v>
      </c>
      <c r="V311" s="143">
        <v>0</v>
      </c>
      <c r="W311" s="143">
        <v>-2321160</v>
      </c>
      <c r="X311" s="143">
        <v>0</v>
      </c>
      <c r="Y311" s="143">
        <v>0</v>
      </c>
      <c r="Z311" s="143">
        <v>0</v>
      </c>
      <c r="AA311" s="143">
        <v>0</v>
      </c>
      <c r="AB311" s="143">
        <v>-2955520</v>
      </c>
      <c r="AC311" s="143">
        <v>0</v>
      </c>
      <c r="AD311" s="143">
        <v>0</v>
      </c>
      <c r="AE311" s="143">
        <v>0</v>
      </c>
      <c r="AF311" s="143">
        <v>0</v>
      </c>
      <c r="AG311" s="143">
        <v>-1139742</v>
      </c>
      <c r="AH311" s="143">
        <v>0</v>
      </c>
      <c r="AI311" s="143">
        <v>0</v>
      </c>
      <c r="AJ311" s="143">
        <v>0</v>
      </c>
      <c r="AK311" s="143">
        <v>0</v>
      </c>
      <c r="AL311" s="143">
        <v>-225827</v>
      </c>
      <c r="AM311" s="143">
        <v>0</v>
      </c>
      <c r="AN311" s="143">
        <v>0</v>
      </c>
      <c r="AO311" s="143">
        <v>0</v>
      </c>
      <c r="AP311" s="143">
        <v>0</v>
      </c>
      <c r="AQ311" s="143">
        <v>-6067006</v>
      </c>
      <c r="AR311" s="143">
        <v>0</v>
      </c>
      <c r="AS311" s="143">
        <v>0</v>
      </c>
      <c r="AT311" s="143">
        <v>0</v>
      </c>
      <c r="AU311" s="143">
        <v>0</v>
      </c>
      <c r="AV311" s="143">
        <v>-1040110</v>
      </c>
      <c r="AW311" s="143">
        <v>0</v>
      </c>
      <c r="AX311" s="143">
        <v>0</v>
      </c>
      <c r="AY311" s="143">
        <v>0</v>
      </c>
      <c r="AZ311" s="143">
        <v>0</v>
      </c>
      <c r="BA311" s="143">
        <v>-793091</v>
      </c>
      <c r="BB311" s="143">
        <v>0</v>
      </c>
      <c r="BC311" s="143">
        <v>0</v>
      </c>
      <c r="BD311" s="143">
        <v>0</v>
      </c>
      <c r="BE311" s="143">
        <v>0</v>
      </c>
      <c r="BF311" s="143">
        <v>-83624</v>
      </c>
      <c r="BG311" s="143">
        <v>0</v>
      </c>
      <c r="BH311" s="143">
        <v>0</v>
      </c>
      <c r="BI311" s="143">
        <v>0</v>
      </c>
      <c r="BJ311" s="143">
        <v>0</v>
      </c>
      <c r="BK311" s="143">
        <v>25841</v>
      </c>
      <c r="BL311" s="143">
        <v>0</v>
      </c>
      <c r="BM311" s="143">
        <v>0</v>
      </c>
      <c r="BN311" s="143">
        <v>0</v>
      </c>
      <c r="BO311" s="143">
        <v>0</v>
      </c>
      <c r="BP311" s="143">
        <v>52191</v>
      </c>
      <c r="BQ311" s="143">
        <v>0</v>
      </c>
      <c r="BR311" s="143">
        <v>0</v>
      </c>
      <c r="BS311" s="143">
        <v>0</v>
      </c>
      <c r="BT311" s="143">
        <v>0</v>
      </c>
      <c r="BU311" s="143">
        <v>-22284260</v>
      </c>
      <c r="BV311" s="143">
        <v>0</v>
      </c>
      <c r="BW311" s="143">
        <v>0</v>
      </c>
      <c r="BX311" s="143">
        <v>0</v>
      </c>
      <c r="BY311" s="143">
        <v>-78032</v>
      </c>
      <c r="CA311" s="143" t="e">
        <v>#REF!</v>
      </c>
      <c r="CB311" s="143">
        <v>0</v>
      </c>
    </row>
    <row r="312" spans="13:80" hidden="1" x14ac:dyDescent="0.3">
      <c r="M312" s="143">
        <v>0</v>
      </c>
      <c r="N312" s="143">
        <v>0</v>
      </c>
      <c r="O312" s="143">
        <v>0</v>
      </c>
      <c r="P312" s="143">
        <v>0</v>
      </c>
      <c r="Q312" s="143">
        <v>0</v>
      </c>
      <c r="R312" s="143">
        <v>0</v>
      </c>
      <c r="S312" s="143">
        <v>0</v>
      </c>
      <c r="T312" s="143">
        <v>0</v>
      </c>
      <c r="U312" s="143">
        <v>0</v>
      </c>
      <c r="V312" s="143">
        <v>0</v>
      </c>
      <c r="W312" s="143">
        <v>0</v>
      </c>
      <c r="X312" s="143">
        <v>0</v>
      </c>
      <c r="Y312" s="143">
        <v>0</v>
      </c>
      <c r="Z312" s="143">
        <v>0</v>
      </c>
      <c r="AA312" s="143">
        <v>0</v>
      </c>
      <c r="AB312" s="143">
        <v>0</v>
      </c>
      <c r="AC312" s="143">
        <v>0</v>
      </c>
      <c r="AD312" s="143">
        <v>0</v>
      </c>
      <c r="AE312" s="143">
        <v>0</v>
      </c>
      <c r="AF312" s="143">
        <v>0</v>
      </c>
      <c r="AG312" s="143">
        <v>0</v>
      </c>
      <c r="AH312" s="143">
        <v>0</v>
      </c>
      <c r="AI312" s="143">
        <v>0</v>
      </c>
      <c r="AJ312" s="143">
        <v>0</v>
      </c>
      <c r="AK312" s="143">
        <v>0</v>
      </c>
      <c r="AL312" s="143">
        <v>0</v>
      </c>
      <c r="AM312" s="143">
        <v>0</v>
      </c>
      <c r="AN312" s="143">
        <v>0</v>
      </c>
      <c r="AO312" s="143">
        <v>0</v>
      </c>
      <c r="AP312" s="143">
        <v>0</v>
      </c>
      <c r="AQ312" s="143">
        <v>0</v>
      </c>
      <c r="AR312" s="143">
        <v>0</v>
      </c>
      <c r="AS312" s="143">
        <v>0</v>
      </c>
      <c r="AT312" s="143">
        <v>0</v>
      </c>
      <c r="AU312" s="143">
        <v>0</v>
      </c>
      <c r="AV312" s="143">
        <v>0</v>
      </c>
      <c r="AW312" s="143">
        <v>0</v>
      </c>
      <c r="AX312" s="143">
        <v>0</v>
      </c>
      <c r="AY312" s="143">
        <v>0</v>
      </c>
      <c r="AZ312" s="143">
        <v>0</v>
      </c>
      <c r="BA312" s="143">
        <v>0</v>
      </c>
      <c r="BB312" s="143">
        <v>0</v>
      </c>
      <c r="BC312" s="143">
        <v>0</v>
      </c>
      <c r="BD312" s="143">
        <v>0</v>
      </c>
      <c r="BE312" s="143">
        <v>0</v>
      </c>
      <c r="BF312" s="143">
        <v>0</v>
      </c>
      <c r="BG312" s="143">
        <v>0</v>
      </c>
      <c r="BH312" s="143">
        <v>0</v>
      </c>
      <c r="BI312" s="143">
        <v>0</v>
      </c>
      <c r="BJ312" s="143">
        <v>0</v>
      </c>
      <c r="BK312" s="143">
        <v>0</v>
      </c>
      <c r="BL312" s="143">
        <v>0</v>
      </c>
      <c r="BM312" s="143">
        <v>0</v>
      </c>
      <c r="BN312" s="143">
        <v>0</v>
      </c>
      <c r="BO312" s="143">
        <v>0</v>
      </c>
      <c r="BP312" s="143">
        <v>0</v>
      </c>
      <c r="BQ312" s="143">
        <v>0</v>
      </c>
      <c r="BR312" s="143">
        <v>0</v>
      </c>
      <c r="BS312" s="143">
        <v>0</v>
      </c>
      <c r="BT312" s="143">
        <v>0</v>
      </c>
      <c r="BU312" s="143">
        <v>0</v>
      </c>
      <c r="BV312" s="143">
        <v>0</v>
      </c>
      <c r="BW312" s="143">
        <v>0</v>
      </c>
      <c r="BX312" s="143">
        <v>0</v>
      </c>
      <c r="BY312" s="143">
        <v>0</v>
      </c>
      <c r="CA312" s="143" t="e">
        <v>#REF!</v>
      </c>
      <c r="CB312" s="143">
        <v>0</v>
      </c>
    </row>
    <row r="313" spans="13:80" hidden="1" x14ac:dyDescent="0.3">
      <c r="M313" s="143">
        <v>0</v>
      </c>
      <c r="N313" s="143">
        <v>0</v>
      </c>
      <c r="O313" s="143">
        <v>0</v>
      </c>
      <c r="P313" s="143">
        <v>0</v>
      </c>
      <c r="Q313" s="143">
        <v>0</v>
      </c>
      <c r="R313" s="143">
        <v>0</v>
      </c>
      <c r="S313" s="143">
        <v>0</v>
      </c>
      <c r="T313" s="143">
        <v>0</v>
      </c>
      <c r="U313" s="143">
        <v>0</v>
      </c>
      <c r="V313" s="143">
        <v>0</v>
      </c>
      <c r="W313" s="143">
        <v>0</v>
      </c>
      <c r="X313" s="143">
        <v>0</v>
      </c>
      <c r="Y313" s="143">
        <v>0</v>
      </c>
      <c r="Z313" s="143">
        <v>0</v>
      </c>
      <c r="AA313" s="143">
        <v>0</v>
      </c>
      <c r="AB313" s="143">
        <v>0</v>
      </c>
      <c r="AC313" s="143">
        <v>0</v>
      </c>
      <c r="AD313" s="143">
        <v>0</v>
      </c>
      <c r="AE313" s="143">
        <v>0</v>
      </c>
      <c r="AF313" s="143">
        <v>0</v>
      </c>
      <c r="AG313" s="143">
        <v>0</v>
      </c>
      <c r="AH313" s="143">
        <v>0</v>
      </c>
      <c r="AI313" s="143">
        <v>0</v>
      </c>
      <c r="AJ313" s="143">
        <v>0</v>
      </c>
      <c r="AK313" s="143">
        <v>0</v>
      </c>
      <c r="AL313" s="143">
        <v>0</v>
      </c>
      <c r="AM313" s="143">
        <v>0</v>
      </c>
      <c r="AN313" s="143">
        <v>0</v>
      </c>
      <c r="AO313" s="143">
        <v>0</v>
      </c>
      <c r="AP313" s="143">
        <v>0</v>
      </c>
      <c r="AQ313" s="143">
        <v>0</v>
      </c>
      <c r="AR313" s="143">
        <v>0</v>
      </c>
      <c r="AS313" s="143">
        <v>0</v>
      </c>
      <c r="AT313" s="143">
        <v>0</v>
      </c>
      <c r="AU313" s="143">
        <v>0</v>
      </c>
      <c r="AV313" s="143">
        <v>0</v>
      </c>
      <c r="AW313" s="143">
        <v>0</v>
      </c>
      <c r="AX313" s="143">
        <v>0</v>
      </c>
      <c r="AY313" s="143">
        <v>0</v>
      </c>
      <c r="AZ313" s="143">
        <v>0</v>
      </c>
      <c r="BA313" s="143">
        <v>0</v>
      </c>
      <c r="BB313" s="143">
        <v>0</v>
      </c>
      <c r="BC313" s="143">
        <v>0</v>
      </c>
      <c r="BD313" s="143">
        <v>0</v>
      </c>
      <c r="BE313" s="143">
        <v>0</v>
      </c>
      <c r="BF313" s="143">
        <v>0</v>
      </c>
      <c r="BG313" s="143">
        <v>0</v>
      </c>
      <c r="BH313" s="143">
        <v>0</v>
      </c>
      <c r="BI313" s="143">
        <v>0</v>
      </c>
      <c r="BJ313" s="143">
        <v>0</v>
      </c>
      <c r="BK313" s="143">
        <v>0</v>
      </c>
      <c r="BL313" s="143">
        <v>0</v>
      </c>
      <c r="BM313" s="143">
        <v>0</v>
      </c>
      <c r="BN313" s="143">
        <v>0</v>
      </c>
      <c r="BO313" s="143">
        <v>0</v>
      </c>
      <c r="BP313" s="143">
        <v>0</v>
      </c>
      <c r="BQ313" s="143">
        <v>0</v>
      </c>
      <c r="BR313" s="143">
        <v>0</v>
      </c>
      <c r="BS313" s="143">
        <v>0</v>
      </c>
      <c r="BT313" s="143">
        <v>0</v>
      </c>
      <c r="BU313" s="143">
        <v>0</v>
      </c>
      <c r="BV313" s="143">
        <v>0</v>
      </c>
      <c r="BW313" s="143">
        <v>0</v>
      </c>
      <c r="BX313" s="143">
        <v>0</v>
      </c>
      <c r="BY313" s="143">
        <v>0</v>
      </c>
      <c r="CA313" s="143" t="e">
        <v>#REF!</v>
      </c>
      <c r="CB313" s="143">
        <v>0</v>
      </c>
    </row>
    <row r="314" spans="13:80" hidden="1" x14ac:dyDescent="0.3">
      <c r="M314" s="143">
        <v>0</v>
      </c>
      <c r="N314" s="143">
        <v>0</v>
      </c>
      <c r="O314" s="143">
        <v>0</v>
      </c>
      <c r="P314" s="143">
        <v>0</v>
      </c>
      <c r="Q314" s="143">
        <v>0</v>
      </c>
      <c r="R314" s="143">
        <v>0</v>
      </c>
      <c r="S314" s="143">
        <v>0</v>
      </c>
      <c r="T314" s="143">
        <v>0</v>
      </c>
      <c r="U314" s="143">
        <v>0</v>
      </c>
      <c r="V314" s="143">
        <v>0</v>
      </c>
      <c r="W314" s="143">
        <v>0</v>
      </c>
      <c r="X314" s="143">
        <v>0</v>
      </c>
      <c r="Y314" s="143">
        <v>0</v>
      </c>
      <c r="Z314" s="143">
        <v>0</v>
      </c>
      <c r="AA314" s="143">
        <v>0</v>
      </c>
      <c r="AB314" s="143">
        <v>0</v>
      </c>
      <c r="AC314" s="143">
        <v>0</v>
      </c>
      <c r="AD314" s="143">
        <v>0</v>
      </c>
      <c r="AE314" s="143">
        <v>0</v>
      </c>
      <c r="AF314" s="143">
        <v>0</v>
      </c>
      <c r="AG314" s="143">
        <v>0</v>
      </c>
      <c r="AH314" s="143">
        <v>0</v>
      </c>
      <c r="AI314" s="143">
        <v>0</v>
      </c>
      <c r="AJ314" s="143">
        <v>0</v>
      </c>
      <c r="AK314" s="143">
        <v>0</v>
      </c>
      <c r="AL314" s="143">
        <v>0</v>
      </c>
      <c r="AM314" s="143">
        <v>0</v>
      </c>
      <c r="AN314" s="143">
        <v>0</v>
      </c>
      <c r="AO314" s="143">
        <v>0</v>
      </c>
      <c r="AP314" s="143">
        <v>0</v>
      </c>
      <c r="AQ314" s="143">
        <v>0</v>
      </c>
      <c r="AR314" s="143">
        <v>0</v>
      </c>
      <c r="AS314" s="143">
        <v>0</v>
      </c>
      <c r="AT314" s="143">
        <v>0</v>
      </c>
      <c r="AU314" s="143">
        <v>0</v>
      </c>
      <c r="AV314" s="143">
        <v>0</v>
      </c>
      <c r="AW314" s="143">
        <v>0</v>
      </c>
      <c r="AX314" s="143">
        <v>0</v>
      </c>
      <c r="AY314" s="143">
        <v>0</v>
      </c>
      <c r="AZ314" s="143">
        <v>0</v>
      </c>
      <c r="BA314" s="143">
        <v>0</v>
      </c>
      <c r="BB314" s="143">
        <v>0</v>
      </c>
      <c r="BC314" s="143">
        <v>0</v>
      </c>
      <c r="BD314" s="143">
        <v>0</v>
      </c>
      <c r="BE314" s="143">
        <v>0</v>
      </c>
      <c r="BF314" s="143">
        <v>0</v>
      </c>
      <c r="BG314" s="143">
        <v>0</v>
      </c>
      <c r="BH314" s="143">
        <v>0</v>
      </c>
      <c r="BI314" s="143">
        <v>0</v>
      </c>
      <c r="BJ314" s="143">
        <v>0</v>
      </c>
      <c r="BK314" s="143">
        <v>0</v>
      </c>
      <c r="BL314" s="143">
        <v>0</v>
      </c>
      <c r="BM314" s="143">
        <v>0</v>
      </c>
      <c r="BN314" s="143">
        <v>0</v>
      </c>
      <c r="BO314" s="143">
        <v>0</v>
      </c>
      <c r="BP314" s="143">
        <v>0</v>
      </c>
      <c r="BQ314" s="143">
        <v>0</v>
      </c>
      <c r="BR314" s="143">
        <v>0</v>
      </c>
      <c r="BS314" s="143">
        <v>0</v>
      </c>
      <c r="BT314" s="143">
        <v>0</v>
      </c>
      <c r="BU314" s="143">
        <v>0</v>
      </c>
      <c r="BV314" s="143">
        <v>0</v>
      </c>
      <c r="BW314" s="143">
        <v>0</v>
      </c>
      <c r="BX314" s="143">
        <v>0</v>
      </c>
      <c r="BY314" s="143">
        <v>0</v>
      </c>
      <c r="CA314" s="143" t="e">
        <v>#REF!</v>
      </c>
      <c r="CB314" s="143">
        <v>0</v>
      </c>
    </row>
    <row r="315" spans="13:80" hidden="1" x14ac:dyDescent="0.3">
      <c r="M315" s="143">
        <v>0</v>
      </c>
      <c r="N315" s="143">
        <v>0</v>
      </c>
      <c r="O315" s="143">
        <v>0</v>
      </c>
      <c r="P315" s="143">
        <v>0</v>
      </c>
      <c r="Q315" s="143">
        <v>0</v>
      </c>
      <c r="R315" s="143">
        <v>0</v>
      </c>
      <c r="S315" s="143">
        <v>0</v>
      </c>
      <c r="T315" s="143">
        <v>0</v>
      </c>
      <c r="U315" s="143">
        <v>0</v>
      </c>
      <c r="V315" s="143">
        <v>0</v>
      </c>
      <c r="W315" s="143">
        <v>0</v>
      </c>
      <c r="X315" s="143">
        <v>0</v>
      </c>
      <c r="Y315" s="143">
        <v>0</v>
      </c>
      <c r="Z315" s="143">
        <v>0</v>
      </c>
      <c r="AA315" s="143">
        <v>0</v>
      </c>
      <c r="AB315" s="143">
        <v>0</v>
      </c>
      <c r="AC315" s="143">
        <v>0</v>
      </c>
      <c r="AD315" s="143">
        <v>0</v>
      </c>
      <c r="AE315" s="143">
        <v>0</v>
      </c>
      <c r="AF315" s="143">
        <v>0</v>
      </c>
      <c r="AG315" s="143">
        <v>0</v>
      </c>
      <c r="AH315" s="143">
        <v>0</v>
      </c>
      <c r="AI315" s="143">
        <v>0</v>
      </c>
      <c r="AJ315" s="143">
        <v>0</v>
      </c>
      <c r="AK315" s="143">
        <v>0</v>
      </c>
      <c r="AL315" s="143">
        <v>0</v>
      </c>
      <c r="AM315" s="143">
        <v>0</v>
      </c>
      <c r="AN315" s="143">
        <v>0</v>
      </c>
      <c r="AO315" s="143">
        <v>0</v>
      </c>
      <c r="AP315" s="143">
        <v>0</v>
      </c>
      <c r="AQ315" s="143">
        <v>0</v>
      </c>
      <c r="AR315" s="143">
        <v>0</v>
      </c>
      <c r="AS315" s="143">
        <v>0</v>
      </c>
      <c r="AT315" s="143">
        <v>0</v>
      </c>
      <c r="AU315" s="143">
        <v>0</v>
      </c>
      <c r="AV315" s="143">
        <v>0</v>
      </c>
      <c r="AW315" s="143">
        <v>0</v>
      </c>
      <c r="AX315" s="143">
        <v>0</v>
      </c>
      <c r="AY315" s="143">
        <v>0</v>
      </c>
      <c r="AZ315" s="143">
        <v>0</v>
      </c>
      <c r="BA315" s="143">
        <v>0</v>
      </c>
      <c r="BB315" s="143">
        <v>0</v>
      </c>
      <c r="BC315" s="143">
        <v>0</v>
      </c>
      <c r="BD315" s="143">
        <v>0</v>
      </c>
      <c r="BE315" s="143">
        <v>0</v>
      </c>
      <c r="BF315" s="143">
        <v>0</v>
      </c>
      <c r="BG315" s="143">
        <v>0</v>
      </c>
      <c r="BH315" s="143">
        <v>0</v>
      </c>
      <c r="BI315" s="143">
        <v>0</v>
      </c>
      <c r="BJ315" s="143">
        <v>0</v>
      </c>
      <c r="BK315" s="143">
        <v>0</v>
      </c>
      <c r="BL315" s="143">
        <v>0</v>
      </c>
      <c r="BM315" s="143">
        <v>0</v>
      </c>
      <c r="BN315" s="143">
        <v>0</v>
      </c>
      <c r="BO315" s="143">
        <v>0</v>
      </c>
      <c r="BP315" s="143">
        <v>0</v>
      </c>
      <c r="BQ315" s="143">
        <v>0</v>
      </c>
      <c r="BR315" s="143">
        <v>0</v>
      </c>
      <c r="BS315" s="143">
        <v>0</v>
      </c>
      <c r="BT315" s="143">
        <v>0</v>
      </c>
      <c r="BU315" s="143">
        <v>0</v>
      </c>
      <c r="BV315" s="143">
        <v>0</v>
      </c>
      <c r="BW315" s="143">
        <v>0</v>
      </c>
      <c r="BX315" s="143">
        <v>0</v>
      </c>
      <c r="BY315" s="143">
        <v>0</v>
      </c>
      <c r="CA315" s="143" t="e">
        <v>#REF!</v>
      </c>
      <c r="CB315" s="143">
        <v>0</v>
      </c>
    </row>
    <row r="316" spans="13:80" hidden="1" x14ac:dyDescent="0.3">
      <c r="M316" s="143">
        <v>0</v>
      </c>
      <c r="N316" s="143">
        <v>0</v>
      </c>
      <c r="O316" s="143">
        <v>0</v>
      </c>
      <c r="P316" s="143">
        <v>0</v>
      </c>
      <c r="Q316" s="143">
        <v>0</v>
      </c>
      <c r="R316" s="143">
        <v>0</v>
      </c>
      <c r="S316" s="143">
        <v>0</v>
      </c>
      <c r="T316" s="143">
        <v>0</v>
      </c>
      <c r="U316" s="143">
        <v>0</v>
      </c>
      <c r="V316" s="143">
        <v>0</v>
      </c>
      <c r="W316" s="143">
        <v>0</v>
      </c>
      <c r="X316" s="143">
        <v>0</v>
      </c>
      <c r="Y316" s="143">
        <v>0</v>
      </c>
      <c r="Z316" s="143">
        <v>0</v>
      </c>
      <c r="AA316" s="143">
        <v>0</v>
      </c>
      <c r="AB316" s="143">
        <v>0</v>
      </c>
      <c r="AC316" s="143">
        <v>0</v>
      </c>
      <c r="AD316" s="143">
        <v>0</v>
      </c>
      <c r="AE316" s="143">
        <v>0</v>
      </c>
      <c r="AF316" s="143">
        <v>0</v>
      </c>
      <c r="AG316" s="143">
        <v>0</v>
      </c>
      <c r="AH316" s="143">
        <v>0</v>
      </c>
      <c r="AI316" s="143">
        <v>0</v>
      </c>
      <c r="AJ316" s="143">
        <v>0</v>
      </c>
      <c r="AK316" s="143">
        <v>0</v>
      </c>
      <c r="AL316" s="143">
        <v>0</v>
      </c>
      <c r="AM316" s="143">
        <v>0</v>
      </c>
      <c r="AN316" s="143">
        <v>0</v>
      </c>
      <c r="AO316" s="143">
        <v>0</v>
      </c>
      <c r="AP316" s="143">
        <v>0</v>
      </c>
      <c r="AQ316" s="143">
        <v>0</v>
      </c>
      <c r="AR316" s="143">
        <v>0</v>
      </c>
      <c r="AS316" s="143">
        <v>0</v>
      </c>
      <c r="AT316" s="143">
        <v>0</v>
      </c>
      <c r="AU316" s="143">
        <v>0</v>
      </c>
      <c r="AV316" s="143">
        <v>0</v>
      </c>
      <c r="AW316" s="143">
        <v>0</v>
      </c>
      <c r="AX316" s="143">
        <v>0</v>
      </c>
      <c r="AY316" s="143">
        <v>0</v>
      </c>
      <c r="AZ316" s="143">
        <v>0</v>
      </c>
      <c r="BA316" s="143">
        <v>0</v>
      </c>
      <c r="BB316" s="143">
        <v>0</v>
      </c>
      <c r="BC316" s="143">
        <v>0</v>
      </c>
      <c r="BD316" s="143">
        <v>0</v>
      </c>
      <c r="BE316" s="143">
        <v>0</v>
      </c>
      <c r="BF316" s="143">
        <v>0</v>
      </c>
      <c r="BG316" s="143">
        <v>0</v>
      </c>
      <c r="BH316" s="143">
        <v>0</v>
      </c>
      <c r="BI316" s="143">
        <v>0</v>
      </c>
      <c r="BJ316" s="143">
        <v>0</v>
      </c>
      <c r="BK316" s="143">
        <v>0</v>
      </c>
      <c r="BL316" s="143">
        <v>0</v>
      </c>
      <c r="BM316" s="143">
        <v>0</v>
      </c>
      <c r="BN316" s="143">
        <v>0</v>
      </c>
      <c r="BO316" s="143">
        <v>0</v>
      </c>
      <c r="BP316" s="143">
        <v>0</v>
      </c>
      <c r="BQ316" s="143">
        <v>0</v>
      </c>
      <c r="BR316" s="143">
        <v>0</v>
      </c>
      <c r="BS316" s="143">
        <v>0</v>
      </c>
      <c r="BT316" s="143">
        <v>0</v>
      </c>
      <c r="BU316" s="143">
        <v>0</v>
      </c>
      <c r="BV316" s="143">
        <v>0</v>
      </c>
      <c r="BW316" s="143">
        <v>0</v>
      </c>
      <c r="BX316" s="143">
        <v>0</v>
      </c>
      <c r="BY316" s="143">
        <v>0</v>
      </c>
      <c r="CA316" s="143" t="e">
        <v>#REF!</v>
      </c>
      <c r="CB316" s="143">
        <v>0</v>
      </c>
    </row>
    <row r="317" spans="13:80" hidden="1" x14ac:dyDescent="0.3">
      <c r="M317" s="143">
        <v>0</v>
      </c>
      <c r="N317" s="143">
        <v>0</v>
      </c>
      <c r="O317" s="143">
        <v>0</v>
      </c>
      <c r="P317" s="143">
        <v>0</v>
      </c>
      <c r="Q317" s="143">
        <v>0</v>
      </c>
      <c r="R317" s="143">
        <v>0</v>
      </c>
      <c r="S317" s="143">
        <v>0</v>
      </c>
      <c r="T317" s="143">
        <v>0</v>
      </c>
      <c r="U317" s="143">
        <v>0</v>
      </c>
      <c r="V317" s="143">
        <v>0</v>
      </c>
      <c r="W317" s="143">
        <v>0</v>
      </c>
      <c r="X317" s="143">
        <v>0</v>
      </c>
      <c r="Y317" s="143">
        <v>0</v>
      </c>
      <c r="Z317" s="143">
        <v>0</v>
      </c>
      <c r="AA317" s="143">
        <v>0</v>
      </c>
      <c r="AB317" s="143">
        <v>0</v>
      </c>
      <c r="AC317" s="143">
        <v>0</v>
      </c>
      <c r="AD317" s="143">
        <v>0</v>
      </c>
      <c r="AE317" s="143">
        <v>0</v>
      </c>
      <c r="AF317" s="143">
        <v>0</v>
      </c>
      <c r="AG317" s="143">
        <v>0</v>
      </c>
      <c r="AH317" s="143">
        <v>0</v>
      </c>
      <c r="AI317" s="143">
        <v>0</v>
      </c>
      <c r="AJ317" s="143">
        <v>0</v>
      </c>
      <c r="AK317" s="143">
        <v>0</v>
      </c>
      <c r="AL317" s="143">
        <v>0</v>
      </c>
      <c r="AM317" s="143">
        <v>0</v>
      </c>
      <c r="AN317" s="143">
        <v>0</v>
      </c>
      <c r="AO317" s="143">
        <v>0</v>
      </c>
      <c r="AP317" s="143">
        <v>0</v>
      </c>
      <c r="AQ317" s="143">
        <v>0</v>
      </c>
      <c r="AR317" s="143">
        <v>0</v>
      </c>
      <c r="AS317" s="143">
        <v>0</v>
      </c>
      <c r="AT317" s="143">
        <v>0</v>
      </c>
      <c r="AU317" s="143">
        <v>0</v>
      </c>
      <c r="AV317" s="143">
        <v>0</v>
      </c>
      <c r="AW317" s="143">
        <v>0</v>
      </c>
      <c r="AX317" s="143">
        <v>0</v>
      </c>
      <c r="AY317" s="143">
        <v>0</v>
      </c>
      <c r="AZ317" s="143">
        <v>0</v>
      </c>
      <c r="BA317" s="143">
        <v>0</v>
      </c>
      <c r="BB317" s="143">
        <v>0</v>
      </c>
      <c r="BC317" s="143">
        <v>0</v>
      </c>
      <c r="BD317" s="143">
        <v>0</v>
      </c>
      <c r="BE317" s="143">
        <v>0</v>
      </c>
      <c r="BF317" s="143">
        <v>0</v>
      </c>
      <c r="BG317" s="143">
        <v>0</v>
      </c>
      <c r="BH317" s="143">
        <v>0</v>
      </c>
      <c r="BI317" s="143">
        <v>0</v>
      </c>
      <c r="BJ317" s="143">
        <v>0</v>
      </c>
      <c r="BK317" s="143">
        <v>0</v>
      </c>
      <c r="BL317" s="143">
        <v>0</v>
      </c>
      <c r="BM317" s="143">
        <v>0</v>
      </c>
      <c r="BN317" s="143">
        <v>0</v>
      </c>
      <c r="BO317" s="143">
        <v>0</v>
      </c>
      <c r="BP317" s="143">
        <v>0</v>
      </c>
      <c r="BQ317" s="143">
        <v>0</v>
      </c>
      <c r="BR317" s="143">
        <v>0</v>
      </c>
      <c r="BS317" s="143">
        <v>0</v>
      </c>
      <c r="BT317" s="143">
        <v>0</v>
      </c>
      <c r="BU317" s="143">
        <v>0</v>
      </c>
      <c r="BV317" s="143">
        <v>0</v>
      </c>
      <c r="BW317" s="143">
        <v>0</v>
      </c>
      <c r="BX317" s="143">
        <v>0</v>
      </c>
      <c r="BY317" s="143">
        <v>0</v>
      </c>
      <c r="CA317" s="143" t="e">
        <v>#REF!</v>
      </c>
      <c r="CB317" s="143">
        <v>0</v>
      </c>
    </row>
    <row r="318" spans="13:80" hidden="1" x14ac:dyDescent="0.3">
      <c r="M318" s="143">
        <v>195000</v>
      </c>
      <c r="N318" s="143">
        <v>0</v>
      </c>
      <c r="O318" s="143">
        <v>0</v>
      </c>
      <c r="P318" s="143">
        <v>0</v>
      </c>
      <c r="Q318" s="143">
        <v>0</v>
      </c>
      <c r="R318" s="143">
        <v>50000</v>
      </c>
      <c r="S318" s="143">
        <v>0</v>
      </c>
      <c r="T318" s="143">
        <v>0</v>
      </c>
      <c r="U318" s="143">
        <v>0</v>
      </c>
      <c r="V318" s="143">
        <v>0</v>
      </c>
      <c r="W318" s="143">
        <v>360000</v>
      </c>
      <c r="X318" s="143">
        <v>0</v>
      </c>
      <c r="Y318" s="143">
        <v>0</v>
      </c>
      <c r="Z318" s="143">
        <v>0</v>
      </c>
      <c r="AA318" s="143">
        <v>0</v>
      </c>
      <c r="AB318" s="143">
        <v>725000</v>
      </c>
      <c r="AC318" s="143">
        <v>0</v>
      </c>
      <c r="AD318" s="143">
        <v>0</v>
      </c>
      <c r="AE318" s="143">
        <v>0</v>
      </c>
      <c r="AF318" s="143">
        <v>0</v>
      </c>
      <c r="AG318" s="143">
        <v>1940000</v>
      </c>
      <c r="AH318" s="143">
        <v>0</v>
      </c>
      <c r="AI318" s="143">
        <v>0</v>
      </c>
      <c r="AJ318" s="143">
        <v>0</v>
      </c>
      <c r="AK318" s="143">
        <v>0</v>
      </c>
      <c r="AL318" s="143">
        <v>1135000</v>
      </c>
      <c r="AM318" s="143">
        <v>0</v>
      </c>
      <c r="AN318" s="143">
        <v>0</v>
      </c>
      <c r="AO318" s="143">
        <v>0</v>
      </c>
      <c r="AP318" s="143">
        <v>0</v>
      </c>
      <c r="AQ318" s="143">
        <v>1470000</v>
      </c>
      <c r="AR318" s="143">
        <v>0</v>
      </c>
      <c r="AS318" s="143">
        <v>0</v>
      </c>
      <c r="AT318" s="143">
        <v>0</v>
      </c>
      <c r="AU318" s="143">
        <v>0</v>
      </c>
      <c r="AV318" s="143">
        <v>4200000</v>
      </c>
      <c r="AW318" s="143">
        <v>0</v>
      </c>
      <c r="AX318" s="143">
        <v>0</v>
      </c>
      <c r="AY318" s="143">
        <v>0</v>
      </c>
      <c r="AZ318" s="143">
        <v>0</v>
      </c>
      <c r="BA318" s="143">
        <v>5005000</v>
      </c>
      <c r="BB318" s="143">
        <v>0</v>
      </c>
      <c r="BC318" s="143">
        <v>0</v>
      </c>
      <c r="BD318" s="143">
        <v>0</v>
      </c>
      <c r="BE318" s="143">
        <v>0</v>
      </c>
      <c r="BF318" s="143">
        <v>4955000</v>
      </c>
      <c r="BG318" s="143">
        <v>0</v>
      </c>
      <c r="BH318" s="143">
        <v>0</v>
      </c>
      <c r="BI318" s="143">
        <v>0</v>
      </c>
      <c r="BJ318" s="143">
        <v>0</v>
      </c>
      <c r="BK318" s="143">
        <v>-2120000</v>
      </c>
      <c r="BL318" s="143">
        <v>0</v>
      </c>
      <c r="BM318" s="143">
        <v>0</v>
      </c>
      <c r="BN318" s="143">
        <v>0</v>
      </c>
      <c r="BO318" s="143">
        <v>0</v>
      </c>
      <c r="BP318" s="143">
        <v>-1550000</v>
      </c>
      <c r="BQ318" s="143">
        <v>0</v>
      </c>
      <c r="BR318" s="143">
        <v>0</v>
      </c>
      <c r="BS318" s="143">
        <v>0</v>
      </c>
      <c r="BT318" s="143">
        <v>0</v>
      </c>
      <c r="BU318" s="143">
        <v>20035000</v>
      </c>
      <c r="BV318" s="143">
        <v>0</v>
      </c>
      <c r="BW318" s="143">
        <v>0</v>
      </c>
      <c r="BX318" s="143">
        <v>0</v>
      </c>
      <c r="BY318" s="143">
        <v>3670000</v>
      </c>
      <c r="CA318" s="143" t="e">
        <v>#REF!</v>
      </c>
      <c r="CB318" s="143">
        <v>0</v>
      </c>
    </row>
    <row r="319" spans="13:80" hidden="1" x14ac:dyDescent="0.3">
      <c r="M319" s="143">
        <v>186500</v>
      </c>
      <c r="N319" s="143">
        <v>0</v>
      </c>
      <c r="O319" s="143">
        <v>0</v>
      </c>
      <c r="P319" s="143">
        <v>0</v>
      </c>
      <c r="Q319" s="143">
        <v>0</v>
      </c>
      <c r="R319" s="143">
        <v>48228</v>
      </c>
      <c r="S319" s="143">
        <v>0</v>
      </c>
      <c r="T319" s="143">
        <v>0</v>
      </c>
      <c r="U319" s="143">
        <v>0</v>
      </c>
      <c r="V319" s="143">
        <v>0</v>
      </c>
      <c r="W319" s="143">
        <v>351344</v>
      </c>
      <c r="X319" s="143">
        <v>0</v>
      </c>
      <c r="Y319" s="143">
        <v>0</v>
      </c>
      <c r="Z319" s="143">
        <v>0</v>
      </c>
      <c r="AA319" s="143">
        <v>0</v>
      </c>
      <c r="AB319" s="143">
        <v>713888</v>
      </c>
      <c r="AC319" s="143">
        <v>0</v>
      </c>
      <c r="AD319" s="143">
        <v>0</v>
      </c>
      <c r="AE319" s="143">
        <v>0</v>
      </c>
      <c r="AF319" s="143">
        <v>0</v>
      </c>
      <c r="AG319" s="143">
        <v>1933732</v>
      </c>
      <c r="AH319" s="143">
        <v>0</v>
      </c>
      <c r="AI319" s="143">
        <v>0</v>
      </c>
      <c r="AJ319" s="143">
        <v>0</v>
      </c>
      <c r="AK319" s="143">
        <v>0</v>
      </c>
      <c r="AL319" s="143">
        <v>1134942</v>
      </c>
      <c r="AM319" s="143">
        <v>0</v>
      </c>
      <c r="AN319" s="143">
        <v>0</v>
      </c>
      <c r="AO319" s="143">
        <v>0</v>
      </c>
      <c r="AP319" s="143">
        <v>0</v>
      </c>
      <c r="AQ319" s="143">
        <v>1483999</v>
      </c>
      <c r="AR319" s="143">
        <v>0</v>
      </c>
      <c r="AS319" s="143">
        <v>0</v>
      </c>
      <c r="AT319" s="143">
        <v>0</v>
      </c>
      <c r="AU319" s="143">
        <v>0</v>
      </c>
      <c r="AV319" s="143">
        <v>4254138</v>
      </c>
      <c r="AW319" s="143">
        <v>0</v>
      </c>
      <c r="AX319" s="143">
        <v>0</v>
      </c>
      <c r="AY319" s="143">
        <v>0</v>
      </c>
      <c r="AZ319" s="143">
        <v>0</v>
      </c>
      <c r="BA319" s="143">
        <v>5101474</v>
      </c>
      <c r="BB319" s="143">
        <v>0</v>
      </c>
      <c r="BC319" s="143">
        <v>0</v>
      </c>
      <c r="BD319" s="143">
        <v>0</v>
      </c>
      <c r="BE319" s="143">
        <v>0</v>
      </c>
      <c r="BF319" s="143">
        <v>5159762</v>
      </c>
      <c r="BG319" s="143">
        <v>0</v>
      </c>
      <c r="BH319" s="143">
        <v>0</v>
      </c>
      <c r="BI319" s="143">
        <v>0</v>
      </c>
      <c r="BJ319" s="143">
        <v>0</v>
      </c>
      <c r="BK319" s="143">
        <v>-2023219</v>
      </c>
      <c r="BL319" s="143">
        <v>0</v>
      </c>
      <c r="BM319" s="143">
        <v>0</v>
      </c>
      <c r="BN319" s="143">
        <v>0</v>
      </c>
      <c r="BO319" s="143">
        <v>0</v>
      </c>
      <c r="BP319" s="143">
        <v>-1485697</v>
      </c>
      <c r="BQ319" s="143">
        <v>0</v>
      </c>
      <c r="BR319" s="143">
        <v>0</v>
      </c>
      <c r="BS319" s="143">
        <v>0</v>
      </c>
      <c r="BT319" s="143">
        <v>0</v>
      </c>
      <c r="BU319" s="143">
        <v>20368007</v>
      </c>
      <c r="BV319" s="143">
        <v>0</v>
      </c>
      <c r="BW319" s="143">
        <v>0</v>
      </c>
      <c r="BX319" s="143">
        <v>0</v>
      </c>
      <c r="BY319" s="143">
        <v>3508916</v>
      </c>
      <c r="CA319" s="143" t="e">
        <v>#REF!</v>
      </c>
      <c r="CB319" s="143">
        <v>0</v>
      </c>
    </row>
    <row r="320" spans="13:80" hidden="1" x14ac:dyDescent="0.3">
      <c r="M320" s="143">
        <v>8500</v>
      </c>
      <c r="N320" s="143">
        <v>0</v>
      </c>
      <c r="O320" s="143">
        <v>0</v>
      </c>
      <c r="P320" s="143">
        <v>0</v>
      </c>
      <c r="Q320" s="143">
        <v>0</v>
      </c>
      <c r="R320" s="143">
        <v>1772</v>
      </c>
      <c r="S320" s="143">
        <v>0</v>
      </c>
      <c r="T320" s="143">
        <v>0</v>
      </c>
      <c r="U320" s="143">
        <v>0</v>
      </c>
      <c r="V320" s="143">
        <v>0</v>
      </c>
      <c r="W320" s="143">
        <v>8656</v>
      </c>
      <c r="X320" s="143">
        <v>0</v>
      </c>
      <c r="Y320" s="143">
        <v>0</v>
      </c>
      <c r="Z320" s="143">
        <v>0</v>
      </c>
      <c r="AA320" s="143">
        <v>0</v>
      </c>
      <c r="AB320" s="143">
        <v>11112</v>
      </c>
      <c r="AC320" s="143">
        <v>0</v>
      </c>
      <c r="AD320" s="143">
        <v>0</v>
      </c>
      <c r="AE320" s="143">
        <v>0</v>
      </c>
      <c r="AF320" s="143">
        <v>0</v>
      </c>
      <c r="AG320" s="143">
        <v>6268</v>
      </c>
      <c r="AH320" s="143">
        <v>0</v>
      </c>
      <c r="AI320" s="143">
        <v>0</v>
      </c>
      <c r="AJ320" s="143">
        <v>0</v>
      </c>
      <c r="AK320" s="143">
        <v>0</v>
      </c>
      <c r="AL320" s="143">
        <v>58</v>
      </c>
      <c r="AM320" s="143">
        <v>0</v>
      </c>
      <c r="AN320" s="143">
        <v>0</v>
      </c>
      <c r="AO320" s="143">
        <v>0</v>
      </c>
      <c r="AP320" s="143">
        <v>0</v>
      </c>
      <c r="AQ320" s="143">
        <v>0</v>
      </c>
      <c r="AR320" s="143">
        <v>0</v>
      </c>
      <c r="AS320" s="143">
        <v>0</v>
      </c>
      <c r="AT320" s="143">
        <v>0</v>
      </c>
      <c r="AU320" s="143">
        <v>0</v>
      </c>
      <c r="AV320" s="143">
        <v>0</v>
      </c>
      <c r="AW320" s="143">
        <v>0</v>
      </c>
      <c r="AX320" s="143">
        <v>0</v>
      </c>
      <c r="AY320" s="143">
        <v>0</v>
      </c>
      <c r="AZ320" s="143">
        <v>0</v>
      </c>
      <c r="BA320" s="143">
        <v>0</v>
      </c>
      <c r="BB320" s="143">
        <v>0</v>
      </c>
      <c r="BC320" s="143">
        <v>0</v>
      </c>
      <c r="BD320" s="143">
        <v>0</v>
      </c>
      <c r="BE320" s="143">
        <v>0</v>
      </c>
      <c r="BF320" s="143">
        <v>-63593</v>
      </c>
      <c r="BG320" s="143">
        <v>0</v>
      </c>
      <c r="BH320" s="143">
        <v>0</v>
      </c>
      <c r="BI320" s="143">
        <v>0</v>
      </c>
      <c r="BJ320" s="143">
        <v>0</v>
      </c>
      <c r="BK320" s="143">
        <v>-96781</v>
      </c>
      <c r="BL320" s="143">
        <v>0</v>
      </c>
      <c r="BM320" s="143">
        <v>0</v>
      </c>
      <c r="BN320" s="143">
        <v>0</v>
      </c>
      <c r="BO320" s="143">
        <v>0</v>
      </c>
      <c r="BP320" s="143">
        <v>-64303</v>
      </c>
      <c r="BQ320" s="143">
        <v>0</v>
      </c>
      <c r="BR320" s="143">
        <v>0</v>
      </c>
      <c r="BS320" s="143">
        <v>0</v>
      </c>
      <c r="BT320" s="143">
        <v>0</v>
      </c>
      <c r="BU320" s="143">
        <v>-27227</v>
      </c>
      <c r="BV320" s="143">
        <v>0</v>
      </c>
      <c r="BW320" s="143">
        <v>0</v>
      </c>
      <c r="BX320" s="143">
        <v>0</v>
      </c>
      <c r="BY320" s="143">
        <v>161084</v>
      </c>
      <c r="CA320" s="143" t="e">
        <v>#REF!</v>
      </c>
      <c r="CB320" s="143">
        <v>0</v>
      </c>
    </row>
    <row r="321" spans="13:80" hidden="1" x14ac:dyDescent="0.3">
      <c r="M321" s="143">
        <v>0</v>
      </c>
      <c r="N321" s="143">
        <v>0</v>
      </c>
      <c r="O321" s="143">
        <v>0</v>
      </c>
      <c r="P321" s="143">
        <v>0</v>
      </c>
      <c r="Q321" s="143">
        <v>0</v>
      </c>
      <c r="R321" s="143">
        <v>0</v>
      </c>
      <c r="S321" s="143">
        <v>0</v>
      </c>
      <c r="T321" s="143">
        <v>0</v>
      </c>
      <c r="U321" s="143">
        <v>0</v>
      </c>
      <c r="V321" s="143">
        <v>0</v>
      </c>
      <c r="W321" s="143">
        <v>0</v>
      </c>
      <c r="X321" s="143">
        <v>0</v>
      </c>
      <c r="Y321" s="143">
        <v>0</v>
      </c>
      <c r="Z321" s="143">
        <v>0</v>
      </c>
      <c r="AA321" s="143">
        <v>0</v>
      </c>
      <c r="AB321" s="143">
        <v>0</v>
      </c>
      <c r="AC321" s="143">
        <v>0</v>
      </c>
      <c r="AD321" s="143">
        <v>0</v>
      </c>
      <c r="AE321" s="143">
        <v>0</v>
      </c>
      <c r="AF321" s="143">
        <v>0</v>
      </c>
      <c r="AG321" s="143">
        <v>0</v>
      </c>
      <c r="AH321" s="143">
        <v>0</v>
      </c>
      <c r="AI321" s="143">
        <v>0</v>
      </c>
      <c r="AJ321" s="143">
        <v>0</v>
      </c>
      <c r="AK321" s="143">
        <v>0</v>
      </c>
      <c r="AL321" s="143">
        <v>0</v>
      </c>
      <c r="AM321" s="143">
        <v>0</v>
      </c>
      <c r="AN321" s="143">
        <v>0</v>
      </c>
      <c r="AO321" s="143">
        <v>0</v>
      </c>
      <c r="AP321" s="143">
        <v>0</v>
      </c>
      <c r="AQ321" s="143">
        <v>-13999</v>
      </c>
      <c r="AR321" s="143">
        <v>0</v>
      </c>
      <c r="AS321" s="143">
        <v>0</v>
      </c>
      <c r="AT321" s="143">
        <v>0</v>
      </c>
      <c r="AU321" s="143">
        <v>0</v>
      </c>
      <c r="AV321" s="143">
        <v>-54138</v>
      </c>
      <c r="AW321" s="143">
        <v>0</v>
      </c>
      <c r="AX321" s="143">
        <v>0</v>
      </c>
      <c r="AY321" s="143">
        <v>0</v>
      </c>
      <c r="AZ321" s="143">
        <v>0</v>
      </c>
      <c r="BA321" s="143">
        <v>-96474</v>
      </c>
      <c r="BB321" s="143">
        <v>0</v>
      </c>
      <c r="BC321" s="143">
        <v>0</v>
      </c>
      <c r="BD321" s="143">
        <v>0</v>
      </c>
      <c r="BE321" s="143">
        <v>0</v>
      </c>
      <c r="BF321" s="143">
        <v>-141169</v>
      </c>
      <c r="BG321" s="143">
        <v>0</v>
      </c>
      <c r="BH321" s="143">
        <v>0</v>
      </c>
      <c r="BI321" s="143">
        <v>0</v>
      </c>
      <c r="BJ321" s="143">
        <v>0</v>
      </c>
      <c r="BK321" s="143">
        <v>0</v>
      </c>
      <c r="BL321" s="143">
        <v>0</v>
      </c>
      <c r="BM321" s="143">
        <v>0</v>
      </c>
      <c r="BN321" s="143">
        <v>0</v>
      </c>
      <c r="BO321" s="143">
        <v>0</v>
      </c>
      <c r="BP321" s="143">
        <v>0</v>
      </c>
      <c r="BQ321" s="143">
        <v>0</v>
      </c>
      <c r="BR321" s="143">
        <v>0</v>
      </c>
      <c r="BS321" s="143">
        <v>0</v>
      </c>
      <c r="BT321" s="143">
        <v>0</v>
      </c>
      <c r="BU321" s="143">
        <v>-305780</v>
      </c>
      <c r="BV321" s="143">
        <v>0</v>
      </c>
      <c r="BW321" s="143">
        <v>0</v>
      </c>
      <c r="BX321" s="143">
        <v>0</v>
      </c>
      <c r="BY321" s="143">
        <v>0</v>
      </c>
      <c r="CA321" s="143" t="e">
        <v>#REF!</v>
      </c>
      <c r="CB321" s="143">
        <v>0</v>
      </c>
    </row>
    <row r="322" spans="13:80" hidden="1" x14ac:dyDescent="0.3">
      <c r="M322" s="143">
        <v>0</v>
      </c>
      <c r="N322" s="143">
        <v>0</v>
      </c>
      <c r="O322" s="143">
        <v>0</v>
      </c>
      <c r="P322" s="143">
        <v>0</v>
      </c>
      <c r="Q322" s="143">
        <v>0</v>
      </c>
      <c r="R322" s="143">
        <v>0</v>
      </c>
      <c r="S322" s="143">
        <v>0</v>
      </c>
      <c r="T322" s="143">
        <v>0</v>
      </c>
      <c r="U322" s="143">
        <v>0</v>
      </c>
      <c r="V322" s="143">
        <v>0</v>
      </c>
      <c r="W322" s="143">
        <v>0</v>
      </c>
      <c r="X322" s="143">
        <v>0</v>
      </c>
      <c r="Y322" s="143">
        <v>0</v>
      </c>
      <c r="Z322" s="143">
        <v>0</v>
      </c>
      <c r="AA322" s="143">
        <v>0</v>
      </c>
      <c r="AB322" s="143">
        <v>0</v>
      </c>
      <c r="AC322" s="143">
        <v>0</v>
      </c>
      <c r="AD322" s="143">
        <v>0</v>
      </c>
      <c r="AE322" s="143">
        <v>0</v>
      </c>
      <c r="AF322" s="143">
        <v>0</v>
      </c>
      <c r="AG322" s="143">
        <v>0</v>
      </c>
      <c r="AH322" s="143">
        <v>0</v>
      </c>
      <c r="AI322" s="143">
        <v>0</v>
      </c>
      <c r="AJ322" s="143">
        <v>0</v>
      </c>
      <c r="AK322" s="143">
        <v>0</v>
      </c>
      <c r="AL322" s="143">
        <v>0</v>
      </c>
      <c r="AM322" s="143">
        <v>0</v>
      </c>
      <c r="AN322" s="143">
        <v>0</v>
      </c>
      <c r="AO322" s="143">
        <v>0</v>
      </c>
      <c r="AP322" s="143">
        <v>0</v>
      </c>
      <c r="AQ322" s="143">
        <v>0</v>
      </c>
      <c r="AR322" s="143">
        <v>0</v>
      </c>
      <c r="AS322" s="143">
        <v>0</v>
      </c>
      <c r="AT322" s="143">
        <v>0</v>
      </c>
      <c r="AU322" s="143">
        <v>0</v>
      </c>
      <c r="AV322" s="143">
        <v>0</v>
      </c>
      <c r="AW322" s="143">
        <v>0</v>
      </c>
      <c r="AX322" s="143">
        <v>0</v>
      </c>
      <c r="AY322" s="143">
        <v>0</v>
      </c>
      <c r="AZ322" s="143">
        <v>0</v>
      </c>
      <c r="BA322" s="143">
        <v>0</v>
      </c>
      <c r="BB322" s="143">
        <v>0</v>
      </c>
      <c r="BC322" s="143">
        <v>0</v>
      </c>
      <c r="BD322" s="143">
        <v>0</v>
      </c>
      <c r="BE322" s="143">
        <v>0</v>
      </c>
      <c r="BF322" s="143">
        <v>0</v>
      </c>
      <c r="BG322" s="143">
        <v>0</v>
      </c>
      <c r="BH322" s="143">
        <v>0</v>
      </c>
      <c r="BI322" s="143">
        <v>0</v>
      </c>
      <c r="BJ322" s="143">
        <v>0</v>
      </c>
      <c r="BK322" s="143">
        <v>0</v>
      </c>
      <c r="BL322" s="143">
        <v>0</v>
      </c>
      <c r="BM322" s="143">
        <v>0</v>
      </c>
      <c r="BN322" s="143">
        <v>0</v>
      </c>
      <c r="BO322" s="143">
        <v>0</v>
      </c>
      <c r="BP322" s="143">
        <v>0</v>
      </c>
      <c r="BQ322" s="143">
        <v>0</v>
      </c>
      <c r="BR322" s="143">
        <v>0</v>
      </c>
      <c r="BS322" s="143">
        <v>0</v>
      </c>
      <c r="BT322" s="143">
        <v>0</v>
      </c>
      <c r="BU322" s="143">
        <v>0</v>
      </c>
      <c r="BV322" s="143">
        <v>0</v>
      </c>
      <c r="BW322" s="143">
        <v>0</v>
      </c>
      <c r="BX322" s="143">
        <v>0</v>
      </c>
      <c r="BY322" s="143">
        <v>0</v>
      </c>
      <c r="CA322" s="143" t="e">
        <v>#REF!</v>
      </c>
      <c r="CB322" s="143">
        <v>0</v>
      </c>
    </row>
    <row r="323" spans="13:80" hidden="1" x14ac:dyDescent="0.3">
      <c r="M323" s="143">
        <v>1096857</v>
      </c>
      <c r="N323" s="143">
        <v>0</v>
      </c>
      <c r="O323" s="143">
        <v>0</v>
      </c>
      <c r="P323" s="143">
        <v>0</v>
      </c>
      <c r="Q323" s="143">
        <v>0</v>
      </c>
      <c r="R323" s="143">
        <v>1467064</v>
      </c>
      <c r="S323" s="143">
        <v>0</v>
      </c>
      <c r="T323" s="143">
        <v>0</v>
      </c>
      <c r="U323" s="143">
        <v>0</v>
      </c>
      <c r="V323" s="143">
        <v>0</v>
      </c>
      <c r="W323" s="143">
        <v>1912174</v>
      </c>
      <c r="X323" s="143">
        <v>0</v>
      </c>
      <c r="Y323" s="143">
        <v>0</v>
      </c>
      <c r="Z323" s="143">
        <v>0</v>
      </c>
      <c r="AA323" s="143">
        <v>0</v>
      </c>
      <c r="AB323" s="143">
        <v>1277871</v>
      </c>
      <c r="AC323" s="143">
        <v>0</v>
      </c>
      <c r="AD323" s="143">
        <v>0</v>
      </c>
      <c r="AE323" s="143">
        <v>0</v>
      </c>
      <c r="AF323" s="143">
        <v>0</v>
      </c>
      <c r="AG323" s="143">
        <v>558469</v>
      </c>
      <c r="AH323" s="143">
        <v>0</v>
      </c>
      <c r="AI323" s="143">
        <v>0</v>
      </c>
      <c r="AJ323" s="143">
        <v>0</v>
      </c>
      <c r="AK323" s="143">
        <v>0</v>
      </c>
      <c r="AL323" s="143">
        <v>499400</v>
      </c>
      <c r="AM323" s="143">
        <v>0</v>
      </c>
      <c r="AN323" s="143">
        <v>0</v>
      </c>
      <c r="AO323" s="143">
        <v>0</v>
      </c>
      <c r="AP323" s="143">
        <v>0</v>
      </c>
      <c r="AQ323" s="143">
        <v>-1207412</v>
      </c>
      <c r="AR323" s="143">
        <v>0</v>
      </c>
      <c r="AS323" s="143">
        <v>0</v>
      </c>
      <c r="AT323" s="143">
        <v>0</v>
      </c>
      <c r="AU323" s="143">
        <v>0</v>
      </c>
      <c r="AV323" s="143">
        <v>5322483</v>
      </c>
      <c r="AW323" s="143">
        <v>0</v>
      </c>
      <c r="AX323" s="143">
        <v>0</v>
      </c>
      <c r="AY323" s="143">
        <v>0</v>
      </c>
      <c r="AZ323" s="143">
        <v>0</v>
      </c>
      <c r="BA323" s="143">
        <v>331165</v>
      </c>
      <c r="BB323" s="143">
        <v>0</v>
      </c>
      <c r="BC323" s="143">
        <v>0</v>
      </c>
      <c r="BD323" s="143">
        <v>0</v>
      </c>
      <c r="BE323" s="143">
        <v>0</v>
      </c>
      <c r="BF323" s="143">
        <v>817134</v>
      </c>
      <c r="BG323" s="143">
        <v>0</v>
      </c>
      <c r="BH323" s="143">
        <v>0</v>
      </c>
      <c r="BI323" s="143">
        <v>0</v>
      </c>
      <c r="BJ323" s="143">
        <v>0</v>
      </c>
      <c r="BK323" s="143">
        <v>-4292373</v>
      </c>
      <c r="BL323" s="143">
        <v>0</v>
      </c>
      <c r="BM323" s="143">
        <v>0</v>
      </c>
      <c r="BN323" s="143">
        <v>0</v>
      </c>
      <c r="BO323" s="143">
        <v>0</v>
      </c>
      <c r="BP323" s="143">
        <v>-2870549</v>
      </c>
      <c r="BQ323" s="143">
        <v>0</v>
      </c>
      <c r="BR323" s="143">
        <v>0</v>
      </c>
      <c r="BS323" s="143">
        <v>0</v>
      </c>
      <c r="BT323" s="143">
        <v>0</v>
      </c>
      <c r="BU323" s="143">
        <v>12075205</v>
      </c>
      <c r="BV323" s="143">
        <v>0</v>
      </c>
      <c r="BW323" s="143">
        <v>0</v>
      </c>
      <c r="BX323" s="143">
        <v>0</v>
      </c>
      <c r="BY323" s="143">
        <v>8470754</v>
      </c>
      <c r="CA323" s="143" t="e">
        <v>#REF!</v>
      </c>
      <c r="CB323" s="143">
        <v>0</v>
      </c>
    </row>
    <row r="324" spans="13:80" hidden="1" x14ac:dyDescent="0.3">
      <c r="M324" s="143">
        <v>1096857</v>
      </c>
      <c r="N324" s="143">
        <v>0</v>
      </c>
      <c r="O324" s="143">
        <v>0</v>
      </c>
      <c r="P324" s="143">
        <v>0</v>
      </c>
      <c r="Q324" s="143">
        <v>0</v>
      </c>
      <c r="R324" s="143">
        <v>1467064</v>
      </c>
      <c r="S324" s="143">
        <v>0</v>
      </c>
      <c r="T324" s="143">
        <v>0</v>
      </c>
      <c r="U324" s="143">
        <v>0</v>
      </c>
      <c r="V324" s="143">
        <v>0</v>
      </c>
      <c r="W324" s="143">
        <v>1912174</v>
      </c>
      <c r="X324" s="143">
        <v>0</v>
      </c>
      <c r="Y324" s="143">
        <v>0</v>
      </c>
      <c r="Z324" s="143">
        <v>0</v>
      </c>
      <c r="AA324" s="143">
        <v>0</v>
      </c>
      <c r="AB324" s="143">
        <v>1277871</v>
      </c>
      <c r="AC324" s="143">
        <v>0</v>
      </c>
      <c r="AD324" s="143">
        <v>0</v>
      </c>
      <c r="AE324" s="143">
        <v>0</v>
      </c>
      <c r="AF324" s="143">
        <v>0</v>
      </c>
      <c r="AG324" s="143">
        <v>558469</v>
      </c>
      <c r="AH324" s="143">
        <v>0</v>
      </c>
      <c r="AI324" s="143">
        <v>0</v>
      </c>
      <c r="AJ324" s="143">
        <v>0</v>
      </c>
      <c r="AK324" s="143">
        <v>0</v>
      </c>
      <c r="AL324" s="143">
        <v>499400</v>
      </c>
      <c r="AM324" s="143">
        <v>0</v>
      </c>
      <c r="AN324" s="143">
        <v>0</v>
      </c>
      <c r="AO324" s="143">
        <v>0</v>
      </c>
      <c r="AP324" s="143">
        <v>0</v>
      </c>
      <c r="AQ324" s="143">
        <v>-1207412</v>
      </c>
      <c r="AR324" s="143">
        <v>0</v>
      </c>
      <c r="AS324" s="143">
        <v>0</v>
      </c>
      <c r="AT324" s="143">
        <v>0</v>
      </c>
      <c r="AU324" s="143">
        <v>0</v>
      </c>
      <c r="AV324" s="143">
        <v>5322483</v>
      </c>
      <c r="AW324" s="143">
        <v>0</v>
      </c>
      <c r="AX324" s="143">
        <v>0</v>
      </c>
      <c r="AY324" s="143">
        <v>0</v>
      </c>
      <c r="AZ324" s="143">
        <v>0</v>
      </c>
      <c r="BA324" s="143">
        <v>331165</v>
      </c>
      <c r="BB324" s="143">
        <v>0</v>
      </c>
      <c r="BC324" s="143">
        <v>0</v>
      </c>
      <c r="BD324" s="143">
        <v>0</v>
      </c>
      <c r="BE324" s="143">
        <v>0</v>
      </c>
      <c r="BF324" s="143">
        <v>817134</v>
      </c>
      <c r="BG324" s="143">
        <v>0</v>
      </c>
      <c r="BH324" s="143">
        <v>0</v>
      </c>
      <c r="BI324" s="143">
        <v>0</v>
      </c>
      <c r="BJ324" s="143">
        <v>0</v>
      </c>
      <c r="BK324" s="143">
        <v>-4292373</v>
      </c>
      <c r="BL324" s="143">
        <v>0</v>
      </c>
      <c r="BM324" s="143">
        <v>0</v>
      </c>
      <c r="BN324" s="143">
        <v>0</v>
      </c>
      <c r="BO324" s="143">
        <v>0</v>
      </c>
      <c r="BP324" s="143">
        <v>-2870549</v>
      </c>
      <c r="BQ324" s="143">
        <v>0</v>
      </c>
      <c r="BR324" s="143">
        <v>0</v>
      </c>
      <c r="BS324" s="143">
        <v>0</v>
      </c>
      <c r="BT324" s="143">
        <v>0</v>
      </c>
      <c r="BU324" s="143">
        <v>12075205</v>
      </c>
      <c r="BV324" s="143">
        <v>0</v>
      </c>
      <c r="BW324" s="143">
        <v>0</v>
      </c>
      <c r="BX324" s="143">
        <v>0</v>
      </c>
      <c r="BY324" s="143">
        <v>8470754</v>
      </c>
      <c r="CA324" s="143" t="e">
        <v>#REF!</v>
      </c>
      <c r="CB324" s="143">
        <v>0</v>
      </c>
    </row>
    <row r="325" spans="13:80" hidden="1" x14ac:dyDescent="0.3">
      <c r="M325" s="143">
        <v>0</v>
      </c>
      <c r="N325" s="143">
        <v>0</v>
      </c>
      <c r="O325" s="143">
        <v>0</v>
      </c>
      <c r="P325" s="143">
        <v>0</v>
      </c>
      <c r="Q325" s="143">
        <v>0</v>
      </c>
      <c r="R325" s="143">
        <v>0</v>
      </c>
      <c r="S325" s="143">
        <v>0</v>
      </c>
      <c r="T325" s="143">
        <v>0</v>
      </c>
      <c r="U325" s="143">
        <v>0</v>
      </c>
      <c r="V325" s="143">
        <v>0</v>
      </c>
      <c r="W325" s="143">
        <v>0</v>
      </c>
      <c r="X325" s="143">
        <v>0</v>
      </c>
      <c r="Y325" s="143">
        <v>0</v>
      </c>
      <c r="Z325" s="143">
        <v>0</v>
      </c>
      <c r="AA325" s="143">
        <v>0</v>
      </c>
      <c r="AB325" s="143">
        <v>0</v>
      </c>
      <c r="AC325" s="143">
        <v>0</v>
      </c>
      <c r="AD325" s="143">
        <v>0</v>
      </c>
      <c r="AE325" s="143">
        <v>0</v>
      </c>
      <c r="AF325" s="143">
        <v>0</v>
      </c>
      <c r="AG325" s="143">
        <v>0</v>
      </c>
      <c r="AH325" s="143">
        <v>0</v>
      </c>
      <c r="AI325" s="143">
        <v>0</v>
      </c>
      <c r="AJ325" s="143">
        <v>0</v>
      </c>
      <c r="AK325" s="143">
        <v>0</v>
      </c>
      <c r="AL325" s="143">
        <v>0</v>
      </c>
      <c r="AM325" s="143">
        <v>0</v>
      </c>
      <c r="AN325" s="143">
        <v>0</v>
      </c>
      <c r="AO325" s="143">
        <v>0</v>
      </c>
      <c r="AP325" s="143">
        <v>0</v>
      </c>
      <c r="AQ325" s="143">
        <v>0</v>
      </c>
      <c r="AR325" s="143">
        <v>0</v>
      </c>
      <c r="AS325" s="143">
        <v>0</v>
      </c>
      <c r="AT325" s="143">
        <v>0</v>
      </c>
      <c r="AU325" s="143">
        <v>0</v>
      </c>
      <c r="AV325" s="143">
        <v>0</v>
      </c>
      <c r="AW325" s="143">
        <v>0</v>
      </c>
      <c r="AX325" s="143">
        <v>0</v>
      </c>
      <c r="AY325" s="143">
        <v>0</v>
      </c>
      <c r="AZ325" s="143">
        <v>0</v>
      </c>
      <c r="BA325" s="143">
        <v>0</v>
      </c>
      <c r="BB325" s="143">
        <v>0</v>
      </c>
      <c r="BC325" s="143">
        <v>0</v>
      </c>
      <c r="BD325" s="143">
        <v>0</v>
      </c>
      <c r="BE325" s="143">
        <v>0</v>
      </c>
      <c r="BF325" s="143">
        <v>0</v>
      </c>
      <c r="BG325" s="143">
        <v>0</v>
      </c>
      <c r="BH325" s="143">
        <v>0</v>
      </c>
      <c r="BI325" s="143">
        <v>0</v>
      </c>
      <c r="BJ325" s="143">
        <v>0</v>
      </c>
      <c r="BK325" s="143">
        <v>0</v>
      </c>
      <c r="BL325" s="143">
        <v>0</v>
      </c>
      <c r="BM325" s="143">
        <v>0</v>
      </c>
      <c r="BN325" s="143">
        <v>0</v>
      </c>
      <c r="BO325" s="143">
        <v>0</v>
      </c>
      <c r="BP325" s="143">
        <v>0</v>
      </c>
      <c r="BQ325" s="143">
        <v>0</v>
      </c>
      <c r="BR325" s="143">
        <v>0</v>
      </c>
      <c r="BS325" s="143">
        <v>0</v>
      </c>
      <c r="BT325" s="143">
        <v>0</v>
      </c>
      <c r="BU325" s="143">
        <v>0</v>
      </c>
      <c r="BV325" s="143">
        <v>0</v>
      </c>
      <c r="BW325" s="143">
        <v>0</v>
      </c>
      <c r="BX325" s="143">
        <v>0</v>
      </c>
      <c r="BY325" s="143">
        <v>0</v>
      </c>
      <c r="CA325" s="143" t="e">
        <v>#REF!</v>
      </c>
      <c r="CB325" s="143">
        <v>0</v>
      </c>
    </row>
    <row r="326" spans="13:80" hidden="1" x14ac:dyDescent="0.3">
      <c r="M326" s="143">
        <v>0</v>
      </c>
      <c r="N326" s="143">
        <v>0</v>
      </c>
      <c r="O326" s="143">
        <v>0</v>
      </c>
      <c r="P326" s="143">
        <v>0</v>
      </c>
      <c r="Q326" s="143">
        <v>0</v>
      </c>
      <c r="R326" s="143">
        <v>0</v>
      </c>
      <c r="S326" s="143">
        <v>0</v>
      </c>
      <c r="T326" s="143">
        <v>0</v>
      </c>
      <c r="U326" s="143">
        <v>0</v>
      </c>
      <c r="V326" s="143">
        <v>0</v>
      </c>
      <c r="W326" s="143">
        <v>0</v>
      </c>
      <c r="X326" s="143">
        <v>0</v>
      </c>
      <c r="Y326" s="143">
        <v>0</v>
      </c>
      <c r="Z326" s="143">
        <v>0</v>
      </c>
      <c r="AA326" s="143">
        <v>0</v>
      </c>
      <c r="AB326" s="143">
        <v>0</v>
      </c>
      <c r="AC326" s="143">
        <v>0</v>
      </c>
      <c r="AD326" s="143">
        <v>0</v>
      </c>
      <c r="AE326" s="143">
        <v>0</v>
      </c>
      <c r="AF326" s="143">
        <v>0</v>
      </c>
      <c r="AG326" s="143">
        <v>0</v>
      </c>
      <c r="AH326" s="143">
        <v>0</v>
      </c>
      <c r="AI326" s="143">
        <v>0</v>
      </c>
      <c r="AJ326" s="143">
        <v>0</v>
      </c>
      <c r="AK326" s="143">
        <v>0</v>
      </c>
      <c r="AL326" s="143">
        <v>0</v>
      </c>
      <c r="AM326" s="143">
        <v>0</v>
      </c>
      <c r="AN326" s="143">
        <v>0</v>
      </c>
      <c r="AO326" s="143">
        <v>0</v>
      </c>
      <c r="AP326" s="143">
        <v>0</v>
      </c>
      <c r="AQ326" s="143">
        <v>0</v>
      </c>
      <c r="AR326" s="143">
        <v>0</v>
      </c>
      <c r="AS326" s="143">
        <v>0</v>
      </c>
      <c r="AT326" s="143">
        <v>0</v>
      </c>
      <c r="AU326" s="143">
        <v>0</v>
      </c>
      <c r="AV326" s="143">
        <v>0</v>
      </c>
      <c r="AW326" s="143">
        <v>0</v>
      </c>
      <c r="AX326" s="143">
        <v>0</v>
      </c>
      <c r="AY326" s="143">
        <v>0</v>
      </c>
      <c r="AZ326" s="143">
        <v>0</v>
      </c>
      <c r="BA326" s="143">
        <v>0</v>
      </c>
      <c r="BB326" s="143">
        <v>0</v>
      </c>
      <c r="BC326" s="143">
        <v>0</v>
      </c>
      <c r="BD326" s="143">
        <v>0</v>
      </c>
      <c r="BE326" s="143">
        <v>0</v>
      </c>
      <c r="BF326" s="143">
        <v>0</v>
      </c>
      <c r="BG326" s="143">
        <v>0</v>
      </c>
      <c r="BH326" s="143">
        <v>0</v>
      </c>
      <c r="BI326" s="143">
        <v>0</v>
      </c>
      <c r="BJ326" s="143">
        <v>0</v>
      </c>
      <c r="BK326" s="143">
        <v>0</v>
      </c>
      <c r="BL326" s="143">
        <v>0</v>
      </c>
      <c r="BM326" s="143">
        <v>0</v>
      </c>
      <c r="BN326" s="143">
        <v>0</v>
      </c>
      <c r="BO326" s="143">
        <v>0</v>
      </c>
      <c r="BP326" s="143">
        <v>0</v>
      </c>
      <c r="BQ326" s="143">
        <v>0</v>
      </c>
      <c r="BR326" s="143">
        <v>0</v>
      </c>
      <c r="BS326" s="143">
        <v>0</v>
      </c>
      <c r="BT326" s="143">
        <v>0</v>
      </c>
      <c r="BU326" s="143">
        <v>0</v>
      </c>
      <c r="BV326" s="143">
        <v>0</v>
      </c>
      <c r="BW326" s="143">
        <v>0</v>
      </c>
      <c r="BX326" s="143">
        <v>0</v>
      </c>
      <c r="BY326" s="143">
        <v>0</v>
      </c>
      <c r="CA326" s="143" t="e">
        <v>#REF!</v>
      </c>
      <c r="CB326" s="143">
        <v>0</v>
      </c>
    </row>
    <row r="327" spans="13:80" hidden="1" x14ac:dyDescent="0.3">
      <c r="M327" s="143">
        <v>0</v>
      </c>
      <c r="N327" s="143">
        <v>0</v>
      </c>
      <c r="O327" s="143">
        <v>0</v>
      </c>
      <c r="P327" s="143">
        <v>0</v>
      </c>
      <c r="Q327" s="143">
        <v>0</v>
      </c>
      <c r="R327" s="143">
        <v>0</v>
      </c>
      <c r="S327" s="143">
        <v>0</v>
      </c>
      <c r="T327" s="143">
        <v>0</v>
      </c>
      <c r="U327" s="143">
        <v>0</v>
      </c>
      <c r="V327" s="143">
        <v>0</v>
      </c>
      <c r="W327" s="143">
        <v>0</v>
      </c>
      <c r="X327" s="143">
        <v>0</v>
      </c>
      <c r="Y327" s="143">
        <v>0</v>
      </c>
      <c r="Z327" s="143">
        <v>0</v>
      </c>
      <c r="AA327" s="143">
        <v>0</v>
      </c>
      <c r="AB327" s="143">
        <v>0</v>
      </c>
      <c r="AC327" s="143">
        <v>0</v>
      </c>
      <c r="AD327" s="143">
        <v>0</v>
      </c>
      <c r="AE327" s="143">
        <v>0</v>
      </c>
      <c r="AF327" s="143">
        <v>0</v>
      </c>
      <c r="AG327" s="143">
        <v>0</v>
      </c>
      <c r="AH327" s="143">
        <v>0</v>
      </c>
      <c r="AI327" s="143">
        <v>0</v>
      </c>
      <c r="AJ327" s="143">
        <v>0</v>
      </c>
      <c r="AK327" s="143">
        <v>0</v>
      </c>
      <c r="AL327" s="143">
        <v>0</v>
      </c>
      <c r="AM327" s="143">
        <v>0</v>
      </c>
      <c r="AN327" s="143">
        <v>0</v>
      </c>
      <c r="AO327" s="143">
        <v>0</v>
      </c>
      <c r="AP327" s="143">
        <v>0</v>
      </c>
      <c r="AQ327" s="143">
        <v>0</v>
      </c>
      <c r="AR327" s="143">
        <v>0</v>
      </c>
      <c r="AS327" s="143">
        <v>0</v>
      </c>
      <c r="AT327" s="143">
        <v>0</v>
      </c>
      <c r="AU327" s="143">
        <v>0</v>
      </c>
      <c r="AV327" s="143">
        <v>0</v>
      </c>
      <c r="AW327" s="143">
        <v>0</v>
      </c>
      <c r="AX327" s="143">
        <v>0</v>
      </c>
      <c r="AY327" s="143">
        <v>0</v>
      </c>
      <c r="AZ327" s="143">
        <v>0</v>
      </c>
      <c r="BA327" s="143">
        <v>0</v>
      </c>
      <c r="BB327" s="143">
        <v>0</v>
      </c>
      <c r="BC327" s="143">
        <v>0</v>
      </c>
      <c r="BD327" s="143">
        <v>0</v>
      </c>
      <c r="BE327" s="143">
        <v>0</v>
      </c>
      <c r="BF327" s="143">
        <v>0</v>
      </c>
      <c r="BG327" s="143">
        <v>0</v>
      </c>
      <c r="BH327" s="143">
        <v>0</v>
      </c>
      <c r="BI327" s="143">
        <v>0</v>
      </c>
      <c r="BJ327" s="143">
        <v>0</v>
      </c>
      <c r="BK327" s="143">
        <v>0</v>
      </c>
      <c r="BL327" s="143">
        <v>0</v>
      </c>
      <c r="BM327" s="143">
        <v>0</v>
      </c>
      <c r="BN327" s="143">
        <v>0</v>
      </c>
      <c r="BO327" s="143">
        <v>0</v>
      </c>
      <c r="BP327" s="143">
        <v>0</v>
      </c>
      <c r="BQ327" s="143">
        <v>0</v>
      </c>
      <c r="BR327" s="143">
        <v>0</v>
      </c>
      <c r="BS327" s="143">
        <v>0</v>
      </c>
      <c r="BT327" s="143">
        <v>0</v>
      </c>
      <c r="BU327" s="143">
        <v>0</v>
      </c>
      <c r="BV327" s="143">
        <v>0</v>
      </c>
      <c r="BW327" s="143">
        <v>0</v>
      </c>
      <c r="BX327" s="143">
        <v>0</v>
      </c>
      <c r="BY327" s="143">
        <v>0</v>
      </c>
      <c r="CA327" s="143" t="e">
        <v>#REF!</v>
      </c>
      <c r="CB327" s="143">
        <v>0</v>
      </c>
    </row>
    <row r="328" spans="13:80" hidden="1" x14ac:dyDescent="0.3">
      <c r="M328" s="143">
        <v>0</v>
      </c>
      <c r="N328" s="143">
        <v>0</v>
      </c>
      <c r="O328" s="143">
        <v>0</v>
      </c>
      <c r="P328" s="143">
        <v>0</v>
      </c>
      <c r="Q328" s="143">
        <v>0</v>
      </c>
      <c r="R328" s="143">
        <v>0</v>
      </c>
      <c r="S328" s="143">
        <v>0</v>
      </c>
      <c r="T328" s="143">
        <v>0</v>
      </c>
      <c r="U328" s="143">
        <v>0</v>
      </c>
      <c r="V328" s="143">
        <v>0</v>
      </c>
      <c r="W328" s="143">
        <v>0</v>
      </c>
      <c r="X328" s="143">
        <v>0</v>
      </c>
      <c r="Y328" s="143">
        <v>0</v>
      </c>
      <c r="Z328" s="143">
        <v>0</v>
      </c>
      <c r="AA328" s="143">
        <v>0</v>
      </c>
      <c r="AB328" s="143">
        <v>0</v>
      </c>
      <c r="AC328" s="143">
        <v>0</v>
      </c>
      <c r="AD328" s="143">
        <v>0</v>
      </c>
      <c r="AE328" s="143">
        <v>0</v>
      </c>
      <c r="AF328" s="143">
        <v>0</v>
      </c>
      <c r="AG328" s="143">
        <v>0</v>
      </c>
      <c r="AH328" s="143">
        <v>0</v>
      </c>
      <c r="AI328" s="143">
        <v>0</v>
      </c>
      <c r="AJ328" s="143">
        <v>0</v>
      </c>
      <c r="AK328" s="143">
        <v>0</v>
      </c>
      <c r="AL328" s="143">
        <v>0</v>
      </c>
      <c r="AM328" s="143">
        <v>0</v>
      </c>
      <c r="AN328" s="143">
        <v>0</v>
      </c>
      <c r="AO328" s="143">
        <v>0</v>
      </c>
      <c r="AP328" s="143">
        <v>0</v>
      </c>
      <c r="AQ328" s="143">
        <v>0</v>
      </c>
      <c r="AR328" s="143">
        <v>0</v>
      </c>
      <c r="AS328" s="143">
        <v>0</v>
      </c>
      <c r="AT328" s="143">
        <v>0</v>
      </c>
      <c r="AU328" s="143">
        <v>0</v>
      </c>
      <c r="AV328" s="143">
        <v>0</v>
      </c>
      <c r="AW328" s="143">
        <v>0</v>
      </c>
      <c r="AX328" s="143">
        <v>0</v>
      </c>
      <c r="AY328" s="143">
        <v>0</v>
      </c>
      <c r="AZ328" s="143">
        <v>0</v>
      </c>
      <c r="BA328" s="143">
        <v>0</v>
      </c>
      <c r="BB328" s="143">
        <v>0</v>
      </c>
      <c r="BC328" s="143">
        <v>0</v>
      </c>
      <c r="BD328" s="143">
        <v>0</v>
      </c>
      <c r="BE328" s="143">
        <v>0</v>
      </c>
      <c r="BF328" s="143">
        <v>0</v>
      </c>
      <c r="BG328" s="143">
        <v>0</v>
      </c>
      <c r="BH328" s="143">
        <v>0</v>
      </c>
      <c r="BI328" s="143">
        <v>0</v>
      </c>
      <c r="BJ328" s="143">
        <v>0</v>
      </c>
      <c r="BK328" s="143">
        <v>0</v>
      </c>
      <c r="BL328" s="143">
        <v>0</v>
      </c>
      <c r="BM328" s="143">
        <v>0</v>
      </c>
      <c r="BN328" s="143">
        <v>0</v>
      </c>
      <c r="BO328" s="143">
        <v>0</v>
      </c>
      <c r="BP328" s="143">
        <v>0</v>
      </c>
      <c r="BQ328" s="143">
        <v>0</v>
      </c>
      <c r="BR328" s="143">
        <v>0</v>
      </c>
      <c r="BS328" s="143">
        <v>0</v>
      </c>
      <c r="BT328" s="143">
        <v>0</v>
      </c>
      <c r="BU328" s="143">
        <v>0</v>
      </c>
      <c r="BV328" s="143">
        <v>0</v>
      </c>
      <c r="BW328" s="143">
        <v>0</v>
      </c>
      <c r="BX328" s="143">
        <v>0</v>
      </c>
      <c r="BY328" s="143">
        <v>0</v>
      </c>
      <c r="CA328" s="143" t="e">
        <v>#REF!</v>
      </c>
      <c r="CB328" s="143">
        <v>0</v>
      </c>
    </row>
    <row r="329" spans="13:80" hidden="1" x14ac:dyDescent="0.3">
      <c r="M329" s="143">
        <v>0</v>
      </c>
      <c r="N329" s="143">
        <v>0</v>
      </c>
      <c r="O329" s="143">
        <v>0</v>
      </c>
      <c r="P329" s="143">
        <v>0</v>
      </c>
      <c r="Q329" s="143">
        <v>0</v>
      </c>
      <c r="R329" s="143">
        <v>0</v>
      </c>
      <c r="S329" s="143">
        <v>0</v>
      </c>
      <c r="T329" s="143">
        <v>0</v>
      </c>
      <c r="U329" s="143">
        <v>0</v>
      </c>
      <c r="V329" s="143">
        <v>0</v>
      </c>
      <c r="W329" s="143">
        <v>0</v>
      </c>
      <c r="X329" s="143">
        <v>0</v>
      </c>
      <c r="Y329" s="143">
        <v>0</v>
      </c>
      <c r="Z329" s="143">
        <v>0</v>
      </c>
      <c r="AA329" s="143">
        <v>0</v>
      </c>
      <c r="AB329" s="143">
        <v>0</v>
      </c>
      <c r="AC329" s="143">
        <v>0</v>
      </c>
      <c r="AD329" s="143">
        <v>0</v>
      </c>
      <c r="AE329" s="143">
        <v>0</v>
      </c>
      <c r="AF329" s="143">
        <v>0</v>
      </c>
      <c r="AG329" s="143">
        <v>0</v>
      </c>
      <c r="AH329" s="143">
        <v>0</v>
      </c>
      <c r="AI329" s="143">
        <v>0</v>
      </c>
      <c r="AJ329" s="143">
        <v>0</v>
      </c>
      <c r="AK329" s="143">
        <v>0</v>
      </c>
      <c r="AL329" s="143">
        <v>277062</v>
      </c>
      <c r="AM329" s="143">
        <v>0</v>
      </c>
      <c r="AN329" s="143">
        <v>0</v>
      </c>
      <c r="AO329" s="143">
        <v>0</v>
      </c>
      <c r="AP329" s="143">
        <v>0</v>
      </c>
      <c r="AQ329" s="143">
        <v>0</v>
      </c>
      <c r="AR329" s="143">
        <v>0</v>
      </c>
      <c r="AS329" s="143">
        <v>0</v>
      </c>
      <c r="AT329" s="143">
        <v>0</v>
      </c>
      <c r="AU329" s="143">
        <v>0</v>
      </c>
      <c r="AV329" s="143">
        <v>0</v>
      </c>
      <c r="AW329" s="143">
        <v>0</v>
      </c>
      <c r="AX329" s="143">
        <v>0</v>
      </c>
      <c r="AY329" s="143">
        <v>0</v>
      </c>
      <c r="AZ329" s="143">
        <v>0</v>
      </c>
      <c r="BA329" s="143">
        <v>0</v>
      </c>
      <c r="BB329" s="143">
        <v>0</v>
      </c>
      <c r="BC329" s="143">
        <v>0</v>
      </c>
      <c r="BD329" s="143">
        <v>0</v>
      </c>
      <c r="BE329" s="143">
        <v>0</v>
      </c>
      <c r="BF329" s="143">
        <v>0</v>
      </c>
      <c r="BG329" s="143">
        <v>0</v>
      </c>
      <c r="BH329" s="143">
        <v>0</v>
      </c>
      <c r="BI329" s="143">
        <v>0</v>
      </c>
      <c r="BJ329" s="143">
        <v>0</v>
      </c>
      <c r="BK329" s="143">
        <v>0</v>
      </c>
      <c r="BL329" s="143">
        <v>0</v>
      </c>
      <c r="BM329" s="143">
        <v>0</v>
      </c>
      <c r="BN329" s="143">
        <v>0</v>
      </c>
      <c r="BO329" s="143">
        <v>0</v>
      </c>
      <c r="BP329" s="143">
        <v>0</v>
      </c>
      <c r="BQ329" s="143">
        <v>0</v>
      </c>
      <c r="BR329" s="143">
        <v>0</v>
      </c>
      <c r="BS329" s="143">
        <v>0</v>
      </c>
      <c r="BT329" s="143">
        <v>0</v>
      </c>
      <c r="BU329" s="143">
        <v>277062</v>
      </c>
      <c r="BV329" s="143">
        <v>0</v>
      </c>
      <c r="BW329" s="143">
        <v>0</v>
      </c>
      <c r="BX329" s="143">
        <v>0</v>
      </c>
      <c r="BY329" s="143">
        <v>0</v>
      </c>
      <c r="CA329" s="143" t="e">
        <v>#REF!</v>
      </c>
      <c r="CB329" s="143">
        <v>0</v>
      </c>
    </row>
    <row r="330" spans="13:80" hidden="1" x14ac:dyDescent="0.3">
      <c r="M330" s="143">
        <v>0</v>
      </c>
      <c r="N330" s="143">
        <v>0</v>
      </c>
      <c r="O330" s="143">
        <v>0</v>
      </c>
      <c r="P330" s="143">
        <v>0</v>
      </c>
      <c r="Q330" s="143">
        <v>0</v>
      </c>
      <c r="R330" s="143">
        <v>0</v>
      </c>
      <c r="S330" s="143">
        <v>0</v>
      </c>
      <c r="T330" s="143">
        <v>0</v>
      </c>
      <c r="U330" s="143">
        <v>0</v>
      </c>
      <c r="V330" s="143">
        <v>0</v>
      </c>
      <c r="W330" s="143">
        <v>0</v>
      </c>
      <c r="X330" s="143">
        <v>0</v>
      </c>
      <c r="Y330" s="143">
        <v>0</v>
      </c>
      <c r="Z330" s="143">
        <v>0</v>
      </c>
      <c r="AA330" s="143">
        <v>0</v>
      </c>
      <c r="AB330" s="143">
        <v>0</v>
      </c>
      <c r="AC330" s="143">
        <v>0</v>
      </c>
      <c r="AD330" s="143">
        <v>0</v>
      </c>
      <c r="AE330" s="143">
        <v>0</v>
      </c>
      <c r="AF330" s="143">
        <v>0</v>
      </c>
      <c r="AG330" s="143">
        <v>0</v>
      </c>
      <c r="AH330" s="143">
        <v>0</v>
      </c>
      <c r="AI330" s="143">
        <v>0</v>
      </c>
      <c r="AJ330" s="143">
        <v>0</v>
      </c>
      <c r="AK330" s="143">
        <v>0</v>
      </c>
      <c r="AL330" s="143">
        <v>277062</v>
      </c>
      <c r="AM330" s="143">
        <v>0</v>
      </c>
      <c r="AN330" s="143">
        <v>0</v>
      </c>
      <c r="AO330" s="143">
        <v>0</v>
      </c>
      <c r="AP330" s="143">
        <v>0</v>
      </c>
      <c r="AQ330" s="143">
        <v>0</v>
      </c>
      <c r="AR330" s="143">
        <v>0</v>
      </c>
      <c r="AS330" s="143">
        <v>0</v>
      </c>
      <c r="AT330" s="143">
        <v>0</v>
      </c>
      <c r="AU330" s="143">
        <v>0</v>
      </c>
      <c r="AV330" s="143">
        <v>0</v>
      </c>
      <c r="AW330" s="143">
        <v>0</v>
      </c>
      <c r="AX330" s="143">
        <v>0</v>
      </c>
      <c r="AY330" s="143">
        <v>0</v>
      </c>
      <c r="AZ330" s="143">
        <v>0</v>
      </c>
      <c r="BA330" s="143">
        <v>0</v>
      </c>
      <c r="BB330" s="143">
        <v>0</v>
      </c>
      <c r="BC330" s="143">
        <v>0</v>
      </c>
      <c r="BD330" s="143">
        <v>0</v>
      </c>
      <c r="BE330" s="143">
        <v>0</v>
      </c>
      <c r="BF330" s="143">
        <v>0</v>
      </c>
      <c r="BG330" s="143">
        <v>0</v>
      </c>
      <c r="BH330" s="143">
        <v>0</v>
      </c>
      <c r="BI330" s="143">
        <v>0</v>
      </c>
      <c r="BJ330" s="143">
        <v>0</v>
      </c>
      <c r="BK330" s="143">
        <v>0</v>
      </c>
      <c r="BL330" s="143">
        <v>0</v>
      </c>
      <c r="BM330" s="143">
        <v>0</v>
      </c>
      <c r="BN330" s="143">
        <v>0</v>
      </c>
      <c r="BO330" s="143">
        <v>0</v>
      </c>
      <c r="BP330" s="143">
        <v>0</v>
      </c>
      <c r="BQ330" s="143">
        <v>0</v>
      </c>
      <c r="BR330" s="143">
        <v>0</v>
      </c>
      <c r="BS330" s="143">
        <v>0</v>
      </c>
      <c r="BT330" s="143">
        <v>0</v>
      </c>
      <c r="BU330" s="143">
        <v>277062</v>
      </c>
      <c r="BV330" s="143">
        <v>0</v>
      </c>
      <c r="BW330" s="143">
        <v>0</v>
      </c>
      <c r="BX330" s="143">
        <v>0</v>
      </c>
      <c r="BY330" s="143">
        <v>0</v>
      </c>
      <c r="CA330" s="143" t="e">
        <v>#REF!</v>
      </c>
      <c r="CB330" s="143">
        <v>0</v>
      </c>
    </row>
    <row r="331" spans="13:80" hidden="1" x14ac:dyDescent="0.3">
      <c r="M331" s="143">
        <v>0</v>
      </c>
      <c r="N331" s="143">
        <v>0</v>
      </c>
      <c r="O331" s="143">
        <v>0</v>
      </c>
      <c r="P331" s="143">
        <v>0</v>
      </c>
      <c r="Q331" s="143">
        <v>0</v>
      </c>
      <c r="R331" s="143">
        <v>0</v>
      </c>
      <c r="S331" s="143">
        <v>0</v>
      </c>
      <c r="T331" s="143">
        <v>0</v>
      </c>
      <c r="U331" s="143">
        <v>0</v>
      </c>
      <c r="V331" s="143">
        <v>0</v>
      </c>
      <c r="W331" s="143">
        <v>0</v>
      </c>
      <c r="X331" s="143">
        <v>0</v>
      </c>
      <c r="Y331" s="143">
        <v>0</v>
      </c>
      <c r="Z331" s="143">
        <v>0</v>
      </c>
      <c r="AA331" s="143">
        <v>0</v>
      </c>
      <c r="AB331" s="143">
        <v>0</v>
      </c>
      <c r="AC331" s="143">
        <v>0</v>
      </c>
      <c r="AD331" s="143">
        <v>0</v>
      </c>
      <c r="AE331" s="143">
        <v>0</v>
      </c>
      <c r="AF331" s="143">
        <v>0</v>
      </c>
      <c r="AG331" s="143">
        <v>0</v>
      </c>
      <c r="AH331" s="143">
        <v>0</v>
      </c>
      <c r="AI331" s="143">
        <v>0</v>
      </c>
      <c r="AJ331" s="143">
        <v>0</v>
      </c>
      <c r="AK331" s="143">
        <v>0</v>
      </c>
      <c r="AL331" s="143">
        <v>0</v>
      </c>
      <c r="AM331" s="143">
        <v>0</v>
      </c>
      <c r="AN331" s="143">
        <v>0</v>
      </c>
      <c r="AO331" s="143">
        <v>0</v>
      </c>
      <c r="AP331" s="143">
        <v>0</v>
      </c>
      <c r="AQ331" s="143">
        <v>0</v>
      </c>
      <c r="AR331" s="143">
        <v>0</v>
      </c>
      <c r="AS331" s="143">
        <v>0</v>
      </c>
      <c r="AT331" s="143">
        <v>0</v>
      </c>
      <c r="AU331" s="143">
        <v>0</v>
      </c>
      <c r="AV331" s="143">
        <v>0</v>
      </c>
      <c r="AW331" s="143">
        <v>0</v>
      </c>
      <c r="AX331" s="143">
        <v>0</v>
      </c>
      <c r="AY331" s="143">
        <v>0</v>
      </c>
      <c r="AZ331" s="143">
        <v>0</v>
      </c>
      <c r="BA331" s="143">
        <v>0</v>
      </c>
      <c r="BB331" s="143">
        <v>0</v>
      </c>
      <c r="BC331" s="143">
        <v>0</v>
      </c>
      <c r="BD331" s="143">
        <v>0</v>
      </c>
      <c r="BE331" s="143">
        <v>0</v>
      </c>
      <c r="BF331" s="143">
        <v>0</v>
      </c>
      <c r="BG331" s="143">
        <v>0</v>
      </c>
      <c r="BH331" s="143">
        <v>0</v>
      </c>
      <c r="BI331" s="143">
        <v>0</v>
      </c>
      <c r="BJ331" s="143">
        <v>0</v>
      </c>
      <c r="BK331" s="143">
        <v>0</v>
      </c>
      <c r="BL331" s="143">
        <v>0</v>
      </c>
      <c r="BM331" s="143">
        <v>0</v>
      </c>
      <c r="BN331" s="143">
        <v>0</v>
      </c>
      <c r="BO331" s="143">
        <v>0</v>
      </c>
      <c r="BP331" s="143">
        <v>0</v>
      </c>
      <c r="BQ331" s="143">
        <v>0</v>
      </c>
      <c r="BR331" s="143">
        <v>0</v>
      </c>
      <c r="BS331" s="143">
        <v>0</v>
      </c>
      <c r="BT331" s="143">
        <v>0</v>
      </c>
      <c r="BU331" s="143">
        <v>0</v>
      </c>
      <c r="BV331" s="143">
        <v>0</v>
      </c>
      <c r="BW331" s="143">
        <v>0</v>
      </c>
      <c r="BX331" s="143">
        <v>0</v>
      </c>
      <c r="BY331" s="143">
        <v>0</v>
      </c>
      <c r="CA331" s="143" t="e">
        <v>#REF!</v>
      </c>
      <c r="CB331" s="143">
        <v>0</v>
      </c>
    </row>
    <row r="332" spans="13:80" hidden="1" x14ac:dyDescent="0.3">
      <c r="M332" s="143">
        <v>0</v>
      </c>
      <c r="N332" s="143">
        <v>0</v>
      </c>
      <c r="O332" s="143">
        <v>0</v>
      </c>
      <c r="P332" s="143">
        <v>0</v>
      </c>
      <c r="Q332" s="143">
        <v>0</v>
      </c>
      <c r="R332" s="143">
        <v>0</v>
      </c>
      <c r="S332" s="143">
        <v>0</v>
      </c>
      <c r="T332" s="143">
        <v>0</v>
      </c>
      <c r="U332" s="143">
        <v>0</v>
      </c>
      <c r="V332" s="143">
        <v>0</v>
      </c>
      <c r="W332" s="143">
        <v>0</v>
      </c>
      <c r="X332" s="143">
        <v>0</v>
      </c>
      <c r="Y332" s="143">
        <v>0</v>
      </c>
      <c r="Z332" s="143">
        <v>0</v>
      </c>
      <c r="AA332" s="143">
        <v>0</v>
      </c>
      <c r="AB332" s="143">
        <v>0</v>
      </c>
      <c r="AC332" s="143">
        <v>0</v>
      </c>
      <c r="AD332" s="143">
        <v>0</v>
      </c>
      <c r="AE332" s="143">
        <v>0</v>
      </c>
      <c r="AF332" s="143">
        <v>0</v>
      </c>
      <c r="AG332" s="143">
        <v>0</v>
      </c>
      <c r="AH332" s="143">
        <v>0</v>
      </c>
      <c r="AI332" s="143">
        <v>0</v>
      </c>
      <c r="AJ332" s="143">
        <v>0</v>
      </c>
      <c r="AK332" s="143">
        <v>0</v>
      </c>
      <c r="AL332" s="143">
        <v>0</v>
      </c>
      <c r="AM332" s="143">
        <v>0</v>
      </c>
      <c r="AN332" s="143">
        <v>0</v>
      </c>
      <c r="AO332" s="143">
        <v>0</v>
      </c>
      <c r="AP332" s="143">
        <v>0</v>
      </c>
      <c r="AQ332" s="143">
        <v>0</v>
      </c>
      <c r="AR332" s="143">
        <v>0</v>
      </c>
      <c r="AS332" s="143">
        <v>0</v>
      </c>
      <c r="AT332" s="143">
        <v>0</v>
      </c>
      <c r="AU332" s="143">
        <v>0</v>
      </c>
      <c r="AV332" s="143">
        <v>0</v>
      </c>
      <c r="AW332" s="143">
        <v>0</v>
      </c>
      <c r="AX332" s="143">
        <v>0</v>
      </c>
      <c r="AY332" s="143">
        <v>0</v>
      </c>
      <c r="AZ332" s="143">
        <v>0</v>
      </c>
      <c r="BA332" s="143">
        <v>0</v>
      </c>
      <c r="BB332" s="143">
        <v>0</v>
      </c>
      <c r="BC332" s="143">
        <v>0</v>
      </c>
      <c r="BD332" s="143">
        <v>0</v>
      </c>
      <c r="BE332" s="143">
        <v>0</v>
      </c>
      <c r="BF332" s="143">
        <v>0</v>
      </c>
      <c r="BG332" s="143">
        <v>0</v>
      </c>
      <c r="BH332" s="143">
        <v>0</v>
      </c>
      <c r="BI332" s="143">
        <v>0</v>
      </c>
      <c r="BJ332" s="143">
        <v>0</v>
      </c>
      <c r="BK332" s="143">
        <v>0</v>
      </c>
      <c r="BL332" s="143">
        <v>0</v>
      </c>
      <c r="BM332" s="143">
        <v>0</v>
      </c>
      <c r="BN332" s="143">
        <v>0</v>
      </c>
      <c r="BO332" s="143">
        <v>0</v>
      </c>
      <c r="BP332" s="143">
        <v>0</v>
      </c>
      <c r="BQ332" s="143">
        <v>0</v>
      </c>
      <c r="BR332" s="143">
        <v>0</v>
      </c>
      <c r="BS332" s="143">
        <v>0</v>
      </c>
      <c r="BT332" s="143">
        <v>0</v>
      </c>
      <c r="BU332" s="143">
        <v>0</v>
      </c>
      <c r="BV332" s="143">
        <v>0</v>
      </c>
      <c r="BW332" s="143">
        <v>0</v>
      </c>
      <c r="BX332" s="143">
        <v>0</v>
      </c>
      <c r="BY332" s="143">
        <v>0</v>
      </c>
      <c r="CA332" s="143" t="e">
        <v>#REF!</v>
      </c>
      <c r="CB332" s="143">
        <v>0</v>
      </c>
    </row>
    <row r="333" spans="13:80" hidden="1" x14ac:dyDescent="0.3">
      <c r="M333" s="143">
        <v>0</v>
      </c>
      <c r="N333" s="143">
        <v>0</v>
      </c>
      <c r="O333" s="143">
        <v>0</v>
      </c>
      <c r="P333" s="143">
        <v>0</v>
      </c>
      <c r="Q333" s="143">
        <v>0</v>
      </c>
      <c r="R333" s="143">
        <v>0</v>
      </c>
      <c r="S333" s="143">
        <v>0</v>
      </c>
      <c r="T333" s="143">
        <v>0</v>
      </c>
      <c r="U333" s="143">
        <v>0</v>
      </c>
      <c r="V333" s="143">
        <v>0</v>
      </c>
      <c r="W333" s="143">
        <v>0</v>
      </c>
      <c r="X333" s="143">
        <v>0</v>
      </c>
      <c r="Y333" s="143">
        <v>0</v>
      </c>
      <c r="Z333" s="143">
        <v>0</v>
      </c>
      <c r="AA333" s="143">
        <v>0</v>
      </c>
      <c r="AB333" s="143">
        <v>0</v>
      </c>
      <c r="AC333" s="143">
        <v>0</v>
      </c>
      <c r="AD333" s="143">
        <v>0</v>
      </c>
      <c r="AE333" s="143">
        <v>0</v>
      </c>
      <c r="AF333" s="143">
        <v>0</v>
      </c>
      <c r="AG333" s="143">
        <v>0</v>
      </c>
      <c r="AH333" s="143">
        <v>0</v>
      </c>
      <c r="AI333" s="143">
        <v>0</v>
      </c>
      <c r="AJ333" s="143">
        <v>0</v>
      </c>
      <c r="AK333" s="143">
        <v>0</v>
      </c>
      <c r="AL333" s="143">
        <v>0</v>
      </c>
      <c r="AM333" s="143">
        <v>0</v>
      </c>
      <c r="AN333" s="143">
        <v>0</v>
      </c>
      <c r="AO333" s="143">
        <v>0</v>
      </c>
      <c r="AP333" s="143">
        <v>0</v>
      </c>
      <c r="AQ333" s="143">
        <v>0</v>
      </c>
      <c r="AR333" s="143">
        <v>0</v>
      </c>
      <c r="AS333" s="143">
        <v>0</v>
      </c>
      <c r="AT333" s="143">
        <v>0</v>
      </c>
      <c r="AU333" s="143">
        <v>0</v>
      </c>
      <c r="AV333" s="143">
        <v>0</v>
      </c>
      <c r="AW333" s="143">
        <v>0</v>
      </c>
      <c r="AX333" s="143">
        <v>0</v>
      </c>
      <c r="AY333" s="143">
        <v>0</v>
      </c>
      <c r="AZ333" s="143">
        <v>0</v>
      </c>
      <c r="BA333" s="143">
        <v>0</v>
      </c>
      <c r="BB333" s="143">
        <v>0</v>
      </c>
      <c r="BC333" s="143">
        <v>0</v>
      </c>
      <c r="BD333" s="143">
        <v>0</v>
      </c>
      <c r="BE333" s="143">
        <v>0</v>
      </c>
      <c r="BF333" s="143">
        <v>0</v>
      </c>
      <c r="BG333" s="143">
        <v>0</v>
      </c>
      <c r="BH333" s="143">
        <v>0</v>
      </c>
      <c r="BI333" s="143">
        <v>0</v>
      </c>
      <c r="BJ333" s="143">
        <v>0</v>
      </c>
      <c r="BK333" s="143">
        <v>0</v>
      </c>
      <c r="BL333" s="143">
        <v>0</v>
      </c>
      <c r="BM333" s="143">
        <v>0</v>
      </c>
      <c r="BN333" s="143">
        <v>0</v>
      </c>
      <c r="BO333" s="143">
        <v>0</v>
      </c>
      <c r="BP333" s="143">
        <v>0</v>
      </c>
      <c r="BQ333" s="143">
        <v>0</v>
      </c>
      <c r="BR333" s="143">
        <v>0</v>
      </c>
      <c r="BS333" s="143">
        <v>0</v>
      </c>
      <c r="BT333" s="143">
        <v>0</v>
      </c>
      <c r="BU333" s="143">
        <v>0</v>
      </c>
      <c r="BV333" s="143">
        <v>0</v>
      </c>
      <c r="BW333" s="143">
        <v>0</v>
      </c>
      <c r="BX333" s="143">
        <v>0</v>
      </c>
      <c r="BY333" s="143">
        <v>0</v>
      </c>
      <c r="CA333" s="143" t="e">
        <v>#REF!</v>
      </c>
      <c r="CB333" s="143">
        <v>0</v>
      </c>
    </row>
    <row r="334" spans="13:80" hidden="1" x14ac:dyDescent="0.3">
      <c r="M334" s="143">
        <v>0</v>
      </c>
      <c r="N334" s="143">
        <v>0</v>
      </c>
      <c r="O334" s="143">
        <v>0</v>
      </c>
      <c r="P334" s="143">
        <v>0</v>
      </c>
      <c r="Q334" s="143">
        <v>0</v>
      </c>
      <c r="R334" s="143">
        <v>0</v>
      </c>
      <c r="S334" s="143">
        <v>0</v>
      </c>
      <c r="T334" s="143">
        <v>0</v>
      </c>
      <c r="U334" s="143">
        <v>0</v>
      </c>
      <c r="V334" s="143">
        <v>0</v>
      </c>
      <c r="W334" s="143">
        <v>0</v>
      </c>
      <c r="X334" s="143">
        <v>0</v>
      </c>
      <c r="Y334" s="143">
        <v>0</v>
      </c>
      <c r="Z334" s="143">
        <v>0</v>
      </c>
      <c r="AA334" s="143">
        <v>0</v>
      </c>
      <c r="AB334" s="143">
        <v>0</v>
      </c>
      <c r="AC334" s="143">
        <v>0</v>
      </c>
      <c r="AD334" s="143">
        <v>0</v>
      </c>
      <c r="AE334" s="143">
        <v>0</v>
      </c>
      <c r="AF334" s="143">
        <v>0</v>
      </c>
      <c r="AG334" s="143">
        <v>0</v>
      </c>
      <c r="AH334" s="143">
        <v>0</v>
      </c>
      <c r="AI334" s="143">
        <v>0</v>
      </c>
      <c r="AJ334" s="143">
        <v>0</v>
      </c>
      <c r="AK334" s="143">
        <v>0</v>
      </c>
      <c r="AL334" s="143">
        <v>0</v>
      </c>
      <c r="AM334" s="143">
        <v>0</v>
      </c>
      <c r="AN334" s="143">
        <v>0</v>
      </c>
      <c r="AO334" s="143">
        <v>0</v>
      </c>
      <c r="AP334" s="143">
        <v>0</v>
      </c>
      <c r="AQ334" s="143">
        <v>0</v>
      </c>
      <c r="AR334" s="143">
        <v>0</v>
      </c>
      <c r="AS334" s="143">
        <v>0</v>
      </c>
      <c r="AT334" s="143">
        <v>0</v>
      </c>
      <c r="AU334" s="143">
        <v>0</v>
      </c>
      <c r="AV334" s="143">
        <v>0</v>
      </c>
      <c r="AW334" s="143">
        <v>0</v>
      </c>
      <c r="AX334" s="143">
        <v>0</v>
      </c>
      <c r="AY334" s="143">
        <v>0</v>
      </c>
      <c r="AZ334" s="143">
        <v>0</v>
      </c>
      <c r="BA334" s="143">
        <v>0</v>
      </c>
      <c r="BB334" s="143">
        <v>0</v>
      </c>
      <c r="BC334" s="143">
        <v>0</v>
      </c>
      <c r="BD334" s="143">
        <v>0</v>
      </c>
      <c r="BE334" s="143">
        <v>0</v>
      </c>
      <c r="BF334" s="143">
        <v>0</v>
      </c>
      <c r="BG334" s="143">
        <v>0</v>
      </c>
      <c r="BH334" s="143">
        <v>0</v>
      </c>
      <c r="BI334" s="143">
        <v>0</v>
      </c>
      <c r="BJ334" s="143">
        <v>0</v>
      </c>
      <c r="BK334" s="143">
        <v>0</v>
      </c>
      <c r="BL334" s="143">
        <v>0</v>
      </c>
      <c r="BM334" s="143">
        <v>0</v>
      </c>
      <c r="BN334" s="143">
        <v>0</v>
      </c>
      <c r="BO334" s="143">
        <v>0</v>
      </c>
      <c r="BP334" s="143">
        <v>0</v>
      </c>
      <c r="BQ334" s="143">
        <v>0</v>
      </c>
      <c r="BR334" s="143">
        <v>0</v>
      </c>
      <c r="BS334" s="143">
        <v>0</v>
      </c>
      <c r="BT334" s="143">
        <v>0</v>
      </c>
      <c r="BU334" s="143">
        <v>0</v>
      </c>
      <c r="BV334" s="143">
        <v>0</v>
      </c>
      <c r="BW334" s="143">
        <v>0</v>
      </c>
      <c r="BX334" s="143">
        <v>0</v>
      </c>
      <c r="BY334" s="143">
        <v>0</v>
      </c>
      <c r="CA334" s="143" t="e">
        <v>#REF!</v>
      </c>
      <c r="CB334" s="143">
        <v>0</v>
      </c>
    </row>
    <row r="335" spans="13:80" hidden="1" x14ac:dyDescent="0.3">
      <c r="M335" s="143">
        <v>-359624</v>
      </c>
      <c r="N335" s="143">
        <v>0</v>
      </c>
      <c r="O335" s="143">
        <v>0</v>
      </c>
      <c r="P335" s="143">
        <v>0</v>
      </c>
      <c r="Q335" s="143">
        <v>0</v>
      </c>
      <c r="R335" s="143">
        <v>157530</v>
      </c>
      <c r="S335" s="143">
        <v>0</v>
      </c>
      <c r="T335" s="143">
        <v>0</v>
      </c>
      <c r="U335" s="143">
        <v>0</v>
      </c>
      <c r="V335" s="143">
        <v>0</v>
      </c>
      <c r="W335" s="143">
        <v>0</v>
      </c>
      <c r="X335" s="143">
        <v>0</v>
      </c>
      <c r="Y335" s="143">
        <v>0</v>
      </c>
      <c r="Z335" s="143">
        <v>0</v>
      </c>
      <c r="AA335" s="143">
        <v>0</v>
      </c>
      <c r="AB335" s="143">
        <v>21955</v>
      </c>
      <c r="AC335" s="143">
        <v>0</v>
      </c>
      <c r="AD335" s="143">
        <v>0</v>
      </c>
      <c r="AE335" s="143">
        <v>0</v>
      </c>
      <c r="AF335" s="143">
        <v>0</v>
      </c>
      <c r="AG335" s="143">
        <v>0</v>
      </c>
      <c r="AH335" s="143">
        <v>0</v>
      </c>
      <c r="AI335" s="143">
        <v>0</v>
      </c>
      <c r="AJ335" s="143">
        <v>0</v>
      </c>
      <c r="AK335" s="143">
        <v>0</v>
      </c>
      <c r="AL335" s="143">
        <v>0</v>
      </c>
      <c r="AM335" s="143">
        <v>0</v>
      </c>
      <c r="AN335" s="143">
        <v>0</v>
      </c>
      <c r="AO335" s="143">
        <v>0</v>
      </c>
      <c r="AP335" s="143">
        <v>0</v>
      </c>
      <c r="AQ335" s="143">
        <v>-210979</v>
      </c>
      <c r="AR335" s="143">
        <v>0</v>
      </c>
      <c r="AS335" s="143">
        <v>0</v>
      </c>
      <c r="AT335" s="143">
        <v>0</v>
      </c>
      <c r="AU335" s="143">
        <v>0</v>
      </c>
      <c r="AV335" s="143">
        <v>-80929</v>
      </c>
      <c r="AW335" s="143">
        <v>0</v>
      </c>
      <c r="AX335" s="143">
        <v>0</v>
      </c>
      <c r="AY335" s="143">
        <v>0</v>
      </c>
      <c r="AZ335" s="143">
        <v>0</v>
      </c>
      <c r="BA335" s="143">
        <v>-35099</v>
      </c>
      <c r="BB335" s="143">
        <v>0</v>
      </c>
      <c r="BC335" s="143">
        <v>0</v>
      </c>
      <c r="BD335" s="143">
        <v>0</v>
      </c>
      <c r="BE335" s="143">
        <v>0</v>
      </c>
      <c r="BF335" s="143">
        <v>-845011</v>
      </c>
      <c r="BG335" s="143">
        <v>0</v>
      </c>
      <c r="BH335" s="143">
        <v>0</v>
      </c>
      <c r="BI335" s="143">
        <v>0</v>
      </c>
      <c r="BJ335" s="143">
        <v>0</v>
      </c>
      <c r="BK335" s="143">
        <v>-2169203</v>
      </c>
      <c r="BL335" s="143">
        <v>0</v>
      </c>
      <c r="BM335" s="143">
        <v>0</v>
      </c>
      <c r="BN335" s="143">
        <v>0</v>
      </c>
      <c r="BO335" s="143">
        <v>0</v>
      </c>
      <c r="BP335" s="143">
        <v>0</v>
      </c>
      <c r="BQ335" s="143">
        <v>0</v>
      </c>
      <c r="BR335" s="143">
        <v>0</v>
      </c>
      <c r="BS335" s="143">
        <v>0</v>
      </c>
      <c r="BT335" s="143">
        <v>0</v>
      </c>
      <c r="BU335" s="143">
        <v>-1352157</v>
      </c>
      <c r="BV335" s="143">
        <v>0</v>
      </c>
      <c r="BW335" s="143">
        <v>0</v>
      </c>
      <c r="BX335" s="143">
        <v>0</v>
      </c>
      <c r="BY335" s="143">
        <v>2169203</v>
      </c>
      <c r="CA335" s="143" t="e">
        <v>#REF!</v>
      </c>
      <c r="CB335" s="143">
        <v>0</v>
      </c>
    </row>
    <row r="336" spans="13:80" hidden="1" x14ac:dyDescent="0.3">
      <c r="M336" s="143">
        <v>-359624</v>
      </c>
      <c r="N336" s="143">
        <v>0</v>
      </c>
      <c r="O336" s="143">
        <v>0</v>
      </c>
      <c r="P336" s="143">
        <v>0</v>
      </c>
      <c r="Q336" s="143">
        <v>0</v>
      </c>
      <c r="R336" s="143">
        <v>157530</v>
      </c>
      <c r="S336" s="143">
        <v>0</v>
      </c>
      <c r="T336" s="143">
        <v>0</v>
      </c>
      <c r="U336" s="143">
        <v>0</v>
      </c>
      <c r="V336" s="143">
        <v>0</v>
      </c>
      <c r="W336" s="143">
        <v>0</v>
      </c>
      <c r="X336" s="143">
        <v>0</v>
      </c>
      <c r="Y336" s="143">
        <v>0</v>
      </c>
      <c r="Z336" s="143">
        <v>0</v>
      </c>
      <c r="AA336" s="143">
        <v>0</v>
      </c>
      <c r="AB336" s="143">
        <v>21955</v>
      </c>
      <c r="AC336" s="143">
        <v>0</v>
      </c>
      <c r="AD336" s="143">
        <v>0</v>
      </c>
      <c r="AE336" s="143">
        <v>0</v>
      </c>
      <c r="AF336" s="143">
        <v>0</v>
      </c>
      <c r="AG336" s="143">
        <v>0</v>
      </c>
      <c r="AH336" s="143">
        <v>0</v>
      </c>
      <c r="AI336" s="143">
        <v>0</v>
      </c>
      <c r="AJ336" s="143">
        <v>0</v>
      </c>
      <c r="AK336" s="143">
        <v>0</v>
      </c>
      <c r="AL336" s="143">
        <v>0</v>
      </c>
      <c r="AM336" s="143">
        <v>0</v>
      </c>
      <c r="AN336" s="143">
        <v>0</v>
      </c>
      <c r="AO336" s="143">
        <v>0</v>
      </c>
      <c r="AP336" s="143">
        <v>0</v>
      </c>
      <c r="AQ336" s="143">
        <v>-210979</v>
      </c>
      <c r="AR336" s="143">
        <v>0</v>
      </c>
      <c r="AS336" s="143">
        <v>0</v>
      </c>
      <c r="AT336" s="143">
        <v>0</v>
      </c>
      <c r="AU336" s="143">
        <v>0</v>
      </c>
      <c r="AV336" s="143">
        <v>-80929</v>
      </c>
      <c r="AW336" s="143">
        <v>0</v>
      </c>
      <c r="AX336" s="143">
        <v>0</v>
      </c>
      <c r="AY336" s="143">
        <v>0</v>
      </c>
      <c r="AZ336" s="143">
        <v>0</v>
      </c>
      <c r="BA336" s="143">
        <v>-35099</v>
      </c>
      <c r="BB336" s="143">
        <v>0</v>
      </c>
      <c r="BC336" s="143">
        <v>0</v>
      </c>
      <c r="BD336" s="143">
        <v>0</v>
      </c>
      <c r="BE336" s="143">
        <v>0</v>
      </c>
      <c r="BF336" s="143">
        <v>-845011</v>
      </c>
      <c r="BG336" s="143">
        <v>0</v>
      </c>
      <c r="BH336" s="143">
        <v>0</v>
      </c>
      <c r="BI336" s="143">
        <v>0</v>
      </c>
      <c r="BJ336" s="143">
        <v>0</v>
      </c>
      <c r="BK336" s="143">
        <v>-2169203</v>
      </c>
      <c r="BL336" s="143">
        <v>0</v>
      </c>
      <c r="BM336" s="143">
        <v>0</v>
      </c>
      <c r="BN336" s="143">
        <v>0</v>
      </c>
      <c r="BO336" s="143">
        <v>0</v>
      </c>
      <c r="BP336" s="143">
        <v>0</v>
      </c>
      <c r="BQ336" s="143">
        <v>0</v>
      </c>
      <c r="BR336" s="143">
        <v>0</v>
      </c>
      <c r="BS336" s="143">
        <v>0</v>
      </c>
      <c r="BT336" s="143">
        <v>0</v>
      </c>
      <c r="BU336" s="143">
        <v>-1352157</v>
      </c>
      <c r="BV336" s="143">
        <v>0</v>
      </c>
      <c r="BW336" s="143">
        <v>0</v>
      </c>
      <c r="BX336" s="143">
        <v>0</v>
      </c>
      <c r="BY336" s="143">
        <v>2169203</v>
      </c>
      <c r="CA336" s="143" t="e">
        <v>#REF!</v>
      </c>
      <c r="CB336" s="143">
        <v>0</v>
      </c>
    </row>
    <row r="337" spans="13:80" hidden="1" x14ac:dyDescent="0.3">
      <c r="M337" s="143">
        <v>0</v>
      </c>
      <c r="N337" s="143">
        <v>0</v>
      </c>
      <c r="O337" s="143">
        <v>0</v>
      </c>
      <c r="P337" s="143">
        <v>0</v>
      </c>
      <c r="Q337" s="143">
        <v>0</v>
      </c>
      <c r="R337" s="143">
        <v>0</v>
      </c>
      <c r="S337" s="143">
        <v>0</v>
      </c>
      <c r="T337" s="143">
        <v>0</v>
      </c>
      <c r="U337" s="143">
        <v>0</v>
      </c>
      <c r="V337" s="143">
        <v>0</v>
      </c>
      <c r="W337" s="143">
        <v>0</v>
      </c>
      <c r="X337" s="143">
        <v>0</v>
      </c>
      <c r="Y337" s="143">
        <v>0</v>
      </c>
      <c r="Z337" s="143">
        <v>0</v>
      </c>
      <c r="AA337" s="143">
        <v>0</v>
      </c>
      <c r="AB337" s="143">
        <v>0</v>
      </c>
      <c r="AC337" s="143">
        <v>0</v>
      </c>
      <c r="AD337" s="143">
        <v>0</v>
      </c>
      <c r="AE337" s="143">
        <v>0</v>
      </c>
      <c r="AF337" s="143">
        <v>0</v>
      </c>
      <c r="AG337" s="143">
        <v>0</v>
      </c>
      <c r="AH337" s="143">
        <v>0</v>
      </c>
      <c r="AI337" s="143">
        <v>0</v>
      </c>
      <c r="AJ337" s="143">
        <v>0</v>
      </c>
      <c r="AK337" s="143">
        <v>0</v>
      </c>
      <c r="AL337" s="143">
        <v>0</v>
      </c>
      <c r="AM337" s="143">
        <v>0</v>
      </c>
      <c r="AN337" s="143">
        <v>0</v>
      </c>
      <c r="AO337" s="143">
        <v>0</v>
      </c>
      <c r="AP337" s="143">
        <v>0</v>
      </c>
      <c r="AQ337" s="143">
        <v>0</v>
      </c>
      <c r="AR337" s="143">
        <v>0</v>
      </c>
      <c r="AS337" s="143">
        <v>0</v>
      </c>
      <c r="AT337" s="143">
        <v>0</v>
      </c>
      <c r="AU337" s="143">
        <v>0</v>
      </c>
      <c r="AV337" s="143">
        <v>0</v>
      </c>
      <c r="AW337" s="143">
        <v>0</v>
      </c>
      <c r="AX337" s="143">
        <v>0</v>
      </c>
      <c r="AY337" s="143">
        <v>0</v>
      </c>
      <c r="AZ337" s="143">
        <v>0</v>
      </c>
      <c r="BA337" s="143">
        <v>0</v>
      </c>
      <c r="BB337" s="143">
        <v>0</v>
      </c>
      <c r="BC337" s="143">
        <v>0</v>
      </c>
      <c r="BD337" s="143">
        <v>0</v>
      </c>
      <c r="BE337" s="143">
        <v>0</v>
      </c>
      <c r="BF337" s="143">
        <v>0</v>
      </c>
      <c r="BG337" s="143">
        <v>0</v>
      </c>
      <c r="BH337" s="143">
        <v>0</v>
      </c>
      <c r="BI337" s="143">
        <v>0</v>
      </c>
      <c r="BJ337" s="143">
        <v>0</v>
      </c>
      <c r="BK337" s="143">
        <v>0</v>
      </c>
      <c r="BL337" s="143">
        <v>0</v>
      </c>
      <c r="BM337" s="143">
        <v>0</v>
      </c>
      <c r="BN337" s="143">
        <v>0</v>
      </c>
      <c r="BO337" s="143">
        <v>0</v>
      </c>
      <c r="BP337" s="143">
        <v>0</v>
      </c>
      <c r="BQ337" s="143">
        <v>0</v>
      </c>
      <c r="BR337" s="143">
        <v>0</v>
      </c>
      <c r="BS337" s="143">
        <v>0</v>
      </c>
      <c r="BT337" s="143">
        <v>0</v>
      </c>
      <c r="BU337" s="143">
        <v>0</v>
      </c>
      <c r="BV337" s="143">
        <v>0</v>
      </c>
      <c r="BW337" s="143">
        <v>0</v>
      </c>
      <c r="BX337" s="143">
        <v>0</v>
      </c>
      <c r="BY337" s="143">
        <v>0</v>
      </c>
      <c r="CA337" s="143" t="e">
        <v>#REF!</v>
      </c>
      <c r="CB337" s="143">
        <v>0</v>
      </c>
    </row>
    <row r="338" spans="13:80" hidden="1" x14ac:dyDescent="0.3">
      <c r="M338" s="143">
        <v>0</v>
      </c>
      <c r="N338" s="143">
        <v>0</v>
      </c>
      <c r="O338" s="143">
        <v>0</v>
      </c>
      <c r="P338" s="143">
        <v>0</v>
      </c>
      <c r="Q338" s="143">
        <v>0</v>
      </c>
      <c r="R338" s="143">
        <v>0</v>
      </c>
      <c r="S338" s="143">
        <v>0</v>
      </c>
      <c r="T338" s="143">
        <v>0</v>
      </c>
      <c r="U338" s="143">
        <v>0</v>
      </c>
      <c r="V338" s="143">
        <v>0</v>
      </c>
      <c r="W338" s="143">
        <v>0</v>
      </c>
      <c r="X338" s="143">
        <v>0</v>
      </c>
      <c r="Y338" s="143">
        <v>0</v>
      </c>
      <c r="Z338" s="143">
        <v>0</v>
      </c>
      <c r="AA338" s="143">
        <v>0</v>
      </c>
      <c r="AB338" s="143">
        <v>0</v>
      </c>
      <c r="AC338" s="143">
        <v>0</v>
      </c>
      <c r="AD338" s="143">
        <v>0</v>
      </c>
      <c r="AE338" s="143">
        <v>0</v>
      </c>
      <c r="AF338" s="143">
        <v>0</v>
      </c>
      <c r="AG338" s="143">
        <v>0</v>
      </c>
      <c r="AH338" s="143">
        <v>0</v>
      </c>
      <c r="AI338" s="143">
        <v>0</v>
      </c>
      <c r="AJ338" s="143">
        <v>0</v>
      </c>
      <c r="AK338" s="143">
        <v>0</v>
      </c>
      <c r="AL338" s="143">
        <v>0</v>
      </c>
      <c r="AM338" s="143">
        <v>0</v>
      </c>
      <c r="AN338" s="143">
        <v>0</v>
      </c>
      <c r="AO338" s="143">
        <v>0</v>
      </c>
      <c r="AP338" s="143">
        <v>0</v>
      </c>
      <c r="AQ338" s="143">
        <v>0</v>
      </c>
      <c r="AR338" s="143">
        <v>0</v>
      </c>
      <c r="AS338" s="143">
        <v>0</v>
      </c>
      <c r="AT338" s="143">
        <v>0</v>
      </c>
      <c r="AU338" s="143">
        <v>0</v>
      </c>
      <c r="AV338" s="143">
        <v>0</v>
      </c>
      <c r="AW338" s="143">
        <v>0</v>
      </c>
      <c r="AX338" s="143">
        <v>0</v>
      </c>
      <c r="AY338" s="143">
        <v>0</v>
      </c>
      <c r="AZ338" s="143">
        <v>0</v>
      </c>
      <c r="BA338" s="143">
        <v>0</v>
      </c>
      <c r="BB338" s="143">
        <v>0</v>
      </c>
      <c r="BC338" s="143">
        <v>0</v>
      </c>
      <c r="BD338" s="143">
        <v>0</v>
      </c>
      <c r="BE338" s="143">
        <v>0</v>
      </c>
      <c r="BF338" s="143">
        <v>0</v>
      </c>
      <c r="BG338" s="143">
        <v>0</v>
      </c>
      <c r="BH338" s="143">
        <v>0</v>
      </c>
      <c r="BI338" s="143">
        <v>0</v>
      </c>
      <c r="BJ338" s="143">
        <v>0</v>
      </c>
      <c r="BK338" s="143">
        <v>0</v>
      </c>
      <c r="BL338" s="143">
        <v>0</v>
      </c>
      <c r="BM338" s="143">
        <v>0</v>
      </c>
      <c r="BN338" s="143">
        <v>0</v>
      </c>
      <c r="BO338" s="143">
        <v>0</v>
      </c>
      <c r="BP338" s="143">
        <v>0</v>
      </c>
      <c r="BQ338" s="143">
        <v>0</v>
      </c>
      <c r="BR338" s="143">
        <v>0</v>
      </c>
      <c r="BS338" s="143">
        <v>0</v>
      </c>
      <c r="BT338" s="143">
        <v>0</v>
      </c>
      <c r="BU338" s="143">
        <v>0</v>
      </c>
      <c r="BV338" s="143">
        <v>0</v>
      </c>
      <c r="BW338" s="143">
        <v>0</v>
      </c>
      <c r="BX338" s="143">
        <v>0</v>
      </c>
      <c r="BY338" s="143">
        <v>0</v>
      </c>
      <c r="CA338" s="143" t="e">
        <v>#REF!</v>
      </c>
      <c r="CB338" s="143">
        <v>0</v>
      </c>
    </row>
    <row r="339" spans="13:80" hidden="1" x14ac:dyDescent="0.3">
      <c r="M339" s="143">
        <v>0</v>
      </c>
      <c r="N339" s="143">
        <v>0</v>
      </c>
      <c r="O339" s="143">
        <v>0</v>
      </c>
      <c r="P339" s="143">
        <v>0</v>
      </c>
      <c r="Q339" s="143">
        <v>0</v>
      </c>
      <c r="R339" s="143">
        <v>0</v>
      </c>
      <c r="S339" s="143">
        <v>0</v>
      </c>
      <c r="T339" s="143">
        <v>0</v>
      </c>
      <c r="U339" s="143">
        <v>0</v>
      </c>
      <c r="V339" s="143">
        <v>0</v>
      </c>
      <c r="W339" s="143">
        <v>0</v>
      </c>
      <c r="X339" s="143">
        <v>0</v>
      </c>
      <c r="Y339" s="143">
        <v>0</v>
      </c>
      <c r="Z339" s="143">
        <v>0</v>
      </c>
      <c r="AA339" s="143">
        <v>0</v>
      </c>
      <c r="AB339" s="143">
        <v>0</v>
      </c>
      <c r="AC339" s="143">
        <v>0</v>
      </c>
      <c r="AD339" s="143">
        <v>0</v>
      </c>
      <c r="AE339" s="143">
        <v>0</v>
      </c>
      <c r="AF339" s="143">
        <v>0</v>
      </c>
      <c r="AG339" s="143">
        <v>0</v>
      </c>
      <c r="AH339" s="143">
        <v>0</v>
      </c>
      <c r="AI339" s="143">
        <v>0</v>
      </c>
      <c r="AJ339" s="143">
        <v>0</v>
      </c>
      <c r="AK339" s="143">
        <v>0</v>
      </c>
      <c r="AL339" s="143">
        <v>0</v>
      </c>
      <c r="AM339" s="143">
        <v>0</v>
      </c>
      <c r="AN339" s="143">
        <v>0</v>
      </c>
      <c r="AO339" s="143">
        <v>0</v>
      </c>
      <c r="AP339" s="143">
        <v>0</v>
      </c>
      <c r="AQ339" s="143">
        <v>0</v>
      </c>
      <c r="AR339" s="143">
        <v>0</v>
      </c>
      <c r="AS339" s="143">
        <v>0</v>
      </c>
      <c r="AT339" s="143">
        <v>0</v>
      </c>
      <c r="AU339" s="143">
        <v>0</v>
      </c>
      <c r="AV339" s="143">
        <v>0</v>
      </c>
      <c r="AW339" s="143">
        <v>0</v>
      </c>
      <c r="AX339" s="143">
        <v>0</v>
      </c>
      <c r="AY339" s="143">
        <v>0</v>
      </c>
      <c r="AZ339" s="143">
        <v>0</v>
      </c>
      <c r="BA339" s="143">
        <v>0</v>
      </c>
      <c r="BB339" s="143">
        <v>0</v>
      </c>
      <c r="BC339" s="143">
        <v>0</v>
      </c>
      <c r="BD339" s="143">
        <v>0</v>
      </c>
      <c r="BE339" s="143">
        <v>0</v>
      </c>
      <c r="BF339" s="143">
        <v>0</v>
      </c>
      <c r="BG339" s="143">
        <v>0</v>
      </c>
      <c r="BH339" s="143">
        <v>0</v>
      </c>
      <c r="BI339" s="143">
        <v>0</v>
      </c>
      <c r="BJ339" s="143">
        <v>0</v>
      </c>
      <c r="BK339" s="143">
        <v>0</v>
      </c>
      <c r="BL339" s="143">
        <v>0</v>
      </c>
      <c r="BM339" s="143">
        <v>0</v>
      </c>
      <c r="BN339" s="143">
        <v>0</v>
      </c>
      <c r="BO339" s="143">
        <v>0</v>
      </c>
      <c r="BP339" s="143">
        <v>0</v>
      </c>
      <c r="BQ339" s="143">
        <v>0</v>
      </c>
      <c r="BR339" s="143">
        <v>0</v>
      </c>
      <c r="BS339" s="143">
        <v>0</v>
      </c>
      <c r="BT339" s="143">
        <v>0</v>
      </c>
      <c r="BU339" s="143">
        <v>0</v>
      </c>
      <c r="BV339" s="143">
        <v>0</v>
      </c>
      <c r="BW339" s="143">
        <v>0</v>
      </c>
      <c r="BX339" s="143">
        <v>0</v>
      </c>
      <c r="BY339" s="143">
        <v>0</v>
      </c>
      <c r="CA339" s="143" t="e">
        <v>#REF!</v>
      </c>
      <c r="CB339" s="143">
        <v>0</v>
      </c>
    </row>
    <row r="340" spans="13:80" hidden="1" x14ac:dyDescent="0.3">
      <c r="M340" s="143">
        <v>0</v>
      </c>
      <c r="N340" s="143">
        <v>0</v>
      </c>
      <c r="O340" s="143">
        <v>0</v>
      </c>
      <c r="P340" s="143">
        <v>0</v>
      </c>
      <c r="Q340" s="143">
        <v>0</v>
      </c>
      <c r="R340" s="143">
        <v>0</v>
      </c>
      <c r="S340" s="143">
        <v>0</v>
      </c>
      <c r="T340" s="143">
        <v>0</v>
      </c>
      <c r="U340" s="143">
        <v>0</v>
      </c>
      <c r="V340" s="143">
        <v>0</v>
      </c>
      <c r="W340" s="143">
        <v>0</v>
      </c>
      <c r="X340" s="143">
        <v>0</v>
      </c>
      <c r="Y340" s="143">
        <v>0</v>
      </c>
      <c r="Z340" s="143">
        <v>0</v>
      </c>
      <c r="AA340" s="143">
        <v>0</v>
      </c>
      <c r="AB340" s="143">
        <v>0</v>
      </c>
      <c r="AC340" s="143">
        <v>0</v>
      </c>
      <c r="AD340" s="143">
        <v>0</v>
      </c>
      <c r="AE340" s="143">
        <v>0</v>
      </c>
      <c r="AF340" s="143">
        <v>0</v>
      </c>
      <c r="AG340" s="143">
        <v>0</v>
      </c>
      <c r="AH340" s="143">
        <v>0</v>
      </c>
      <c r="AI340" s="143">
        <v>0</v>
      </c>
      <c r="AJ340" s="143">
        <v>0</v>
      </c>
      <c r="AK340" s="143">
        <v>0</v>
      </c>
      <c r="AL340" s="143">
        <v>0</v>
      </c>
      <c r="AM340" s="143">
        <v>0</v>
      </c>
      <c r="AN340" s="143">
        <v>0</v>
      </c>
      <c r="AO340" s="143">
        <v>0</v>
      </c>
      <c r="AP340" s="143">
        <v>0</v>
      </c>
      <c r="AQ340" s="143">
        <v>0</v>
      </c>
      <c r="AR340" s="143">
        <v>0</v>
      </c>
      <c r="AS340" s="143">
        <v>0</v>
      </c>
      <c r="AT340" s="143">
        <v>0</v>
      </c>
      <c r="AU340" s="143">
        <v>0</v>
      </c>
      <c r="AV340" s="143">
        <v>0</v>
      </c>
      <c r="AW340" s="143">
        <v>0</v>
      </c>
      <c r="AX340" s="143">
        <v>0</v>
      </c>
      <c r="AY340" s="143">
        <v>0</v>
      </c>
      <c r="AZ340" s="143">
        <v>0</v>
      </c>
      <c r="BA340" s="143">
        <v>0</v>
      </c>
      <c r="BB340" s="143">
        <v>0</v>
      </c>
      <c r="BC340" s="143">
        <v>0</v>
      </c>
      <c r="BD340" s="143">
        <v>0</v>
      </c>
      <c r="BE340" s="143">
        <v>0</v>
      </c>
      <c r="BF340" s="143">
        <v>0</v>
      </c>
      <c r="BG340" s="143">
        <v>0</v>
      </c>
      <c r="BH340" s="143">
        <v>0</v>
      </c>
      <c r="BI340" s="143">
        <v>0</v>
      </c>
      <c r="BJ340" s="143">
        <v>0</v>
      </c>
      <c r="BK340" s="143">
        <v>0</v>
      </c>
      <c r="BL340" s="143">
        <v>0</v>
      </c>
      <c r="BM340" s="143">
        <v>0</v>
      </c>
      <c r="BN340" s="143">
        <v>0</v>
      </c>
      <c r="BO340" s="143">
        <v>0</v>
      </c>
      <c r="BP340" s="143">
        <v>0</v>
      </c>
      <c r="BQ340" s="143">
        <v>0</v>
      </c>
      <c r="BR340" s="143">
        <v>0</v>
      </c>
      <c r="BS340" s="143">
        <v>0</v>
      </c>
      <c r="BT340" s="143">
        <v>0</v>
      </c>
      <c r="BU340" s="143">
        <v>0</v>
      </c>
      <c r="BV340" s="143">
        <v>0</v>
      </c>
      <c r="BW340" s="143">
        <v>0</v>
      </c>
      <c r="BX340" s="143">
        <v>0</v>
      </c>
      <c r="BY340" s="143">
        <v>0</v>
      </c>
      <c r="CA340" s="143" t="e">
        <v>#REF!</v>
      </c>
      <c r="CB340" s="143">
        <v>0</v>
      </c>
    </row>
    <row r="341" spans="13:80" hidden="1" x14ac:dyDescent="0.3">
      <c r="M341" s="143">
        <v>0</v>
      </c>
      <c r="N341" s="143">
        <v>0</v>
      </c>
      <c r="O341" s="143">
        <v>0</v>
      </c>
      <c r="P341" s="143">
        <v>0</v>
      </c>
      <c r="Q341" s="143">
        <v>0</v>
      </c>
      <c r="R341" s="143">
        <v>0</v>
      </c>
      <c r="S341" s="143">
        <v>0</v>
      </c>
      <c r="T341" s="143">
        <v>0</v>
      </c>
      <c r="U341" s="143">
        <v>0</v>
      </c>
      <c r="V341" s="143">
        <v>0</v>
      </c>
      <c r="W341" s="143">
        <v>-156198</v>
      </c>
      <c r="X341" s="143">
        <v>0</v>
      </c>
      <c r="Y341" s="143">
        <v>0</v>
      </c>
      <c r="Z341" s="143">
        <v>0</v>
      </c>
      <c r="AA341" s="143">
        <v>0</v>
      </c>
      <c r="AB341" s="143">
        <v>0</v>
      </c>
      <c r="AC341" s="143">
        <v>0</v>
      </c>
      <c r="AD341" s="143">
        <v>0</v>
      </c>
      <c r="AE341" s="143">
        <v>0</v>
      </c>
      <c r="AF341" s="143">
        <v>0</v>
      </c>
      <c r="AG341" s="143">
        <v>0</v>
      </c>
      <c r="AH341" s="143">
        <v>0</v>
      </c>
      <c r="AI341" s="143">
        <v>0</v>
      </c>
      <c r="AJ341" s="143">
        <v>0</v>
      </c>
      <c r="AK341" s="143">
        <v>0</v>
      </c>
      <c r="AL341" s="143">
        <v>0</v>
      </c>
      <c r="AM341" s="143">
        <v>0</v>
      </c>
      <c r="AN341" s="143">
        <v>0</v>
      </c>
      <c r="AO341" s="143">
        <v>0</v>
      </c>
      <c r="AP341" s="143">
        <v>0</v>
      </c>
      <c r="AQ341" s="143">
        <v>-700516</v>
      </c>
      <c r="AR341" s="143">
        <v>0</v>
      </c>
      <c r="AS341" s="143">
        <v>0</v>
      </c>
      <c r="AT341" s="143">
        <v>0</v>
      </c>
      <c r="AU341" s="143">
        <v>0</v>
      </c>
      <c r="AV341" s="143">
        <v>4411719</v>
      </c>
      <c r="AW341" s="143">
        <v>0</v>
      </c>
      <c r="AX341" s="143">
        <v>0</v>
      </c>
      <c r="AY341" s="143">
        <v>0</v>
      </c>
      <c r="AZ341" s="143">
        <v>0</v>
      </c>
      <c r="BA341" s="143">
        <v>562651</v>
      </c>
      <c r="BB341" s="143">
        <v>0</v>
      </c>
      <c r="BC341" s="143">
        <v>0</v>
      </c>
      <c r="BD341" s="143">
        <v>0</v>
      </c>
      <c r="BE341" s="143">
        <v>0</v>
      </c>
      <c r="BF341" s="143">
        <v>-83639</v>
      </c>
      <c r="BG341" s="143">
        <v>0</v>
      </c>
      <c r="BH341" s="143">
        <v>0</v>
      </c>
      <c r="BI341" s="143">
        <v>0</v>
      </c>
      <c r="BJ341" s="143">
        <v>0</v>
      </c>
      <c r="BK341" s="143">
        <v>0</v>
      </c>
      <c r="BL341" s="143">
        <v>0</v>
      </c>
      <c r="BM341" s="143">
        <v>0</v>
      </c>
      <c r="BN341" s="143">
        <v>0</v>
      </c>
      <c r="BO341" s="143">
        <v>0</v>
      </c>
      <c r="BP341" s="143">
        <v>0</v>
      </c>
      <c r="BQ341" s="143">
        <v>0</v>
      </c>
      <c r="BR341" s="143">
        <v>0</v>
      </c>
      <c r="BS341" s="143">
        <v>0</v>
      </c>
      <c r="BT341" s="143">
        <v>0</v>
      </c>
      <c r="BU341" s="143">
        <v>4034017</v>
      </c>
      <c r="BV341" s="143">
        <v>0</v>
      </c>
      <c r="BW341" s="143">
        <v>0</v>
      </c>
      <c r="BX341" s="143">
        <v>0</v>
      </c>
      <c r="BY341" s="143">
        <v>0</v>
      </c>
      <c r="CA341" s="143" t="e">
        <v>#REF!</v>
      </c>
      <c r="CB341" s="143">
        <v>0</v>
      </c>
    </row>
    <row r="342" spans="13:80" hidden="1" x14ac:dyDescent="0.3">
      <c r="M342" s="143">
        <v>0</v>
      </c>
      <c r="N342" s="143">
        <v>0</v>
      </c>
      <c r="O342" s="143">
        <v>0</v>
      </c>
      <c r="P342" s="143">
        <v>0</v>
      </c>
      <c r="Q342" s="143">
        <v>0</v>
      </c>
      <c r="R342" s="143">
        <v>0</v>
      </c>
      <c r="S342" s="143">
        <v>0</v>
      </c>
      <c r="T342" s="143">
        <v>0</v>
      </c>
      <c r="U342" s="143">
        <v>0</v>
      </c>
      <c r="V342" s="143">
        <v>0</v>
      </c>
      <c r="W342" s="143">
        <v>-156198</v>
      </c>
      <c r="X342" s="143">
        <v>0</v>
      </c>
      <c r="Y342" s="143">
        <v>0</v>
      </c>
      <c r="Z342" s="143">
        <v>0</v>
      </c>
      <c r="AA342" s="143">
        <v>0</v>
      </c>
      <c r="AB342" s="143">
        <v>0</v>
      </c>
      <c r="AC342" s="143">
        <v>0</v>
      </c>
      <c r="AD342" s="143">
        <v>0</v>
      </c>
      <c r="AE342" s="143">
        <v>0</v>
      </c>
      <c r="AF342" s="143">
        <v>0</v>
      </c>
      <c r="AG342" s="143">
        <v>0</v>
      </c>
      <c r="AH342" s="143">
        <v>0</v>
      </c>
      <c r="AI342" s="143">
        <v>0</v>
      </c>
      <c r="AJ342" s="143">
        <v>0</v>
      </c>
      <c r="AK342" s="143">
        <v>0</v>
      </c>
      <c r="AL342" s="143">
        <v>0</v>
      </c>
      <c r="AM342" s="143">
        <v>0</v>
      </c>
      <c r="AN342" s="143">
        <v>0</v>
      </c>
      <c r="AO342" s="143">
        <v>0</v>
      </c>
      <c r="AP342" s="143">
        <v>0</v>
      </c>
      <c r="AQ342" s="143">
        <v>-700516</v>
      </c>
      <c r="AR342" s="143">
        <v>0</v>
      </c>
      <c r="AS342" s="143">
        <v>0</v>
      </c>
      <c r="AT342" s="143">
        <v>0</v>
      </c>
      <c r="AU342" s="143">
        <v>0</v>
      </c>
      <c r="AV342" s="143">
        <v>4411719</v>
      </c>
      <c r="AW342" s="143">
        <v>0</v>
      </c>
      <c r="AX342" s="143">
        <v>0</v>
      </c>
      <c r="AY342" s="143">
        <v>0</v>
      </c>
      <c r="AZ342" s="143">
        <v>0</v>
      </c>
      <c r="BA342" s="143">
        <v>562651</v>
      </c>
      <c r="BB342" s="143">
        <v>0</v>
      </c>
      <c r="BC342" s="143">
        <v>0</v>
      </c>
      <c r="BD342" s="143">
        <v>0</v>
      </c>
      <c r="BE342" s="143">
        <v>0</v>
      </c>
      <c r="BF342" s="143">
        <v>-83639</v>
      </c>
      <c r="BG342" s="143">
        <v>0</v>
      </c>
      <c r="BH342" s="143">
        <v>0</v>
      </c>
      <c r="BI342" s="143">
        <v>0</v>
      </c>
      <c r="BJ342" s="143">
        <v>0</v>
      </c>
      <c r="BK342" s="143">
        <v>0</v>
      </c>
      <c r="BL342" s="143">
        <v>0</v>
      </c>
      <c r="BM342" s="143">
        <v>0</v>
      </c>
      <c r="BN342" s="143">
        <v>0</v>
      </c>
      <c r="BO342" s="143">
        <v>0</v>
      </c>
      <c r="BP342" s="143">
        <v>0</v>
      </c>
      <c r="BQ342" s="143">
        <v>0</v>
      </c>
      <c r="BR342" s="143">
        <v>0</v>
      </c>
      <c r="BS342" s="143">
        <v>0</v>
      </c>
      <c r="BT342" s="143">
        <v>0</v>
      </c>
      <c r="BU342" s="143">
        <v>4034017</v>
      </c>
      <c r="BV342" s="143">
        <v>0</v>
      </c>
      <c r="BW342" s="143">
        <v>0</v>
      </c>
      <c r="BX342" s="143">
        <v>0</v>
      </c>
      <c r="BY342" s="143">
        <v>0</v>
      </c>
      <c r="CA342" s="143" t="e">
        <v>#REF!</v>
      </c>
      <c r="CB342" s="143">
        <v>0</v>
      </c>
    </row>
    <row r="343" spans="13:80" hidden="1" x14ac:dyDescent="0.3">
      <c r="M343" s="143">
        <v>0</v>
      </c>
      <c r="N343" s="143">
        <v>0</v>
      </c>
      <c r="O343" s="143">
        <v>0</v>
      </c>
      <c r="P343" s="143">
        <v>0</v>
      </c>
      <c r="Q343" s="143">
        <v>0</v>
      </c>
      <c r="R343" s="143">
        <v>0</v>
      </c>
      <c r="S343" s="143">
        <v>0</v>
      </c>
      <c r="T343" s="143">
        <v>0</v>
      </c>
      <c r="U343" s="143">
        <v>0</v>
      </c>
      <c r="V343" s="143">
        <v>0</v>
      </c>
      <c r="W343" s="143">
        <v>0</v>
      </c>
      <c r="X343" s="143">
        <v>0</v>
      </c>
      <c r="Y343" s="143">
        <v>0</v>
      </c>
      <c r="Z343" s="143">
        <v>0</v>
      </c>
      <c r="AA343" s="143">
        <v>0</v>
      </c>
      <c r="AB343" s="143">
        <v>0</v>
      </c>
      <c r="AC343" s="143">
        <v>0</v>
      </c>
      <c r="AD343" s="143">
        <v>0</v>
      </c>
      <c r="AE343" s="143">
        <v>0</v>
      </c>
      <c r="AF343" s="143">
        <v>0</v>
      </c>
      <c r="AG343" s="143">
        <v>0</v>
      </c>
      <c r="AH343" s="143">
        <v>0</v>
      </c>
      <c r="AI343" s="143">
        <v>0</v>
      </c>
      <c r="AJ343" s="143">
        <v>0</v>
      </c>
      <c r="AK343" s="143">
        <v>0</v>
      </c>
      <c r="AL343" s="143">
        <v>0</v>
      </c>
      <c r="AM343" s="143">
        <v>0</v>
      </c>
      <c r="AN343" s="143">
        <v>0</v>
      </c>
      <c r="AO343" s="143">
        <v>0</v>
      </c>
      <c r="AP343" s="143">
        <v>0</v>
      </c>
      <c r="AQ343" s="143">
        <v>0</v>
      </c>
      <c r="AR343" s="143">
        <v>0</v>
      </c>
      <c r="AS343" s="143">
        <v>0</v>
      </c>
      <c r="AT343" s="143">
        <v>0</v>
      </c>
      <c r="AU343" s="143">
        <v>0</v>
      </c>
      <c r="AV343" s="143">
        <v>0</v>
      </c>
      <c r="AW343" s="143">
        <v>0</v>
      </c>
      <c r="AX343" s="143">
        <v>0</v>
      </c>
      <c r="AY343" s="143">
        <v>0</v>
      </c>
      <c r="AZ343" s="143">
        <v>0</v>
      </c>
      <c r="BA343" s="143">
        <v>0</v>
      </c>
      <c r="BB343" s="143">
        <v>0</v>
      </c>
      <c r="BC343" s="143">
        <v>0</v>
      </c>
      <c r="BD343" s="143">
        <v>0</v>
      </c>
      <c r="BE343" s="143">
        <v>0</v>
      </c>
      <c r="BF343" s="143">
        <v>0</v>
      </c>
      <c r="BG343" s="143">
        <v>0</v>
      </c>
      <c r="BH343" s="143">
        <v>0</v>
      </c>
      <c r="BI343" s="143">
        <v>0</v>
      </c>
      <c r="BJ343" s="143">
        <v>0</v>
      </c>
      <c r="BK343" s="143">
        <v>0</v>
      </c>
      <c r="BL343" s="143">
        <v>0</v>
      </c>
      <c r="BM343" s="143">
        <v>0</v>
      </c>
      <c r="BN343" s="143">
        <v>0</v>
      </c>
      <c r="BO343" s="143">
        <v>0</v>
      </c>
      <c r="BP343" s="143">
        <v>0</v>
      </c>
      <c r="BQ343" s="143">
        <v>0</v>
      </c>
      <c r="BR343" s="143">
        <v>0</v>
      </c>
      <c r="BS343" s="143">
        <v>0</v>
      </c>
      <c r="BT343" s="143">
        <v>0</v>
      </c>
      <c r="BU343" s="143">
        <v>0</v>
      </c>
      <c r="BV343" s="143">
        <v>0</v>
      </c>
      <c r="BW343" s="143">
        <v>0</v>
      </c>
      <c r="BX343" s="143">
        <v>0</v>
      </c>
      <c r="BY343" s="143">
        <v>0</v>
      </c>
      <c r="CA343" s="143" t="e">
        <v>#REF!</v>
      </c>
      <c r="CB343" s="143">
        <v>0</v>
      </c>
    </row>
    <row r="344" spans="13:80" hidden="1" x14ac:dyDescent="0.3">
      <c r="M344" s="143">
        <v>125523</v>
      </c>
      <c r="N344" s="143">
        <v>0</v>
      </c>
      <c r="O344" s="143">
        <v>0</v>
      </c>
      <c r="P344" s="143">
        <v>0</v>
      </c>
      <c r="Q344" s="143">
        <v>0</v>
      </c>
      <c r="R344" s="143">
        <v>-182676</v>
      </c>
      <c r="S344" s="143">
        <v>0</v>
      </c>
      <c r="T344" s="143">
        <v>0</v>
      </c>
      <c r="U344" s="143">
        <v>0</v>
      </c>
      <c r="V344" s="143">
        <v>0</v>
      </c>
      <c r="W344" s="143">
        <v>0</v>
      </c>
      <c r="X344" s="143">
        <v>0</v>
      </c>
      <c r="Y344" s="143">
        <v>0</v>
      </c>
      <c r="Z344" s="143">
        <v>0</v>
      </c>
      <c r="AA344" s="143">
        <v>0</v>
      </c>
      <c r="AB344" s="143">
        <v>0</v>
      </c>
      <c r="AC344" s="143">
        <v>0</v>
      </c>
      <c r="AD344" s="143">
        <v>0</v>
      </c>
      <c r="AE344" s="143">
        <v>0</v>
      </c>
      <c r="AF344" s="143">
        <v>0</v>
      </c>
      <c r="AG344" s="143">
        <v>-283854</v>
      </c>
      <c r="AH344" s="143">
        <v>0</v>
      </c>
      <c r="AI344" s="143">
        <v>0</v>
      </c>
      <c r="AJ344" s="143">
        <v>0</v>
      </c>
      <c r="AK344" s="143">
        <v>0</v>
      </c>
      <c r="AL344" s="143">
        <v>0</v>
      </c>
      <c r="AM344" s="143">
        <v>0</v>
      </c>
      <c r="AN344" s="143">
        <v>0</v>
      </c>
      <c r="AO344" s="143">
        <v>0</v>
      </c>
      <c r="AP344" s="143">
        <v>0</v>
      </c>
      <c r="AQ344" s="143">
        <v>0</v>
      </c>
      <c r="AR344" s="143">
        <v>0</v>
      </c>
      <c r="AS344" s="143">
        <v>0</v>
      </c>
      <c r="AT344" s="143">
        <v>0</v>
      </c>
      <c r="AU344" s="143">
        <v>0</v>
      </c>
      <c r="AV344" s="143">
        <v>0</v>
      </c>
      <c r="AW344" s="143">
        <v>0</v>
      </c>
      <c r="AX344" s="143">
        <v>0</v>
      </c>
      <c r="AY344" s="143">
        <v>0</v>
      </c>
      <c r="AZ344" s="143">
        <v>0</v>
      </c>
      <c r="BA344" s="143">
        <v>0</v>
      </c>
      <c r="BB344" s="143">
        <v>0</v>
      </c>
      <c r="BC344" s="143">
        <v>0</v>
      </c>
      <c r="BD344" s="143">
        <v>0</v>
      </c>
      <c r="BE344" s="143">
        <v>0</v>
      </c>
      <c r="BF344" s="143">
        <v>0</v>
      </c>
      <c r="BG344" s="143">
        <v>0</v>
      </c>
      <c r="BH344" s="143">
        <v>0</v>
      </c>
      <c r="BI344" s="143">
        <v>0</v>
      </c>
      <c r="BJ344" s="143">
        <v>0</v>
      </c>
      <c r="BK344" s="143">
        <v>0</v>
      </c>
      <c r="BL344" s="143">
        <v>0</v>
      </c>
      <c r="BM344" s="143">
        <v>0</v>
      </c>
      <c r="BN344" s="143">
        <v>0</v>
      </c>
      <c r="BO344" s="143">
        <v>0</v>
      </c>
      <c r="BP344" s="143">
        <v>0</v>
      </c>
      <c r="BQ344" s="143">
        <v>0</v>
      </c>
      <c r="BR344" s="143">
        <v>0</v>
      </c>
      <c r="BS344" s="143">
        <v>0</v>
      </c>
      <c r="BT344" s="143">
        <v>0</v>
      </c>
      <c r="BU344" s="143">
        <v>-341007</v>
      </c>
      <c r="BV344" s="143">
        <v>0</v>
      </c>
      <c r="BW344" s="143">
        <v>0</v>
      </c>
      <c r="BX344" s="143">
        <v>0</v>
      </c>
      <c r="BY344" s="143">
        <v>0</v>
      </c>
      <c r="CA344" s="143" t="e">
        <v>#REF!</v>
      </c>
      <c r="CB344" s="143">
        <v>0</v>
      </c>
    </row>
    <row r="345" spans="13:80" hidden="1" x14ac:dyDescent="0.3">
      <c r="M345" s="143">
        <v>125523</v>
      </c>
      <c r="N345" s="143">
        <v>0</v>
      </c>
      <c r="O345" s="143">
        <v>0</v>
      </c>
      <c r="P345" s="143">
        <v>0</v>
      </c>
      <c r="Q345" s="143">
        <v>0</v>
      </c>
      <c r="R345" s="143">
        <v>-182676</v>
      </c>
      <c r="S345" s="143">
        <v>0</v>
      </c>
      <c r="T345" s="143">
        <v>0</v>
      </c>
      <c r="U345" s="143">
        <v>0</v>
      </c>
      <c r="V345" s="143">
        <v>0</v>
      </c>
      <c r="W345" s="143">
        <v>0</v>
      </c>
      <c r="X345" s="143">
        <v>0</v>
      </c>
      <c r="Y345" s="143">
        <v>0</v>
      </c>
      <c r="Z345" s="143">
        <v>0</v>
      </c>
      <c r="AA345" s="143">
        <v>0</v>
      </c>
      <c r="AB345" s="143">
        <v>0</v>
      </c>
      <c r="AC345" s="143">
        <v>0</v>
      </c>
      <c r="AD345" s="143">
        <v>0</v>
      </c>
      <c r="AE345" s="143">
        <v>0</v>
      </c>
      <c r="AF345" s="143">
        <v>0</v>
      </c>
      <c r="AG345" s="143">
        <v>-283854</v>
      </c>
      <c r="AH345" s="143">
        <v>0</v>
      </c>
      <c r="AI345" s="143">
        <v>0</v>
      </c>
      <c r="AJ345" s="143">
        <v>0</v>
      </c>
      <c r="AK345" s="143">
        <v>0</v>
      </c>
      <c r="AL345" s="143">
        <v>0</v>
      </c>
      <c r="AM345" s="143">
        <v>0</v>
      </c>
      <c r="AN345" s="143">
        <v>0</v>
      </c>
      <c r="AO345" s="143">
        <v>0</v>
      </c>
      <c r="AP345" s="143">
        <v>0</v>
      </c>
      <c r="AQ345" s="143">
        <v>0</v>
      </c>
      <c r="AR345" s="143">
        <v>0</v>
      </c>
      <c r="AS345" s="143">
        <v>0</v>
      </c>
      <c r="AT345" s="143">
        <v>0</v>
      </c>
      <c r="AU345" s="143">
        <v>0</v>
      </c>
      <c r="AV345" s="143">
        <v>0</v>
      </c>
      <c r="AW345" s="143">
        <v>0</v>
      </c>
      <c r="AX345" s="143">
        <v>0</v>
      </c>
      <c r="AY345" s="143">
        <v>0</v>
      </c>
      <c r="AZ345" s="143">
        <v>0</v>
      </c>
      <c r="BA345" s="143">
        <v>0</v>
      </c>
      <c r="BB345" s="143">
        <v>0</v>
      </c>
      <c r="BC345" s="143">
        <v>0</v>
      </c>
      <c r="BD345" s="143">
        <v>0</v>
      </c>
      <c r="BE345" s="143">
        <v>0</v>
      </c>
      <c r="BF345" s="143">
        <v>0</v>
      </c>
      <c r="BG345" s="143">
        <v>0</v>
      </c>
      <c r="BH345" s="143">
        <v>0</v>
      </c>
      <c r="BI345" s="143">
        <v>0</v>
      </c>
      <c r="BJ345" s="143">
        <v>0</v>
      </c>
      <c r="BK345" s="143">
        <v>0</v>
      </c>
      <c r="BL345" s="143">
        <v>0</v>
      </c>
      <c r="BM345" s="143">
        <v>0</v>
      </c>
      <c r="BN345" s="143">
        <v>0</v>
      </c>
      <c r="BO345" s="143">
        <v>0</v>
      </c>
      <c r="BP345" s="143">
        <v>0</v>
      </c>
      <c r="BQ345" s="143">
        <v>0</v>
      </c>
      <c r="BR345" s="143">
        <v>0</v>
      </c>
      <c r="BS345" s="143">
        <v>0</v>
      </c>
      <c r="BT345" s="143">
        <v>0</v>
      </c>
      <c r="BU345" s="143">
        <v>-341007</v>
      </c>
      <c r="BV345" s="143">
        <v>0</v>
      </c>
      <c r="BW345" s="143">
        <v>0</v>
      </c>
      <c r="BX345" s="143">
        <v>0</v>
      </c>
      <c r="BY345" s="143">
        <v>0</v>
      </c>
      <c r="CA345" s="143" t="e">
        <v>#REF!</v>
      </c>
      <c r="CB345" s="143">
        <v>0</v>
      </c>
    </row>
    <row r="346" spans="13:80" hidden="1" x14ac:dyDescent="0.3">
      <c r="M346" s="143">
        <v>0</v>
      </c>
      <c r="N346" s="143">
        <v>0</v>
      </c>
      <c r="O346" s="143">
        <v>0</v>
      </c>
      <c r="P346" s="143">
        <v>0</v>
      </c>
      <c r="Q346" s="143">
        <v>0</v>
      </c>
      <c r="R346" s="143">
        <v>0</v>
      </c>
      <c r="S346" s="143">
        <v>0</v>
      </c>
      <c r="T346" s="143">
        <v>0</v>
      </c>
      <c r="U346" s="143">
        <v>0</v>
      </c>
      <c r="V346" s="143">
        <v>0</v>
      </c>
      <c r="W346" s="143">
        <v>0</v>
      </c>
      <c r="X346" s="143">
        <v>0</v>
      </c>
      <c r="Y346" s="143">
        <v>0</v>
      </c>
      <c r="Z346" s="143">
        <v>0</v>
      </c>
      <c r="AA346" s="143">
        <v>0</v>
      </c>
      <c r="AB346" s="143">
        <v>0</v>
      </c>
      <c r="AC346" s="143">
        <v>0</v>
      </c>
      <c r="AD346" s="143">
        <v>0</v>
      </c>
      <c r="AE346" s="143">
        <v>0</v>
      </c>
      <c r="AF346" s="143">
        <v>0</v>
      </c>
      <c r="AG346" s="143">
        <v>0</v>
      </c>
      <c r="AH346" s="143">
        <v>0</v>
      </c>
      <c r="AI346" s="143">
        <v>0</v>
      </c>
      <c r="AJ346" s="143">
        <v>0</v>
      </c>
      <c r="AK346" s="143">
        <v>0</v>
      </c>
      <c r="AL346" s="143">
        <v>0</v>
      </c>
      <c r="AM346" s="143">
        <v>0</v>
      </c>
      <c r="AN346" s="143">
        <v>0</v>
      </c>
      <c r="AO346" s="143">
        <v>0</v>
      </c>
      <c r="AP346" s="143">
        <v>0</v>
      </c>
      <c r="AQ346" s="143">
        <v>0</v>
      </c>
      <c r="AR346" s="143">
        <v>0</v>
      </c>
      <c r="AS346" s="143">
        <v>0</v>
      </c>
      <c r="AT346" s="143">
        <v>0</v>
      </c>
      <c r="AU346" s="143">
        <v>0</v>
      </c>
      <c r="AV346" s="143">
        <v>0</v>
      </c>
      <c r="AW346" s="143">
        <v>0</v>
      </c>
      <c r="AX346" s="143">
        <v>0</v>
      </c>
      <c r="AY346" s="143">
        <v>0</v>
      </c>
      <c r="AZ346" s="143">
        <v>0</v>
      </c>
      <c r="BA346" s="143">
        <v>0</v>
      </c>
      <c r="BB346" s="143">
        <v>0</v>
      </c>
      <c r="BC346" s="143">
        <v>0</v>
      </c>
      <c r="BD346" s="143">
        <v>0</v>
      </c>
      <c r="BE346" s="143">
        <v>0</v>
      </c>
      <c r="BF346" s="143">
        <v>0</v>
      </c>
      <c r="BG346" s="143">
        <v>0</v>
      </c>
      <c r="BH346" s="143">
        <v>0</v>
      </c>
      <c r="BI346" s="143">
        <v>0</v>
      </c>
      <c r="BJ346" s="143">
        <v>0</v>
      </c>
      <c r="BK346" s="143">
        <v>0</v>
      </c>
      <c r="BL346" s="143">
        <v>0</v>
      </c>
      <c r="BM346" s="143">
        <v>0</v>
      </c>
      <c r="BN346" s="143">
        <v>0</v>
      </c>
      <c r="BO346" s="143">
        <v>0</v>
      </c>
      <c r="BP346" s="143">
        <v>0</v>
      </c>
      <c r="BQ346" s="143">
        <v>0</v>
      </c>
      <c r="BR346" s="143">
        <v>0</v>
      </c>
      <c r="BS346" s="143">
        <v>0</v>
      </c>
      <c r="BT346" s="143">
        <v>0</v>
      </c>
      <c r="BU346" s="143">
        <v>0</v>
      </c>
      <c r="BV346" s="143">
        <v>0</v>
      </c>
      <c r="BW346" s="143">
        <v>0</v>
      </c>
      <c r="BX346" s="143">
        <v>0</v>
      </c>
      <c r="BY346" s="143">
        <v>0</v>
      </c>
      <c r="CA346" s="143" t="e">
        <v>#REF!</v>
      </c>
      <c r="CB346" s="143">
        <v>0</v>
      </c>
    </row>
    <row r="347" spans="13:80" hidden="1" x14ac:dyDescent="0.3">
      <c r="M347" s="143">
        <v>0</v>
      </c>
      <c r="N347" s="143">
        <v>0</v>
      </c>
      <c r="O347" s="143">
        <v>0</v>
      </c>
      <c r="P347" s="143">
        <v>0</v>
      </c>
      <c r="Q347" s="143">
        <v>0</v>
      </c>
      <c r="R347" s="143">
        <v>9095</v>
      </c>
      <c r="S347" s="143">
        <v>0</v>
      </c>
      <c r="T347" s="143">
        <v>0</v>
      </c>
      <c r="U347" s="143">
        <v>0</v>
      </c>
      <c r="V347" s="143">
        <v>0</v>
      </c>
      <c r="W347" s="143">
        <v>0</v>
      </c>
      <c r="X347" s="143">
        <v>0</v>
      </c>
      <c r="Y347" s="143">
        <v>0</v>
      </c>
      <c r="Z347" s="143">
        <v>0</v>
      </c>
      <c r="AA347" s="143">
        <v>0</v>
      </c>
      <c r="AB347" s="143">
        <v>0</v>
      </c>
      <c r="AC347" s="143">
        <v>0</v>
      </c>
      <c r="AD347" s="143">
        <v>0</v>
      </c>
      <c r="AE347" s="143">
        <v>0</v>
      </c>
      <c r="AF347" s="143">
        <v>0</v>
      </c>
      <c r="AG347" s="143">
        <v>0</v>
      </c>
      <c r="AH347" s="143">
        <v>0</v>
      </c>
      <c r="AI347" s="143">
        <v>0</v>
      </c>
      <c r="AJ347" s="143">
        <v>0</v>
      </c>
      <c r="AK347" s="143">
        <v>0</v>
      </c>
      <c r="AL347" s="143">
        <v>0</v>
      </c>
      <c r="AM347" s="143">
        <v>0</v>
      </c>
      <c r="AN347" s="143">
        <v>0</v>
      </c>
      <c r="AO347" s="143">
        <v>0</v>
      </c>
      <c r="AP347" s="143">
        <v>0</v>
      </c>
      <c r="AQ347" s="143">
        <v>0</v>
      </c>
      <c r="AR347" s="143">
        <v>0</v>
      </c>
      <c r="AS347" s="143">
        <v>0</v>
      </c>
      <c r="AT347" s="143">
        <v>0</v>
      </c>
      <c r="AU347" s="143">
        <v>0</v>
      </c>
      <c r="AV347" s="143">
        <v>389157</v>
      </c>
      <c r="AW347" s="143">
        <v>0</v>
      </c>
      <c r="AX347" s="143">
        <v>0</v>
      </c>
      <c r="AY347" s="143">
        <v>0</v>
      </c>
      <c r="AZ347" s="143">
        <v>0</v>
      </c>
      <c r="BA347" s="143">
        <v>0</v>
      </c>
      <c r="BB347" s="143">
        <v>0</v>
      </c>
      <c r="BC347" s="143">
        <v>0</v>
      </c>
      <c r="BD347" s="143">
        <v>0</v>
      </c>
      <c r="BE347" s="143">
        <v>0</v>
      </c>
      <c r="BF347" s="143">
        <v>0</v>
      </c>
      <c r="BG347" s="143">
        <v>0</v>
      </c>
      <c r="BH347" s="143">
        <v>0</v>
      </c>
      <c r="BI347" s="143">
        <v>0</v>
      </c>
      <c r="BJ347" s="143">
        <v>0</v>
      </c>
      <c r="BK347" s="143">
        <v>0</v>
      </c>
      <c r="BL347" s="143">
        <v>0</v>
      </c>
      <c r="BM347" s="143">
        <v>0</v>
      </c>
      <c r="BN347" s="143">
        <v>0</v>
      </c>
      <c r="BO347" s="143">
        <v>0</v>
      </c>
      <c r="BP347" s="143">
        <v>0</v>
      </c>
      <c r="BQ347" s="143">
        <v>0</v>
      </c>
      <c r="BR347" s="143">
        <v>0</v>
      </c>
      <c r="BS347" s="143">
        <v>0</v>
      </c>
      <c r="BT347" s="143">
        <v>0</v>
      </c>
      <c r="BU347" s="143">
        <v>398252</v>
      </c>
      <c r="BV347" s="143">
        <v>0</v>
      </c>
      <c r="BW347" s="143">
        <v>0</v>
      </c>
      <c r="BX347" s="143">
        <v>0</v>
      </c>
      <c r="BY347" s="143">
        <v>0</v>
      </c>
      <c r="CA347" s="143" t="e">
        <v>#REF!</v>
      </c>
      <c r="CB347" s="143">
        <v>0</v>
      </c>
    </row>
    <row r="348" spans="13:80" hidden="1" x14ac:dyDescent="0.3">
      <c r="M348" s="143">
        <v>0</v>
      </c>
      <c r="N348" s="143">
        <v>0</v>
      </c>
      <c r="O348" s="143">
        <v>0</v>
      </c>
      <c r="P348" s="143">
        <v>0</v>
      </c>
      <c r="Q348" s="143">
        <v>0</v>
      </c>
      <c r="R348" s="143">
        <v>9095</v>
      </c>
      <c r="S348" s="143">
        <v>0</v>
      </c>
      <c r="T348" s="143">
        <v>0</v>
      </c>
      <c r="U348" s="143">
        <v>0</v>
      </c>
      <c r="V348" s="143">
        <v>0</v>
      </c>
      <c r="W348" s="143">
        <v>0</v>
      </c>
      <c r="X348" s="143">
        <v>0</v>
      </c>
      <c r="Y348" s="143">
        <v>0</v>
      </c>
      <c r="Z348" s="143">
        <v>0</v>
      </c>
      <c r="AA348" s="143">
        <v>0</v>
      </c>
      <c r="AB348" s="143">
        <v>0</v>
      </c>
      <c r="AC348" s="143">
        <v>0</v>
      </c>
      <c r="AD348" s="143">
        <v>0</v>
      </c>
      <c r="AE348" s="143">
        <v>0</v>
      </c>
      <c r="AF348" s="143">
        <v>0</v>
      </c>
      <c r="AG348" s="143">
        <v>0</v>
      </c>
      <c r="AH348" s="143">
        <v>0</v>
      </c>
      <c r="AI348" s="143">
        <v>0</v>
      </c>
      <c r="AJ348" s="143">
        <v>0</v>
      </c>
      <c r="AK348" s="143">
        <v>0</v>
      </c>
      <c r="AL348" s="143">
        <v>0</v>
      </c>
      <c r="AM348" s="143">
        <v>0</v>
      </c>
      <c r="AN348" s="143">
        <v>0</v>
      </c>
      <c r="AO348" s="143">
        <v>0</v>
      </c>
      <c r="AP348" s="143">
        <v>0</v>
      </c>
      <c r="AQ348" s="143">
        <v>0</v>
      </c>
      <c r="AR348" s="143">
        <v>0</v>
      </c>
      <c r="AS348" s="143">
        <v>0</v>
      </c>
      <c r="AT348" s="143">
        <v>0</v>
      </c>
      <c r="AU348" s="143">
        <v>0</v>
      </c>
      <c r="AV348" s="143">
        <v>389157</v>
      </c>
      <c r="AW348" s="143">
        <v>0</v>
      </c>
      <c r="AX348" s="143">
        <v>0</v>
      </c>
      <c r="AY348" s="143">
        <v>0</v>
      </c>
      <c r="AZ348" s="143">
        <v>0</v>
      </c>
      <c r="BA348" s="143">
        <v>0</v>
      </c>
      <c r="BB348" s="143">
        <v>0</v>
      </c>
      <c r="BC348" s="143">
        <v>0</v>
      </c>
      <c r="BD348" s="143">
        <v>0</v>
      </c>
      <c r="BE348" s="143">
        <v>0</v>
      </c>
      <c r="BF348" s="143">
        <v>0</v>
      </c>
      <c r="BG348" s="143">
        <v>0</v>
      </c>
      <c r="BH348" s="143">
        <v>0</v>
      </c>
      <c r="BI348" s="143">
        <v>0</v>
      </c>
      <c r="BJ348" s="143">
        <v>0</v>
      </c>
      <c r="BK348" s="143">
        <v>0</v>
      </c>
      <c r="BL348" s="143">
        <v>0</v>
      </c>
      <c r="BM348" s="143">
        <v>0</v>
      </c>
      <c r="BN348" s="143">
        <v>0</v>
      </c>
      <c r="BO348" s="143">
        <v>0</v>
      </c>
      <c r="BP348" s="143">
        <v>0</v>
      </c>
      <c r="BQ348" s="143">
        <v>0</v>
      </c>
      <c r="BR348" s="143">
        <v>0</v>
      </c>
      <c r="BS348" s="143">
        <v>0</v>
      </c>
      <c r="BT348" s="143">
        <v>0</v>
      </c>
      <c r="BU348" s="143">
        <v>398252</v>
      </c>
      <c r="BV348" s="143">
        <v>0</v>
      </c>
      <c r="BW348" s="143">
        <v>0</v>
      </c>
      <c r="BX348" s="143">
        <v>0</v>
      </c>
      <c r="BY348" s="143">
        <v>0</v>
      </c>
      <c r="CA348" s="143" t="e">
        <v>#REF!</v>
      </c>
      <c r="CB348" s="143">
        <v>0</v>
      </c>
    </row>
    <row r="349" spans="13:80" hidden="1" x14ac:dyDescent="0.3">
      <c r="M349" s="143">
        <v>0</v>
      </c>
      <c r="N349" s="143">
        <v>0</v>
      </c>
      <c r="O349" s="143">
        <v>0</v>
      </c>
      <c r="P349" s="143">
        <v>0</v>
      </c>
      <c r="Q349" s="143">
        <v>0</v>
      </c>
      <c r="R349" s="143">
        <v>0</v>
      </c>
      <c r="S349" s="143">
        <v>0</v>
      </c>
      <c r="T349" s="143">
        <v>0</v>
      </c>
      <c r="U349" s="143">
        <v>0</v>
      </c>
      <c r="V349" s="143">
        <v>0</v>
      </c>
      <c r="W349" s="143">
        <v>0</v>
      </c>
      <c r="X349" s="143">
        <v>0</v>
      </c>
      <c r="Y349" s="143">
        <v>0</v>
      </c>
      <c r="Z349" s="143">
        <v>0</v>
      </c>
      <c r="AA349" s="143">
        <v>0</v>
      </c>
      <c r="AB349" s="143">
        <v>0</v>
      </c>
      <c r="AC349" s="143">
        <v>0</v>
      </c>
      <c r="AD349" s="143">
        <v>0</v>
      </c>
      <c r="AE349" s="143">
        <v>0</v>
      </c>
      <c r="AF349" s="143">
        <v>0</v>
      </c>
      <c r="AG349" s="143">
        <v>0</v>
      </c>
      <c r="AH349" s="143">
        <v>0</v>
      </c>
      <c r="AI349" s="143">
        <v>0</v>
      </c>
      <c r="AJ349" s="143">
        <v>0</v>
      </c>
      <c r="AK349" s="143">
        <v>0</v>
      </c>
      <c r="AL349" s="143">
        <v>0</v>
      </c>
      <c r="AM349" s="143">
        <v>0</v>
      </c>
      <c r="AN349" s="143">
        <v>0</v>
      </c>
      <c r="AO349" s="143">
        <v>0</v>
      </c>
      <c r="AP349" s="143">
        <v>0</v>
      </c>
      <c r="AQ349" s="143">
        <v>0</v>
      </c>
      <c r="AR349" s="143">
        <v>0</v>
      </c>
      <c r="AS349" s="143">
        <v>0</v>
      </c>
      <c r="AT349" s="143">
        <v>0</v>
      </c>
      <c r="AU349" s="143">
        <v>0</v>
      </c>
      <c r="AV349" s="143">
        <v>0</v>
      </c>
      <c r="AW349" s="143">
        <v>0</v>
      </c>
      <c r="AX349" s="143">
        <v>0</v>
      </c>
      <c r="AY349" s="143">
        <v>0</v>
      </c>
      <c r="AZ349" s="143">
        <v>0</v>
      </c>
      <c r="BA349" s="143">
        <v>0</v>
      </c>
      <c r="BB349" s="143">
        <v>0</v>
      </c>
      <c r="BC349" s="143">
        <v>0</v>
      </c>
      <c r="BD349" s="143">
        <v>0</v>
      </c>
      <c r="BE349" s="143">
        <v>0</v>
      </c>
      <c r="BF349" s="143">
        <v>0</v>
      </c>
      <c r="BG349" s="143">
        <v>0</v>
      </c>
      <c r="BH349" s="143">
        <v>0</v>
      </c>
      <c r="BI349" s="143">
        <v>0</v>
      </c>
      <c r="BJ349" s="143">
        <v>0</v>
      </c>
      <c r="BK349" s="143">
        <v>0</v>
      </c>
      <c r="BL349" s="143">
        <v>0</v>
      </c>
      <c r="BM349" s="143">
        <v>0</v>
      </c>
      <c r="BN349" s="143">
        <v>0</v>
      </c>
      <c r="BO349" s="143">
        <v>0</v>
      </c>
      <c r="BP349" s="143">
        <v>0</v>
      </c>
      <c r="BQ349" s="143">
        <v>0</v>
      </c>
      <c r="BR349" s="143">
        <v>0</v>
      </c>
      <c r="BS349" s="143">
        <v>0</v>
      </c>
      <c r="BT349" s="143">
        <v>0</v>
      </c>
      <c r="BU349" s="143">
        <v>0</v>
      </c>
      <c r="BV349" s="143">
        <v>0</v>
      </c>
      <c r="BW349" s="143">
        <v>0</v>
      </c>
      <c r="BX349" s="143">
        <v>0</v>
      </c>
      <c r="BY349" s="143">
        <v>0</v>
      </c>
      <c r="CA349" s="143" t="e">
        <v>#REF!</v>
      </c>
      <c r="CB349" s="143">
        <v>0</v>
      </c>
    </row>
    <row r="350" spans="13:80" hidden="1" x14ac:dyDescent="0.3">
      <c r="M350" s="143">
        <v>0</v>
      </c>
      <c r="N350" s="143">
        <v>0</v>
      </c>
      <c r="O350" s="143">
        <v>0</v>
      </c>
      <c r="P350" s="143">
        <v>0</v>
      </c>
      <c r="Q350" s="143">
        <v>0</v>
      </c>
      <c r="R350" s="143">
        <v>68344</v>
      </c>
      <c r="S350" s="143">
        <v>0</v>
      </c>
      <c r="T350" s="143">
        <v>0</v>
      </c>
      <c r="U350" s="143">
        <v>0</v>
      </c>
      <c r="V350" s="143">
        <v>0</v>
      </c>
      <c r="W350" s="143">
        <v>-89521</v>
      </c>
      <c r="X350" s="143">
        <v>0</v>
      </c>
      <c r="Y350" s="143">
        <v>0</v>
      </c>
      <c r="Z350" s="143">
        <v>0</v>
      </c>
      <c r="AA350" s="143">
        <v>0</v>
      </c>
      <c r="AB350" s="143">
        <v>80144</v>
      </c>
      <c r="AC350" s="143">
        <v>0</v>
      </c>
      <c r="AD350" s="143">
        <v>0</v>
      </c>
      <c r="AE350" s="143">
        <v>0</v>
      </c>
      <c r="AF350" s="143">
        <v>0</v>
      </c>
      <c r="AG350" s="143">
        <v>0</v>
      </c>
      <c r="AH350" s="143">
        <v>0</v>
      </c>
      <c r="AI350" s="143">
        <v>0</v>
      </c>
      <c r="AJ350" s="143">
        <v>0</v>
      </c>
      <c r="AK350" s="143">
        <v>0</v>
      </c>
      <c r="AL350" s="143">
        <v>-237446</v>
      </c>
      <c r="AM350" s="143">
        <v>0</v>
      </c>
      <c r="AN350" s="143">
        <v>0</v>
      </c>
      <c r="AO350" s="143">
        <v>0</v>
      </c>
      <c r="AP350" s="143">
        <v>0</v>
      </c>
      <c r="AQ350" s="143">
        <v>768277</v>
      </c>
      <c r="AR350" s="143">
        <v>0</v>
      </c>
      <c r="AS350" s="143">
        <v>0</v>
      </c>
      <c r="AT350" s="143">
        <v>0</v>
      </c>
      <c r="AU350" s="143">
        <v>0</v>
      </c>
      <c r="AV350" s="143">
        <v>0</v>
      </c>
      <c r="AW350" s="143">
        <v>0</v>
      </c>
      <c r="AX350" s="143">
        <v>0</v>
      </c>
      <c r="AY350" s="143">
        <v>0</v>
      </c>
      <c r="AZ350" s="143">
        <v>0</v>
      </c>
      <c r="BA350" s="143">
        <v>0</v>
      </c>
      <c r="BB350" s="143">
        <v>0</v>
      </c>
      <c r="BC350" s="143">
        <v>0</v>
      </c>
      <c r="BD350" s="143">
        <v>0</v>
      </c>
      <c r="BE350" s="143">
        <v>0</v>
      </c>
      <c r="BF350" s="143">
        <v>0</v>
      </c>
      <c r="BG350" s="143">
        <v>0</v>
      </c>
      <c r="BH350" s="143">
        <v>0</v>
      </c>
      <c r="BI350" s="143">
        <v>0</v>
      </c>
      <c r="BJ350" s="143">
        <v>0</v>
      </c>
      <c r="BK350" s="143">
        <v>-71498</v>
      </c>
      <c r="BL350" s="143">
        <v>0</v>
      </c>
      <c r="BM350" s="143">
        <v>0</v>
      </c>
      <c r="BN350" s="143">
        <v>0</v>
      </c>
      <c r="BO350" s="143">
        <v>0</v>
      </c>
      <c r="BP350" s="143">
        <v>-124501</v>
      </c>
      <c r="BQ350" s="143">
        <v>0</v>
      </c>
      <c r="BR350" s="143">
        <v>0</v>
      </c>
      <c r="BS350" s="143">
        <v>0</v>
      </c>
      <c r="BT350" s="143">
        <v>0</v>
      </c>
      <c r="BU350" s="143">
        <v>589798</v>
      </c>
      <c r="BV350" s="143">
        <v>0</v>
      </c>
      <c r="BW350" s="143">
        <v>0</v>
      </c>
      <c r="BX350" s="143">
        <v>0</v>
      </c>
      <c r="BY350" s="143">
        <v>195999</v>
      </c>
      <c r="CA350" s="143" t="e">
        <v>#REF!</v>
      </c>
      <c r="CB350" s="143">
        <v>0</v>
      </c>
    </row>
    <row r="351" spans="13:80" hidden="1" x14ac:dyDescent="0.3">
      <c r="M351" s="143">
        <v>0</v>
      </c>
      <c r="N351" s="143">
        <v>0</v>
      </c>
      <c r="O351" s="143">
        <v>0</v>
      </c>
      <c r="P351" s="143">
        <v>0</v>
      </c>
      <c r="Q351" s="143">
        <v>0</v>
      </c>
      <c r="R351" s="143">
        <v>68344</v>
      </c>
      <c r="S351" s="143">
        <v>0</v>
      </c>
      <c r="T351" s="143">
        <v>0</v>
      </c>
      <c r="U351" s="143">
        <v>0</v>
      </c>
      <c r="V351" s="143">
        <v>0</v>
      </c>
      <c r="W351" s="143">
        <v>-89521</v>
      </c>
      <c r="X351" s="143">
        <v>0</v>
      </c>
      <c r="Y351" s="143">
        <v>0</v>
      </c>
      <c r="Z351" s="143">
        <v>0</v>
      </c>
      <c r="AA351" s="143">
        <v>0</v>
      </c>
      <c r="AB351" s="143">
        <v>80144</v>
      </c>
      <c r="AC351" s="143">
        <v>0</v>
      </c>
      <c r="AD351" s="143">
        <v>0</v>
      </c>
      <c r="AE351" s="143">
        <v>0</v>
      </c>
      <c r="AF351" s="143">
        <v>0</v>
      </c>
      <c r="AG351" s="143">
        <v>0</v>
      </c>
      <c r="AH351" s="143">
        <v>0</v>
      </c>
      <c r="AI351" s="143">
        <v>0</v>
      </c>
      <c r="AJ351" s="143">
        <v>0</v>
      </c>
      <c r="AK351" s="143">
        <v>0</v>
      </c>
      <c r="AL351" s="143">
        <v>-237446</v>
      </c>
      <c r="AM351" s="143">
        <v>0</v>
      </c>
      <c r="AN351" s="143">
        <v>0</v>
      </c>
      <c r="AO351" s="143">
        <v>0</v>
      </c>
      <c r="AP351" s="143">
        <v>0</v>
      </c>
      <c r="AQ351" s="143">
        <v>768277</v>
      </c>
      <c r="AR351" s="143">
        <v>0</v>
      </c>
      <c r="AS351" s="143">
        <v>0</v>
      </c>
      <c r="AT351" s="143">
        <v>0</v>
      </c>
      <c r="AU351" s="143">
        <v>0</v>
      </c>
      <c r="AV351" s="143">
        <v>0</v>
      </c>
      <c r="AW351" s="143">
        <v>0</v>
      </c>
      <c r="AX351" s="143">
        <v>0</v>
      </c>
      <c r="AY351" s="143">
        <v>0</v>
      </c>
      <c r="AZ351" s="143">
        <v>0</v>
      </c>
      <c r="BA351" s="143">
        <v>0</v>
      </c>
      <c r="BB351" s="143">
        <v>0</v>
      </c>
      <c r="BC351" s="143">
        <v>0</v>
      </c>
      <c r="BD351" s="143">
        <v>0</v>
      </c>
      <c r="BE351" s="143">
        <v>0</v>
      </c>
      <c r="BF351" s="143">
        <v>0</v>
      </c>
      <c r="BG351" s="143">
        <v>0</v>
      </c>
      <c r="BH351" s="143">
        <v>0</v>
      </c>
      <c r="BI351" s="143">
        <v>0</v>
      </c>
      <c r="BJ351" s="143">
        <v>0</v>
      </c>
      <c r="BK351" s="143">
        <v>-71498</v>
      </c>
      <c r="BL351" s="143">
        <v>0</v>
      </c>
      <c r="BM351" s="143">
        <v>0</v>
      </c>
      <c r="BN351" s="143">
        <v>0</v>
      </c>
      <c r="BO351" s="143">
        <v>0</v>
      </c>
      <c r="BP351" s="143">
        <v>-124501</v>
      </c>
      <c r="BQ351" s="143">
        <v>0</v>
      </c>
      <c r="BR351" s="143">
        <v>0</v>
      </c>
      <c r="BS351" s="143">
        <v>0</v>
      </c>
      <c r="BT351" s="143">
        <v>0</v>
      </c>
      <c r="BU351" s="143">
        <v>589798</v>
      </c>
      <c r="BV351" s="143">
        <v>0</v>
      </c>
      <c r="BW351" s="143">
        <v>0</v>
      </c>
      <c r="BX351" s="143">
        <v>0</v>
      </c>
      <c r="BY351" s="143">
        <v>195999</v>
      </c>
      <c r="CA351" s="143" t="e">
        <v>#REF!</v>
      </c>
      <c r="CB351" s="143">
        <v>0</v>
      </c>
    </row>
    <row r="352" spans="13:80" hidden="1" x14ac:dyDescent="0.3">
      <c r="M352" s="143">
        <v>0</v>
      </c>
      <c r="N352" s="143">
        <v>0</v>
      </c>
      <c r="O352" s="143">
        <v>0</v>
      </c>
      <c r="P352" s="143">
        <v>0</v>
      </c>
      <c r="Q352" s="143">
        <v>0</v>
      </c>
      <c r="R352" s="143">
        <v>0</v>
      </c>
      <c r="S352" s="143">
        <v>0</v>
      </c>
      <c r="T352" s="143">
        <v>0</v>
      </c>
      <c r="U352" s="143">
        <v>0</v>
      </c>
      <c r="V352" s="143">
        <v>0</v>
      </c>
      <c r="W352" s="143">
        <v>0</v>
      </c>
      <c r="X352" s="143">
        <v>0</v>
      </c>
      <c r="Y352" s="143">
        <v>0</v>
      </c>
      <c r="Z352" s="143">
        <v>0</v>
      </c>
      <c r="AA352" s="143">
        <v>0</v>
      </c>
      <c r="AB352" s="143">
        <v>0</v>
      </c>
      <c r="AC352" s="143">
        <v>0</v>
      </c>
      <c r="AD352" s="143">
        <v>0</v>
      </c>
      <c r="AE352" s="143">
        <v>0</v>
      </c>
      <c r="AF352" s="143">
        <v>0</v>
      </c>
      <c r="AG352" s="143">
        <v>0</v>
      </c>
      <c r="AH352" s="143">
        <v>0</v>
      </c>
      <c r="AI352" s="143">
        <v>0</v>
      </c>
      <c r="AJ352" s="143">
        <v>0</v>
      </c>
      <c r="AK352" s="143">
        <v>0</v>
      </c>
      <c r="AL352" s="143">
        <v>0</v>
      </c>
      <c r="AM352" s="143">
        <v>0</v>
      </c>
      <c r="AN352" s="143">
        <v>0</v>
      </c>
      <c r="AO352" s="143">
        <v>0</v>
      </c>
      <c r="AP352" s="143">
        <v>0</v>
      </c>
      <c r="AQ352" s="143">
        <v>0</v>
      </c>
      <c r="AR352" s="143">
        <v>0</v>
      </c>
      <c r="AS352" s="143">
        <v>0</v>
      </c>
      <c r="AT352" s="143">
        <v>0</v>
      </c>
      <c r="AU352" s="143">
        <v>0</v>
      </c>
      <c r="AV352" s="143">
        <v>0</v>
      </c>
      <c r="AW352" s="143">
        <v>0</v>
      </c>
      <c r="AX352" s="143">
        <v>0</v>
      </c>
      <c r="AY352" s="143">
        <v>0</v>
      </c>
      <c r="AZ352" s="143">
        <v>0</v>
      </c>
      <c r="BA352" s="143">
        <v>0</v>
      </c>
      <c r="BB352" s="143">
        <v>0</v>
      </c>
      <c r="BC352" s="143">
        <v>0</v>
      </c>
      <c r="BD352" s="143">
        <v>0</v>
      </c>
      <c r="BE352" s="143">
        <v>0</v>
      </c>
      <c r="BF352" s="143">
        <v>0</v>
      </c>
      <c r="BG352" s="143">
        <v>0</v>
      </c>
      <c r="BH352" s="143">
        <v>0</v>
      </c>
      <c r="BI352" s="143">
        <v>0</v>
      </c>
      <c r="BJ352" s="143">
        <v>0</v>
      </c>
      <c r="BK352" s="143">
        <v>0</v>
      </c>
      <c r="BL352" s="143">
        <v>0</v>
      </c>
      <c r="BM352" s="143">
        <v>0</v>
      </c>
      <c r="BN352" s="143">
        <v>0</v>
      </c>
      <c r="BO352" s="143">
        <v>0</v>
      </c>
      <c r="BP352" s="143">
        <v>0</v>
      </c>
      <c r="BQ352" s="143">
        <v>0</v>
      </c>
      <c r="BR352" s="143">
        <v>0</v>
      </c>
      <c r="BS352" s="143">
        <v>0</v>
      </c>
      <c r="BT352" s="143">
        <v>0</v>
      </c>
      <c r="BU352" s="143">
        <v>0</v>
      </c>
      <c r="BV352" s="143">
        <v>0</v>
      </c>
      <c r="BW352" s="143">
        <v>0</v>
      </c>
      <c r="BX352" s="143">
        <v>0</v>
      </c>
      <c r="BY352" s="143">
        <v>0</v>
      </c>
      <c r="CA352" s="143" t="e">
        <v>#REF!</v>
      </c>
      <c r="CB352" s="143">
        <v>0</v>
      </c>
    </row>
    <row r="353" spans="13:80" hidden="1" x14ac:dyDescent="0.3">
      <c r="M353" s="143">
        <v>98003</v>
      </c>
      <c r="N353" s="143">
        <v>0</v>
      </c>
      <c r="O353" s="143">
        <v>0</v>
      </c>
      <c r="P353" s="143">
        <v>0</v>
      </c>
      <c r="Q353" s="143">
        <v>0</v>
      </c>
      <c r="R353" s="143">
        <v>41259</v>
      </c>
      <c r="S353" s="143">
        <v>0</v>
      </c>
      <c r="T353" s="143">
        <v>0</v>
      </c>
      <c r="U353" s="143">
        <v>0</v>
      </c>
      <c r="V353" s="143">
        <v>0</v>
      </c>
      <c r="W353" s="143">
        <v>211421</v>
      </c>
      <c r="X353" s="143">
        <v>0</v>
      </c>
      <c r="Y353" s="143">
        <v>0</v>
      </c>
      <c r="Z353" s="143">
        <v>0</v>
      </c>
      <c r="AA353" s="143">
        <v>0</v>
      </c>
      <c r="AB353" s="143">
        <v>0</v>
      </c>
      <c r="AC353" s="143">
        <v>0</v>
      </c>
      <c r="AD353" s="143">
        <v>0</v>
      </c>
      <c r="AE353" s="143">
        <v>0</v>
      </c>
      <c r="AF353" s="143">
        <v>0</v>
      </c>
      <c r="AG353" s="143">
        <v>0</v>
      </c>
      <c r="AH353" s="143">
        <v>0</v>
      </c>
      <c r="AI353" s="143">
        <v>0</v>
      </c>
      <c r="AJ353" s="143">
        <v>0</v>
      </c>
      <c r="AK353" s="143">
        <v>0</v>
      </c>
      <c r="AL353" s="143">
        <v>39614</v>
      </c>
      <c r="AM353" s="143">
        <v>0</v>
      </c>
      <c r="AN353" s="143">
        <v>0</v>
      </c>
      <c r="AO353" s="143">
        <v>0</v>
      </c>
      <c r="AP353" s="143">
        <v>0</v>
      </c>
      <c r="AQ353" s="143">
        <v>206957</v>
      </c>
      <c r="AR353" s="143">
        <v>0</v>
      </c>
      <c r="AS353" s="143">
        <v>0</v>
      </c>
      <c r="AT353" s="143">
        <v>0</v>
      </c>
      <c r="AU353" s="143">
        <v>0</v>
      </c>
      <c r="AV353" s="143">
        <v>619820</v>
      </c>
      <c r="AW353" s="143">
        <v>0</v>
      </c>
      <c r="AX353" s="143">
        <v>0</v>
      </c>
      <c r="AY353" s="143">
        <v>0</v>
      </c>
      <c r="AZ353" s="143">
        <v>0</v>
      </c>
      <c r="BA353" s="143">
        <v>-9407</v>
      </c>
      <c r="BB353" s="143">
        <v>0</v>
      </c>
      <c r="BC353" s="143">
        <v>0</v>
      </c>
      <c r="BD353" s="143">
        <v>0</v>
      </c>
      <c r="BE353" s="143">
        <v>0</v>
      </c>
      <c r="BF353" s="143">
        <v>0</v>
      </c>
      <c r="BG353" s="143">
        <v>0</v>
      </c>
      <c r="BH353" s="143">
        <v>0</v>
      </c>
      <c r="BI353" s="143">
        <v>0</v>
      </c>
      <c r="BJ353" s="143">
        <v>0</v>
      </c>
      <c r="BK353" s="143">
        <v>-141255</v>
      </c>
      <c r="BL353" s="143">
        <v>0</v>
      </c>
      <c r="BM353" s="143">
        <v>0</v>
      </c>
      <c r="BN353" s="143">
        <v>0</v>
      </c>
      <c r="BO353" s="143">
        <v>0</v>
      </c>
      <c r="BP353" s="143">
        <v>-361272</v>
      </c>
      <c r="BQ353" s="143">
        <v>0</v>
      </c>
      <c r="BR353" s="143">
        <v>0</v>
      </c>
      <c r="BS353" s="143">
        <v>0</v>
      </c>
      <c r="BT353" s="143">
        <v>0</v>
      </c>
      <c r="BU353" s="143">
        <v>1207667</v>
      </c>
      <c r="BV353" s="143">
        <v>0</v>
      </c>
      <c r="BW353" s="143">
        <v>0</v>
      </c>
      <c r="BX353" s="143">
        <v>0</v>
      </c>
      <c r="BY353" s="143">
        <v>502527</v>
      </c>
      <c r="CA353" s="143" t="e">
        <v>#REF!</v>
      </c>
      <c r="CB353" s="143">
        <v>0</v>
      </c>
    </row>
    <row r="354" spans="13:80" hidden="1" x14ac:dyDescent="0.3">
      <c r="M354" s="143">
        <v>98003</v>
      </c>
      <c r="N354" s="143">
        <v>0</v>
      </c>
      <c r="O354" s="143">
        <v>0</v>
      </c>
      <c r="P354" s="143">
        <v>0</v>
      </c>
      <c r="Q354" s="143">
        <v>0</v>
      </c>
      <c r="R354" s="143">
        <v>41259</v>
      </c>
      <c r="S354" s="143">
        <v>0</v>
      </c>
      <c r="T354" s="143">
        <v>0</v>
      </c>
      <c r="U354" s="143">
        <v>0</v>
      </c>
      <c r="V354" s="143">
        <v>0</v>
      </c>
      <c r="W354" s="143">
        <v>211421</v>
      </c>
      <c r="X354" s="143">
        <v>0</v>
      </c>
      <c r="Y354" s="143">
        <v>0</v>
      </c>
      <c r="Z354" s="143">
        <v>0</v>
      </c>
      <c r="AA354" s="143">
        <v>0</v>
      </c>
      <c r="AB354" s="143">
        <v>0</v>
      </c>
      <c r="AC354" s="143">
        <v>0</v>
      </c>
      <c r="AD354" s="143">
        <v>0</v>
      </c>
      <c r="AE354" s="143">
        <v>0</v>
      </c>
      <c r="AF354" s="143">
        <v>0</v>
      </c>
      <c r="AG354" s="143">
        <v>0</v>
      </c>
      <c r="AH354" s="143">
        <v>0</v>
      </c>
      <c r="AI354" s="143">
        <v>0</v>
      </c>
      <c r="AJ354" s="143">
        <v>0</v>
      </c>
      <c r="AK354" s="143">
        <v>0</v>
      </c>
      <c r="AL354" s="143">
        <v>39614</v>
      </c>
      <c r="AM354" s="143">
        <v>0</v>
      </c>
      <c r="AN354" s="143">
        <v>0</v>
      </c>
      <c r="AO354" s="143">
        <v>0</v>
      </c>
      <c r="AP354" s="143">
        <v>0</v>
      </c>
      <c r="AQ354" s="143">
        <v>206957</v>
      </c>
      <c r="AR354" s="143">
        <v>0</v>
      </c>
      <c r="AS354" s="143">
        <v>0</v>
      </c>
      <c r="AT354" s="143">
        <v>0</v>
      </c>
      <c r="AU354" s="143">
        <v>0</v>
      </c>
      <c r="AV354" s="143">
        <v>619820</v>
      </c>
      <c r="AW354" s="143">
        <v>0</v>
      </c>
      <c r="AX354" s="143">
        <v>0</v>
      </c>
      <c r="AY354" s="143">
        <v>0</v>
      </c>
      <c r="AZ354" s="143">
        <v>0</v>
      </c>
      <c r="BA354" s="143">
        <v>-9407</v>
      </c>
      <c r="BB354" s="143">
        <v>0</v>
      </c>
      <c r="BC354" s="143">
        <v>0</v>
      </c>
      <c r="BD354" s="143">
        <v>0</v>
      </c>
      <c r="BE354" s="143">
        <v>0</v>
      </c>
      <c r="BF354" s="143">
        <v>0</v>
      </c>
      <c r="BG354" s="143">
        <v>0</v>
      </c>
      <c r="BH354" s="143">
        <v>0</v>
      </c>
      <c r="BI354" s="143">
        <v>0</v>
      </c>
      <c r="BJ354" s="143">
        <v>0</v>
      </c>
      <c r="BK354" s="143">
        <v>-141255</v>
      </c>
      <c r="BL354" s="143">
        <v>0</v>
      </c>
      <c r="BM354" s="143">
        <v>0</v>
      </c>
      <c r="BN354" s="143">
        <v>0</v>
      </c>
      <c r="BO354" s="143">
        <v>0</v>
      </c>
      <c r="BP354" s="143">
        <v>-361272</v>
      </c>
      <c r="BQ354" s="143">
        <v>0</v>
      </c>
      <c r="BR354" s="143">
        <v>0</v>
      </c>
      <c r="BS354" s="143">
        <v>0</v>
      </c>
      <c r="BT354" s="143">
        <v>0</v>
      </c>
      <c r="BU354" s="143">
        <v>1207667</v>
      </c>
      <c r="BV354" s="143">
        <v>0</v>
      </c>
      <c r="BW354" s="143">
        <v>0</v>
      </c>
      <c r="BX354" s="143">
        <v>0</v>
      </c>
      <c r="BY354" s="143">
        <v>502527</v>
      </c>
      <c r="CA354" s="143" t="e">
        <v>#REF!</v>
      </c>
      <c r="CB354" s="143">
        <v>0</v>
      </c>
    </row>
    <row r="355" spans="13:80" hidden="1" x14ac:dyDescent="0.3">
      <c r="M355" s="143">
        <v>0</v>
      </c>
      <c r="N355" s="143">
        <v>0</v>
      </c>
      <c r="O355" s="143">
        <v>0</v>
      </c>
      <c r="P355" s="143">
        <v>0</v>
      </c>
      <c r="Q355" s="143">
        <v>0</v>
      </c>
      <c r="R355" s="143">
        <v>0</v>
      </c>
      <c r="S355" s="143">
        <v>0</v>
      </c>
      <c r="T355" s="143">
        <v>0</v>
      </c>
      <c r="U355" s="143">
        <v>0</v>
      </c>
      <c r="V355" s="143">
        <v>0</v>
      </c>
      <c r="W355" s="143">
        <v>0</v>
      </c>
      <c r="X355" s="143">
        <v>0</v>
      </c>
      <c r="Y355" s="143">
        <v>0</v>
      </c>
      <c r="Z355" s="143">
        <v>0</v>
      </c>
      <c r="AA355" s="143">
        <v>0</v>
      </c>
      <c r="AB355" s="143">
        <v>0</v>
      </c>
      <c r="AC355" s="143">
        <v>0</v>
      </c>
      <c r="AD355" s="143">
        <v>0</v>
      </c>
      <c r="AE355" s="143">
        <v>0</v>
      </c>
      <c r="AF355" s="143">
        <v>0</v>
      </c>
      <c r="AG355" s="143">
        <v>0</v>
      </c>
      <c r="AH355" s="143">
        <v>0</v>
      </c>
      <c r="AI355" s="143">
        <v>0</v>
      </c>
      <c r="AJ355" s="143">
        <v>0</v>
      </c>
      <c r="AK355" s="143">
        <v>0</v>
      </c>
      <c r="AL355" s="143">
        <v>0</v>
      </c>
      <c r="AM355" s="143">
        <v>0</v>
      </c>
      <c r="AN355" s="143">
        <v>0</v>
      </c>
      <c r="AO355" s="143">
        <v>0</v>
      </c>
      <c r="AP355" s="143">
        <v>0</v>
      </c>
      <c r="AQ355" s="143">
        <v>0</v>
      </c>
      <c r="AR355" s="143">
        <v>0</v>
      </c>
      <c r="AS355" s="143">
        <v>0</v>
      </c>
      <c r="AT355" s="143">
        <v>0</v>
      </c>
      <c r="AU355" s="143">
        <v>0</v>
      </c>
      <c r="AV355" s="143">
        <v>0</v>
      </c>
      <c r="AW355" s="143">
        <v>0</v>
      </c>
      <c r="AX355" s="143">
        <v>0</v>
      </c>
      <c r="AY355" s="143">
        <v>0</v>
      </c>
      <c r="AZ355" s="143">
        <v>0</v>
      </c>
      <c r="BA355" s="143">
        <v>0</v>
      </c>
      <c r="BB355" s="143">
        <v>0</v>
      </c>
      <c r="BC355" s="143">
        <v>0</v>
      </c>
      <c r="BD355" s="143">
        <v>0</v>
      </c>
      <c r="BE355" s="143">
        <v>0</v>
      </c>
      <c r="BF355" s="143">
        <v>0</v>
      </c>
      <c r="BG355" s="143">
        <v>0</v>
      </c>
      <c r="BH355" s="143">
        <v>0</v>
      </c>
      <c r="BI355" s="143">
        <v>0</v>
      </c>
      <c r="BJ355" s="143">
        <v>0</v>
      </c>
      <c r="BK355" s="143">
        <v>0</v>
      </c>
      <c r="BL355" s="143">
        <v>0</v>
      </c>
      <c r="BM355" s="143">
        <v>0</v>
      </c>
      <c r="BN355" s="143">
        <v>0</v>
      </c>
      <c r="BO355" s="143">
        <v>0</v>
      </c>
      <c r="BP355" s="143">
        <v>0</v>
      </c>
      <c r="BQ355" s="143">
        <v>0</v>
      </c>
      <c r="BR355" s="143">
        <v>0</v>
      </c>
      <c r="BS355" s="143">
        <v>0</v>
      </c>
      <c r="BT355" s="143">
        <v>0</v>
      </c>
      <c r="BU355" s="143">
        <v>0</v>
      </c>
      <c r="BV355" s="143">
        <v>0</v>
      </c>
      <c r="BW355" s="143">
        <v>0</v>
      </c>
      <c r="BX355" s="143">
        <v>0</v>
      </c>
      <c r="BY355" s="143">
        <v>0</v>
      </c>
      <c r="CA355" s="143" t="e">
        <v>#REF!</v>
      </c>
      <c r="CB355" s="143">
        <v>0</v>
      </c>
    </row>
    <row r="356" spans="13:80" hidden="1" x14ac:dyDescent="0.3">
      <c r="M356" s="143">
        <v>0</v>
      </c>
      <c r="N356" s="143">
        <v>0</v>
      </c>
      <c r="O356" s="143">
        <v>0</v>
      </c>
      <c r="P356" s="143">
        <v>0</v>
      </c>
      <c r="Q356" s="143">
        <v>0</v>
      </c>
      <c r="R356" s="143">
        <v>-82818</v>
      </c>
      <c r="S356" s="143">
        <v>0</v>
      </c>
      <c r="T356" s="143">
        <v>0</v>
      </c>
      <c r="U356" s="143">
        <v>0</v>
      </c>
      <c r="V356" s="143">
        <v>0</v>
      </c>
      <c r="W356" s="143">
        <v>-293189</v>
      </c>
      <c r="X356" s="143">
        <v>0</v>
      </c>
      <c r="Y356" s="143">
        <v>0</v>
      </c>
      <c r="Z356" s="143">
        <v>0</v>
      </c>
      <c r="AA356" s="143">
        <v>0</v>
      </c>
      <c r="AB356" s="143">
        <v>0</v>
      </c>
      <c r="AC356" s="143">
        <v>0</v>
      </c>
      <c r="AD356" s="143">
        <v>0</v>
      </c>
      <c r="AE356" s="143">
        <v>0</v>
      </c>
      <c r="AF356" s="143">
        <v>0</v>
      </c>
      <c r="AG356" s="143">
        <v>0</v>
      </c>
      <c r="AH356" s="143">
        <v>0</v>
      </c>
      <c r="AI356" s="143">
        <v>0</v>
      </c>
      <c r="AJ356" s="143">
        <v>0</v>
      </c>
      <c r="AK356" s="143">
        <v>0</v>
      </c>
      <c r="AL356" s="143">
        <v>0</v>
      </c>
      <c r="AM356" s="143">
        <v>0</v>
      </c>
      <c r="AN356" s="143">
        <v>0</v>
      </c>
      <c r="AO356" s="143">
        <v>0</v>
      </c>
      <c r="AP356" s="143">
        <v>0</v>
      </c>
      <c r="AQ356" s="143">
        <v>0</v>
      </c>
      <c r="AR356" s="143">
        <v>0</v>
      </c>
      <c r="AS356" s="143">
        <v>0</v>
      </c>
      <c r="AT356" s="143">
        <v>0</v>
      </c>
      <c r="AU356" s="143">
        <v>0</v>
      </c>
      <c r="AV356" s="143">
        <v>0</v>
      </c>
      <c r="AW356" s="143">
        <v>0</v>
      </c>
      <c r="AX356" s="143">
        <v>0</v>
      </c>
      <c r="AY356" s="143">
        <v>0</v>
      </c>
      <c r="AZ356" s="143">
        <v>0</v>
      </c>
      <c r="BA356" s="143">
        <v>0</v>
      </c>
      <c r="BB356" s="143">
        <v>0</v>
      </c>
      <c r="BC356" s="143">
        <v>0</v>
      </c>
      <c r="BD356" s="143">
        <v>0</v>
      </c>
      <c r="BE356" s="143">
        <v>0</v>
      </c>
      <c r="BF356" s="143">
        <v>0</v>
      </c>
      <c r="BG356" s="143">
        <v>0</v>
      </c>
      <c r="BH356" s="143">
        <v>0</v>
      </c>
      <c r="BI356" s="143">
        <v>0</v>
      </c>
      <c r="BJ356" s="143">
        <v>0</v>
      </c>
      <c r="BK356" s="143">
        <v>0</v>
      </c>
      <c r="BL356" s="143">
        <v>0</v>
      </c>
      <c r="BM356" s="143">
        <v>0</v>
      </c>
      <c r="BN356" s="143">
        <v>0</v>
      </c>
      <c r="BO356" s="143">
        <v>0</v>
      </c>
      <c r="BP356" s="143">
        <v>0</v>
      </c>
      <c r="BQ356" s="143">
        <v>0</v>
      </c>
      <c r="BR356" s="143">
        <v>0</v>
      </c>
      <c r="BS356" s="143">
        <v>0</v>
      </c>
      <c r="BT356" s="143">
        <v>0</v>
      </c>
      <c r="BU356" s="143">
        <v>-376007</v>
      </c>
      <c r="BV356" s="143">
        <v>0</v>
      </c>
      <c r="BW356" s="143">
        <v>0</v>
      </c>
      <c r="BX356" s="143">
        <v>0</v>
      </c>
      <c r="BY356" s="143">
        <v>0</v>
      </c>
      <c r="CA356" s="143" t="e">
        <v>#REF!</v>
      </c>
      <c r="CB356" s="143">
        <v>0</v>
      </c>
    </row>
    <row r="357" spans="13:80" hidden="1" x14ac:dyDescent="0.3">
      <c r="M357" s="143">
        <v>0</v>
      </c>
      <c r="N357" s="143">
        <v>0</v>
      </c>
      <c r="O357" s="143">
        <v>0</v>
      </c>
      <c r="P357" s="143">
        <v>0</v>
      </c>
      <c r="Q357" s="143">
        <v>0</v>
      </c>
      <c r="R357" s="143">
        <v>-82818</v>
      </c>
      <c r="S357" s="143">
        <v>0</v>
      </c>
      <c r="T357" s="143">
        <v>0</v>
      </c>
      <c r="U357" s="143">
        <v>0</v>
      </c>
      <c r="V357" s="143">
        <v>0</v>
      </c>
      <c r="W357" s="143">
        <v>-293189</v>
      </c>
      <c r="X357" s="143">
        <v>0</v>
      </c>
      <c r="Y357" s="143">
        <v>0</v>
      </c>
      <c r="Z357" s="143">
        <v>0</v>
      </c>
      <c r="AA357" s="143">
        <v>0</v>
      </c>
      <c r="AB357" s="143">
        <v>0</v>
      </c>
      <c r="AC357" s="143">
        <v>0</v>
      </c>
      <c r="AD357" s="143">
        <v>0</v>
      </c>
      <c r="AE357" s="143">
        <v>0</v>
      </c>
      <c r="AF357" s="143">
        <v>0</v>
      </c>
      <c r="AG357" s="143">
        <v>0</v>
      </c>
      <c r="AH357" s="143">
        <v>0</v>
      </c>
      <c r="AI357" s="143">
        <v>0</v>
      </c>
      <c r="AJ357" s="143">
        <v>0</v>
      </c>
      <c r="AK357" s="143">
        <v>0</v>
      </c>
      <c r="AL357" s="143">
        <v>0</v>
      </c>
      <c r="AM357" s="143">
        <v>0</v>
      </c>
      <c r="AN357" s="143">
        <v>0</v>
      </c>
      <c r="AO357" s="143">
        <v>0</v>
      </c>
      <c r="AP357" s="143">
        <v>0</v>
      </c>
      <c r="AQ357" s="143">
        <v>0</v>
      </c>
      <c r="AR357" s="143">
        <v>0</v>
      </c>
      <c r="AS357" s="143">
        <v>0</v>
      </c>
      <c r="AT357" s="143">
        <v>0</v>
      </c>
      <c r="AU357" s="143">
        <v>0</v>
      </c>
      <c r="AV357" s="143">
        <v>0</v>
      </c>
      <c r="AW357" s="143">
        <v>0</v>
      </c>
      <c r="AX357" s="143">
        <v>0</v>
      </c>
      <c r="AY357" s="143">
        <v>0</v>
      </c>
      <c r="AZ357" s="143">
        <v>0</v>
      </c>
      <c r="BA357" s="143">
        <v>0</v>
      </c>
      <c r="BB357" s="143">
        <v>0</v>
      </c>
      <c r="BC357" s="143">
        <v>0</v>
      </c>
      <c r="BD357" s="143">
        <v>0</v>
      </c>
      <c r="BE357" s="143">
        <v>0</v>
      </c>
      <c r="BF357" s="143">
        <v>0</v>
      </c>
      <c r="BG357" s="143">
        <v>0</v>
      </c>
      <c r="BH357" s="143">
        <v>0</v>
      </c>
      <c r="BI357" s="143">
        <v>0</v>
      </c>
      <c r="BJ357" s="143">
        <v>0</v>
      </c>
      <c r="BK357" s="143">
        <v>0</v>
      </c>
      <c r="BL357" s="143">
        <v>0</v>
      </c>
      <c r="BM357" s="143">
        <v>0</v>
      </c>
      <c r="BN357" s="143">
        <v>0</v>
      </c>
      <c r="BO357" s="143">
        <v>0</v>
      </c>
      <c r="BP357" s="143">
        <v>0</v>
      </c>
      <c r="BQ357" s="143">
        <v>0</v>
      </c>
      <c r="BR357" s="143">
        <v>0</v>
      </c>
      <c r="BS357" s="143">
        <v>0</v>
      </c>
      <c r="BT357" s="143">
        <v>0</v>
      </c>
      <c r="BU357" s="143">
        <v>-376007</v>
      </c>
      <c r="BV357" s="143">
        <v>0</v>
      </c>
      <c r="BW357" s="143">
        <v>0</v>
      </c>
      <c r="BX357" s="143">
        <v>0</v>
      </c>
      <c r="BY357" s="143">
        <v>0</v>
      </c>
      <c r="CA357" s="143" t="e">
        <v>#REF!</v>
      </c>
      <c r="CB357" s="143">
        <v>0</v>
      </c>
    </row>
    <row r="358" spans="13:80" hidden="1" x14ac:dyDescent="0.3">
      <c r="M358" s="143">
        <v>0</v>
      </c>
      <c r="N358" s="143">
        <v>0</v>
      </c>
      <c r="O358" s="143">
        <v>0</v>
      </c>
      <c r="P358" s="143">
        <v>0</v>
      </c>
      <c r="Q358" s="143">
        <v>0</v>
      </c>
      <c r="R358" s="143">
        <v>0</v>
      </c>
      <c r="S358" s="143">
        <v>0</v>
      </c>
      <c r="T358" s="143">
        <v>0</v>
      </c>
      <c r="U358" s="143">
        <v>0</v>
      </c>
      <c r="V358" s="143">
        <v>0</v>
      </c>
      <c r="W358" s="143">
        <v>0</v>
      </c>
      <c r="X358" s="143">
        <v>0</v>
      </c>
      <c r="Y358" s="143">
        <v>0</v>
      </c>
      <c r="Z358" s="143">
        <v>0</v>
      </c>
      <c r="AA358" s="143">
        <v>0</v>
      </c>
      <c r="AB358" s="143">
        <v>0</v>
      </c>
      <c r="AC358" s="143">
        <v>0</v>
      </c>
      <c r="AD358" s="143">
        <v>0</v>
      </c>
      <c r="AE358" s="143">
        <v>0</v>
      </c>
      <c r="AF358" s="143">
        <v>0</v>
      </c>
      <c r="AG358" s="143">
        <v>0</v>
      </c>
      <c r="AH358" s="143">
        <v>0</v>
      </c>
      <c r="AI358" s="143">
        <v>0</v>
      </c>
      <c r="AJ358" s="143">
        <v>0</v>
      </c>
      <c r="AK358" s="143">
        <v>0</v>
      </c>
      <c r="AL358" s="143">
        <v>0</v>
      </c>
      <c r="AM358" s="143">
        <v>0</v>
      </c>
      <c r="AN358" s="143">
        <v>0</v>
      </c>
      <c r="AO358" s="143">
        <v>0</v>
      </c>
      <c r="AP358" s="143">
        <v>0</v>
      </c>
      <c r="AQ358" s="143">
        <v>0</v>
      </c>
      <c r="AR358" s="143">
        <v>0</v>
      </c>
      <c r="AS358" s="143">
        <v>0</v>
      </c>
      <c r="AT358" s="143">
        <v>0</v>
      </c>
      <c r="AU358" s="143">
        <v>0</v>
      </c>
      <c r="AV358" s="143">
        <v>0</v>
      </c>
      <c r="AW358" s="143">
        <v>0</v>
      </c>
      <c r="AX358" s="143">
        <v>0</v>
      </c>
      <c r="AY358" s="143">
        <v>0</v>
      </c>
      <c r="AZ358" s="143">
        <v>0</v>
      </c>
      <c r="BA358" s="143">
        <v>0</v>
      </c>
      <c r="BB358" s="143">
        <v>0</v>
      </c>
      <c r="BC358" s="143">
        <v>0</v>
      </c>
      <c r="BD358" s="143">
        <v>0</v>
      </c>
      <c r="BE358" s="143">
        <v>0</v>
      </c>
      <c r="BF358" s="143">
        <v>0</v>
      </c>
      <c r="BG358" s="143">
        <v>0</v>
      </c>
      <c r="BH358" s="143">
        <v>0</v>
      </c>
      <c r="BI358" s="143">
        <v>0</v>
      </c>
      <c r="BJ358" s="143">
        <v>0</v>
      </c>
      <c r="BK358" s="143">
        <v>0</v>
      </c>
      <c r="BL358" s="143">
        <v>0</v>
      </c>
      <c r="BM358" s="143">
        <v>0</v>
      </c>
      <c r="BN358" s="143">
        <v>0</v>
      </c>
      <c r="BO358" s="143">
        <v>0</v>
      </c>
      <c r="BP358" s="143">
        <v>0</v>
      </c>
      <c r="BQ358" s="143">
        <v>0</v>
      </c>
      <c r="BR358" s="143">
        <v>0</v>
      </c>
      <c r="BS358" s="143">
        <v>0</v>
      </c>
      <c r="BT358" s="143">
        <v>0</v>
      </c>
      <c r="BU358" s="143">
        <v>0</v>
      </c>
      <c r="BV358" s="143">
        <v>0</v>
      </c>
      <c r="BW358" s="143">
        <v>0</v>
      </c>
      <c r="BX358" s="143">
        <v>0</v>
      </c>
      <c r="BY358" s="143">
        <v>0</v>
      </c>
      <c r="CA358" s="143" t="e">
        <v>#REF!</v>
      </c>
      <c r="CB358" s="143">
        <v>0</v>
      </c>
    </row>
    <row r="359" spans="13:80" hidden="1" x14ac:dyDescent="0.3">
      <c r="M359" s="143">
        <v>243596</v>
      </c>
      <c r="N359" s="143">
        <v>0</v>
      </c>
      <c r="O359" s="143">
        <v>0</v>
      </c>
      <c r="P359" s="143">
        <v>0</v>
      </c>
      <c r="Q359" s="143">
        <v>0</v>
      </c>
      <c r="R359" s="143">
        <v>0</v>
      </c>
      <c r="S359" s="143">
        <v>0</v>
      </c>
      <c r="T359" s="143">
        <v>0</v>
      </c>
      <c r="U359" s="143">
        <v>0</v>
      </c>
      <c r="V359" s="143">
        <v>0</v>
      </c>
      <c r="W359" s="143">
        <v>799388</v>
      </c>
      <c r="X359" s="143">
        <v>0</v>
      </c>
      <c r="Y359" s="143">
        <v>0</v>
      </c>
      <c r="Z359" s="143">
        <v>0</v>
      </c>
      <c r="AA359" s="143">
        <v>0</v>
      </c>
      <c r="AB359" s="143">
        <v>131115</v>
      </c>
      <c r="AC359" s="143">
        <v>0</v>
      </c>
      <c r="AD359" s="143">
        <v>0</v>
      </c>
      <c r="AE359" s="143">
        <v>0</v>
      </c>
      <c r="AF359" s="143">
        <v>0</v>
      </c>
      <c r="AG359" s="143">
        <v>266286</v>
      </c>
      <c r="AH359" s="143">
        <v>0</v>
      </c>
      <c r="AI359" s="143">
        <v>0</v>
      </c>
      <c r="AJ359" s="143">
        <v>0</v>
      </c>
      <c r="AK359" s="143">
        <v>0</v>
      </c>
      <c r="AL359" s="143">
        <v>0</v>
      </c>
      <c r="AM359" s="143">
        <v>0</v>
      </c>
      <c r="AN359" s="143">
        <v>0</v>
      </c>
      <c r="AO359" s="143">
        <v>0</v>
      </c>
      <c r="AP359" s="143">
        <v>0</v>
      </c>
      <c r="AQ359" s="143">
        <v>0</v>
      </c>
      <c r="AR359" s="143">
        <v>0</v>
      </c>
      <c r="AS359" s="143">
        <v>0</v>
      </c>
      <c r="AT359" s="143">
        <v>0</v>
      </c>
      <c r="AU359" s="143">
        <v>0</v>
      </c>
      <c r="AV359" s="143">
        <v>0</v>
      </c>
      <c r="AW359" s="143">
        <v>0</v>
      </c>
      <c r="AX359" s="143">
        <v>0</v>
      </c>
      <c r="AY359" s="143">
        <v>0</v>
      </c>
      <c r="AZ359" s="143">
        <v>0</v>
      </c>
      <c r="BA359" s="143">
        <v>0</v>
      </c>
      <c r="BB359" s="143">
        <v>0</v>
      </c>
      <c r="BC359" s="143">
        <v>0</v>
      </c>
      <c r="BD359" s="143">
        <v>0</v>
      </c>
      <c r="BE359" s="143">
        <v>0</v>
      </c>
      <c r="BF359" s="143">
        <v>0</v>
      </c>
      <c r="BG359" s="143">
        <v>0</v>
      </c>
      <c r="BH359" s="143">
        <v>0</v>
      </c>
      <c r="BI359" s="143">
        <v>0</v>
      </c>
      <c r="BJ359" s="143">
        <v>0</v>
      </c>
      <c r="BK359" s="143">
        <v>0</v>
      </c>
      <c r="BL359" s="143">
        <v>0</v>
      </c>
      <c r="BM359" s="143">
        <v>0</v>
      </c>
      <c r="BN359" s="143">
        <v>0</v>
      </c>
      <c r="BO359" s="143">
        <v>0</v>
      </c>
      <c r="BP359" s="143">
        <v>-335506</v>
      </c>
      <c r="BQ359" s="143">
        <v>0</v>
      </c>
      <c r="BR359" s="143">
        <v>0</v>
      </c>
      <c r="BS359" s="143">
        <v>0</v>
      </c>
      <c r="BT359" s="143">
        <v>0</v>
      </c>
      <c r="BU359" s="143">
        <v>1440385</v>
      </c>
      <c r="BV359" s="143">
        <v>0</v>
      </c>
      <c r="BW359" s="143">
        <v>0</v>
      </c>
      <c r="BX359" s="143">
        <v>0</v>
      </c>
      <c r="BY359" s="143">
        <v>335506</v>
      </c>
      <c r="CA359" s="143" t="e">
        <v>#REF!</v>
      </c>
      <c r="CB359" s="143">
        <v>0</v>
      </c>
    </row>
    <row r="360" spans="13:80" hidden="1" x14ac:dyDescent="0.3">
      <c r="M360" s="143">
        <v>243596</v>
      </c>
      <c r="N360" s="143">
        <v>0</v>
      </c>
      <c r="O360" s="143">
        <v>0</v>
      </c>
      <c r="P360" s="143">
        <v>0</v>
      </c>
      <c r="Q360" s="143">
        <v>0</v>
      </c>
      <c r="R360" s="143">
        <v>0</v>
      </c>
      <c r="S360" s="143">
        <v>0</v>
      </c>
      <c r="T360" s="143">
        <v>0</v>
      </c>
      <c r="U360" s="143">
        <v>0</v>
      </c>
      <c r="V360" s="143">
        <v>0</v>
      </c>
      <c r="W360" s="143">
        <v>799388</v>
      </c>
      <c r="X360" s="143">
        <v>0</v>
      </c>
      <c r="Y360" s="143">
        <v>0</v>
      </c>
      <c r="Z360" s="143">
        <v>0</v>
      </c>
      <c r="AA360" s="143">
        <v>0</v>
      </c>
      <c r="AB360" s="143">
        <v>131115</v>
      </c>
      <c r="AC360" s="143">
        <v>0</v>
      </c>
      <c r="AD360" s="143">
        <v>0</v>
      </c>
      <c r="AE360" s="143">
        <v>0</v>
      </c>
      <c r="AF360" s="143">
        <v>0</v>
      </c>
      <c r="AG360" s="143">
        <v>266286</v>
      </c>
      <c r="AH360" s="143">
        <v>0</v>
      </c>
      <c r="AI360" s="143">
        <v>0</v>
      </c>
      <c r="AJ360" s="143">
        <v>0</v>
      </c>
      <c r="AK360" s="143">
        <v>0</v>
      </c>
      <c r="AL360" s="143">
        <v>0</v>
      </c>
      <c r="AM360" s="143">
        <v>0</v>
      </c>
      <c r="AN360" s="143">
        <v>0</v>
      </c>
      <c r="AO360" s="143">
        <v>0</v>
      </c>
      <c r="AP360" s="143">
        <v>0</v>
      </c>
      <c r="AQ360" s="143">
        <v>0</v>
      </c>
      <c r="AR360" s="143">
        <v>0</v>
      </c>
      <c r="AS360" s="143">
        <v>0</v>
      </c>
      <c r="AT360" s="143">
        <v>0</v>
      </c>
      <c r="AU360" s="143">
        <v>0</v>
      </c>
      <c r="AV360" s="143">
        <v>0</v>
      </c>
      <c r="AW360" s="143">
        <v>0</v>
      </c>
      <c r="AX360" s="143">
        <v>0</v>
      </c>
      <c r="AY360" s="143">
        <v>0</v>
      </c>
      <c r="AZ360" s="143">
        <v>0</v>
      </c>
      <c r="BA360" s="143">
        <v>0</v>
      </c>
      <c r="BB360" s="143">
        <v>0</v>
      </c>
      <c r="BC360" s="143">
        <v>0</v>
      </c>
      <c r="BD360" s="143">
        <v>0</v>
      </c>
      <c r="BE360" s="143">
        <v>0</v>
      </c>
      <c r="BF360" s="143">
        <v>0</v>
      </c>
      <c r="BG360" s="143">
        <v>0</v>
      </c>
      <c r="BH360" s="143">
        <v>0</v>
      </c>
      <c r="BI360" s="143">
        <v>0</v>
      </c>
      <c r="BJ360" s="143">
        <v>0</v>
      </c>
      <c r="BK360" s="143">
        <v>0</v>
      </c>
      <c r="BL360" s="143">
        <v>0</v>
      </c>
      <c r="BM360" s="143">
        <v>0</v>
      </c>
      <c r="BN360" s="143">
        <v>0</v>
      </c>
      <c r="BO360" s="143">
        <v>0</v>
      </c>
      <c r="BP360" s="143">
        <v>-335506</v>
      </c>
      <c r="BQ360" s="143">
        <v>0</v>
      </c>
      <c r="BR360" s="143">
        <v>0</v>
      </c>
      <c r="BS360" s="143">
        <v>0</v>
      </c>
      <c r="BT360" s="143">
        <v>0</v>
      </c>
      <c r="BU360" s="143">
        <v>1440385</v>
      </c>
      <c r="BV360" s="143">
        <v>0</v>
      </c>
      <c r="BW360" s="143">
        <v>0</v>
      </c>
      <c r="BX360" s="143">
        <v>0</v>
      </c>
      <c r="BY360" s="143">
        <v>335506</v>
      </c>
      <c r="CA360" s="143" t="e">
        <v>#REF!</v>
      </c>
      <c r="CB360" s="143">
        <v>0</v>
      </c>
    </row>
    <row r="361" spans="13:80" hidden="1" x14ac:dyDescent="0.3">
      <c r="M361" s="143">
        <v>0</v>
      </c>
      <c r="N361" s="143">
        <v>0</v>
      </c>
      <c r="O361" s="143">
        <v>0</v>
      </c>
      <c r="P361" s="143">
        <v>0</v>
      </c>
      <c r="Q361" s="143">
        <v>0</v>
      </c>
      <c r="R361" s="143">
        <v>0</v>
      </c>
      <c r="S361" s="143">
        <v>0</v>
      </c>
      <c r="T361" s="143">
        <v>0</v>
      </c>
      <c r="U361" s="143">
        <v>0</v>
      </c>
      <c r="V361" s="143">
        <v>0</v>
      </c>
      <c r="W361" s="143">
        <v>0</v>
      </c>
      <c r="X361" s="143">
        <v>0</v>
      </c>
      <c r="Y361" s="143">
        <v>0</v>
      </c>
      <c r="Z361" s="143">
        <v>0</v>
      </c>
      <c r="AA361" s="143">
        <v>0</v>
      </c>
      <c r="AB361" s="143">
        <v>0</v>
      </c>
      <c r="AC361" s="143">
        <v>0</v>
      </c>
      <c r="AD361" s="143">
        <v>0</v>
      </c>
      <c r="AE361" s="143">
        <v>0</v>
      </c>
      <c r="AF361" s="143">
        <v>0</v>
      </c>
      <c r="AG361" s="143">
        <v>0</v>
      </c>
      <c r="AH361" s="143">
        <v>0</v>
      </c>
      <c r="AI361" s="143">
        <v>0</v>
      </c>
      <c r="AJ361" s="143">
        <v>0</v>
      </c>
      <c r="AK361" s="143">
        <v>0</v>
      </c>
      <c r="AL361" s="143">
        <v>0</v>
      </c>
      <c r="AM361" s="143">
        <v>0</v>
      </c>
      <c r="AN361" s="143">
        <v>0</v>
      </c>
      <c r="AO361" s="143">
        <v>0</v>
      </c>
      <c r="AP361" s="143">
        <v>0</v>
      </c>
      <c r="AQ361" s="143">
        <v>0</v>
      </c>
      <c r="AR361" s="143">
        <v>0</v>
      </c>
      <c r="AS361" s="143">
        <v>0</v>
      </c>
      <c r="AT361" s="143">
        <v>0</v>
      </c>
      <c r="AU361" s="143">
        <v>0</v>
      </c>
      <c r="AV361" s="143">
        <v>0</v>
      </c>
      <c r="AW361" s="143">
        <v>0</v>
      </c>
      <c r="AX361" s="143">
        <v>0</v>
      </c>
      <c r="AY361" s="143">
        <v>0</v>
      </c>
      <c r="AZ361" s="143">
        <v>0</v>
      </c>
      <c r="BA361" s="143">
        <v>0</v>
      </c>
      <c r="BB361" s="143">
        <v>0</v>
      </c>
      <c r="BC361" s="143">
        <v>0</v>
      </c>
      <c r="BD361" s="143">
        <v>0</v>
      </c>
      <c r="BE361" s="143">
        <v>0</v>
      </c>
      <c r="BF361" s="143">
        <v>0</v>
      </c>
      <c r="BG361" s="143">
        <v>0</v>
      </c>
      <c r="BH361" s="143">
        <v>0</v>
      </c>
      <c r="BI361" s="143">
        <v>0</v>
      </c>
      <c r="BJ361" s="143">
        <v>0</v>
      </c>
      <c r="BK361" s="143">
        <v>0</v>
      </c>
      <c r="BL361" s="143">
        <v>0</v>
      </c>
      <c r="BM361" s="143">
        <v>0</v>
      </c>
      <c r="BN361" s="143">
        <v>0</v>
      </c>
      <c r="BO361" s="143">
        <v>0</v>
      </c>
      <c r="BP361" s="143">
        <v>0</v>
      </c>
      <c r="BQ361" s="143">
        <v>0</v>
      </c>
      <c r="BR361" s="143">
        <v>0</v>
      </c>
      <c r="BS361" s="143">
        <v>0</v>
      </c>
      <c r="BT361" s="143">
        <v>0</v>
      </c>
      <c r="BU361" s="143">
        <v>0</v>
      </c>
      <c r="BV361" s="143">
        <v>0</v>
      </c>
      <c r="BW361" s="143">
        <v>0</v>
      </c>
      <c r="BX361" s="143">
        <v>0</v>
      </c>
      <c r="BY361" s="143">
        <v>0</v>
      </c>
      <c r="CA361" s="143" t="e">
        <v>#REF!</v>
      </c>
      <c r="CB361" s="143">
        <v>0</v>
      </c>
    </row>
    <row r="362" spans="13:80" hidden="1" x14ac:dyDescent="0.3">
      <c r="M362" s="143">
        <v>0</v>
      </c>
      <c r="N362" s="143">
        <v>0</v>
      </c>
      <c r="O362" s="143">
        <v>0</v>
      </c>
      <c r="P362" s="143">
        <v>0</v>
      </c>
      <c r="Q362" s="143">
        <v>0</v>
      </c>
      <c r="R362" s="143">
        <v>0</v>
      </c>
      <c r="S362" s="143">
        <v>0</v>
      </c>
      <c r="T362" s="143">
        <v>0</v>
      </c>
      <c r="U362" s="143">
        <v>0</v>
      </c>
      <c r="V362" s="143">
        <v>0</v>
      </c>
      <c r="W362" s="143">
        <v>0</v>
      </c>
      <c r="X362" s="143">
        <v>0</v>
      </c>
      <c r="Y362" s="143">
        <v>0</v>
      </c>
      <c r="Z362" s="143">
        <v>0</v>
      </c>
      <c r="AA362" s="143">
        <v>0</v>
      </c>
      <c r="AB362" s="143">
        <v>0</v>
      </c>
      <c r="AC362" s="143">
        <v>0</v>
      </c>
      <c r="AD362" s="143">
        <v>0</v>
      </c>
      <c r="AE362" s="143">
        <v>0</v>
      </c>
      <c r="AF362" s="143">
        <v>0</v>
      </c>
      <c r="AG362" s="143">
        <v>283862</v>
      </c>
      <c r="AH362" s="143">
        <v>0</v>
      </c>
      <c r="AI362" s="143">
        <v>0</v>
      </c>
      <c r="AJ362" s="143">
        <v>0</v>
      </c>
      <c r="AK362" s="143">
        <v>0</v>
      </c>
      <c r="AL362" s="143">
        <v>0</v>
      </c>
      <c r="AM362" s="143">
        <v>0</v>
      </c>
      <c r="AN362" s="143">
        <v>0</v>
      </c>
      <c r="AO362" s="143">
        <v>0</v>
      </c>
      <c r="AP362" s="143">
        <v>0</v>
      </c>
      <c r="AQ362" s="143">
        <v>0</v>
      </c>
      <c r="AR362" s="143">
        <v>0</v>
      </c>
      <c r="AS362" s="143">
        <v>0</v>
      </c>
      <c r="AT362" s="143">
        <v>0</v>
      </c>
      <c r="AU362" s="143">
        <v>0</v>
      </c>
      <c r="AV362" s="143">
        <v>-17284</v>
      </c>
      <c r="AW362" s="143">
        <v>0</v>
      </c>
      <c r="AX362" s="143">
        <v>0</v>
      </c>
      <c r="AY362" s="143">
        <v>0</v>
      </c>
      <c r="AZ362" s="143">
        <v>0</v>
      </c>
      <c r="BA362" s="143">
        <v>0</v>
      </c>
      <c r="BB362" s="143">
        <v>0</v>
      </c>
      <c r="BC362" s="143">
        <v>0</v>
      </c>
      <c r="BD362" s="143">
        <v>0</v>
      </c>
      <c r="BE362" s="143">
        <v>0</v>
      </c>
      <c r="BF362" s="143">
        <v>10125</v>
      </c>
      <c r="BG362" s="143">
        <v>0</v>
      </c>
      <c r="BH362" s="143">
        <v>0</v>
      </c>
      <c r="BI362" s="143">
        <v>0</v>
      </c>
      <c r="BJ362" s="143">
        <v>0</v>
      </c>
      <c r="BK362" s="143">
        <v>0</v>
      </c>
      <c r="BL362" s="143">
        <v>0</v>
      </c>
      <c r="BM362" s="143">
        <v>0</v>
      </c>
      <c r="BN362" s="143">
        <v>0</v>
      </c>
      <c r="BO362" s="143">
        <v>0</v>
      </c>
      <c r="BP362" s="143">
        <v>0</v>
      </c>
      <c r="BQ362" s="143">
        <v>0</v>
      </c>
      <c r="BR362" s="143">
        <v>0</v>
      </c>
      <c r="BS362" s="143">
        <v>0</v>
      </c>
      <c r="BT362" s="143">
        <v>0</v>
      </c>
      <c r="BU362" s="143">
        <v>276703</v>
      </c>
      <c r="BV362" s="143">
        <v>0</v>
      </c>
      <c r="BW362" s="143">
        <v>0</v>
      </c>
      <c r="BX362" s="143">
        <v>0</v>
      </c>
      <c r="BY362" s="143">
        <v>0</v>
      </c>
      <c r="CA362" s="143" t="e">
        <v>#REF!</v>
      </c>
      <c r="CB362" s="143">
        <v>0</v>
      </c>
    </row>
    <row r="363" spans="13:80" hidden="1" x14ac:dyDescent="0.3">
      <c r="M363" s="143">
        <v>0</v>
      </c>
      <c r="N363" s="143">
        <v>0</v>
      </c>
      <c r="O363" s="143">
        <v>0</v>
      </c>
      <c r="P363" s="143">
        <v>0</v>
      </c>
      <c r="Q363" s="143">
        <v>0</v>
      </c>
      <c r="R363" s="143">
        <v>0</v>
      </c>
      <c r="S363" s="143">
        <v>0</v>
      </c>
      <c r="T363" s="143">
        <v>0</v>
      </c>
      <c r="U363" s="143">
        <v>0</v>
      </c>
      <c r="V363" s="143">
        <v>0</v>
      </c>
      <c r="W363" s="143">
        <v>0</v>
      </c>
      <c r="X363" s="143">
        <v>0</v>
      </c>
      <c r="Y363" s="143">
        <v>0</v>
      </c>
      <c r="Z363" s="143">
        <v>0</v>
      </c>
      <c r="AA363" s="143">
        <v>0</v>
      </c>
      <c r="AB363" s="143">
        <v>0</v>
      </c>
      <c r="AC363" s="143">
        <v>0</v>
      </c>
      <c r="AD363" s="143">
        <v>0</v>
      </c>
      <c r="AE363" s="143">
        <v>0</v>
      </c>
      <c r="AF363" s="143">
        <v>0</v>
      </c>
      <c r="AG363" s="143">
        <v>283862</v>
      </c>
      <c r="AH363" s="143">
        <v>0</v>
      </c>
      <c r="AI363" s="143">
        <v>0</v>
      </c>
      <c r="AJ363" s="143">
        <v>0</v>
      </c>
      <c r="AK363" s="143">
        <v>0</v>
      </c>
      <c r="AL363" s="143">
        <v>0</v>
      </c>
      <c r="AM363" s="143">
        <v>0</v>
      </c>
      <c r="AN363" s="143">
        <v>0</v>
      </c>
      <c r="AO363" s="143">
        <v>0</v>
      </c>
      <c r="AP363" s="143">
        <v>0</v>
      </c>
      <c r="AQ363" s="143">
        <v>0</v>
      </c>
      <c r="AR363" s="143">
        <v>0</v>
      </c>
      <c r="AS363" s="143">
        <v>0</v>
      </c>
      <c r="AT363" s="143">
        <v>0</v>
      </c>
      <c r="AU363" s="143">
        <v>0</v>
      </c>
      <c r="AV363" s="143">
        <v>-17284</v>
      </c>
      <c r="AW363" s="143">
        <v>0</v>
      </c>
      <c r="AX363" s="143">
        <v>0</v>
      </c>
      <c r="AY363" s="143">
        <v>0</v>
      </c>
      <c r="AZ363" s="143">
        <v>0</v>
      </c>
      <c r="BA363" s="143">
        <v>0</v>
      </c>
      <c r="BB363" s="143">
        <v>0</v>
      </c>
      <c r="BC363" s="143">
        <v>0</v>
      </c>
      <c r="BD363" s="143">
        <v>0</v>
      </c>
      <c r="BE363" s="143">
        <v>0</v>
      </c>
      <c r="BF363" s="143">
        <v>10125</v>
      </c>
      <c r="BG363" s="143">
        <v>0</v>
      </c>
      <c r="BH363" s="143">
        <v>0</v>
      </c>
      <c r="BI363" s="143">
        <v>0</v>
      </c>
      <c r="BJ363" s="143">
        <v>0</v>
      </c>
      <c r="BK363" s="143">
        <v>0</v>
      </c>
      <c r="BL363" s="143">
        <v>0</v>
      </c>
      <c r="BM363" s="143">
        <v>0</v>
      </c>
      <c r="BN363" s="143">
        <v>0</v>
      </c>
      <c r="BO363" s="143">
        <v>0</v>
      </c>
      <c r="BP363" s="143">
        <v>0</v>
      </c>
      <c r="BQ363" s="143">
        <v>0</v>
      </c>
      <c r="BR363" s="143">
        <v>0</v>
      </c>
      <c r="BS363" s="143">
        <v>0</v>
      </c>
      <c r="BT363" s="143">
        <v>0</v>
      </c>
      <c r="BU363" s="143">
        <v>276703</v>
      </c>
      <c r="BV363" s="143">
        <v>0</v>
      </c>
      <c r="BW363" s="143">
        <v>0</v>
      </c>
      <c r="BX363" s="143">
        <v>0</v>
      </c>
      <c r="BY363" s="143">
        <v>0</v>
      </c>
      <c r="CA363" s="143" t="e">
        <v>#REF!</v>
      </c>
      <c r="CB363" s="143">
        <v>0</v>
      </c>
    </row>
    <row r="364" spans="13:80" hidden="1" x14ac:dyDescent="0.3">
      <c r="M364" s="143">
        <v>0</v>
      </c>
      <c r="N364" s="143">
        <v>0</v>
      </c>
      <c r="O364" s="143">
        <v>0</v>
      </c>
      <c r="P364" s="143">
        <v>0</v>
      </c>
      <c r="Q364" s="143">
        <v>0</v>
      </c>
      <c r="R364" s="143">
        <v>0</v>
      </c>
      <c r="S364" s="143">
        <v>0</v>
      </c>
      <c r="T364" s="143">
        <v>0</v>
      </c>
      <c r="U364" s="143">
        <v>0</v>
      </c>
      <c r="V364" s="143">
        <v>0</v>
      </c>
      <c r="W364" s="143">
        <v>0</v>
      </c>
      <c r="X364" s="143">
        <v>0</v>
      </c>
      <c r="Y364" s="143">
        <v>0</v>
      </c>
      <c r="Z364" s="143">
        <v>0</v>
      </c>
      <c r="AA364" s="143">
        <v>0</v>
      </c>
      <c r="AB364" s="143">
        <v>0</v>
      </c>
      <c r="AC364" s="143">
        <v>0</v>
      </c>
      <c r="AD364" s="143">
        <v>0</v>
      </c>
      <c r="AE364" s="143">
        <v>0</v>
      </c>
      <c r="AF364" s="143">
        <v>0</v>
      </c>
      <c r="AG364" s="143">
        <v>0</v>
      </c>
      <c r="AH364" s="143">
        <v>0</v>
      </c>
      <c r="AI364" s="143">
        <v>0</v>
      </c>
      <c r="AJ364" s="143">
        <v>0</v>
      </c>
      <c r="AK364" s="143">
        <v>0</v>
      </c>
      <c r="AL364" s="143">
        <v>0</v>
      </c>
      <c r="AM364" s="143">
        <v>0</v>
      </c>
      <c r="AN364" s="143">
        <v>0</v>
      </c>
      <c r="AO364" s="143">
        <v>0</v>
      </c>
      <c r="AP364" s="143">
        <v>0</v>
      </c>
      <c r="AQ364" s="143">
        <v>0</v>
      </c>
      <c r="AR364" s="143">
        <v>0</v>
      </c>
      <c r="AS364" s="143">
        <v>0</v>
      </c>
      <c r="AT364" s="143">
        <v>0</v>
      </c>
      <c r="AU364" s="143">
        <v>0</v>
      </c>
      <c r="AV364" s="143">
        <v>0</v>
      </c>
      <c r="AW364" s="143">
        <v>0</v>
      </c>
      <c r="AX364" s="143">
        <v>0</v>
      </c>
      <c r="AY364" s="143">
        <v>0</v>
      </c>
      <c r="AZ364" s="143">
        <v>0</v>
      </c>
      <c r="BA364" s="143">
        <v>0</v>
      </c>
      <c r="BB364" s="143">
        <v>0</v>
      </c>
      <c r="BC364" s="143">
        <v>0</v>
      </c>
      <c r="BD364" s="143">
        <v>0</v>
      </c>
      <c r="BE364" s="143">
        <v>0</v>
      </c>
      <c r="BF364" s="143">
        <v>0</v>
      </c>
      <c r="BG364" s="143">
        <v>0</v>
      </c>
      <c r="BH364" s="143">
        <v>0</v>
      </c>
      <c r="BI364" s="143">
        <v>0</v>
      </c>
      <c r="BJ364" s="143">
        <v>0</v>
      </c>
      <c r="BK364" s="143">
        <v>0</v>
      </c>
      <c r="BL364" s="143">
        <v>0</v>
      </c>
      <c r="BM364" s="143">
        <v>0</v>
      </c>
      <c r="BN364" s="143">
        <v>0</v>
      </c>
      <c r="BO364" s="143">
        <v>0</v>
      </c>
      <c r="BP364" s="143">
        <v>0</v>
      </c>
      <c r="BQ364" s="143">
        <v>0</v>
      </c>
      <c r="BR364" s="143">
        <v>0</v>
      </c>
      <c r="BS364" s="143">
        <v>0</v>
      </c>
      <c r="BT364" s="143">
        <v>0</v>
      </c>
      <c r="BU364" s="143">
        <v>0</v>
      </c>
      <c r="BV364" s="143">
        <v>0</v>
      </c>
      <c r="BW364" s="143">
        <v>0</v>
      </c>
      <c r="BX364" s="143">
        <v>0</v>
      </c>
      <c r="BY364" s="143">
        <v>0</v>
      </c>
      <c r="CA364" s="143" t="e">
        <v>#REF!</v>
      </c>
      <c r="CB364" s="143">
        <v>0</v>
      </c>
    </row>
    <row r="365" spans="13:80" hidden="1" x14ac:dyDescent="0.3">
      <c r="M365" s="143">
        <v>-57818</v>
      </c>
      <c r="N365" s="143">
        <v>0</v>
      </c>
      <c r="O365" s="143">
        <v>0</v>
      </c>
      <c r="P365" s="143">
        <v>0</v>
      </c>
      <c r="Q365" s="143">
        <v>0</v>
      </c>
      <c r="R365" s="143">
        <v>0</v>
      </c>
      <c r="S365" s="143">
        <v>0</v>
      </c>
      <c r="T365" s="143">
        <v>0</v>
      </c>
      <c r="U365" s="143">
        <v>0</v>
      </c>
      <c r="V365" s="143">
        <v>0</v>
      </c>
      <c r="W365" s="143">
        <v>0</v>
      </c>
      <c r="X365" s="143">
        <v>0</v>
      </c>
      <c r="Y365" s="143">
        <v>0</v>
      </c>
      <c r="Z365" s="143">
        <v>0</v>
      </c>
      <c r="AA365" s="143">
        <v>0</v>
      </c>
      <c r="AB365" s="143">
        <v>0</v>
      </c>
      <c r="AC365" s="143">
        <v>0</v>
      </c>
      <c r="AD365" s="143">
        <v>0</v>
      </c>
      <c r="AE365" s="143">
        <v>0</v>
      </c>
      <c r="AF365" s="143">
        <v>0</v>
      </c>
      <c r="AG365" s="143">
        <v>0</v>
      </c>
      <c r="AH365" s="143">
        <v>0</v>
      </c>
      <c r="AI365" s="143">
        <v>0</v>
      </c>
      <c r="AJ365" s="143">
        <v>0</v>
      </c>
      <c r="AK365" s="143">
        <v>0</v>
      </c>
      <c r="AL365" s="143">
        <v>0</v>
      </c>
      <c r="AM365" s="143">
        <v>0</v>
      </c>
      <c r="AN365" s="143">
        <v>0</v>
      </c>
      <c r="AO365" s="143">
        <v>0</v>
      </c>
      <c r="AP365" s="143">
        <v>0</v>
      </c>
      <c r="AQ365" s="143">
        <v>-1271151</v>
      </c>
      <c r="AR365" s="143">
        <v>0</v>
      </c>
      <c r="AS365" s="143">
        <v>0</v>
      </c>
      <c r="AT365" s="143">
        <v>0</v>
      </c>
      <c r="AU365" s="143">
        <v>0</v>
      </c>
      <c r="AV365" s="143">
        <v>0</v>
      </c>
      <c r="AW365" s="143">
        <v>0</v>
      </c>
      <c r="AX365" s="143">
        <v>0</v>
      </c>
      <c r="AY365" s="143">
        <v>0</v>
      </c>
      <c r="AZ365" s="143">
        <v>0</v>
      </c>
      <c r="BA365" s="143">
        <v>0</v>
      </c>
      <c r="BB365" s="143">
        <v>0</v>
      </c>
      <c r="BC365" s="143">
        <v>0</v>
      </c>
      <c r="BD365" s="143">
        <v>0</v>
      </c>
      <c r="BE365" s="143">
        <v>0</v>
      </c>
      <c r="BF365" s="143">
        <v>104367</v>
      </c>
      <c r="BG365" s="143">
        <v>0</v>
      </c>
      <c r="BH365" s="143">
        <v>0</v>
      </c>
      <c r="BI365" s="143">
        <v>0</v>
      </c>
      <c r="BJ365" s="143">
        <v>0</v>
      </c>
      <c r="BK365" s="143">
        <v>0</v>
      </c>
      <c r="BL365" s="143">
        <v>0</v>
      </c>
      <c r="BM365" s="143">
        <v>0</v>
      </c>
      <c r="BN365" s="143">
        <v>0</v>
      </c>
      <c r="BO365" s="143">
        <v>0</v>
      </c>
      <c r="BP365" s="143">
        <v>0</v>
      </c>
      <c r="BQ365" s="143">
        <v>0</v>
      </c>
      <c r="BR365" s="143">
        <v>0</v>
      </c>
      <c r="BS365" s="143">
        <v>0</v>
      </c>
      <c r="BT365" s="143">
        <v>0</v>
      </c>
      <c r="BU365" s="143">
        <v>-1224602</v>
      </c>
      <c r="BV365" s="143">
        <v>0</v>
      </c>
      <c r="BW365" s="143">
        <v>0</v>
      </c>
      <c r="BX365" s="143">
        <v>0</v>
      </c>
      <c r="BY365" s="143">
        <v>0</v>
      </c>
      <c r="CA365" s="143" t="e">
        <v>#REF!</v>
      </c>
      <c r="CB365" s="143">
        <v>0</v>
      </c>
    </row>
    <row r="366" spans="13:80" hidden="1" x14ac:dyDescent="0.3">
      <c r="M366" s="143">
        <v>-57818</v>
      </c>
      <c r="N366" s="143">
        <v>0</v>
      </c>
      <c r="O366" s="143">
        <v>0</v>
      </c>
      <c r="P366" s="143">
        <v>0</v>
      </c>
      <c r="Q366" s="143">
        <v>0</v>
      </c>
      <c r="R366" s="143">
        <v>0</v>
      </c>
      <c r="S366" s="143">
        <v>0</v>
      </c>
      <c r="T366" s="143">
        <v>0</v>
      </c>
      <c r="U366" s="143">
        <v>0</v>
      </c>
      <c r="V366" s="143">
        <v>0</v>
      </c>
      <c r="W366" s="143">
        <v>0</v>
      </c>
      <c r="X366" s="143">
        <v>0</v>
      </c>
      <c r="Y366" s="143">
        <v>0</v>
      </c>
      <c r="Z366" s="143">
        <v>0</v>
      </c>
      <c r="AA366" s="143">
        <v>0</v>
      </c>
      <c r="AB366" s="143">
        <v>0</v>
      </c>
      <c r="AC366" s="143">
        <v>0</v>
      </c>
      <c r="AD366" s="143">
        <v>0</v>
      </c>
      <c r="AE366" s="143">
        <v>0</v>
      </c>
      <c r="AF366" s="143">
        <v>0</v>
      </c>
      <c r="AG366" s="143">
        <v>0</v>
      </c>
      <c r="AH366" s="143">
        <v>0</v>
      </c>
      <c r="AI366" s="143">
        <v>0</v>
      </c>
      <c r="AJ366" s="143">
        <v>0</v>
      </c>
      <c r="AK366" s="143">
        <v>0</v>
      </c>
      <c r="AL366" s="143">
        <v>0</v>
      </c>
      <c r="AM366" s="143">
        <v>0</v>
      </c>
      <c r="AN366" s="143">
        <v>0</v>
      </c>
      <c r="AO366" s="143">
        <v>0</v>
      </c>
      <c r="AP366" s="143">
        <v>0</v>
      </c>
      <c r="AQ366" s="143">
        <v>-1271151</v>
      </c>
      <c r="AR366" s="143">
        <v>0</v>
      </c>
      <c r="AS366" s="143">
        <v>0</v>
      </c>
      <c r="AT366" s="143">
        <v>0</v>
      </c>
      <c r="AU366" s="143">
        <v>0</v>
      </c>
      <c r="AV366" s="143">
        <v>0</v>
      </c>
      <c r="AW366" s="143">
        <v>0</v>
      </c>
      <c r="AX366" s="143">
        <v>0</v>
      </c>
      <c r="AY366" s="143">
        <v>0</v>
      </c>
      <c r="AZ366" s="143">
        <v>0</v>
      </c>
      <c r="BA366" s="143">
        <v>0</v>
      </c>
      <c r="BB366" s="143">
        <v>0</v>
      </c>
      <c r="BC366" s="143">
        <v>0</v>
      </c>
      <c r="BD366" s="143">
        <v>0</v>
      </c>
      <c r="BE366" s="143">
        <v>0</v>
      </c>
      <c r="BF366" s="143">
        <v>104367</v>
      </c>
      <c r="BG366" s="143">
        <v>0</v>
      </c>
      <c r="BH366" s="143">
        <v>0</v>
      </c>
      <c r="BI366" s="143">
        <v>0</v>
      </c>
      <c r="BJ366" s="143">
        <v>0</v>
      </c>
      <c r="BK366" s="143">
        <v>0</v>
      </c>
      <c r="BL366" s="143">
        <v>0</v>
      </c>
      <c r="BM366" s="143">
        <v>0</v>
      </c>
      <c r="BN366" s="143">
        <v>0</v>
      </c>
      <c r="BO366" s="143">
        <v>0</v>
      </c>
      <c r="BP366" s="143">
        <v>0</v>
      </c>
      <c r="BQ366" s="143">
        <v>0</v>
      </c>
      <c r="BR366" s="143">
        <v>0</v>
      </c>
      <c r="BS366" s="143">
        <v>0</v>
      </c>
      <c r="BT366" s="143">
        <v>0</v>
      </c>
      <c r="BU366" s="143">
        <v>-1224602</v>
      </c>
      <c r="BV366" s="143">
        <v>0</v>
      </c>
      <c r="BW366" s="143">
        <v>0</v>
      </c>
      <c r="BX366" s="143">
        <v>0</v>
      </c>
      <c r="BY366" s="143">
        <v>0</v>
      </c>
      <c r="CA366" s="143" t="e">
        <v>#REF!</v>
      </c>
      <c r="CB366" s="143">
        <v>0</v>
      </c>
    </row>
    <row r="367" spans="13:80" hidden="1" x14ac:dyDescent="0.3">
      <c r="M367" s="143">
        <v>0</v>
      </c>
      <c r="N367" s="143">
        <v>0</v>
      </c>
      <c r="O367" s="143">
        <v>0</v>
      </c>
      <c r="P367" s="143">
        <v>0</v>
      </c>
      <c r="Q367" s="143">
        <v>0</v>
      </c>
      <c r="R367" s="143">
        <v>0</v>
      </c>
      <c r="S367" s="143">
        <v>0</v>
      </c>
      <c r="T367" s="143">
        <v>0</v>
      </c>
      <c r="U367" s="143">
        <v>0</v>
      </c>
      <c r="V367" s="143">
        <v>0</v>
      </c>
      <c r="W367" s="143">
        <v>0</v>
      </c>
      <c r="X367" s="143">
        <v>0</v>
      </c>
      <c r="Y367" s="143">
        <v>0</v>
      </c>
      <c r="Z367" s="143">
        <v>0</v>
      </c>
      <c r="AA367" s="143">
        <v>0</v>
      </c>
      <c r="AB367" s="143">
        <v>0</v>
      </c>
      <c r="AC367" s="143">
        <v>0</v>
      </c>
      <c r="AD367" s="143">
        <v>0</v>
      </c>
      <c r="AE367" s="143">
        <v>0</v>
      </c>
      <c r="AF367" s="143">
        <v>0</v>
      </c>
      <c r="AG367" s="143">
        <v>0</v>
      </c>
      <c r="AH367" s="143">
        <v>0</v>
      </c>
      <c r="AI367" s="143">
        <v>0</v>
      </c>
      <c r="AJ367" s="143">
        <v>0</v>
      </c>
      <c r="AK367" s="143">
        <v>0</v>
      </c>
      <c r="AL367" s="143">
        <v>0</v>
      </c>
      <c r="AM367" s="143">
        <v>0</v>
      </c>
      <c r="AN367" s="143">
        <v>0</v>
      </c>
      <c r="AO367" s="143">
        <v>0</v>
      </c>
      <c r="AP367" s="143">
        <v>0</v>
      </c>
      <c r="AQ367" s="143">
        <v>0</v>
      </c>
      <c r="AR367" s="143">
        <v>0</v>
      </c>
      <c r="AS367" s="143">
        <v>0</v>
      </c>
      <c r="AT367" s="143">
        <v>0</v>
      </c>
      <c r="AU367" s="143">
        <v>0</v>
      </c>
      <c r="AV367" s="143">
        <v>0</v>
      </c>
      <c r="AW367" s="143">
        <v>0</v>
      </c>
      <c r="AX367" s="143">
        <v>0</v>
      </c>
      <c r="AY367" s="143">
        <v>0</v>
      </c>
      <c r="AZ367" s="143">
        <v>0</v>
      </c>
      <c r="BA367" s="143">
        <v>0</v>
      </c>
      <c r="BB367" s="143">
        <v>0</v>
      </c>
      <c r="BC367" s="143">
        <v>0</v>
      </c>
      <c r="BD367" s="143">
        <v>0</v>
      </c>
      <c r="BE367" s="143">
        <v>0</v>
      </c>
      <c r="BF367" s="143">
        <v>0</v>
      </c>
      <c r="BG367" s="143">
        <v>0</v>
      </c>
      <c r="BH367" s="143">
        <v>0</v>
      </c>
      <c r="BI367" s="143">
        <v>0</v>
      </c>
      <c r="BJ367" s="143">
        <v>0</v>
      </c>
      <c r="BK367" s="143">
        <v>0</v>
      </c>
      <c r="BL367" s="143">
        <v>0</v>
      </c>
      <c r="BM367" s="143">
        <v>0</v>
      </c>
      <c r="BN367" s="143">
        <v>0</v>
      </c>
      <c r="BO367" s="143">
        <v>0</v>
      </c>
      <c r="BP367" s="143">
        <v>0</v>
      </c>
      <c r="BQ367" s="143">
        <v>0</v>
      </c>
      <c r="BR367" s="143">
        <v>0</v>
      </c>
      <c r="BS367" s="143">
        <v>0</v>
      </c>
      <c r="BT367" s="143">
        <v>0</v>
      </c>
      <c r="BU367" s="143">
        <v>0</v>
      </c>
      <c r="BV367" s="143">
        <v>0</v>
      </c>
      <c r="BW367" s="143">
        <v>0</v>
      </c>
      <c r="BX367" s="143">
        <v>0</v>
      </c>
      <c r="BY367" s="143">
        <v>0</v>
      </c>
      <c r="CA367" s="143" t="e">
        <v>#REF!</v>
      </c>
      <c r="CB367" s="143">
        <v>0</v>
      </c>
    </row>
    <row r="368" spans="13:80" hidden="1" x14ac:dyDescent="0.3">
      <c r="M368" s="143">
        <v>242058</v>
      </c>
      <c r="N368" s="143">
        <v>0</v>
      </c>
      <c r="O368" s="143">
        <v>0</v>
      </c>
      <c r="P368" s="143">
        <v>0</v>
      </c>
      <c r="Q368" s="143">
        <v>0</v>
      </c>
      <c r="R368" s="143">
        <v>0</v>
      </c>
      <c r="S368" s="143">
        <v>0</v>
      </c>
      <c r="T368" s="143">
        <v>0</v>
      </c>
      <c r="U368" s="143">
        <v>0</v>
      </c>
      <c r="V368" s="143">
        <v>0</v>
      </c>
      <c r="W368" s="143">
        <v>9217</v>
      </c>
      <c r="X368" s="143">
        <v>0</v>
      </c>
      <c r="Y368" s="143">
        <v>0</v>
      </c>
      <c r="Z368" s="143">
        <v>0</v>
      </c>
      <c r="AA368" s="143">
        <v>0</v>
      </c>
      <c r="AB368" s="143">
        <v>0</v>
      </c>
      <c r="AC368" s="143">
        <v>0</v>
      </c>
      <c r="AD368" s="143">
        <v>0</v>
      </c>
      <c r="AE368" s="143">
        <v>0</v>
      </c>
      <c r="AF368" s="143">
        <v>0</v>
      </c>
      <c r="AG368" s="143">
        <v>-62440</v>
      </c>
      <c r="AH368" s="143">
        <v>0</v>
      </c>
      <c r="AI368" s="143">
        <v>0</v>
      </c>
      <c r="AJ368" s="143">
        <v>0</v>
      </c>
      <c r="AK368" s="143">
        <v>0</v>
      </c>
      <c r="AL368" s="143">
        <v>0</v>
      </c>
      <c r="AM368" s="143">
        <v>0</v>
      </c>
      <c r="AN368" s="143">
        <v>0</v>
      </c>
      <c r="AO368" s="143">
        <v>0</v>
      </c>
      <c r="AP368" s="143">
        <v>0</v>
      </c>
      <c r="AQ368" s="143">
        <v>0</v>
      </c>
      <c r="AR368" s="143">
        <v>0</v>
      </c>
      <c r="AS368" s="143">
        <v>0</v>
      </c>
      <c r="AT368" s="143">
        <v>0</v>
      </c>
      <c r="AU368" s="143">
        <v>0</v>
      </c>
      <c r="AV368" s="143">
        <v>0</v>
      </c>
      <c r="AW368" s="143">
        <v>0</v>
      </c>
      <c r="AX368" s="143">
        <v>0</v>
      </c>
      <c r="AY368" s="143">
        <v>0</v>
      </c>
      <c r="AZ368" s="143">
        <v>0</v>
      </c>
      <c r="BA368" s="143">
        <v>0</v>
      </c>
      <c r="BB368" s="143">
        <v>0</v>
      </c>
      <c r="BC368" s="143">
        <v>0</v>
      </c>
      <c r="BD368" s="143">
        <v>0</v>
      </c>
      <c r="BE368" s="143">
        <v>0</v>
      </c>
      <c r="BF368" s="143">
        <v>0</v>
      </c>
      <c r="BG368" s="143">
        <v>0</v>
      </c>
      <c r="BH368" s="143">
        <v>0</v>
      </c>
      <c r="BI368" s="143">
        <v>0</v>
      </c>
      <c r="BJ368" s="143">
        <v>0</v>
      </c>
      <c r="BK368" s="143">
        <v>0</v>
      </c>
      <c r="BL368" s="143">
        <v>0</v>
      </c>
      <c r="BM368" s="143">
        <v>0</v>
      </c>
      <c r="BN368" s="143">
        <v>0</v>
      </c>
      <c r="BO368" s="143">
        <v>0</v>
      </c>
      <c r="BP368" s="143">
        <v>-43667</v>
      </c>
      <c r="BQ368" s="143">
        <v>0</v>
      </c>
      <c r="BR368" s="143">
        <v>0</v>
      </c>
      <c r="BS368" s="143">
        <v>0</v>
      </c>
      <c r="BT368" s="143">
        <v>0</v>
      </c>
      <c r="BU368" s="143">
        <v>188835</v>
      </c>
      <c r="BV368" s="143">
        <v>0</v>
      </c>
      <c r="BW368" s="143">
        <v>0</v>
      </c>
      <c r="BX368" s="143">
        <v>0</v>
      </c>
      <c r="BY368" s="143">
        <v>43667</v>
      </c>
      <c r="CA368" s="143" t="e">
        <v>#REF!</v>
      </c>
      <c r="CB368" s="143">
        <v>0</v>
      </c>
    </row>
    <row r="369" spans="13:80" hidden="1" x14ac:dyDescent="0.3">
      <c r="M369" s="143">
        <v>242058</v>
      </c>
      <c r="N369" s="143">
        <v>0</v>
      </c>
      <c r="O369" s="143">
        <v>0</v>
      </c>
      <c r="P369" s="143">
        <v>0</v>
      </c>
      <c r="Q369" s="143">
        <v>0</v>
      </c>
      <c r="R369" s="143">
        <v>0</v>
      </c>
      <c r="S369" s="143">
        <v>0</v>
      </c>
      <c r="T369" s="143">
        <v>0</v>
      </c>
      <c r="U369" s="143">
        <v>0</v>
      </c>
      <c r="V369" s="143">
        <v>0</v>
      </c>
      <c r="W369" s="143">
        <v>9217</v>
      </c>
      <c r="X369" s="143">
        <v>0</v>
      </c>
      <c r="Y369" s="143">
        <v>0</v>
      </c>
      <c r="Z369" s="143">
        <v>0</v>
      </c>
      <c r="AA369" s="143">
        <v>0</v>
      </c>
      <c r="AB369" s="143">
        <v>0</v>
      </c>
      <c r="AC369" s="143">
        <v>0</v>
      </c>
      <c r="AD369" s="143">
        <v>0</v>
      </c>
      <c r="AE369" s="143">
        <v>0</v>
      </c>
      <c r="AF369" s="143">
        <v>0</v>
      </c>
      <c r="AG369" s="143">
        <v>-62440</v>
      </c>
      <c r="AH369" s="143">
        <v>0</v>
      </c>
      <c r="AI369" s="143">
        <v>0</v>
      </c>
      <c r="AJ369" s="143">
        <v>0</v>
      </c>
      <c r="AK369" s="143">
        <v>0</v>
      </c>
      <c r="AL369" s="143">
        <v>0</v>
      </c>
      <c r="AM369" s="143">
        <v>0</v>
      </c>
      <c r="AN369" s="143">
        <v>0</v>
      </c>
      <c r="AO369" s="143">
        <v>0</v>
      </c>
      <c r="AP369" s="143">
        <v>0</v>
      </c>
      <c r="AQ369" s="143">
        <v>0</v>
      </c>
      <c r="AR369" s="143">
        <v>0</v>
      </c>
      <c r="AS369" s="143">
        <v>0</v>
      </c>
      <c r="AT369" s="143">
        <v>0</v>
      </c>
      <c r="AU369" s="143">
        <v>0</v>
      </c>
      <c r="AV369" s="143">
        <v>0</v>
      </c>
      <c r="AW369" s="143">
        <v>0</v>
      </c>
      <c r="AX369" s="143">
        <v>0</v>
      </c>
      <c r="AY369" s="143">
        <v>0</v>
      </c>
      <c r="AZ369" s="143">
        <v>0</v>
      </c>
      <c r="BA369" s="143">
        <v>0</v>
      </c>
      <c r="BB369" s="143">
        <v>0</v>
      </c>
      <c r="BC369" s="143">
        <v>0</v>
      </c>
      <c r="BD369" s="143">
        <v>0</v>
      </c>
      <c r="BE369" s="143">
        <v>0</v>
      </c>
      <c r="BF369" s="143">
        <v>0</v>
      </c>
      <c r="BG369" s="143">
        <v>0</v>
      </c>
      <c r="BH369" s="143">
        <v>0</v>
      </c>
      <c r="BI369" s="143">
        <v>0</v>
      </c>
      <c r="BJ369" s="143">
        <v>0</v>
      </c>
      <c r="BK369" s="143">
        <v>0</v>
      </c>
      <c r="BL369" s="143">
        <v>0</v>
      </c>
      <c r="BM369" s="143">
        <v>0</v>
      </c>
      <c r="BN369" s="143">
        <v>0</v>
      </c>
      <c r="BO369" s="143">
        <v>0</v>
      </c>
      <c r="BP369" s="143">
        <v>-43667</v>
      </c>
      <c r="BQ369" s="143">
        <v>0</v>
      </c>
      <c r="BR369" s="143">
        <v>0</v>
      </c>
      <c r="BS369" s="143">
        <v>0</v>
      </c>
      <c r="BT369" s="143">
        <v>0</v>
      </c>
      <c r="BU369" s="143">
        <v>188835</v>
      </c>
      <c r="BV369" s="143">
        <v>0</v>
      </c>
      <c r="BW369" s="143">
        <v>0</v>
      </c>
      <c r="BX369" s="143">
        <v>0</v>
      </c>
      <c r="BY369" s="143">
        <v>43667</v>
      </c>
      <c r="CA369" s="143" t="e">
        <v>#REF!</v>
      </c>
      <c r="CB369" s="143">
        <v>0</v>
      </c>
    </row>
    <row r="370" spans="13:80" hidden="1" x14ac:dyDescent="0.3">
      <c r="M370" s="143">
        <v>0</v>
      </c>
      <c r="N370" s="143">
        <v>0</v>
      </c>
      <c r="O370" s="143">
        <v>0</v>
      </c>
      <c r="P370" s="143">
        <v>0</v>
      </c>
      <c r="Q370" s="143">
        <v>0</v>
      </c>
      <c r="R370" s="143">
        <v>0</v>
      </c>
      <c r="S370" s="143">
        <v>0</v>
      </c>
      <c r="T370" s="143">
        <v>0</v>
      </c>
      <c r="U370" s="143">
        <v>0</v>
      </c>
      <c r="V370" s="143">
        <v>0</v>
      </c>
      <c r="W370" s="143">
        <v>0</v>
      </c>
      <c r="X370" s="143">
        <v>0</v>
      </c>
      <c r="Y370" s="143">
        <v>0</v>
      </c>
      <c r="Z370" s="143">
        <v>0</v>
      </c>
      <c r="AA370" s="143">
        <v>0</v>
      </c>
      <c r="AB370" s="143">
        <v>0</v>
      </c>
      <c r="AC370" s="143">
        <v>0</v>
      </c>
      <c r="AD370" s="143">
        <v>0</v>
      </c>
      <c r="AE370" s="143">
        <v>0</v>
      </c>
      <c r="AF370" s="143">
        <v>0</v>
      </c>
      <c r="AG370" s="143">
        <v>0</v>
      </c>
      <c r="AH370" s="143">
        <v>0</v>
      </c>
      <c r="AI370" s="143">
        <v>0</v>
      </c>
      <c r="AJ370" s="143">
        <v>0</v>
      </c>
      <c r="AK370" s="143">
        <v>0</v>
      </c>
      <c r="AL370" s="143">
        <v>0</v>
      </c>
      <c r="AM370" s="143">
        <v>0</v>
      </c>
      <c r="AN370" s="143">
        <v>0</v>
      </c>
      <c r="AO370" s="143">
        <v>0</v>
      </c>
      <c r="AP370" s="143">
        <v>0</v>
      </c>
      <c r="AQ370" s="143">
        <v>0</v>
      </c>
      <c r="AR370" s="143">
        <v>0</v>
      </c>
      <c r="AS370" s="143">
        <v>0</v>
      </c>
      <c r="AT370" s="143">
        <v>0</v>
      </c>
      <c r="AU370" s="143">
        <v>0</v>
      </c>
      <c r="AV370" s="143">
        <v>0</v>
      </c>
      <c r="AW370" s="143">
        <v>0</v>
      </c>
      <c r="AX370" s="143">
        <v>0</v>
      </c>
      <c r="AY370" s="143">
        <v>0</v>
      </c>
      <c r="AZ370" s="143">
        <v>0</v>
      </c>
      <c r="BA370" s="143">
        <v>0</v>
      </c>
      <c r="BB370" s="143">
        <v>0</v>
      </c>
      <c r="BC370" s="143">
        <v>0</v>
      </c>
      <c r="BD370" s="143">
        <v>0</v>
      </c>
      <c r="BE370" s="143">
        <v>0</v>
      </c>
      <c r="BF370" s="143">
        <v>0</v>
      </c>
      <c r="BG370" s="143">
        <v>0</v>
      </c>
      <c r="BH370" s="143">
        <v>0</v>
      </c>
      <c r="BI370" s="143">
        <v>0</v>
      </c>
      <c r="BJ370" s="143">
        <v>0</v>
      </c>
      <c r="BK370" s="143">
        <v>0</v>
      </c>
      <c r="BL370" s="143">
        <v>0</v>
      </c>
      <c r="BM370" s="143">
        <v>0</v>
      </c>
      <c r="BN370" s="143">
        <v>0</v>
      </c>
      <c r="BO370" s="143">
        <v>0</v>
      </c>
      <c r="BP370" s="143">
        <v>0</v>
      </c>
      <c r="BQ370" s="143">
        <v>0</v>
      </c>
      <c r="BR370" s="143">
        <v>0</v>
      </c>
      <c r="BS370" s="143">
        <v>0</v>
      </c>
      <c r="BT370" s="143">
        <v>0</v>
      </c>
      <c r="BU370" s="143">
        <v>0</v>
      </c>
      <c r="BV370" s="143">
        <v>0</v>
      </c>
      <c r="BW370" s="143">
        <v>0</v>
      </c>
      <c r="BX370" s="143">
        <v>0</v>
      </c>
      <c r="BY370" s="143">
        <v>0</v>
      </c>
      <c r="CA370" s="143" t="e">
        <v>#REF!</v>
      </c>
      <c r="CB370" s="143">
        <v>0</v>
      </c>
    </row>
    <row r="371" spans="13:80" hidden="1" x14ac:dyDescent="0.3">
      <c r="M371" s="143">
        <v>0</v>
      </c>
      <c r="N371" s="143">
        <v>0</v>
      </c>
      <c r="O371" s="143">
        <v>0</v>
      </c>
      <c r="P371" s="143">
        <v>0</v>
      </c>
      <c r="Q371" s="143">
        <v>0</v>
      </c>
      <c r="R371" s="143">
        <v>860915</v>
      </c>
      <c r="S371" s="143">
        <v>0</v>
      </c>
      <c r="T371" s="143">
        <v>0</v>
      </c>
      <c r="U371" s="143">
        <v>0</v>
      </c>
      <c r="V371" s="143">
        <v>0</v>
      </c>
      <c r="W371" s="143">
        <v>0</v>
      </c>
      <c r="X371" s="143">
        <v>0</v>
      </c>
      <c r="Y371" s="143">
        <v>0</v>
      </c>
      <c r="Z371" s="143">
        <v>0</v>
      </c>
      <c r="AA371" s="143">
        <v>0</v>
      </c>
      <c r="AB371" s="143">
        <v>0</v>
      </c>
      <c r="AC371" s="143">
        <v>0</v>
      </c>
      <c r="AD371" s="143">
        <v>0</v>
      </c>
      <c r="AE371" s="143">
        <v>0</v>
      </c>
      <c r="AF371" s="143">
        <v>0</v>
      </c>
      <c r="AG371" s="143">
        <v>0</v>
      </c>
      <c r="AH371" s="143">
        <v>0</v>
      </c>
      <c r="AI371" s="143">
        <v>0</v>
      </c>
      <c r="AJ371" s="143">
        <v>0</v>
      </c>
      <c r="AK371" s="143">
        <v>0</v>
      </c>
      <c r="AL371" s="143">
        <v>0</v>
      </c>
      <c r="AM371" s="143">
        <v>0</v>
      </c>
      <c r="AN371" s="143">
        <v>0</v>
      </c>
      <c r="AO371" s="143">
        <v>0</v>
      </c>
      <c r="AP371" s="143">
        <v>0</v>
      </c>
      <c r="AQ371" s="143">
        <v>0</v>
      </c>
      <c r="AR371" s="143">
        <v>0</v>
      </c>
      <c r="AS371" s="143">
        <v>0</v>
      </c>
      <c r="AT371" s="143">
        <v>0</v>
      </c>
      <c r="AU371" s="143">
        <v>0</v>
      </c>
      <c r="AV371" s="143">
        <v>0</v>
      </c>
      <c r="AW371" s="143">
        <v>0</v>
      </c>
      <c r="AX371" s="143">
        <v>0</v>
      </c>
      <c r="AY371" s="143">
        <v>0</v>
      </c>
      <c r="AZ371" s="143">
        <v>0</v>
      </c>
      <c r="BA371" s="143">
        <v>0</v>
      </c>
      <c r="BB371" s="143">
        <v>0</v>
      </c>
      <c r="BC371" s="143">
        <v>0</v>
      </c>
      <c r="BD371" s="143">
        <v>0</v>
      </c>
      <c r="BE371" s="143">
        <v>0</v>
      </c>
      <c r="BF371" s="143">
        <v>0</v>
      </c>
      <c r="BG371" s="143">
        <v>0</v>
      </c>
      <c r="BH371" s="143">
        <v>0</v>
      </c>
      <c r="BI371" s="143">
        <v>0</v>
      </c>
      <c r="BJ371" s="143">
        <v>0</v>
      </c>
      <c r="BK371" s="143">
        <v>0</v>
      </c>
      <c r="BL371" s="143">
        <v>0</v>
      </c>
      <c r="BM371" s="143">
        <v>0</v>
      </c>
      <c r="BN371" s="143">
        <v>0</v>
      </c>
      <c r="BO371" s="143">
        <v>0</v>
      </c>
      <c r="BP371" s="143">
        <v>0</v>
      </c>
      <c r="BQ371" s="143">
        <v>0</v>
      </c>
      <c r="BR371" s="143">
        <v>0</v>
      </c>
      <c r="BS371" s="143">
        <v>0</v>
      </c>
      <c r="BT371" s="143">
        <v>0</v>
      </c>
      <c r="BU371" s="143">
        <v>860915</v>
      </c>
      <c r="BV371" s="143">
        <v>0</v>
      </c>
      <c r="BW371" s="143">
        <v>0</v>
      </c>
      <c r="BX371" s="143">
        <v>0</v>
      </c>
      <c r="BY371" s="143">
        <v>0</v>
      </c>
      <c r="CA371" s="143" t="e">
        <v>#REF!</v>
      </c>
      <c r="CB371" s="143">
        <v>0</v>
      </c>
    </row>
    <row r="372" spans="13:80" hidden="1" x14ac:dyDescent="0.3">
      <c r="M372" s="143">
        <v>0</v>
      </c>
      <c r="N372" s="143">
        <v>0</v>
      </c>
      <c r="O372" s="143">
        <v>0</v>
      </c>
      <c r="P372" s="143">
        <v>0</v>
      </c>
      <c r="Q372" s="143">
        <v>0</v>
      </c>
      <c r="R372" s="143">
        <v>860915</v>
      </c>
      <c r="S372" s="143">
        <v>0</v>
      </c>
      <c r="T372" s="143">
        <v>0</v>
      </c>
      <c r="U372" s="143">
        <v>0</v>
      </c>
      <c r="V372" s="143">
        <v>0</v>
      </c>
      <c r="W372" s="143">
        <v>0</v>
      </c>
      <c r="X372" s="143">
        <v>0</v>
      </c>
      <c r="Y372" s="143">
        <v>0</v>
      </c>
      <c r="Z372" s="143">
        <v>0</v>
      </c>
      <c r="AA372" s="143">
        <v>0</v>
      </c>
      <c r="AB372" s="143">
        <v>0</v>
      </c>
      <c r="AC372" s="143">
        <v>0</v>
      </c>
      <c r="AD372" s="143">
        <v>0</v>
      </c>
      <c r="AE372" s="143">
        <v>0</v>
      </c>
      <c r="AF372" s="143">
        <v>0</v>
      </c>
      <c r="AG372" s="143">
        <v>0</v>
      </c>
      <c r="AH372" s="143">
        <v>0</v>
      </c>
      <c r="AI372" s="143">
        <v>0</v>
      </c>
      <c r="AJ372" s="143">
        <v>0</v>
      </c>
      <c r="AK372" s="143">
        <v>0</v>
      </c>
      <c r="AL372" s="143">
        <v>0</v>
      </c>
      <c r="AM372" s="143">
        <v>0</v>
      </c>
      <c r="AN372" s="143">
        <v>0</v>
      </c>
      <c r="AO372" s="143">
        <v>0</v>
      </c>
      <c r="AP372" s="143">
        <v>0</v>
      </c>
      <c r="AQ372" s="143">
        <v>0</v>
      </c>
      <c r="AR372" s="143">
        <v>0</v>
      </c>
      <c r="AS372" s="143">
        <v>0</v>
      </c>
      <c r="AT372" s="143">
        <v>0</v>
      </c>
      <c r="AU372" s="143">
        <v>0</v>
      </c>
      <c r="AV372" s="143">
        <v>0</v>
      </c>
      <c r="AW372" s="143">
        <v>0</v>
      </c>
      <c r="AX372" s="143">
        <v>0</v>
      </c>
      <c r="AY372" s="143">
        <v>0</v>
      </c>
      <c r="AZ372" s="143">
        <v>0</v>
      </c>
      <c r="BA372" s="143">
        <v>0</v>
      </c>
      <c r="BB372" s="143">
        <v>0</v>
      </c>
      <c r="BC372" s="143">
        <v>0</v>
      </c>
      <c r="BD372" s="143">
        <v>0</v>
      </c>
      <c r="BE372" s="143">
        <v>0</v>
      </c>
      <c r="BF372" s="143">
        <v>0</v>
      </c>
      <c r="BG372" s="143">
        <v>0</v>
      </c>
      <c r="BH372" s="143">
        <v>0</v>
      </c>
      <c r="BI372" s="143">
        <v>0</v>
      </c>
      <c r="BJ372" s="143">
        <v>0</v>
      </c>
      <c r="BK372" s="143">
        <v>0</v>
      </c>
      <c r="BL372" s="143">
        <v>0</v>
      </c>
      <c r="BM372" s="143">
        <v>0</v>
      </c>
      <c r="BN372" s="143">
        <v>0</v>
      </c>
      <c r="BO372" s="143">
        <v>0</v>
      </c>
      <c r="BP372" s="143">
        <v>0</v>
      </c>
      <c r="BQ372" s="143">
        <v>0</v>
      </c>
      <c r="BR372" s="143">
        <v>0</v>
      </c>
      <c r="BS372" s="143">
        <v>0</v>
      </c>
      <c r="BT372" s="143">
        <v>0</v>
      </c>
      <c r="BU372" s="143">
        <v>860915</v>
      </c>
      <c r="BV372" s="143">
        <v>0</v>
      </c>
      <c r="BW372" s="143">
        <v>0</v>
      </c>
      <c r="BX372" s="143">
        <v>0</v>
      </c>
      <c r="BY372" s="143">
        <v>0</v>
      </c>
      <c r="CA372" s="143" t="e">
        <v>#REF!</v>
      </c>
      <c r="CB372" s="143">
        <v>0</v>
      </c>
    </row>
    <row r="373" spans="13:80" hidden="1" x14ac:dyDescent="0.3">
      <c r="M373" s="143">
        <v>0</v>
      </c>
      <c r="N373" s="143">
        <v>0</v>
      </c>
      <c r="O373" s="143">
        <v>0</v>
      </c>
      <c r="P373" s="143">
        <v>0</v>
      </c>
      <c r="Q373" s="143">
        <v>0</v>
      </c>
      <c r="R373" s="143">
        <v>0</v>
      </c>
      <c r="S373" s="143">
        <v>0</v>
      </c>
      <c r="T373" s="143">
        <v>0</v>
      </c>
      <c r="U373" s="143">
        <v>0</v>
      </c>
      <c r="V373" s="143">
        <v>0</v>
      </c>
      <c r="W373" s="143">
        <v>0</v>
      </c>
      <c r="X373" s="143">
        <v>0</v>
      </c>
      <c r="Y373" s="143">
        <v>0</v>
      </c>
      <c r="Z373" s="143">
        <v>0</v>
      </c>
      <c r="AA373" s="143">
        <v>0</v>
      </c>
      <c r="AB373" s="143">
        <v>0</v>
      </c>
      <c r="AC373" s="143">
        <v>0</v>
      </c>
      <c r="AD373" s="143">
        <v>0</v>
      </c>
      <c r="AE373" s="143">
        <v>0</v>
      </c>
      <c r="AF373" s="143">
        <v>0</v>
      </c>
      <c r="AG373" s="143">
        <v>0</v>
      </c>
      <c r="AH373" s="143">
        <v>0</v>
      </c>
      <c r="AI373" s="143">
        <v>0</v>
      </c>
      <c r="AJ373" s="143">
        <v>0</v>
      </c>
      <c r="AK373" s="143">
        <v>0</v>
      </c>
      <c r="AL373" s="143">
        <v>0</v>
      </c>
      <c r="AM373" s="143">
        <v>0</v>
      </c>
      <c r="AN373" s="143">
        <v>0</v>
      </c>
      <c r="AO373" s="143">
        <v>0</v>
      </c>
      <c r="AP373" s="143">
        <v>0</v>
      </c>
      <c r="AQ373" s="143">
        <v>0</v>
      </c>
      <c r="AR373" s="143">
        <v>0</v>
      </c>
      <c r="AS373" s="143">
        <v>0</v>
      </c>
      <c r="AT373" s="143">
        <v>0</v>
      </c>
      <c r="AU373" s="143">
        <v>0</v>
      </c>
      <c r="AV373" s="143">
        <v>0</v>
      </c>
      <c r="AW373" s="143">
        <v>0</v>
      </c>
      <c r="AX373" s="143">
        <v>0</v>
      </c>
      <c r="AY373" s="143">
        <v>0</v>
      </c>
      <c r="AZ373" s="143">
        <v>0</v>
      </c>
      <c r="BA373" s="143">
        <v>0</v>
      </c>
      <c r="BB373" s="143">
        <v>0</v>
      </c>
      <c r="BC373" s="143">
        <v>0</v>
      </c>
      <c r="BD373" s="143">
        <v>0</v>
      </c>
      <c r="BE373" s="143">
        <v>0</v>
      </c>
      <c r="BF373" s="143">
        <v>0</v>
      </c>
      <c r="BG373" s="143">
        <v>0</v>
      </c>
      <c r="BH373" s="143">
        <v>0</v>
      </c>
      <c r="BI373" s="143">
        <v>0</v>
      </c>
      <c r="BJ373" s="143">
        <v>0</v>
      </c>
      <c r="BK373" s="143">
        <v>0</v>
      </c>
      <c r="BL373" s="143">
        <v>0</v>
      </c>
      <c r="BM373" s="143">
        <v>0</v>
      </c>
      <c r="BN373" s="143">
        <v>0</v>
      </c>
      <c r="BO373" s="143">
        <v>0</v>
      </c>
      <c r="BP373" s="143">
        <v>0</v>
      </c>
      <c r="BQ373" s="143">
        <v>0</v>
      </c>
      <c r="BR373" s="143">
        <v>0</v>
      </c>
      <c r="BS373" s="143">
        <v>0</v>
      </c>
      <c r="BT373" s="143">
        <v>0</v>
      </c>
      <c r="BU373" s="143">
        <v>0</v>
      </c>
      <c r="BV373" s="143">
        <v>0</v>
      </c>
      <c r="BW373" s="143">
        <v>0</v>
      </c>
      <c r="BX373" s="143">
        <v>0</v>
      </c>
      <c r="BY373" s="143">
        <v>0</v>
      </c>
      <c r="CA373" s="143" t="e">
        <v>#REF!</v>
      </c>
      <c r="CB373" s="143">
        <v>0</v>
      </c>
    </row>
    <row r="374" spans="13:80" hidden="1" x14ac:dyDescent="0.3">
      <c r="M374" s="143">
        <v>0</v>
      </c>
      <c r="N374" s="143">
        <v>0</v>
      </c>
      <c r="O374" s="143">
        <v>0</v>
      </c>
      <c r="P374" s="143">
        <v>0</v>
      </c>
      <c r="Q374" s="143">
        <v>0</v>
      </c>
      <c r="R374" s="143">
        <v>0</v>
      </c>
      <c r="S374" s="143">
        <v>0</v>
      </c>
      <c r="T374" s="143">
        <v>0</v>
      </c>
      <c r="U374" s="143">
        <v>0</v>
      </c>
      <c r="V374" s="143">
        <v>0</v>
      </c>
      <c r="W374" s="143">
        <v>-8983</v>
      </c>
      <c r="X374" s="143">
        <v>0</v>
      </c>
      <c r="Y374" s="143">
        <v>0</v>
      </c>
      <c r="Z374" s="143">
        <v>0</v>
      </c>
      <c r="AA374" s="143">
        <v>0</v>
      </c>
      <c r="AB374" s="143">
        <v>0</v>
      </c>
      <c r="AC374" s="143">
        <v>0</v>
      </c>
      <c r="AD374" s="143">
        <v>0</v>
      </c>
      <c r="AE374" s="143">
        <v>0</v>
      </c>
      <c r="AF374" s="143">
        <v>0</v>
      </c>
      <c r="AG374" s="143">
        <v>0</v>
      </c>
      <c r="AH374" s="143">
        <v>0</v>
      </c>
      <c r="AI374" s="143">
        <v>0</v>
      </c>
      <c r="AJ374" s="143">
        <v>0</v>
      </c>
      <c r="AK374" s="143">
        <v>0</v>
      </c>
      <c r="AL374" s="143">
        <v>565067</v>
      </c>
      <c r="AM374" s="143">
        <v>0</v>
      </c>
      <c r="AN374" s="143">
        <v>0</v>
      </c>
      <c r="AO374" s="143">
        <v>0</v>
      </c>
      <c r="AP374" s="143">
        <v>0</v>
      </c>
      <c r="AQ374" s="143">
        <v>0</v>
      </c>
      <c r="AR374" s="143">
        <v>0</v>
      </c>
      <c r="AS374" s="143">
        <v>0</v>
      </c>
      <c r="AT374" s="143">
        <v>0</v>
      </c>
      <c r="AU374" s="143">
        <v>0</v>
      </c>
      <c r="AV374" s="143">
        <v>0</v>
      </c>
      <c r="AW374" s="143">
        <v>0</v>
      </c>
      <c r="AX374" s="143">
        <v>0</v>
      </c>
      <c r="AY374" s="143">
        <v>0</v>
      </c>
      <c r="AZ374" s="143">
        <v>0</v>
      </c>
      <c r="BA374" s="143">
        <v>0</v>
      </c>
      <c r="BB374" s="143">
        <v>0</v>
      </c>
      <c r="BC374" s="143">
        <v>0</v>
      </c>
      <c r="BD374" s="143">
        <v>0</v>
      </c>
      <c r="BE374" s="143">
        <v>0</v>
      </c>
      <c r="BF374" s="143">
        <v>129493</v>
      </c>
      <c r="BG374" s="143">
        <v>0</v>
      </c>
      <c r="BH374" s="143">
        <v>0</v>
      </c>
      <c r="BI374" s="143">
        <v>0</v>
      </c>
      <c r="BJ374" s="143">
        <v>0</v>
      </c>
      <c r="BK374" s="143">
        <v>0</v>
      </c>
      <c r="BL374" s="143">
        <v>0</v>
      </c>
      <c r="BM374" s="143">
        <v>0</v>
      </c>
      <c r="BN374" s="143">
        <v>0</v>
      </c>
      <c r="BO374" s="143">
        <v>0</v>
      </c>
      <c r="BP374" s="143">
        <v>-21657</v>
      </c>
      <c r="BQ374" s="143">
        <v>0</v>
      </c>
      <c r="BR374" s="143">
        <v>0</v>
      </c>
      <c r="BS374" s="143">
        <v>0</v>
      </c>
      <c r="BT374" s="143">
        <v>0</v>
      </c>
      <c r="BU374" s="143">
        <v>685577</v>
      </c>
      <c r="BV374" s="143">
        <v>0</v>
      </c>
      <c r="BW374" s="143">
        <v>0</v>
      </c>
      <c r="BX374" s="143">
        <v>0</v>
      </c>
      <c r="BY374" s="143">
        <v>21657</v>
      </c>
      <c r="CA374" s="143" t="e">
        <v>#REF!</v>
      </c>
      <c r="CB374" s="143">
        <v>0</v>
      </c>
    </row>
    <row r="375" spans="13:80" hidden="1" x14ac:dyDescent="0.3">
      <c r="M375" s="143">
        <v>0</v>
      </c>
      <c r="N375" s="143">
        <v>0</v>
      </c>
      <c r="O375" s="143">
        <v>0</v>
      </c>
      <c r="P375" s="143">
        <v>0</v>
      </c>
      <c r="Q375" s="143">
        <v>0</v>
      </c>
      <c r="R375" s="143">
        <v>0</v>
      </c>
      <c r="S375" s="143">
        <v>0</v>
      </c>
      <c r="T375" s="143">
        <v>0</v>
      </c>
      <c r="U375" s="143">
        <v>0</v>
      </c>
      <c r="V375" s="143">
        <v>0</v>
      </c>
      <c r="W375" s="143">
        <v>-8983</v>
      </c>
      <c r="X375" s="143">
        <v>0</v>
      </c>
      <c r="Y375" s="143">
        <v>0</v>
      </c>
      <c r="Z375" s="143">
        <v>0</v>
      </c>
      <c r="AA375" s="143">
        <v>0</v>
      </c>
      <c r="AB375" s="143">
        <v>0</v>
      </c>
      <c r="AC375" s="143">
        <v>0</v>
      </c>
      <c r="AD375" s="143">
        <v>0</v>
      </c>
      <c r="AE375" s="143">
        <v>0</v>
      </c>
      <c r="AF375" s="143">
        <v>0</v>
      </c>
      <c r="AG375" s="143">
        <v>0</v>
      </c>
      <c r="AH375" s="143">
        <v>0</v>
      </c>
      <c r="AI375" s="143">
        <v>0</v>
      </c>
      <c r="AJ375" s="143">
        <v>0</v>
      </c>
      <c r="AK375" s="143">
        <v>0</v>
      </c>
      <c r="AL375" s="143">
        <v>565067</v>
      </c>
      <c r="AM375" s="143">
        <v>0</v>
      </c>
      <c r="AN375" s="143">
        <v>0</v>
      </c>
      <c r="AO375" s="143">
        <v>0</v>
      </c>
      <c r="AP375" s="143">
        <v>0</v>
      </c>
      <c r="AQ375" s="143">
        <v>0</v>
      </c>
      <c r="AR375" s="143">
        <v>0</v>
      </c>
      <c r="AS375" s="143">
        <v>0</v>
      </c>
      <c r="AT375" s="143">
        <v>0</v>
      </c>
      <c r="AU375" s="143">
        <v>0</v>
      </c>
      <c r="AV375" s="143">
        <v>0</v>
      </c>
      <c r="AW375" s="143">
        <v>0</v>
      </c>
      <c r="AX375" s="143">
        <v>0</v>
      </c>
      <c r="AY375" s="143">
        <v>0</v>
      </c>
      <c r="AZ375" s="143">
        <v>0</v>
      </c>
      <c r="BA375" s="143">
        <v>0</v>
      </c>
      <c r="BB375" s="143">
        <v>0</v>
      </c>
      <c r="BC375" s="143">
        <v>0</v>
      </c>
      <c r="BD375" s="143">
        <v>0</v>
      </c>
      <c r="BE375" s="143">
        <v>0</v>
      </c>
      <c r="BF375" s="143">
        <v>129493</v>
      </c>
      <c r="BG375" s="143">
        <v>0</v>
      </c>
      <c r="BH375" s="143">
        <v>0</v>
      </c>
      <c r="BI375" s="143">
        <v>0</v>
      </c>
      <c r="BJ375" s="143">
        <v>0</v>
      </c>
      <c r="BK375" s="143">
        <v>0</v>
      </c>
      <c r="BL375" s="143">
        <v>0</v>
      </c>
      <c r="BM375" s="143">
        <v>0</v>
      </c>
      <c r="BN375" s="143">
        <v>0</v>
      </c>
      <c r="BO375" s="143">
        <v>0</v>
      </c>
      <c r="BP375" s="143">
        <v>-21657</v>
      </c>
      <c r="BQ375" s="143">
        <v>0</v>
      </c>
      <c r="BR375" s="143">
        <v>0</v>
      </c>
      <c r="BS375" s="143">
        <v>0</v>
      </c>
      <c r="BT375" s="143">
        <v>0</v>
      </c>
      <c r="BU375" s="143">
        <v>685577</v>
      </c>
      <c r="BV375" s="143">
        <v>0</v>
      </c>
      <c r="BW375" s="143">
        <v>0</v>
      </c>
      <c r="BX375" s="143">
        <v>0</v>
      </c>
      <c r="BY375" s="143">
        <v>21657</v>
      </c>
      <c r="CA375" s="143" t="e">
        <v>#REF!</v>
      </c>
      <c r="CB375" s="143">
        <v>0</v>
      </c>
    </row>
    <row r="376" spans="13:80" hidden="1" x14ac:dyDescent="0.3">
      <c r="M376" s="143">
        <v>0</v>
      </c>
      <c r="N376" s="143">
        <v>0</v>
      </c>
      <c r="O376" s="143">
        <v>0</v>
      </c>
      <c r="P376" s="143">
        <v>0</v>
      </c>
      <c r="Q376" s="143">
        <v>0</v>
      </c>
      <c r="R376" s="143">
        <v>0</v>
      </c>
      <c r="S376" s="143">
        <v>0</v>
      </c>
      <c r="T376" s="143">
        <v>0</v>
      </c>
      <c r="U376" s="143">
        <v>0</v>
      </c>
      <c r="V376" s="143">
        <v>0</v>
      </c>
      <c r="W376" s="143">
        <v>0</v>
      </c>
      <c r="X376" s="143">
        <v>0</v>
      </c>
      <c r="Y376" s="143">
        <v>0</v>
      </c>
      <c r="Z376" s="143">
        <v>0</v>
      </c>
      <c r="AA376" s="143">
        <v>0</v>
      </c>
      <c r="AB376" s="143">
        <v>0</v>
      </c>
      <c r="AC376" s="143">
        <v>0</v>
      </c>
      <c r="AD376" s="143">
        <v>0</v>
      </c>
      <c r="AE376" s="143">
        <v>0</v>
      </c>
      <c r="AF376" s="143">
        <v>0</v>
      </c>
      <c r="AG376" s="143">
        <v>0</v>
      </c>
      <c r="AH376" s="143">
        <v>0</v>
      </c>
      <c r="AI376" s="143">
        <v>0</v>
      </c>
      <c r="AJ376" s="143">
        <v>0</v>
      </c>
      <c r="AK376" s="143">
        <v>0</v>
      </c>
      <c r="AL376" s="143">
        <v>0</v>
      </c>
      <c r="AM376" s="143">
        <v>0</v>
      </c>
      <c r="AN376" s="143">
        <v>0</v>
      </c>
      <c r="AO376" s="143">
        <v>0</v>
      </c>
      <c r="AP376" s="143">
        <v>0</v>
      </c>
      <c r="AQ376" s="143">
        <v>0</v>
      </c>
      <c r="AR376" s="143">
        <v>0</v>
      </c>
      <c r="AS376" s="143">
        <v>0</v>
      </c>
      <c r="AT376" s="143">
        <v>0</v>
      </c>
      <c r="AU376" s="143">
        <v>0</v>
      </c>
      <c r="AV376" s="143">
        <v>0</v>
      </c>
      <c r="AW376" s="143">
        <v>0</v>
      </c>
      <c r="AX376" s="143">
        <v>0</v>
      </c>
      <c r="AY376" s="143">
        <v>0</v>
      </c>
      <c r="AZ376" s="143">
        <v>0</v>
      </c>
      <c r="BA376" s="143">
        <v>0</v>
      </c>
      <c r="BB376" s="143">
        <v>0</v>
      </c>
      <c r="BC376" s="143">
        <v>0</v>
      </c>
      <c r="BD376" s="143">
        <v>0</v>
      </c>
      <c r="BE376" s="143">
        <v>0</v>
      </c>
      <c r="BF376" s="143">
        <v>0</v>
      </c>
      <c r="BG376" s="143">
        <v>0</v>
      </c>
      <c r="BH376" s="143">
        <v>0</v>
      </c>
      <c r="BI376" s="143">
        <v>0</v>
      </c>
      <c r="BJ376" s="143">
        <v>0</v>
      </c>
      <c r="BK376" s="143">
        <v>0</v>
      </c>
      <c r="BL376" s="143">
        <v>0</v>
      </c>
      <c r="BM376" s="143">
        <v>0</v>
      </c>
      <c r="BN376" s="143">
        <v>0</v>
      </c>
      <c r="BO376" s="143">
        <v>0</v>
      </c>
      <c r="BP376" s="143">
        <v>0</v>
      </c>
      <c r="BQ376" s="143">
        <v>0</v>
      </c>
      <c r="BR376" s="143">
        <v>0</v>
      </c>
      <c r="BS376" s="143">
        <v>0</v>
      </c>
      <c r="BT376" s="143">
        <v>0</v>
      </c>
      <c r="BU376" s="143">
        <v>0</v>
      </c>
      <c r="BV376" s="143">
        <v>0</v>
      </c>
      <c r="BW376" s="143">
        <v>0</v>
      </c>
      <c r="BX376" s="143">
        <v>0</v>
      </c>
      <c r="BY376" s="143">
        <v>0</v>
      </c>
      <c r="CA376" s="143" t="e">
        <v>#REF!</v>
      </c>
      <c r="CB376" s="143">
        <v>0</v>
      </c>
    </row>
    <row r="377" spans="13:80" hidden="1" x14ac:dyDescent="0.3">
      <c r="M377" s="143">
        <v>0</v>
      </c>
      <c r="N377" s="143">
        <v>0</v>
      </c>
      <c r="O377" s="143">
        <v>0</v>
      </c>
      <c r="P377" s="143">
        <v>0</v>
      </c>
      <c r="Q377" s="143">
        <v>0</v>
      </c>
      <c r="R377" s="143">
        <v>0</v>
      </c>
      <c r="S377" s="143">
        <v>0</v>
      </c>
      <c r="T377" s="143">
        <v>0</v>
      </c>
      <c r="U377" s="143">
        <v>0</v>
      </c>
      <c r="V377" s="143">
        <v>0</v>
      </c>
      <c r="W377" s="143">
        <v>0</v>
      </c>
      <c r="X377" s="143">
        <v>0</v>
      </c>
      <c r="Y377" s="143">
        <v>0</v>
      </c>
      <c r="Z377" s="143">
        <v>0</v>
      </c>
      <c r="AA377" s="143">
        <v>0</v>
      </c>
      <c r="AB377" s="143">
        <v>0</v>
      </c>
      <c r="AC377" s="143">
        <v>0</v>
      </c>
      <c r="AD377" s="143">
        <v>0</v>
      </c>
      <c r="AE377" s="143">
        <v>0</v>
      </c>
      <c r="AF377" s="143">
        <v>0</v>
      </c>
      <c r="AG377" s="143">
        <v>0</v>
      </c>
      <c r="AH377" s="143">
        <v>0</v>
      </c>
      <c r="AI377" s="143">
        <v>0</v>
      </c>
      <c r="AJ377" s="143">
        <v>0</v>
      </c>
      <c r="AK377" s="143">
        <v>0</v>
      </c>
      <c r="AL377" s="143">
        <v>0</v>
      </c>
      <c r="AM377" s="143">
        <v>0</v>
      </c>
      <c r="AN377" s="143">
        <v>0</v>
      </c>
      <c r="AO377" s="143">
        <v>0</v>
      </c>
      <c r="AP377" s="143">
        <v>0</v>
      </c>
      <c r="AQ377" s="143">
        <v>0</v>
      </c>
      <c r="AR377" s="143">
        <v>0</v>
      </c>
      <c r="AS377" s="143">
        <v>0</v>
      </c>
      <c r="AT377" s="143">
        <v>0</v>
      </c>
      <c r="AU377" s="143">
        <v>0</v>
      </c>
      <c r="AV377" s="143">
        <v>0</v>
      </c>
      <c r="AW377" s="143">
        <v>0</v>
      </c>
      <c r="AX377" s="143">
        <v>0</v>
      </c>
      <c r="AY377" s="143">
        <v>0</v>
      </c>
      <c r="AZ377" s="143">
        <v>0</v>
      </c>
      <c r="BA377" s="143">
        <v>0</v>
      </c>
      <c r="BB377" s="143">
        <v>0</v>
      </c>
      <c r="BC377" s="143">
        <v>0</v>
      </c>
      <c r="BD377" s="143">
        <v>0</v>
      </c>
      <c r="BE377" s="143">
        <v>0</v>
      </c>
      <c r="BF377" s="143">
        <v>0</v>
      </c>
      <c r="BG377" s="143">
        <v>0</v>
      </c>
      <c r="BH377" s="143">
        <v>0</v>
      </c>
      <c r="BI377" s="143">
        <v>0</v>
      </c>
      <c r="BJ377" s="143">
        <v>0</v>
      </c>
      <c r="BK377" s="143">
        <v>0</v>
      </c>
      <c r="BL377" s="143">
        <v>0</v>
      </c>
      <c r="BM377" s="143">
        <v>0</v>
      </c>
      <c r="BN377" s="143">
        <v>0</v>
      </c>
      <c r="BO377" s="143">
        <v>0</v>
      </c>
      <c r="BP377" s="143">
        <v>0</v>
      </c>
      <c r="BQ377" s="143">
        <v>0</v>
      </c>
      <c r="BR377" s="143">
        <v>0</v>
      </c>
      <c r="BS377" s="143">
        <v>0</v>
      </c>
      <c r="BT377" s="143">
        <v>0</v>
      </c>
      <c r="BU377" s="143">
        <v>0</v>
      </c>
      <c r="BV377" s="143">
        <v>0</v>
      </c>
      <c r="BW377" s="143">
        <v>0</v>
      </c>
      <c r="BX377" s="143">
        <v>0</v>
      </c>
      <c r="BY377" s="143">
        <v>0</v>
      </c>
      <c r="CA377" s="143" t="e">
        <v>#REF!</v>
      </c>
      <c r="CB377" s="143">
        <v>0</v>
      </c>
    </row>
    <row r="378" spans="13:80" hidden="1" x14ac:dyDescent="0.3">
      <c r="M378" s="143">
        <v>0</v>
      </c>
      <c r="N378" s="143">
        <v>0</v>
      </c>
      <c r="O378" s="143">
        <v>0</v>
      </c>
      <c r="P378" s="143">
        <v>0</v>
      </c>
      <c r="Q378" s="143">
        <v>0</v>
      </c>
      <c r="R378" s="143">
        <v>0</v>
      </c>
      <c r="S378" s="143">
        <v>0</v>
      </c>
      <c r="T378" s="143">
        <v>0</v>
      </c>
      <c r="U378" s="143">
        <v>0</v>
      </c>
      <c r="V378" s="143">
        <v>0</v>
      </c>
      <c r="W378" s="143">
        <v>0</v>
      </c>
      <c r="X378" s="143">
        <v>0</v>
      </c>
      <c r="Y378" s="143">
        <v>0</v>
      </c>
      <c r="Z378" s="143">
        <v>0</v>
      </c>
      <c r="AA378" s="143">
        <v>0</v>
      </c>
      <c r="AB378" s="143">
        <v>0</v>
      </c>
      <c r="AC378" s="143">
        <v>0</v>
      </c>
      <c r="AD378" s="143">
        <v>0</v>
      </c>
      <c r="AE378" s="143">
        <v>0</v>
      </c>
      <c r="AF378" s="143">
        <v>0</v>
      </c>
      <c r="AG378" s="143">
        <v>0</v>
      </c>
      <c r="AH378" s="143">
        <v>0</v>
      </c>
      <c r="AI378" s="143">
        <v>0</v>
      </c>
      <c r="AJ378" s="143">
        <v>0</v>
      </c>
      <c r="AK378" s="143">
        <v>0</v>
      </c>
      <c r="AL378" s="143">
        <v>0</v>
      </c>
      <c r="AM378" s="143">
        <v>0</v>
      </c>
      <c r="AN378" s="143">
        <v>0</v>
      </c>
      <c r="AO378" s="143">
        <v>0</v>
      </c>
      <c r="AP378" s="143">
        <v>0</v>
      </c>
      <c r="AQ378" s="143">
        <v>0</v>
      </c>
      <c r="AR378" s="143">
        <v>0</v>
      </c>
      <c r="AS378" s="143">
        <v>0</v>
      </c>
      <c r="AT378" s="143">
        <v>0</v>
      </c>
      <c r="AU378" s="143">
        <v>0</v>
      </c>
      <c r="AV378" s="143">
        <v>0</v>
      </c>
      <c r="AW378" s="143">
        <v>0</v>
      </c>
      <c r="AX378" s="143">
        <v>0</v>
      </c>
      <c r="AY378" s="143">
        <v>0</v>
      </c>
      <c r="AZ378" s="143">
        <v>0</v>
      </c>
      <c r="BA378" s="143">
        <v>0</v>
      </c>
      <c r="BB378" s="143">
        <v>0</v>
      </c>
      <c r="BC378" s="143">
        <v>0</v>
      </c>
      <c r="BD378" s="143">
        <v>0</v>
      </c>
      <c r="BE378" s="143">
        <v>0</v>
      </c>
      <c r="BF378" s="143">
        <v>0</v>
      </c>
      <c r="BG378" s="143">
        <v>0</v>
      </c>
      <c r="BH378" s="143">
        <v>0</v>
      </c>
      <c r="BI378" s="143">
        <v>0</v>
      </c>
      <c r="BJ378" s="143">
        <v>0</v>
      </c>
      <c r="BK378" s="143">
        <v>0</v>
      </c>
      <c r="BL378" s="143">
        <v>0</v>
      </c>
      <c r="BM378" s="143">
        <v>0</v>
      </c>
      <c r="BN378" s="143">
        <v>0</v>
      </c>
      <c r="BO378" s="143">
        <v>0</v>
      </c>
      <c r="BP378" s="143">
        <v>0</v>
      </c>
      <c r="BQ378" s="143">
        <v>0</v>
      </c>
      <c r="BR378" s="143">
        <v>0</v>
      </c>
      <c r="BS378" s="143">
        <v>0</v>
      </c>
      <c r="BT378" s="143">
        <v>0</v>
      </c>
      <c r="BU378" s="143">
        <v>0</v>
      </c>
      <c r="BV378" s="143">
        <v>0</v>
      </c>
      <c r="BW378" s="143">
        <v>0</v>
      </c>
      <c r="BX378" s="143">
        <v>0</v>
      </c>
      <c r="BY378" s="143">
        <v>0</v>
      </c>
      <c r="CA378" s="143" t="e">
        <v>#REF!</v>
      </c>
      <c r="CB378" s="143">
        <v>0</v>
      </c>
    </row>
    <row r="379" spans="13:80" hidden="1" x14ac:dyDescent="0.3">
      <c r="M379" s="143">
        <v>0</v>
      </c>
      <c r="N379" s="143">
        <v>0</v>
      </c>
      <c r="O379" s="143">
        <v>0</v>
      </c>
      <c r="P379" s="143">
        <v>0</v>
      </c>
      <c r="Q379" s="143">
        <v>0</v>
      </c>
      <c r="R379" s="143">
        <v>0</v>
      </c>
      <c r="S379" s="143">
        <v>0</v>
      </c>
      <c r="T379" s="143">
        <v>0</v>
      </c>
      <c r="U379" s="143">
        <v>0</v>
      </c>
      <c r="V379" s="143">
        <v>0</v>
      </c>
      <c r="W379" s="143">
        <v>0</v>
      </c>
      <c r="X379" s="143">
        <v>0</v>
      </c>
      <c r="Y379" s="143">
        <v>0</v>
      </c>
      <c r="Z379" s="143">
        <v>0</v>
      </c>
      <c r="AA379" s="143">
        <v>0</v>
      </c>
      <c r="AB379" s="143">
        <v>0</v>
      </c>
      <c r="AC379" s="143">
        <v>0</v>
      </c>
      <c r="AD379" s="143">
        <v>0</v>
      </c>
      <c r="AE379" s="143">
        <v>0</v>
      </c>
      <c r="AF379" s="143">
        <v>0</v>
      </c>
      <c r="AG379" s="143">
        <v>0</v>
      </c>
      <c r="AH379" s="143">
        <v>0</v>
      </c>
      <c r="AI379" s="143">
        <v>0</v>
      </c>
      <c r="AJ379" s="143">
        <v>0</v>
      </c>
      <c r="AK379" s="143">
        <v>0</v>
      </c>
      <c r="AL379" s="143">
        <v>0</v>
      </c>
      <c r="AM379" s="143">
        <v>0</v>
      </c>
      <c r="AN379" s="143">
        <v>0</v>
      </c>
      <c r="AO379" s="143">
        <v>0</v>
      </c>
      <c r="AP379" s="143">
        <v>0</v>
      </c>
      <c r="AQ379" s="143">
        <v>0</v>
      </c>
      <c r="AR379" s="143">
        <v>0</v>
      </c>
      <c r="AS379" s="143">
        <v>0</v>
      </c>
      <c r="AT379" s="143">
        <v>0</v>
      </c>
      <c r="AU379" s="143">
        <v>0</v>
      </c>
      <c r="AV379" s="143">
        <v>0</v>
      </c>
      <c r="AW379" s="143">
        <v>0</v>
      </c>
      <c r="AX379" s="143">
        <v>0</v>
      </c>
      <c r="AY379" s="143">
        <v>0</v>
      </c>
      <c r="AZ379" s="143">
        <v>0</v>
      </c>
      <c r="BA379" s="143">
        <v>0</v>
      </c>
      <c r="BB379" s="143">
        <v>0</v>
      </c>
      <c r="BC379" s="143">
        <v>0</v>
      </c>
      <c r="BD379" s="143">
        <v>0</v>
      </c>
      <c r="BE379" s="143">
        <v>0</v>
      </c>
      <c r="BF379" s="143">
        <v>0</v>
      </c>
      <c r="BG379" s="143">
        <v>0</v>
      </c>
      <c r="BH379" s="143">
        <v>0</v>
      </c>
      <c r="BI379" s="143">
        <v>0</v>
      </c>
      <c r="BJ379" s="143">
        <v>0</v>
      </c>
      <c r="BK379" s="143">
        <v>0</v>
      </c>
      <c r="BL379" s="143">
        <v>0</v>
      </c>
      <c r="BM379" s="143">
        <v>0</v>
      </c>
      <c r="BN379" s="143">
        <v>0</v>
      </c>
      <c r="BO379" s="143">
        <v>0</v>
      </c>
      <c r="BP379" s="143">
        <v>0</v>
      </c>
      <c r="BQ379" s="143">
        <v>0</v>
      </c>
      <c r="BR379" s="143">
        <v>0</v>
      </c>
      <c r="BS379" s="143">
        <v>0</v>
      </c>
      <c r="BT379" s="143">
        <v>0</v>
      </c>
      <c r="BU379" s="143">
        <v>0</v>
      </c>
      <c r="BV379" s="143">
        <v>0</v>
      </c>
      <c r="BW379" s="143">
        <v>0</v>
      </c>
      <c r="BX379" s="143">
        <v>0</v>
      </c>
      <c r="BY379" s="143">
        <v>0</v>
      </c>
      <c r="CA379" s="143" t="e">
        <v>#REF!</v>
      </c>
      <c r="CB379" s="143">
        <v>0</v>
      </c>
    </row>
    <row r="380" spans="13:80" hidden="1" x14ac:dyDescent="0.3">
      <c r="M380" s="143">
        <v>0</v>
      </c>
      <c r="N380" s="143">
        <v>0</v>
      </c>
      <c r="O380" s="143">
        <v>0</v>
      </c>
      <c r="P380" s="143">
        <v>0</v>
      </c>
      <c r="Q380" s="143">
        <v>0</v>
      </c>
      <c r="R380" s="143">
        <v>0</v>
      </c>
      <c r="S380" s="143">
        <v>0</v>
      </c>
      <c r="T380" s="143">
        <v>0</v>
      </c>
      <c r="U380" s="143">
        <v>0</v>
      </c>
      <c r="V380" s="143">
        <v>0</v>
      </c>
      <c r="W380" s="143">
        <v>0</v>
      </c>
      <c r="X380" s="143">
        <v>0</v>
      </c>
      <c r="Y380" s="143">
        <v>0</v>
      </c>
      <c r="Z380" s="143">
        <v>0</v>
      </c>
      <c r="AA380" s="143">
        <v>0</v>
      </c>
      <c r="AB380" s="143">
        <v>0</v>
      </c>
      <c r="AC380" s="143">
        <v>0</v>
      </c>
      <c r="AD380" s="143">
        <v>0</v>
      </c>
      <c r="AE380" s="143">
        <v>0</v>
      </c>
      <c r="AF380" s="143">
        <v>0</v>
      </c>
      <c r="AG380" s="143">
        <v>0</v>
      </c>
      <c r="AH380" s="143">
        <v>0</v>
      </c>
      <c r="AI380" s="143">
        <v>0</v>
      </c>
      <c r="AJ380" s="143">
        <v>0</v>
      </c>
      <c r="AK380" s="143">
        <v>0</v>
      </c>
      <c r="AL380" s="143">
        <v>0</v>
      </c>
      <c r="AM380" s="143">
        <v>0</v>
      </c>
      <c r="AN380" s="143">
        <v>0</v>
      </c>
      <c r="AO380" s="143">
        <v>0</v>
      </c>
      <c r="AP380" s="143">
        <v>0</v>
      </c>
      <c r="AQ380" s="143">
        <v>0</v>
      </c>
      <c r="AR380" s="143">
        <v>0</v>
      </c>
      <c r="AS380" s="143">
        <v>0</v>
      </c>
      <c r="AT380" s="143">
        <v>0</v>
      </c>
      <c r="AU380" s="143">
        <v>0</v>
      </c>
      <c r="AV380" s="143">
        <v>0</v>
      </c>
      <c r="AW380" s="143">
        <v>0</v>
      </c>
      <c r="AX380" s="143">
        <v>0</v>
      </c>
      <c r="AY380" s="143">
        <v>0</v>
      </c>
      <c r="AZ380" s="143">
        <v>0</v>
      </c>
      <c r="BA380" s="143">
        <v>0</v>
      </c>
      <c r="BB380" s="143">
        <v>0</v>
      </c>
      <c r="BC380" s="143">
        <v>0</v>
      </c>
      <c r="BD380" s="143">
        <v>0</v>
      </c>
      <c r="BE380" s="143">
        <v>0</v>
      </c>
      <c r="BF380" s="143">
        <v>0</v>
      </c>
      <c r="BG380" s="143">
        <v>0</v>
      </c>
      <c r="BH380" s="143">
        <v>0</v>
      </c>
      <c r="BI380" s="143">
        <v>0</v>
      </c>
      <c r="BJ380" s="143">
        <v>0</v>
      </c>
      <c r="BK380" s="143">
        <v>0</v>
      </c>
      <c r="BL380" s="143">
        <v>0</v>
      </c>
      <c r="BM380" s="143">
        <v>0</v>
      </c>
      <c r="BN380" s="143">
        <v>0</v>
      </c>
      <c r="BO380" s="143">
        <v>0</v>
      </c>
      <c r="BP380" s="143">
        <v>0</v>
      </c>
      <c r="BQ380" s="143">
        <v>0</v>
      </c>
      <c r="BR380" s="143">
        <v>0</v>
      </c>
      <c r="BS380" s="143">
        <v>0</v>
      </c>
      <c r="BT380" s="143">
        <v>0</v>
      </c>
      <c r="BU380" s="143">
        <v>0</v>
      </c>
      <c r="BV380" s="143">
        <v>0</v>
      </c>
      <c r="BW380" s="143">
        <v>0</v>
      </c>
      <c r="BX380" s="143">
        <v>0</v>
      </c>
      <c r="BY380" s="143">
        <v>0</v>
      </c>
      <c r="CA380" s="143" t="e">
        <v>#REF!</v>
      </c>
      <c r="CB380" s="143">
        <v>0</v>
      </c>
    </row>
    <row r="381" spans="13:80" hidden="1" x14ac:dyDescent="0.3">
      <c r="M381" s="143">
        <v>0</v>
      </c>
      <c r="N381" s="143">
        <v>0</v>
      </c>
      <c r="O381" s="143">
        <v>0</v>
      </c>
      <c r="P381" s="143">
        <v>0</v>
      </c>
      <c r="Q381" s="143">
        <v>0</v>
      </c>
      <c r="R381" s="143">
        <v>0</v>
      </c>
      <c r="S381" s="143">
        <v>0</v>
      </c>
      <c r="T381" s="143">
        <v>0</v>
      </c>
      <c r="U381" s="143">
        <v>0</v>
      </c>
      <c r="V381" s="143">
        <v>0</v>
      </c>
      <c r="W381" s="143">
        <v>0</v>
      </c>
      <c r="X381" s="143">
        <v>0</v>
      </c>
      <c r="Y381" s="143">
        <v>0</v>
      </c>
      <c r="Z381" s="143">
        <v>0</v>
      </c>
      <c r="AA381" s="143">
        <v>0</v>
      </c>
      <c r="AB381" s="143">
        <v>0</v>
      </c>
      <c r="AC381" s="143">
        <v>0</v>
      </c>
      <c r="AD381" s="143">
        <v>0</v>
      </c>
      <c r="AE381" s="143">
        <v>0</v>
      </c>
      <c r="AF381" s="143">
        <v>0</v>
      </c>
      <c r="AG381" s="143">
        <v>0</v>
      </c>
      <c r="AH381" s="143">
        <v>0</v>
      </c>
      <c r="AI381" s="143">
        <v>0</v>
      </c>
      <c r="AJ381" s="143">
        <v>0</v>
      </c>
      <c r="AK381" s="143">
        <v>0</v>
      </c>
      <c r="AL381" s="143">
        <v>0</v>
      </c>
      <c r="AM381" s="143">
        <v>0</v>
      </c>
      <c r="AN381" s="143">
        <v>0</v>
      </c>
      <c r="AO381" s="143">
        <v>0</v>
      </c>
      <c r="AP381" s="143">
        <v>0</v>
      </c>
      <c r="AQ381" s="143">
        <v>0</v>
      </c>
      <c r="AR381" s="143">
        <v>0</v>
      </c>
      <c r="AS381" s="143">
        <v>0</v>
      </c>
      <c r="AT381" s="143">
        <v>0</v>
      </c>
      <c r="AU381" s="143">
        <v>0</v>
      </c>
      <c r="AV381" s="143">
        <v>0</v>
      </c>
      <c r="AW381" s="143">
        <v>0</v>
      </c>
      <c r="AX381" s="143">
        <v>0</v>
      </c>
      <c r="AY381" s="143">
        <v>0</v>
      </c>
      <c r="AZ381" s="143">
        <v>0</v>
      </c>
      <c r="BA381" s="143">
        <v>0</v>
      </c>
      <c r="BB381" s="143">
        <v>0</v>
      </c>
      <c r="BC381" s="143">
        <v>0</v>
      </c>
      <c r="BD381" s="143">
        <v>0</v>
      </c>
      <c r="BE381" s="143">
        <v>0</v>
      </c>
      <c r="BF381" s="143">
        <v>0</v>
      </c>
      <c r="BG381" s="143">
        <v>0</v>
      </c>
      <c r="BH381" s="143">
        <v>0</v>
      </c>
      <c r="BI381" s="143">
        <v>0</v>
      </c>
      <c r="BJ381" s="143">
        <v>0</v>
      </c>
      <c r="BK381" s="143">
        <v>0</v>
      </c>
      <c r="BL381" s="143">
        <v>0</v>
      </c>
      <c r="BM381" s="143">
        <v>0</v>
      </c>
      <c r="BN381" s="143">
        <v>0</v>
      </c>
      <c r="BO381" s="143">
        <v>0</v>
      </c>
      <c r="BP381" s="143">
        <v>0</v>
      </c>
      <c r="BQ381" s="143">
        <v>0</v>
      </c>
      <c r="BR381" s="143">
        <v>0</v>
      </c>
      <c r="BS381" s="143">
        <v>0</v>
      </c>
      <c r="BT381" s="143">
        <v>0</v>
      </c>
      <c r="BU381" s="143">
        <v>0</v>
      </c>
      <c r="BV381" s="143">
        <v>0</v>
      </c>
      <c r="BW381" s="143">
        <v>0</v>
      </c>
      <c r="BX381" s="143">
        <v>0</v>
      </c>
      <c r="BY381" s="143">
        <v>0</v>
      </c>
      <c r="CA381" s="143" t="e">
        <v>#REF!</v>
      </c>
      <c r="CB381" s="143">
        <v>0</v>
      </c>
    </row>
    <row r="382" spans="13:80" hidden="1" x14ac:dyDescent="0.3">
      <c r="M382" s="143">
        <v>0</v>
      </c>
      <c r="N382" s="143">
        <v>0</v>
      </c>
      <c r="O382" s="143">
        <v>0</v>
      </c>
      <c r="P382" s="143">
        <v>0</v>
      </c>
      <c r="Q382" s="143">
        <v>0</v>
      </c>
      <c r="R382" s="143">
        <v>0</v>
      </c>
      <c r="S382" s="143">
        <v>0</v>
      </c>
      <c r="T382" s="143">
        <v>0</v>
      </c>
      <c r="U382" s="143">
        <v>0</v>
      </c>
      <c r="V382" s="143">
        <v>0</v>
      </c>
      <c r="W382" s="143">
        <v>0</v>
      </c>
      <c r="X382" s="143">
        <v>0</v>
      </c>
      <c r="Y382" s="143">
        <v>0</v>
      </c>
      <c r="Z382" s="143">
        <v>0</v>
      </c>
      <c r="AA382" s="143">
        <v>0</v>
      </c>
      <c r="AB382" s="143">
        <v>0</v>
      </c>
      <c r="AC382" s="143">
        <v>0</v>
      </c>
      <c r="AD382" s="143">
        <v>0</v>
      </c>
      <c r="AE382" s="143">
        <v>0</v>
      </c>
      <c r="AF382" s="143">
        <v>0</v>
      </c>
      <c r="AG382" s="143">
        <v>0</v>
      </c>
      <c r="AH382" s="143">
        <v>0</v>
      </c>
      <c r="AI382" s="143">
        <v>0</v>
      </c>
      <c r="AJ382" s="143">
        <v>0</v>
      </c>
      <c r="AK382" s="143">
        <v>0</v>
      </c>
      <c r="AL382" s="143">
        <v>0</v>
      </c>
      <c r="AM382" s="143">
        <v>0</v>
      </c>
      <c r="AN382" s="143">
        <v>0</v>
      </c>
      <c r="AO382" s="143">
        <v>0</v>
      </c>
      <c r="AP382" s="143">
        <v>0</v>
      </c>
      <c r="AQ382" s="143">
        <v>0</v>
      </c>
      <c r="AR382" s="143">
        <v>0</v>
      </c>
      <c r="AS382" s="143">
        <v>0</v>
      </c>
      <c r="AT382" s="143">
        <v>0</v>
      </c>
      <c r="AU382" s="143">
        <v>0</v>
      </c>
      <c r="AV382" s="143">
        <v>0</v>
      </c>
      <c r="AW382" s="143">
        <v>0</v>
      </c>
      <c r="AX382" s="143">
        <v>0</v>
      </c>
      <c r="AY382" s="143">
        <v>0</v>
      </c>
      <c r="AZ382" s="143">
        <v>0</v>
      </c>
      <c r="BA382" s="143">
        <v>0</v>
      </c>
      <c r="BB382" s="143">
        <v>0</v>
      </c>
      <c r="BC382" s="143">
        <v>0</v>
      </c>
      <c r="BD382" s="143">
        <v>0</v>
      </c>
      <c r="BE382" s="143">
        <v>0</v>
      </c>
      <c r="BF382" s="143">
        <v>0</v>
      </c>
      <c r="BG382" s="143">
        <v>0</v>
      </c>
      <c r="BH382" s="143">
        <v>0</v>
      </c>
      <c r="BI382" s="143">
        <v>0</v>
      </c>
      <c r="BJ382" s="143">
        <v>0</v>
      </c>
      <c r="BK382" s="143">
        <v>0</v>
      </c>
      <c r="BL382" s="143">
        <v>0</v>
      </c>
      <c r="BM382" s="143">
        <v>0</v>
      </c>
      <c r="BN382" s="143">
        <v>0</v>
      </c>
      <c r="BO382" s="143">
        <v>0</v>
      </c>
      <c r="BP382" s="143">
        <v>0</v>
      </c>
      <c r="BQ382" s="143">
        <v>0</v>
      </c>
      <c r="BR382" s="143">
        <v>0</v>
      </c>
      <c r="BS382" s="143">
        <v>0</v>
      </c>
      <c r="BT382" s="143">
        <v>0</v>
      </c>
      <c r="BU382" s="143">
        <v>0</v>
      </c>
      <c r="BV382" s="143">
        <v>0</v>
      </c>
      <c r="BW382" s="143">
        <v>0</v>
      </c>
      <c r="BX382" s="143">
        <v>0</v>
      </c>
      <c r="BY382" s="143">
        <v>0</v>
      </c>
      <c r="CA382" s="143" t="e">
        <v>#REF!</v>
      </c>
      <c r="CB382" s="143">
        <v>0</v>
      </c>
    </row>
    <row r="383" spans="13:80" hidden="1" x14ac:dyDescent="0.3">
      <c r="M383" s="143">
        <v>0</v>
      </c>
      <c r="N383" s="143">
        <v>0</v>
      </c>
      <c r="O383" s="143">
        <v>0</v>
      </c>
      <c r="P383" s="143">
        <v>0</v>
      </c>
      <c r="Q383" s="143">
        <v>0</v>
      </c>
      <c r="R383" s="143">
        <v>0</v>
      </c>
      <c r="S383" s="143">
        <v>0</v>
      </c>
      <c r="T383" s="143">
        <v>0</v>
      </c>
      <c r="U383" s="143">
        <v>0</v>
      </c>
      <c r="V383" s="143">
        <v>0</v>
      </c>
      <c r="W383" s="143">
        <v>0</v>
      </c>
      <c r="X383" s="143">
        <v>0</v>
      </c>
      <c r="Y383" s="143">
        <v>0</v>
      </c>
      <c r="Z383" s="143">
        <v>0</v>
      </c>
      <c r="AA383" s="143">
        <v>0</v>
      </c>
      <c r="AB383" s="143">
        <v>0</v>
      </c>
      <c r="AC383" s="143">
        <v>0</v>
      </c>
      <c r="AD383" s="143">
        <v>0</v>
      </c>
      <c r="AE383" s="143">
        <v>0</v>
      </c>
      <c r="AF383" s="143">
        <v>0</v>
      </c>
      <c r="AG383" s="143">
        <v>0</v>
      </c>
      <c r="AH383" s="143">
        <v>0</v>
      </c>
      <c r="AI383" s="143">
        <v>0</v>
      </c>
      <c r="AJ383" s="143">
        <v>0</v>
      </c>
      <c r="AK383" s="143">
        <v>0</v>
      </c>
      <c r="AL383" s="143">
        <v>0</v>
      </c>
      <c r="AM383" s="143">
        <v>0</v>
      </c>
      <c r="AN383" s="143">
        <v>0</v>
      </c>
      <c r="AO383" s="143">
        <v>0</v>
      </c>
      <c r="AP383" s="143">
        <v>0</v>
      </c>
      <c r="AQ383" s="143">
        <v>0</v>
      </c>
      <c r="AR383" s="143">
        <v>0</v>
      </c>
      <c r="AS383" s="143">
        <v>0</v>
      </c>
      <c r="AT383" s="143">
        <v>0</v>
      </c>
      <c r="AU383" s="143">
        <v>0</v>
      </c>
      <c r="AV383" s="143">
        <v>0</v>
      </c>
      <c r="AW383" s="143">
        <v>0</v>
      </c>
      <c r="AX383" s="143">
        <v>0</v>
      </c>
      <c r="AY383" s="143">
        <v>0</v>
      </c>
      <c r="AZ383" s="143">
        <v>0</v>
      </c>
      <c r="BA383" s="143">
        <v>0</v>
      </c>
      <c r="BB383" s="143">
        <v>0</v>
      </c>
      <c r="BC383" s="143">
        <v>0</v>
      </c>
      <c r="BD383" s="143">
        <v>0</v>
      </c>
      <c r="BE383" s="143">
        <v>0</v>
      </c>
      <c r="BF383" s="143">
        <v>0</v>
      </c>
      <c r="BG383" s="143">
        <v>0</v>
      </c>
      <c r="BH383" s="143">
        <v>0</v>
      </c>
      <c r="BI383" s="143">
        <v>0</v>
      </c>
      <c r="BJ383" s="143">
        <v>0</v>
      </c>
      <c r="BK383" s="143">
        <v>0</v>
      </c>
      <c r="BL383" s="143">
        <v>0</v>
      </c>
      <c r="BM383" s="143">
        <v>0</v>
      </c>
      <c r="BN383" s="143">
        <v>0</v>
      </c>
      <c r="BO383" s="143">
        <v>0</v>
      </c>
      <c r="BP383" s="143">
        <v>0</v>
      </c>
      <c r="BQ383" s="143">
        <v>0</v>
      </c>
      <c r="BR383" s="143">
        <v>0</v>
      </c>
      <c r="BS383" s="143">
        <v>0</v>
      </c>
      <c r="BT383" s="143">
        <v>0</v>
      </c>
      <c r="BU383" s="143">
        <v>0</v>
      </c>
      <c r="BV383" s="143">
        <v>0</v>
      </c>
      <c r="BW383" s="143">
        <v>0</v>
      </c>
      <c r="BX383" s="143">
        <v>0</v>
      </c>
      <c r="BY383" s="143">
        <v>0</v>
      </c>
      <c r="CA383" s="143" t="e">
        <v>#REF!</v>
      </c>
      <c r="CB383" s="143">
        <v>0</v>
      </c>
    </row>
    <row r="384" spans="13:80" hidden="1" x14ac:dyDescent="0.3">
      <c r="M384" s="143">
        <v>0</v>
      </c>
      <c r="N384" s="143">
        <v>0</v>
      </c>
      <c r="O384" s="143">
        <v>0</v>
      </c>
      <c r="P384" s="143">
        <v>0</v>
      </c>
      <c r="Q384" s="143">
        <v>0</v>
      </c>
      <c r="R384" s="143">
        <v>0</v>
      </c>
      <c r="S384" s="143">
        <v>0</v>
      </c>
      <c r="T384" s="143">
        <v>0</v>
      </c>
      <c r="U384" s="143">
        <v>0</v>
      </c>
      <c r="V384" s="143">
        <v>0</v>
      </c>
      <c r="W384" s="143">
        <v>0</v>
      </c>
      <c r="X384" s="143">
        <v>0</v>
      </c>
      <c r="Y384" s="143">
        <v>0</v>
      </c>
      <c r="Z384" s="143">
        <v>0</v>
      </c>
      <c r="AA384" s="143">
        <v>0</v>
      </c>
      <c r="AB384" s="143">
        <v>0</v>
      </c>
      <c r="AC384" s="143">
        <v>0</v>
      </c>
      <c r="AD384" s="143">
        <v>0</v>
      </c>
      <c r="AE384" s="143">
        <v>0</v>
      </c>
      <c r="AF384" s="143">
        <v>0</v>
      </c>
      <c r="AG384" s="143">
        <v>0</v>
      </c>
      <c r="AH384" s="143">
        <v>0</v>
      </c>
      <c r="AI384" s="143">
        <v>0</v>
      </c>
      <c r="AJ384" s="143">
        <v>0</v>
      </c>
      <c r="AK384" s="143">
        <v>0</v>
      </c>
      <c r="AL384" s="143">
        <v>0</v>
      </c>
      <c r="AM384" s="143">
        <v>0</v>
      </c>
      <c r="AN384" s="143">
        <v>0</v>
      </c>
      <c r="AO384" s="143">
        <v>0</v>
      </c>
      <c r="AP384" s="143">
        <v>0</v>
      </c>
      <c r="AQ384" s="143">
        <v>0</v>
      </c>
      <c r="AR384" s="143">
        <v>0</v>
      </c>
      <c r="AS384" s="143">
        <v>0</v>
      </c>
      <c r="AT384" s="143">
        <v>0</v>
      </c>
      <c r="AU384" s="143">
        <v>0</v>
      </c>
      <c r="AV384" s="143">
        <v>0</v>
      </c>
      <c r="AW384" s="143">
        <v>0</v>
      </c>
      <c r="AX384" s="143">
        <v>0</v>
      </c>
      <c r="AY384" s="143">
        <v>0</v>
      </c>
      <c r="AZ384" s="143">
        <v>0</v>
      </c>
      <c r="BA384" s="143">
        <v>0</v>
      </c>
      <c r="BB384" s="143">
        <v>0</v>
      </c>
      <c r="BC384" s="143">
        <v>0</v>
      </c>
      <c r="BD384" s="143">
        <v>0</v>
      </c>
      <c r="BE384" s="143">
        <v>0</v>
      </c>
      <c r="BF384" s="143">
        <v>0</v>
      </c>
      <c r="BG384" s="143">
        <v>0</v>
      </c>
      <c r="BH384" s="143">
        <v>0</v>
      </c>
      <c r="BI384" s="143">
        <v>0</v>
      </c>
      <c r="BJ384" s="143">
        <v>0</v>
      </c>
      <c r="BK384" s="143">
        <v>0</v>
      </c>
      <c r="BL384" s="143">
        <v>0</v>
      </c>
      <c r="BM384" s="143">
        <v>0</v>
      </c>
      <c r="BN384" s="143">
        <v>0</v>
      </c>
      <c r="BO384" s="143">
        <v>0</v>
      </c>
      <c r="BP384" s="143">
        <v>0</v>
      </c>
      <c r="BQ384" s="143">
        <v>0</v>
      </c>
      <c r="BR384" s="143">
        <v>0</v>
      </c>
      <c r="BS384" s="143">
        <v>0</v>
      </c>
      <c r="BT384" s="143">
        <v>0</v>
      </c>
      <c r="BU384" s="143">
        <v>0</v>
      </c>
      <c r="BV384" s="143">
        <v>0</v>
      </c>
      <c r="BW384" s="143">
        <v>0</v>
      </c>
      <c r="BX384" s="143">
        <v>0</v>
      </c>
      <c r="BY384" s="143">
        <v>0</v>
      </c>
      <c r="CA384" s="143" t="e">
        <v>#REF!</v>
      </c>
      <c r="CB384" s="143">
        <v>0</v>
      </c>
    </row>
    <row r="385" spans="13:80" hidden="1" x14ac:dyDescent="0.3">
      <c r="M385" s="143">
        <v>0</v>
      </c>
      <c r="N385" s="143">
        <v>0</v>
      </c>
      <c r="O385" s="143">
        <v>0</v>
      </c>
      <c r="P385" s="143">
        <v>0</v>
      </c>
      <c r="Q385" s="143">
        <v>0</v>
      </c>
      <c r="R385" s="143">
        <v>0</v>
      </c>
      <c r="S385" s="143">
        <v>0</v>
      </c>
      <c r="T385" s="143">
        <v>0</v>
      </c>
      <c r="U385" s="143">
        <v>0</v>
      </c>
      <c r="V385" s="143">
        <v>0</v>
      </c>
      <c r="W385" s="143">
        <v>0</v>
      </c>
      <c r="X385" s="143">
        <v>0</v>
      </c>
      <c r="Y385" s="143">
        <v>0</v>
      </c>
      <c r="Z385" s="143">
        <v>0</v>
      </c>
      <c r="AA385" s="143">
        <v>0</v>
      </c>
      <c r="AB385" s="143">
        <v>0</v>
      </c>
      <c r="AC385" s="143">
        <v>0</v>
      </c>
      <c r="AD385" s="143">
        <v>0</v>
      </c>
      <c r="AE385" s="143">
        <v>0</v>
      </c>
      <c r="AF385" s="143">
        <v>0</v>
      </c>
      <c r="AG385" s="143">
        <v>0</v>
      </c>
      <c r="AH385" s="143">
        <v>0</v>
      </c>
      <c r="AI385" s="143">
        <v>0</v>
      </c>
      <c r="AJ385" s="143">
        <v>0</v>
      </c>
      <c r="AK385" s="143">
        <v>0</v>
      </c>
      <c r="AL385" s="143">
        <v>0</v>
      </c>
      <c r="AM385" s="143">
        <v>0</v>
      </c>
      <c r="AN385" s="143">
        <v>0</v>
      </c>
      <c r="AO385" s="143">
        <v>0</v>
      </c>
      <c r="AP385" s="143">
        <v>0</v>
      </c>
      <c r="AQ385" s="143">
        <v>0</v>
      </c>
      <c r="AR385" s="143">
        <v>0</v>
      </c>
      <c r="AS385" s="143">
        <v>0</v>
      </c>
      <c r="AT385" s="143">
        <v>0</v>
      </c>
      <c r="AU385" s="143">
        <v>0</v>
      </c>
      <c r="AV385" s="143">
        <v>0</v>
      </c>
      <c r="AW385" s="143">
        <v>0</v>
      </c>
      <c r="AX385" s="143">
        <v>0</v>
      </c>
      <c r="AY385" s="143">
        <v>0</v>
      </c>
      <c r="AZ385" s="143">
        <v>0</v>
      </c>
      <c r="BA385" s="143">
        <v>0</v>
      </c>
      <c r="BB385" s="143">
        <v>0</v>
      </c>
      <c r="BC385" s="143">
        <v>0</v>
      </c>
      <c r="BD385" s="143">
        <v>0</v>
      </c>
      <c r="BE385" s="143">
        <v>0</v>
      </c>
      <c r="BF385" s="143">
        <v>0</v>
      </c>
      <c r="BG385" s="143">
        <v>0</v>
      </c>
      <c r="BH385" s="143">
        <v>0</v>
      </c>
      <c r="BI385" s="143">
        <v>0</v>
      </c>
      <c r="BJ385" s="143">
        <v>0</v>
      </c>
      <c r="BK385" s="143">
        <v>0</v>
      </c>
      <c r="BL385" s="143">
        <v>0</v>
      </c>
      <c r="BM385" s="143">
        <v>0</v>
      </c>
      <c r="BN385" s="143">
        <v>0</v>
      </c>
      <c r="BO385" s="143">
        <v>0</v>
      </c>
      <c r="BP385" s="143">
        <v>0</v>
      </c>
      <c r="BQ385" s="143">
        <v>0</v>
      </c>
      <c r="BR385" s="143">
        <v>0</v>
      </c>
      <c r="BS385" s="143">
        <v>0</v>
      </c>
      <c r="BT385" s="143">
        <v>0</v>
      </c>
      <c r="BU385" s="143">
        <v>0</v>
      </c>
      <c r="BV385" s="143">
        <v>0</v>
      </c>
      <c r="BW385" s="143">
        <v>0</v>
      </c>
      <c r="BX385" s="143">
        <v>0</v>
      </c>
      <c r="BY385" s="143">
        <v>0</v>
      </c>
      <c r="CA385" s="143" t="e">
        <v>#REF!</v>
      </c>
      <c r="CB385" s="143">
        <v>0</v>
      </c>
    </row>
    <row r="386" spans="13:80" hidden="1" x14ac:dyDescent="0.3">
      <c r="M386" s="143">
        <v>0</v>
      </c>
      <c r="N386" s="143">
        <v>0</v>
      </c>
      <c r="O386" s="143">
        <v>0</v>
      </c>
      <c r="P386" s="143">
        <v>0</v>
      </c>
      <c r="Q386" s="143">
        <v>0</v>
      </c>
      <c r="R386" s="143">
        <v>0</v>
      </c>
      <c r="S386" s="143">
        <v>0</v>
      </c>
      <c r="T386" s="143">
        <v>0</v>
      </c>
      <c r="U386" s="143">
        <v>0</v>
      </c>
      <c r="V386" s="143">
        <v>0</v>
      </c>
      <c r="W386" s="143">
        <v>0</v>
      </c>
      <c r="X386" s="143">
        <v>0</v>
      </c>
      <c r="Y386" s="143">
        <v>0</v>
      </c>
      <c r="Z386" s="143">
        <v>0</v>
      </c>
      <c r="AA386" s="143">
        <v>0</v>
      </c>
      <c r="AB386" s="143">
        <v>0</v>
      </c>
      <c r="AC386" s="143">
        <v>0</v>
      </c>
      <c r="AD386" s="143">
        <v>0</v>
      </c>
      <c r="AE386" s="143">
        <v>0</v>
      </c>
      <c r="AF386" s="143">
        <v>0</v>
      </c>
      <c r="AG386" s="143">
        <v>0</v>
      </c>
      <c r="AH386" s="143">
        <v>0</v>
      </c>
      <c r="AI386" s="143">
        <v>0</v>
      </c>
      <c r="AJ386" s="143">
        <v>0</v>
      </c>
      <c r="AK386" s="143">
        <v>0</v>
      </c>
      <c r="AL386" s="143">
        <v>0</v>
      </c>
      <c r="AM386" s="143">
        <v>0</v>
      </c>
      <c r="AN386" s="143">
        <v>0</v>
      </c>
      <c r="AO386" s="143">
        <v>0</v>
      </c>
      <c r="AP386" s="143">
        <v>0</v>
      </c>
      <c r="AQ386" s="143">
        <v>0</v>
      </c>
      <c r="AR386" s="143">
        <v>0</v>
      </c>
      <c r="AS386" s="143">
        <v>0</v>
      </c>
      <c r="AT386" s="143">
        <v>0</v>
      </c>
      <c r="AU386" s="143">
        <v>0</v>
      </c>
      <c r="AV386" s="143">
        <v>0</v>
      </c>
      <c r="AW386" s="143">
        <v>0</v>
      </c>
      <c r="AX386" s="143">
        <v>0</v>
      </c>
      <c r="AY386" s="143">
        <v>0</v>
      </c>
      <c r="AZ386" s="143">
        <v>0</v>
      </c>
      <c r="BA386" s="143">
        <v>0</v>
      </c>
      <c r="BB386" s="143">
        <v>0</v>
      </c>
      <c r="BC386" s="143">
        <v>0</v>
      </c>
      <c r="BD386" s="143">
        <v>0</v>
      </c>
      <c r="BE386" s="143">
        <v>0</v>
      </c>
      <c r="BF386" s="143">
        <v>0</v>
      </c>
      <c r="BG386" s="143">
        <v>0</v>
      </c>
      <c r="BH386" s="143">
        <v>0</v>
      </c>
      <c r="BI386" s="143">
        <v>0</v>
      </c>
      <c r="BJ386" s="143">
        <v>0</v>
      </c>
      <c r="BK386" s="143">
        <v>0</v>
      </c>
      <c r="BL386" s="143">
        <v>0</v>
      </c>
      <c r="BM386" s="143">
        <v>0</v>
      </c>
      <c r="BN386" s="143">
        <v>0</v>
      </c>
      <c r="BO386" s="143">
        <v>0</v>
      </c>
      <c r="BP386" s="143">
        <v>0</v>
      </c>
      <c r="BQ386" s="143">
        <v>0</v>
      </c>
      <c r="BR386" s="143">
        <v>0</v>
      </c>
      <c r="BS386" s="143">
        <v>0</v>
      </c>
      <c r="BT386" s="143">
        <v>0</v>
      </c>
      <c r="BU386" s="143">
        <v>0</v>
      </c>
      <c r="BV386" s="143">
        <v>0</v>
      </c>
      <c r="BW386" s="143">
        <v>0</v>
      </c>
      <c r="BX386" s="143">
        <v>0</v>
      </c>
      <c r="BY386" s="143">
        <v>0</v>
      </c>
      <c r="CA386" s="143" t="e">
        <v>#REF!</v>
      </c>
      <c r="CB386" s="143">
        <v>0</v>
      </c>
    </row>
    <row r="387" spans="13:80" hidden="1" x14ac:dyDescent="0.3">
      <c r="M387" s="143">
        <v>0</v>
      </c>
      <c r="N387" s="143">
        <v>0</v>
      </c>
      <c r="O387" s="143">
        <v>0</v>
      </c>
      <c r="P387" s="143">
        <v>0</v>
      </c>
      <c r="Q387" s="143">
        <v>0</v>
      </c>
      <c r="R387" s="143">
        <v>0</v>
      </c>
      <c r="S387" s="143">
        <v>0</v>
      </c>
      <c r="T387" s="143">
        <v>0</v>
      </c>
      <c r="U387" s="143">
        <v>0</v>
      </c>
      <c r="V387" s="143">
        <v>0</v>
      </c>
      <c r="W387" s="143">
        <v>0</v>
      </c>
      <c r="X387" s="143">
        <v>0</v>
      </c>
      <c r="Y387" s="143">
        <v>0</v>
      </c>
      <c r="Z387" s="143">
        <v>0</v>
      </c>
      <c r="AA387" s="143">
        <v>0</v>
      </c>
      <c r="AB387" s="143">
        <v>0</v>
      </c>
      <c r="AC387" s="143">
        <v>0</v>
      </c>
      <c r="AD387" s="143">
        <v>0</v>
      </c>
      <c r="AE387" s="143">
        <v>0</v>
      </c>
      <c r="AF387" s="143">
        <v>0</v>
      </c>
      <c r="AG387" s="143">
        <v>0</v>
      </c>
      <c r="AH387" s="143">
        <v>0</v>
      </c>
      <c r="AI387" s="143">
        <v>0</v>
      </c>
      <c r="AJ387" s="143">
        <v>0</v>
      </c>
      <c r="AK387" s="143">
        <v>0</v>
      </c>
      <c r="AL387" s="143">
        <v>0</v>
      </c>
      <c r="AM387" s="143">
        <v>0</v>
      </c>
      <c r="AN387" s="143">
        <v>0</v>
      </c>
      <c r="AO387" s="143">
        <v>0</v>
      </c>
      <c r="AP387" s="143">
        <v>0</v>
      </c>
      <c r="AQ387" s="143">
        <v>0</v>
      </c>
      <c r="AR387" s="143">
        <v>0</v>
      </c>
      <c r="AS387" s="143">
        <v>0</v>
      </c>
      <c r="AT387" s="143">
        <v>0</v>
      </c>
      <c r="AU387" s="143">
        <v>0</v>
      </c>
      <c r="AV387" s="143">
        <v>0</v>
      </c>
      <c r="AW387" s="143">
        <v>0</v>
      </c>
      <c r="AX387" s="143">
        <v>0</v>
      </c>
      <c r="AY387" s="143">
        <v>0</v>
      </c>
      <c r="AZ387" s="143">
        <v>0</v>
      </c>
      <c r="BA387" s="143">
        <v>0</v>
      </c>
      <c r="BB387" s="143">
        <v>0</v>
      </c>
      <c r="BC387" s="143">
        <v>0</v>
      </c>
      <c r="BD387" s="143">
        <v>0</v>
      </c>
      <c r="BE387" s="143">
        <v>0</v>
      </c>
      <c r="BF387" s="143">
        <v>0</v>
      </c>
      <c r="BG387" s="143">
        <v>0</v>
      </c>
      <c r="BH387" s="143">
        <v>0</v>
      </c>
      <c r="BI387" s="143">
        <v>0</v>
      </c>
      <c r="BJ387" s="143">
        <v>0</v>
      </c>
      <c r="BK387" s="143">
        <v>0</v>
      </c>
      <c r="BL387" s="143">
        <v>0</v>
      </c>
      <c r="BM387" s="143">
        <v>0</v>
      </c>
      <c r="BN387" s="143">
        <v>0</v>
      </c>
      <c r="BO387" s="143">
        <v>0</v>
      </c>
      <c r="BP387" s="143">
        <v>0</v>
      </c>
      <c r="BQ387" s="143">
        <v>0</v>
      </c>
      <c r="BR387" s="143">
        <v>0</v>
      </c>
      <c r="BS387" s="143">
        <v>0</v>
      </c>
      <c r="BT387" s="143">
        <v>0</v>
      </c>
      <c r="BU387" s="143">
        <v>0</v>
      </c>
      <c r="BV387" s="143">
        <v>0</v>
      </c>
      <c r="BW387" s="143">
        <v>0</v>
      </c>
      <c r="BX387" s="143">
        <v>0</v>
      </c>
      <c r="BY387" s="143">
        <v>0</v>
      </c>
      <c r="CA387" s="143" t="e">
        <v>#REF!</v>
      </c>
      <c r="CB387" s="143">
        <v>0</v>
      </c>
    </row>
    <row r="388" spans="13:80" hidden="1" x14ac:dyDescent="0.3">
      <c r="M388" s="143">
        <v>0</v>
      </c>
      <c r="N388" s="143">
        <v>0</v>
      </c>
      <c r="O388" s="143">
        <v>0</v>
      </c>
      <c r="P388" s="143">
        <v>0</v>
      </c>
      <c r="Q388" s="143">
        <v>0</v>
      </c>
      <c r="R388" s="143">
        <v>0</v>
      </c>
      <c r="S388" s="143">
        <v>0</v>
      </c>
      <c r="T388" s="143">
        <v>0</v>
      </c>
      <c r="U388" s="143">
        <v>0</v>
      </c>
      <c r="V388" s="143">
        <v>0</v>
      </c>
      <c r="W388" s="143">
        <v>0</v>
      </c>
      <c r="X388" s="143">
        <v>0</v>
      </c>
      <c r="Y388" s="143">
        <v>0</v>
      </c>
      <c r="Z388" s="143">
        <v>0</v>
      </c>
      <c r="AA388" s="143">
        <v>0</v>
      </c>
      <c r="AB388" s="143">
        <v>0</v>
      </c>
      <c r="AC388" s="143">
        <v>0</v>
      </c>
      <c r="AD388" s="143">
        <v>0</v>
      </c>
      <c r="AE388" s="143">
        <v>0</v>
      </c>
      <c r="AF388" s="143">
        <v>0</v>
      </c>
      <c r="AG388" s="143">
        <v>0</v>
      </c>
      <c r="AH388" s="143">
        <v>0</v>
      </c>
      <c r="AI388" s="143">
        <v>0</v>
      </c>
      <c r="AJ388" s="143">
        <v>0</v>
      </c>
      <c r="AK388" s="143">
        <v>0</v>
      </c>
      <c r="AL388" s="143">
        <v>0</v>
      </c>
      <c r="AM388" s="143">
        <v>0</v>
      </c>
      <c r="AN388" s="143">
        <v>0</v>
      </c>
      <c r="AO388" s="143">
        <v>0</v>
      </c>
      <c r="AP388" s="143">
        <v>0</v>
      </c>
      <c r="AQ388" s="143">
        <v>0</v>
      </c>
      <c r="AR388" s="143">
        <v>0</v>
      </c>
      <c r="AS388" s="143">
        <v>0</v>
      </c>
      <c r="AT388" s="143">
        <v>0</v>
      </c>
      <c r="AU388" s="143">
        <v>0</v>
      </c>
      <c r="AV388" s="143">
        <v>0</v>
      </c>
      <c r="AW388" s="143">
        <v>0</v>
      </c>
      <c r="AX388" s="143">
        <v>0</v>
      </c>
      <c r="AY388" s="143">
        <v>0</v>
      </c>
      <c r="AZ388" s="143">
        <v>0</v>
      </c>
      <c r="BA388" s="143">
        <v>0</v>
      </c>
      <c r="BB388" s="143">
        <v>0</v>
      </c>
      <c r="BC388" s="143">
        <v>0</v>
      </c>
      <c r="BD388" s="143">
        <v>0</v>
      </c>
      <c r="BE388" s="143">
        <v>0</v>
      </c>
      <c r="BF388" s="143">
        <v>0</v>
      </c>
      <c r="BG388" s="143">
        <v>0</v>
      </c>
      <c r="BH388" s="143">
        <v>0</v>
      </c>
      <c r="BI388" s="143">
        <v>0</v>
      </c>
      <c r="BJ388" s="143">
        <v>0</v>
      </c>
      <c r="BK388" s="143">
        <v>0</v>
      </c>
      <c r="BL388" s="143">
        <v>0</v>
      </c>
      <c r="BM388" s="143">
        <v>0</v>
      </c>
      <c r="BN388" s="143">
        <v>0</v>
      </c>
      <c r="BO388" s="143">
        <v>0</v>
      </c>
      <c r="BP388" s="143">
        <v>0</v>
      </c>
      <c r="BQ388" s="143">
        <v>0</v>
      </c>
      <c r="BR388" s="143">
        <v>0</v>
      </c>
      <c r="BS388" s="143">
        <v>0</v>
      </c>
      <c r="BT388" s="143">
        <v>0</v>
      </c>
      <c r="BU388" s="143">
        <v>0</v>
      </c>
      <c r="BV388" s="143">
        <v>0</v>
      </c>
      <c r="BW388" s="143">
        <v>0</v>
      </c>
      <c r="BX388" s="143">
        <v>0</v>
      </c>
      <c r="BY388" s="143">
        <v>0</v>
      </c>
      <c r="CA388" s="143" t="e">
        <v>#REF!</v>
      </c>
      <c r="CB388" s="143">
        <v>0</v>
      </c>
    </row>
    <row r="389" spans="13:80" hidden="1" x14ac:dyDescent="0.3">
      <c r="M389" s="143">
        <v>0</v>
      </c>
      <c r="N389" s="143">
        <v>0</v>
      </c>
      <c r="O389" s="143">
        <v>0</v>
      </c>
      <c r="P389" s="143">
        <v>0</v>
      </c>
      <c r="Q389" s="143">
        <v>0</v>
      </c>
      <c r="R389" s="143">
        <v>0</v>
      </c>
      <c r="S389" s="143">
        <v>0</v>
      </c>
      <c r="T389" s="143">
        <v>0</v>
      </c>
      <c r="U389" s="143">
        <v>0</v>
      </c>
      <c r="V389" s="143">
        <v>0</v>
      </c>
      <c r="W389" s="143">
        <v>0</v>
      </c>
      <c r="X389" s="143">
        <v>0</v>
      </c>
      <c r="Y389" s="143">
        <v>0</v>
      </c>
      <c r="Z389" s="143">
        <v>0</v>
      </c>
      <c r="AA389" s="143">
        <v>0</v>
      </c>
      <c r="AB389" s="143">
        <v>0</v>
      </c>
      <c r="AC389" s="143">
        <v>0</v>
      </c>
      <c r="AD389" s="143">
        <v>0</v>
      </c>
      <c r="AE389" s="143">
        <v>0</v>
      </c>
      <c r="AF389" s="143">
        <v>0</v>
      </c>
      <c r="AG389" s="143">
        <v>0</v>
      </c>
      <c r="AH389" s="143">
        <v>0</v>
      </c>
      <c r="AI389" s="143">
        <v>0</v>
      </c>
      <c r="AJ389" s="143">
        <v>0</v>
      </c>
      <c r="AK389" s="143">
        <v>0</v>
      </c>
      <c r="AL389" s="143">
        <v>0</v>
      </c>
      <c r="AM389" s="143">
        <v>0</v>
      </c>
      <c r="AN389" s="143">
        <v>0</v>
      </c>
      <c r="AO389" s="143">
        <v>0</v>
      </c>
      <c r="AP389" s="143">
        <v>0</v>
      </c>
      <c r="AQ389" s="143">
        <v>0</v>
      </c>
      <c r="AR389" s="143">
        <v>0</v>
      </c>
      <c r="AS389" s="143">
        <v>0</v>
      </c>
      <c r="AT389" s="143">
        <v>0</v>
      </c>
      <c r="AU389" s="143">
        <v>0</v>
      </c>
      <c r="AV389" s="143">
        <v>0</v>
      </c>
      <c r="AW389" s="143">
        <v>0</v>
      </c>
      <c r="AX389" s="143">
        <v>0</v>
      </c>
      <c r="AY389" s="143">
        <v>0</v>
      </c>
      <c r="AZ389" s="143">
        <v>0</v>
      </c>
      <c r="BA389" s="143">
        <v>0</v>
      </c>
      <c r="BB389" s="143">
        <v>0</v>
      </c>
      <c r="BC389" s="143">
        <v>0</v>
      </c>
      <c r="BD389" s="143">
        <v>0</v>
      </c>
      <c r="BE389" s="143">
        <v>0</v>
      </c>
      <c r="BF389" s="143">
        <v>0</v>
      </c>
      <c r="BG389" s="143">
        <v>0</v>
      </c>
      <c r="BH389" s="143">
        <v>0</v>
      </c>
      <c r="BI389" s="143">
        <v>0</v>
      </c>
      <c r="BJ389" s="143">
        <v>0</v>
      </c>
      <c r="BK389" s="143">
        <v>0</v>
      </c>
      <c r="BL389" s="143">
        <v>0</v>
      </c>
      <c r="BM389" s="143">
        <v>0</v>
      </c>
      <c r="BN389" s="143">
        <v>0</v>
      </c>
      <c r="BO389" s="143">
        <v>0</v>
      </c>
      <c r="BP389" s="143">
        <v>0</v>
      </c>
      <c r="BQ389" s="143">
        <v>0</v>
      </c>
      <c r="BR389" s="143">
        <v>0</v>
      </c>
      <c r="BS389" s="143">
        <v>0</v>
      </c>
      <c r="BT389" s="143">
        <v>0</v>
      </c>
      <c r="BU389" s="143">
        <v>0</v>
      </c>
      <c r="BV389" s="143">
        <v>0</v>
      </c>
      <c r="BW389" s="143">
        <v>0</v>
      </c>
      <c r="BX389" s="143">
        <v>0</v>
      </c>
      <c r="BY389" s="143">
        <v>0</v>
      </c>
      <c r="CA389" s="143" t="e">
        <v>#REF!</v>
      </c>
      <c r="CB389" s="143">
        <v>0</v>
      </c>
    </row>
    <row r="390" spans="13:80" hidden="1" x14ac:dyDescent="0.3">
      <c r="M390" s="143">
        <v>0</v>
      </c>
      <c r="N390" s="143">
        <v>0</v>
      </c>
      <c r="O390" s="143">
        <v>0</v>
      </c>
      <c r="P390" s="143">
        <v>0</v>
      </c>
      <c r="Q390" s="143">
        <v>0</v>
      </c>
      <c r="R390" s="143">
        <v>0</v>
      </c>
      <c r="S390" s="143">
        <v>0</v>
      </c>
      <c r="T390" s="143">
        <v>0</v>
      </c>
      <c r="U390" s="143">
        <v>0</v>
      </c>
      <c r="V390" s="143">
        <v>0</v>
      </c>
      <c r="W390" s="143">
        <v>0</v>
      </c>
      <c r="X390" s="143">
        <v>0</v>
      </c>
      <c r="Y390" s="143">
        <v>0</v>
      </c>
      <c r="Z390" s="143">
        <v>0</v>
      </c>
      <c r="AA390" s="143">
        <v>0</v>
      </c>
      <c r="AB390" s="143">
        <v>0</v>
      </c>
      <c r="AC390" s="143">
        <v>0</v>
      </c>
      <c r="AD390" s="143">
        <v>0</v>
      </c>
      <c r="AE390" s="143">
        <v>0</v>
      </c>
      <c r="AF390" s="143">
        <v>0</v>
      </c>
      <c r="AG390" s="143">
        <v>0</v>
      </c>
      <c r="AH390" s="143">
        <v>0</v>
      </c>
      <c r="AI390" s="143">
        <v>0</v>
      </c>
      <c r="AJ390" s="143">
        <v>0</v>
      </c>
      <c r="AK390" s="143">
        <v>0</v>
      </c>
      <c r="AL390" s="143">
        <v>0</v>
      </c>
      <c r="AM390" s="143">
        <v>0</v>
      </c>
      <c r="AN390" s="143">
        <v>0</v>
      </c>
      <c r="AO390" s="143">
        <v>0</v>
      </c>
      <c r="AP390" s="143">
        <v>0</v>
      </c>
      <c r="AQ390" s="143">
        <v>0</v>
      </c>
      <c r="AR390" s="143">
        <v>0</v>
      </c>
      <c r="AS390" s="143">
        <v>0</v>
      </c>
      <c r="AT390" s="143">
        <v>0</v>
      </c>
      <c r="AU390" s="143">
        <v>0</v>
      </c>
      <c r="AV390" s="143">
        <v>0</v>
      </c>
      <c r="AW390" s="143">
        <v>0</v>
      </c>
      <c r="AX390" s="143">
        <v>0</v>
      </c>
      <c r="AY390" s="143">
        <v>0</v>
      </c>
      <c r="AZ390" s="143">
        <v>0</v>
      </c>
      <c r="BA390" s="143">
        <v>0</v>
      </c>
      <c r="BB390" s="143">
        <v>0</v>
      </c>
      <c r="BC390" s="143">
        <v>0</v>
      </c>
      <c r="BD390" s="143">
        <v>0</v>
      </c>
      <c r="BE390" s="143">
        <v>0</v>
      </c>
      <c r="BF390" s="143">
        <v>0</v>
      </c>
      <c r="BG390" s="143">
        <v>0</v>
      </c>
      <c r="BH390" s="143">
        <v>0</v>
      </c>
      <c r="BI390" s="143">
        <v>0</v>
      </c>
      <c r="BJ390" s="143">
        <v>0</v>
      </c>
      <c r="BK390" s="143">
        <v>0</v>
      </c>
      <c r="BL390" s="143">
        <v>0</v>
      </c>
      <c r="BM390" s="143">
        <v>0</v>
      </c>
      <c r="BN390" s="143">
        <v>0</v>
      </c>
      <c r="BO390" s="143">
        <v>0</v>
      </c>
      <c r="BP390" s="143">
        <v>0</v>
      </c>
      <c r="BQ390" s="143">
        <v>0</v>
      </c>
      <c r="BR390" s="143">
        <v>0</v>
      </c>
      <c r="BS390" s="143">
        <v>0</v>
      </c>
      <c r="BT390" s="143">
        <v>0</v>
      </c>
      <c r="BU390" s="143">
        <v>0</v>
      </c>
      <c r="BV390" s="143">
        <v>0</v>
      </c>
      <c r="BW390" s="143">
        <v>0</v>
      </c>
      <c r="BX390" s="143">
        <v>0</v>
      </c>
      <c r="BY390" s="143">
        <v>0</v>
      </c>
      <c r="CA390" s="143" t="e">
        <v>#REF!</v>
      </c>
      <c r="CB390" s="143">
        <v>0</v>
      </c>
    </row>
    <row r="391" spans="13:80" hidden="1" x14ac:dyDescent="0.3">
      <c r="M391" s="143">
        <v>0</v>
      </c>
      <c r="N391" s="143">
        <v>0</v>
      </c>
      <c r="O391" s="143">
        <v>0</v>
      </c>
      <c r="P391" s="143">
        <v>0</v>
      </c>
      <c r="Q391" s="143">
        <v>0</v>
      </c>
      <c r="R391" s="143">
        <v>0</v>
      </c>
      <c r="S391" s="143">
        <v>0</v>
      </c>
      <c r="T391" s="143">
        <v>0</v>
      </c>
      <c r="U391" s="143">
        <v>0</v>
      </c>
      <c r="V391" s="143">
        <v>0</v>
      </c>
      <c r="W391" s="143">
        <v>0</v>
      </c>
      <c r="X391" s="143">
        <v>0</v>
      </c>
      <c r="Y391" s="143">
        <v>0</v>
      </c>
      <c r="Z391" s="143">
        <v>0</v>
      </c>
      <c r="AA391" s="143">
        <v>0</v>
      </c>
      <c r="AB391" s="143">
        <v>0</v>
      </c>
      <c r="AC391" s="143">
        <v>0</v>
      </c>
      <c r="AD391" s="143">
        <v>0</v>
      </c>
      <c r="AE391" s="143">
        <v>0</v>
      </c>
      <c r="AF391" s="143">
        <v>0</v>
      </c>
      <c r="AG391" s="143">
        <v>0</v>
      </c>
      <c r="AH391" s="143">
        <v>0</v>
      </c>
      <c r="AI391" s="143">
        <v>0</v>
      </c>
      <c r="AJ391" s="143">
        <v>0</v>
      </c>
      <c r="AK391" s="143">
        <v>0</v>
      </c>
      <c r="AL391" s="143">
        <v>0</v>
      </c>
      <c r="AM391" s="143">
        <v>0</v>
      </c>
      <c r="AN391" s="143">
        <v>0</v>
      </c>
      <c r="AO391" s="143">
        <v>0</v>
      </c>
      <c r="AP391" s="143">
        <v>0</v>
      </c>
      <c r="AQ391" s="143">
        <v>0</v>
      </c>
      <c r="AR391" s="143">
        <v>0</v>
      </c>
      <c r="AS391" s="143">
        <v>0</v>
      </c>
      <c r="AT391" s="143">
        <v>0</v>
      </c>
      <c r="AU391" s="143">
        <v>0</v>
      </c>
      <c r="AV391" s="143">
        <v>0</v>
      </c>
      <c r="AW391" s="143">
        <v>0</v>
      </c>
      <c r="AX391" s="143">
        <v>0</v>
      </c>
      <c r="AY391" s="143">
        <v>0</v>
      </c>
      <c r="AZ391" s="143">
        <v>0</v>
      </c>
      <c r="BA391" s="143">
        <v>0</v>
      </c>
      <c r="BB391" s="143">
        <v>0</v>
      </c>
      <c r="BC391" s="143">
        <v>0</v>
      </c>
      <c r="BD391" s="143">
        <v>0</v>
      </c>
      <c r="BE391" s="143">
        <v>0</v>
      </c>
      <c r="BF391" s="143">
        <v>0</v>
      </c>
      <c r="BG391" s="143">
        <v>0</v>
      </c>
      <c r="BH391" s="143">
        <v>0</v>
      </c>
      <c r="BI391" s="143">
        <v>0</v>
      </c>
      <c r="BJ391" s="143">
        <v>0</v>
      </c>
      <c r="BK391" s="143">
        <v>0</v>
      </c>
      <c r="BL391" s="143">
        <v>0</v>
      </c>
      <c r="BM391" s="143">
        <v>0</v>
      </c>
      <c r="BN391" s="143">
        <v>0</v>
      </c>
      <c r="BO391" s="143">
        <v>0</v>
      </c>
      <c r="BP391" s="143">
        <v>0</v>
      </c>
      <c r="BQ391" s="143">
        <v>0</v>
      </c>
      <c r="BR391" s="143">
        <v>0</v>
      </c>
      <c r="BS391" s="143">
        <v>0</v>
      </c>
      <c r="BT391" s="143">
        <v>0</v>
      </c>
      <c r="BU391" s="143">
        <v>0</v>
      </c>
      <c r="BV391" s="143">
        <v>0</v>
      </c>
      <c r="BW391" s="143">
        <v>0</v>
      </c>
      <c r="BX391" s="143">
        <v>0</v>
      </c>
      <c r="BY391" s="143">
        <v>0</v>
      </c>
      <c r="CA391" s="143" t="e">
        <v>#REF!</v>
      </c>
      <c r="CB391" s="143">
        <v>0</v>
      </c>
    </row>
    <row r="392" spans="13:80" hidden="1" x14ac:dyDescent="0.3">
      <c r="M392" s="143">
        <v>0</v>
      </c>
      <c r="N392" s="143">
        <v>0</v>
      </c>
      <c r="O392" s="143">
        <v>0</v>
      </c>
      <c r="P392" s="143">
        <v>0</v>
      </c>
      <c r="Q392" s="143">
        <v>0</v>
      </c>
      <c r="R392" s="143">
        <v>0</v>
      </c>
      <c r="S392" s="143">
        <v>0</v>
      </c>
      <c r="T392" s="143">
        <v>0</v>
      </c>
      <c r="U392" s="143">
        <v>0</v>
      </c>
      <c r="V392" s="143">
        <v>0</v>
      </c>
      <c r="W392" s="143">
        <v>0</v>
      </c>
      <c r="X392" s="143">
        <v>0</v>
      </c>
      <c r="Y392" s="143">
        <v>0</v>
      </c>
      <c r="Z392" s="143">
        <v>0</v>
      </c>
      <c r="AA392" s="143">
        <v>0</v>
      </c>
      <c r="AB392" s="143">
        <v>0</v>
      </c>
      <c r="AC392" s="143">
        <v>0</v>
      </c>
      <c r="AD392" s="143">
        <v>0</v>
      </c>
      <c r="AE392" s="143">
        <v>0</v>
      </c>
      <c r="AF392" s="143">
        <v>0</v>
      </c>
      <c r="AG392" s="143">
        <v>0</v>
      </c>
      <c r="AH392" s="143">
        <v>0</v>
      </c>
      <c r="AI392" s="143">
        <v>0</v>
      </c>
      <c r="AJ392" s="143">
        <v>0</v>
      </c>
      <c r="AK392" s="143">
        <v>0</v>
      </c>
      <c r="AL392" s="143">
        <v>0</v>
      </c>
      <c r="AM392" s="143">
        <v>0</v>
      </c>
      <c r="AN392" s="143">
        <v>0</v>
      </c>
      <c r="AO392" s="143">
        <v>0</v>
      </c>
      <c r="AP392" s="143">
        <v>0</v>
      </c>
      <c r="AQ392" s="143">
        <v>0</v>
      </c>
      <c r="AR392" s="143">
        <v>0</v>
      </c>
      <c r="AS392" s="143">
        <v>0</v>
      </c>
      <c r="AT392" s="143">
        <v>0</v>
      </c>
      <c r="AU392" s="143">
        <v>0</v>
      </c>
      <c r="AV392" s="143">
        <v>0</v>
      </c>
      <c r="AW392" s="143">
        <v>0</v>
      </c>
      <c r="AX392" s="143">
        <v>0</v>
      </c>
      <c r="AY392" s="143">
        <v>0</v>
      </c>
      <c r="AZ392" s="143">
        <v>0</v>
      </c>
      <c r="BA392" s="143">
        <v>0</v>
      </c>
      <c r="BB392" s="143">
        <v>0</v>
      </c>
      <c r="BC392" s="143">
        <v>0</v>
      </c>
      <c r="BD392" s="143">
        <v>0</v>
      </c>
      <c r="BE392" s="143">
        <v>0</v>
      </c>
      <c r="BF392" s="143">
        <v>0</v>
      </c>
      <c r="BG392" s="143">
        <v>0</v>
      </c>
      <c r="BH392" s="143">
        <v>0</v>
      </c>
      <c r="BI392" s="143">
        <v>0</v>
      </c>
      <c r="BJ392" s="143">
        <v>0</v>
      </c>
      <c r="BK392" s="143">
        <v>0</v>
      </c>
      <c r="BL392" s="143">
        <v>0</v>
      </c>
      <c r="BM392" s="143">
        <v>0</v>
      </c>
      <c r="BN392" s="143">
        <v>0</v>
      </c>
      <c r="BO392" s="143">
        <v>0</v>
      </c>
      <c r="BP392" s="143">
        <v>0</v>
      </c>
      <c r="BQ392" s="143">
        <v>0</v>
      </c>
      <c r="BR392" s="143">
        <v>0</v>
      </c>
      <c r="BS392" s="143">
        <v>0</v>
      </c>
      <c r="BT392" s="143">
        <v>0</v>
      </c>
      <c r="BU392" s="143">
        <v>0</v>
      </c>
      <c r="BV392" s="143">
        <v>0</v>
      </c>
      <c r="BW392" s="143">
        <v>0</v>
      </c>
      <c r="BX392" s="143">
        <v>0</v>
      </c>
      <c r="BY392" s="143">
        <v>0</v>
      </c>
      <c r="CA392" s="143" t="e">
        <v>#REF!</v>
      </c>
      <c r="CB392" s="143">
        <v>0</v>
      </c>
    </row>
    <row r="393" spans="13:80" hidden="1" x14ac:dyDescent="0.3">
      <c r="M393" s="143">
        <v>0</v>
      </c>
      <c r="N393" s="143">
        <v>0</v>
      </c>
      <c r="O393" s="143">
        <v>0</v>
      </c>
      <c r="P393" s="143">
        <v>0</v>
      </c>
      <c r="Q393" s="143">
        <v>0</v>
      </c>
      <c r="R393" s="143">
        <v>0</v>
      </c>
      <c r="S393" s="143">
        <v>0</v>
      </c>
      <c r="T393" s="143">
        <v>0</v>
      </c>
      <c r="U393" s="143">
        <v>0</v>
      </c>
      <c r="V393" s="143">
        <v>0</v>
      </c>
      <c r="W393" s="143">
        <v>0</v>
      </c>
      <c r="X393" s="143">
        <v>0</v>
      </c>
      <c r="Y393" s="143">
        <v>0</v>
      </c>
      <c r="Z393" s="143">
        <v>0</v>
      </c>
      <c r="AA393" s="143">
        <v>0</v>
      </c>
      <c r="AB393" s="143">
        <v>0</v>
      </c>
      <c r="AC393" s="143">
        <v>0</v>
      </c>
      <c r="AD393" s="143">
        <v>0</v>
      </c>
      <c r="AE393" s="143">
        <v>0</v>
      </c>
      <c r="AF393" s="143">
        <v>0</v>
      </c>
      <c r="AG393" s="143">
        <v>0</v>
      </c>
      <c r="AH393" s="143">
        <v>0</v>
      </c>
      <c r="AI393" s="143">
        <v>0</v>
      </c>
      <c r="AJ393" s="143">
        <v>0</v>
      </c>
      <c r="AK393" s="143">
        <v>0</v>
      </c>
      <c r="AL393" s="143">
        <v>0</v>
      </c>
      <c r="AM393" s="143">
        <v>0</v>
      </c>
      <c r="AN393" s="143">
        <v>0</v>
      </c>
      <c r="AO393" s="143">
        <v>0</v>
      </c>
      <c r="AP393" s="143">
        <v>0</v>
      </c>
      <c r="AQ393" s="143">
        <v>0</v>
      </c>
      <c r="AR393" s="143">
        <v>0</v>
      </c>
      <c r="AS393" s="143">
        <v>0</v>
      </c>
      <c r="AT393" s="143">
        <v>0</v>
      </c>
      <c r="AU393" s="143">
        <v>0</v>
      </c>
      <c r="AV393" s="143">
        <v>0</v>
      </c>
      <c r="AW393" s="143">
        <v>0</v>
      </c>
      <c r="AX393" s="143">
        <v>0</v>
      </c>
      <c r="AY393" s="143">
        <v>0</v>
      </c>
      <c r="AZ393" s="143">
        <v>0</v>
      </c>
      <c r="BA393" s="143">
        <v>0</v>
      </c>
      <c r="BB393" s="143">
        <v>0</v>
      </c>
      <c r="BC393" s="143">
        <v>0</v>
      </c>
      <c r="BD393" s="143">
        <v>0</v>
      </c>
      <c r="BE393" s="143">
        <v>0</v>
      </c>
      <c r="BF393" s="143">
        <v>0</v>
      </c>
      <c r="BG393" s="143">
        <v>0</v>
      </c>
      <c r="BH393" s="143">
        <v>0</v>
      </c>
      <c r="BI393" s="143">
        <v>0</v>
      </c>
      <c r="BJ393" s="143">
        <v>0</v>
      </c>
      <c r="BK393" s="143">
        <v>0</v>
      </c>
      <c r="BL393" s="143">
        <v>0</v>
      </c>
      <c r="BM393" s="143">
        <v>0</v>
      </c>
      <c r="BN393" s="143">
        <v>0</v>
      </c>
      <c r="BO393" s="143">
        <v>0</v>
      </c>
      <c r="BP393" s="143">
        <v>0</v>
      </c>
      <c r="BQ393" s="143">
        <v>0</v>
      </c>
      <c r="BR393" s="143">
        <v>0</v>
      </c>
      <c r="BS393" s="143">
        <v>0</v>
      </c>
      <c r="BT393" s="143">
        <v>0</v>
      </c>
      <c r="BU393" s="143">
        <v>0</v>
      </c>
      <c r="BV393" s="143">
        <v>0</v>
      </c>
      <c r="BW393" s="143">
        <v>0</v>
      </c>
      <c r="BX393" s="143">
        <v>0</v>
      </c>
      <c r="BY393" s="143">
        <v>0</v>
      </c>
      <c r="CA393" s="143" t="e">
        <v>#REF!</v>
      </c>
      <c r="CB393" s="143">
        <v>0</v>
      </c>
    </row>
    <row r="394" spans="13:80" hidden="1" x14ac:dyDescent="0.3">
      <c r="M394" s="143">
        <v>0</v>
      </c>
      <c r="N394" s="143">
        <v>0</v>
      </c>
      <c r="O394" s="143">
        <v>0</v>
      </c>
      <c r="P394" s="143">
        <v>0</v>
      </c>
      <c r="Q394" s="143">
        <v>0</v>
      </c>
      <c r="R394" s="143">
        <v>0</v>
      </c>
      <c r="S394" s="143">
        <v>0</v>
      </c>
      <c r="T394" s="143">
        <v>0</v>
      </c>
      <c r="U394" s="143">
        <v>0</v>
      </c>
      <c r="V394" s="143">
        <v>0</v>
      </c>
      <c r="W394" s="143">
        <v>0</v>
      </c>
      <c r="X394" s="143">
        <v>0</v>
      </c>
      <c r="Y394" s="143">
        <v>0</v>
      </c>
      <c r="Z394" s="143">
        <v>0</v>
      </c>
      <c r="AA394" s="143">
        <v>0</v>
      </c>
      <c r="AB394" s="143">
        <v>0</v>
      </c>
      <c r="AC394" s="143">
        <v>0</v>
      </c>
      <c r="AD394" s="143">
        <v>0</v>
      </c>
      <c r="AE394" s="143">
        <v>0</v>
      </c>
      <c r="AF394" s="143">
        <v>0</v>
      </c>
      <c r="AG394" s="143">
        <v>0</v>
      </c>
      <c r="AH394" s="143">
        <v>0</v>
      </c>
      <c r="AI394" s="143">
        <v>0</v>
      </c>
      <c r="AJ394" s="143">
        <v>0</v>
      </c>
      <c r="AK394" s="143">
        <v>0</v>
      </c>
      <c r="AL394" s="143">
        <v>0</v>
      </c>
      <c r="AM394" s="143">
        <v>0</v>
      </c>
      <c r="AN394" s="143">
        <v>0</v>
      </c>
      <c r="AO394" s="143">
        <v>0</v>
      </c>
      <c r="AP394" s="143">
        <v>0</v>
      </c>
      <c r="AQ394" s="143">
        <v>0</v>
      </c>
      <c r="AR394" s="143">
        <v>0</v>
      </c>
      <c r="AS394" s="143">
        <v>0</v>
      </c>
      <c r="AT394" s="143">
        <v>0</v>
      </c>
      <c r="AU394" s="143">
        <v>0</v>
      </c>
      <c r="AV394" s="143">
        <v>0</v>
      </c>
      <c r="AW394" s="143">
        <v>0</v>
      </c>
      <c r="AX394" s="143">
        <v>0</v>
      </c>
      <c r="AY394" s="143">
        <v>0</v>
      </c>
      <c r="AZ394" s="143">
        <v>0</v>
      </c>
      <c r="BA394" s="143">
        <v>0</v>
      </c>
      <c r="BB394" s="143">
        <v>0</v>
      </c>
      <c r="BC394" s="143">
        <v>0</v>
      </c>
      <c r="BD394" s="143">
        <v>0</v>
      </c>
      <c r="BE394" s="143">
        <v>0</v>
      </c>
      <c r="BF394" s="143">
        <v>0</v>
      </c>
      <c r="BG394" s="143">
        <v>0</v>
      </c>
      <c r="BH394" s="143">
        <v>0</v>
      </c>
      <c r="BI394" s="143">
        <v>0</v>
      </c>
      <c r="BJ394" s="143">
        <v>0</v>
      </c>
      <c r="BK394" s="143">
        <v>0</v>
      </c>
      <c r="BL394" s="143">
        <v>0</v>
      </c>
      <c r="BM394" s="143">
        <v>0</v>
      </c>
      <c r="BN394" s="143">
        <v>0</v>
      </c>
      <c r="BO394" s="143">
        <v>0</v>
      </c>
      <c r="BP394" s="143">
        <v>0</v>
      </c>
      <c r="BQ394" s="143">
        <v>0</v>
      </c>
      <c r="BR394" s="143">
        <v>0</v>
      </c>
      <c r="BS394" s="143">
        <v>0</v>
      </c>
      <c r="BT394" s="143">
        <v>0</v>
      </c>
      <c r="BU394" s="143">
        <v>0</v>
      </c>
      <c r="BV394" s="143">
        <v>0</v>
      </c>
      <c r="BW394" s="143">
        <v>0</v>
      </c>
      <c r="BX394" s="143">
        <v>0</v>
      </c>
      <c r="BY394" s="143">
        <v>0</v>
      </c>
      <c r="CA394" s="143" t="e">
        <v>#REF!</v>
      </c>
      <c r="CB394" s="143">
        <v>0</v>
      </c>
    </row>
    <row r="395" spans="13:80" hidden="1" x14ac:dyDescent="0.3">
      <c r="M395" s="143">
        <v>0</v>
      </c>
      <c r="N395" s="143">
        <v>0</v>
      </c>
      <c r="O395" s="143">
        <v>0</v>
      </c>
      <c r="P395" s="143">
        <v>0</v>
      </c>
      <c r="Q395" s="143">
        <v>0</v>
      </c>
      <c r="R395" s="143">
        <v>0</v>
      </c>
      <c r="S395" s="143">
        <v>0</v>
      </c>
      <c r="T395" s="143">
        <v>0</v>
      </c>
      <c r="U395" s="143">
        <v>0</v>
      </c>
      <c r="V395" s="143">
        <v>0</v>
      </c>
      <c r="W395" s="143">
        <v>0</v>
      </c>
      <c r="X395" s="143">
        <v>0</v>
      </c>
      <c r="Y395" s="143">
        <v>0</v>
      </c>
      <c r="Z395" s="143">
        <v>0</v>
      </c>
      <c r="AA395" s="143">
        <v>0</v>
      </c>
      <c r="AB395" s="143">
        <v>0</v>
      </c>
      <c r="AC395" s="143">
        <v>0</v>
      </c>
      <c r="AD395" s="143">
        <v>0</v>
      </c>
      <c r="AE395" s="143">
        <v>0</v>
      </c>
      <c r="AF395" s="143">
        <v>0</v>
      </c>
      <c r="AG395" s="143">
        <v>0</v>
      </c>
      <c r="AH395" s="143">
        <v>0</v>
      </c>
      <c r="AI395" s="143">
        <v>0</v>
      </c>
      <c r="AJ395" s="143">
        <v>0</v>
      </c>
      <c r="AK395" s="143">
        <v>0</v>
      </c>
      <c r="AL395" s="143">
        <v>0</v>
      </c>
      <c r="AM395" s="143">
        <v>0</v>
      </c>
      <c r="AN395" s="143">
        <v>0</v>
      </c>
      <c r="AO395" s="143">
        <v>0</v>
      </c>
      <c r="AP395" s="143">
        <v>0</v>
      </c>
      <c r="AQ395" s="143">
        <v>0</v>
      </c>
      <c r="AR395" s="143">
        <v>0</v>
      </c>
      <c r="AS395" s="143">
        <v>0</v>
      </c>
      <c r="AT395" s="143">
        <v>0</v>
      </c>
      <c r="AU395" s="143">
        <v>0</v>
      </c>
      <c r="AV395" s="143">
        <v>0</v>
      </c>
      <c r="AW395" s="143">
        <v>0</v>
      </c>
      <c r="AX395" s="143">
        <v>0</v>
      </c>
      <c r="AY395" s="143">
        <v>0</v>
      </c>
      <c r="AZ395" s="143">
        <v>0</v>
      </c>
      <c r="BA395" s="143">
        <v>0</v>
      </c>
      <c r="BB395" s="143">
        <v>0</v>
      </c>
      <c r="BC395" s="143">
        <v>0</v>
      </c>
      <c r="BD395" s="143">
        <v>0</v>
      </c>
      <c r="BE395" s="143">
        <v>0</v>
      </c>
      <c r="BF395" s="143">
        <v>0</v>
      </c>
      <c r="BG395" s="143">
        <v>0</v>
      </c>
      <c r="BH395" s="143">
        <v>0</v>
      </c>
      <c r="BI395" s="143">
        <v>0</v>
      </c>
      <c r="BJ395" s="143">
        <v>0</v>
      </c>
      <c r="BK395" s="143">
        <v>0</v>
      </c>
      <c r="BL395" s="143">
        <v>0</v>
      </c>
      <c r="BM395" s="143">
        <v>0</v>
      </c>
      <c r="BN395" s="143">
        <v>0</v>
      </c>
      <c r="BO395" s="143">
        <v>0</v>
      </c>
      <c r="BP395" s="143">
        <v>0</v>
      </c>
      <c r="BQ395" s="143">
        <v>0</v>
      </c>
      <c r="BR395" s="143">
        <v>0</v>
      </c>
      <c r="BS395" s="143">
        <v>0</v>
      </c>
      <c r="BT395" s="143">
        <v>0</v>
      </c>
      <c r="BU395" s="143">
        <v>0</v>
      </c>
      <c r="BV395" s="143">
        <v>0</v>
      </c>
      <c r="BW395" s="143">
        <v>0</v>
      </c>
      <c r="BX395" s="143">
        <v>0</v>
      </c>
      <c r="BY395" s="143">
        <v>0</v>
      </c>
      <c r="CA395" s="143" t="e">
        <v>#REF!</v>
      </c>
      <c r="CB395" s="143">
        <v>0</v>
      </c>
    </row>
    <row r="396" spans="13:80" hidden="1" x14ac:dyDescent="0.3">
      <c r="M396" s="143">
        <v>0</v>
      </c>
      <c r="N396" s="143">
        <v>0</v>
      </c>
      <c r="O396" s="143">
        <v>0</v>
      </c>
      <c r="P396" s="143">
        <v>0</v>
      </c>
      <c r="Q396" s="143">
        <v>0</v>
      </c>
      <c r="R396" s="143">
        <v>0</v>
      </c>
      <c r="S396" s="143">
        <v>0</v>
      </c>
      <c r="T396" s="143">
        <v>0</v>
      </c>
      <c r="U396" s="143">
        <v>0</v>
      </c>
      <c r="V396" s="143">
        <v>0</v>
      </c>
      <c r="W396" s="143">
        <v>0</v>
      </c>
      <c r="X396" s="143">
        <v>0</v>
      </c>
      <c r="Y396" s="143">
        <v>0</v>
      </c>
      <c r="Z396" s="143">
        <v>0</v>
      </c>
      <c r="AA396" s="143">
        <v>0</v>
      </c>
      <c r="AB396" s="143">
        <v>0</v>
      </c>
      <c r="AC396" s="143">
        <v>0</v>
      </c>
      <c r="AD396" s="143">
        <v>0</v>
      </c>
      <c r="AE396" s="143">
        <v>0</v>
      </c>
      <c r="AF396" s="143">
        <v>0</v>
      </c>
      <c r="AG396" s="143">
        <v>0</v>
      </c>
      <c r="AH396" s="143">
        <v>0</v>
      </c>
      <c r="AI396" s="143">
        <v>0</v>
      </c>
      <c r="AJ396" s="143">
        <v>0</v>
      </c>
      <c r="AK396" s="143">
        <v>0</v>
      </c>
      <c r="AL396" s="143">
        <v>0</v>
      </c>
      <c r="AM396" s="143">
        <v>0</v>
      </c>
      <c r="AN396" s="143">
        <v>0</v>
      </c>
      <c r="AO396" s="143">
        <v>0</v>
      </c>
      <c r="AP396" s="143">
        <v>0</v>
      </c>
      <c r="AQ396" s="143">
        <v>0</v>
      </c>
      <c r="AR396" s="143">
        <v>0</v>
      </c>
      <c r="AS396" s="143">
        <v>0</v>
      </c>
      <c r="AT396" s="143">
        <v>0</v>
      </c>
      <c r="AU396" s="143">
        <v>0</v>
      </c>
      <c r="AV396" s="143">
        <v>0</v>
      </c>
      <c r="AW396" s="143">
        <v>0</v>
      </c>
      <c r="AX396" s="143">
        <v>0</v>
      </c>
      <c r="AY396" s="143">
        <v>0</v>
      </c>
      <c r="AZ396" s="143">
        <v>0</v>
      </c>
      <c r="BA396" s="143">
        <v>0</v>
      </c>
      <c r="BB396" s="143">
        <v>0</v>
      </c>
      <c r="BC396" s="143">
        <v>0</v>
      </c>
      <c r="BD396" s="143">
        <v>0</v>
      </c>
      <c r="BE396" s="143">
        <v>0</v>
      </c>
      <c r="BF396" s="143">
        <v>0</v>
      </c>
      <c r="BG396" s="143">
        <v>0</v>
      </c>
      <c r="BH396" s="143">
        <v>0</v>
      </c>
      <c r="BI396" s="143">
        <v>0</v>
      </c>
      <c r="BJ396" s="143">
        <v>0</v>
      </c>
      <c r="BK396" s="143">
        <v>0</v>
      </c>
      <c r="BL396" s="143">
        <v>0</v>
      </c>
      <c r="BM396" s="143">
        <v>0</v>
      </c>
      <c r="BN396" s="143">
        <v>0</v>
      </c>
      <c r="BO396" s="143">
        <v>0</v>
      </c>
      <c r="BP396" s="143">
        <v>0</v>
      </c>
      <c r="BQ396" s="143">
        <v>0</v>
      </c>
      <c r="BR396" s="143">
        <v>0</v>
      </c>
      <c r="BS396" s="143">
        <v>0</v>
      </c>
      <c r="BT396" s="143">
        <v>0</v>
      </c>
      <c r="BU396" s="143">
        <v>0</v>
      </c>
      <c r="BV396" s="143">
        <v>0</v>
      </c>
      <c r="BW396" s="143">
        <v>0</v>
      </c>
      <c r="BX396" s="143">
        <v>0</v>
      </c>
      <c r="BY396" s="143">
        <v>0</v>
      </c>
      <c r="CA396" s="143" t="e">
        <v>#REF!</v>
      </c>
      <c r="CB396" s="143">
        <v>0</v>
      </c>
    </row>
    <row r="397" spans="13:80" hidden="1" x14ac:dyDescent="0.3">
      <c r="M397" s="143">
        <v>0</v>
      </c>
      <c r="N397" s="143">
        <v>0</v>
      </c>
      <c r="O397" s="143">
        <v>0</v>
      </c>
      <c r="P397" s="143">
        <v>0</v>
      </c>
      <c r="Q397" s="143">
        <v>0</v>
      </c>
      <c r="R397" s="143">
        <v>0</v>
      </c>
      <c r="S397" s="143">
        <v>0</v>
      </c>
      <c r="T397" s="143">
        <v>0</v>
      </c>
      <c r="U397" s="143">
        <v>0</v>
      </c>
      <c r="V397" s="143">
        <v>0</v>
      </c>
      <c r="W397" s="143">
        <v>0</v>
      </c>
      <c r="X397" s="143">
        <v>0</v>
      </c>
      <c r="Y397" s="143">
        <v>0</v>
      </c>
      <c r="Z397" s="143">
        <v>0</v>
      </c>
      <c r="AA397" s="143">
        <v>0</v>
      </c>
      <c r="AB397" s="143">
        <v>0</v>
      </c>
      <c r="AC397" s="143">
        <v>0</v>
      </c>
      <c r="AD397" s="143">
        <v>0</v>
      </c>
      <c r="AE397" s="143">
        <v>0</v>
      </c>
      <c r="AF397" s="143">
        <v>0</v>
      </c>
      <c r="AG397" s="143">
        <v>0</v>
      </c>
      <c r="AH397" s="143">
        <v>0</v>
      </c>
      <c r="AI397" s="143">
        <v>0</v>
      </c>
      <c r="AJ397" s="143">
        <v>0</v>
      </c>
      <c r="AK397" s="143">
        <v>0</v>
      </c>
      <c r="AL397" s="143">
        <v>0</v>
      </c>
      <c r="AM397" s="143">
        <v>0</v>
      </c>
      <c r="AN397" s="143">
        <v>0</v>
      </c>
      <c r="AO397" s="143">
        <v>0</v>
      </c>
      <c r="AP397" s="143">
        <v>0</v>
      </c>
      <c r="AQ397" s="143">
        <v>0</v>
      </c>
      <c r="AR397" s="143">
        <v>0</v>
      </c>
      <c r="AS397" s="143">
        <v>0</v>
      </c>
      <c r="AT397" s="143">
        <v>0</v>
      </c>
      <c r="AU397" s="143">
        <v>0</v>
      </c>
      <c r="AV397" s="143">
        <v>0</v>
      </c>
      <c r="AW397" s="143">
        <v>0</v>
      </c>
      <c r="AX397" s="143">
        <v>0</v>
      </c>
      <c r="AY397" s="143">
        <v>0</v>
      </c>
      <c r="AZ397" s="143">
        <v>0</v>
      </c>
      <c r="BA397" s="143">
        <v>0</v>
      </c>
      <c r="BB397" s="143">
        <v>0</v>
      </c>
      <c r="BC397" s="143">
        <v>0</v>
      </c>
      <c r="BD397" s="143">
        <v>0</v>
      </c>
      <c r="BE397" s="143">
        <v>0</v>
      </c>
      <c r="BF397" s="143">
        <v>0</v>
      </c>
      <c r="BG397" s="143">
        <v>0</v>
      </c>
      <c r="BH397" s="143">
        <v>0</v>
      </c>
      <c r="BI397" s="143">
        <v>0</v>
      </c>
      <c r="BJ397" s="143">
        <v>0</v>
      </c>
      <c r="BK397" s="143">
        <v>0</v>
      </c>
      <c r="BL397" s="143">
        <v>0</v>
      </c>
      <c r="BM397" s="143">
        <v>0</v>
      </c>
      <c r="BN397" s="143">
        <v>0</v>
      </c>
      <c r="BO397" s="143">
        <v>0</v>
      </c>
      <c r="BP397" s="143">
        <v>0</v>
      </c>
      <c r="BQ397" s="143">
        <v>0</v>
      </c>
      <c r="BR397" s="143">
        <v>0</v>
      </c>
      <c r="BS397" s="143">
        <v>0</v>
      </c>
      <c r="BT397" s="143">
        <v>0</v>
      </c>
      <c r="BU397" s="143">
        <v>0</v>
      </c>
      <c r="BV397" s="143">
        <v>0</v>
      </c>
      <c r="BW397" s="143">
        <v>0</v>
      </c>
      <c r="BX397" s="143">
        <v>0</v>
      </c>
      <c r="BY397" s="143">
        <v>0</v>
      </c>
      <c r="CA397" s="143" t="e">
        <v>#REF!</v>
      </c>
      <c r="CB397" s="143">
        <v>0</v>
      </c>
    </row>
    <row r="398" spans="13:80" hidden="1" x14ac:dyDescent="0.3">
      <c r="M398" s="143">
        <v>0</v>
      </c>
      <c r="N398" s="143">
        <v>0</v>
      </c>
      <c r="O398" s="143">
        <v>0</v>
      </c>
      <c r="P398" s="143">
        <v>0</v>
      </c>
      <c r="Q398" s="143">
        <v>0</v>
      </c>
      <c r="R398" s="143">
        <v>0</v>
      </c>
      <c r="S398" s="143">
        <v>0</v>
      </c>
      <c r="T398" s="143">
        <v>0</v>
      </c>
      <c r="U398" s="143">
        <v>0</v>
      </c>
      <c r="V398" s="143">
        <v>0</v>
      </c>
      <c r="W398" s="143">
        <v>0</v>
      </c>
      <c r="X398" s="143">
        <v>0</v>
      </c>
      <c r="Y398" s="143">
        <v>0</v>
      </c>
      <c r="Z398" s="143">
        <v>0</v>
      </c>
      <c r="AA398" s="143">
        <v>0</v>
      </c>
      <c r="AB398" s="143">
        <v>0</v>
      </c>
      <c r="AC398" s="143">
        <v>0</v>
      </c>
      <c r="AD398" s="143">
        <v>0</v>
      </c>
      <c r="AE398" s="143">
        <v>0</v>
      </c>
      <c r="AF398" s="143">
        <v>0</v>
      </c>
      <c r="AG398" s="143">
        <v>0</v>
      </c>
      <c r="AH398" s="143">
        <v>0</v>
      </c>
      <c r="AI398" s="143">
        <v>0</v>
      </c>
      <c r="AJ398" s="143">
        <v>0</v>
      </c>
      <c r="AK398" s="143">
        <v>0</v>
      </c>
      <c r="AL398" s="143">
        <v>0</v>
      </c>
      <c r="AM398" s="143">
        <v>0</v>
      </c>
      <c r="AN398" s="143">
        <v>0</v>
      </c>
      <c r="AO398" s="143">
        <v>0</v>
      </c>
      <c r="AP398" s="143">
        <v>0</v>
      </c>
      <c r="AQ398" s="143">
        <v>0</v>
      </c>
      <c r="AR398" s="143">
        <v>0</v>
      </c>
      <c r="AS398" s="143">
        <v>0</v>
      </c>
      <c r="AT398" s="143">
        <v>0</v>
      </c>
      <c r="AU398" s="143">
        <v>0</v>
      </c>
      <c r="AV398" s="143">
        <v>0</v>
      </c>
      <c r="AW398" s="143">
        <v>0</v>
      </c>
      <c r="AX398" s="143">
        <v>0</v>
      </c>
      <c r="AY398" s="143">
        <v>0</v>
      </c>
      <c r="AZ398" s="143">
        <v>0</v>
      </c>
      <c r="BA398" s="143">
        <v>0</v>
      </c>
      <c r="BB398" s="143">
        <v>0</v>
      </c>
      <c r="BC398" s="143">
        <v>0</v>
      </c>
      <c r="BD398" s="143">
        <v>0</v>
      </c>
      <c r="BE398" s="143">
        <v>0</v>
      </c>
      <c r="BF398" s="143">
        <v>0</v>
      </c>
      <c r="BG398" s="143">
        <v>0</v>
      </c>
      <c r="BH398" s="143">
        <v>0</v>
      </c>
      <c r="BI398" s="143">
        <v>0</v>
      </c>
      <c r="BJ398" s="143">
        <v>0</v>
      </c>
      <c r="BK398" s="143">
        <v>0</v>
      </c>
      <c r="BL398" s="143">
        <v>0</v>
      </c>
      <c r="BM398" s="143">
        <v>0</v>
      </c>
      <c r="BN398" s="143">
        <v>0</v>
      </c>
      <c r="BO398" s="143">
        <v>0</v>
      </c>
      <c r="BP398" s="143">
        <v>0</v>
      </c>
      <c r="BQ398" s="143">
        <v>0</v>
      </c>
      <c r="BR398" s="143">
        <v>0</v>
      </c>
      <c r="BS398" s="143">
        <v>0</v>
      </c>
      <c r="BT398" s="143">
        <v>0</v>
      </c>
      <c r="BU398" s="143">
        <v>0</v>
      </c>
      <c r="BV398" s="143">
        <v>0</v>
      </c>
      <c r="BW398" s="143">
        <v>0</v>
      </c>
      <c r="BX398" s="143">
        <v>0</v>
      </c>
      <c r="BY398" s="143">
        <v>0</v>
      </c>
      <c r="CA398" s="143" t="e">
        <v>#REF!</v>
      </c>
      <c r="CB398" s="143">
        <v>0</v>
      </c>
    </row>
    <row r="399" spans="13:80" hidden="1" x14ac:dyDescent="0.3">
      <c r="M399" s="143">
        <v>0</v>
      </c>
      <c r="N399" s="143">
        <v>0</v>
      </c>
      <c r="O399" s="143">
        <v>0</v>
      </c>
      <c r="P399" s="143">
        <v>0</v>
      </c>
      <c r="Q399" s="143">
        <v>0</v>
      </c>
      <c r="R399" s="143">
        <v>0</v>
      </c>
      <c r="S399" s="143">
        <v>0</v>
      </c>
      <c r="T399" s="143">
        <v>0</v>
      </c>
      <c r="U399" s="143">
        <v>0</v>
      </c>
      <c r="V399" s="143">
        <v>0</v>
      </c>
      <c r="W399" s="143">
        <v>0</v>
      </c>
      <c r="X399" s="143">
        <v>0</v>
      </c>
      <c r="Y399" s="143">
        <v>0</v>
      </c>
      <c r="Z399" s="143">
        <v>0</v>
      </c>
      <c r="AA399" s="143">
        <v>0</v>
      </c>
      <c r="AB399" s="143">
        <v>0</v>
      </c>
      <c r="AC399" s="143">
        <v>0</v>
      </c>
      <c r="AD399" s="143">
        <v>0</v>
      </c>
      <c r="AE399" s="143">
        <v>0</v>
      </c>
      <c r="AF399" s="143">
        <v>0</v>
      </c>
      <c r="AG399" s="143">
        <v>0</v>
      </c>
      <c r="AH399" s="143">
        <v>0</v>
      </c>
      <c r="AI399" s="143">
        <v>0</v>
      </c>
      <c r="AJ399" s="143">
        <v>0</v>
      </c>
      <c r="AK399" s="143">
        <v>0</v>
      </c>
      <c r="AL399" s="143">
        <v>0</v>
      </c>
      <c r="AM399" s="143">
        <v>0</v>
      </c>
      <c r="AN399" s="143">
        <v>0</v>
      </c>
      <c r="AO399" s="143">
        <v>0</v>
      </c>
      <c r="AP399" s="143">
        <v>0</v>
      </c>
      <c r="AQ399" s="143">
        <v>0</v>
      </c>
      <c r="AR399" s="143">
        <v>0</v>
      </c>
      <c r="AS399" s="143">
        <v>0</v>
      </c>
      <c r="AT399" s="143">
        <v>0</v>
      </c>
      <c r="AU399" s="143">
        <v>0</v>
      </c>
      <c r="AV399" s="143">
        <v>0</v>
      </c>
      <c r="AW399" s="143">
        <v>0</v>
      </c>
      <c r="AX399" s="143">
        <v>0</v>
      </c>
      <c r="AY399" s="143">
        <v>0</v>
      </c>
      <c r="AZ399" s="143">
        <v>0</v>
      </c>
      <c r="BA399" s="143">
        <v>0</v>
      </c>
      <c r="BB399" s="143">
        <v>0</v>
      </c>
      <c r="BC399" s="143">
        <v>0</v>
      </c>
      <c r="BD399" s="143">
        <v>0</v>
      </c>
      <c r="BE399" s="143">
        <v>0</v>
      </c>
      <c r="BF399" s="143">
        <v>0</v>
      </c>
      <c r="BG399" s="143">
        <v>0</v>
      </c>
      <c r="BH399" s="143">
        <v>0</v>
      </c>
      <c r="BI399" s="143">
        <v>0</v>
      </c>
      <c r="BJ399" s="143">
        <v>0</v>
      </c>
      <c r="BK399" s="143">
        <v>0</v>
      </c>
      <c r="BL399" s="143">
        <v>0</v>
      </c>
      <c r="BM399" s="143">
        <v>0</v>
      </c>
      <c r="BN399" s="143">
        <v>0</v>
      </c>
      <c r="BO399" s="143">
        <v>0</v>
      </c>
      <c r="BP399" s="143">
        <v>0</v>
      </c>
      <c r="BQ399" s="143">
        <v>0</v>
      </c>
      <c r="BR399" s="143">
        <v>0</v>
      </c>
      <c r="BS399" s="143">
        <v>0</v>
      </c>
      <c r="BT399" s="143">
        <v>0</v>
      </c>
      <c r="BU399" s="143">
        <v>0</v>
      </c>
      <c r="BV399" s="143">
        <v>0</v>
      </c>
      <c r="BW399" s="143">
        <v>0</v>
      </c>
      <c r="BX399" s="143">
        <v>0</v>
      </c>
      <c r="BY399" s="143">
        <v>0</v>
      </c>
      <c r="CA399" s="143" t="e">
        <v>#REF!</v>
      </c>
      <c r="CB399" s="143">
        <v>0</v>
      </c>
    </row>
    <row r="400" spans="13:80" hidden="1" x14ac:dyDescent="0.3">
      <c r="M400" s="143">
        <v>0</v>
      </c>
      <c r="N400" s="143">
        <v>0</v>
      </c>
      <c r="O400" s="143">
        <v>0</v>
      </c>
      <c r="P400" s="143">
        <v>0</v>
      </c>
      <c r="Q400" s="143">
        <v>0</v>
      </c>
      <c r="R400" s="143">
        <v>0</v>
      </c>
      <c r="S400" s="143">
        <v>0</v>
      </c>
      <c r="T400" s="143">
        <v>0</v>
      </c>
      <c r="U400" s="143">
        <v>0</v>
      </c>
      <c r="V400" s="143">
        <v>0</v>
      </c>
      <c r="W400" s="143">
        <v>0</v>
      </c>
      <c r="X400" s="143">
        <v>0</v>
      </c>
      <c r="Y400" s="143">
        <v>0</v>
      </c>
      <c r="Z400" s="143">
        <v>0</v>
      </c>
      <c r="AA400" s="143">
        <v>0</v>
      </c>
      <c r="AB400" s="143">
        <v>0</v>
      </c>
      <c r="AC400" s="143">
        <v>0</v>
      </c>
      <c r="AD400" s="143">
        <v>0</v>
      </c>
      <c r="AE400" s="143">
        <v>0</v>
      </c>
      <c r="AF400" s="143">
        <v>0</v>
      </c>
      <c r="AG400" s="143">
        <v>0</v>
      </c>
      <c r="AH400" s="143">
        <v>0</v>
      </c>
      <c r="AI400" s="143">
        <v>0</v>
      </c>
      <c r="AJ400" s="143">
        <v>0</v>
      </c>
      <c r="AK400" s="143">
        <v>0</v>
      </c>
      <c r="AL400" s="143">
        <v>0</v>
      </c>
      <c r="AM400" s="143">
        <v>0</v>
      </c>
      <c r="AN400" s="143">
        <v>0</v>
      </c>
      <c r="AO400" s="143">
        <v>0</v>
      </c>
      <c r="AP400" s="143">
        <v>0</v>
      </c>
      <c r="AQ400" s="143">
        <v>0</v>
      </c>
      <c r="AR400" s="143">
        <v>0</v>
      </c>
      <c r="AS400" s="143">
        <v>0</v>
      </c>
      <c r="AT400" s="143">
        <v>0</v>
      </c>
      <c r="AU400" s="143">
        <v>0</v>
      </c>
      <c r="AV400" s="143">
        <v>0</v>
      </c>
      <c r="AW400" s="143">
        <v>0</v>
      </c>
      <c r="AX400" s="143">
        <v>0</v>
      </c>
      <c r="AY400" s="143">
        <v>0</v>
      </c>
      <c r="AZ400" s="143">
        <v>0</v>
      </c>
      <c r="BA400" s="143">
        <v>0</v>
      </c>
      <c r="BB400" s="143">
        <v>0</v>
      </c>
      <c r="BC400" s="143">
        <v>0</v>
      </c>
      <c r="BD400" s="143">
        <v>0</v>
      </c>
      <c r="BE400" s="143">
        <v>0</v>
      </c>
      <c r="BF400" s="143">
        <v>0</v>
      </c>
      <c r="BG400" s="143">
        <v>0</v>
      </c>
      <c r="BH400" s="143">
        <v>0</v>
      </c>
      <c r="BI400" s="143">
        <v>0</v>
      </c>
      <c r="BJ400" s="143">
        <v>0</v>
      </c>
      <c r="BK400" s="143">
        <v>0</v>
      </c>
      <c r="BL400" s="143">
        <v>0</v>
      </c>
      <c r="BM400" s="143">
        <v>0</v>
      </c>
      <c r="BN400" s="143">
        <v>0</v>
      </c>
      <c r="BO400" s="143">
        <v>0</v>
      </c>
      <c r="BP400" s="143">
        <v>0</v>
      </c>
      <c r="BQ400" s="143">
        <v>0</v>
      </c>
      <c r="BR400" s="143">
        <v>0</v>
      </c>
      <c r="BS400" s="143">
        <v>0</v>
      </c>
      <c r="BT400" s="143">
        <v>0</v>
      </c>
      <c r="BU400" s="143">
        <v>0</v>
      </c>
      <c r="BV400" s="143">
        <v>0</v>
      </c>
      <c r="BW400" s="143">
        <v>0</v>
      </c>
      <c r="BX400" s="143">
        <v>0</v>
      </c>
      <c r="BY400" s="143">
        <v>0</v>
      </c>
      <c r="CA400" s="143" t="e">
        <v>#REF!</v>
      </c>
      <c r="CB400" s="143">
        <v>0</v>
      </c>
    </row>
    <row r="401" spans="13:80" hidden="1" x14ac:dyDescent="0.3">
      <c r="M401" s="143">
        <v>0</v>
      </c>
      <c r="N401" s="143">
        <v>0</v>
      </c>
      <c r="O401" s="143">
        <v>0</v>
      </c>
      <c r="P401" s="143">
        <v>0</v>
      </c>
      <c r="Q401" s="143">
        <v>0</v>
      </c>
      <c r="R401" s="143">
        <v>0</v>
      </c>
      <c r="S401" s="143">
        <v>0</v>
      </c>
      <c r="T401" s="143">
        <v>0</v>
      </c>
      <c r="U401" s="143">
        <v>0</v>
      </c>
      <c r="V401" s="143">
        <v>0</v>
      </c>
      <c r="W401" s="143">
        <v>0</v>
      </c>
      <c r="X401" s="143">
        <v>0</v>
      </c>
      <c r="Y401" s="143">
        <v>0</v>
      </c>
      <c r="Z401" s="143">
        <v>0</v>
      </c>
      <c r="AA401" s="143">
        <v>0</v>
      </c>
      <c r="AB401" s="143">
        <v>0</v>
      </c>
      <c r="AC401" s="143">
        <v>0</v>
      </c>
      <c r="AD401" s="143">
        <v>0</v>
      </c>
      <c r="AE401" s="143">
        <v>0</v>
      </c>
      <c r="AF401" s="143">
        <v>0</v>
      </c>
      <c r="AG401" s="143">
        <v>0</v>
      </c>
      <c r="AH401" s="143">
        <v>0</v>
      </c>
      <c r="AI401" s="143">
        <v>0</v>
      </c>
      <c r="AJ401" s="143">
        <v>0</v>
      </c>
      <c r="AK401" s="143">
        <v>0</v>
      </c>
      <c r="AL401" s="143">
        <v>0</v>
      </c>
      <c r="AM401" s="143">
        <v>0</v>
      </c>
      <c r="AN401" s="143">
        <v>0</v>
      </c>
      <c r="AO401" s="143">
        <v>0</v>
      </c>
      <c r="AP401" s="143">
        <v>0</v>
      </c>
      <c r="AQ401" s="143">
        <v>0</v>
      </c>
      <c r="AR401" s="143">
        <v>0</v>
      </c>
      <c r="AS401" s="143">
        <v>0</v>
      </c>
      <c r="AT401" s="143">
        <v>0</v>
      </c>
      <c r="AU401" s="143">
        <v>0</v>
      </c>
      <c r="AV401" s="143">
        <v>0</v>
      </c>
      <c r="AW401" s="143">
        <v>0</v>
      </c>
      <c r="AX401" s="143">
        <v>0</v>
      </c>
      <c r="AY401" s="143">
        <v>0</v>
      </c>
      <c r="AZ401" s="143">
        <v>0</v>
      </c>
      <c r="BA401" s="143">
        <v>0</v>
      </c>
      <c r="BB401" s="143">
        <v>0</v>
      </c>
      <c r="BC401" s="143">
        <v>0</v>
      </c>
      <c r="BD401" s="143">
        <v>0</v>
      </c>
      <c r="BE401" s="143">
        <v>0</v>
      </c>
      <c r="BF401" s="143">
        <v>0</v>
      </c>
      <c r="BG401" s="143">
        <v>0</v>
      </c>
      <c r="BH401" s="143">
        <v>0</v>
      </c>
      <c r="BI401" s="143">
        <v>0</v>
      </c>
      <c r="BJ401" s="143">
        <v>0</v>
      </c>
      <c r="BK401" s="143">
        <v>0</v>
      </c>
      <c r="BL401" s="143">
        <v>0</v>
      </c>
      <c r="BM401" s="143">
        <v>0</v>
      </c>
      <c r="BN401" s="143">
        <v>0</v>
      </c>
      <c r="BO401" s="143">
        <v>0</v>
      </c>
      <c r="BP401" s="143">
        <v>0</v>
      </c>
      <c r="BQ401" s="143">
        <v>0</v>
      </c>
      <c r="BR401" s="143">
        <v>0</v>
      </c>
      <c r="BS401" s="143">
        <v>0</v>
      </c>
      <c r="BT401" s="143">
        <v>0</v>
      </c>
      <c r="BU401" s="143">
        <v>0</v>
      </c>
      <c r="BV401" s="143">
        <v>0</v>
      </c>
      <c r="BW401" s="143">
        <v>0</v>
      </c>
      <c r="BX401" s="143">
        <v>0</v>
      </c>
      <c r="BY401" s="143">
        <v>0</v>
      </c>
      <c r="CA401" s="143" t="e">
        <v>#REF!</v>
      </c>
      <c r="CB401" s="143">
        <v>0</v>
      </c>
    </row>
    <row r="402" spans="13:80" hidden="1" x14ac:dyDescent="0.3">
      <c r="M402" s="143">
        <v>0</v>
      </c>
      <c r="N402" s="143">
        <v>0</v>
      </c>
      <c r="O402" s="143">
        <v>0</v>
      </c>
      <c r="P402" s="143">
        <v>0</v>
      </c>
      <c r="Q402" s="143">
        <v>0</v>
      </c>
      <c r="R402" s="143">
        <v>0</v>
      </c>
      <c r="S402" s="143">
        <v>0</v>
      </c>
      <c r="T402" s="143">
        <v>0</v>
      </c>
      <c r="U402" s="143">
        <v>0</v>
      </c>
      <c r="V402" s="143">
        <v>0</v>
      </c>
      <c r="W402" s="143">
        <v>0</v>
      </c>
      <c r="X402" s="143">
        <v>0</v>
      </c>
      <c r="Y402" s="143">
        <v>0</v>
      </c>
      <c r="Z402" s="143">
        <v>0</v>
      </c>
      <c r="AA402" s="143">
        <v>0</v>
      </c>
      <c r="AB402" s="143">
        <v>0</v>
      </c>
      <c r="AC402" s="143">
        <v>0</v>
      </c>
      <c r="AD402" s="143">
        <v>0</v>
      </c>
      <c r="AE402" s="143">
        <v>0</v>
      </c>
      <c r="AF402" s="143">
        <v>0</v>
      </c>
      <c r="AG402" s="143">
        <v>0</v>
      </c>
      <c r="AH402" s="143">
        <v>0</v>
      </c>
      <c r="AI402" s="143">
        <v>0</v>
      </c>
      <c r="AJ402" s="143">
        <v>0</v>
      </c>
      <c r="AK402" s="143">
        <v>0</v>
      </c>
      <c r="AL402" s="143">
        <v>0</v>
      </c>
      <c r="AM402" s="143">
        <v>0</v>
      </c>
      <c r="AN402" s="143">
        <v>0</v>
      </c>
      <c r="AO402" s="143">
        <v>0</v>
      </c>
      <c r="AP402" s="143">
        <v>0</v>
      </c>
      <c r="AQ402" s="143">
        <v>0</v>
      </c>
      <c r="AR402" s="143">
        <v>0</v>
      </c>
      <c r="AS402" s="143">
        <v>0</v>
      </c>
      <c r="AT402" s="143">
        <v>0</v>
      </c>
      <c r="AU402" s="143">
        <v>0</v>
      </c>
      <c r="AV402" s="143">
        <v>0</v>
      </c>
      <c r="AW402" s="143">
        <v>0</v>
      </c>
      <c r="AX402" s="143">
        <v>0</v>
      </c>
      <c r="AY402" s="143">
        <v>0</v>
      </c>
      <c r="AZ402" s="143">
        <v>0</v>
      </c>
      <c r="BA402" s="143">
        <v>0</v>
      </c>
      <c r="BB402" s="143">
        <v>0</v>
      </c>
      <c r="BC402" s="143">
        <v>0</v>
      </c>
      <c r="BD402" s="143">
        <v>0</v>
      </c>
      <c r="BE402" s="143">
        <v>0</v>
      </c>
      <c r="BF402" s="143">
        <v>0</v>
      </c>
      <c r="BG402" s="143">
        <v>0</v>
      </c>
      <c r="BH402" s="143">
        <v>0</v>
      </c>
      <c r="BI402" s="143">
        <v>0</v>
      </c>
      <c r="BJ402" s="143">
        <v>0</v>
      </c>
      <c r="BK402" s="143">
        <v>0</v>
      </c>
      <c r="BL402" s="143">
        <v>0</v>
      </c>
      <c r="BM402" s="143">
        <v>0</v>
      </c>
      <c r="BN402" s="143">
        <v>0</v>
      </c>
      <c r="BO402" s="143">
        <v>0</v>
      </c>
      <c r="BP402" s="143">
        <v>0</v>
      </c>
      <c r="BQ402" s="143">
        <v>0</v>
      </c>
      <c r="BR402" s="143">
        <v>0</v>
      </c>
      <c r="BS402" s="143">
        <v>0</v>
      </c>
      <c r="BT402" s="143">
        <v>0</v>
      </c>
      <c r="BU402" s="143">
        <v>0</v>
      </c>
      <c r="BV402" s="143">
        <v>0</v>
      </c>
      <c r="BW402" s="143">
        <v>0</v>
      </c>
      <c r="BX402" s="143">
        <v>0</v>
      </c>
      <c r="BY402" s="143">
        <v>0</v>
      </c>
      <c r="CA402" s="143" t="e">
        <v>#REF!</v>
      </c>
      <c r="CB402" s="143">
        <v>0</v>
      </c>
    </row>
    <row r="403" spans="13:80" hidden="1" x14ac:dyDescent="0.3">
      <c r="M403" s="143">
        <v>0</v>
      </c>
      <c r="N403" s="143">
        <v>0</v>
      </c>
      <c r="O403" s="143">
        <v>0</v>
      </c>
      <c r="P403" s="143">
        <v>0</v>
      </c>
      <c r="Q403" s="143">
        <v>0</v>
      </c>
      <c r="R403" s="143">
        <v>0</v>
      </c>
      <c r="S403" s="143">
        <v>0</v>
      </c>
      <c r="T403" s="143">
        <v>0</v>
      </c>
      <c r="U403" s="143">
        <v>0</v>
      </c>
      <c r="V403" s="143">
        <v>0</v>
      </c>
      <c r="W403" s="143">
        <v>0</v>
      </c>
      <c r="X403" s="143">
        <v>0</v>
      </c>
      <c r="Y403" s="143">
        <v>0</v>
      </c>
      <c r="Z403" s="143">
        <v>0</v>
      </c>
      <c r="AA403" s="143">
        <v>0</v>
      </c>
      <c r="AB403" s="143">
        <v>0</v>
      </c>
      <c r="AC403" s="143">
        <v>0</v>
      </c>
      <c r="AD403" s="143">
        <v>0</v>
      </c>
      <c r="AE403" s="143">
        <v>0</v>
      </c>
      <c r="AF403" s="143">
        <v>0</v>
      </c>
      <c r="AG403" s="143">
        <v>0</v>
      </c>
      <c r="AH403" s="143">
        <v>0</v>
      </c>
      <c r="AI403" s="143">
        <v>0</v>
      </c>
      <c r="AJ403" s="143">
        <v>0</v>
      </c>
      <c r="AK403" s="143">
        <v>0</v>
      </c>
      <c r="AL403" s="143">
        <v>0</v>
      </c>
      <c r="AM403" s="143">
        <v>0</v>
      </c>
      <c r="AN403" s="143">
        <v>0</v>
      </c>
      <c r="AO403" s="143">
        <v>0</v>
      </c>
      <c r="AP403" s="143">
        <v>0</v>
      </c>
      <c r="AQ403" s="143">
        <v>0</v>
      </c>
      <c r="AR403" s="143">
        <v>0</v>
      </c>
      <c r="AS403" s="143">
        <v>0</v>
      </c>
      <c r="AT403" s="143">
        <v>0</v>
      </c>
      <c r="AU403" s="143">
        <v>0</v>
      </c>
      <c r="AV403" s="143">
        <v>0</v>
      </c>
      <c r="AW403" s="143">
        <v>0</v>
      </c>
      <c r="AX403" s="143">
        <v>0</v>
      </c>
      <c r="AY403" s="143">
        <v>0</v>
      </c>
      <c r="AZ403" s="143">
        <v>0</v>
      </c>
      <c r="BA403" s="143">
        <v>0</v>
      </c>
      <c r="BB403" s="143">
        <v>0</v>
      </c>
      <c r="BC403" s="143">
        <v>0</v>
      </c>
      <c r="BD403" s="143">
        <v>0</v>
      </c>
      <c r="BE403" s="143">
        <v>0</v>
      </c>
      <c r="BF403" s="143">
        <v>0</v>
      </c>
      <c r="BG403" s="143">
        <v>0</v>
      </c>
      <c r="BH403" s="143">
        <v>0</v>
      </c>
      <c r="BI403" s="143">
        <v>0</v>
      </c>
      <c r="BJ403" s="143">
        <v>0</v>
      </c>
      <c r="BK403" s="143">
        <v>0</v>
      </c>
      <c r="BL403" s="143">
        <v>0</v>
      </c>
      <c r="BM403" s="143">
        <v>0</v>
      </c>
      <c r="BN403" s="143">
        <v>0</v>
      </c>
      <c r="BO403" s="143">
        <v>0</v>
      </c>
      <c r="BP403" s="143">
        <v>0</v>
      </c>
      <c r="BQ403" s="143">
        <v>0</v>
      </c>
      <c r="BR403" s="143">
        <v>0</v>
      </c>
      <c r="BS403" s="143">
        <v>0</v>
      </c>
      <c r="BT403" s="143">
        <v>0</v>
      </c>
      <c r="BU403" s="143">
        <v>0</v>
      </c>
      <c r="BV403" s="143">
        <v>0</v>
      </c>
      <c r="BW403" s="143">
        <v>0</v>
      </c>
      <c r="BX403" s="143">
        <v>0</v>
      </c>
      <c r="BY403" s="143">
        <v>0</v>
      </c>
      <c r="CA403" s="143" t="e">
        <v>#REF!</v>
      </c>
      <c r="CB403" s="143">
        <v>0</v>
      </c>
    </row>
    <row r="404" spans="13:80" hidden="1" x14ac:dyDescent="0.3">
      <c r="M404" s="143">
        <v>0</v>
      </c>
      <c r="N404" s="143">
        <v>0</v>
      </c>
      <c r="O404" s="143">
        <v>0</v>
      </c>
      <c r="P404" s="143">
        <v>0</v>
      </c>
      <c r="Q404" s="143">
        <v>0</v>
      </c>
      <c r="R404" s="143">
        <v>0</v>
      </c>
      <c r="S404" s="143">
        <v>0</v>
      </c>
      <c r="T404" s="143">
        <v>0</v>
      </c>
      <c r="U404" s="143">
        <v>0</v>
      </c>
      <c r="V404" s="143">
        <v>0</v>
      </c>
      <c r="W404" s="143">
        <v>0</v>
      </c>
      <c r="X404" s="143">
        <v>0</v>
      </c>
      <c r="Y404" s="143">
        <v>0</v>
      </c>
      <c r="Z404" s="143">
        <v>0</v>
      </c>
      <c r="AA404" s="143">
        <v>0</v>
      </c>
      <c r="AB404" s="143">
        <v>0</v>
      </c>
      <c r="AC404" s="143">
        <v>0</v>
      </c>
      <c r="AD404" s="143">
        <v>0</v>
      </c>
      <c r="AE404" s="143">
        <v>0</v>
      </c>
      <c r="AF404" s="143">
        <v>0</v>
      </c>
      <c r="AG404" s="143">
        <v>0</v>
      </c>
      <c r="AH404" s="143">
        <v>0</v>
      </c>
      <c r="AI404" s="143">
        <v>0</v>
      </c>
      <c r="AJ404" s="143">
        <v>0</v>
      </c>
      <c r="AK404" s="143">
        <v>0</v>
      </c>
      <c r="AL404" s="143">
        <v>0</v>
      </c>
      <c r="AM404" s="143">
        <v>0</v>
      </c>
      <c r="AN404" s="143">
        <v>0</v>
      </c>
      <c r="AO404" s="143">
        <v>0</v>
      </c>
      <c r="AP404" s="143">
        <v>0</v>
      </c>
      <c r="AQ404" s="143">
        <v>0</v>
      </c>
      <c r="AR404" s="143">
        <v>0</v>
      </c>
      <c r="AS404" s="143">
        <v>0</v>
      </c>
      <c r="AT404" s="143">
        <v>0</v>
      </c>
      <c r="AU404" s="143">
        <v>0</v>
      </c>
      <c r="AV404" s="143">
        <v>0</v>
      </c>
      <c r="AW404" s="143">
        <v>0</v>
      </c>
      <c r="AX404" s="143">
        <v>0</v>
      </c>
      <c r="AY404" s="143">
        <v>0</v>
      </c>
      <c r="AZ404" s="143">
        <v>0</v>
      </c>
      <c r="BA404" s="143">
        <v>0</v>
      </c>
      <c r="BB404" s="143">
        <v>0</v>
      </c>
      <c r="BC404" s="143">
        <v>0</v>
      </c>
      <c r="BD404" s="143">
        <v>0</v>
      </c>
      <c r="BE404" s="143">
        <v>0</v>
      </c>
      <c r="BF404" s="143">
        <v>0</v>
      </c>
      <c r="BG404" s="143">
        <v>0</v>
      </c>
      <c r="BH404" s="143">
        <v>0</v>
      </c>
      <c r="BI404" s="143">
        <v>0</v>
      </c>
      <c r="BJ404" s="143">
        <v>0</v>
      </c>
      <c r="BK404" s="143">
        <v>0</v>
      </c>
      <c r="BL404" s="143">
        <v>0</v>
      </c>
      <c r="BM404" s="143">
        <v>0</v>
      </c>
      <c r="BN404" s="143">
        <v>0</v>
      </c>
      <c r="BO404" s="143">
        <v>0</v>
      </c>
      <c r="BP404" s="143">
        <v>0</v>
      </c>
      <c r="BQ404" s="143">
        <v>0</v>
      </c>
      <c r="BR404" s="143">
        <v>0</v>
      </c>
      <c r="BS404" s="143">
        <v>0</v>
      </c>
      <c r="BT404" s="143">
        <v>0</v>
      </c>
      <c r="BU404" s="143">
        <v>0</v>
      </c>
      <c r="BV404" s="143">
        <v>0</v>
      </c>
      <c r="BW404" s="143">
        <v>0</v>
      </c>
      <c r="BX404" s="143">
        <v>0</v>
      </c>
      <c r="BY404" s="143">
        <v>0</v>
      </c>
      <c r="CA404" s="143" t="e">
        <v>#REF!</v>
      </c>
      <c r="CB404" s="143">
        <v>0</v>
      </c>
    </row>
    <row r="405" spans="13:80" hidden="1" x14ac:dyDescent="0.3">
      <c r="M405" s="143">
        <v>0</v>
      </c>
      <c r="N405" s="143">
        <v>0</v>
      </c>
      <c r="O405" s="143">
        <v>0</v>
      </c>
      <c r="P405" s="143">
        <v>0</v>
      </c>
      <c r="Q405" s="143">
        <v>0</v>
      </c>
      <c r="R405" s="143">
        <v>0</v>
      </c>
      <c r="S405" s="143">
        <v>0</v>
      </c>
      <c r="T405" s="143">
        <v>0</v>
      </c>
      <c r="U405" s="143">
        <v>0</v>
      </c>
      <c r="V405" s="143">
        <v>0</v>
      </c>
      <c r="W405" s="143">
        <v>0</v>
      </c>
      <c r="X405" s="143">
        <v>0</v>
      </c>
      <c r="Y405" s="143">
        <v>0</v>
      </c>
      <c r="Z405" s="143">
        <v>0</v>
      </c>
      <c r="AA405" s="143">
        <v>0</v>
      </c>
      <c r="AB405" s="143">
        <v>0</v>
      </c>
      <c r="AC405" s="143">
        <v>0</v>
      </c>
      <c r="AD405" s="143">
        <v>0</v>
      </c>
      <c r="AE405" s="143">
        <v>0</v>
      </c>
      <c r="AF405" s="143">
        <v>0</v>
      </c>
      <c r="AG405" s="143">
        <v>0</v>
      </c>
      <c r="AH405" s="143">
        <v>0</v>
      </c>
      <c r="AI405" s="143">
        <v>0</v>
      </c>
      <c r="AJ405" s="143">
        <v>0</v>
      </c>
      <c r="AK405" s="143">
        <v>0</v>
      </c>
      <c r="AL405" s="143">
        <v>0</v>
      </c>
      <c r="AM405" s="143">
        <v>0</v>
      </c>
      <c r="AN405" s="143">
        <v>0</v>
      </c>
      <c r="AO405" s="143">
        <v>0</v>
      </c>
      <c r="AP405" s="143">
        <v>0</v>
      </c>
      <c r="AQ405" s="143">
        <v>0</v>
      </c>
      <c r="AR405" s="143">
        <v>0</v>
      </c>
      <c r="AS405" s="143">
        <v>0</v>
      </c>
      <c r="AT405" s="143">
        <v>0</v>
      </c>
      <c r="AU405" s="143">
        <v>0</v>
      </c>
      <c r="AV405" s="143">
        <v>0</v>
      </c>
      <c r="AW405" s="143">
        <v>0</v>
      </c>
      <c r="AX405" s="143">
        <v>0</v>
      </c>
      <c r="AY405" s="143">
        <v>0</v>
      </c>
      <c r="AZ405" s="143">
        <v>0</v>
      </c>
      <c r="BA405" s="143">
        <v>0</v>
      </c>
      <c r="BB405" s="143">
        <v>0</v>
      </c>
      <c r="BC405" s="143">
        <v>0</v>
      </c>
      <c r="BD405" s="143">
        <v>0</v>
      </c>
      <c r="BE405" s="143">
        <v>0</v>
      </c>
      <c r="BF405" s="143">
        <v>0</v>
      </c>
      <c r="BG405" s="143">
        <v>0</v>
      </c>
      <c r="BH405" s="143">
        <v>0</v>
      </c>
      <c r="BI405" s="143">
        <v>0</v>
      </c>
      <c r="BJ405" s="143">
        <v>0</v>
      </c>
      <c r="BK405" s="143">
        <v>0</v>
      </c>
      <c r="BL405" s="143">
        <v>0</v>
      </c>
      <c r="BM405" s="143">
        <v>0</v>
      </c>
      <c r="BN405" s="143">
        <v>0</v>
      </c>
      <c r="BO405" s="143">
        <v>0</v>
      </c>
      <c r="BP405" s="143">
        <v>0</v>
      </c>
      <c r="BQ405" s="143">
        <v>0</v>
      </c>
      <c r="BR405" s="143">
        <v>0</v>
      </c>
      <c r="BS405" s="143">
        <v>0</v>
      </c>
      <c r="BT405" s="143">
        <v>0</v>
      </c>
      <c r="BU405" s="143">
        <v>0</v>
      </c>
      <c r="BV405" s="143">
        <v>0</v>
      </c>
      <c r="BW405" s="143">
        <v>0</v>
      </c>
      <c r="BX405" s="143">
        <v>0</v>
      </c>
      <c r="BY405" s="143">
        <v>0</v>
      </c>
      <c r="CA405" s="143" t="e">
        <v>#REF!</v>
      </c>
      <c r="CB405" s="143">
        <v>0</v>
      </c>
    </row>
    <row r="406" spans="13:80" hidden="1" x14ac:dyDescent="0.3">
      <c r="M406" s="143">
        <v>0</v>
      </c>
      <c r="N406" s="143">
        <v>0</v>
      </c>
      <c r="O406" s="143">
        <v>0</v>
      </c>
      <c r="P406" s="143">
        <v>0</v>
      </c>
      <c r="Q406" s="143">
        <v>0</v>
      </c>
      <c r="R406" s="143">
        <v>0</v>
      </c>
      <c r="S406" s="143">
        <v>0</v>
      </c>
      <c r="T406" s="143">
        <v>0</v>
      </c>
      <c r="U406" s="143">
        <v>0</v>
      </c>
      <c r="V406" s="143">
        <v>0</v>
      </c>
      <c r="W406" s="143">
        <v>0</v>
      </c>
      <c r="X406" s="143">
        <v>0</v>
      </c>
      <c r="Y406" s="143">
        <v>0</v>
      </c>
      <c r="Z406" s="143">
        <v>0</v>
      </c>
      <c r="AA406" s="143">
        <v>0</v>
      </c>
      <c r="AB406" s="143">
        <v>0</v>
      </c>
      <c r="AC406" s="143">
        <v>0</v>
      </c>
      <c r="AD406" s="143">
        <v>0</v>
      </c>
      <c r="AE406" s="143">
        <v>0</v>
      </c>
      <c r="AF406" s="143">
        <v>0</v>
      </c>
      <c r="AG406" s="143">
        <v>0</v>
      </c>
      <c r="AH406" s="143">
        <v>0</v>
      </c>
      <c r="AI406" s="143">
        <v>0</v>
      </c>
      <c r="AJ406" s="143">
        <v>0</v>
      </c>
      <c r="AK406" s="143">
        <v>0</v>
      </c>
      <c r="AL406" s="143">
        <v>0</v>
      </c>
      <c r="AM406" s="143">
        <v>0</v>
      </c>
      <c r="AN406" s="143">
        <v>0</v>
      </c>
      <c r="AO406" s="143">
        <v>0</v>
      </c>
      <c r="AP406" s="143">
        <v>0</v>
      </c>
      <c r="AQ406" s="143">
        <v>0</v>
      </c>
      <c r="AR406" s="143">
        <v>0</v>
      </c>
      <c r="AS406" s="143">
        <v>0</v>
      </c>
      <c r="AT406" s="143">
        <v>0</v>
      </c>
      <c r="AU406" s="143">
        <v>0</v>
      </c>
      <c r="AV406" s="143">
        <v>0</v>
      </c>
      <c r="AW406" s="143">
        <v>0</v>
      </c>
      <c r="AX406" s="143">
        <v>0</v>
      </c>
      <c r="AY406" s="143">
        <v>0</v>
      </c>
      <c r="AZ406" s="143">
        <v>0</v>
      </c>
      <c r="BA406" s="143">
        <v>0</v>
      </c>
      <c r="BB406" s="143">
        <v>0</v>
      </c>
      <c r="BC406" s="143">
        <v>0</v>
      </c>
      <c r="BD406" s="143">
        <v>0</v>
      </c>
      <c r="BE406" s="143">
        <v>0</v>
      </c>
      <c r="BF406" s="143">
        <v>0</v>
      </c>
      <c r="BG406" s="143">
        <v>0</v>
      </c>
      <c r="BH406" s="143">
        <v>0</v>
      </c>
      <c r="BI406" s="143">
        <v>0</v>
      </c>
      <c r="BJ406" s="143">
        <v>0</v>
      </c>
      <c r="BK406" s="143">
        <v>0</v>
      </c>
      <c r="BL406" s="143">
        <v>0</v>
      </c>
      <c r="BM406" s="143">
        <v>0</v>
      </c>
      <c r="BN406" s="143">
        <v>0</v>
      </c>
      <c r="BO406" s="143">
        <v>0</v>
      </c>
      <c r="BP406" s="143">
        <v>0</v>
      </c>
      <c r="BQ406" s="143">
        <v>0</v>
      </c>
      <c r="BR406" s="143">
        <v>0</v>
      </c>
      <c r="BS406" s="143">
        <v>0</v>
      </c>
      <c r="BT406" s="143">
        <v>0</v>
      </c>
      <c r="BU406" s="143">
        <v>0</v>
      </c>
      <c r="BV406" s="143">
        <v>0</v>
      </c>
      <c r="BW406" s="143">
        <v>0</v>
      </c>
      <c r="BX406" s="143">
        <v>0</v>
      </c>
      <c r="BY406" s="143">
        <v>0</v>
      </c>
      <c r="CA406" s="143" t="e">
        <v>#REF!</v>
      </c>
      <c r="CB406" s="143">
        <v>0</v>
      </c>
    </row>
    <row r="407" spans="13:80" hidden="1" x14ac:dyDescent="0.3">
      <c r="M407" s="143">
        <v>0</v>
      </c>
      <c r="N407" s="143">
        <v>0</v>
      </c>
      <c r="O407" s="143">
        <v>0</v>
      </c>
      <c r="P407" s="143">
        <v>0</v>
      </c>
      <c r="Q407" s="143">
        <v>0</v>
      </c>
      <c r="R407" s="143">
        <v>0</v>
      </c>
      <c r="S407" s="143">
        <v>0</v>
      </c>
      <c r="T407" s="143">
        <v>0</v>
      </c>
      <c r="U407" s="143">
        <v>0</v>
      </c>
      <c r="V407" s="143">
        <v>0</v>
      </c>
      <c r="W407" s="143">
        <v>0</v>
      </c>
      <c r="X407" s="143">
        <v>0</v>
      </c>
      <c r="Y407" s="143">
        <v>0</v>
      </c>
      <c r="Z407" s="143">
        <v>0</v>
      </c>
      <c r="AA407" s="143">
        <v>0</v>
      </c>
      <c r="AB407" s="143">
        <v>0</v>
      </c>
      <c r="AC407" s="143">
        <v>0</v>
      </c>
      <c r="AD407" s="143">
        <v>0</v>
      </c>
      <c r="AE407" s="143">
        <v>0</v>
      </c>
      <c r="AF407" s="143">
        <v>0</v>
      </c>
      <c r="AG407" s="143">
        <v>0</v>
      </c>
      <c r="AH407" s="143">
        <v>0</v>
      </c>
      <c r="AI407" s="143">
        <v>0</v>
      </c>
      <c r="AJ407" s="143">
        <v>0</v>
      </c>
      <c r="AK407" s="143">
        <v>0</v>
      </c>
      <c r="AL407" s="143">
        <v>0</v>
      </c>
      <c r="AM407" s="143">
        <v>0</v>
      </c>
      <c r="AN407" s="143">
        <v>0</v>
      </c>
      <c r="AO407" s="143">
        <v>0</v>
      </c>
      <c r="AP407" s="143">
        <v>0</v>
      </c>
      <c r="AQ407" s="143">
        <v>0</v>
      </c>
      <c r="AR407" s="143">
        <v>0</v>
      </c>
      <c r="AS407" s="143">
        <v>0</v>
      </c>
      <c r="AT407" s="143">
        <v>0</v>
      </c>
      <c r="AU407" s="143">
        <v>0</v>
      </c>
      <c r="AV407" s="143">
        <v>0</v>
      </c>
      <c r="AW407" s="143">
        <v>0</v>
      </c>
      <c r="AX407" s="143">
        <v>0</v>
      </c>
      <c r="AY407" s="143">
        <v>0</v>
      </c>
      <c r="AZ407" s="143">
        <v>0</v>
      </c>
      <c r="BA407" s="143">
        <v>0</v>
      </c>
      <c r="BB407" s="143">
        <v>0</v>
      </c>
      <c r="BC407" s="143">
        <v>0</v>
      </c>
      <c r="BD407" s="143">
        <v>0</v>
      </c>
      <c r="BE407" s="143">
        <v>0</v>
      </c>
      <c r="BF407" s="143">
        <v>0</v>
      </c>
      <c r="BG407" s="143">
        <v>0</v>
      </c>
      <c r="BH407" s="143">
        <v>0</v>
      </c>
      <c r="BI407" s="143">
        <v>0</v>
      </c>
      <c r="BJ407" s="143">
        <v>0</v>
      </c>
      <c r="BK407" s="143">
        <v>0</v>
      </c>
      <c r="BL407" s="143">
        <v>0</v>
      </c>
      <c r="BM407" s="143">
        <v>0</v>
      </c>
      <c r="BN407" s="143">
        <v>0</v>
      </c>
      <c r="BO407" s="143">
        <v>0</v>
      </c>
      <c r="BP407" s="143">
        <v>0</v>
      </c>
      <c r="BQ407" s="143">
        <v>0</v>
      </c>
      <c r="BR407" s="143">
        <v>0</v>
      </c>
      <c r="BS407" s="143">
        <v>0</v>
      </c>
      <c r="BT407" s="143">
        <v>0</v>
      </c>
      <c r="BU407" s="143">
        <v>0</v>
      </c>
      <c r="BV407" s="143">
        <v>0</v>
      </c>
      <c r="BW407" s="143">
        <v>0</v>
      </c>
      <c r="BX407" s="143">
        <v>0</v>
      </c>
      <c r="BY407" s="143">
        <v>0</v>
      </c>
      <c r="CA407" s="143" t="e">
        <v>#REF!</v>
      </c>
      <c r="CB407" s="143">
        <v>0</v>
      </c>
    </row>
    <row r="408" spans="13:80" hidden="1" x14ac:dyDescent="0.3">
      <c r="M408" s="143">
        <v>0</v>
      </c>
      <c r="N408" s="143">
        <v>0</v>
      </c>
      <c r="O408" s="143">
        <v>0</v>
      </c>
      <c r="P408" s="143">
        <v>0</v>
      </c>
      <c r="Q408" s="143">
        <v>0</v>
      </c>
      <c r="R408" s="143">
        <v>0</v>
      </c>
      <c r="S408" s="143">
        <v>0</v>
      </c>
      <c r="T408" s="143">
        <v>0</v>
      </c>
      <c r="U408" s="143">
        <v>0</v>
      </c>
      <c r="V408" s="143">
        <v>0</v>
      </c>
      <c r="W408" s="143">
        <v>0</v>
      </c>
      <c r="X408" s="143">
        <v>0</v>
      </c>
      <c r="Y408" s="143">
        <v>0</v>
      </c>
      <c r="Z408" s="143">
        <v>0</v>
      </c>
      <c r="AA408" s="143">
        <v>0</v>
      </c>
      <c r="AB408" s="143">
        <v>0</v>
      </c>
      <c r="AC408" s="143">
        <v>0</v>
      </c>
      <c r="AD408" s="143">
        <v>0</v>
      </c>
      <c r="AE408" s="143">
        <v>0</v>
      </c>
      <c r="AF408" s="143">
        <v>0</v>
      </c>
      <c r="AG408" s="143">
        <v>0</v>
      </c>
      <c r="AH408" s="143">
        <v>0</v>
      </c>
      <c r="AI408" s="143">
        <v>0</v>
      </c>
      <c r="AJ408" s="143">
        <v>0</v>
      </c>
      <c r="AK408" s="143">
        <v>0</v>
      </c>
      <c r="AL408" s="143">
        <v>0</v>
      </c>
      <c r="AM408" s="143">
        <v>0</v>
      </c>
      <c r="AN408" s="143">
        <v>0</v>
      </c>
      <c r="AO408" s="143">
        <v>0</v>
      </c>
      <c r="AP408" s="143">
        <v>0</v>
      </c>
      <c r="AQ408" s="143">
        <v>0</v>
      </c>
      <c r="AR408" s="143">
        <v>0</v>
      </c>
      <c r="AS408" s="143">
        <v>0</v>
      </c>
      <c r="AT408" s="143">
        <v>0</v>
      </c>
      <c r="AU408" s="143">
        <v>0</v>
      </c>
      <c r="AV408" s="143">
        <v>0</v>
      </c>
      <c r="AW408" s="143">
        <v>0</v>
      </c>
      <c r="AX408" s="143">
        <v>0</v>
      </c>
      <c r="AY408" s="143">
        <v>0</v>
      </c>
      <c r="AZ408" s="143">
        <v>0</v>
      </c>
      <c r="BA408" s="143">
        <v>0</v>
      </c>
      <c r="BB408" s="143">
        <v>0</v>
      </c>
      <c r="BC408" s="143">
        <v>0</v>
      </c>
      <c r="BD408" s="143">
        <v>0</v>
      </c>
      <c r="BE408" s="143">
        <v>0</v>
      </c>
      <c r="BF408" s="143">
        <v>0</v>
      </c>
      <c r="BG408" s="143">
        <v>0</v>
      </c>
      <c r="BH408" s="143">
        <v>0</v>
      </c>
      <c r="BI408" s="143">
        <v>0</v>
      </c>
      <c r="BJ408" s="143">
        <v>0</v>
      </c>
      <c r="BK408" s="143">
        <v>0</v>
      </c>
      <c r="BL408" s="143">
        <v>0</v>
      </c>
      <c r="BM408" s="143">
        <v>0</v>
      </c>
      <c r="BN408" s="143">
        <v>0</v>
      </c>
      <c r="BO408" s="143">
        <v>0</v>
      </c>
      <c r="BP408" s="143">
        <v>0</v>
      </c>
      <c r="BQ408" s="143">
        <v>0</v>
      </c>
      <c r="BR408" s="143">
        <v>0</v>
      </c>
      <c r="BS408" s="143">
        <v>0</v>
      </c>
      <c r="BT408" s="143">
        <v>0</v>
      </c>
      <c r="BU408" s="143">
        <v>0</v>
      </c>
      <c r="BV408" s="143">
        <v>0</v>
      </c>
      <c r="BW408" s="143">
        <v>0</v>
      </c>
      <c r="BX408" s="143">
        <v>0</v>
      </c>
      <c r="BY408" s="143">
        <v>0</v>
      </c>
      <c r="CA408" s="143" t="e">
        <v>#REF!</v>
      </c>
      <c r="CB408" s="143">
        <v>0</v>
      </c>
    </row>
    <row r="409" spans="13:80" hidden="1" x14ac:dyDescent="0.3">
      <c r="M409" s="143">
        <v>0</v>
      </c>
      <c r="N409" s="143">
        <v>0</v>
      </c>
      <c r="O409" s="143">
        <v>0</v>
      </c>
      <c r="P409" s="143">
        <v>0</v>
      </c>
      <c r="Q409" s="143">
        <v>0</v>
      </c>
      <c r="R409" s="143">
        <v>0</v>
      </c>
      <c r="S409" s="143">
        <v>0</v>
      </c>
      <c r="T409" s="143">
        <v>0</v>
      </c>
      <c r="U409" s="143">
        <v>0</v>
      </c>
      <c r="V409" s="143">
        <v>0</v>
      </c>
      <c r="W409" s="143">
        <v>0</v>
      </c>
      <c r="X409" s="143">
        <v>0</v>
      </c>
      <c r="Y409" s="143">
        <v>0</v>
      </c>
      <c r="Z409" s="143">
        <v>0</v>
      </c>
      <c r="AA409" s="143">
        <v>0</v>
      </c>
      <c r="AB409" s="143">
        <v>0</v>
      </c>
      <c r="AC409" s="143">
        <v>0</v>
      </c>
      <c r="AD409" s="143">
        <v>0</v>
      </c>
      <c r="AE409" s="143">
        <v>0</v>
      </c>
      <c r="AF409" s="143">
        <v>0</v>
      </c>
      <c r="AG409" s="143">
        <v>0</v>
      </c>
      <c r="AH409" s="143">
        <v>0</v>
      </c>
      <c r="AI409" s="143">
        <v>0</v>
      </c>
      <c r="AJ409" s="143">
        <v>0</v>
      </c>
      <c r="AK409" s="143">
        <v>0</v>
      </c>
      <c r="AL409" s="143">
        <v>0</v>
      </c>
      <c r="AM409" s="143">
        <v>0</v>
      </c>
      <c r="AN409" s="143">
        <v>0</v>
      </c>
      <c r="AO409" s="143">
        <v>0</v>
      </c>
      <c r="AP409" s="143">
        <v>0</v>
      </c>
      <c r="AQ409" s="143">
        <v>0</v>
      </c>
      <c r="AR409" s="143">
        <v>0</v>
      </c>
      <c r="AS409" s="143">
        <v>0</v>
      </c>
      <c r="AT409" s="143">
        <v>0</v>
      </c>
      <c r="AU409" s="143">
        <v>0</v>
      </c>
      <c r="AV409" s="143">
        <v>0</v>
      </c>
      <c r="AW409" s="143">
        <v>0</v>
      </c>
      <c r="AX409" s="143">
        <v>0</v>
      </c>
      <c r="AY409" s="143">
        <v>0</v>
      </c>
      <c r="AZ409" s="143">
        <v>0</v>
      </c>
      <c r="BA409" s="143">
        <v>0</v>
      </c>
      <c r="BB409" s="143">
        <v>0</v>
      </c>
      <c r="BC409" s="143">
        <v>0</v>
      </c>
      <c r="BD409" s="143">
        <v>0</v>
      </c>
      <c r="BE409" s="143">
        <v>0</v>
      </c>
      <c r="BF409" s="143">
        <v>0</v>
      </c>
      <c r="BG409" s="143">
        <v>0</v>
      </c>
      <c r="BH409" s="143">
        <v>0</v>
      </c>
      <c r="BI409" s="143">
        <v>0</v>
      </c>
      <c r="BJ409" s="143">
        <v>0</v>
      </c>
      <c r="BK409" s="143">
        <v>0</v>
      </c>
      <c r="BL409" s="143">
        <v>0</v>
      </c>
      <c r="BM409" s="143">
        <v>0</v>
      </c>
      <c r="BN409" s="143">
        <v>0</v>
      </c>
      <c r="BO409" s="143">
        <v>0</v>
      </c>
      <c r="BP409" s="143">
        <v>0</v>
      </c>
      <c r="BQ409" s="143">
        <v>0</v>
      </c>
      <c r="BR409" s="143">
        <v>0</v>
      </c>
      <c r="BS409" s="143">
        <v>0</v>
      </c>
      <c r="BT409" s="143">
        <v>0</v>
      </c>
      <c r="BU409" s="143">
        <v>0</v>
      </c>
      <c r="BV409" s="143">
        <v>0</v>
      </c>
      <c r="BW409" s="143">
        <v>0</v>
      </c>
      <c r="BX409" s="143">
        <v>0</v>
      </c>
      <c r="BY409" s="143">
        <v>0</v>
      </c>
      <c r="CA409" s="143" t="e">
        <v>#REF!</v>
      </c>
      <c r="CB409" s="143">
        <v>0</v>
      </c>
    </row>
    <row r="410" spans="13:80" hidden="1" x14ac:dyDescent="0.3">
      <c r="M410" s="143">
        <v>0</v>
      </c>
      <c r="N410" s="143">
        <v>0</v>
      </c>
      <c r="O410" s="143">
        <v>0</v>
      </c>
      <c r="P410" s="143">
        <v>0</v>
      </c>
      <c r="Q410" s="143">
        <v>0</v>
      </c>
      <c r="R410" s="143">
        <v>0</v>
      </c>
      <c r="S410" s="143">
        <v>0</v>
      </c>
      <c r="T410" s="143">
        <v>0</v>
      </c>
      <c r="U410" s="143">
        <v>0</v>
      </c>
      <c r="V410" s="143">
        <v>0</v>
      </c>
      <c r="W410" s="143">
        <v>0</v>
      </c>
      <c r="X410" s="143">
        <v>0</v>
      </c>
      <c r="Y410" s="143">
        <v>0</v>
      </c>
      <c r="Z410" s="143">
        <v>0</v>
      </c>
      <c r="AA410" s="143">
        <v>0</v>
      </c>
      <c r="AB410" s="143">
        <v>0</v>
      </c>
      <c r="AC410" s="143">
        <v>0</v>
      </c>
      <c r="AD410" s="143">
        <v>0</v>
      </c>
      <c r="AE410" s="143">
        <v>0</v>
      </c>
      <c r="AF410" s="143">
        <v>0</v>
      </c>
      <c r="AG410" s="143">
        <v>0</v>
      </c>
      <c r="AH410" s="143">
        <v>0</v>
      </c>
      <c r="AI410" s="143">
        <v>0</v>
      </c>
      <c r="AJ410" s="143">
        <v>0</v>
      </c>
      <c r="AK410" s="143">
        <v>0</v>
      </c>
      <c r="AL410" s="143">
        <v>0</v>
      </c>
      <c r="AM410" s="143">
        <v>0</v>
      </c>
      <c r="AN410" s="143">
        <v>0</v>
      </c>
      <c r="AO410" s="143">
        <v>0</v>
      </c>
      <c r="AP410" s="143">
        <v>0</v>
      </c>
      <c r="AQ410" s="143">
        <v>0</v>
      </c>
      <c r="AR410" s="143">
        <v>0</v>
      </c>
      <c r="AS410" s="143">
        <v>0</v>
      </c>
      <c r="AT410" s="143">
        <v>0</v>
      </c>
      <c r="AU410" s="143">
        <v>0</v>
      </c>
      <c r="AV410" s="143">
        <v>0</v>
      </c>
      <c r="AW410" s="143">
        <v>0</v>
      </c>
      <c r="AX410" s="143">
        <v>0</v>
      </c>
      <c r="AY410" s="143">
        <v>0</v>
      </c>
      <c r="AZ410" s="143">
        <v>0</v>
      </c>
      <c r="BA410" s="143">
        <v>0</v>
      </c>
      <c r="BB410" s="143">
        <v>0</v>
      </c>
      <c r="BC410" s="143">
        <v>0</v>
      </c>
      <c r="BD410" s="143">
        <v>0</v>
      </c>
      <c r="BE410" s="143">
        <v>0</v>
      </c>
      <c r="BF410" s="143">
        <v>0</v>
      </c>
      <c r="BG410" s="143">
        <v>0</v>
      </c>
      <c r="BH410" s="143">
        <v>0</v>
      </c>
      <c r="BI410" s="143">
        <v>0</v>
      </c>
      <c r="BJ410" s="143">
        <v>0</v>
      </c>
      <c r="BK410" s="143">
        <v>0</v>
      </c>
      <c r="BL410" s="143">
        <v>0</v>
      </c>
      <c r="BM410" s="143">
        <v>0</v>
      </c>
      <c r="BN410" s="143">
        <v>0</v>
      </c>
      <c r="BO410" s="143">
        <v>0</v>
      </c>
      <c r="BP410" s="143">
        <v>0</v>
      </c>
      <c r="BQ410" s="143">
        <v>0</v>
      </c>
      <c r="BR410" s="143">
        <v>0</v>
      </c>
      <c r="BS410" s="143">
        <v>0</v>
      </c>
      <c r="BT410" s="143">
        <v>0</v>
      </c>
      <c r="BU410" s="143">
        <v>0</v>
      </c>
      <c r="BV410" s="143">
        <v>0</v>
      </c>
      <c r="BW410" s="143">
        <v>0</v>
      </c>
      <c r="BX410" s="143">
        <v>0</v>
      </c>
      <c r="BY410" s="143">
        <v>0</v>
      </c>
      <c r="CA410" s="143" t="e">
        <v>#REF!</v>
      </c>
      <c r="CB410" s="143">
        <v>0</v>
      </c>
    </row>
    <row r="411" spans="13:80" hidden="1" x14ac:dyDescent="0.3">
      <c r="M411" s="143">
        <v>0</v>
      </c>
      <c r="N411" s="143">
        <v>0</v>
      </c>
      <c r="O411" s="143">
        <v>0</v>
      </c>
      <c r="P411" s="143">
        <v>0</v>
      </c>
      <c r="Q411" s="143">
        <v>0</v>
      </c>
      <c r="R411" s="143">
        <v>0</v>
      </c>
      <c r="S411" s="143">
        <v>0</v>
      </c>
      <c r="T411" s="143">
        <v>0</v>
      </c>
      <c r="U411" s="143">
        <v>0</v>
      </c>
      <c r="V411" s="143">
        <v>0</v>
      </c>
      <c r="W411" s="143">
        <v>0</v>
      </c>
      <c r="X411" s="143">
        <v>0</v>
      </c>
      <c r="Y411" s="143">
        <v>0</v>
      </c>
      <c r="Z411" s="143">
        <v>0</v>
      </c>
      <c r="AA411" s="143">
        <v>0</v>
      </c>
      <c r="AB411" s="143">
        <v>0</v>
      </c>
      <c r="AC411" s="143">
        <v>0</v>
      </c>
      <c r="AD411" s="143">
        <v>0</v>
      </c>
      <c r="AE411" s="143">
        <v>0</v>
      </c>
      <c r="AF411" s="143">
        <v>0</v>
      </c>
      <c r="AG411" s="143">
        <v>0</v>
      </c>
      <c r="AH411" s="143">
        <v>0</v>
      </c>
      <c r="AI411" s="143">
        <v>0</v>
      </c>
      <c r="AJ411" s="143">
        <v>0</v>
      </c>
      <c r="AK411" s="143">
        <v>0</v>
      </c>
      <c r="AL411" s="143">
        <v>0</v>
      </c>
      <c r="AM411" s="143">
        <v>0</v>
      </c>
      <c r="AN411" s="143">
        <v>0</v>
      </c>
      <c r="AO411" s="143">
        <v>0</v>
      </c>
      <c r="AP411" s="143">
        <v>0</v>
      </c>
      <c r="AQ411" s="143">
        <v>0</v>
      </c>
      <c r="AR411" s="143">
        <v>0</v>
      </c>
      <c r="AS411" s="143">
        <v>0</v>
      </c>
      <c r="AT411" s="143">
        <v>0</v>
      </c>
      <c r="AU411" s="143">
        <v>0</v>
      </c>
      <c r="AV411" s="143">
        <v>0</v>
      </c>
      <c r="AW411" s="143">
        <v>0</v>
      </c>
      <c r="AX411" s="143">
        <v>0</v>
      </c>
      <c r="AY411" s="143">
        <v>0</v>
      </c>
      <c r="AZ411" s="143">
        <v>0</v>
      </c>
      <c r="BA411" s="143">
        <v>0</v>
      </c>
      <c r="BB411" s="143">
        <v>0</v>
      </c>
      <c r="BC411" s="143">
        <v>0</v>
      </c>
      <c r="BD411" s="143">
        <v>0</v>
      </c>
      <c r="BE411" s="143">
        <v>0</v>
      </c>
      <c r="BF411" s="143">
        <v>0</v>
      </c>
      <c r="BG411" s="143">
        <v>0</v>
      </c>
      <c r="BH411" s="143">
        <v>0</v>
      </c>
      <c r="BI411" s="143">
        <v>0</v>
      </c>
      <c r="BJ411" s="143">
        <v>0</v>
      </c>
      <c r="BK411" s="143">
        <v>0</v>
      </c>
      <c r="BL411" s="143">
        <v>0</v>
      </c>
      <c r="BM411" s="143">
        <v>0</v>
      </c>
      <c r="BN411" s="143">
        <v>0</v>
      </c>
      <c r="BO411" s="143">
        <v>0</v>
      </c>
      <c r="BP411" s="143">
        <v>0</v>
      </c>
      <c r="BQ411" s="143">
        <v>0</v>
      </c>
      <c r="BR411" s="143">
        <v>0</v>
      </c>
      <c r="BS411" s="143">
        <v>0</v>
      </c>
      <c r="BT411" s="143">
        <v>0</v>
      </c>
      <c r="BU411" s="143">
        <v>0</v>
      </c>
      <c r="BV411" s="143">
        <v>0</v>
      </c>
      <c r="BW411" s="143">
        <v>0</v>
      </c>
      <c r="BX411" s="143">
        <v>0</v>
      </c>
      <c r="BY411" s="143">
        <v>0</v>
      </c>
      <c r="CA411" s="143" t="e">
        <v>#REF!</v>
      </c>
      <c r="CB411" s="143">
        <v>0</v>
      </c>
    </row>
    <row r="412" spans="13:80" hidden="1" x14ac:dyDescent="0.3">
      <c r="M412" s="143">
        <v>0</v>
      </c>
      <c r="N412" s="143">
        <v>0</v>
      </c>
      <c r="O412" s="143">
        <v>0</v>
      </c>
      <c r="P412" s="143">
        <v>0</v>
      </c>
      <c r="Q412" s="143">
        <v>0</v>
      </c>
      <c r="R412" s="143">
        <v>0</v>
      </c>
      <c r="S412" s="143">
        <v>0</v>
      </c>
      <c r="T412" s="143">
        <v>0</v>
      </c>
      <c r="U412" s="143">
        <v>0</v>
      </c>
      <c r="V412" s="143">
        <v>0</v>
      </c>
      <c r="W412" s="143">
        <v>0</v>
      </c>
      <c r="X412" s="143">
        <v>0</v>
      </c>
      <c r="Y412" s="143">
        <v>0</v>
      </c>
      <c r="Z412" s="143">
        <v>0</v>
      </c>
      <c r="AA412" s="143">
        <v>0</v>
      </c>
      <c r="AB412" s="143">
        <v>0</v>
      </c>
      <c r="AC412" s="143">
        <v>0</v>
      </c>
      <c r="AD412" s="143">
        <v>0</v>
      </c>
      <c r="AE412" s="143">
        <v>0</v>
      </c>
      <c r="AF412" s="143">
        <v>0</v>
      </c>
      <c r="AG412" s="143">
        <v>0</v>
      </c>
      <c r="AH412" s="143">
        <v>0</v>
      </c>
      <c r="AI412" s="143">
        <v>0</v>
      </c>
      <c r="AJ412" s="143">
        <v>0</v>
      </c>
      <c r="AK412" s="143">
        <v>0</v>
      </c>
      <c r="AL412" s="143">
        <v>0</v>
      </c>
      <c r="AM412" s="143">
        <v>0</v>
      </c>
      <c r="AN412" s="143">
        <v>0</v>
      </c>
      <c r="AO412" s="143">
        <v>0</v>
      </c>
      <c r="AP412" s="143">
        <v>0</v>
      </c>
      <c r="AQ412" s="143">
        <v>0</v>
      </c>
      <c r="AR412" s="143">
        <v>0</v>
      </c>
      <c r="AS412" s="143">
        <v>0</v>
      </c>
      <c r="AT412" s="143">
        <v>0</v>
      </c>
      <c r="AU412" s="143">
        <v>0</v>
      </c>
      <c r="AV412" s="143">
        <v>0</v>
      </c>
      <c r="AW412" s="143">
        <v>0</v>
      </c>
      <c r="AX412" s="143">
        <v>0</v>
      </c>
      <c r="AY412" s="143">
        <v>0</v>
      </c>
      <c r="AZ412" s="143">
        <v>0</v>
      </c>
      <c r="BA412" s="143">
        <v>0</v>
      </c>
      <c r="BB412" s="143">
        <v>0</v>
      </c>
      <c r="BC412" s="143">
        <v>0</v>
      </c>
      <c r="BD412" s="143">
        <v>0</v>
      </c>
      <c r="BE412" s="143">
        <v>0</v>
      </c>
      <c r="BF412" s="143">
        <v>0</v>
      </c>
      <c r="BG412" s="143">
        <v>0</v>
      </c>
      <c r="BH412" s="143">
        <v>0</v>
      </c>
      <c r="BI412" s="143">
        <v>0</v>
      </c>
      <c r="BJ412" s="143">
        <v>0</v>
      </c>
      <c r="BK412" s="143">
        <v>0</v>
      </c>
      <c r="BL412" s="143">
        <v>0</v>
      </c>
      <c r="BM412" s="143">
        <v>0</v>
      </c>
      <c r="BN412" s="143">
        <v>0</v>
      </c>
      <c r="BO412" s="143">
        <v>0</v>
      </c>
      <c r="BP412" s="143">
        <v>0</v>
      </c>
      <c r="BQ412" s="143">
        <v>0</v>
      </c>
      <c r="BR412" s="143">
        <v>0</v>
      </c>
      <c r="BS412" s="143">
        <v>0</v>
      </c>
      <c r="BT412" s="143">
        <v>0</v>
      </c>
      <c r="BU412" s="143">
        <v>0</v>
      </c>
      <c r="BV412" s="143">
        <v>0</v>
      </c>
      <c r="BW412" s="143">
        <v>0</v>
      </c>
      <c r="BX412" s="143">
        <v>0</v>
      </c>
      <c r="BY412" s="143">
        <v>0</v>
      </c>
      <c r="CA412" s="143" t="e">
        <v>#REF!</v>
      </c>
      <c r="CB412" s="143">
        <v>0</v>
      </c>
    </row>
    <row r="413" spans="13:80" hidden="1" x14ac:dyDescent="0.3">
      <c r="M413" s="143">
        <v>0</v>
      </c>
      <c r="N413" s="143">
        <v>0</v>
      </c>
      <c r="O413" s="143">
        <v>0</v>
      </c>
      <c r="P413" s="143">
        <v>0</v>
      </c>
      <c r="Q413" s="143">
        <v>0</v>
      </c>
      <c r="R413" s="143">
        <v>0</v>
      </c>
      <c r="S413" s="143">
        <v>0</v>
      </c>
      <c r="T413" s="143">
        <v>0</v>
      </c>
      <c r="U413" s="143">
        <v>0</v>
      </c>
      <c r="V413" s="143">
        <v>0</v>
      </c>
      <c r="W413" s="143">
        <v>0</v>
      </c>
      <c r="X413" s="143">
        <v>0</v>
      </c>
      <c r="Y413" s="143">
        <v>0</v>
      </c>
      <c r="Z413" s="143">
        <v>0</v>
      </c>
      <c r="AA413" s="143">
        <v>0</v>
      </c>
      <c r="AB413" s="143">
        <v>0</v>
      </c>
      <c r="AC413" s="143">
        <v>0</v>
      </c>
      <c r="AD413" s="143">
        <v>0</v>
      </c>
      <c r="AE413" s="143">
        <v>0</v>
      </c>
      <c r="AF413" s="143">
        <v>0</v>
      </c>
      <c r="AG413" s="143">
        <v>0</v>
      </c>
      <c r="AH413" s="143">
        <v>0</v>
      </c>
      <c r="AI413" s="143">
        <v>0</v>
      </c>
      <c r="AJ413" s="143">
        <v>0</v>
      </c>
      <c r="AK413" s="143">
        <v>0</v>
      </c>
      <c r="AL413" s="143">
        <v>0</v>
      </c>
      <c r="AM413" s="143">
        <v>0</v>
      </c>
      <c r="AN413" s="143">
        <v>0</v>
      </c>
      <c r="AO413" s="143">
        <v>0</v>
      </c>
      <c r="AP413" s="143">
        <v>0</v>
      </c>
      <c r="AQ413" s="143">
        <v>0</v>
      </c>
      <c r="AR413" s="143">
        <v>0</v>
      </c>
      <c r="AS413" s="143">
        <v>0</v>
      </c>
      <c r="AT413" s="143">
        <v>0</v>
      </c>
      <c r="AU413" s="143">
        <v>0</v>
      </c>
      <c r="AV413" s="143">
        <v>0</v>
      </c>
      <c r="AW413" s="143">
        <v>0</v>
      </c>
      <c r="AX413" s="143">
        <v>0</v>
      </c>
      <c r="AY413" s="143">
        <v>0</v>
      </c>
      <c r="AZ413" s="143">
        <v>0</v>
      </c>
      <c r="BA413" s="143">
        <v>0</v>
      </c>
      <c r="BB413" s="143">
        <v>0</v>
      </c>
      <c r="BC413" s="143">
        <v>0</v>
      </c>
      <c r="BD413" s="143">
        <v>0</v>
      </c>
      <c r="BE413" s="143">
        <v>0</v>
      </c>
      <c r="BF413" s="143">
        <v>0</v>
      </c>
      <c r="BG413" s="143">
        <v>0</v>
      </c>
      <c r="BH413" s="143">
        <v>0</v>
      </c>
      <c r="BI413" s="143">
        <v>0</v>
      </c>
      <c r="BJ413" s="143">
        <v>0</v>
      </c>
      <c r="BK413" s="143">
        <v>0</v>
      </c>
      <c r="BL413" s="143">
        <v>0</v>
      </c>
      <c r="BM413" s="143">
        <v>0</v>
      </c>
      <c r="BN413" s="143">
        <v>0</v>
      </c>
      <c r="BO413" s="143">
        <v>0</v>
      </c>
      <c r="BP413" s="143">
        <v>0</v>
      </c>
      <c r="BQ413" s="143">
        <v>0</v>
      </c>
      <c r="BR413" s="143">
        <v>0</v>
      </c>
      <c r="BS413" s="143">
        <v>0</v>
      </c>
      <c r="BT413" s="143">
        <v>0</v>
      </c>
      <c r="BU413" s="143">
        <v>0</v>
      </c>
      <c r="BV413" s="143">
        <v>0</v>
      </c>
      <c r="BW413" s="143">
        <v>0</v>
      </c>
      <c r="BX413" s="143">
        <v>0</v>
      </c>
      <c r="BY413" s="143">
        <v>0</v>
      </c>
      <c r="CA413" s="143" t="e">
        <v>#REF!</v>
      </c>
      <c r="CB413" s="143">
        <v>0</v>
      </c>
    </row>
    <row r="414" spans="13:80" hidden="1" x14ac:dyDescent="0.3">
      <c r="M414" s="143" t="e">
        <v>#REF!</v>
      </c>
      <c r="N414" s="143" t="e">
        <v>#REF!</v>
      </c>
      <c r="O414" s="143" t="e">
        <v>#REF!</v>
      </c>
      <c r="P414" s="143" t="e">
        <v>#REF!</v>
      </c>
      <c r="Q414" s="143" t="e">
        <v>#REF!</v>
      </c>
      <c r="R414" s="143" t="e">
        <v>#REF!</v>
      </c>
      <c r="S414" s="143" t="e">
        <v>#REF!</v>
      </c>
      <c r="T414" s="143" t="e">
        <v>#REF!</v>
      </c>
      <c r="U414" s="143" t="e">
        <v>#REF!</v>
      </c>
      <c r="V414" s="143" t="e">
        <v>#REF!</v>
      </c>
      <c r="W414" s="143" t="e">
        <v>#REF!</v>
      </c>
      <c r="X414" s="143" t="e">
        <v>#REF!</v>
      </c>
      <c r="Y414" s="143" t="e">
        <v>#REF!</v>
      </c>
      <c r="Z414" s="143" t="e">
        <v>#REF!</v>
      </c>
      <c r="AA414" s="143" t="e">
        <v>#REF!</v>
      </c>
      <c r="AB414" s="143" t="e">
        <v>#REF!</v>
      </c>
      <c r="AC414" s="143" t="e">
        <v>#REF!</v>
      </c>
      <c r="AD414" s="143" t="e">
        <v>#REF!</v>
      </c>
      <c r="AE414" s="143" t="e">
        <v>#REF!</v>
      </c>
      <c r="AF414" s="143" t="e">
        <v>#REF!</v>
      </c>
      <c r="AG414" s="143" t="e">
        <v>#REF!</v>
      </c>
      <c r="AH414" s="143" t="e">
        <v>#REF!</v>
      </c>
      <c r="AI414" s="143" t="e">
        <v>#REF!</v>
      </c>
      <c r="AJ414" s="143" t="e">
        <v>#REF!</v>
      </c>
      <c r="AK414" s="143" t="e">
        <v>#REF!</v>
      </c>
      <c r="AL414" s="143" t="e">
        <v>#REF!</v>
      </c>
      <c r="AM414" s="143" t="e">
        <v>#REF!</v>
      </c>
      <c r="AN414" s="143" t="e">
        <v>#REF!</v>
      </c>
      <c r="AO414" s="143" t="e">
        <v>#REF!</v>
      </c>
      <c r="AP414" s="143" t="e">
        <v>#REF!</v>
      </c>
      <c r="AQ414" s="143" t="e">
        <v>#REF!</v>
      </c>
      <c r="AR414" s="143" t="e">
        <v>#REF!</v>
      </c>
      <c r="AS414" s="143" t="e">
        <v>#REF!</v>
      </c>
      <c r="AT414" s="143" t="e">
        <v>#REF!</v>
      </c>
      <c r="AU414" s="143" t="e">
        <v>#REF!</v>
      </c>
      <c r="AV414" s="143" t="e">
        <v>#REF!</v>
      </c>
      <c r="AW414" s="143" t="e">
        <v>#REF!</v>
      </c>
      <c r="AX414" s="143" t="e">
        <v>#REF!</v>
      </c>
      <c r="AY414" s="143" t="e">
        <v>#REF!</v>
      </c>
      <c r="AZ414" s="143" t="e">
        <v>#REF!</v>
      </c>
      <c r="BA414" s="143" t="e">
        <v>#REF!</v>
      </c>
      <c r="BB414" s="143" t="e">
        <v>#REF!</v>
      </c>
      <c r="BC414" s="143" t="e">
        <v>#REF!</v>
      </c>
      <c r="BD414" s="143" t="e">
        <v>#REF!</v>
      </c>
      <c r="BE414" s="143" t="e">
        <v>#REF!</v>
      </c>
      <c r="BF414" s="143" t="e">
        <v>#REF!</v>
      </c>
      <c r="BG414" s="143" t="e">
        <v>#REF!</v>
      </c>
      <c r="BH414" s="143" t="e">
        <v>#REF!</v>
      </c>
      <c r="BI414" s="143" t="e">
        <v>#REF!</v>
      </c>
      <c r="BJ414" s="143" t="e">
        <v>#REF!</v>
      </c>
      <c r="BK414" s="143" t="e">
        <v>#REF!</v>
      </c>
      <c r="BL414" s="143" t="e">
        <v>#REF!</v>
      </c>
      <c r="BM414" s="143" t="e">
        <v>#REF!</v>
      </c>
      <c r="BN414" s="143" t="e">
        <v>#REF!</v>
      </c>
      <c r="BO414" s="143" t="e">
        <v>#REF!</v>
      </c>
      <c r="BP414" s="143" t="e">
        <v>#REF!</v>
      </c>
      <c r="BQ414" s="143" t="e">
        <v>#REF!</v>
      </c>
      <c r="BR414" s="143" t="e">
        <v>#REF!</v>
      </c>
      <c r="BS414" s="143" t="e">
        <v>#REF!</v>
      </c>
      <c r="BT414" s="143" t="e">
        <v>#REF!</v>
      </c>
      <c r="BU414" s="143" t="e">
        <v>#REF!</v>
      </c>
      <c r="BV414" s="143" t="e">
        <v>#REF!</v>
      </c>
      <c r="BW414" s="143" t="e">
        <v>#REF!</v>
      </c>
      <c r="BX414" s="143" t="e">
        <v>#REF!</v>
      </c>
      <c r="BY414" s="143" t="e">
        <v>#REF!</v>
      </c>
      <c r="CA414" s="143" t="e">
        <v>#REF!</v>
      </c>
      <c r="CB414" s="143" t="e">
        <v>#REF!</v>
      </c>
    </row>
    <row r="415" spans="13:80" hidden="1" x14ac:dyDescent="0.3">
      <c r="M415" s="143">
        <v>0</v>
      </c>
      <c r="N415" s="143">
        <v>0</v>
      </c>
      <c r="O415" s="143">
        <v>0</v>
      </c>
      <c r="P415" s="143">
        <v>0</v>
      </c>
      <c r="Q415" s="143">
        <v>0</v>
      </c>
      <c r="R415" s="143">
        <v>0</v>
      </c>
      <c r="S415" s="143">
        <v>0</v>
      </c>
      <c r="T415" s="143">
        <v>0</v>
      </c>
      <c r="U415" s="143">
        <v>0</v>
      </c>
      <c r="V415" s="143">
        <v>0</v>
      </c>
      <c r="W415" s="143">
        <v>0</v>
      </c>
      <c r="X415" s="143">
        <v>0</v>
      </c>
      <c r="Y415" s="143">
        <v>0</v>
      </c>
      <c r="Z415" s="143">
        <v>0</v>
      </c>
      <c r="AA415" s="143">
        <v>0</v>
      </c>
      <c r="AB415" s="143">
        <v>0</v>
      </c>
      <c r="AC415" s="143">
        <v>0</v>
      </c>
      <c r="AD415" s="143">
        <v>0</v>
      </c>
      <c r="AE415" s="143">
        <v>0</v>
      </c>
      <c r="AF415" s="143">
        <v>0</v>
      </c>
      <c r="AG415" s="143">
        <v>0</v>
      </c>
      <c r="AH415" s="143">
        <v>0</v>
      </c>
      <c r="AI415" s="143">
        <v>0</v>
      </c>
      <c r="AJ415" s="143">
        <v>0</v>
      </c>
      <c r="AK415" s="143">
        <v>0</v>
      </c>
      <c r="AL415" s="143">
        <v>0</v>
      </c>
      <c r="AM415" s="143">
        <v>0</v>
      </c>
      <c r="AN415" s="143">
        <v>0</v>
      </c>
      <c r="AO415" s="143">
        <v>0</v>
      </c>
      <c r="AP415" s="143">
        <v>0</v>
      </c>
      <c r="AQ415" s="143">
        <v>0</v>
      </c>
      <c r="AR415" s="143">
        <v>0</v>
      </c>
      <c r="AS415" s="143">
        <v>0</v>
      </c>
      <c r="AT415" s="143">
        <v>0</v>
      </c>
      <c r="AU415" s="143">
        <v>0</v>
      </c>
      <c r="AV415" s="143">
        <v>0</v>
      </c>
      <c r="AW415" s="143">
        <v>0</v>
      </c>
      <c r="AX415" s="143">
        <v>0</v>
      </c>
      <c r="AY415" s="143">
        <v>0</v>
      </c>
      <c r="AZ415" s="143">
        <v>0</v>
      </c>
      <c r="BA415" s="143">
        <v>0</v>
      </c>
      <c r="BB415" s="143">
        <v>0</v>
      </c>
      <c r="BC415" s="143">
        <v>0</v>
      </c>
      <c r="BD415" s="143">
        <v>0</v>
      </c>
      <c r="BE415" s="143">
        <v>0</v>
      </c>
      <c r="BF415" s="143">
        <v>0</v>
      </c>
      <c r="BG415" s="143">
        <v>0</v>
      </c>
      <c r="BH415" s="143">
        <v>0</v>
      </c>
      <c r="BI415" s="143">
        <v>0</v>
      </c>
      <c r="BJ415" s="143">
        <v>0</v>
      </c>
      <c r="BK415" s="143">
        <v>0</v>
      </c>
      <c r="BL415" s="143">
        <v>0</v>
      </c>
      <c r="BM415" s="143">
        <v>0</v>
      </c>
      <c r="BN415" s="143">
        <v>0</v>
      </c>
      <c r="BO415" s="143">
        <v>0</v>
      </c>
      <c r="BP415" s="143">
        <v>0</v>
      </c>
      <c r="BQ415" s="143">
        <v>0</v>
      </c>
      <c r="BR415" s="143">
        <v>0</v>
      </c>
      <c r="BS415" s="143">
        <v>0</v>
      </c>
      <c r="BT415" s="143">
        <v>0</v>
      </c>
      <c r="BU415" s="143">
        <v>0</v>
      </c>
      <c r="BV415" s="143">
        <v>0</v>
      </c>
      <c r="BW415" s="143">
        <v>0</v>
      </c>
      <c r="BX415" s="143">
        <v>0</v>
      </c>
      <c r="BY415" s="143">
        <v>0</v>
      </c>
      <c r="CA415" s="143" t="e">
        <v>#REF!</v>
      </c>
      <c r="CB415" s="143">
        <v>0</v>
      </c>
    </row>
    <row r="416" spans="13:80" hidden="1" x14ac:dyDescent="0.3"/>
    <row r="417" hidden="1" x14ac:dyDescent="0.3"/>
    <row r="418" hidden="1" x14ac:dyDescent="0.3"/>
    <row r="419" hidden="1" x14ac:dyDescent="0.3"/>
    <row r="420" hidden="1" x14ac:dyDescent="0.3"/>
    <row r="421" hidden="1" x14ac:dyDescent="0.3"/>
    <row r="422" hidden="1" x14ac:dyDescent="0.3"/>
    <row r="423" hidden="1" x14ac:dyDescent="0.3"/>
  </sheetData>
  <mergeCells count="2">
    <mergeCell ref="H8:BU8"/>
    <mergeCell ref="BZ8:EM8"/>
  </mergeCells>
  <pageMargins left="0.7" right="0.7" top="0.75" bottom="0.75" header="0.3" footer="0.3"/>
  <pageSetup scale="41"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AE0B0-8D51-455F-AC00-985F3B47127F}">
  <dimension ref="C1:EO438"/>
  <sheetViews>
    <sheetView view="pageBreakPreview" zoomScaleNormal="100" zoomScaleSheetLayoutView="100" workbookViewId="0">
      <selection activeCell="EQ13" sqref="EQ13"/>
    </sheetView>
  </sheetViews>
  <sheetFormatPr defaultColWidth="9.26953125" defaultRowHeight="13" x14ac:dyDescent="0.3"/>
  <cols>
    <col min="1" max="1" width="1.7265625" style="143" customWidth="1"/>
    <col min="2" max="2" width="0.90625" style="143" customWidth="1"/>
    <col min="3" max="3" width="0.6328125" style="143" customWidth="1"/>
    <col min="4" max="4" width="60.90625" style="143" customWidth="1"/>
    <col min="5" max="6" width="0.90625" style="143" customWidth="1"/>
    <col min="7" max="7" width="16.7265625" style="143" customWidth="1"/>
    <col min="8" max="9" width="0.90625" style="143" customWidth="1"/>
    <col min="10" max="11" width="0.90625" style="143" hidden="1" customWidth="1"/>
    <col min="12" max="12" width="16.7265625" style="143" hidden="1" customWidth="1"/>
    <col min="13" max="16" width="0.90625" style="143" hidden="1" customWidth="1"/>
    <col min="17" max="17" width="16.7265625" style="143" hidden="1" customWidth="1"/>
    <col min="18" max="21" width="0.90625" style="143" hidden="1" customWidth="1"/>
    <col min="22" max="22" width="16.7265625" style="143" hidden="1" customWidth="1"/>
    <col min="23" max="26" width="0.90625" style="143" hidden="1" customWidth="1"/>
    <col min="27" max="27" width="16.7265625" style="143" hidden="1" customWidth="1"/>
    <col min="28" max="31" width="0.90625" style="143" hidden="1" customWidth="1"/>
    <col min="32" max="32" width="16.7265625" style="143" hidden="1" customWidth="1"/>
    <col min="33" max="36" width="0.90625" style="143" hidden="1" customWidth="1"/>
    <col min="37" max="37" width="16.7265625" style="143" hidden="1" customWidth="1"/>
    <col min="38" max="41" width="0.90625" style="143" hidden="1" customWidth="1"/>
    <col min="42" max="42" width="16.7265625" style="143" hidden="1" customWidth="1"/>
    <col min="43" max="46" width="0.90625" style="143" hidden="1" customWidth="1"/>
    <col min="47" max="47" width="14.6328125" style="143" hidden="1" customWidth="1"/>
    <col min="48" max="51" width="0.90625" style="143" hidden="1" customWidth="1"/>
    <col min="52" max="52" width="16.7265625" style="143" hidden="1" customWidth="1"/>
    <col min="53" max="54" width="0.90625" style="143" hidden="1" customWidth="1"/>
    <col min="55" max="56" width="0.90625" style="143" customWidth="1"/>
    <col min="57" max="57" width="16.7265625" style="143" customWidth="1"/>
    <col min="58" max="59" width="0.90625" style="143" customWidth="1"/>
    <col min="60" max="61" width="0.90625" style="143" hidden="1" customWidth="1"/>
    <col min="62" max="62" width="16.7265625" style="143" hidden="1" customWidth="1"/>
    <col min="63" max="66" width="0.90625" style="143" hidden="1" customWidth="1"/>
    <col min="67" max="67" width="16.7265625" style="143" hidden="1" customWidth="1"/>
    <col min="68" max="69" width="0.90625" style="143" hidden="1" customWidth="1"/>
    <col min="70" max="71" width="0.90625" style="143" customWidth="1"/>
    <col min="72" max="72" width="16.7265625" style="143" customWidth="1"/>
    <col min="73" max="73" width="0.90625" style="143" customWidth="1"/>
    <col min="74" max="74" width="1.26953125" style="143" customWidth="1"/>
    <col min="75" max="76" width="0.90625" style="143" customWidth="1"/>
    <col min="77" max="77" width="16.7265625" style="143" customWidth="1"/>
    <col min="78" max="79" width="0.90625" style="143" customWidth="1"/>
    <col min="80" max="81" width="0.90625" style="143" hidden="1" customWidth="1"/>
    <col min="82" max="82" width="16.7265625" style="143" hidden="1" customWidth="1"/>
    <col min="83" max="86" width="0.90625" style="143" hidden="1" customWidth="1"/>
    <col min="87" max="87" width="16.7265625" style="143" hidden="1" customWidth="1"/>
    <col min="88" max="91" width="0.90625" style="143" hidden="1" customWidth="1"/>
    <col min="92" max="92" width="16.7265625" style="143" hidden="1" customWidth="1"/>
    <col min="93" max="96" width="0.90625" style="143" hidden="1" customWidth="1"/>
    <col min="97" max="97" width="16.7265625" style="143" hidden="1" customWidth="1"/>
    <col min="98" max="101" width="0.90625" style="143" hidden="1" customWidth="1"/>
    <col min="102" max="102" width="16.7265625" style="143" hidden="1" customWidth="1"/>
    <col min="103" max="106" width="0.90625" style="143" hidden="1" customWidth="1"/>
    <col min="107" max="107" width="16.7265625" style="143" hidden="1" customWidth="1"/>
    <col min="108" max="111" width="0.90625" style="143" hidden="1" customWidth="1"/>
    <col min="112" max="112" width="16.7265625" style="143" hidden="1" customWidth="1"/>
    <col min="113" max="114" width="0.90625" style="143" hidden="1" customWidth="1"/>
    <col min="115" max="115" width="0.6328125" style="143" hidden="1" customWidth="1"/>
    <col min="116" max="116" width="0.90625" style="143" hidden="1" customWidth="1"/>
    <col min="117" max="117" width="16.7265625" style="143" hidden="1" customWidth="1"/>
    <col min="118" max="121" width="0.90625" style="143" hidden="1" customWidth="1"/>
    <col min="122" max="122" width="16.7265625" style="143" hidden="1" customWidth="1"/>
    <col min="123" max="124" width="0.90625" style="143" hidden="1" customWidth="1"/>
    <col min="125" max="126" width="0.90625" style="143" customWidth="1"/>
    <col min="127" max="127" width="16.7265625" style="143" customWidth="1"/>
    <col min="128" max="129" width="0.90625" style="143" customWidth="1"/>
    <col min="130" max="131" width="0.90625" style="143" hidden="1" customWidth="1"/>
    <col min="132" max="132" width="16.7265625" style="143" hidden="1" customWidth="1"/>
    <col min="133" max="136" width="0.90625" style="143" hidden="1" customWidth="1"/>
    <col min="137" max="137" width="16.7265625" style="143" hidden="1" customWidth="1"/>
    <col min="138" max="139" width="0.90625" style="143" hidden="1" customWidth="1"/>
    <col min="140" max="141" width="0.90625" style="143" customWidth="1"/>
    <col min="142" max="142" width="16.7265625" style="143" customWidth="1"/>
    <col min="143" max="144" width="0.90625" style="143" customWidth="1"/>
    <col min="145" max="145" width="0.6328125" style="143" customWidth="1"/>
    <col min="146" max="16384" width="9.26953125" style="143"/>
  </cols>
  <sheetData>
    <row r="1" spans="3:145" x14ac:dyDescent="0.3">
      <c r="M1" s="143">
        <v>14109076861</v>
      </c>
    </row>
    <row r="2" spans="3:145" ht="6" customHeight="1" x14ac:dyDescent="0.3"/>
    <row r="4" spans="3:145" x14ac:dyDescent="0.3">
      <c r="D4" s="152"/>
      <c r="E4" s="152"/>
      <c r="F4" s="152"/>
    </row>
    <row r="7" spans="3:145" ht="15.5" x14ac:dyDescent="0.35">
      <c r="D7" s="461" t="s">
        <v>537</v>
      </c>
      <c r="E7" s="461"/>
      <c r="F7" s="461"/>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row>
    <row r="8" spans="3:145" x14ac:dyDescent="0.3">
      <c r="C8" s="488"/>
      <c r="D8" s="200"/>
      <c r="E8" s="462"/>
      <c r="F8" s="463"/>
      <c r="G8" s="716" t="s">
        <v>33</v>
      </c>
      <c r="H8" s="716"/>
      <c r="I8" s="716"/>
      <c r="J8" s="716"/>
      <c r="K8" s="716"/>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c r="AT8" s="723"/>
      <c r="AU8" s="723"/>
      <c r="AV8" s="723"/>
      <c r="AW8" s="723"/>
      <c r="AX8" s="723"/>
      <c r="AY8" s="723"/>
      <c r="AZ8" s="723"/>
      <c r="BA8" s="723"/>
      <c r="BB8" s="723"/>
      <c r="BC8" s="723"/>
      <c r="BD8" s="723"/>
      <c r="BE8" s="723"/>
      <c r="BF8" s="723"/>
      <c r="BG8" s="723"/>
      <c r="BH8" s="723"/>
      <c r="BI8" s="723"/>
      <c r="BJ8" s="723"/>
      <c r="BK8" s="723"/>
      <c r="BL8" s="723"/>
      <c r="BM8" s="723"/>
      <c r="BN8" s="723"/>
      <c r="BO8" s="723"/>
      <c r="BP8" s="723"/>
      <c r="BQ8" s="723"/>
      <c r="BR8" s="723"/>
      <c r="BS8" s="723"/>
      <c r="BT8" s="723"/>
      <c r="BU8" s="398"/>
      <c r="BV8" s="398"/>
      <c r="BW8" s="466"/>
      <c r="BX8" s="398"/>
      <c r="BY8" s="724" t="s">
        <v>32</v>
      </c>
      <c r="BZ8" s="716"/>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149"/>
      <c r="EN8" s="150"/>
      <c r="EO8" s="151"/>
    </row>
    <row r="9" spans="3:145" ht="18" customHeight="1" x14ac:dyDescent="0.3">
      <c r="D9" s="151"/>
      <c r="E9" s="402"/>
      <c r="G9" s="212" t="s">
        <v>91</v>
      </c>
      <c r="H9" s="212"/>
      <c r="I9" s="212"/>
      <c r="J9" s="226"/>
      <c r="K9" s="212"/>
      <c r="L9" s="212" t="s">
        <v>0</v>
      </c>
      <c r="M9" s="212"/>
      <c r="N9" s="212"/>
      <c r="O9" s="226"/>
      <c r="P9" s="212"/>
      <c r="Q9" s="212" t="s">
        <v>6</v>
      </c>
      <c r="R9" s="212"/>
      <c r="S9" s="212"/>
      <c r="T9" s="226"/>
      <c r="U9" s="212"/>
      <c r="V9" s="212" t="s">
        <v>7</v>
      </c>
      <c r="W9" s="212"/>
      <c r="X9" s="212"/>
      <c r="Y9" s="226"/>
      <c r="Z9" s="212"/>
      <c r="AA9" s="212" t="s">
        <v>8</v>
      </c>
      <c r="AB9" s="212"/>
      <c r="AC9" s="212"/>
      <c r="AD9" s="226"/>
      <c r="AE9" s="212"/>
      <c r="AF9" s="212" t="s">
        <v>9</v>
      </c>
      <c r="AG9" s="212"/>
      <c r="AH9" s="212"/>
      <c r="AI9" s="226"/>
      <c r="AJ9" s="212"/>
      <c r="AK9" s="212" t="s">
        <v>10</v>
      </c>
      <c r="AL9" s="212"/>
      <c r="AM9" s="212"/>
      <c r="AN9" s="226"/>
      <c r="AO9" s="212"/>
      <c r="AP9" s="212" t="s">
        <v>11</v>
      </c>
      <c r="AQ9" s="212"/>
      <c r="AR9" s="212"/>
      <c r="AS9" s="226"/>
      <c r="AT9" s="212"/>
      <c r="AU9" s="212" t="s">
        <v>16</v>
      </c>
      <c r="AV9" s="212"/>
      <c r="AW9" s="212"/>
      <c r="AX9" s="226"/>
      <c r="AY9" s="212"/>
      <c r="AZ9" s="212" t="s">
        <v>12</v>
      </c>
      <c r="BA9" s="212"/>
      <c r="BB9" s="212"/>
      <c r="BC9" s="226"/>
      <c r="BD9" s="212"/>
      <c r="BE9" s="212" t="s">
        <v>13</v>
      </c>
      <c r="BF9" s="212"/>
      <c r="BG9" s="212"/>
      <c r="BH9" s="226"/>
      <c r="BI9" s="212"/>
      <c r="BJ9" s="212" t="s">
        <v>14</v>
      </c>
      <c r="BK9" s="212"/>
      <c r="BL9" s="212"/>
      <c r="BM9" s="226"/>
      <c r="BN9" s="212"/>
      <c r="BO9" s="212" t="s">
        <v>15</v>
      </c>
      <c r="BP9" s="212"/>
      <c r="BQ9" s="212"/>
      <c r="BR9" s="226"/>
      <c r="BS9" s="212"/>
      <c r="BT9" s="212" t="s">
        <v>2</v>
      </c>
      <c r="BU9" s="212"/>
      <c r="BV9" s="212"/>
      <c r="BW9" s="276"/>
      <c r="BX9" s="212"/>
      <c r="BY9" s="156" t="s">
        <v>94</v>
      </c>
      <c r="BZ9" s="212"/>
      <c r="CA9" s="212"/>
      <c r="CB9" s="226"/>
      <c r="CC9" s="212"/>
      <c r="CD9" s="212" t="s">
        <v>0</v>
      </c>
      <c r="CE9" s="212"/>
      <c r="CF9" s="212"/>
      <c r="CG9" s="226"/>
      <c r="CH9" s="212"/>
      <c r="CI9" s="212" t="s">
        <v>6</v>
      </c>
      <c r="CJ9" s="212"/>
      <c r="CK9" s="212"/>
      <c r="CL9" s="226"/>
      <c r="CM9" s="212"/>
      <c r="CN9" s="212" t="s">
        <v>7</v>
      </c>
      <c r="CO9" s="212"/>
      <c r="CP9" s="212"/>
      <c r="CQ9" s="226"/>
      <c r="CR9" s="212"/>
      <c r="CS9" s="212" t="s">
        <v>8</v>
      </c>
      <c r="CT9" s="212"/>
      <c r="CU9" s="212"/>
      <c r="CV9" s="226"/>
      <c r="CW9" s="212"/>
      <c r="CX9" s="212" t="s">
        <v>9</v>
      </c>
      <c r="CY9" s="212"/>
      <c r="CZ9" s="212"/>
      <c r="DA9" s="226"/>
      <c r="DB9" s="212"/>
      <c r="DC9" s="212" t="s">
        <v>10</v>
      </c>
      <c r="DD9" s="212"/>
      <c r="DE9" s="212"/>
      <c r="DF9" s="226"/>
      <c r="DG9" s="212"/>
      <c r="DH9" s="212" t="s">
        <v>11</v>
      </c>
      <c r="DI9" s="212"/>
      <c r="DJ9" s="212"/>
      <c r="DK9" s="226"/>
      <c r="DL9" s="212"/>
      <c r="DM9" s="212" t="s">
        <v>16</v>
      </c>
      <c r="DN9" s="212"/>
      <c r="DO9" s="212"/>
      <c r="DP9" s="226"/>
      <c r="DQ9" s="212"/>
      <c r="DR9" s="212" t="s">
        <v>12</v>
      </c>
      <c r="DS9" s="212"/>
      <c r="DT9" s="212"/>
      <c r="DU9" s="226"/>
      <c r="DV9" s="212"/>
      <c r="DW9" s="212" t="s">
        <v>13</v>
      </c>
      <c r="DX9" s="212"/>
      <c r="DY9" s="212"/>
      <c r="DZ9" s="226"/>
      <c r="EA9" s="212"/>
      <c r="EB9" s="212" t="s">
        <v>14</v>
      </c>
      <c r="EC9" s="212"/>
      <c r="ED9" s="212"/>
      <c r="EE9" s="226"/>
      <c r="EF9" s="212"/>
      <c r="EG9" s="212" t="s">
        <v>70</v>
      </c>
      <c r="EH9" s="212"/>
      <c r="EI9" s="212"/>
      <c r="EJ9" s="226"/>
      <c r="EK9" s="212"/>
      <c r="EL9" s="212" t="s">
        <v>2</v>
      </c>
      <c r="EM9" s="212"/>
      <c r="EN9" s="212"/>
      <c r="EO9" s="151"/>
    </row>
    <row r="10" spans="3:145" x14ac:dyDescent="0.3">
      <c r="D10" s="397" t="s">
        <v>17</v>
      </c>
      <c r="E10" s="465"/>
      <c r="F10" s="464"/>
      <c r="G10" s="399" t="s">
        <v>4</v>
      </c>
      <c r="H10" s="399"/>
      <c r="I10" s="399"/>
      <c r="J10" s="210"/>
      <c r="K10" s="399"/>
      <c r="L10" s="398"/>
      <c r="M10" s="398"/>
      <c r="N10" s="398"/>
      <c r="O10" s="466"/>
      <c r="P10" s="398"/>
      <c r="Q10" s="398"/>
      <c r="R10" s="398"/>
      <c r="S10" s="398"/>
      <c r="T10" s="466"/>
      <c r="U10" s="398"/>
      <c r="V10" s="398"/>
      <c r="W10" s="398"/>
      <c r="X10" s="398"/>
      <c r="Y10" s="466"/>
      <c r="Z10" s="398"/>
      <c r="AA10" s="398"/>
      <c r="AB10" s="398"/>
      <c r="AC10" s="398"/>
      <c r="AD10" s="466"/>
      <c r="AE10" s="398"/>
      <c r="AF10" s="398"/>
      <c r="AG10" s="398"/>
      <c r="AH10" s="398"/>
      <c r="AI10" s="466"/>
      <c r="AJ10" s="398"/>
      <c r="AK10" s="398"/>
      <c r="AL10" s="398"/>
      <c r="AM10" s="398"/>
      <c r="AN10" s="466"/>
      <c r="AO10" s="398"/>
      <c r="AP10" s="398"/>
      <c r="AQ10" s="398"/>
      <c r="AR10" s="398"/>
      <c r="AS10" s="466"/>
      <c r="AT10" s="398"/>
      <c r="AU10" s="398"/>
      <c r="AV10" s="398"/>
      <c r="AW10" s="398"/>
      <c r="AX10" s="466"/>
      <c r="AY10" s="398"/>
      <c r="AZ10" s="398"/>
      <c r="BA10" s="398"/>
      <c r="BB10" s="398"/>
      <c r="BC10" s="466"/>
      <c r="BD10" s="398"/>
      <c r="BE10" s="398"/>
      <c r="BF10" s="398"/>
      <c r="BG10" s="398"/>
      <c r="BH10" s="466"/>
      <c r="BI10" s="398"/>
      <c r="BJ10" s="398"/>
      <c r="BK10" s="398"/>
      <c r="BL10" s="398"/>
      <c r="BM10" s="466"/>
      <c r="BN10" s="398"/>
      <c r="BO10" s="398"/>
      <c r="BP10" s="398"/>
      <c r="BQ10" s="398"/>
      <c r="BR10" s="466"/>
      <c r="BS10" s="398"/>
      <c r="BT10" s="398"/>
      <c r="BU10" s="398"/>
      <c r="BV10" s="398"/>
      <c r="BW10" s="466"/>
      <c r="BX10" s="398"/>
      <c r="BY10" s="399" t="s">
        <v>538</v>
      </c>
      <c r="BZ10" s="399"/>
      <c r="CA10" s="399"/>
      <c r="CB10" s="210"/>
      <c r="CC10" s="399"/>
      <c r="CD10" s="398"/>
      <c r="CE10" s="398"/>
      <c r="CF10" s="398"/>
      <c r="CG10" s="466"/>
      <c r="CH10" s="398"/>
      <c r="CI10" s="398"/>
      <c r="CJ10" s="398"/>
      <c r="CK10" s="398"/>
      <c r="CL10" s="466"/>
      <c r="CM10" s="398"/>
      <c r="CN10" s="398"/>
      <c r="CO10" s="398"/>
      <c r="CP10" s="398"/>
      <c r="CQ10" s="466"/>
      <c r="CR10" s="398"/>
      <c r="CS10" s="398"/>
      <c r="CT10" s="398"/>
      <c r="CU10" s="398"/>
      <c r="CV10" s="466"/>
      <c r="CW10" s="398"/>
      <c r="CX10" s="398"/>
      <c r="CY10" s="398"/>
      <c r="CZ10" s="398"/>
      <c r="DA10" s="466"/>
      <c r="DB10" s="398"/>
      <c r="DC10" s="398"/>
      <c r="DD10" s="398"/>
      <c r="DE10" s="398"/>
      <c r="DF10" s="466"/>
      <c r="DG10" s="398"/>
      <c r="DH10" s="398"/>
      <c r="DI10" s="398"/>
      <c r="DJ10" s="398"/>
      <c r="DK10" s="466"/>
      <c r="DL10" s="398"/>
      <c r="DM10" s="398"/>
      <c r="DN10" s="398"/>
      <c r="DO10" s="398"/>
      <c r="DP10" s="466"/>
      <c r="DQ10" s="398"/>
      <c r="DR10" s="398"/>
      <c r="DS10" s="398"/>
      <c r="DT10" s="398"/>
      <c r="DU10" s="466"/>
      <c r="DV10" s="398"/>
      <c r="DW10" s="398"/>
      <c r="DX10" s="398"/>
      <c r="DY10" s="398"/>
      <c r="DZ10" s="466"/>
      <c r="EA10" s="398"/>
      <c r="EB10" s="398"/>
      <c r="EC10" s="398"/>
      <c r="ED10" s="398"/>
      <c r="EE10" s="466"/>
      <c r="EF10" s="398"/>
      <c r="EG10" s="398"/>
      <c r="EH10" s="398"/>
      <c r="EI10" s="398"/>
      <c r="EJ10" s="466"/>
      <c r="EK10" s="398"/>
      <c r="EL10" s="398"/>
      <c r="EM10" s="398"/>
      <c r="EN10" s="499"/>
      <c r="EO10" s="151"/>
    </row>
    <row r="11" spans="3:145" x14ac:dyDescent="0.3">
      <c r="D11" s="151"/>
      <c r="E11" s="402"/>
      <c r="J11" s="402"/>
      <c r="O11" s="402"/>
      <c r="T11" s="402"/>
      <c r="Y11" s="402"/>
      <c r="AD11" s="402"/>
      <c r="AI11" s="402"/>
      <c r="AN11" s="402"/>
      <c r="AS11" s="402"/>
      <c r="AX11" s="402"/>
      <c r="BC11" s="402"/>
      <c r="BH11" s="402"/>
      <c r="BM11" s="402"/>
      <c r="BR11" s="402"/>
      <c r="BW11" s="402"/>
      <c r="CB11" s="402"/>
      <c r="CG11" s="402"/>
      <c r="CL11" s="402"/>
      <c r="CQ11" s="402"/>
      <c r="CV11" s="402"/>
      <c r="DA11" s="402"/>
      <c r="DF11" s="402"/>
      <c r="DK11" s="402"/>
      <c r="DP11" s="402"/>
      <c r="DU11" s="402"/>
      <c r="DZ11" s="402"/>
      <c r="EE11" s="402"/>
      <c r="EJ11" s="402"/>
      <c r="EO11" s="151"/>
    </row>
    <row r="12" spans="3:145" x14ac:dyDescent="0.3">
      <c r="D12" s="200" t="s">
        <v>539</v>
      </c>
      <c r="E12" s="402"/>
      <c r="G12" s="17">
        <v>94271089</v>
      </c>
      <c r="H12" s="20"/>
      <c r="I12" s="20"/>
      <c r="J12" s="315"/>
      <c r="L12" s="17">
        <v>0</v>
      </c>
      <c r="M12" s="20"/>
      <c r="N12" s="20"/>
      <c r="O12" s="315"/>
      <c r="Q12" s="17">
        <v>0</v>
      </c>
      <c r="R12" s="20"/>
      <c r="S12" s="20"/>
      <c r="T12" s="315"/>
      <c r="V12" s="17">
        <v>0</v>
      </c>
      <c r="W12" s="20"/>
      <c r="X12" s="20"/>
      <c r="Y12" s="315"/>
      <c r="AA12" s="17">
        <v>27093300</v>
      </c>
      <c r="AB12" s="20"/>
      <c r="AC12" s="20"/>
      <c r="AD12" s="315"/>
      <c r="AF12" s="17">
        <v>10334981</v>
      </c>
      <c r="AG12" s="20"/>
      <c r="AH12" s="20"/>
      <c r="AI12" s="315"/>
      <c r="AK12" s="17">
        <v>8234340</v>
      </c>
      <c r="AL12" s="20"/>
      <c r="AM12" s="20"/>
      <c r="AN12" s="315"/>
      <c r="AP12" s="17">
        <v>0</v>
      </c>
      <c r="AQ12" s="20"/>
      <c r="AR12" s="20"/>
      <c r="AS12" s="315"/>
      <c r="AU12" s="17">
        <v>0</v>
      </c>
      <c r="AV12" s="20"/>
      <c r="AW12" s="20"/>
      <c r="AX12" s="315"/>
      <c r="AZ12" s="17">
        <v>59005800</v>
      </c>
      <c r="BA12" s="20"/>
      <c r="BB12" s="20"/>
      <c r="BC12" s="315"/>
      <c r="BE12" s="17">
        <v>0</v>
      </c>
      <c r="BF12" s="20"/>
      <c r="BG12" s="20"/>
      <c r="BH12" s="315"/>
      <c r="BJ12" s="17">
        <v>0</v>
      </c>
      <c r="BK12" s="20"/>
      <c r="BL12" s="20"/>
      <c r="BM12" s="315"/>
      <c r="BO12" s="17">
        <v>0</v>
      </c>
      <c r="BP12" s="20"/>
      <c r="BQ12" s="20"/>
      <c r="BR12" s="315"/>
      <c r="BT12" s="17">
        <v>104668421</v>
      </c>
      <c r="BU12" s="20"/>
      <c r="BV12" s="20"/>
      <c r="BW12" s="315"/>
      <c r="BY12" s="17">
        <v>67356714</v>
      </c>
      <c r="BZ12" s="20"/>
      <c r="CA12" s="20"/>
      <c r="CB12" s="315"/>
      <c r="CD12" s="17">
        <v>0</v>
      </c>
      <c r="CE12" s="20"/>
      <c r="CF12" s="20"/>
      <c r="CG12" s="315"/>
      <c r="CI12" s="17">
        <v>0</v>
      </c>
      <c r="CJ12" s="20"/>
      <c r="CK12" s="20"/>
      <c r="CL12" s="315"/>
      <c r="CN12" s="17">
        <v>0</v>
      </c>
      <c r="CO12" s="20"/>
      <c r="CP12" s="20"/>
      <c r="CQ12" s="315"/>
      <c r="CS12" s="17">
        <v>0</v>
      </c>
      <c r="CT12" s="20"/>
      <c r="CU12" s="20"/>
      <c r="CV12" s="315"/>
      <c r="CX12" s="17">
        <v>0</v>
      </c>
      <c r="CY12" s="20"/>
      <c r="CZ12" s="20"/>
      <c r="DA12" s="315"/>
      <c r="DC12" s="17">
        <v>0</v>
      </c>
      <c r="DD12" s="20"/>
      <c r="DE12" s="20"/>
      <c r="DF12" s="315"/>
      <c r="DH12" s="17">
        <v>0</v>
      </c>
      <c r="DI12" s="20"/>
      <c r="DJ12" s="20"/>
      <c r="DK12" s="315"/>
      <c r="DM12" s="17">
        <v>63381850</v>
      </c>
      <c r="DN12" s="20"/>
      <c r="DO12" s="20"/>
      <c r="DP12" s="315"/>
      <c r="DR12" s="17">
        <v>0</v>
      </c>
      <c r="DS12" s="20"/>
      <c r="DT12" s="20"/>
      <c r="DU12" s="315"/>
      <c r="DW12" s="17">
        <v>0</v>
      </c>
      <c r="DX12" s="20"/>
      <c r="DY12" s="20"/>
      <c r="DZ12" s="315"/>
      <c r="EB12" s="17">
        <v>0</v>
      </c>
      <c r="EC12" s="20"/>
      <c r="ED12" s="20"/>
      <c r="EE12" s="315"/>
      <c r="EG12" s="17">
        <v>3974864</v>
      </c>
      <c r="EH12" s="20"/>
      <c r="EI12" s="20"/>
      <c r="EJ12" s="315"/>
      <c r="EL12" s="17">
        <v>63381850</v>
      </c>
      <c r="EM12" s="20"/>
      <c r="EN12" s="20"/>
      <c r="EO12" s="151"/>
    </row>
    <row r="13" spans="3:145" x14ac:dyDescent="0.3">
      <c r="D13" s="151" t="s">
        <v>540</v>
      </c>
      <c r="E13" s="402"/>
      <c r="F13" s="476"/>
      <c r="G13" s="474">
        <v>94271089</v>
      </c>
      <c r="H13" s="475"/>
      <c r="I13" s="20"/>
      <c r="J13" s="315"/>
      <c r="K13" s="476"/>
      <c r="L13" s="474">
        <v>0</v>
      </c>
      <c r="M13" s="475"/>
      <c r="N13" s="20"/>
      <c r="O13" s="315"/>
      <c r="P13" s="476"/>
      <c r="Q13" s="474">
        <v>0</v>
      </c>
      <c r="R13" s="475"/>
      <c r="S13" s="20"/>
      <c r="T13" s="315"/>
      <c r="U13" s="476"/>
      <c r="V13" s="474">
        <v>0</v>
      </c>
      <c r="W13" s="475"/>
      <c r="X13" s="20"/>
      <c r="Y13" s="315"/>
      <c r="Z13" s="476"/>
      <c r="AA13" s="474">
        <v>27093300</v>
      </c>
      <c r="AB13" s="475"/>
      <c r="AC13" s="20"/>
      <c r="AD13" s="315"/>
      <c r="AE13" s="476"/>
      <c r="AF13" s="474">
        <v>10334981</v>
      </c>
      <c r="AG13" s="475"/>
      <c r="AH13" s="20"/>
      <c r="AI13" s="315"/>
      <c r="AJ13" s="476"/>
      <c r="AK13" s="474">
        <v>8234340</v>
      </c>
      <c r="AL13" s="475"/>
      <c r="AM13" s="20"/>
      <c r="AN13" s="315"/>
      <c r="AO13" s="476"/>
      <c r="AP13" s="474">
        <v>0</v>
      </c>
      <c r="AQ13" s="475"/>
      <c r="AR13" s="20"/>
      <c r="AS13" s="315"/>
      <c r="AT13" s="476"/>
      <c r="AU13" s="474">
        <v>0</v>
      </c>
      <c r="AV13" s="475"/>
      <c r="AW13" s="20"/>
      <c r="AX13" s="315"/>
      <c r="AY13" s="476"/>
      <c r="AZ13" s="474">
        <v>59005800</v>
      </c>
      <c r="BA13" s="475"/>
      <c r="BB13" s="20"/>
      <c r="BC13" s="315"/>
      <c r="BD13" s="476"/>
      <c r="BE13" s="474">
        <v>0</v>
      </c>
      <c r="BF13" s="475"/>
      <c r="BG13" s="20"/>
      <c r="BH13" s="315"/>
      <c r="BI13" s="476"/>
      <c r="BJ13" s="474">
        <v>0</v>
      </c>
      <c r="BK13" s="475"/>
      <c r="BL13" s="20"/>
      <c r="BM13" s="315"/>
      <c r="BN13" s="476"/>
      <c r="BO13" s="474">
        <v>0</v>
      </c>
      <c r="BP13" s="475"/>
      <c r="BQ13" s="20"/>
      <c r="BR13" s="315"/>
      <c r="BS13" s="476"/>
      <c r="BT13" s="474">
        <v>104668421</v>
      </c>
      <c r="BU13" s="475"/>
      <c r="BV13" s="20"/>
      <c r="BW13" s="315"/>
      <c r="BX13" s="476"/>
      <c r="BY13" s="474">
        <v>67356714</v>
      </c>
      <c r="BZ13" s="475"/>
      <c r="CA13" s="20"/>
      <c r="CB13" s="315"/>
      <c r="CC13" s="476"/>
      <c r="CD13" s="474">
        <v>0</v>
      </c>
      <c r="CE13" s="475"/>
      <c r="CF13" s="20"/>
      <c r="CG13" s="315"/>
      <c r="CH13" s="476"/>
      <c r="CI13" s="474">
        <v>0</v>
      </c>
      <c r="CJ13" s="475"/>
      <c r="CK13" s="20"/>
      <c r="CL13" s="315"/>
      <c r="CM13" s="476"/>
      <c r="CN13" s="474">
        <v>0</v>
      </c>
      <c r="CO13" s="475"/>
      <c r="CP13" s="20"/>
      <c r="CQ13" s="315"/>
      <c r="CR13" s="476"/>
      <c r="CS13" s="474">
        <v>0</v>
      </c>
      <c r="CT13" s="475"/>
      <c r="CU13" s="20"/>
      <c r="CV13" s="315"/>
      <c r="CW13" s="476"/>
      <c r="CX13" s="474">
        <v>0</v>
      </c>
      <c r="CY13" s="475"/>
      <c r="CZ13" s="20"/>
      <c r="DA13" s="315"/>
      <c r="DB13" s="476"/>
      <c r="DC13" s="474">
        <v>0</v>
      </c>
      <c r="DD13" s="475"/>
      <c r="DE13" s="20"/>
      <c r="DF13" s="315"/>
      <c r="DG13" s="476"/>
      <c r="DH13" s="474">
        <v>0</v>
      </c>
      <c r="DI13" s="475"/>
      <c r="DJ13" s="20"/>
      <c r="DK13" s="315"/>
      <c r="DL13" s="476"/>
      <c r="DM13" s="474">
        <v>63381850</v>
      </c>
      <c r="DN13" s="475"/>
      <c r="DO13" s="20"/>
      <c r="DP13" s="315"/>
      <c r="DQ13" s="476"/>
      <c r="DR13" s="474">
        <v>0</v>
      </c>
      <c r="DS13" s="475"/>
      <c r="DT13" s="20"/>
      <c r="DU13" s="315"/>
      <c r="DV13" s="476"/>
      <c r="DW13" s="474">
        <v>0</v>
      </c>
      <c r="DX13" s="475"/>
      <c r="DY13" s="20"/>
      <c r="DZ13" s="315"/>
      <c r="EA13" s="476"/>
      <c r="EB13" s="474">
        <v>0</v>
      </c>
      <c r="EC13" s="475"/>
      <c r="ED13" s="20"/>
      <c r="EE13" s="315"/>
      <c r="EF13" s="476"/>
      <c r="EG13" s="474">
        <v>3974864</v>
      </c>
      <c r="EH13" s="475"/>
      <c r="EI13" s="20"/>
      <c r="EJ13" s="315"/>
      <c r="EK13" s="476"/>
      <c r="EL13" s="474">
        <v>63381850</v>
      </c>
      <c r="EM13" s="475"/>
      <c r="EN13" s="20"/>
      <c r="EO13" s="151"/>
    </row>
    <row r="14" spans="3:145" x14ac:dyDescent="0.3">
      <c r="D14" s="151" t="s">
        <v>541</v>
      </c>
      <c r="E14" s="402"/>
      <c r="F14" s="315"/>
      <c r="G14" s="20">
        <v>0</v>
      </c>
      <c r="H14" s="19"/>
      <c r="I14" s="20"/>
      <c r="J14" s="315"/>
      <c r="K14" s="315"/>
      <c r="L14" s="20">
        <v>0</v>
      </c>
      <c r="M14" s="19"/>
      <c r="N14" s="20"/>
      <c r="O14" s="315"/>
      <c r="P14" s="315"/>
      <c r="Q14" s="20">
        <v>0</v>
      </c>
      <c r="R14" s="19"/>
      <c r="S14" s="20"/>
      <c r="T14" s="315"/>
      <c r="U14" s="315"/>
      <c r="V14" s="20">
        <v>0</v>
      </c>
      <c r="W14" s="19"/>
      <c r="X14" s="20"/>
      <c r="Y14" s="315"/>
      <c r="Z14" s="315"/>
      <c r="AA14" s="20">
        <v>0</v>
      </c>
      <c r="AB14" s="19"/>
      <c r="AC14" s="20"/>
      <c r="AD14" s="315"/>
      <c r="AE14" s="315"/>
      <c r="AF14" s="20">
        <v>0</v>
      </c>
      <c r="AG14" s="19"/>
      <c r="AH14" s="20"/>
      <c r="AI14" s="315"/>
      <c r="AJ14" s="315"/>
      <c r="AK14" s="20">
        <v>0</v>
      </c>
      <c r="AL14" s="19"/>
      <c r="AM14" s="20"/>
      <c r="AN14" s="315"/>
      <c r="AO14" s="315"/>
      <c r="AP14" s="20">
        <v>0</v>
      </c>
      <c r="AQ14" s="19"/>
      <c r="AR14" s="20"/>
      <c r="AS14" s="315"/>
      <c r="AT14" s="315"/>
      <c r="AU14" s="20">
        <v>0</v>
      </c>
      <c r="AV14" s="19"/>
      <c r="AW14" s="20"/>
      <c r="AX14" s="315"/>
      <c r="AY14" s="315"/>
      <c r="AZ14" s="20">
        <v>0</v>
      </c>
      <c r="BA14" s="19"/>
      <c r="BB14" s="20"/>
      <c r="BC14" s="315"/>
      <c r="BD14" s="315"/>
      <c r="BE14" s="20">
        <v>0</v>
      </c>
      <c r="BF14" s="19"/>
      <c r="BG14" s="20"/>
      <c r="BH14" s="315"/>
      <c r="BI14" s="315"/>
      <c r="BJ14" s="20">
        <v>0</v>
      </c>
      <c r="BK14" s="19"/>
      <c r="BL14" s="20"/>
      <c r="BM14" s="315"/>
      <c r="BN14" s="315"/>
      <c r="BO14" s="20">
        <v>0</v>
      </c>
      <c r="BP14" s="19"/>
      <c r="BQ14" s="20"/>
      <c r="BR14" s="315"/>
      <c r="BS14" s="315"/>
      <c r="BT14" s="20">
        <v>0</v>
      </c>
      <c r="BU14" s="19"/>
      <c r="BV14" s="20"/>
      <c r="BW14" s="315"/>
      <c r="BX14" s="315"/>
      <c r="BY14" s="20">
        <v>0</v>
      </c>
      <c r="BZ14" s="19"/>
      <c r="CA14" s="20"/>
      <c r="CB14" s="315"/>
      <c r="CC14" s="315"/>
      <c r="CD14" s="20">
        <v>0</v>
      </c>
      <c r="CE14" s="19"/>
      <c r="CF14" s="20"/>
      <c r="CG14" s="315"/>
      <c r="CH14" s="315"/>
      <c r="CI14" s="20">
        <v>0</v>
      </c>
      <c r="CJ14" s="19"/>
      <c r="CK14" s="20"/>
      <c r="CL14" s="315"/>
      <c r="CM14" s="315"/>
      <c r="CN14" s="20">
        <v>0</v>
      </c>
      <c r="CO14" s="19"/>
      <c r="CP14" s="20"/>
      <c r="CQ14" s="315"/>
      <c r="CR14" s="315"/>
      <c r="CS14" s="20">
        <v>0</v>
      </c>
      <c r="CT14" s="19"/>
      <c r="CU14" s="20"/>
      <c r="CV14" s="315"/>
      <c r="CW14" s="315"/>
      <c r="CX14" s="20">
        <v>0</v>
      </c>
      <c r="CY14" s="19"/>
      <c r="CZ14" s="20"/>
      <c r="DA14" s="315"/>
      <c r="DB14" s="315"/>
      <c r="DC14" s="20">
        <v>0</v>
      </c>
      <c r="DD14" s="19"/>
      <c r="DE14" s="20"/>
      <c r="DF14" s="315"/>
      <c r="DG14" s="315"/>
      <c r="DH14" s="20">
        <v>0</v>
      </c>
      <c r="DI14" s="19"/>
      <c r="DJ14" s="20"/>
      <c r="DK14" s="315"/>
      <c r="DL14" s="315"/>
      <c r="DM14" s="20">
        <v>0</v>
      </c>
      <c r="DN14" s="19"/>
      <c r="DO14" s="20"/>
      <c r="DP14" s="315"/>
      <c r="DQ14" s="315"/>
      <c r="DR14" s="20">
        <v>0</v>
      </c>
      <c r="DS14" s="19"/>
      <c r="DT14" s="20"/>
      <c r="DU14" s="315"/>
      <c r="DV14" s="315"/>
      <c r="DW14" s="20">
        <v>0</v>
      </c>
      <c r="DX14" s="19"/>
      <c r="DY14" s="20"/>
      <c r="DZ14" s="315"/>
      <c r="EA14" s="315"/>
      <c r="EB14" s="20">
        <v>0</v>
      </c>
      <c r="EC14" s="19"/>
      <c r="ED14" s="20"/>
      <c r="EE14" s="315"/>
      <c r="EF14" s="315"/>
      <c r="EG14" s="20">
        <v>0</v>
      </c>
      <c r="EH14" s="19"/>
      <c r="EI14" s="20"/>
      <c r="EJ14" s="315"/>
      <c r="EK14" s="315"/>
      <c r="EL14" s="20">
        <v>0</v>
      </c>
      <c r="EM14" s="19"/>
      <c r="EN14" s="20"/>
      <c r="EO14" s="151"/>
    </row>
    <row r="15" spans="3:145" x14ac:dyDescent="0.3">
      <c r="D15" s="151" t="s">
        <v>542</v>
      </c>
      <c r="E15" s="402"/>
      <c r="F15" s="483"/>
      <c r="G15" s="6">
        <v>0</v>
      </c>
      <c r="H15" s="5"/>
      <c r="I15" s="20"/>
      <c r="J15" s="315"/>
      <c r="K15" s="483"/>
      <c r="L15" s="6">
        <v>0</v>
      </c>
      <c r="M15" s="5"/>
      <c r="N15" s="20"/>
      <c r="O15" s="315"/>
      <c r="P15" s="483"/>
      <c r="Q15" s="6">
        <v>0</v>
      </c>
      <c r="R15" s="5"/>
      <c r="S15" s="20"/>
      <c r="T15" s="315"/>
      <c r="U15" s="483"/>
      <c r="V15" s="6">
        <v>0</v>
      </c>
      <c r="W15" s="5"/>
      <c r="X15" s="20"/>
      <c r="Y15" s="315"/>
      <c r="Z15" s="483"/>
      <c r="AA15" s="6">
        <v>0</v>
      </c>
      <c r="AB15" s="5"/>
      <c r="AC15" s="20"/>
      <c r="AD15" s="315"/>
      <c r="AE15" s="483"/>
      <c r="AF15" s="6">
        <v>0</v>
      </c>
      <c r="AG15" s="5"/>
      <c r="AH15" s="20"/>
      <c r="AI15" s="315"/>
      <c r="AJ15" s="483"/>
      <c r="AK15" s="6">
        <v>0</v>
      </c>
      <c r="AL15" s="5"/>
      <c r="AM15" s="20"/>
      <c r="AN15" s="315"/>
      <c r="AO15" s="483"/>
      <c r="AP15" s="6">
        <v>0</v>
      </c>
      <c r="AQ15" s="5"/>
      <c r="AR15" s="20"/>
      <c r="AS15" s="315"/>
      <c r="AT15" s="483"/>
      <c r="AU15" s="6">
        <v>0</v>
      </c>
      <c r="AV15" s="5"/>
      <c r="AW15" s="20"/>
      <c r="AX15" s="315"/>
      <c r="AY15" s="483"/>
      <c r="AZ15" s="6">
        <v>0</v>
      </c>
      <c r="BA15" s="5"/>
      <c r="BB15" s="20"/>
      <c r="BC15" s="315"/>
      <c r="BD15" s="483"/>
      <c r="BE15" s="6">
        <v>0</v>
      </c>
      <c r="BF15" s="5"/>
      <c r="BG15" s="20"/>
      <c r="BH15" s="315"/>
      <c r="BI15" s="483"/>
      <c r="BJ15" s="6">
        <v>0</v>
      </c>
      <c r="BK15" s="5"/>
      <c r="BL15" s="20"/>
      <c r="BM15" s="315"/>
      <c r="BN15" s="483"/>
      <c r="BO15" s="6">
        <v>0</v>
      </c>
      <c r="BP15" s="5"/>
      <c r="BQ15" s="20"/>
      <c r="BR15" s="315"/>
      <c r="BS15" s="483"/>
      <c r="BT15" s="6">
        <v>0</v>
      </c>
      <c r="BU15" s="5"/>
      <c r="BV15" s="20"/>
      <c r="BW15" s="315"/>
      <c r="BX15" s="483"/>
      <c r="BY15" s="6">
        <v>0</v>
      </c>
      <c r="BZ15" s="5"/>
      <c r="CA15" s="20"/>
      <c r="CB15" s="315"/>
      <c r="CC15" s="483"/>
      <c r="CD15" s="6">
        <v>0</v>
      </c>
      <c r="CE15" s="5"/>
      <c r="CF15" s="20"/>
      <c r="CG15" s="315"/>
      <c r="CH15" s="483"/>
      <c r="CI15" s="6">
        <v>0</v>
      </c>
      <c r="CJ15" s="5"/>
      <c r="CK15" s="20"/>
      <c r="CL15" s="315"/>
      <c r="CM15" s="483"/>
      <c r="CN15" s="6">
        <v>0</v>
      </c>
      <c r="CO15" s="5"/>
      <c r="CP15" s="20"/>
      <c r="CQ15" s="315"/>
      <c r="CR15" s="483"/>
      <c r="CS15" s="6">
        <v>0</v>
      </c>
      <c r="CT15" s="5"/>
      <c r="CU15" s="20"/>
      <c r="CV15" s="315"/>
      <c r="CW15" s="483"/>
      <c r="CX15" s="6">
        <v>0</v>
      </c>
      <c r="CY15" s="5"/>
      <c r="CZ15" s="20"/>
      <c r="DA15" s="315"/>
      <c r="DB15" s="483"/>
      <c r="DC15" s="6">
        <v>0</v>
      </c>
      <c r="DD15" s="5"/>
      <c r="DE15" s="20"/>
      <c r="DF15" s="315"/>
      <c r="DG15" s="483"/>
      <c r="DH15" s="6">
        <v>0</v>
      </c>
      <c r="DI15" s="5"/>
      <c r="DJ15" s="20"/>
      <c r="DK15" s="315"/>
      <c r="DL15" s="483"/>
      <c r="DM15" s="6">
        <v>0</v>
      </c>
      <c r="DN15" s="5"/>
      <c r="DO15" s="20"/>
      <c r="DP15" s="315"/>
      <c r="DQ15" s="483"/>
      <c r="DR15" s="6">
        <v>0</v>
      </c>
      <c r="DS15" s="5"/>
      <c r="DT15" s="20"/>
      <c r="DU15" s="315"/>
      <c r="DV15" s="483"/>
      <c r="DW15" s="6">
        <v>0</v>
      </c>
      <c r="DX15" s="5"/>
      <c r="DY15" s="20"/>
      <c r="DZ15" s="315"/>
      <c r="EA15" s="483"/>
      <c r="EB15" s="6">
        <v>0</v>
      </c>
      <c r="EC15" s="5"/>
      <c r="ED15" s="20"/>
      <c r="EE15" s="315"/>
      <c r="EF15" s="483"/>
      <c r="EG15" s="6">
        <v>0</v>
      </c>
      <c r="EH15" s="5"/>
      <c r="EI15" s="20"/>
      <c r="EJ15" s="315"/>
      <c r="EK15" s="483"/>
      <c r="EL15" s="6">
        <v>0</v>
      </c>
      <c r="EM15" s="5"/>
      <c r="EN15" s="20"/>
      <c r="EO15" s="151"/>
    </row>
    <row r="16" spans="3:145" x14ac:dyDescent="0.3">
      <c r="D16" s="151"/>
      <c r="E16" s="402"/>
      <c r="G16" s="20"/>
      <c r="H16" s="20"/>
      <c r="I16" s="20"/>
      <c r="J16" s="315"/>
      <c r="K16" s="20"/>
      <c r="L16" s="20"/>
      <c r="M16" s="20"/>
      <c r="N16" s="20"/>
      <c r="O16" s="315"/>
      <c r="P16" s="20"/>
      <c r="Q16" s="20"/>
      <c r="R16" s="20"/>
      <c r="S16" s="20"/>
      <c r="T16" s="315"/>
      <c r="U16" s="20"/>
      <c r="V16" s="20"/>
      <c r="W16" s="20"/>
      <c r="X16" s="20"/>
      <c r="Y16" s="315"/>
      <c r="Z16" s="20"/>
      <c r="AA16" s="20"/>
      <c r="AB16" s="20"/>
      <c r="AC16" s="20"/>
      <c r="AD16" s="315"/>
      <c r="AE16" s="20"/>
      <c r="AF16" s="20"/>
      <c r="AG16" s="20"/>
      <c r="AH16" s="20"/>
      <c r="AI16" s="315"/>
      <c r="AJ16" s="20"/>
      <c r="AK16" s="20"/>
      <c r="AL16" s="20"/>
      <c r="AM16" s="20"/>
      <c r="AN16" s="315"/>
      <c r="AO16" s="20"/>
      <c r="AP16" s="20"/>
      <c r="AQ16" s="20"/>
      <c r="AR16" s="20"/>
      <c r="AS16" s="315"/>
      <c r="AT16" s="20"/>
      <c r="AU16" s="20"/>
      <c r="AV16" s="20"/>
      <c r="AW16" s="20"/>
      <c r="AX16" s="315"/>
      <c r="AY16" s="20"/>
      <c r="AZ16" s="20"/>
      <c r="BA16" s="20"/>
      <c r="BB16" s="20"/>
      <c r="BC16" s="315"/>
      <c r="BD16" s="20"/>
      <c r="BE16" s="20"/>
      <c r="BF16" s="20"/>
      <c r="BG16" s="20"/>
      <c r="BH16" s="315"/>
      <c r="BI16" s="20"/>
      <c r="BJ16" s="20"/>
      <c r="BK16" s="20"/>
      <c r="BL16" s="20"/>
      <c r="BM16" s="315"/>
      <c r="BN16" s="20"/>
      <c r="BO16" s="20"/>
      <c r="BP16" s="20"/>
      <c r="BQ16" s="20"/>
      <c r="BR16" s="315"/>
      <c r="BS16" s="20"/>
      <c r="BT16" s="20"/>
      <c r="BU16" s="20"/>
      <c r="BV16" s="20"/>
      <c r="BW16" s="315"/>
      <c r="BX16" s="20"/>
      <c r="BY16" s="20"/>
      <c r="BZ16" s="20"/>
      <c r="CA16" s="20"/>
      <c r="CB16" s="315"/>
      <c r="CC16" s="20"/>
      <c r="CD16" s="20"/>
      <c r="CE16" s="20"/>
      <c r="CF16" s="20"/>
      <c r="CG16" s="315"/>
      <c r="CH16" s="20"/>
      <c r="CI16" s="20"/>
      <c r="CJ16" s="20"/>
      <c r="CK16" s="20"/>
      <c r="CL16" s="315"/>
      <c r="CM16" s="20"/>
      <c r="CN16" s="20"/>
      <c r="CO16" s="20"/>
      <c r="CP16" s="20"/>
      <c r="CQ16" s="315"/>
      <c r="CR16" s="20"/>
      <c r="CS16" s="20"/>
      <c r="CT16" s="20"/>
      <c r="CU16" s="20"/>
      <c r="CV16" s="315"/>
      <c r="CW16" s="20"/>
      <c r="CX16" s="20"/>
      <c r="CY16" s="20"/>
      <c r="CZ16" s="20"/>
      <c r="DA16" s="315"/>
      <c r="DB16" s="20"/>
      <c r="DC16" s="20"/>
      <c r="DD16" s="20"/>
      <c r="DE16" s="20"/>
      <c r="DF16" s="315"/>
      <c r="DG16" s="20"/>
      <c r="DH16" s="20"/>
      <c r="DI16" s="20"/>
      <c r="DJ16" s="20"/>
      <c r="DK16" s="315"/>
      <c r="DL16" s="20"/>
      <c r="DM16" s="20"/>
      <c r="DN16" s="20"/>
      <c r="DO16" s="20"/>
      <c r="DP16" s="315"/>
      <c r="DQ16" s="20"/>
      <c r="DR16" s="20"/>
      <c r="DS16" s="20"/>
      <c r="DT16" s="20"/>
      <c r="DU16" s="315"/>
      <c r="DV16" s="20"/>
      <c r="DW16" s="20"/>
      <c r="DX16" s="20"/>
      <c r="DY16" s="20"/>
      <c r="DZ16" s="315"/>
      <c r="EA16" s="20"/>
      <c r="EB16" s="20"/>
      <c r="EC16" s="20"/>
      <c r="ED16" s="20"/>
      <c r="EE16" s="315"/>
      <c r="EF16" s="20"/>
      <c r="EG16" s="20"/>
      <c r="EH16" s="20"/>
      <c r="EI16" s="20"/>
      <c r="EJ16" s="315"/>
      <c r="EK16" s="20"/>
      <c r="EL16" s="20"/>
      <c r="EM16" s="20"/>
      <c r="EN16" s="20"/>
      <c r="EO16" s="151"/>
    </row>
    <row r="17" spans="4:145" s="152" customFormat="1" x14ac:dyDescent="0.3">
      <c r="D17" s="200" t="s">
        <v>543</v>
      </c>
      <c r="E17" s="404"/>
      <c r="G17" s="17">
        <v>94271089</v>
      </c>
      <c r="H17" s="17"/>
      <c r="I17" s="17"/>
      <c r="J17" s="75"/>
      <c r="K17" s="17"/>
      <c r="L17" s="17">
        <v>0</v>
      </c>
      <c r="M17" s="17"/>
      <c r="N17" s="17"/>
      <c r="O17" s="75"/>
      <c r="P17" s="17"/>
      <c r="Q17" s="17">
        <v>0</v>
      </c>
      <c r="R17" s="17"/>
      <c r="S17" s="17"/>
      <c r="T17" s="75"/>
      <c r="U17" s="17"/>
      <c r="V17" s="17">
        <v>0</v>
      </c>
      <c r="W17" s="17"/>
      <c r="X17" s="17"/>
      <c r="Y17" s="75"/>
      <c r="Z17" s="17"/>
      <c r="AA17" s="17">
        <v>27093300</v>
      </c>
      <c r="AB17" s="17"/>
      <c r="AC17" s="17"/>
      <c r="AD17" s="75"/>
      <c r="AE17" s="17"/>
      <c r="AF17" s="17">
        <v>10334981</v>
      </c>
      <c r="AG17" s="17"/>
      <c r="AH17" s="17"/>
      <c r="AI17" s="75"/>
      <c r="AJ17" s="17"/>
      <c r="AK17" s="17">
        <v>8234340</v>
      </c>
      <c r="AL17" s="17"/>
      <c r="AM17" s="17"/>
      <c r="AN17" s="75"/>
      <c r="AO17" s="17"/>
      <c r="AP17" s="17">
        <v>0</v>
      </c>
      <c r="AQ17" s="17"/>
      <c r="AR17" s="17"/>
      <c r="AS17" s="75"/>
      <c r="AT17" s="17"/>
      <c r="AU17" s="17">
        <v>0</v>
      </c>
      <c r="AV17" s="17"/>
      <c r="AW17" s="17"/>
      <c r="AX17" s="75"/>
      <c r="AY17" s="17"/>
      <c r="AZ17" s="17">
        <v>59005800</v>
      </c>
      <c r="BA17" s="17"/>
      <c r="BB17" s="17"/>
      <c r="BC17" s="75"/>
      <c r="BD17" s="17"/>
      <c r="BE17" s="17">
        <v>0</v>
      </c>
      <c r="BF17" s="17"/>
      <c r="BG17" s="17"/>
      <c r="BH17" s="75"/>
      <c r="BI17" s="17"/>
      <c r="BJ17" s="17">
        <v>0</v>
      </c>
      <c r="BK17" s="17"/>
      <c r="BL17" s="17"/>
      <c r="BM17" s="75"/>
      <c r="BN17" s="17"/>
      <c r="BO17" s="17">
        <v>0</v>
      </c>
      <c r="BP17" s="17"/>
      <c r="BQ17" s="17"/>
      <c r="BR17" s="75"/>
      <c r="BS17" s="17"/>
      <c r="BT17" s="17">
        <v>104668421</v>
      </c>
      <c r="BU17" s="17"/>
      <c r="BV17" s="17"/>
      <c r="BW17" s="75"/>
      <c r="BX17" s="17"/>
      <c r="BY17" s="17">
        <v>67356714</v>
      </c>
      <c r="BZ17" s="17"/>
      <c r="CA17" s="17"/>
      <c r="CB17" s="75"/>
      <c r="CC17" s="17"/>
      <c r="CD17" s="17">
        <v>0</v>
      </c>
      <c r="CE17" s="17"/>
      <c r="CF17" s="17"/>
      <c r="CG17" s="75"/>
      <c r="CH17" s="17"/>
      <c r="CI17" s="17">
        <v>0</v>
      </c>
      <c r="CJ17" s="17"/>
      <c r="CK17" s="17"/>
      <c r="CL17" s="75"/>
      <c r="CM17" s="17"/>
      <c r="CN17" s="17">
        <v>0</v>
      </c>
      <c r="CO17" s="17"/>
      <c r="CP17" s="17"/>
      <c r="CQ17" s="75"/>
      <c r="CR17" s="17"/>
      <c r="CS17" s="17">
        <v>0</v>
      </c>
      <c r="CT17" s="17"/>
      <c r="CU17" s="17"/>
      <c r="CV17" s="75"/>
      <c r="CW17" s="17"/>
      <c r="CX17" s="17">
        <v>0</v>
      </c>
      <c r="CY17" s="17"/>
      <c r="CZ17" s="17"/>
      <c r="DA17" s="75"/>
      <c r="DB17" s="17"/>
      <c r="DC17" s="17">
        <v>0</v>
      </c>
      <c r="DD17" s="17"/>
      <c r="DE17" s="17"/>
      <c r="DF17" s="75"/>
      <c r="DG17" s="17"/>
      <c r="DH17" s="17">
        <v>0</v>
      </c>
      <c r="DI17" s="17"/>
      <c r="DJ17" s="17"/>
      <c r="DK17" s="75"/>
      <c r="DL17" s="17"/>
      <c r="DM17" s="17">
        <v>63381850</v>
      </c>
      <c r="DN17" s="17"/>
      <c r="DO17" s="17"/>
      <c r="DP17" s="75"/>
      <c r="DQ17" s="17"/>
      <c r="DR17" s="17">
        <v>0</v>
      </c>
      <c r="DS17" s="17"/>
      <c r="DT17" s="17"/>
      <c r="DU17" s="75"/>
      <c r="DV17" s="17"/>
      <c r="DW17" s="17">
        <v>0</v>
      </c>
      <c r="DX17" s="17"/>
      <c r="DY17" s="17"/>
      <c r="DZ17" s="75"/>
      <c r="EA17" s="17"/>
      <c r="EB17" s="17">
        <v>0</v>
      </c>
      <c r="EC17" s="17"/>
      <c r="ED17" s="17"/>
      <c r="EE17" s="75"/>
      <c r="EF17" s="17"/>
      <c r="EG17" s="17">
        <v>3974864</v>
      </c>
      <c r="EH17" s="17"/>
      <c r="EI17" s="17"/>
      <c r="EJ17" s="75"/>
      <c r="EK17" s="17"/>
      <c r="EL17" s="17">
        <v>63381850</v>
      </c>
      <c r="EM17" s="17"/>
      <c r="EN17" s="17"/>
      <c r="EO17" s="200"/>
    </row>
    <row r="18" spans="4:145" x14ac:dyDescent="0.3">
      <c r="D18" s="151" t="s">
        <v>416</v>
      </c>
      <c r="E18" s="402"/>
      <c r="F18" s="406"/>
      <c r="G18" s="474">
        <v>94271089</v>
      </c>
      <c r="H18" s="475"/>
      <c r="I18" s="20"/>
      <c r="J18" s="315"/>
      <c r="K18" s="476"/>
      <c r="L18" s="474">
        <v>0</v>
      </c>
      <c r="M18" s="475"/>
      <c r="N18" s="20"/>
      <c r="O18" s="315"/>
      <c r="P18" s="476"/>
      <c r="Q18" s="474">
        <v>0</v>
      </c>
      <c r="R18" s="475"/>
      <c r="S18" s="20"/>
      <c r="T18" s="315"/>
      <c r="U18" s="476"/>
      <c r="V18" s="474">
        <v>0</v>
      </c>
      <c r="W18" s="475"/>
      <c r="X18" s="20"/>
      <c r="Y18" s="315"/>
      <c r="Z18" s="476"/>
      <c r="AA18" s="474">
        <v>27093300</v>
      </c>
      <c r="AB18" s="475"/>
      <c r="AC18" s="20"/>
      <c r="AD18" s="315"/>
      <c r="AE18" s="476"/>
      <c r="AF18" s="474">
        <v>10334981</v>
      </c>
      <c r="AG18" s="475"/>
      <c r="AH18" s="20"/>
      <c r="AI18" s="315"/>
      <c r="AJ18" s="476"/>
      <c r="AK18" s="474">
        <v>8234340</v>
      </c>
      <c r="AL18" s="475"/>
      <c r="AM18" s="20"/>
      <c r="AN18" s="315"/>
      <c r="AO18" s="476"/>
      <c r="AP18" s="474">
        <v>0</v>
      </c>
      <c r="AQ18" s="475"/>
      <c r="AR18" s="20"/>
      <c r="AS18" s="315"/>
      <c r="AT18" s="476"/>
      <c r="AU18" s="474">
        <v>0</v>
      </c>
      <c r="AV18" s="475"/>
      <c r="AW18" s="20"/>
      <c r="AX18" s="315"/>
      <c r="AY18" s="476"/>
      <c r="AZ18" s="474">
        <v>59005800</v>
      </c>
      <c r="BA18" s="475"/>
      <c r="BB18" s="20"/>
      <c r="BC18" s="315"/>
      <c r="BD18" s="476"/>
      <c r="BE18" s="474">
        <v>-751144</v>
      </c>
      <c r="BF18" s="475"/>
      <c r="BG18" s="20"/>
      <c r="BH18" s="315"/>
      <c r="BI18" s="476"/>
      <c r="BJ18" s="474">
        <v>0</v>
      </c>
      <c r="BK18" s="475"/>
      <c r="BL18" s="20"/>
      <c r="BM18" s="315"/>
      <c r="BN18" s="476"/>
      <c r="BO18" s="474">
        <v>0</v>
      </c>
      <c r="BP18" s="475"/>
      <c r="BQ18" s="20"/>
      <c r="BR18" s="315"/>
      <c r="BS18" s="476"/>
      <c r="BT18" s="474">
        <v>103917277</v>
      </c>
      <c r="BU18" s="475"/>
      <c r="BV18" s="20"/>
      <c r="BW18" s="315"/>
      <c r="BX18" s="476"/>
      <c r="BY18" s="474">
        <v>67356714</v>
      </c>
      <c r="BZ18" s="475"/>
      <c r="CA18" s="20"/>
      <c r="CB18" s="315"/>
      <c r="CC18" s="476"/>
      <c r="CD18" s="474">
        <v>0</v>
      </c>
      <c r="CE18" s="475"/>
      <c r="CF18" s="20"/>
      <c r="CG18" s="315"/>
      <c r="CH18" s="476"/>
      <c r="CI18" s="474">
        <v>0</v>
      </c>
      <c r="CJ18" s="475"/>
      <c r="CK18" s="20"/>
      <c r="CL18" s="315"/>
      <c r="CM18" s="476"/>
      <c r="CN18" s="474">
        <v>0</v>
      </c>
      <c r="CO18" s="475"/>
      <c r="CP18" s="20"/>
      <c r="CQ18" s="315"/>
      <c r="CR18" s="476"/>
      <c r="CS18" s="474">
        <v>0</v>
      </c>
      <c r="CT18" s="475"/>
      <c r="CU18" s="20"/>
      <c r="CV18" s="315"/>
      <c r="CW18" s="476"/>
      <c r="CX18" s="474">
        <v>0</v>
      </c>
      <c r="CY18" s="475"/>
      <c r="CZ18" s="20"/>
      <c r="DA18" s="315"/>
      <c r="DB18" s="476"/>
      <c r="DC18" s="474">
        <v>0</v>
      </c>
      <c r="DD18" s="475"/>
      <c r="DE18" s="20"/>
      <c r="DF18" s="315"/>
      <c r="DG18" s="476"/>
      <c r="DH18" s="474">
        <v>0</v>
      </c>
      <c r="DI18" s="475"/>
      <c r="DJ18" s="20"/>
      <c r="DK18" s="315"/>
      <c r="DL18" s="476"/>
      <c r="DM18" s="474">
        <v>63381850</v>
      </c>
      <c r="DN18" s="475"/>
      <c r="DO18" s="20"/>
      <c r="DP18" s="315"/>
      <c r="DQ18" s="476"/>
      <c r="DR18" s="474">
        <v>0</v>
      </c>
      <c r="DS18" s="475"/>
      <c r="DT18" s="20"/>
      <c r="DU18" s="315"/>
      <c r="DV18" s="476"/>
      <c r="DW18" s="474">
        <v>0</v>
      </c>
      <c r="DX18" s="475"/>
      <c r="DY18" s="20"/>
      <c r="DZ18" s="315"/>
      <c r="EA18" s="476"/>
      <c r="EB18" s="474">
        <v>0</v>
      </c>
      <c r="EC18" s="475"/>
      <c r="ED18" s="20"/>
      <c r="EE18" s="315"/>
      <c r="EF18" s="476"/>
      <c r="EG18" s="474">
        <v>3974864</v>
      </c>
      <c r="EH18" s="475"/>
      <c r="EI18" s="20"/>
      <c r="EJ18" s="315"/>
      <c r="EK18" s="476"/>
      <c r="EL18" s="474">
        <v>63381850</v>
      </c>
      <c r="EM18" s="475"/>
      <c r="EN18" s="20"/>
      <c r="EO18" s="151"/>
    </row>
    <row r="19" spans="4:145" x14ac:dyDescent="0.3">
      <c r="D19" s="151" t="s">
        <v>419</v>
      </c>
      <c r="E19" s="402"/>
      <c r="F19" s="402"/>
      <c r="G19" s="20">
        <v>0</v>
      </c>
      <c r="H19" s="19"/>
      <c r="I19" s="20"/>
      <c r="J19" s="315"/>
      <c r="K19" s="315"/>
      <c r="L19" s="20">
        <v>0</v>
      </c>
      <c r="M19" s="19"/>
      <c r="N19" s="20"/>
      <c r="O19" s="315"/>
      <c r="P19" s="315"/>
      <c r="Q19" s="20">
        <v>0</v>
      </c>
      <c r="R19" s="19"/>
      <c r="S19" s="20"/>
      <c r="T19" s="315"/>
      <c r="U19" s="315"/>
      <c r="V19" s="20">
        <v>0</v>
      </c>
      <c r="W19" s="19"/>
      <c r="X19" s="20"/>
      <c r="Y19" s="315"/>
      <c r="Z19" s="315"/>
      <c r="AA19" s="20">
        <v>0</v>
      </c>
      <c r="AB19" s="19"/>
      <c r="AC19" s="20"/>
      <c r="AD19" s="315"/>
      <c r="AE19" s="315"/>
      <c r="AF19" s="20">
        <v>0</v>
      </c>
      <c r="AG19" s="19"/>
      <c r="AH19" s="20"/>
      <c r="AI19" s="315"/>
      <c r="AJ19" s="315"/>
      <c r="AK19" s="20">
        <v>0</v>
      </c>
      <c r="AL19" s="19"/>
      <c r="AM19" s="20"/>
      <c r="AN19" s="315"/>
      <c r="AO19" s="315"/>
      <c r="AP19" s="20">
        <v>0</v>
      </c>
      <c r="AQ19" s="19"/>
      <c r="AR19" s="20"/>
      <c r="AS19" s="315"/>
      <c r="AT19" s="315"/>
      <c r="AU19" s="20">
        <v>0</v>
      </c>
      <c r="AV19" s="19"/>
      <c r="AW19" s="20"/>
      <c r="AX19" s="315"/>
      <c r="AY19" s="315"/>
      <c r="AZ19" s="20">
        <v>0</v>
      </c>
      <c r="BA19" s="19"/>
      <c r="BB19" s="20"/>
      <c r="BC19" s="315"/>
      <c r="BD19" s="315"/>
      <c r="BE19" s="20">
        <v>751144</v>
      </c>
      <c r="BF19" s="19"/>
      <c r="BG19" s="20"/>
      <c r="BH19" s="315"/>
      <c r="BI19" s="315"/>
      <c r="BJ19" s="20">
        <v>0</v>
      </c>
      <c r="BK19" s="19"/>
      <c r="BL19" s="20"/>
      <c r="BM19" s="315"/>
      <c r="BN19" s="315"/>
      <c r="BO19" s="20">
        <v>0</v>
      </c>
      <c r="BP19" s="19"/>
      <c r="BQ19" s="20"/>
      <c r="BR19" s="315"/>
      <c r="BS19" s="315"/>
      <c r="BT19" s="20">
        <v>751144</v>
      </c>
      <c r="BU19" s="19"/>
      <c r="BV19" s="20"/>
      <c r="BW19" s="315"/>
      <c r="BX19" s="315"/>
      <c r="BY19" s="20">
        <v>0</v>
      </c>
      <c r="BZ19" s="19"/>
      <c r="CA19" s="20"/>
      <c r="CB19" s="315"/>
      <c r="CC19" s="315"/>
      <c r="CD19" s="20">
        <v>0</v>
      </c>
      <c r="CE19" s="19"/>
      <c r="CF19" s="20"/>
      <c r="CG19" s="315"/>
      <c r="CH19" s="315"/>
      <c r="CI19" s="20">
        <v>0</v>
      </c>
      <c r="CJ19" s="19"/>
      <c r="CK19" s="20"/>
      <c r="CL19" s="315"/>
      <c r="CM19" s="315"/>
      <c r="CN19" s="20">
        <v>0</v>
      </c>
      <c r="CO19" s="19"/>
      <c r="CP19" s="20"/>
      <c r="CQ19" s="315"/>
      <c r="CR19" s="315"/>
      <c r="CS19" s="20">
        <v>0</v>
      </c>
      <c r="CT19" s="19"/>
      <c r="CU19" s="20"/>
      <c r="CV19" s="315"/>
      <c r="CW19" s="315"/>
      <c r="CX19" s="20">
        <v>0</v>
      </c>
      <c r="CY19" s="19"/>
      <c r="CZ19" s="20"/>
      <c r="DA19" s="315"/>
      <c r="DB19" s="315"/>
      <c r="DC19" s="20">
        <v>0</v>
      </c>
      <c r="DD19" s="19"/>
      <c r="DE19" s="20"/>
      <c r="DF19" s="315"/>
      <c r="DG19" s="315"/>
      <c r="DH19" s="20">
        <v>0</v>
      </c>
      <c r="DI19" s="19"/>
      <c r="DJ19" s="20"/>
      <c r="DK19" s="315"/>
      <c r="DL19" s="315"/>
      <c r="DM19" s="20">
        <v>0</v>
      </c>
      <c r="DN19" s="19"/>
      <c r="DO19" s="20"/>
      <c r="DP19" s="315"/>
      <c r="DQ19" s="315"/>
      <c r="DR19" s="20">
        <v>0</v>
      </c>
      <c r="DS19" s="19"/>
      <c r="DT19" s="20"/>
      <c r="DU19" s="315"/>
      <c r="DV19" s="315"/>
      <c r="DW19" s="20">
        <v>0</v>
      </c>
      <c r="DX19" s="19"/>
      <c r="DY19" s="20"/>
      <c r="DZ19" s="315"/>
      <c r="EA19" s="315"/>
      <c r="EB19" s="20">
        <v>0</v>
      </c>
      <c r="EC19" s="19"/>
      <c r="ED19" s="20"/>
      <c r="EE19" s="315"/>
      <c r="EF19" s="315"/>
      <c r="EG19" s="20">
        <v>0</v>
      </c>
      <c r="EH19" s="19"/>
      <c r="EI19" s="20"/>
      <c r="EJ19" s="315"/>
      <c r="EK19" s="315"/>
      <c r="EL19" s="20">
        <v>0</v>
      </c>
      <c r="EM19" s="19"/>
      <c r="EN19" s="20"/>
      <c r="EO19" s="151"/>
    </row>
    <row r="20" spans="4:145" x14ac:dyDescent="0.3">
      <c r="D20" s="151" t="s">
        <v>436</v>
      </c>
      <c r="E20" s="402"/>
      <c r="F20" s="419"/>
      <c r="G20" s="6">
        <v>0</v>
      </c>
      <c r="H20" s="5"/>
      <c r="I20" s="20"/>
      <c r="J20" s="315"/>
      <c r="K20" s="483"/>
      <c r="L20" s="6">
        <v>0</v>
      </c>
      <c r="M20" s="5"/>
      <c r="N20" s="20"/>
      <c r="O20" s="315"/>
      <c r="P20" s="483"/>
      <c r="Q20" s="6">
        <v>0</v>
      </c>
      <c r="R20" s="5"/>
      <c r="S20" s="20"/>
      <c r="T20" s="315"/>
      <c r="U20" s="483"/>
      <c r="V20" s="6">
        <v>0</v>
      </c>
      <c r="W20" s="5"/>
      <c r="X20" s="20"/>
      <c r="Y20" s="315"/>
      <c r="Z20" s="483"/>
      <c r="AA20" s="6">
        <v>0</v>
      </c>
      <c r="AB20" s="5"/>
      <c r="AC20" s="20"/>
      <c r="AD20" s="315"/>
      <c r="AE20" s="483"/>
      <c r="AF20" s="6">
        <v>0</v>
      </c>
      <c r="AG20" s="5"/>
      <c r="AH20" s="20"/>
      <c r="AI20" s="315"/>
      <c r="AJ20" s="483"/>
      <c r="AK20" s="6">
        <v>0</v>
      </c>
      <c r="AL20" s="5"/>
      <c r="AM20" s="20"/>
      <c r="AN20" s="315"/>
      <c r="AO20" s="483"/>
      <c r="AP20" s="6">
        <v>0</v>
      </c>
      <c r="AQ20" s="5"/>
      <c r="AR20" s="20"/>
      <c r="AS20" s="315"/>
      <c r="AT20" s="483"/>
      <c r="AU20" s="6">
        <v>0</v>
      </c>
      <c r="AV20" s="5"/>
      <c r="AW20" s="20"/>
      <c r="AX20" s="315"/>
      <c r="AY20" s="483"/>
      <c r="AZ20" s="6">
        <v>0</v>
      </c>
      <c r="BA20" s="5"/>
      <c r="BB20" s="20"/>
      <c r="BC20" s="315"/>
      <c r="BD20" s="483"/>
      <c r="BE20" s="6">
        <v>0</v>
      </c>
      <c r="BF20" s="5"/>
      <c r="BG20" s="20"/>
      <c r="BH20" s="315"/>
      <c r="BI20" s="483"/>
      <c r="BJ20" s="6">
        <v>0</v>
      </c>
      <c r="BK20" s="5"/>
      <c r="BL20" s="20"/>
      <c r="BM20" s="315"/>
      <c r="BN20" s="483"/>
      <c r="BO20" s="6">
        <v>0</v>
      </c>
      <c r="BP20" s="5"/>
      <c r="BQ20" s="20"/>
      <c r="BR20" s="315"/>
      <c r="BS20" s="483"/>
      <c r="BT20" s="6">
        <v>0</v>
      </c>
      <c r="BU20" s="5"/>
      <c r="BV20" s="20"/>
      <c r="BW20" s="315"/>
      <c r="BX20" s="483"/>
      <c r="BY20" s="6">
        <v>0</v>
      </c>
      <c r="BZ20" s="5"/>
      <c r="CA20" s="20"/>
      <c r="CB20" s="315"/>
      <c r="CC20" s="483"/>
      <c r="CD20" s="6">
        <v>0</v>
      </c>
      <c r="CE20" s="5"/>
      <c r="CF20" s="20"/>
      <c r="CG20" s="315"/>
      <c r="CH20" s="483"/>
      <c r="CI20" s="6">
        <v>0</v>
      </c>
      <c r="CJ20" s="5"/>
      <c r="CK20" s="20"/>
      <c r="CL20" s="315"/>
      <c r="CM20" s="483"/>
      <c r="CN20" s="6">
        <v>0</v>
      </c>
      <c r="CO20" s="5"/>
      <c r="CP20" s="20"/>
      <c r="CQ20" s="315"/>
      <c r="CR20" s="483"/>
      <c r="CS20" s="6">
        <v>0</v>
      </c>
      <c r="CT20" s="5"/>
      <c r="CU20" s="20"/>
      <c r="CV20" s="315"/>
      <c r="CW20" s="483"/>
      <c r="CX20" s="6">
        <v>0</v>
      </c>
      <c r="CY20" s="5"/>
      <c r="CZ20" s="20"/>
      <c r="DA20" s="315"/>
      <c r="DB20" s="483"/>
      <c r="DC20" s="6">
        <v>0</v>
      </c>
      <c r="DD20" s="5"/>
      <c r="DE20" s="20"/>
      <c r="DF20" s="315"/>
      <c r="DG20" s="483"/>
      <c r="DH20" s="6">
        <v>0</v>
      </c>
      <c r="DI20" s="5"/>
      <c r="DJ20" s="20"/>
      <c r="DK20" s="315"/>
      <c r="DL20" s="483"/>
      <c r="DM20" s="6">
        <v>0</v>
      </c>
      <c r="DN20" s="5"/>
      <c r="DO20" s="20"/>
      <c r="DP20" s="315"/>
      <c r="DQ20" s="483"/>
      <c r="DR20" s="6">
        <v>0</v>
      </c>
      <c r="DS20" s="5"/>
      <c r="DT20" s="20"/>
      <c r="DU20" s="315"/>
      <c r="DV20" s="483"/>
      <c r="DW20" s="6">
        <v>0</v>
      </c>
      <c r="DX20" s="5"/>
      <c r="DY20" s="20"/>
      <c r="DZ20" s="315"/>
      <c r="EA20" s="483"/>
      <c r="EB20" s="6">
        <v>0</v>
      </c>
      <c r="EC20" s="5"/>
      <c r="ED20" s="20"/>
      <c r="EE20" s="315"/>
      <c r="EF20" s="483"/>
      <c r="EG20" s="6">
        <v>0</v>
      </c>
      <c r="EH20" s="5"/>
      <c r="EI20" s="20"/>
      <c r="EJ20" s="315"/>
      <c r="EK20" s="483"/>
      <c r="EL20" s="6">
        <v>0</v>
      </c>
      <c r="EM20" s="5"/>
      <c r="EN20" s="20"/>
      <c r="EO20" s="151"/>
    </row>
    <row r="21" spans="4:145" hidden="1" x14ac:dyDescent="0.3">
      <c r="D21" s="151"/>
      <c r="E21" s="402"/>
      <c r="G21" s="20"/>
      <c r="H21" s="20"/>
      <c r="I21" s="20"/>
      <c r="J21" s="315"/>
      <c r="K21" s="20"/>
      <c r="L21" s="20"/>
      <c r="M21" s="20"/>
      <c r="N21" s="20"/>
      <c r="O21" s="315"/>
      <c r="P21" s="20"/>
      <c r="Q21" s="20"/>
      <c r="R21" s="20"/>
      <c r="S21" s="20"/>
      <c r="T21" s="315"/>
      <c r="U21" s="20"/>
      <c r="V21" s="20"/>
      <c r="W21" s="20"/>
      <c r="X21" s="20"/>
      <c r="Y21" s="315"/>
      <c r="Z21" s="20"/>
      <c r="AA21" s="20"/>
      <c r="AB21" s="20"/>
      <c r="AC21" s="20"/>
      <c r="AD21" s="315"/>
      <c r="AE21" s="20"/>
      <c r="AF21" s="20"/>
      <c r="AG21" s="20"/>
      <c r="AH21" s="20"/>
      <c r="AI21" s="315"/>
      <c r="AJ21" s="20"/>
      <c r="AK21" s="20"/>
      <c r="AL21" s="20"/>
      <c r="AM21" s="20"/>
      <c r="AN21" s="315"/>
      <c r="AO21" s="20"/>
      <c r="AP21" s="20"/>
      <c r="AQ21" s="20"/>
      <c r="AR21" s="20"/>
      <c r="AS21" s="315"/>
      <c r="AT21" s="20"/>
      <c r="AU21" s="20"/>
      <c r="AV21" s="20"/>
      <c r="AW21" s="20"/>
      <c r="AX21" s="315"/>
      <c r="AY21" s="20"/>
      <c r="AZ21" s="20"/>
      <c r="BA21" s="20"/>
      <c r="BB21" s="20"/>
      <c r="BC21" s="315"/>
      <c r="BD21" s="20"/>
      <c r="BE21" s="20"/>
      <c r="BF21" s="20"/>
      <c r="BG21" s="20"/>
      <c r="BH21" s="315"/>
      <c r="BI21" s="20"/>
      <c r="BJ21" s="20"/>
      <c r="BK21" s="20"/>
      <c r="BL21" s="20"/>
      <c r="BM21" s="315"/>
      <c r="BN21" s="20"/>
      <c r="BO21" s="20"/>
      <c r="BP21" s="20"/>
      <c r="BQ21" s="20"/>
      <c r="BR21" s="315"/>
      <c r="BS21" s="20"/>
      <c r="BT21" s="20"/>
      <c r="BU21" s="20"/>
      <c r="BV21" s="20"/>
      <c r="BW21" s="315"/>
      <c r="BX21" s="20"/>
      <c r="BY21" s="20"/>
      <c r="BZ21" s="20"/>
      <c r="CA21" s="20"/>
      <c r="CB21" s="315"/>
      <c r="CC21" s="20"/>
      <c r="CD21" s="20"/>
      <c r="CE21" s="20"/>
      <c r="CF21" s="20"/>
      <c r="CG21" s="315"/>
      <c r="CH21" s="20"/>
      <c r="CI21" s="20"/>
      <c r="CJ21" s="20"/>
      <c r="CK21" s="20"/>
      <c r="CL21" s="315"/>
      <c r="CM21" s="20"/>
      <c r="CN21" s="20"/>
      <c r="CO21" s="20"/>
      <c r="CP21" s="20"/>
      <c r="CQ21" s="315"/>
      <c r="CR21" s="20"/>
      <c r="CS21" s="20"/>
      <c r="CT21" s="20"/>
      <c r="CU21" s="20"/>
      <c r="CV21" s="315"/>
      <c r="CW21" s="20"/>
      <c r="CX21" s="20"/>
      <c r="CY21" s="20"/>
      <c r="CZ21" s="20"/>
      <c r="DA21" s="315"/>
      <c r="DB21" s="20"/>
      <c r="DC21" s="20"/>
      <c r="DD21" s="20"/>
      <c r="DE21" s="20"/>
      <c r="DF21" s="315"/>
      <c r="DG21" s="20"/>
      <c r="DH21" s="20"/>
      <c r="DI21" s="20"/>
      <c r="DJ21" s="20"/>
      <c r="DK21" s="315"/>
      <c r="DL21" s="20"/>
      <c r="DM21" s="20"/>
      <c r="DN21" s="20"/>
      <c r="DO21" s="20"/>
      <c r="DP21" s="315"/>
      <c r="DQ21" s="20"/>
      <c r="DR21" s="20"/>
      <c r="DS21" s="20"/>
      <c r="DT21" s="20"/>
      <c r="DU21" s="315"/>
      <c r="DV21" s="20"/>
      <c r="DW21" s="20"/>
      <c r="DX21" s="20"/>
      <c r="DY21" s="20"/>
      <c r="DZ21" s="315"/>
      <c r="EA21" s="20"/>
      <c r="EB21" s="20"/>
      <c r="EC21" s="20"/>
      <c r="ED21" s="20"/>
      <c r="EE21" s="315"/>
      <c r="EF21" s="20"/>
      <c r="EG21" s="20"/>
      <c r="EH21" s="20"/>
      <c r="EI21" s="20"/>
      <c r="EJ21" s="315"/>
      <c r="EK21" s="20"/>
      <c r="EL21" s="20"/>
      <c r="EM21" s="20"/>
      <c r="EN21" s="20"/>
      <c r="EO21" s="151"/>
    </row>
    <row r="22" spans="4:145" ht="12.75" hidden="1" customHeight="1" x14ac:dyDescent="0.3">
      <c r="D22" s="151" t="s">
        <v>544</v>
      </c>
      <c r="E22" s="402"/>
      <c r="G22" s="20">
        <v>0</v>
      </c>
      <c r="H22" s="20"/>
      <c r="I22" s="20"/>
      <c r="J22" s="315"/>
      <c r="K22" s="20"/>
      <c r="L22" s="20">
        <v>0</v>
      </c>
      <c r="M22" s="20"/>
      <c r="N22" s="20"/>
      <c r="O22" s="315"/>
      <c r="P22" s="20"/>
      <c r="Q22" s="20">
        <v>0</v>
      </c>
      <c r="R22" s="20"/>
      <c r="S22" s="20"/>
      <c r="T22" s="315"/>
      <c r="U22" s="20"/>
      <c r="V22" s="20">
        <v>0</v>
      </c>
      <c r="W22" s="20"/>
      <c r="X22" s="20"/>
      <c r="Y22" s="315"/>
      <c r="Z22" s="20"/>
      <c r="AA22" s="20">
        <v>0</v>
      </c>
      <c r="AB22" s="20"/>
      <c r="AC22" s="20"/>
      <c r="AD22" s="315"/>
      <c r="AE22" s="20"/>
      <c r="AF22" s="20">
        <v>0</v>
      </c>
      <c r="AG22" s="20"/>
      <c r="AH22" s="20"/>
      <c r="AI22" s="315"/>
      <c r="AJ22" s="20"/>
      <c r="AK22" s="20">
        <v>0</v>
      </c>
      <c r="AL22" s="20"/>
      <c r="AM22" s="20"/>
      <c r="AN22" s="315"/>
      <c r="AO22" s="20"/>
      <c r="AP22" s="20">
        <v>0</v>
      </c>
      <c r="AQ22" s="20"/>
      <c r="AR22" s="20"/>
      <c r="AS22" s="315"/>
      <c r="AT22" s="20"/>
      <c r="AU22" s="20">
        <v>0</v>
      </c>
      <c r="AV22" s="20"/>
      <c r="AW22" s="20"/>
      <c r="AX22" s="315"/>
      <c r="AY22" s="20"/>
      <c r="AZ22" s="20">
        <v>0</v>
      </c>
      <c r="BA22" s="20"/>
      <c r="BB22" s="20"/>
      <c r="BC22" s="315"/>
      <c r="BD22" s="20"/>
      <c r="BE22" s="20">
        <v>0</v>
      </c>
      <c r="BF22" s="20"/>
      <c r="BG22" s="20"/>
      <c r="BH22" s="315"/>
      <c r="BI22" s="20"/>
      <c r="BJ22" s="20">
        <v>0</v>
      </c>
      <c r="BK22" s="20"/>
      <c r="BL22" s="20"/>
      <c r="BM22" s="315"/>
      <c r="BN22" s="20"/>
      <c r="BO22" s="20">
        <v>0</v>
      </c>
      <c r="BP22" s="20"/>
      <c r="BQ22" s="20"/>
      <c r="BR22" s="315"/>
      <c r="BS22" s="20"/>
      <c r="BT22" s="20">
        <v>0</v>
      </c>
      <c r="BU22" s="20"/>
      <c r="BV22" s="20"/>
      <c r="BW22" s="315"/>
      <c r="BX22" s="20"/>
      <c r="BY22" s="20">
        <v>0</v>
      </c>
      <c r="BZ22" s="20"/>
      <c r="CA22" s="20"/>
      <c r="CB22" s="315"/>
      <c r="CC22" s="20"/>
      <c r="CD22" s="20">
        <v>0</v>
      </c>
      <c r="CE22" s="20"/>
      <c r="CF22" s="20"/>
      <c r="CG22" s="315"/>
      <c r="CH22" s="20"/>
      <c r="CI22" s="20">
        <v>0</v>
      </c>
      <c r="CJ22" s="20"/>
      <c r="CK22" s="20"/>
      <c r="CL22" s="315"/>
      <c r="CM22" s="20"/>
      <c r="CN22" s="20">
        <v>0</v>
      </c>
      <c r="CO22" s="20"/>
      <c r="CP22" s="20"/>
      <c r="CQ22" s="315"/>
      <c r="CR22" s="20"/>
      <c r="CS22" s="20">
        <v>0</v>
      </c>
      <c r="CT22" s="20"/>
      <c r="CU22" s="20"/>
      <c r="CV22" s="315"/>
      <c r="CW22" s="20"/>
      <c r="CX22" s="20">
        <v>0</v>
      </c>
      <c r="CY22" s="20"/>
      <c r="CZ22" s="20"/>
      <c r="DA22" s="315"/>
      <c r="DB22" s="20"/>
      <c r="DC22" s="20">
        <v>0</v>
      </c>
      <c r="DD22" s="20"/>
      <c r="DE22" s="20"/>
      <c r="DF22" s="315"/>
      <c r="DG22" s="20"/>
      <c r="DH22" s="20">
        <v>0</v>
      </c>
      <c r="DI22" s="20"/>
      <c r="DJ22" s="20"/>
      <c r="DK22" s="315"/>
      <c r="DL22" s="20"/>
      <c r="DM22" s="20">
        <v>0</v>
      </c>
      <c r="DN22" s="20"/>
      <c r="DO22" s="20"/>
      <c r="DP22" s="315"/>
      <c r="DQ22" s="20"/>
      <c r="DR22" s="20">
        <v>0</v>
      </c>
      <c r="DS22" s="20"/>
      <c r="DT22" s="20"/>
      <c r="DU22" s="315"/>
      <c r="DV22" s="20"/>
      <c r="DW22" s="20">
        <v>0</v>
      </c>
      <c r="DX22" s="20"/>
      <c r="DY22" s="20"/>
      <c r="DZ22" s="315"/>
      <c r="EA22" s="20"/>
      <c r="EB22" s="20">
        <v>0</v>
      </c>
      <c r="EC22" s="20"/>
      <c r="ED22" s="20"/>
      <c r="EE22" s="315"/>
      <c r="EF22" s="20"/>
      <c r="EG22" s="20">
        <v>0</v>
      </c>
      <c r="EH22" s="20"/>
      <c r="EI22" s="20"/>
      <c r="EJ22" s="315"/>
      <c r="EK22" s="20"/>
      <c r="EL22" s="20">
        <v>0</v>
      </c>
      <c r="EM22" s="20"/>
      <c r="EN22" s="20"/>
      <c r="EO22" s="151"/>
    </row>
    <row r="23" spans="4:145" ht="12.75" hidden="1" customHeight="1" x14ac:dyDescent="0.3">
      <c r="D23" s="151" t="s">
        <v>416</v>
      </c>
      <c r="E23" s="402"/>
      <c r="F23" s="406"/>
      <c r="G23" s="474">
        <v>0</v>
      </c>
      <c r="H23" s="475"/>
      <c r="I23" s="20"/>
      <c r="J23" s="315"/>
      <c r="K23" s="476"/>
      <c r="L23" s="474">
        <v>0</v>
      </c>
      <c r="M23" s="475"/>
      <c r="N23" s="20"/>
      <c r="O23" s="315"/>
      <c r="P23" s="476"/>
      <c r="Q23" s="474">
        <v>0</v>
      </c>
      <c r="R23" s="475"/>
      <c r="S23" s="20"/>
      <c r="T23" s="315"/>
      <c r="U23" s="476"/>
      <c r="V23" s="474">
        <v>0</v>
      </c>
      <c r="W23" s="475"/>
      <c r="X23" s="20"/>
      <c r="Y23" s="315"/>
      <c r="Z23" s="476"/>
      <c r="AA23" s="474">
        <v>0</v>
      </c>
      <c r="AB23" s="475"/>
      <c r="AC23" s="20"/>
      <c r="AD23" s="315"/>
      <c r="AE23" s="476"/>
      <c r="AF23" s="474">
        <v>0</v>
      </c>
      <c r="AG23" s="475"/>
      <c r="AH23" s="20"/>
      <c r="AI23" s="315"/>
      <c r="AJ23" s="476"/>
      <c r="AK23" s="474">
        <v>0</v>
      </c>
      <c r="AL23" s="475"/>
      <c r="AM23" s="20"/>
      <c r="AN23" s="315"/>
      <c r="AO23" s="476"/>
      <c r="AP23" s="474">
        <v>0</v>
      </c>
      <c r="AQ23" s="475"/>
      <c r="AR23" s="20"/>
      <c r="AS23" s="315"/>
      <c r="AT23" s="476"/>
      <c r="AU23" s="474">
        <v>0</v>
      </c>
      <c r="AV23" s="475"/>
      <c r="AW23" s="20"/>
      <c r="AX23" s="315"/>
      <c r="AY23" s="476"/>
      <c r="AZ23" s="474">
        <v>0</v>
      </c>
      <c r="BA23" s="475"/>
      <c r="BB23" s="20"/>
      <c r="BC23" s="315"/>
      <c r="BD23" s="476"/>
      <c r="BE23" s="474">
        <v>0</v>
      </c>
      <c r="BF23" s="475"/>
      <c r="BG23" s="20"/>
      <c r="BH23" s="315"/>
      <c r="BI23" s="476"/>
      <c r="BJ23" s="474">
        <v>0</v>
      </c>
      <c r="BK23" s="475"/>
      <c r="BL23" s="20"/>
      <c r="BM23" s="315"/>
      <c r="BN23" s="476"/>
      <c r="BO23" s="474">
        <v>0</v>
      </c>
      <c r="BP23" s="475"/>
      <c r="BQ23" s="20"/>
      <c r="BR23" s="315"/>
      <c r="BS23" s="476"/>
      <c r="BT23" s="474">
        <v>0</v>
      </c>
      <c r="BU23" s="475"/>
      <c r="BV23" s="20"/>
      <c r="BW23" s="315"/>
      <c r="BX23" s="476"/>
      <c r="BY23" s="474">
        <v>0</v>
      </c>
      <c r="BZ23" s="475"/>
      <c r="CA23" s="20"/>
      <c r="CB23" s="315"/>
      <c r="CC23" s="476"/>
      <c r="CD23" s="474">
        <v>0</v>
      </c>
      <c r="CE23" s="475"/>
      <c r="CF23" s="20"/>
      <c r="CG23" s="315"/>
      <c r="CH23" s="476"/>
      <c r="CI23" s="474">
        <v>0</v>
      </c>
      <c r="CJ23" s="475"/>
      <c r="CK23" s="20"/>
      <c r="CL23" s="315"/>
      <c r="CM23" s="476"/>
      <c r="CN23" s="474">
        <v>0</v>
      </c>
      <c r="CO23" s="475"/>
      <c r="CP23" s="20"/>
      <c r="CQ23" s="315"/>
      <c r="CR23" s="476"/>
      <c r="CS23" s="474">
        <v>0</v>
      </c>
      <c r="CT23" s="475"/>
      <c r="CU23" s="20"/>
      <c r="CV23" s="315"/>
      <c r="CW23" s="476"/>
      <c r="CX23" s="474">
        <v>0</v>
      </c>
      <c r="CY23" s="475"/>
      <c r="CZ23" s="20"/>
      <c r="DA23" s="315"/>
      <c r="DB23" s="476"/>
      <c r="DC23" s="474">
        <v>0</v>
      </c>
      <c r="DD23" s="475"/>
      <c r="DE23" s="20"/>
      <c r="DF23" s="315"/>
      <c r="DG23" s="476"/>
      <c r="DH23" s="474">
        <v>0</v>
      </c>
      <c r="DI23" s="475"/>
      <c r="DJ23" s="20"/>
      <c r="DK23" s="315"/>
      <c r="DL23" s="476"/>
      <c r="DM23" s="474">
        <v>0</v>
      </c>
      <c r="DN23" s="475"/>
      <c r="DO23" s="20"/>
      <c r="DP23" s="315"/>
      <c r="DQ23" s="476"/>
      <c r="DR23" s="474">
        <v>0</v>
      </c>
      <c r="DS23" s="475"/>
      <c r="DT23" s="20"/>
      <c r="DU23" s="315"/>
      <c r="DV23" s="476"/>
      <c r="DW23" s="474">
        <v>0</v>
      </c>
      <c r="DX23" s="475"/>
      <c r="DY23" s="20"/>
      <c r="DZ23" s="315"/>
      <c r="EA23" s="476"/>
      <c r="EB23" s="474">
        <v>0</v>
      </c>
      <c r="EC23" s="475"/>
      <c r="ED23" s="20"/>
      <c r="EE23" s="315"/>
      <c r="EF23" s="476"/>
      <c r="EG23" s="474">
        <v>0</v>
      </c>
      <c r="EH23" s="475"/>
      <c r="EI23" s="20"/>
      <c r="EJ23" s="315"/>
      <c r="EK23" s="476"/>
      <c r="EL23" s="474">
        <v>0</v>
      </c>
      <c r="EM23" s="475"/>
      <c r="EN23" s="20"/>
      <c r="EO23" s="151"/>
    </row>
    <row r="24" spans="4:145" ht="12.75" hidden="1" customHeight="1" x14ac:dyDescent="0.3">
      <c r="D24" s="151" t="s">
        <v>419</v>
      </c>
      <c r="E24" s="402"/>
      <c r="F24" s="402"/>
      <c r="G24" s="20">
        <v>0</v>
      </c>
      <c r="H24" s="19"/>
      <c r="I24" s="20"/>
      <c r="J24" s="315"/>
      <c r="K24" s="315"/>
      <c r="L24" s="20">
        <v>0</v>
      </c>
      <c r="M24" s="19"/>
      <c r="N24" s="20"/>
      <c r="O24" s="315"/>
      <c r="P24" s="315"/>
      <c r="Q24" s="20">
        <v>0</v>
      </c>
      <c r="R24" s="19"/>
      <c r="S24" s="20"/>
      <c r="T24" s="315"/>
      <c r="U24" s="315"/>
      <c r="V24" s="20">
        <v>0</v>
      </c>
      <c r="W24" s="19"/>
      <c r="X24" s="20"/>
      <c r="Y24" s="315"/>
      <c r="Z24" s="315"/>
      <c r="AA24" s="20">
        <v>0</v>
      </c>
      <c r="AB24" s="19"/>
      <c r="AC24" s="20"/>
      <c r="AD24" s="315"/>
      <c r="AE24" s="315"/>
      <c r="AF24" s="20">
        <v>0</v>
      </c>
      <c r="AG24" s="19"/>
      <c r="AH24" s="20"/>
      <c r="AI24" s="315"/>
      <c r="AJ24" s="315"/>
      <c r="AK24" s="20">
        <v>0</v>
      </c>
      <c r="AL24" s="19"/>
      <c r="AM24" s="20"/>
      <c r="AN24" s="315"/>
      <c r="AO24" s="315"/>
      <c r="AP24" s="20">
        <v>0</v>
      </c>
      <c r="AQ24" s="19"/>
      <c r="AR24" s="20"/>
      <c r="AS24" s="315"/>
      <c r="AT24" s="315"/>
      <c r="AU24" s="20">
        <v>0</v>
      </c>
      <c r="AV24" s="19"/>
      <c r="AW24" s="20"/>
      <c r="AX24" s="315"/>
      <c r="AY24" s="315"/>
      <c r="AZ24" s="20">
        <v>0</v>
      </c>
      <c r="BA24" s="19"/>
      <c r="BB24" s="20"/>
      <c r="BC24" s="315"/>
      <c r="BD24" s="315"/>
      <c r="BE24" s="20">
        <v>0</v>
      </c>
      <c r="BF24" s="19"/>
      <c r="BG24" s="20"/>
      <c r="BH24" s="315"/>
      <c r="BI24" s="315"/>
      <c r="BJ24" s="20">
        <v>0</v>
      </c>
      <c r="BK24" s="19"/>
      <c r="BL24" s="20"/>
      <c r="BM24" s="315"/>
      <c r="BN24" s="315"/>
      <c r="BO24" s="20">
        <v>0</v>
      </c>
      <c r="BP24" s="19"/>
      <c r="BQ24" s="20"/>
      <c r="BR24" s="315"/>
      <c r="BS24" s="315"/>
      <c r="BT24" s="20">
        <v>0</v>
      </c>
      <c r="BU24" s="19"/>
      <c r="BV24" s="20"/>
      <c r="BW24" s="315"/>
      <c r="BX24" s="315"/>
      <c r="BY24" s="20">
        <v>0</v>
      </c>
      <c r="BZ24" s="19"/>
      <c r="CA24" s="20"/>
      <c r="CB24" s="315"/>
      <c r="CC24" s="315"/>
      <c r="CD24" s="20">
        <v>0</v>
      </c>
      <c r="CE24" s="19"/>
      <c r="CF24" s="20"/>
      <c r="CG24" s="315"/>
      <c r="CH24" s="315"/>
      <c r="CI24" s="20">
        <v>0</v>
      </c>
      <c r="CJ24" s="19"/>
      <c r="CK24" s="20"/>
      <c r="CL24" s="315"/>
      <c r="CM24" s="315"/>
      <c r="CN24" s="20">
        <v>0</v>
      </c>
      <c r="CO24" s="19"/>
      <c r="CP24" s="20"/>
      <c r="CQ24" s="315"/>
      <c r="CR24" s="315"/>
      <c r="CS24" s="20">
        <v>0</v>
      </c>
      <c r="CT24" s="19"/>
      <c r="CU24" s="20"/>
      <c r="CV24" s="315"/>
      <c r="CW24" s="315"/>
      <c r="CX24" s="20">
        <v>0</v>
      </c>
      <c r="CY24" s="19"/>
      <c r="CZ24" s="20"/>
      <c r="DA24" s="315"/>
      <c r="DB24" s="315"/>
      <c r="DC24" s="20">
        <v>0</v>
      </c>
      <c r="DD24" s="19"/>
      <c r="DE24" s="20"/>
      <c r="DF24" s="315"/>
      <c r="DG24" s="315"/>
      <c r="DH24" s="20">
        <v>0</v>
      </c>
      <c r="DI24" s="19"/>
      <c r="DJ24" s="20"/>
      <c r="DK24" s="315"/>
      <c r="DL24" s="315"/>
      <c r="DM24" s="20">
        <v>0</v>
      </c>
      <c r="DN24" s="19"/>
      <c r="DO24" s="20"/>
      <c r="DP24" s="315"/>
      <c r="DQ24" s="315"/>
      <c r="DR24" s="20">
        <v>0</v>
      </c>
      <c r="DS24" s="19"/>
      <c r="DT24" s="20"/>
      <c r="DU24" s="315"/>
      <c r="DV24" s="315"/>
      <c r="DW24" s="20">
        <v>0</v>
      </c>
      <c r="DX24" s="19"/>
      <c r="DY24" s="20"/>
      <c r="DZ24" s="315"/>
      <c r="EA24" s="315"/>
      <c r="EB24" s="20">
        <v>0</v>
      </c>
      <c r="EC24" s="19"/>
      <c r="ED24" s="20"/>
      <c r="EE24" s="315"/>
      <c r="EF24" s="315"/>
      <c r="EG24" s="20">
        <v>0</v>
      </c>
      <c r="EH24" s="19"/>
      <c r="EI24" s="20"/>
      <c r="EJ24" s="315"/>
      <c r="EK24" s="315"/>
      <c r="EL24" s="20">
        <v>0</v>
      </c>
      <c r="EM24" s="19"/>
      <c r="EN24" s="20"/>
      <c r="EO24" s="151"/>
    </row>
    <row r="25" spans="4:145" ht="12.75" hidden="1" customHeight="1" x14ac:dyDescent="0.3">
      <c r="D25" s="151" t="s">
        <v>436</v>
      </c>
      <c r="E25" s="402"/>
      <c r="F25" s="419"/>
      <c r="G25" s="6">
        <v>0</v>
      </c>
      <c r="H25" s="5"/>
      <c r="I25" s="20"/>
      <c r="J25" s="315"/>
      <c r="K25" s="483"/>
      <c r="L25" s="6">
        <v>0</v>
      </c>
      <c r="M25" s="5"/>
      <c r="N25" s="20"/>
      <c r="O25" s="315"/>
      <c r="P25" s="483"/>
      <c r="Q25" s="6">
        <v>0</v>
      </c>
      <c r="R25" s="5"/>
      <c r="S25" s="20"/>
      <c r="T25" s="315"/>
      <c r="U25" s="483"/>
      <c r="V25" s="6">
        <v>0</v>
      </c>
      <c r="W25" s="5"/>
      <c r="X25" s="20"/>
      <c r="Y25" s="315"/>
      <c r="Z25" s="483"/>
      <c r="AA25" s="6">
        <v>0</v>
      </c>
      <c r="AB25" s="5"/>
      <c r="AC25" s="20"/>
      <c r="AD25" s="315"/>
      <c r="AE25" s="483"/>
      <c r="AF25" s="6">
        <v>0</v>
      </c>
      <c r="AG25" s="5"/>
      <c r="AH25" s="20"/>
      <c r="AI25" s="315"/>
      <c r="AJ25" s="483"/>
      <c r="AK25" s="6">
        <v>0</v>
      </c>
      <c r="AL25" s="5"/>
      <c r="AM25" s="20"/>
      <c r="AN25" s="315"/>
      <c r="AO25" s="483"/>
      <c r="AP25" s="6">
        <v>0</v>
      </c>
      <c r="AQ25" s="5"/>
      <c r="AR25" s="20"/>
      <c r="AS25" s="315"/>
      <c r="AT25" s="483"/>
      <c r="AU25" s="6">
        <v>0</v>
      </c>
      <c r="AV25" s="5"/>
      <c r="AW25" s="20"/>
      <c r="AX25" s="315"/>
      <c r="AY25" s="483"/>
      <c r="AZ25" s="6">
        <v>0</v>
      </c>
      <c r="BA25" s="5"/>
      <c r="BB25" s="20"/>
      <c r="BC25" s="315"/>
      <c r="BD25" s="483"/>
      <c r="BE25" s="6">
        <v>0</v>
      </c>
      <c r="BF25" s="5"/>
      <c r="BG25" s="20"/>
      <c r="BH25" s="315"/>
      <c r="BI25" s="483"/>
      <c r="BJ25" s="6">
        <v>0</v>
      </c>
      <c r="BK25" s="5"/>
      <c r="BL25" s="20"/>
      <c r="BM25" s="315"/>
      <c r="BN25" s="483"/>
      <c r="BO25" s="6">
        <v>0</v>
      </c>
      <c r="BP25" s="5"/>
      <c r="BQ25" s="20"/>
      <c r="BR25" s="315"/>
      <c r="BS25" s="483"/>
      <c r="BT25" s="6">
        <v>0</v>
      </c>
      <c r="BU25" s="5"/>
      <c r="BV25" s="20"/>
      <c r="BW25" s="315"/>
      <c r="BX25" s="483"/>
      <c r="BY25" s="6">
        <v>0</v>
      </c>
      <c r="BZ25" s="5"/>
      <c r="CA25" s="20"/>
      <c r="CB25" s="315"/>
      <c r="CC25" s="483"/>
      <c r="CD25" s="6">
        <v>0</v>
      </c>
      <c r="CE25" s="5"/>
      <c r="CF25" s="20"/>
      <c r="CG25" s="315"/>
      <c r="CH25" s="483"/>
      <c r="CI25" s="6">
        <v>0</v>
      </c>
      <c r="CJ25" s="5"/>
      <c r="CK25" s="20"/>
      <c r="CL25" s="315"/>
      <c r="CM25" s="483"/>
      <c r="CN25" s="6">
        <v>0</v>
      </c>
      <c r="CO25" s="5"/>
      <c r="CP25" s="20"/>
      <c r="CQ25" s="315"/>
      <c r="CR25" s="483"/>
      <c r="CS25" s="6">
        <v>0</v>
      </c>
      <c r="CT25" s="5"/>
      <c r="CU25" s="20"/>
      <c r="CV25" s="315"/>
      <c r="CW25" s="483"/>
      <c r="CX25" s="6">
        <v>0</v>
      </c>
      <c r="CY25" s="5"/>
      <c r="CZ25" s="20"/>
      <c r="DA25" s="315"/>
      <c r="DB25" s="483"/>
      <c r="DC25" s="6">
        <v>0</v>
      </c>
      <c r="DD25" s="5"/>
      <c r="DE25" s="20"/>
      <c r="DF25" s="315"/>
      <c r="DG25" s="483"/>
      <c r="DH25" s="6">
        <v>0</v>
      </c>
      <c r="DI25" s="5"/>
      <c r="DJ25" s="20"/>
      <c r="DK25" s="315"/>
      <c r="DL25" s="483"/>
      <c r="DM25" s="6">
        <v>0</v>
      </c>
      <c r="DN25" s="5"/>
      <c r="DO25" s="20"/>
      <c r="DP25" s="315"/>
      <c r="DQ25" s="483"/>
      <c r="DR25" s="6">
        <v>0</v>
      </c>
      <c r="DS25" s="5"/>
      <c r="DT25" s="20"/>
      <c r="DU25" s="315"/>
      <c r="DV25" s="483"/>
      <c r="DW25" s="6">
        <v>0</v>
      </c>
      <c r="DX25" s="5"/>
      <c r="DY25" s="20"/>
      <c r="DZ25" s="315"/>
      <c r="EA25" s="483"/>
      <c r="EB25" s="6">
        <v>0</v>
      </c>
      <c r="EC25" s="5"/>
      <c r="ED25" s="20"/>
      <c r="EE25" s="315"/>
      <c r="EF25" s="483"/>
      <c r="EG25" s="6">
        <v>0</v>
      </c>
      <c r="EH25" s="5"/>
      <c r="EI25" s="20"/>
      <c r="EJ25" s="315"/>
      <c r="EK25" s="483"/>
      <c r="EL25" s="6">
        <v>0</v>
      </c>
      <c r="EM25" s="5"/>
      <c r="EN25" s="20"/>
      <c r="EO25" s="151"/>
    </row>
    <row r="26" spans="4:145" ht="12.75" hidden="1" customHeight="1" x14ac:dyDescent="0.3">
      <c r="D26" s="151"/>
      <c r="E26" s="402"/>
      <c r="G26" s="20"/>
      <c r="H26" s="20"/>
      <c r="I26" s="20"/>
      <c r="J26" s="315"/>
      <c r="K26" s="20"/>
      <c r="L26" s="20"/>
      <c r="M26" s="20"/>
      <c r="N26" s="20"/>
      <c r="O26" s="315"/>
      <c r="P26" s="20"/>
      <c r="Q26" s="20"/>
      <c r="R26" s="20"/>
      <c r="S26" s="20"/>
      <c r="T26" s="315"/>
      <c r="U26" s="20"/>
      <c r="V26" s="20"/>
      <c r="W26" s="20"/>
      <c r="X26" s="20"/>
      <c r="Y26" s="315"/>
      <c r="Z26" s="20"/>
      <c r="AA26" s="20"/>
      <c r="AB26" s="20"/>
      <c r="AC26" s="20"/>
      <c r="AD26" s="315"/>
      <c r="AE26" s="20"/>
      <c r="AF26" s="20"/>
      <c r="AG26" s="20"/>
      <c r="AH26" s="20"/>
      <c r="AI26" s="315"/>
      <c r="AJ26" s="20"/>
      <c r="AK26" s="20"/>
      <c r="AL26" s="20"/>
      <c r="AM26" s="20"/>
      <c r="AN26" s="315"/>
      <c r="AO26" s="20"/>
      <c r="AP26" s="20"/>
      <c r="AQ26" s="20"/>
      <c r="AR26" s="20"/>
      <c r="AS26" s="315"/>
      <c r="AT26" s="20"/>
      <c r="AU26" s="20"/>
      <c r="AV26" s="20"/>
      <c r="AW26" s="20"/>
      <c r="AX26" s="315"/>
      <c r="AY26" s="20"/>
      <c r="AZ26" s="20"/>
      <c r="BA26" s="20"/>
      <c r="BB26" s="20"/>
      <c r="BC26" s="315"/>
      <c r="BD26" s="20"/>
      <c r="BE26" s="20"/>
      <c r="BF26" s="20"/>
      <c r="BG26" s="20"/>
      <c r="BH26" s="315"/>
      <c r="BI26" s="20"/>
      <c r="BJ26" s="20"/>
      <c r="BK26" s="20"/>
      <c r="BL26" s="20"/>
      <c r="BM26" s="315"/>
      <c r="BN26" s="20"/>
      <c r="BO26" s="20"/>
      <c r="BP26" s="20"/>
      <c r="BQ26" s="20"/>
      <c r="BR26" s="315"/>
      <c r="BS26" s="20"/>
      <c r="BT26" s="20"/>
      <c r="BU26" s="20"/>
      <c r="BV26" s="20"/>
      <c r="BW26" s="315"/>
      <c r="BX26" s="20"/>
      <c r="BY26" s="20"/>
      <c r="BZ26" s="20"/>
      <c r="CA26" s="20"/>
      <c r="CB26" s="315"/>
      <c r="CC26" s="20"/>
      <c r="CD26" s="20"/>
      <c r="CE26" s="20"/>
      <c r="CF26" s="20"/>
      <c r="CG26" s="315"/>
      <c r="CH26" s="20"/>
      <c r="CI26" s="20"/>
      <c r="CJ26" s="20"/>
      <c r="CK26" s="20"/>
      <c r="CL26" s="315"/>
      <c r="CM26" s="20"/>
      <c r="CN26" s="20"/>
      <c r="CO26" s="20"/>
      <c r="CP26" s="20"/>
      <c r="CQ26" s="315"/>
      <c r="CR26" s="20"/>
      <c r="CS26" s="20"/>
      <c r="CT26" s="20"/>
      <c r="CU26" s="20"/>
      <c r="CV26" s="315"/>
      <c r="CW26" s="20"/>
      <c r="CX26" s="20"/>
      <c r="CY26" s="20"/>
      <c r="CZ26" s="20"/>
      <c r="DA26" s="315"/>
      <c r="DB26" s="20"/>
      <c r="DC26" s="20"/>
      <c r="DD26" s="20"/>
      <c r="DE26" s="20"/>
      <c r="DF26" s="315"/>
      <c r="DG26" s="20"/>
      <c r="DH26" s="20"/>
      <c r="DI26" s="20"/>
      <c r="DJ26" s="20"/>
      <c r="DK26" s="315"/>
      <c r="DL26" s="20"/>
      <c r="DM26" s="20"/>
      <c r="DN26" s="20"/>
      <c r="DO26" s="20"/>
      <c r="DP26" s="315"/>
      <c r="DQ26" s="20"/>
      <c r="DR26" s="20"/>
      <c r="DS26" s="20"/>
      <c r="DT26" s="20"/>
      <c r="DU26" s="315"/>
      <c r="DV26" s="20"/>
      <c r="DW26" s="20"/>
      <c r="DX26" s="20"/>
      <c r="DY26" s="20"/>
      <c r="DZ26" s="315"/>
      <c r="EA26" s="20"/>
      <c r="EB26" s="20"/>
      <c r="EC26" s="20"/>
      <c r="ED26" s="20"/>
      <c r="EE26" s="315"/>
      <c r="EF26" s="20"/>
      <c r="EG26" s="20"/>
      <c r="EH26" s="20"/>
      <c r="EI26" s="20"/>
      <c r="EJ26" s="315"/>
      <c r="EK26" s="20"/>
      <c r="EL26" s="20"/>
      <c r="EM26" s="20"/>
      <c r="EN26" s="20"/>
      <c r="EO26" s="151"/>
    </row>
    <row r="27" spans="4:145" ht="12.75" hidden="1" customHeight="1" x14ac:dyDescent="0.3">
      <c r="D27" s="151" t="s">
        <v>545</v>
      </c>
      <c r="E27" s="402"/>
      <c r="G27" s="20">
        <v>0</v>
      </c>
      <c r="H27" s="20"/>
      <c r="I27" s="20"/>
      <c r="J27" s="315"/>
      <c r="K27" s="20"/>
      <c r="L27" s="20">
        <v>0</v>
      </c>
      <c r="M27" s="20"/>
      <c r="N27" s="20"/>
      <c r="O27" s="315"/>
      <c r="P27" s="20"/>
      <c r="Q27" s="20">
        <v>0</v>
      </c>
      <c r="R27" s="20"/>
      <c r="S27" s="20"/>
      <c r="T27" s="315"/>
      <c r="U27" s="20"/>
      <c r="V27" s="20">
        <v>0</v>
      </c>
      <c r="W27" s="20"/>
      <c r="X27" s="20"/>
      <c r="Y27" s="315"/>
      <c r="Z27" s="20"/>
      <c r="AA27" s="20">
        <v>0</v>
      </c>
      <c r="AB27" s="20"/>
      <c r="AC27" s="20"/>
      <c r="AD27" s="315"/>
      <c r="AE27" s="20"/>
      <c r="AF27" s="20">
        <v>0</v>
      </c>
      <c r="AG27" s="20"/>
      <c r="AH27" s="20"/>
      <c r="AI27" s="315"/>
      <c r="AJ27" s="20"/>
      <c r="AK27" s="20">
        <v>0</v>
      </c>
      <c r="AL27" s="20"/>
      <c r="AM27" s="20"/>
      <c r="AN27" s="315"/>
      <c r="AO27" s="20"/>
      <c r="AP27" s="20">
        <v>0</v>
      </c>
      <c r="AQ27" s="20"/>
      <c r="AR27" s="20"/>
      <c r="AS27" s="315"/>
      <c r="AT27" s="20"/>
      <c r="AU27" s="20">
        <v>0</v>
      </c>
      <c r="AV27" s="20"/>
      <c r="AW27" s="20"/>
      <c r="AX27" s="315"/>
      <c r="AY27" s="20"/>
      <c r="AZ27" s="20">
        <v>0</v>
      </c>
      <c r="BA27" s="20"/>
      <c r="BB27" s="20"/>
      <c r="BC27" s="315"/>
      <c r="BD27" s="20"/>
      <c r="BE27" s="20">
        <v>0</v>
      </c>
      <c r="BF27" s="20"/>
      <c r="BG27" s="20"/>
      <c r="BH27" s="315"/>
      <c r="BI27" s="20"/>
      <c r="BJ27" s="20">
        <v>0</v>
      </c>
      <c r="BK27" s="20"/>
      <c r="BL27" s="20"/>
      <c r="BM27" s="315"/>
      <c r="BN27" s="20"/>
      <c r="BO27" s="20">
        <v>0</v>
      </c>
      <c r="BP27" s="20"/>
      <c r="BQ27" s="20"/>
      <c r="BR27" s="315"/>
      <c r="BS27" s="20"/>
      <c r="BT27" s="20">
        <v>0</v>
      </c>
      <c r="BU27" s="20"/>
      <c r="BV27" s="20"/>
      <c r="BW27" s="315"/>
      <c r="BX27" s="20"/>
      <c r="BY27" s="20">
        <v>0</v>
      </c>
      <c r="BZ27" s="20"/>
      <c r="CA27" s="20"/>
      <c r="CB27" s="315"/>
      <c r="CC27" s="20"/>
      <c r="CD27" s="20">
        <v>0</v>
      </c>
      <c r="CE27" s="20"/>
      <c r="CF27" s="20"/>
      <c r="CG27" s="315"/>
      <c r="CH27" s="20"/>
      <c r="CI27" s="20">
        <v>0</v>
      </c>
      <c r="CJ27" s="20"/>
      <c r="CK27" s="20"/>
      <c r="CL27" s="315"/>
      <c r="CM27" s="20"/>
      <c r="CN27" s="20">
        <v>0</v>
      </c>
      <c r="CO27" s="20"/>
      <c r="CP27" s="20"/>
      <c r="CQ27" s="315"/>
      <c r="CR27" s="20"/>
      <c r="CS27" s="20">
        <v>0</v>
      </c>
      <c r="CT27" s="20"/>
      <c r="CU27" s="20"/>
      <c r="CV27" s="315"/>
      <c r="CW27" s="20"/>
      <c r="CX27" s="20">
        <v>0</v>
      </c>
      <c r="CY27" s="20"/>
      <c r="CZ27" s="20"/>
      <c r="DA27" s="315"/>
      <c r="DB27" s="20"/>
      <c r="DC27" s="20">
        <v>0</v>
      </c>
      <c r="DD27" s="20"/>
      <c r="DE27" s="20"/>
      <c r="DF27" s="315"/>
      <c r="DG27" s="20"/>
      <c r="DH27" s="20">
        <v>0</v>
      </c>
      <c r="DI27" s="20"/>
      <c r="DJ27" s="20"/>
      <c r="DK27" s="315"/>
      <c r="DL27" s="20"/>
      <c r="DM27" s="20">
        <v>0</v>
      </c>
      <c r="DN27" s="20"/>
      <c r="DO27" s="20"/>
      <c r="DP27" s="315"/>
      <c r="DQ27" s="20"/>
      <c r="DR27" s="20">
        <v>0</v>
      </c>
      <c r="DS27" s="20"/>
      <c r="DT27" s="20"/>
      <c r="DU27" s="315"/>
      <c r="DV27" s="20"/>
      <c r="DW27" s="20">
        <v>0</v>
      </c>
      <c r="DX27" s="20"/>
      <c r="DY27" s="20"/>
      <c r="DZ27" s="315"/>
      <c r="EA27" s="20"/>
      <c r="EB27" s="20">
        <v>0</v>
      </c>
      <c r="EC27" s="20"/>
      <c r="ED27" s="20"/>
      <c r="EE27" s="315"/>
      <c r="EF27" s="20"/>
      <c r="EG27" s="20">
        <v>0</v>
      </c>
      <c r="EH27" s="20"/>
      <c r="EI27" s="20"/>
      <c r="EJ27" s="315"/>
      <c r="EK27" s="20"/>
      <c r="EL27" s="20">
        <v>0</v>
      </c>
      <c r="EM27" s="20"/>
      <c r="EN27" s="20"/>
      <c r="EO27" s="151"/>
    </row>
    <row r="28" spans="4:145" ht="12.75" hidden="1" customHeight="1" x14ac:dyDescent="0.3">
      <c r="D28" s="151" t="s">
        <v>416</v>
      </c>
      <c r="E28" s="402"/>
      <c r="F28" s="476"/>
      <c r="G28" s="474">
        <v>0</v>
      </c>
      <c r="H28" s="475"/>
      <c r="I28" s="20"/>
      <c r="J28" s="315"/>
      <c r="K28" s="476"/>
      <c r="L28" s="474">
        <v>0</v>
      </c>
      <c r="M28" s="475"/>
      <c r="N28" s="20"/>
      <c r="O28" s="315"/>
      <c r="P28" s="476"/>
      <c r="Q28" s="474">
        <v>0</v>
      </c>
      <c r="R28" s="475"/>
      <c r="S28" s="20"/>
      <c r="T28" s="315"/>
      <c r="U28" s="476"/>
      <c r="V28" s="474">
        <v>0</v>
      </c>
      <c r="W28" s="475"/>
      <c r="X28" s="20"/>
      <c r="Y28" s="315"/>
      <c r="Z28" s="476"/>
      <c r="AA28" s="474">
        <v>0</v>
      </c>
      <c r="AB28" s="475"/>
      <c r="AC28" s="20"/>
      <c r="AD28" s="315"/>
      <c r="AE28" s="476"/>
      <c r="AF28" s="474">
        <v>0</v>
      </c>
      <c r="AG28" s="475"/>
      <c r="AH28" s="20"/>
      <c r="AI28" s="315"/>
      <c r="AJ28" s="476"/>
      <c r="AK28" s="474">
        <v>0</v>
      </c>
      <c r="AL28" s="475"/>
      <c r="AM28" s="20"/>
      <c r="AN28" s="315"/>
      <c r="AO28" s="476"/>
      <c r="AP28" s="474">
        <v>0</v>
      </c>
      <c r="AQ28" s="475"/>
      <c r="AR28" s="20"/>
      <c r="AS28" s="315"/>
      <c r="AT28" s="476"/>
      <c r="AU28" s="474">
        <v>0</v>
      </c>
      <c r="AV28" s="475"/>
      <c r="AW28" s="20"/>
      <c r="AX28" s="315"/>
      <c r="AY28" s="476"/>
      <c r="AZ28" s="474">
        <v>0</v>
      </c>
      <c r="BA28" s="475"/>
      <c r="BB28" s="20"/>
      <c r="BC28" s="315"/>
      <c r="BD28" s="476"/>
      <c r="BE28" s="474">
        <v>0</v>
      </c>
      <c r="BF28" s="475"/>
      <c r="BG28" s="20"/>
      <c r="BH28" s="315"/>
      <c r="BI28" s="476"/>
      <c r="BJ28" s="474">
        <v>0</v>
      </c>
      <c r="BK28" s="475"/>
      <c r="BL28" s="20"/>
      <c r="BM28" s="315"/>
      <c r="BN28" s="476"/>
      <c r="BO28" s="474">
        <v>0</v>
      </c>
      <c r="BP28" s="475"/>
      <c r="BQ28" s="20"/>
      <c r="BR28" s="315"/>
      <c r="BS28" s="476"/>
      <c r="BT28" s="474">
        <v>0</v>
      </c>
      <c r="BU28" s="475"/>
      <c r="BV28" s="20"/>
      <c r="BW28" s="315"/>
      <c r="BX28" s="476"/>
      <c r="BY28" s="474">
        <v>0</v>
      </c>
      <c r="BZ28" s="475"/>
      <c r="CA28" s="20"/>
      <c r="CB28" s="315"/>
      <c r="CC28" s="476"/>
      <c r="CD28" s="474">
        <v>0</v>
      </c>
      <c r="CE28" s="475"/>
      <c r="CF28" s="20"/>
      <c r="CG28" s="315"/>
      <c r="CH28" s="476"/>
      <c r="CI28" s="474">
        <v>0</v>
      </c>
      <c r="CJ28" s="475"/>
      <c r="CK28" s="20"/>
      <c r="CL28" s="315"/>
      <c r="CM28" s="476"/>
      <c r="CN28" s="474">
        <v>0</v>
      </c>
      <c r="CO28" s="475"/>
      <c r="CP28" s="20"/>
      <c r="CQ28" s="315"/>
      <c r="CR28" s="476"/>
      <c r="CS28" s="474">
        <v>0</v>
      </c>
      <c r="CT28" s="475"/>
      <c r="CU28" s="20"/>
      <c r="CV28" s="315"/>
      <c r="CW28" s="476"/>
      <c r="CX28" s="474">
        <v>0</v>
      </c>
      <c r="CY28" s="475"/>
      <c r="CZ28" s="20"/>
      <c r="DA28" s="315"/>
      <c r="DB28" s="476"/>
      <c r="DC28" s="474">
        <v>0</v>
      </c>
      <c r="DD28" s="475"/>
      <c r="DE28" s="20"/>
      <c r="DF28" s="315"/>
      <c r="DG28" s="476"/>
      <c r="DH28" s="474">
        <v>0</v>
      </c>
      <c r="DI28" s="475"/>
      <c r="DJ28" s="20"/>
      <c r="DK28" s="315"/>
      <c r="DL28" s="476"/>
      <c r="DM28" s="474">
        <v>0</v>
      </c>
      <c r="DN28" s="475"/>
      <c r="DO28" s="20"/>
      <c r="DP28" s="315"/>
      <c r="DQ28" s="476"/>
      <c r="DR28" s="474">
        <v>0</v>
      </c>
      <c r="DS28" s="475"/>
      <c r="DT28" s="20"/>
      <c r="DU28" s="315"/>
      <c r="DV28" s="476"/>
      <c r="DW28" s="474">
        <v>0</v>
      </c>
      <c r="DX28" s="475"/>
      <c r="DY28" s="20"/>
      <c r="DZ28" s="315"/>
      <c r="EA28" s="476"/>
      <c r="EB28" s="474">
        <v>0</v>
      </c>
      <c r="EC28" s="475"/>
      <c r="ED28" s="20"/>
      <c r="EE28" s="315"/>
      <c r="EF28" s="476"/>
      <c r="EG28" s="474">
        <v>0</v>
      </c>
      <c r="EH28" s="475"/>
      <c r="EI28" s="20"/>
      <c r="EJ28" s="315"/>
      <c r="EK28" s="476"/>
      <c r="EL28" s="474">
        <v>0</v>
      </c>
      <c r="EM28" s="475"/>
      <c r="EN28" s="20"/>
      <c r="EO28" s="151"/>
    </row>
    <row r="29" spans="4:145" ht="12.75" hidden="1" customHeight="1" x14ac:dyDescent="0.3">
      <c r="D29" s="151" t="s">
        <v>419</v>
      </c>
      <c r="E29" s="402"/>
      <c r="F29" s="315"/>
      <c r="G29" s="20">
        <v>0</v>
      </c>
      <c r="H29" s="19"/>
      <c r="I29" s="20"/>
      <c r="J29" s="315"/>
      <c r="K29" s="315"/>
      <c r="L29" s="20">
        <v>0</v>
      </c>
      <c r="M29" s="19"/>
      <c r="N29" s="20"/>
      <c r="O29" s="315"/>
      <c r="P29" s="315"/>
      <c r="Q29" s="20">
        <v>0</v>
      </c>
      <c r="R29" s="19"/>
      <c r="S29" s="20"/>
      <c r="T29" s="315"/>
      <c r="U29" s="315"/>
      <c r="V29" s="20">
        <v>0</v>
      </c>
      <c r="W29" s="19"/>
      <c r="X29" s="20"/>
      <c r="Y29" s="315"/>
      <c r="Z29" s="315"/>
      <c r="AA29" s="20">
        <v>0</v>
      </c>
      <c r="AB29" s="19"/>
      <c r="AC29" s="20"/>
      <c r="AD29" s="315"/>
      <c r="AE29" s="315"/>
      <c r="AF29" s="20">
        <v>0</v>
      </c>
      <c r="AG29" s="19"/>
      <c r="AH29" s="20"/>
      <c r="AI29" s="315"/>
      <c r="AJ29" s="315"/>
      <c r="AK29" s="20">
        <v>0</v>
      </c>
      <c r="AL29" s="19"/>
      <c r="AM29" s="20"/>
      <c r="AN29" s="315"/>
      <c r="AO29" s="315"/>
      <c r="AP29" s="20">
        <v>0</v>
      </c>
      <c r="AQ29" s="19"/>
      <c r="AR29" s="20"/>
      <c r="AS29" s="315"/>
      <c r="AT29" s="315"/>
      <c r="AU29" s="20">
        <v>0</v>
      </c>
      <c r="AV29" s="19"/>
      <c r="AW29" s="20"/>
      <c r="AX29" s="315"/>
      <c r="AY29" s="315"/>
      <c r="AZ29" s="20">
        <v>0</v>
      </c>
      <c r="BA29" s="19"/>
      <c r="BB29" s="20"/>
      <c r="BC29" s="315"/>
      <c r="BD29" s="315"/>
      <c r="BE29" s="20">
        <v>0</v>
      </c>
      <c r="BF29" s="19"/>
      <c r="BG29" s="20"/>
      <c r="BH29" s="315"/>
      <c r="BI29" s="315"/>
      <c r="BJ29" s="20">
        <v>0</v>
      </c>
      <c r="BK29" s="19"/>
      <c r="BL29" s="20"/>
      <c r="BM29" s="315"/>
      <c r="BN29" s="315"/>
      <c r="BO29" s="20">
        <v>0</v>
      </c>
      <c r="BP29" s="19"/>
      <c r="BQ29" s="20"/>
      <c r="BR29" s="315"/>
      <c r="BS29" s="315"/>
      <c r="BT29" s="20">
        <v>0</v>
      </c>
      <c r="BU29" s="19"/>
      <c r="BV29" s="20"/>
      <c r="BW29" s="315"/>
      <c r="BX29" s="315"/>
      <c r="BY29" s="20">
        <v>0</v>
      </c>
      <c r="BZ29" s="19"/>
      <c r="CA29" s="20"/>
      <c r="CB29" s="315"/>
      <c r="CC29" s="315"/>
      <c r="CD29" s="20">
        <v>0</v>
      </c>
      <c r="CE29" s="19"/>
      <c r="CF29" s="20"/>
      <c r="CG29" s="315"/>
      <c r="CH29" s="315"/>
      <c r="CI29" s="20">
        <v>0</v>
      </c>
      <c r="CJ29" s="19"/>
      <c r="CK29" s="20"/>
      <c r="CL29" s="315"/>
      <c r="CM29" s="315"/>
      <c r="CN29" s="20">
        <v>0</v>
      </c>
      <c r="CO29" s="19"/>
      <c r="CP29" s="20"/>
      <c r="CQ29" s="315"/>
      <c r="CR29" s="315"/>
      <c r="CS29" s="20">
        <v>0</v>
      </c>
      <c r="CT29" s="19"/>
      <c r="CU29" s="20"/>
      <c r="CV29" s="315"/>
      <c r="CW29" s="315"/>
      <c r="CX29" s="20">
        <v>0</v>
      </c>
      <c r="CY29" s="19"/>
      <c r="CZ29" s="20"/>
      <c r="DA29" s="315"/>
      <c r="DB29" s="315"/>
      <c r="DC29" s="20">
        <v>0</v>
      </c>
      <c r="DD29" s="19"/>
      <c r="DE29" s="20"/>
      <c r="DF29" s="315"/>
      <c r="DG29" s="315"/>
      <c r="DH29" s="20">
        <v>0</v>
      </c>
      <c r="DI29" s="19"/>
      <c r="DJ29" s="20"/>
      <c r="DK29" s="315"/>
      <c r="DL29" s="315"/>
      <c r="DM29" s="20">
        <v>0</v>
      </c>
      <c r="DN29" s="19"/>
      <c r="DO29" s="20"/>
      <c r="DP29" s="315"/>
      <c r="DQ29" s="315"/>
      <c r="DR29" s="20">
        <v>0</v>
      </c>
      <c r="DS29" s="19"/>
      <c r="DT29" s="20"/>
      <c r="DU29" s="315"/>
      <c r="DV29" s="315"/>
      <c r="DW29" s="20">
        <v>0</v>
      </c>
      <c r="DX29" s="19"/>
      <c r="DY29" s="20"/>
      <c r="DZ29" s="315"/>
      <c r="EA29" s="315"/>
      <c r="EB29" s="20">
        <v>0</v>
      </c>
      <c r="EC29" s="19"/>
      <c r="ED29" s="20"/>
      <c r="EE29" s="315"/>
      <c r="EF29" s="315"/>
      <c r="EG29" s="20">
        <v>0</v>
      </c>
      <c r="EH29" s="19"/>
      <c r="EI29" s="20"/>
      <c r="EJ29" s="315"/>
      <c r="EK29" s="315"/>
      <c r="EL29" s="20">
        <v>0</v>
      </c>
      <c r="EM29" s="19"/>
      <c r="EN29" s="20"/>
      <c r="EO29" s="151"/>
    </row>
    <row r="30" spans="4:145" ht="12.75" hidden="1" customHeight="1" x14ac:dyDescent="0.3">
      <c r="D30" s="151" t="s">
        <v>436</v>
      </c>
      <c r="E30" s="402"/>
      <c r="F30" s="483"/>
      <c r="G30" s="6">
        <v>0</v>
      </c>
      <c r="H30" s="5"/>
      <c r="I30" s="20"/>
      <c r="J30" s="315"/>
      <c r="K30" s="483"/>
      <c r="L30" s="6">
        <v>0</v>
      </c>
      <c r="M30" s="5"/>
      <c r="N30" s="20"/>
      <c r="O30" s="315"/>
      <c r="P30" s="483"/>
      <c r="Q30" s="6">
        <v>0</v>
      </c>
      <c r="R30" s="5"/>
      <c r="S30" s="20"/>
      <c r="T30" s="315"/>
      <c r="U30" s="483"/>
      <c r="V30" s="6">
        <v>0</v>
      </c>
      <c r="W30" s="5"/>
      <c r="X30" s="20"/>
      <c r="Y30" s="315"/>
      <c r="Z30" s="483"/>
      <c r="AA30" s="6">
        <v>0</v>
      </c>
      <c r="AB30" s="5"/>
      <c r="AC30" s="20"/>
      <c r="AD30" s="315"/>
      <c r="AE30" s="483"/>
      <c r="AF30" s="6">
        <v>0</v>
      </c>
      <c r="AG30" s="5"/>
      <c r="AH30" s="20"/>
      <c r="AI30" s="315"/>
      <c r="AJ30" s="483"/>
      <c r="AK30" s="6">
        <v>0</v>
      </c>
      <c r="AL30" s="5"/>
      <c r="AM30" s="20"/>
      <c r="AN30" s="315"/>
      <c r="AO30" s="483"/>
      <c r="AP30" s="6">
        <v>0</v>
      </c>
      <c r="AQ30" s="5"/>
      <c r="AR30" s="20"/>
      <c r="AS30" s="315"/>
      <c r="AT30" s="483"/>
      <c r="AU30" s="6">
        <v>0</v>
      </c>
      <c r="AV30" s="5"/>
      <c r="AW30" s="20"/>
      <c r="AX30" s="315"/>
      <c r="AY30" s="483"/>
      <c r="AZ30" s="6">
        <v>0</v>
      </c>
      <c r="BA30" s="5"/>
      <c r="BB30" s="20"/>
      <c r="BC30" s="315"/>
      <c r="BD30" s="483"/>
      <c r="BE30" s="6">
        <v>0</v>
      </c>
      <c r="BF30" s="5"/>
      <c r="BG30" s="20"/>
      <c r="BH30" s="315"/>
      <c r="BI30" s="483"/>
      <c r="BJ30" s="6">
        <v>0</v>
      </c>
      <c r="BK30" s="5"/>
      <c r="BL30" s="20"/>
      <c r="BM30" s="315"/>
      <c r="BN30" s="483"/>
      <c r="BO30" s="6">
        <v>0</v>
      </c>
      <c r="BP30" s="5"/>
      <c r="BQ30" s="20"/>
      <c r="BR30" s="315"/>
      <c r="BS30" s="483"/>
      <c r="BT30" s="6">
        <v>0</v>
      </c>
      <c r="BU30" s="5"/>
      <c r="BV30" s="20"/>
      <c r="BW30" s="315"/>
      <c r="BX30" s="483"/>
      <c r="BY30" s="6">
        <v>0</v>
      </c>
      <c r="BZ30" s="5"/>
      <c r="CA30" s="20"/>
      <c r="CB30" s="315"/>
      <c r="CC30" s="483"/>
      <c r="CD30" s="6">
        <v>0</v>
      </c>
      <c r="CE30" s="5"/>
      <c r="CF30" s="20"/>
      <c r="CG30" s="315"/>
      <c r="CH30" s="483"/>
      <c r="CI30" s="6">
        <v>0</v>
      </c>
      <c r="CJ30" s="5"/>
      <c r="CK30" s="20"/>
      <c r="CL30" s="315"/>
      <c r="CM30" s="483"/>
      <c r="CN30" s="6">
        <v>0</v>
      </c>
      <c r="CO30" s="5"/>
      <c r="CP30" s="20"/>
      <c r="CQ30" s="315"/>
      <c r="CR30" s="483"/>
      <c r="CS30" s="6">
        <v>0</v>
      </c>
      <c r="CT30" s="5"/>
      <c r="CU30" s="20"/>
      <c r="CV30" s="315"/>
      <c r="CW30" s="483"/>
      <c r="CX30" s="6">
        <v>0</v>
      </c>
      <c r="CY30" s="5"/>
      <c r="CZ30" s="20"/>
      <c r="DA30" s="315"/>
      <c r="DB30" s="483"/>
      <c r="DC30" s="6">
        <v>0</v>
      </c>
      <c r="DD30" s="5"/>
      <c r="DE30" s="20"/>
      <c r="DF30" s="315"/>
      <c r="DG30" s="483"/>
      <c r="DH30" s="6">
        <v>0</v>
      </c>
      <c r="DI30" s="5"/>
      <c r="DJ30" s="20"/>
      <c r="DK30" s="315"/>
      <c r="DL30" s="483"/>
      <c r="DM30" s="6">
        <v>0</v>
      </c>
      <c r="DN30" s="5"/>
      <c r="DO30" s="20"/>
      <c r="DP30" s="315"/>
      <c r="DQ30" s="483"/>
      <c r="DR30" s="6">
        <v>0</v>
      </c>
      <c r="DS30" s="5"/>
      <c r="DT30" s="20"/>
      <c r="DU30" s="315"/>
      <c r="DV30" s="483"/>
      <c r="DW30" s="6">
        <v>0</v>
      </c>
      <c r="DX30" s="5"/>
      <c r="DY30" s="20"/>
      <c r="DZ30" s="315"/>
      <c r="EA30" s="483"/>
      <c r="EB30" s="6">
        <v>0</v>
      </c>
      <c r="EC30" s="5"/>
      <c r="ED30" s="20"/>
      <c r="EE30" s="315"/>
      <c r="EF30" s="483"/>
      <c r="EG30" s="6">
        <v>0</v>
      </c>
      <c r="EH30" s="5"/>
      <c r="EI30" s="20"/>
      <c r="EJ30" s="315"/>
      <c r="EK30" s="483"/>
      <c r="EL30" s="6">
        <v>0</v>
      </c>
      <c r="EM30" s="5"/>
      <c r="EN30" s="20"/>
      <c r="EO30" s="151"/>
    </row>
    <row r="31" spans="4:145" ht="12.75" hidden="1" customHeight="1" x14ac:dyDescent="0.3">
      <c r="D31" s="151"/>
      <c r="E31" s="402"/>
      <c r="F31" s="20"/>
      <c r="G31" s="20"/>
      <c r="H31" s="20"/>
      <c r="I31" s="20"/>
      <c r="J31" s="315"/>
      <c r="K31" s="20"/>
      <c r="L31" s="20"/>
      <c r="M31" s="20"/>
      <c r="N31" s="20"/>
      <c r="O31" s="315"/>
      <c r="P31" s="20"/>
      <c r="Q31" s="20"/>
      <c r="R31" s="20"/>
      <c r="S31" s="20"/>
      <c r="T31" s="315"/>
      <c r="U31" s="20"/>
      <c r="V31" s="20"/>
      <c r="W31" s="20"/>
      <c r="X31" s="20"/>
      <c r="Y31" s="315"/>
      <c r="Z31" s="20"/>
      <c r="AA31" s="20"/>
      <c r="AB31" s="20"/>
      <c r="AC31" s="20"/>
      <c r="AD31" s="315"/>
      <c r="AE31" s="20"/>
      <c r="AF31" s="20"/>
      <c r="AG31" s="20"/>
      <c r="AH31" s="20"/>
      <c r="AI31" s="315"/>
      <c r="AJ31" s="20"/>
      <c r="AK31" s="20"/>
      <c r="AL31" s="20"/>
      <c r="AM31" s="20"/>
      <c r="AN31" s="315"/>
      <c r="AO31" s="20"/>
      <c r="AP31" s="20"/>
      <c r="AQ31" s="20"/>
      <c r="AR31" s="20"/>
      <c r="AS31" s="315"/>
      <c r="AT31" s="20"/>
      <c r="AU31" s="20"/>
      <c r="AV31" s="20"/>
      <c r="AW31" s="20"/>
      <c r="AX31" s="315"/>
      <c r="AY31" s="20"/>
      <c r="AZ31" s="20"/>
      <c r="BA31" s="20"/>
      <c r="BB31" s="20"/>
      <c r="BC31" s="315"/>
      <c r="BD31" s="20"/>
      <c r="BE31" s="20"/>
      <c r="BF31" s="20"/>
      <c r="BG31" s="20"/>
      <c r="BH31" s="315"/>
      <c r="BI31" s="20"/>
      <c r="BJ31" s="20"/>
      <c r="BK31" s="20"/>
      <c r="BL31" s="20"/>
      <c r="BM31" s="315"/>
      <c r="BN31" s="20"/>
      <c r="BO31" s="20"/>
      <c r="BP31" s="20"/>
      <c r="BQ31" s="20"/>
      <c r="BR31" s="315"/>
      <c r="BS31" s="20"/>
      <c r="BT31" s="20"/>
      <c r="BU31" s="20"/>
      <c r="BV31" s="20"/>
      <c r="BW31" s="315"/>
      <c r="BX31" s="20"/>
      <c r="BY31" s="20"/>
      <c r="BZ31" s="20"/>
      <c r="CA31" s="20"/>
      <c r="CB31" s="315"/>
      <c r="CC31" s="20"/>
      <c r="CD31" s="20"/>
      <c r="CE31" s="20"/>
      <c r="CF31" s="20"/>
      <c r="CG31" s="315"/>
      <c r="CH31" s="20"/>
      <c r="CI31" s="20"/>
      <c r="CJ31" s="20"/>
      <c r="CK31" s="20"/>
      <c r="CL31" s="315"/>
      <c r="CM31" s="20"/>
      <c r="CN31" s="20"/>
      <c r="CO31" s="20"/>
      <c r="CP31" s="20"/>
      <c r="CQ31" s="315"/>
      <c r="CR31" s="20"/>
      <c r="CS31" s="20"/>
      <c r="CT31" s="20"/>
      <c r="CU31" s="20"/>
      <c r="CV31" s="315"/>
      <c r="CW31" s="20"/>
      <c r="CX31" s="20"/>
      <c r="CY31" s="20"/>
      <c r="CZ31" s="20"/>
      <c r="DA31" s="315"/>
      <c r="DB31" s="20"/>
      <c r="DC31" s="20"/>
      <c r="DD31" s="20"/>
      <c r="DE31" s="20"/>
      <c r="DF31" s="315"/>
      <c r="DG31" s="20"/>
      <c r="DH31" s="20"/>
      <c r="DI31" s="20"/>
      <c r="DJ31" s="20"/>
      <c r="DK31" s="315"/>
      <c r="DL31" s="20"/>
      <c r="DM31" s="20"/>
      <c r="DN31" s="20"/>
      <c r="DO31" s="20"/>
      <c r="DP31" s="315"/>
      <c r="DQ31" s="20"/>
      <c r="DR31" s="20"/>
      <c r="DS31" s="20"/>
      <c r="DT31" s="20"/>
      <c r="DU31" s="315"/>
      <c r="DV31" s="20"/>
      <c r="DW31" s="20"/>
      <c r="DX31" s="20"/>
      <c r="DY31" s="20"/>
      <c r="DZ31" s="315"/>
      <c r="EA31" s="20"/>
      <c r="EB31" s="20"/>
      <c r="EC31" s="20"/>
      <c r="ED31" s="20"/>
      <c r="EE31" s="315"/>
      <c r="EF31" s="20"/>
      <c r="EG31" s="20"/>
      <c r="EH31" s="20"/>
      <c r="EI31" s="20"/>
      <c r="EJ31" s="315"/>
      <c r="EK31" s="20"/>
      <c r="EL31" s="20"/>
      <c r="EM31" s="20"/>
      <c r="EN31" s="20"/>
      <c r="EO31" s="151"/>
    </row>
    <row r="32" spans="4:145" ht="12.75" hidden="1" customHeight="1" x14ac:dyDescent="0.3">
      <c r="D32" s="151" t="s">
        <v>546</v>
      </c>
      <c r="E32" s="402"/>
      <c r="F32" s="20"/>
      <c r="G32" s="20">
        <v>0</v>
      </c>
      <c r="H32" s="20"/>
      <c r="I32" s="20"/>
      <c r="J32" s="315"/>
      <c r="K32" s="20"/>
      <c r="L32" s="20">
        <v>0</v>
      </c>
      <c r="M32" s="20"/>
      <c r="N32" s="20"/>
      <c r="O32" s="315"/>
      <c r="P32" s="20"/>
      <c r="Q32" s="20">
        <v>0</v>
      </c>
      <c r="R32" s="20"/>
      <c r="S32" s="20"/>
      <c r="T32" s="315"/>
      <c r="U32" s="20"/>
      <c r="V32" s="20">
        <v>0</v>
      </c>
      <c r="W32" s="20"/>
      <c r="X32" s="20"/>
      <c r="Y32" s="315"/>
      <c r="Z32" s="20"/>
      <c r="AA32" s="20">
        <v>0</v>
      </c>
      <c r="AB32" s="20"/>
      <c r="AC32" s="20"/>
      <c r="AD32" s="315"/>
      <c r="AE32" s="20"/>
      <c r="AF32" s="20">
        <v>0</v>
      </c>
      <c r="AG32" s="20"/>
      <c r="AH32" s="20"/>
      <c r="AI32" s="315"/>
      <c r="AJ32" s="20"/>
      <c r="AK32" s="20">
        <v>0</v>
      </c>
      <c r="AL32" s="20"/>
      <c r="AM32" s="20"/>
      <c r="AN32" s="315"/>
      <c r="AO32" s="20"/>
      <c r="AP32" s="20">
        <v>0</v>
      </c>
      <c r="AQ32" s="20"/>
      <c r="AR32" s="20"/>
      <c r="AS32" s="315"/>
      <c r="AT32" s="20"/>
      <c r="AU32" s="20">
        <v>0</v>
      </c>
      <c r="AV32" s="20"/>
      <c r="AW32" s="20"/>
      <c r="AX32" s="315"/>
      <c r="AY32" s="20"/>
      <c r="AZ32" s="20">
        <v>0</v>
      </c>
      <c r="BA32" s="20"/>
      <c r="BB32" s="20"/>
      <c r="BC32" s="315"/>
      <c r="BD32" s="20"/>
      <c r="BE32" s="20">
        <v>0</v>
      </c>
      <c r="BF32" s="20"/>
      <c r="BG32" s="20"/>
      <c r="BH32" s="315"/>
      <c r="BI32" s="20"/>
      <c r="BJ32" s="20">
        <v>0</v>
      </c>
      <c r="BK32" s="20"/>
      <c r="BL32" s="20"/>
      <c r="BM32" s="315"/>
      <c r="BN32" s="20"/>
      <c r="BO32" s="20">
        <v>0</v>
      </c>
      <c r="BP32" s="20"/>
      <c r="BQ32" s="20"/>
      <c r="BR32" s="315"/>
      <c r="BS32" s="20"/>
      <c r="BT32" s="20">
        <v>0</v>
      </c>
      <c r="BU32" s="20"/>
      <c r="BV32" s="20"/>
      <c r="BW32" s="315"/>
      <c r="BX32" s="20"/>
      <c r="BY32" s="20">
        <v>0</v>
      </c>
      <c r="BZ32" s="20"/>
      <c r="CA32" s="20"/>
      <c r="CB32" s="315"/>
      <c r="CC32" s="20"/>
      <c r="CD32" s="20">
        <v>0</v>
      </c>
      <c r="CE32" s="20"/>
      <c r="CF32" s="20"/>
      <c r="CG32" s="315"/>
      <c r="CH32" s="20"/>
      <c r="CI32" s="20">
        <v>0</v>
      </c>
      <c r="CJ32" s="20"/>
      <c r="CK32" s="20"/>
      <c r="CL32" s="315"/>
      <c r="CM32" s="20"/>
      <c r="CN32" s="20">
        <v>0</v>
      </c>
      <c r="CO32" s="20"/>
      <c r="CP32" s="20"/>
      <c r="CQ32" s="315"/>
      <c r="CR32" s="20"/>
      <c r="CS32" s="20">
        <v>0</v>
      </c>
      <c r="CT32" s="20"/>
      <c r="CU32" s="20"/>
      <c r="CV32" s="315"/>
      <c r="CW32" s="20"/>
      <c r="CX32" s="20">
        <v>0</v>
      </c>
      <c r="CY32" s="20"/>
      <c r="CZ32" s="20"/>
      <c r="DA32" s="315"/>
      <c r="DB32" s="20"/>
      <c r="DC32" s="20">
        <v>0</v>
      </c>
      <c r="DD32" s="20"/>
      <c r="DE32" s="20"/>
      <c r="DF32" s="315"/>
      <c r="DG32" s="20"/>
      <c r="DH32" s="20">
        <v>0</v>
      </c>
      <c r="DI32" s="20"/>
      <c r="DJ32" s="20"/>
      <c r="DK32" s="315"/>
      <c r="DL32" s="20"/>
      <c r="DM32" s="20">
        <v>0</v>
      </c>
      <c r="DN32" s="20"/>
      <c r="DO32" s="20"/>
      <c r="DP32" s="315"/>
      <c r="DQ32" s="20"/>
      <c r="DR32" s="20">
        <v>0</v>
      </c>
      <c r="DS32" s="20"/>
      <c r="DT32" s="20"/>
      <c r="DU32" s="315"/>
      <c r="DV32" s="20"/>
      <c r="DW32" s="20">
        <v>0</v>
      </c>
      <c r="DX32" s="20"/>
      <c r="DY32" s="20"/>
      <c r="DZ32" s="315"/>
      <c r="EA32" s="20"/>
      <c r="EB32" s="20">
        <v>0</v>
      </c>
      <c r="EC32" s="20"/>
      <c r="ED32" s="20"/>
      <c r="EE32" s="315"/>
      <c r="EF32" s="20"/>
      <c r="EG32" s="20">
        <v>0</v>
      </c>
      <c r="EH32" s="20"/>
      <c r="EI32" s="20"/>
      <c r="EJ32" s="315"/>
      <c r="EK32" s="20"/>
      <c r="EL32" s="20">
        <v>0</v>
      </c>
      <c r="EM32" s="20"/>
      <c r="EN32" s="20"/>
      <c r="EO32" s="151"/>
    </row>
    <row r="33" spans="4:145" ht="12.75" hidden="1" customHeight="1" x14ac:dyDescent="0.3">
      <c r="D33" s="151" t="s">
        <v>416</v>
      </c>
      <c r="E33" s="402"/>
      <c r="F33" s="476"/>
      <c r="G33" s="474">
        <v>0</v>
      </c>
      <c r="H33" s="475"/>
      <c r="I33" s="20"/>
      <c r="J33" s="315"/>
      <c r="K33" s="476"/>
      <c r="L33" s="474">
        <v>0</v>
      </c>
      <c r="M33" s="475"/>
      <c r="N33" s="20"/>
      <c r="O33" s="315"/>
      <c r="P33" s="476"/>
      <c r="Q33" s="474">
        <v>0</v>
      </c>
      <c r="R33" s="475"/>
      <c r="S33" s="20"/>
      <c r="T33" s="315"/>
      <c r="U33" s="476"/>
      <c r="V33" s="474">
        <v>0</v>
      </c>
      <c r="W33" s="475"/>
      <c r="X33" s="20"/>
      <c r="Y33" s="315"/>
      <c r="Z33" s="476"/>
      <c r="AA33" s="474">
        <v>0</v>
      </c>
      <c r="AB33" s="475"/>
      <c r="AC33" s="20"/>
      <c r="AD33" s="315"/>
      <c r="AE33" s="476"/>
      <c r="AF33" s="474">
        <v>0</v>
      </c>
      <c r="AG33" s="475"/>
      <c r="AH33" s="20"/>
      <c r="AI33" s="315"/>
      <c r="AJ33" s="476"/>
      <c r="AK33" s="474">
        <v>0</v>
      </c>
      <c r="AL33" s="475"/>
      <c r="AM33" s="20"/>
      <c r="AN33" s="315"/>
      <c r="AO33" s="476"/>
      <c r="AP33" s="474">
        <v>0</v>
      </c>
      <c r="AQ33" s="475"/>
      <c r="AR33" s="20"/>
      <c r="AS33" s="315"/>
      <c r="AT33" s="476"/>
      <c r="AU33" s="474">
        <v>0</v>
      </c>
      <c r="AV33" s="475"/>
      <c r="AW33" s="20"/>
      <c r="AX33" s="315"/>
      <c r="AY33" s="476"/>
      <c r="AZ33" s="474">
        <v>0</v>
      </c>
      <c r="BA33" s="475"/>
      <c r="BB33" s="20"/>
      <c r="BC33" s="315"/>
      <c r="BD33" s="476"/>
      <c r="BE33" s="474">
        <v>0</v>
      </c>
      <c r="BF33" s="475"/>
      <c r="BG33" s="20"/>
      <c r="BH33" s="315"/>
      <c r="BI33" s="476"/>
      <c r="BJ33" s="474">
        <v>0</v>
      </c>
      <c r="BK33" s="475"/>
      <c r="BL33" s="20"/>
      <c r="BM33" s="315"/>
      <c r="BN33" s="476"/>
      <c r="BO33" s="474">
        <v>0</v>
      </c>
      <c r="BP33" s="475"/>
      <c r="BQ33" s="20"/>
      <c r="BR33" s="315"/>
      <c r="BS33" s="476"/>
      <c r="BT33" s="474">
        <v>0</v>
      </c>
      <c r="BU33" s="475"/>
      <c r="BV33" s="20"/>
      <c r="BW33" s="315"/>
      <c r="BX33" s="476"/>
      <c r="BY33" s="474">
        <v>0</v>
      </c>
      <c r="BZ33" s="475"/>
      <c r="CA33" s="20"/>
      <c r="CB33" s="315"/>
      <c r="CC33" s="476"/>
      <c r="CD33" s="474">
        <v>0</v>
      </c>
      <c r="CE33" s="475"/>
      <c r="CF33" s="20"/>
      <c r="CG33" s="315"/>
      <c r="CH33" s="476"/>
      <c r="CI33" s="474">
        <v>0</v>
      </c>
      <c r="CJ33" s="475"/>
      <c r="CK33" s="20"/>
      <c r="CL33" s="315"/>
      <c r="CM33" s="476"/>
      <c r="CN33" s="474">
        <v>0</v>
      </c>
      <c r="CO33" s="475"/>
      <c r="CP33" s="20"/>
      <c r="CQ33" s="315"/>
      <c r="CR33" s="476"/>
      <c r="CS33" s="474">
        <v>0</v>
      </c>
      <c r="CT33" s="475"/>
      <c r="CU33" s="20"/>
      <c r="CV33" s="315"/>
      <c r="CW33" s="476"/>
      <c r="CX33" s="474">
        <v>0</v>
      </c>
      <c r="CY33" s="475"/>
      <c r="CZ33" s="20"/>
      <c r="DA33" s="315"/>
      <c r="DB33" s="476"/>
      <c r="DC33" s="474">
        <v>0</v>
      </c>
      <c r="DD33" s="475"/>
      <c r="DE33" s="20"/>
      <c r="DF33" s="315"/>
      <c r="DG33" s="476"/>
      <c r="DH33" s="474">
        <v>0</v>
      </c>
      <c r="DI33" s="475"/>
      <c r="DJ33" s="20"/>
      <c r="DK33" s="315"/>
      <c r="DL33" s="476"/>
      <c r="DM33" s="474">
        <v>0</v>
      </c>
      <c r="DN33" s="475"/>
      <c r="DO33" s="20"/>
      <c r="DP33" s="315"/>
      <c r="DQ33" s="476"/>
      <c r="DR33" s="474">
        <v>0</v>
      </c>
      <c r="DS33" s="475"/>
      <c r="DT33" s="20"/>
      <c r="DU33" s="315"/>
      <c r="DV33" s="476"/>
      <c r="DW33" s="474">
        <v>0</v>
      </c>
      <c r="DX33" s="475"/>
      <c r="DY33" s="20"/>
      <c r="DZ33" s="315"/>
      <c r="EA33" s="476"/>
      <c r="EB33" s="474">
        <v>0</v>
      </c>
      <c r="EC33" s="475"/>
      <c r="ED33" s="20"/>
      <c r="EE33" s="315"/>
      <c r="EF33" s="476"/>
      <c r="EG33" s="474">
        <v>0</v>
      </c>
      <c r="EH33" s="475"/>
      <c r="EI33" s="20"/>
      <c r="EJ33" s="315"/>
      <c r="EK33" s="476"/>
      <c r="EL33" s="474">
        <v>0</v>
      </c>
      <c r="EM33" s="475"/>
      <c r="EN33" s="20"/>
      <c r="EO33" s="151"/>
    </row>
    <row r="34" spans="4:145" ht="12.75" hidden="1" customHeight="1" x14ac:dyDescent="0.3">
      <c r="D34" s="151" t="s">
        <v>419</v>
      </c>
      <c r="E34" s="402"/>
      <c r="F34" s="315"/>
      <c r="G34" s="20">
        <v>0</v>
      </c>
      <c r="H34" s="19"/>
      <c r="I34" s="20"/>
      <c r="J34" s="315"/>
      <c r="K34" s="315"/>
      <c r="L34" s="20">
        <v>0</v>
      </c>
      <c r="M34" s="19"/>
      <c r="N34" s="20"/>
      <c r="O34" s="315"/>
      <c r="P34" s="315"/>
      <c r="Q34" s="20">
        <v>0</v>
      </c>
      <c r="R34" s="19"/>
      <c r="S34" s="20"/>
      <c r="T34" s="315"/>
      <c r="U34" s="315"/>
      <c r="V34" s="20">
        <v>0</v>
      </c>
      <c r="W34" s="19"/>
      <c r="X34" s="20"/>
      <c r="Y34" s="315"/>
      <c r="Z34" s="315"/>
      <c r="AA34" s="20">
        <v>0</v>
      </c>
      <c r="AB34" s="19"/>
      <c r="AC34" s="20"/>
      <c r="AD34" s="315"/>
      <c r="AE34" s="315"/>
      <c r="AF34" s="20">
        <v>0</v>
      </c>
      <c r="AG34" s="19"/>
      <c r="AH34" s="20"/>
      <c r="AI34" s="315"/>
      <c r="AJ34" s="315"/>
      <c r="AK34" s="20">
        <v>0</v>
      </c>
      <c r="AL34" s="19"/>
      <c r="AM34" s="20"/>
      <c r="AN34" s="315"/>
      <c r="AO34" s="315"/>
      <c r="AP34" s="20">
        <v>0</v>
      </c>
      <c r="AQ34" s="19"/>
      <c r="AR34" s="20"/>
      <c r="AS34" s="315"/>
      <c r="AT34" s="315"/>
      <c r="AU34" s="20">
        <v>0</v>
      </c>
      <c r="AV34" s="19"/>
      <c r="AW34" s="20"/>
      <c r="AX34" s="315"/>
      <c r="AY34" s="315"/>
      <c r="AZ34" s="20">
        <v>0</v>
      </c>
      <c r="BA34" s="19"/>
      <c r="BB34" s="20"/>
      <c r="BC34" s="315"/>
      <c r="BD34" s="315"/>
      <c r="BE34" s="20">
        <v>0</v>
      </c>
      <c r="BF34" s="19"/>
      <c r="BG34" s="20"/>
      <c r="BH34" s="315"/>
      <c r="BI34" s="315"/>
      <c r="BJ34" s="20">
        <v>0</v>
      </c>
      <c r="BK34" s="19"/>
      <c r="BL34" s="20"/>
      <c r="BM34" s="315"/>
      <c r="BN34" s="315"/>
      <c r="BO34" s="20">
        <v>0</v>
      </c>
      <c r="BP34" s="19"/>
      <c r="BQ34" s="20"/>
      <c r="BR34" s="315"/>
      <c r="BS34" s="315"/>
      <c r="BT34" s="20">
        <v>0</v>
      </c>
      <c r="BU34" s="19"/>
      <c r="BV34" s="20"/>
      <c r="BW34" s="315"/>
      <c r="BX34" s="315"/>
      <c r="BY34" s="20">
        <v>0</v>
      </c>
      <c r="BZ34" s="19"/>
      <c r="CA34" s="20"/>
      <c r="CB34" s="315"/>
      <c r="CC34" s="315"/>
      <c r="CD34" s="20">
        <v>0</v>
      </c>
      <c r="CE34" s="19"/>
      <c r="CF34" s="20"/>
      <c r="CG34" s="315"/>
      <c r="CH34" s="315"/>
      <c r="CI34" s="20">
        <v>0</v>
      </c>
      <c r="CJ34" s="19"/>
      <c r="CK34" s="20"/>
      <c r="CL34" s="315"/>
      <c r="CM34" s="315"/>
      <c r="CN34" s="20">
        <v>0</v>
      </c>
      <c r="CO34" s="19"/>
      <c r="CP34" s="20"/>
      <c r="CQ34" s="315"/>
      <c r="CR34" s="315"/>
      <c r="CS34" s="20">
        <v>0</v>
      </c>
      <c r="CT34" s="19"/>
      <c r="CU34" s="20"/>
      <c r="CV34" s="315"/>
      <c r="CW34" s="315"/>
      <c r="CX34" s="20">
        <v>0</v>
      </c>
      <c r="CY34" s="19"/>
      <c r="CZ34" s="20"/>
      <c r="DA34" s="315"/>
      <c r="DB34" s="315"/>
      <c r="DC34" s="20">
        <v>0</v>
      </c>
      <c r="DD34" s="19"/>
      <c r="DE34" s="20"/>
      <c r="DF34" s="315"/>
      <c r="DG34" s="315"/>
      <c r="DH34" s="20">
        <v>0</v>
      </c>
      <c r="DI34" s="19"/>
      <c r="DJ34" s="20"/>
      <c r="DK34" s="315"/>
      <c r="DL34" s="315"/>
      <c r="DM34" s="20">
        <v>0</v>
      </c>
      <c r="DN34" s="19"/>
      <c r="DO34" s="20"/>
      <c r="DP34" s="315"/>
      <c r="DQ34" s="315"/>
      <c r="DR34" s="20">
        <v>0</v>
      </c>
      <c r="DS34" s="19"/>
      <c r="DT34" s="20"/>
      <c r="DU34" s="315"/>
      <c r="DV34" s="315"/>
      <c r="DW34" s="20">
        <v>0</v>
      </c>
      <c r="DX34" s="19"/>
      <c r="DY34" s="20"/>
      <c r="DZ34" s="315"/>
      <c r="EA34" s="315"/>
      <c r="EB34" s="20">
        <v>0</v>
      </c>
      <c r="EC34" s="19"/>
      <c r="ED34" s="20"/>
      <c r="EE34" s="315"/>
      <c r="EF34" s="315"/>
      <c r="EG34" s="20">
        <v>0</v>
      </c>
      <c r="EH34" s="19"/>
      <c r="EI34" s="20"/>
      <c r="EJ34" s="315"/>
      <c r="EK34" s="315"/>
      <c r="EL34" s="20">
        <v>0</v>
      </c>
      <c r="EM34" s="19"/>
      <c r="EN34" s="20"/>
      <c r="EO34" s="151"/>
    </row>
    <row r="35" spans="4:145" ht="12.75" hidden="1" customHeight="1" x14ac:dyDescent="0.3">
      <c r="D35" s="151" t="s">
        <v>436</v>
      </c>
      <c r="E35" s="402"/>
      <c r="F35" s="483"/>
      <c r="G35" s="6">
        <v>0</v>
      </c>
      <c r="H35" s="5"/>
      <c r="I35" s="20"/>
      <c r="J35" s="315"/>
      <c r="K35" s="483"/>
      <c r="L35" s="6">
        <v>0</v>
      </c>
      <c r="M35" s="5"/>
      <c r="N35" s="20"/>
      <c r="O35" s="315"/>
      <c r="P35" s="483"/>
      <c r="Q35" s="6">
        <v>0</v>
      </c>
      <c r="R35" s="5"/>
      <c r="S35" s="20"/>
      <c r="T35" s="315"/>
      <c r="U35" s="483"/>
      <c r="V35" s="6">
        <v>0</v>
      </c>
      <c r="W35" s="5"/>
      <c r="X35" s="20"/>
      <c r="Y35" s="315"/>
      <c r="Z35" s="483"/>
      <c r="AA35" s="6">
        <v>0</v>
      </c>
      <c r="AB35" s="5"/>
      <c r="AC35" s="20"/>
      <c r="AD35" s="315"/>
      <c r="AE35" s="483"/>
      <c r="AF35" s="6">
        <v>0</v>
      </c>
      <c r="AG35" s="5"/>
      <c r="AH35" s="20"/>
      <c r="AI35" s="315"/>
      <c r="AJ35" s="483"/>
      <c r="AK35" s="6">
        <v>0</v>
      </c>
      <c r="AL35" s="5"/>
      <c r="AM35" s="20"/>
      <c r="AN35" s="315"/>
      <c r="AO35" s="483"/>
      <c r="AP35" s="6">
        <v>0</v>
      </c>
      <c r="AQ35" s="5"/>
      <c r="AR35" s="20"/>
      <c r="AS35" s="315"/>
      <c r="AT35" s="483"/>
      <c r="AU35" s="6">
        <v>0</v>
      </c>
      <c r="AV35" s="5"/>
      <c r="AW35" s="20"/>
      <c r="AX35" s="315"/>
      <c r="AY35" s="483"/>
      <c r="AZ35" s="6">
        <v>0</v>
      </c>
      <c r="BA35" s="5"/>
      <c r="BB35" s="20"/>
      <c r="BC35" s="315"/>
      <c r="BD35" s="483"/>
      <c r="BE35" s="6">
        <v>0</v>
      </c>
      <c r="BF35" s="5"/>
      <c r="BG35" s="20"/>
      <c r="BH35" s="315"/>
      <c r="BI35" s="483"/>
      <c r="BJ35" s="6">
        <v>0</v>
      </c>
      <c r="BK35" s="5"/>
      <c r="BL35" s="20"/>
      <c r="BM35" s="315"/>
      <c r="BN35" s="483"/>
      <c r="BO35" s="6">
        <v>0</v>
      </c>
      <c r="BP35" s="5"/>
      <c r="BQ35" s="20"/>
      <c r="BR35" s="315"/>
      <c r="BS35" s="483"/>
      <c r="BT35" s="6">
        <v>0</v>
      </c>
      <c r="BU35" s="5"/>
      <c r="BV35" s="20"/>
      <c r="BW35" s="315"/>
      <c r="BX35" s="483"/>
      <c r="BY35" s="6">
        <v>0</v>
      </c>
      <c r="BZ35" s="5"/>
      <c r="CA35" s="20"/>
      <c r="CB35" s="315"/>
      <c r="CC35" s="483"/>
      <c r="CD35" s="6">
        <v>0</v>
      </c>
      <c r="CE35" s="5"/>
      <c r="CF35" s="20"/>
      <c r="CG35" s="315"/>
      <c r="CH35" s="483"/>
      <c r="CI35" s="6">
        <v>0</v>
      </c>
      <c r="CJ35" s="5"/>
      <c r="CK35" s="20"/>
      <c r="CL35" s="315"/>
      <c r="CM35" s="483"/>
      <c r="CN35" s="6">
        <v>0</v>
      </c>
      <c r="CO35" s="5"/>
      <c r="CP35" s="20"/>
      <c r="CQ35" s="315"/>
      <c r="CR35" s="483"/>
      <c r="CS35" s="6">
        <v>0</v>
      </c>
      <c r="CT35" s="5"/>
      <c r="CU35" s="20"/>
      <c r="CV35" s="315"/>
      <c r="CW35" s="483"/>
      <c r="CX35" s="6">
        <v>0</v>
      </c>
      <c r="CY35" s="5"/>
      <c r="CZ35" s="20"/>
      <c r="DA35" s="315"/>
      <c r="DB35" s="483"/>
      <c r="DC35" s="6">
        <v>0</v>
      </c>
      <c r="DD35" s="5"/>
      <c r="DE35" s="20"/>
      <c r="DF35" s="315"/>
      <c r="DG35" s="483"/>
      <c r="DH35" s="6">
        <v>0</v>
      </c>
      <c r="DI35" s="5"/>
      <c r="DJ35" s="20"/>
      <c r="DK35" s="315"/>
      <c r="DL35" s="483"/>
      <c r="DM35" s="6">
        <v>0</v>
      </c>
      <c r="DN35" s="5"/>
      <c r="DO35" s="20"/>
      <c r="DP35" s="315"/>
      <c r="DQ35" s="483"/>
      <c r="DR35" s="6">
        <v>0</v>
      </c>
      <c r="DS35" s="5"/>
      <c r="DT35" s="20"/>
      <c r="DU35" s="315"/>
      <c r="DV35" s="483"/>
      <c r="DW35" s="6">
        <v>0</v>
      </c>
      <c r="DX35" s="5"/>
      <c r="DY35" s="20"/>
      <c r="DZ35" s="315"/>
      <c r="EA35" s="483"/>
      <c r="EB35" s="6">
        <v>0</v>
      </c>
      <c r="EC35" s="5"/>
      <c r="ED35" s="20"/>
      <c r="EE35" s="315"/>
      <c r="EF35" s="483"/>
      <c r="EG35" s="6">
        <v>0</v>
      </c>
      <c r="EH35" s="5"/>
      <c r="EI35" s="20"/>
      <c r="EJ35" s="315"/>
      <c r="EK35" s="483"/>
      <c r="EL35" s="6">
        <v>0</v>
      </c>
      <c r="EM35" s="5"/>
      <c r="EN35" s="20"/>
      <c r="EO35" s="151"/>
    </row>
    <row r="36" spans="4:145" hidden="1" x14ac:dyDescent="0.3">
      <c r="D36" s="151"/>
      <c r="E36" s="402"/>
      <c r="G36" s="20"/>
      <c r="H36" s="20"/>
      <c r="I36" s="20"/>
      <c r="J36" s="315"/>
      <c r="K36" s="20"/>
      <c r="L36" s="20"/>
      <c r="M36" s="20"/>
      <c r="N36" s="20"/>
      <c r="O36" s="315"/>
      <c r="P36" s="20"/>
      <c r="Q36" s="20"/>
      <c r="R36" s="20"/>
      <c r="S36" s="20"/>
      <c r="T36" s="315"/>
      <c r="U36" s="20"/>
      <c r="V36" s="20"/>
      <c r="W36" s="20"/>
      <c r="X36" s="20"/>
      <c r="Y36" s="315"/>
      <c r="Z36" s="20"/>
      <c r="AA36" s="20"/>
      <c r="AB36" s="20"/>
      <c r="AC36" s="20"/>
      <c r="AD36" s="315"/>
      <c r="AE36" s="20"/>
      <c r="AF36" s="20"/>
      <c r="AG36" s="20"/>
      <c r="AH36" s="20"/>
      <c r="AI36" s="315"/>
      <c r="AJ36" s="20"/>
      <c r="AK36" s="20"/>
      <c r="AL36" s="20"/>
      <c r="AM36" s="20"/>
      <c r="AN36" s="315"/>
      <c r="AO36" s="20"/>
      <c r="AP36" s="20"/>
      <c r="AQ36" s="20"/>
      <c r="AR36" s="20"/>
      <c r="AS36" s="315"/>
      <c r="AT36" s="20"/>
      <c r="AU36" s="20"/>
      <c r="AV36" s="20"/>
      <c r="AW36" s="20"/>
      <c r="AX36" s="315"/>
      <c r="AY36" s="20"/>
      <c r="AZ36" s="20"/>
      <c r="BA36" s="20"/>
      <c r="BB36" s="20"/>
      <c r="BC36" s="315"/>
      <c r="BD36" s="20"/>
      <c r="BE36" s="20"/>
      <c r="BF36" s="20"/>
      <c r="BG36" s="20"/>
      <c r="BH36" s="315"/>
      <c r="BI36" s="20"/>
      <c r="BJ36" s="20"/>
      <c r="BK36" s="20"/>
      <c r="BL36" s="20"/>
      <c r="BM36" s="315"/>
      <c r="BN36" s="20"/>
      <c r="BO36" s="20"/>
      <c r="BP36" s="20"/>
      <c r="BQ36" s="20"/>
      <c r="BR36" s="315"/>
      <c r="BS36" s="20"/>
      <c r="BT36" s="20"/>
      <c r="BU36" s="20"/>
      <c r="BV36" s="20"/>
      <c r="BW36" s="315"/>
      <c r="BX36" s="20"/>
      <c r="BY36" s="20"/>
      <c r="BZ36" s="20"/>
      <c r="CA36" s="20"/>
      <c r="CB36" s="315"/>
      <c r="CC36" s="20"/>
      <c r="CD36" s="20"/>
      <c r="CE36" s="20"/>
      <c r="CF36" s="20"/>
      <c r="CG36" s="315"/>
      <c r="CH36" s="20"/>
      <c r="CI36" s="20"/>
      <c r="CJ36" s="20"/>
      <c r="CK36" s="20"/>
      <c r="CL36" s="315"/>
      <c r="CM36" s="20"/>
      <c r="CN36" s="20"/>
      <c r="CO36" s="20"/>
      <c r="CP36" s="20"/>
      <c r="CQ36" s="315"/>
      <c r="CR36" s="20"/>
      <c r="CS36" s="20"/>
      <c r="CT36" s="20"/>
      <c r="CU36" s="20"/>
      <c r="CV36" s="315"/>
      <c r="CW36" s="20"/>
      <c r="CX36" s="20"/>
      <c r="CY36" s="20"/>
      <c r="CZ36" s="20"/>
      <c r="DA36" s="315"/>
      <c r="DB36" s="20"/>
      <c r="DC36" s="20"/>
      <c r="DD36" s="20"/>
      <c r="DE36" s="20"/>
      <c r="DF36" s="315"/>
      <c r="DG36" s="20"/>
      <c r="DH36" s="20"/>
      <c r="DI36" s="20"/>
      <c r="DJ36" s="20"/>
      <c r="DK36" s="315"/>
      <c r="DL36" s="20"/>
      <c r="DM36" s="20"/>
      <c r="DN36" s="20"/>
      <c r="DO36" s="20"/>
      <c r="DP36" s="315"/>
      <c r="DQ36" s="20"/>
      <c r="DR36" s="20"/>
      <c r="DS36" s="20"/>
      <c r="DT36" s="20"/>
      <c r="DU36" s="315"/>
      <c r="DV36" s="20"/>
      <c r="DW36" s="20"/>
      <c r="DX36" s="20"/>
      <c r="DY36" s="20"/>
      <c r="DZ36" s="315"/>
      <c r="EA36" s="20"/>
      <c r="EB36" s="20"/>
      <c r="EC36" s="20"/>
      <c r="ED36" s="20"/>
      <c r="EE36" s="315"/>
      <c r="EF36" s="20"/>
      <c r="EG36" s="20"/>
      <c r="EH36" s="20"/>
      <c r="EI36" s="20"/>
      <c r="EJ36" s="315"/>
      <c r="EK36" s="20"/>
      <c r="EL36" s="20"/>
      <c r="EM36" s="20"/>
      <c r="EN36" s="20"/>
      <c r="EO36" s="151"/>
    </row>
    <row r="37" spans="4:145" hidden="1" x14ac:dyDescent="0.3">
      <c r="D37" s="151" t="s">
        <v>547</v>
      </c>
      <c r="E37" s="402"/>
      <c r="G37" s="20">
        <v>0</v>
      </c>
      <c r="H37" s="20"/>
      <c r="I37" s="20"/>
      <c r="J37" s="315"/>
      <c r="K37" s="20"/>
      <c r="L37" s="20">
        <v>0</v>
      </c>
      <c r="M37" s="20"/>
      <c r="N37" s="20"/>
      <c r="O37" s="315"/>
      <c r="P37" s="20"/>
      <c r="Q37" s="20">
        <v>0</v>
      </c>
      <c r="R37" s="20"/>
      <c r="S37" s="20"/>
      <c r="T37" s="315"/>
      <c r="U37" s="20"/>
      <c r="V37" s="20">
        <v>0</v>
      </c>
      <c r="W37" s="20"/>
      <c r="X37" s="20"/>
      <c r="Y37" s="315"/>
      <c r="Z37" s="20"/>
      <c r="AA37" s="20">
        <v>0</v>
      </c>
      <c r="AB37" s="20"/>
      <c r="AC37" s="20"/>
      <c r="AD37" s="315"/>
      <c r="AE37" s="20"/>
      <c r="AF37" s="20">
        <v>0</v>
      </c>
      <c r="AG37" s="20"/>
      <c r="AH37" s="20"/>
      <c r="AI37" s="315"/>
      <c r="AJ37" s="20"/>
      <c r="AK37" s="20">
        <v>0</v>
      </c>
      <c r="AL37" s="20"/>
      <c r="AM37" s="20"/>
      <c r="AN37" s="315"/>
      <c r="AO37" s="20"/>
      <c r="AP37" s="20">
        <v>0</v>
      </c>
      <c r="AQ37" s="20"/>
      <c r="AR37" s="20"/>
      <c r="AS37" s="315"/>
      <c r="AT37" s="20"/>
      <c r="AU37" s="20">
        <v>0</v>
      </c>
      <c r="AV37" s="20"/>
      <c r="AW37" s="20"/>
      <c r="AX37" s="315"/>
      <c r="AY37" s="20"/>
      <c r="AZ37" s="20">
        <v>0</v>
      </c>
      <c r="BA37" s="20"/>
      <c r="BB37" s="20"/>
      <c r="BC37" s="315"/>
      <c r="BD37" s="20"/>
      <c r="BE37" s="20">
        <v>0</v>
      </c>
      <c r="BF37" s="20"/>
      <c r="BG37" s="20"/>
      <c r="BH37" s="315"/>
      <c r="BI37" s="20"/>
      <c r="BJ37" s="20">
        <v>0</v>
      </c>
      <c r="BK37" s="20"/>
      <c r="BL37" s="20"/>
      <c r="BM37" s="315"/>
      <c r="BN37" s="20"/>
      <c r="BO37" s="20">
        <v>0</v>
      </c>
      <c r="BP37" s="20"/>
      <c r="BQ37" s="20"/>
      <c r="BR37" s="315"/>
      <c r="BS37" s="20"/>
      <c r="BT37" s="20">
        <v>0</v>
      </c>
      <c r="BU37" s="20"/>
      <c r="BV37" s="20"/>
      <c r="BW37" s="315"/>
      <c r="BX37" s="20"/>
      <c r="BY37" s="20">
        <v>0</v>
      </c>
      <c r="BZ37" s="20"/>
      <c r="CA37" s="20"/>
      <c r="CB37" s="315"/>
      <c r="CC37" s="20"/>
      <c r="CD37" s="20">
        <v>0</v>
      </c>
      <c r="CE37" s="20"/>
      <c r="CF37" s="20"/>
      <c r="CG37" s="315"/>
      <c r="CH37" s="20"/>
      <c r="CI37" s="20">
        <v>0</v>
      </c>
      <c r="CJ37" s="20"/>
      <c r="CK37" s="20"/>
      <c r="CL37" s="315"/>
      <c r="CM37" s="20"/>
      <c r="CN37" s="20">
        <v>0</v>
      </c>
      <c r="CO37" s="20"/>
      <c r="CP37" s="20"/>
      <c r="CQ37" s="315"/>
      <c r="CR37" s="20"/>
      <c r="CS37" s="20">
        <v>0</v>
      </c>
      <c r="CT37" s="20"/>
      <c r="CU37" s="20"/>
      <c r="CV37" s="315"/>
      <c r="CW37" s="20"/>
      <c r="CX37" s="20">
        <v>0</v>
      </c>
      <c r="CY37" s="20"/>
      <c r="CZ37" s="20"/>
      <c r="DA37" s="315"/>
      <c r="DB37" s="20"/>
      <c r="DC37" s="20">
        <v>0</v>
      </c>
      <c r="DD37" s="20"/>
      <c r="DE37" s="20"/>
      <c r="DF37" s="315"/>
      <c r="DG37" s="20"/>
      <c r="DH37" s="20">
        <v>0</v>
      </c>
      <c r="DI37" s="20"/>
      <c r="DJ37" s="20"/>
      <c r="DK37" s="315"/>
      <c r="DL37" s="20"/>
      <c r="DM37" s="20">
        <v>0</v>
      </c>
      <c r="DN37" s="20"/>
      <c r="DO37" s="20"/>
      <c r="DP37" s="315"/>
      <c r="DQ37" s="20"/>
      <c r="DR37" s="20">
        <v>0</v>
      </c>
      <c r="DS37" s="20"/>
      <c r="DT37" s="20"/>
      <c r="DU37" s="315"/>
      <c r="DV37" s="20"/>
      <c r="DW37" s="20">
        <v>0</v>
      </c>
      <c r="DX37" s="20"/>
      <c r="DY37" s="20"/>
      <c r="DZ37" s="315"/>
      <c r="EA37" s="20"/>
      <c r="EB37" s="20">
        <v>0</v>
      </c>
      <c r="EC37" s="20"/>
      <c r="ED37" s="20"/>
      <c r="EE37" s="315"/>
      <c r="EF37" s="20"/>
      <c r="EG37" s="20">
        <v>0</v>
      </c>
      <c r="EH37" s="20"/>
      <c r="EI37" s="20"/>
      <c r="EJ37" s="315"/>
      <c r="EK37" s="20"/>
      <c r="EL37" s="20">
        <v>0</v>
      </c>
      <c r="EM37" s="20"/>
      <c r="EN37" s="20"/>
      <c r="EO37" s="151"/>
    </row>
    <row r="38" spans="4:145" hidden="1" x14ac:dyDescent="0.3">
      <c r="D38" s="151" t="s">
        <v>416</v>
      </c>
      <c r="E38" s="402"/>
      <c r="F38" s="406"/>
      <c r="G38" s="474">
        <v>0</v>
      </c>
      <c r="H38" s="475"/>
      <c r="I38" s="20"/>
      <c r="J38" s="315"/>
      <c r="K38" s="476"/>
      <c r="L38" s="474">
        <v>0</v>
      </c>
      <c r="M38" s="475"/>
      <c r="N38" s="20"/>
      <c r="O38" s="315"/>
      <c r="P38" s="476"/>
      <c r="Q38" s="474">
        <v>0</v>
      </c>
      <c r="R38" s="475"/>
      <c r="S38" s="20"/>
      <c r="T38" s="315"/>
      <c r="U38" s="476"/>
      <c r="V38" s="474">
        <v>0</v>
      </c>
      <c r="W38" s="475"/>
      <c r="X38" s="20"/>
      <c r="Y38" s="315"/>
      <c r="Z38" s="476"/>
      <c r="AA38" s="474">
        <v>0</v>
      </c>
      <c r="AB38" s="475"/>
      <c r="AC38" s="20"/>
      <c r="AD38" s="315"/>
      <c r="AE38" s="476"/>
      <c r="AF38" s="474">
        <v>0</v>
      </c>
      <c r="AG38" s="475"/>
      <c r="AH38" s="20"/>
      <c r="AI38" s="315"/>
      <c r="AJ38" s="476"/>
      <c r="AK38" s="474">
        <v>0</v>
      </c>
      <c r="AL38" s="475"/>
      <c r="AM38" s="20"/>
      <c r="AN38" s="315"/>
      <c r="AO38" s="476"/>
      <c r="AP38" s="474">
        <v>0</v>
      </c>
      <c r="AQ38" s="475"/>
      <c r="AR38" s="20"/>
      <c r="AS38" s="315"/>
      <c r="AT38" s="476"/>
      <c r="AU38" s="474">
        <v>0</v>
      </c>
      <c r="AV38" s="475"/>
      <c r="AW38" s="20"/>
      <c r="AX38" s="315"/>
      <c r="AY38" s="476"/>
      <c r="AZ38" s="474">
        <v>0</v>
      </c>
      <c r="BA38" s="475"/>
      <c r="BB38" s="20"/>
      <c r="BC38" s="315"/>
      <c r="BD38" s="476"/>
      <c r="BE38" s="474">
        <v>0</v>
      </c>
      <c r="BF38" s="475"/>
      <c r="BG38" s="20"/>
      <c r="BH38" s="315"/>
      <c r="BI38" s="476"/>
      <c r="BJ38" s="474">
        <v>0</v>
      </c>
      <c r="BK38" s="475"/>
      <c r="BL38" s="20"/>
      <c r="BM38" s="315"/>
      <c r="BN38" s="476"/>
      <c r="BO38" s="474">
        <v>0</v>
      </c>
      <c r="BP38" s="475"/>
      <c r="BQ38" s="20"/>
      <c r="BR38" s="315"/>
      <c r="BS38" s="476"/>
      <c r="BT38" s="474">
        <v>0</v>
      </c>
      <c r="BU38" s="475"/>
      <c r="BV38" s="20"/>
      <c r="BW38" s="315"/>
      <c r="BX38" s="476"/>
      <c r="BY38" s="474">
        <v>0</v>
      </c>
      <c r="BZ38" s="475"/>
      <c r="CA38" s="20"/>
      <c r="CB38" s="315"/>
      <c r="CC38" s="476"/>
      <c r="CD38" s="474">
        <v>0</v>
      </c>
      <c r="CE38" s="475"/>
      <c r="CF38" s="20"/>
      <c r="CG38" s="315"/>
      <c r="CH38" s="476"/>
      <c r="CI38" s="474">
        <v>0</v>
      </c>
      <c r="CJ38" s="475"/>
      <c r="CK38" s="20"/>
      <c r="CL38" s="315"/>
      <c r="CM38" s="476"/>
      <c r="CN38" s="474">
        <v>0</v>
      </c>
      <c r="CO38" s="475"/>
      <c r="CP38" s="20"/>
      <c r="CQ38" s="315"/>
      <c r="CR38" s="476"/>
      <c r="CS38" s="474">
        <v>0</v>
      </c>
      <c r="CT38" s="475"/>
      <c r="CU38" s="20"/>
      <c r="CV38" s="315"/>
      <c r="CW38" s="476"/>
      <c r="CX38" s="474">
        <v>0</v>
      </c>
      <c r="CY38" s="475"/>
      <c r="CZ38" s="20"/>
      <c r="DA38" s="315"/>
      <c r="DB38" s="476"/>
      <c r="DC38" s="474">
        <v>0</v>
      </c>
      <c r="DD38" s="475"/>
      <c r="DE38" s="20"/>
      <c r="DF38" s="315"/>
      <c r="DG38" s="476"/>
      <c r="DH38" s="474">
        <v>0</v>
      </c>
      <c r="DI38" s="475"/>
      <c r="DJ38" s="20"/>
      <c r="DK38" s="315"/>
      <c r="DL38" s="476"/>
      <c r="DM38" s="474">
        <v>0</v>
      </c>
      <c r="DN38" s="475"/>
      <c r="DO38" s="20"/>
      <c r="DP38" s="315"/>
      <c r="DQ38" s="476"/>
      <c r="DR38" s="474">
        <v>0</v>
      </c>
      <c r="DS38" s="475"/>
      <c r="DT38" s="20"/>
      <c r="DU38" s="315"/>
      <c r="DV38" s="476"/>
      <c r="DW38" s="474">
        <v>0</v>
      </c>
      <c r="DX38" s="475"/>
      <c r="DY38" s="20"/>
      <c r="DZ38" s="315"/>
      <c r="EA38" s="476"/>
      <c r="EB38" s="474">
        <v>0</v>
      </c>
      <c r="EC38" s="475"/>
      <c r="ED38" s="20"/>
      <c r="EE38" s="315"/>
      <c r="EF38" s="476"/>
      <c r="EG38" s="474">
        <v>0</v>
      </c>
      <c r="EH38" s="475"/>
      <c r="EI38" s="20"/>
      <c r="EJ38" s="315"/>
      <c r="EK38" s="476"/>
      <c r="EL38" s="474">
        <v>0</v>
      </c>
      <c r="EM38" s="475"/>
      <c r="EN38" s="20"/>
      <c r="EO38" s="151"/>
    </row>
    <row r="39" spans="4:145" hidden="1" x14ac:dyDescent="0.3">
      <c r="D39" s="151" t="s">
        <v>419</v>
      </c>
      <c r="E39" s="402"/>
      <c r="F39" s="402"/>
      <c r="G39" s="20">
        <v>0</v>
      </c>
      <c r="H39" s="19"/>
      <c r="I39" s="20"/>
      <c r="J39" s="315"/>
      <c r="K39" s="315"/>
      <c r="L39" s="20">
        <v>0</v>
      </c>
      <c r="M39" s="19"/>
      <c r="N39" s="20"/>
      <c r="O39" s="315"/>
      <c r="P39" s="315"/>
      <c r="Q39" s="20">
        <v>0</v>
      </c>
      <c r="R39" s="19"/>
      <c r="S39" s="20"/>
      <c r="T39" s="315"/>
      <c r="U39" s="315"/>
      <c r="V39" s="20">
        <v>0</v>
      </c>
      <c r="W39" s="19"/>
      <c r="X39" s="20"/>
      <c r="Y39" s="315"/>
      <c r="Z39" s="315"/>
      <c r="AA39" s="20">
        <v>0</v>
      </c>
      <c r="AB39" s="19"/>
      <c r="AC39" s="20"/>
      <c r="AD39" s="315"/>
      <c r="AE39" s="315"/>
      <c r="AF39" s="20">
        <v>0</v>
      </c>
      <c r="AG39" s="19"/>
      <c r="AH39" s="20"/>
      <c r="AI39" s="315"/>
      <c r="AJ39" s="315"/>
      <c r="AK39" s="20">
        <v>0</v>
      </c>
      <c r="AL39" s="19"/>
      <c r="AM39" s="20"/>
      <c r="AN39" s="315"/>
      <c r="AO39" s="315"/>
      <c r="AP39" s="20">
        <v>0</v>
      </c>
      <c r="AQ39" s="19"/>
      <c r="AR39" s="20"/>
      <c r="AS39" s="315"/>
      <c r="AT39" s="315"/>
      <c r="AU39" s="20">
        <v>0</v>
      </c>
      <c r="AV39" s="19"/>
      <c r="AW39" s="20"/>
      <c r="AX39" s="315"/>
      <c r="AY39" s="315"/>
      <c r="AZ39" s="20">
        <v>0</v>
      </c>
      <c r="BA39" s="19"/>
      <c r="BB39" s="20"/>
      <c r="BC39" s="315"/>
      <c r="BD39" s="315"/>
      <c r="BE39" s="20">
        <v>0</v>
      </c>
      <c r="BF39" s="19"/>
      <c r="BG39" s="20"/>
      <c r="BH39" s="315"/>
      <c r="BI39" s="315"/>
      <c r="BJ39" s="20">
        <v>0</v>
      </c>
      <c r="BK39" s="19"/>
      <c r="BL39" s="20"/>
      <c r="BM39" s="315"/>
      <c r="BN39" s="315"/>
      <c r="BO39" s="20">
        <v>0</v>
      </c>
      <c r="BP39" s="19"/>
      <c r="BQ39" s="20"/>
      <c r="BR39" s="315"/>
      <c r="BS39" s="315"/>
      <c r="BT39" s="20">
        <v>0</v>
      </c>
      <c r="BU39" s="19"/>
      <c r="BV39" s="20"/>
      <c r="BW39" s="315"/>
      <c r="BX39" s="315"/>
      <c r="BY39" s="20">
        <v>0</v>
      </c>
      <c r="BZ39" s="19"/>
      <c r="CA39" s="20"/>
      <c r="CB39" s="315"/>
      <c r="CC39" s="315"/>
      <c r="CD39" s="20">
        <v>0</v>
      </c>
      <c r="CE39" s="19"/>
      <c r="CF39" s="20"/>
      <c r="CG39" s="315"/>
      <c r="CH39" s="315"/>
      <c r="CI39" s="20">
        <v>0</v>
      </c>
      <c r="CJ39" s="19"/>
      <c r="CK39" s="20"/>
      <c r="CL39" s="315"/>
      <c r="CM39" s="315"/>
      <c r="CN39" s="20">
        <v>0</v>
      </c>
      <c r="CO39" s="19"/>
      <c r="CP39" s="20"/>
      <c r="CQ39" s="315"/>
      <c r="CR39" s="315"/>
      <c r="CS39" s="20">
        <v>0</v>
      </c>
      <c r="CT39" s="19"/>
      <c r="CU39" s="20"/>
      <c r="CV39" s="315"/>
      <c r="CW39" s="315"/>
      <c r="CX39" s="20">
        <v>0</v>
      </c>
      <c r="CY39" s="19"/>
      <c r="CZ39" s="20"/>
      <c r="DA39" s="315"/>
      <c r="DB39" s="315"/>
      <c r="DC39" s="20">
        <v>0</v>
      </c>
      <c r="DD39" s="19"/>
      <c r="DE39" s="20"/>
      <c r="DF39" s="315"/>
      <c r="DG39" s="315"/>
      <c r="DH39" s="20">
        <v>0</v>
      </c>
      <c r="DI39" s="19"/>
      <c r="DJ39" s="20"/>
      <c r="DK39" s="315"/>
      <c r="DL39" s="315"/>
      <c r="DM39" s="20">
        <v>0</v>
      </c>
      <c r="DN39" s="19"/>
      <c r="DO39" s="20"/>
      <c r="DP39" s="315"/>
      <c r="DQ39" s="315"/>
      <c r="DR39" s="20">
        <v>0</v>
      </c>
      <c r="DS39" s="19"/>
      <c r="DT39" s="20"/>
      <c r="DU39" s="315"/>
      <c r="DV39" s="315"/>
      <c r="DW39" s="20">
        <v>0</v>
      </c>
      <c r="DX39" s="19"/>
      <c r="DY39" s="20"/>
      <c r="DZ39" s="315"/>
      <c r="EA39" s="315"/>
      <c r="EB39" s="20">
        <v>0</v>
      </c>
      <c r="EC39" s="19"/>
      <c r="ED39" s="20"/>
      <c r="EE39" s="315"/>
      <c r="EF39" s="315"/>
      <c r="EG39" s="20">
        <v>0</v>
      </c>
      <c r="EH39" s="19"/>
      <c r="EI39" s="20"/>
      <c r="EJ39" s="315"/>
      <c r="EK39" s="315"/>
      <c r="EL39" s="20">
        <v>0</v>
      </c>
      <c r="EM39" s="19"/>
      <c r="EN39" s="20"/>
      <c r="EO39" s="151"/>
    </row>
    <row r="40" spans="4:145" hidden="1" x14ac:dyDescent="0.3">
      <c r="D40" s="151" t="s">
        <v>436</v>
      </c>
      <c r="E40" s="402"/>
      <c r="F40" s="419"/>
      <c r="G40" s="6">
        <v>0</v>
      </c>
      <c r="H40" s="5"/>
      <c r="I40" s="20"/>
      <c r="J40" s="315"/>
      <c r="K40" s="483"/>
      <c r="L40" s="6">
        <v>0</v>
      </c>
      <c r="M40" s="5"/>
      <c r="N40" s="20"/>
      <c r="O40" s="315"/>
      <c r="P40" s="483"/>
      <c r="Q40" s="6">
        <v>0</v>
      </c>
      <c r="R40" s="5"/>
      <c r="S40" s="20"/>
      <c r="T40" s="315"/>
      <c r="U40" s="483"/>
      <c r="V40" s="6">
        <v>0</v>
      </c>
      <c r="W40" s="5"/>
      <c r="X40" s="20"/>
      <c r="Y40" s="315"/>
      <c r="Z40" s="483"/>
      <c r="AA40" s="6">
        <v>0</v>
      </c>
      <c r="AB40" s="5"/>
      <c r="AC40" s="20"/>
      <c r="AD40" s="315"/>
      <c r="AE40" s="483"/>
      <c r="AF40" s="6">
        <v>0</v>
      </c>
      <c r="AG40" s="5"/>
      <c r="AH40" s="20"/>
      <c r="AI40" s="315"/>
      <c r="AJ40" s="483"/>
      <c r="AK40" s="6">
        <v>0</v>
      </c>
      <c r="AL40" s="5"/>
      <c r="AM40" s="20"/>
      <c r="AN40" s="315"/>
      <c r="AO40" s="483"/>
      <c r="AP40" s="6">
        <v>0</v>
      </c>
      <c r="AQ40" s="5"/>
      <c r="AR40" s="20"/>
      <c r="AS40" s="315"/>
      <c r="AT40" s="483"/>
      <c r="AU40" s="6">
        <v>0</v>
      </c>
      <c r="AV40" s="5"/>
      <c r="AW40" s="20"/>
      <c r="AX40" s="315"/>
      <c r="AY40" s="483"/>
      <c r="AZ40" s="6">
        <v>0</v>
      </c>
      <c r="BA40" s="5"/>
      <c r="BB40" s="20"/>
      <c r="BC40" s="315"/>
      <c r="BD40" s="483"/>
      <c r="BE40" s="6">
        <v>0</v>
      </c>
      <c r="BF40" s="5"/>
      <c r="BG40" s="20"/>
      <c r="BH40" s="315"/>
      <c r="BI40" s="483"/>
      <c r="BJ40" s="6">
        <v>0</v>
      </c>
      <c r="BK40" s="5"/>
      <c r="BL40" s="20"/>
      <c r="BM40" s="315"/>
      <c r="BN40" s="483"/>
      <c r="BO40" s="6">
        <v>0</v>
      </c>
      <c r="BP40" s="5"/>
      <c r="BQ40" s="20"/>
      <c r="BR40" s="315"/>
      <c r="BS40" s="483"/>
      <c r="BT40" s="6">
        <v>0</v>
      </c>
      <c r="BU40" s="5"/>
      <c r="BV40" s="20"/>
      <c r="BW40" s="315"/>
      <c r="BX40" s="483"/>
      <c r="BY40" s="6">
        <v>0</v>
      </c>
      <c r="BZ40" s="5"/>
      <c r="CA40" s="20"/>
      <c r="CB40" s="315"/>
      <c r="CC40" s="483"/>
      <c r="CD40" s="6">
        <v>0</v>
      </c>
      <c r="CE40" s="5"/>
      <c r="CF40" s="20"/>
      <c r="CG40" s="315"/>
      <c r="CH40" s="483"/>
      <c r="CI40" s="6">
        <v>0</v>
      </c>
      <c r="CJ40" s="5"/>
      <c r="CK40" s="20"/>
      <c r="CL40" s="315"/>
      <c r="CM40" s="483"/>
      <c r="CN40" s="6">
        <v>0</v>
      </c>
      <c r="CO40" s="5"/>
      <c r="CP40" s="20"/>
      <c r="CQ40" s="315"/>
      <c r="CR40" s="483"/>
      <c r="CS40" s="6">
        <v>0</v>
      </c>
      <c r="CT40" s="5"/>
      <c r="CU40" s="20"/>
      <c r="CV40" s="315"/>
      <c r="CW40" s="483"/>
      <c r="CX40" s="6">
        <v>0</v>
      </c>
      <c r="CY40" s="5"/>
      <c r="CZ40" s="20"/>
      <c r="DA40" s="315"/>
      <c r="DB40" s="483"/>
      <c r="DC40" s="6">
        <v>0</v>
      </c>
      <c r="DD40" s="5"/>
      <c r="DE40" s="20"/>
      <c r="DF40" s="315"/>
      <c r="DG40" s="483"/>
      <c r="DH40" s="6">
        <v>0</v>
      </c>
      <c r="DI40" s="5"/>
      <c r="DJ40" s="20"/>
      <c r="DK40" s="315"/>
      <c r="DL40" s="483"/>
      <c r="DM40" s="6">
        <v>0</v>
      </c>
      <c r="DN40" s="5"/>
      <c r="DO40" s="20"/>
      <c r="DP40" s="315"/>
      <c r="DQ40" s="483"/>
      <c r="DR40" s="6">
        <v>0</v>
      </c>
      <c r="DS40" s="5"/>
      <c r="DT40" s="20"/>
      <c r="DU40" s="315"/>
      <c r="DV40" s="483"/>
      <c r="DW40" s="6">
        <v>0</v>
      </c>
      <c r="DX40" s="5"/>
      <c r="DY40" s="20"/>
      <c r="DZ40" s="315"/>
      <c r="EA40" s="483"/>
      <c r="EB40" s="6">
        <v>0</v>
      </c>
      <c r="EC40" s="5"/>
      <c r="ED40" s="20"/>
      <c r="EE40" s="315"/>
      <c r="EF40" s="483"/>
      <c r="EG40" s="6">
        <v>0</v>
      </c>
      <c r="EH40" s="5"/>
      <c r="EI40" s="20"/>
      <c r="EJ40" s="315"/>
      <c r="EK40" s="483"/>
      <c r="EL40" s="6">
        <v>0</v>
      </c>
      <c r="EM40" s="5"/>
      <c r="EN40" s="20"/>
      <c r="EO40" s="151"/>
    </row>
    <row r="41" spans="4:145" ht="12.75" hidden="1" customHeight="1" x14ac:dyDescent="0.3">
      <c r="D41" s="172"/>
      <c r="E41" s="249"/>
      <c r="F41" s="167"/>
      <c r="G41" s="20"/>
      <c r="H41" s="20"/>
      <c r="I41" s="20"/>
      <c r="J41" s="315"/>
      <c r="K41" s="20"/>
      <c r="L41" s="20"/>
      <c r="M41" s="20"/>
      <c r="N41" s="20"/>
      <c r="O41" s="315"/>
      <c r="P41" s="20"/>
      <c r="Q41" s="20"/>
      <c r="R41" s="20"/>
      <c r="S41" s="20"/>
      <c r="T41" s="315"/>
      <c r="U41" s="20"/>
      <c r="V41" s="20"/>
      <c r="W41" s="20"/>
      <c r="X41" s="20"/>
      <c r="Y41" s="315"/>
      <c r="Z41" s="20"/>
      <c r="AA41" s="20"/>
      <c r="AB41" s="20"/>
      <c r="AC41" s="20"/>
      <c r="AD41" s="315"/>
      <c r="AE41" s="20"/>
      <c r="AF41" s="20"/>
      <c r="AG41" s="20"/>
      <c r="AH41" s="20"/>
      <c r="AI41" s="315"/>
      <c r="AJ41" s="20"/>
      <c r="AK41" s="20"/>
      <c r="AL41" s="20"/>
      <c r="AM41" s="20"/>
      <c r="AN41" s="315"/>
      <c r="AO41" s="20"/>
      <c r="AP41" s="20"/>
      <c r="AQ41" s="20"/>
      <c r="AR41" s="20"/>
      <c r="AS41" s="315"/>
      <c r="AT41" s="20"/>
      <c r="AU41" s="20"/>
      <c r="AV41" s="20"/>
      <c r="AW41" s="20"/>
      <c r="AX41" s="315"/>
      <c r="AY41" s="20"/>
      <c r="AZ41" s="20"/>
      <c r="BA41" s="20"/>
      <c r="BB41" s="20"/>
      <c r="BC41" s="315"/>
      <c r="BD41" s="20"/>
      <c r="BE41" s="20"/>
      <c r="BF41" s="20"/>
      <c r="BG41" s="20"/>
      <c r="BH41" s="315"/>
      <c r="BI41" s="20"/>
      <c r="BJ41" s="20"/>
      <c r="BK41" s="20"/>
      <c r="BL41" s="20"/>
      <c r="BM41" s="315"/>
      <c r="BN41" s="20"/>
      <c r="BO41" s="20"/>
      <c r="BP41" s="20"/>
      <c r="BQ41" s="20"/>
      <c r="BR41" s="315"/>
      <c r="BS41" s="20"/>
      <c r="BT41" s="20"/>
      <c r="BU41" s="20"/>
      <c r="BV41" s="20"/>
      <c r="BW41" s="315"/>
      <c r="BX41" s="20"/>
      <c r="BY41" s="20"/>
      <c r="BZ41" s="20"/>
      <c r="CA41" s="20"/>
      <c r="CB41" s="315"/>
      <c r="CC41" s="20"/>
      <c r="CD41" s="20"/>
      <c r="CE41" s="20"/>
      <c r="CF41" s="20"/>
      <c r="CG41" s="315"/>
      <c r="CH41" s="20"/>
      <c r="CI41" s="20"/>
      <c r="CJ41" s="20"/>
      <c r="CK41" s="20"/>
      <c r="CL41" s="315"/>
      <c r="CM41" s="20"/>
      <c r="CN41" s="20"/>
      <c r="CO41" s="20"/>
      <c r="CP41" s="20"/>
      <c r="CQ41" s="315"/>
      <c r="CR41" s="20"/>
      <c r="CS41" s="20"/>
      <c r="CT41" s="20"/>
      <c r="CU41" s="20"/>
      <c r="CV41" s="315"/>
      <c r="CW41" s="20"/>
      <c r="CX41" s="20"/>
      <c r="CY41" s="20"/>
      <c r="CZ41" s="20"/>
      <c r="DA41" s="315"/>
      <c r="DB41" s="20"/>
      <c r="DC41" s="20"/>
      <c r="DD41" s="20"/>
      <c r="DE41" s="20"/>
      <c r="DF41" s="315"/>
      <c r="DG41" s="20"/>
      <c r="DH41" s="20"/>
      <c r="DI41" s="20"/>
      <c r="DJ41" s="20"/>
      <c r="DK41" s="315"/>
      <c r="DL41" s="20"/>
      <c r="DM41" s="20"/>
      <c r="DN41" s="20"/>
      <c r="DO41" s="20"/>
      <c r="DP41" s="315"/>
      <c r="DQ41" s="20"/>
      <c r="DR41" s="20"/>
      <c r="DS41" s="20"/>
      <c r="DT41" s="20"/>
      <c r="DU41" s="315"/>
      <c r="DV41" s="20"/>
      <c r="DW41" s="20"/>
      <c r="DX41" s="20"/>
      <c r="DY41" s="20"/>
      <c r="DZ41" s="315"/>
      <c r="EA41" s="20"/>
      <c r="EB41" s="20"/>
      <c r="EC41" s="20"/>
      <c r="ED41" s="20"/>
      <c r="EE41" s="315"/>
      <c r="EF41" s="20"/>
      <c r="EG41" s="20"/>
      <c r="EH41" s="20"/>
      <c r="EI41" s="20"/>
      <c r="EJ41" s="315"/>
      <c r="EK41" s="20"/>
      <c r="EL41" s="20"/>
      <c r="EM41" s="20"/>
      <c r="EN41" s="20"/>
      <c r="EO41" s="151"/>
    </row>
    <row r="42" spans="4:145" ht="12.75" hidden="1" customHeight="1" x14ac:dyDescent="0.3">
      <c r="D42" s="151" t="s">
        <v>548</v>
      </c>
      <c r="E42" s="402"/>
      <c r="G42" s="20">
        <v>0</v>
      </c>
      <c r="H42" s="20"/>
      <c r="I42" s="20"/>
      <c r="J42" s="315"/>
      <c r="K42" s="20"/>
      <c r="L42" s="20">
        <v>0</v>
      </c>
      <c r="M42" s="20"/>
      <c r="N42" s="20"/>
      <c r="O42" s="315"/>
      <c r="P42" s="20"/>
      <c r="Q42" s="20">
        <v>0</v>
      </c>
      <c r="R42" s="20"/>
      <c r="S42" s="20"/>
      <c r="T42" s="315"/>
      <c r="U42" s="20"/>
      <c r="V42" s="20">
        <v>0</v>
      </c>
      <c r="W42" s="20"/>
      <c r="X42" s="20"/>
      <c r="Y42" s="315"/>
      <c r="Z42" s="20"/>
      <c r="AA42" s="20">
        <v>0</v>
      </c>
      <c r="AB42" s="20"/>
      <c r="AC42" s="20"/>
      <c r="AD42" s="315"/>
      <c r="AE42" s="20"/>
      <c r="AF42" s="20">
        <v>0</v>
      </c>
      <c r="AG42" s="20"/>
      <c r="AH42" s="20"/>
      <c r="AI42" s="315"/>
      <c r="AJ42" s="20"/>
      <c r="AK42" s="20">
        <v>0</v>
      </c>
      <c r="AL42" s="20"/>
      <c r="AM42" s="20"/>
      <c r="AN42" s="315"/>
      <c r="AO42" s="20"/>
      <c r="AP42" s="20">
        <v>0</v>
      </c>
      <c r="AQ42" s="20"/>
      <c r="AR42" s="20"/>
      <c r="AS42" s="315"/>
      <c r="AT42" s="20"/>
      <c r="AU42" s="20">
        <v>0</v>
      </c>
      <c r="AV42" s="20"/>
      <c r="AW42" s="20"/>
      <c r="AX42" s="315"/>
      <c r="AY42" s="20"/>
      <c r="AZ42" s="20">
        <v>0</v>
      </c>
      <c r="BA42" s="20"/>
      <c r="BB42" s="20"/>
      <c r="BC42" s="315"/>
      <c r="BD42" s="20"/>
      <c r="BE42" s="20">
        <v>0</v>
      </c>
      <c r="BF42" s="20"/>
      <c r="BG42" s="20"/>
      <c r="BH42" s="315"/>
      <c r="BI42" s="20"/>
      <c r="BJ42" s="20">
        <v>0</v>
      </c>
      <c r="BK42" s="20"/>
      <c r="BL42" s="20"/>
      <c r="BM42" s="315"/>
      <c r="BN42" s="20"/>
      <c r="BO42" s="20">
        <v>0</v>
      </c>
      <c r="BP42" s="20"/>
      <c r="BQ42" s="20"/>
      <c r="BR42" s="315"/>
      <c r="BS42" s="20"/>
      <c r="BT42" s="20">
        <v>0</v>
      </c>
      <c r="BU42" s="20"/>
      <c r="BV42" s="20"/>
      <c r="BW42" s="315"/>
      <c r="BX42" s="20"/>
      <c r="BY42" s="20">
        <v>0</v>
      </c>
      <c r="BZ42" s="20"/>
      <c r="CA42" s="20"/>
      <c r="CB42" s="315"/>
      <c r="CC42" s="20"/>
      <c r="CD42" s="20">
        <v>0</v>
      </c>
      <c r="CE42" s="20"/>
      <c r="CF42" s="20"/>
      <c r="CG42" s="315"/>
      <c r="CH42" s="20"/>
      <c r="CI42" s="20">
        <v>0</v>
      </c>
      <c r="CJ42" s="20"/>
      <c r="CK42" s="20"/>
      <c r="CL42" s="315"/>
      <c r="CM42" s="20"/>
      <c r="CN42" s="20">
        <v>0</v>
      </c>
      <c r="CO42" s="20"/>
      <c r="CP42" s="20"/>
      <c r="CQ42" s="315"/>
      <c r="CR42" s="20"/>
      <c r="CS42" s="20">
        <v>0</v>
      </c>
      <c r="CT42" s="20"/>
      <c r="CU42" s="20"/>
      <c r="CV42" s="315"/>
      <c r="CW42" s="20"/>
      <c r="CX42" s="20">
        <v>0</v>
      </c>
      <c r="CY42" s="20"/>
      <c r="CZ42" s="20"/>
      <c r="DA42" s="315"/>
      <c r="DB42" s="20"/>
      <c r="DC42" s="20">
        <v>0</v>
      </c>
      <c r="DD42" s="20"/>
      <c r="DE42" s="20"/>
      <c r="DF42" s="315"/>
      <c r="DG42" s="20"/>
      <c r="DH42" s="20">
        <v>0</v>
      </c>
      <c r="DI42" s="20"/>
      <c r="DJ42" s="20"/>
      <c r="DK42" s="315"/>
      <c r="DL42" s="20"/>
      <c r="DM42" s="20">
        <v>0</v>
      </c>
      <c r="DN42" s="20"/>
      <c r="DO42" s="20"/>
      <c r="DP42" s="315"/>
      <c r="DQ42" s="20"/>
      <c r="DR42" s="20">
        <v>0</v>
      </c>
      <c r="DS42" s="20"/>
      <c r="DT42" s="20"/>
      <c r="DU42" s="315"/>
      <c r="DV42" s="20"/>
      <c r="DW42" s="20">
        <v>0</v>
      </c>
      <c r="DX42" s="20"/>
      <c r="DY42" s="20"/>
      <c r="DZ42" s="315"/>
      <c r="EA42" s="20"/>
      <c r="EB42" s="20">
        <v>0</v>
      </c>
      <c r="EC42" s="20"/>
      <c r="ED42" s="20"/>
      <c r="EE42" s="315"/>
      <c r="EF42" s="20"/>
      <c r="EG42" s="20">
        <v>0</v>
      </c>
      <c r="EH42" s="20"/>
      <c r="EI42" s="20"/>
      <c r="EJ42" s="315"/>
      <c r="EK42" s="20"/>
      <c r="EL42" s="20">
        <v>0</v>
      </c>
      <c r="EM42" s="20"/>
      <c r="EN42" s="20"/>
      <c r="EO42" s="151"/>
    </row>
    <row r="43" spans="4:145" ht="12.75" hidden="1" customHeight="1" x14ac:dyDescent="0.3">
      <c r="D43" s="151" t="s">
        <v>416</v>
      </c>
      <c r="E43" s="402"/>
      <c r="F43" s="406"/>
      <c r="G43" s="474">
        <v>0</v>
      </c>
      <c r="H43" s="475"/>
      <c r="I43" s="20"/>
      <c r="J43" s="315"/>
      <c r="K43" s="476"/>
      <c r="L43" s="474">
        <v>0</v>
      </c>
      <c r="M43" s="475"/>
      <c r="N43" s="20"/>
      <c r="O43" s="315"/>
      <c r="P43" s="476"/>
      <c r="Q43" s="474">
        <v>0</v>
      </c>
      <c r="R43" s="475"/>
      <c r="S43" s="20"/>
      <c r="T43" s="315"/>
      <c r="U43" s="476"/>
      <c r="V43" s="474">
        <v>0</v>
      </c>
      <c r="W43" s="475"/>
      <c r="X43" s="20"/>
      <c r="Y43" s="315"/>
      <c r="Z43" s="476"/>
      <c r="AA43" s="474">
        <v>0</v>
      </c>
      <c r="AB43" s="475"/>
      <c r="AC43" s="20"/>
      <c r="AD43" s="315"/>
      <c r="AE43" s="476"/>
      <c r="AF43" s="474">
        <v>0</v>
      </c>
      <c r="AG43" s="475"/>
      <c r="AH43" s="20"/>
      <c r="AI43" s="315"/>
      <c r="AJ43" s="476"/>
      <c r="AK43" s="474">
        <v>0</v>
      </c>
      <c r="AL43" s="475"/>
      <c r="AM43" s="20"/>
      <c r="AN43" s="315"/>
      <c r="AO43" s="476"/>
      <c r="AP43" s="474">
        <v>0</v>
      </c>
      <c r="AQ43" s="475"/>
      <c r="AR43" s="20"/>
      <c r="AS43" s="315"/>
      <c r="AT43" s="476"/>
      <c r="AU43" s="474">
        <v>0</v>
      </c>
      <c r="AV43" s="475"/>
      <c r="AW43" s="20"/>
      <c r="AX43" s="315"/>
      <c r="AY43" s="476"/>
      <c r="AZ43" s="474">
        <v>0</v>
      </c>
      <c r="BA43" s="475"/>
      <c r="BB43" s="20"/>
      <c r="BC43" s="315"/>
      <c r="BD43" s="476"/>
      <c r="BE43" s="474">
        <v>0</v>
      </c>
      <c r="BF43" s="475"/>
      <c r="BG43" s="20"/>
      <c r="BH43" s="315"/>
      <c r="BI43" s="476"/>
      <c r="BJ43" s="474">
        <v>0</v>
      </c>
      <c r="BK43" s="475"/>
      <c r="BL43" s="20"/>
      <c r="BM43" s="315"/>
      <c r="BN43" s="476"/>
      <c r="BO43" s="474">
        <v>0</v>
      </c>
      <c r="BP43" s="475"/>
      <c r="BQ43" s="20"/>
      <c r="BR43" s="315"/>
      <c r="BS43" s="476"/>
      <c r="BT43" s="474">
        <v>0</v>
      </c>
      <c r="BU43" s="475"/>
      <c r="BV43" s="20"/>
      <c r="BW43" s="315"/>
      <c r="BX43" s="476"/>
      <c r="BY43" s="474">
        <v>0</v>
      </c>
      <c r="BZ43" s="475"/>
      <c r="CA43" s="20"/>
      <c r="CB43" s="315"/>
      <c r="CC43" s="476"/>
      <c r="CD43" s="474">
        <v>0</v>
      </c>
      <c r="CE43" s="475"/>
      <c r="CF43" s="20"/>
      <c r="CG43" s="315"/>
      <c r="CH43" s="476"/>
      <c r="CI43" s="474">
        <v>0</v>
      </c>
      <c r="CJ43" s="475"/>
      <c r="CK43" s="20"/>
      <c r="CL43" s="315"/>
      <c r="CM43" s="476"/>
      <c r="CN43" s="474">
        <v>0</v>
      </c>
      <c r="CO43" s="475"/>
      <c r="CP43" s="20"/>
      <c r="CQ43" s="315"/>
      <c r="CR43" s="476"/>
      <c r="CS43" s="474">
        <v>0</v>
      </c>
      <c r="CT43" s="475"/>
      <c r="CU43" s="20"/>
      <c r="CV43" s="315"/>
      <c r="CW43" s="476"/>
      <c r="CX43" s="474">
        <v>0</v>
      </c>
      <c r="CY43" s="475"/>
      <c r="CZ43" s="20"/>
      <c r="DA43" s="315"/>
      <c r="DB43" s="476"/>
      <c r="DC43" s="474">
        <v>0</v>
      </c>
      <c r="DD43" s="475"/>
      <c r="DE43" s="20"/>
      <c r="DF43" s="315"/>
      <c r="DG43" s="476"/>
      <c r="DH43" s="474">
        <v>0</v>
      </c>
      <c r="DI43" s="475"/>
      <c r="DJ43" s="20"/>
      <c r="DK43" s="315"/>
      <c r="DL43" s="476"/>
      <c r="DM43" s="474">
        <v>0</v>
      </c>
      <c r="DN43" s="475"/>
      <c r="DO43" s="20"/>
      <c r="DP43" s="315"/>
      <c r="DQ43" s="476"/>
      <c r="DR43" s="474">
        <v>0</v>
      </c>
      <c r="DS43" s="475"/>
      <c r="DT43" s="20"/>
      <c r="DU43" s="315"/>
      <c r="DV43" s="476"/>
      <c r="DW43" s="474">
        <v>0</v>
      </c>
      <c r="DX43" s="475"/>
      <c r="DY43" s="20"/>
      <c r="DZ43" s="315"/>
      <c r="EA43" s="476"/>
      <c r="EB43" s="474">
        <v>0</v>
      </c>
      <c r="EC43" s="475"/>
      <c r="ED43" s="20"/>
      <c r="EE43" s="315"/>
      <c r="EF43" s="476"/>
      <c r="EG43" s="474">
        <v>0</v>
      </c>
      <c r="EH43" s="475"/>
      <c r="EI43" s="20"/>
      <c r="EJ43" s="315"/>
      <c r="EK43" s="476"/>
      <c r="EL43" s="474">
        <v>0</v>
      </c>
      <c r="EM43" s="475"/>
      <c r="EN43" s="20"/>
      <c r="EO43" s="151"/>
    </row>
    <row r="44" spans="4:145" ht="12.75" hidden="1" customHeight="1" x14ac:dyDescent="0.3">
      <c r="D44" s="151" t="s">
        <v>419</v>
      </c>
      <c r="E44" s="402"/>
      <c r="F44" s="402"/>
      <c r="G44" s="20">
        <v>0</v>
      </c>
      <c r="H44" s="19"/>
      <c r="I44" s="20"/>
      <c r="J44" s="315"/>
      <c r="K44" s="315"/>
      <c r="L44" s="20">
        <v>0</v>
      </c>
      <c r="M44" s="19"/>
      <c r="N44" s="20"/>
      <c r="O44" s="315"/>
      <c r="P44" s="315"/>
      <c r="Q44" s="20">
        <v>0</v>
      </c>
      <c r="R44" s="19"/>
      <c r="S44" s="20"/>
      <c r="T44" s="315"/>
      <c r="U44" s="315"/>
      <c r="V44" s="20">
        <v>0</v>
      </c>
      <c r="W44" s="19"/>
      <c r="X44" s="20"/>
      <c r="Y44" s="315"/>
      <c r="Z44" s="315"/>
      <c r="AA44" s="20">
        <v>0</v>
      </c>
      <c r="AB44" s="19"/>
      <c r="AC44" s="20"/>
      <c r="AD44" s="315"/>
      <c r="AE44" s="315"/>
      <c r="AF44" s="20">
        <v>0</v>
      </c>
      <c r="AG44" s="19"/>
      <c r="AH44" s="20"/>
      <c r="AI44" s="315"/>
      <c r="AJ44" s="315"/>
      <c r="AK44" s="20">
        <v>0</v>
      </c>
      <c r="AL44" s="19"/>
      <c r="AM44" s="20"/>
      <c r="AN44" s="315"/>
      <c r="AO44" s="315"/>
      <c r="AP44" s="20">
        <v>0</v>
      </c>
      <c r="AQ44" s="19"/>
      <c r="AR44" s="20"/>
      <c r="AS44" s="315"/>
      <c r="AT44" s="315"/>
      <c r="AU44" s="20">
        <v>0</v>
      </c>
      <c r="AV44" s="19"/>
      <c r="AW44" s="20"/>
      <c r="AX44" s="315"/>
      <c r="AY44" s="315"/>
      <c r="AZ44" s="20">
        <v>0</v>
      </c>
      <c r="BA44" s="19"/>
      <c r="BB44" s="20"/>
      <c r="BC44" s="315"/>
      <c r="BD44" s="315"/>
      <c r="BE44" s="20">
        <v>0</v>
      </c>
      <c r="BF44" s="19"/>
      <c r="BG44" s="20"/>
      <c r="BH44" s="315"/>
      <c r="BI44" s="315"/>
      <c r="BJ44" s="20">
        <v>0</v>
      </c>
      <c r="BK44" s="19"/>
      <c r="BL44" s="20"/>
      <c r="BM44" s="315"/>
      <c r="BN44" s="315"/>
      <c r="BO44" s="20">
        <v>0</v>
      </c>
      <c r="BP44" s="19"/>
      <c r="BQ44" s="20"/>
      <c r="BR44" s="315"/>
      <c r="BS44" s="315"/>
      <c r="BT44" s="20">
        <v>0</v>
      </c>
      <c r="BU44" s="19"/>
      <c r="BV44" s="20"/>
      <c r="BW44" s="315"/>
      <c r="BX44" s="315"/>
      <c r="BY44" s="20">
        <v>0</v>
      </c>
      <c r="BZ44" s="19"/>
      <c r="CA44" s="20"/>
      <c r="CB44" s="315"/>
      <c r="CC44" s="315"/>
      <c r="CD44" s="20">
        <v>0</v>
      </c>
      <c r="CE44" s="19"/>
      <c r="CF44" s="20"/>
      <c r="CG44" s="315"/>
      <c r="CH44" s="315"/>
      <c r="CI44" s="20">
        <v>0</v>
      </c>
      <c r="CJ44" s="19"/>
      <c r="CK44" s="20"/>
      <c r="CL44" s="315"/>
      <c r="CM44" s="315"/>
      <c r="CN44" s="20">
        <v>0</v>
      </c>
      <c r="CO44" s="19"/>
      <c r="CP44" s="20"/>
      <c r="CQ44" s="315"/>
      <c r="CR44" s="315"/>
      <c r="CS44" s="20">
        <v>0</v>
      </c>
      <c r="CT44" s="19"/>
      <c r="CU44" s="20"/>
      <c r="CV44" s="315"/>
      <c r="CW44" s="315"/>
      <c r="CX44" s="20">
        <v>0</v>
      </c>
      <c r="CY44" s="19"/>
      <c r="CZ44" s="20"/>
      <c r="DA44" s="315"/>
      <c r="DB44" s="315"/>
      <c r="DC44" s="20">
        <v>0</v>
      </c>
      <c r="DD44" s="19"/>
      <c r="DE44" s="20"/>
      <c r="DF44" s="315"/>
      <c r="DG44" s="315"/>
      <c r="DH44" s="20">
        <v>0</v>
      </c>
      <c r="DI44" s="19"/>
      <c r="DJ44" s="20"/>
      <c r="DK44" s="315"/>
      <c r="DL44" s="315"/>
      <c r="DM44" s="20">
        <v>0</v>
      </c>
      <c r="DN44" s="19"/>
      <c r="DO44" s="20"/>
      <c r="DP44" s="315"/>
      <c r="DQ44" s="315"/>
      <c r="DR44" s="20">
        <v>0</v>
      </c>
      <c r="DS44" s="19"/>
      <c r="DT44" s="20"/>
      <c r="DU44" s="315"/>
      <c r="DV44" s="315"/>
      <c r="DW44" s="20">
        <v>0</v>
      </c>
      <c r="DX44" s="19"/>
      <c r="DY44" s="20"/>
      <c r="DZ44" s="315"/>
      <c r="EA44" s="315"/>
      <c r="EB44" s="20">
        <v>0</v>
      </c>
      <c r="EC44" s="19"/>
      <c r="ED44" s="20"/>
      <c r="EE44" s="315"/>
      <c r="EF44" s="315"/>
      <c r="EG44" s="20">
        <v>0</v>
      </c>
      <c r="EH44" s="19"/>
      <c r="EI44" s="20"/>
      <c r="EJ44" s="315"/>
      <c r="EK44" s="315"/>
      <c r="EL44" s="20">
        <v>0</v>
      </c>
      <c r="EM44" s="19"/>
      <c r="EN44" s="20"/>
      <c r="EO44" s="151"/>
    </row>
    <row r="45" spans="4:145" ht="12.75" hidden="1" customHeight="1" x14ac:dyDescent="0.3">
      <c r="D45" s="151" t="s">
        <v>436</v>
      </c>
      <c r="E45" s="402"/>
      <c r="F45" s="419"/>
      <c r="G45" s="6">
        <v>0</v>
      </c>
      <c r="H45" s="5"/>
      <c r="I45" s="20"/>
      <c r="J45" s="315"/>
      <c r="K45" s="483"/>
      <c r="L45" s="6">
        <v>0</v>
      </c>
      <c r="M45" s="5"/>
      <c r="N45" s="20"/>
      <c r="O45" s="315"/>
      <c r="P45" s="483"/>
      <c r="Q45" s="6">
        <v>0</v>
      </c>
      <c r="R45" s="5"/>
      <c r="S45" s="20"/>
      <c r="T45" s="315"/>
      <c r="U45" s="483"/>
      <c r="V45" s="6">
        <v>0</v>
      </c>
      <c r="W45" s="5"/>
      <c r="X45" s="20"/>
      <c r="Y45" s="315"/>
      <c r="Z45" s="483"/>
      <c r="AA45" s="6">
        <v>0</v>
      </c>
      <c r="AB45" s="5"/>
      <c r="AC45" s="20"/>
      <c r="AD45" s="315"/>
      <c r="AE45" s="483"/>
      <c r="AF45" s="6">
        <v>0</v>
      </c>
      <c r="AG45" s="5"/>
      <c r="AH45" s="20"/>
      <c r="AI45" s="315"/>
      <c r="AJ45" s="483"/>
      <c r="AK45" s="6">
        <v>0</v>
      </c>
      <c r="AL45" s="5"/>
      <c r="AM45" s="20"/>
      <c r="AN45" s="315"/>
      <c r="AO45" s="483"/>
      <c r="AP45" s="6">
        <v>0</v>
      </c>
      <c r="AQ45" s="5"/>
      <c r="AR45" s="20"/>
      <c r="AS45" s="315"/>
      <c r="AT45" s="483"/>
      <c r="AU45" s="6">
        <v>0</v>
      </c>
      <c r="AV45" s="5"/>
      <c r="AW45" s="20"/>
      <c r="AX45" s="315"/>
      <c r="AY45" s="483"/>
      <c r="AZ45" s="6">
        <v>0</v>
      </c>
      <c r="BA45" s="5"/>
      <c r="BB45" s="20"/>
      <c r="BC45" s="315"/>
      <c r="BD45" s="483"/>
      <c r="BE45" s="6">
        <v>0</v>
      </c>
      <c r="BF45" s="5"/>
      <c r="BG45" s="20"/>
      <c r="BH45" s="315"/>
      <c r="BI45" s="483"/>
      <c r="BJ45" s="6">
        <v>0</v>
      </c>
      <c r="BK45" s="5"/>
      <c r="BL45" s="20"/>
      <c r="BM45" s="315"/>
      <c r="BN45" s="483"/>
      <c r="BO45" s="6">
        <v>0</v>
      </c>
      <c r="BP45" s="5"/>
      <c r="BQ45" s="20"/>
      <c r="BR45" s="315"/>
      <c r="BS45" s="483"/>
      <c r="BT45" s="6">
        <v>0</v>
      </c>
      <c r="BU45" s="5"/>
      <c r="BV45" s="20"/>
      <c r="BW45" s="315"/>
      <c r="BX45" s="483"/>
      <c r="BY45" s="6">
        <v>0</v>
      </c>
      <c r="BZ45" s="5"/>
      <c r="CA45" s="20"/>
      <c r="CB45" s="315"/>
      <c r="CC45" s="483"/>
      <c r="CD45" s="6">
        <v>0</v>
      </c>
      <c r="CE45" s="5"/>
      <c r="CF45" s="20"/>
      <c r="CG45" s="315"/>
      <c r="CH45" s="483"/>
      <c r="CI45" s="6">
        <v>0</v>
      </c>
      <c r="CJ45" s="5"/>
      <c r="CK45" s="20"/>
      <c r="CL45" s="315"/>
      <c r="CM45" s="483"/>
      <c r="CN45" s="6">
        <v>0</v>
      </c>
      <c r="CO45" s="5"/>
      <c r="CP45" s="20"/>
      <c r="CQ45" s="315"/>
      <c r="CR45" s="483"/>
      <c r="CS45" s="6">
        <v>0</v>
      </c>
      <c r="CT45" s="5"/>
      <c r="CU45" s="20"/>
      <c r="CV45" s="315"/>
      <c r="CW45" s="483"/>
      <c r="CX45" s="6">
        <v>0</v>
      </c>
      <c r="CY45" s="5"/>
      <c r="CZ45" s="20"/>
      <c r="DA45" s="315"/>
      <c r="DB45" s="483"/>
      <c r="DC45" s="6">
        <v>0</v>
      </c>
      <c r="DD45" s="5"/>
      <c r="DE45" s="20"/>
      <c r="DF45" s="315"/>
      <c r="DG45" s="483"/>
      <c r="DH45" s="6">
        <v>0</v>
      </c>
      <c r="DI45" s="5"/>
      <c r="DJ45" s="20"/>
      <c r="DK45" s="315"/>
      <c r="DL45" s="483"/>
      <c r="DM45" s="6">
        <v>0</v>
      </c>
      <c r="DN45" s="5"/>
      <c r="DO45" s="20"/>
      <c r="DP45" s="315"/>
      <c r="DQ45" s="483"/>
      <c r="DR45" s="6">
        <v>0</v>
      </c>
      <c r="DS45" s="5"/>
      <c r="DT45" s="20"/>
      <c r="DU45" s="315"/>
      <c r="DV45" s="483"/>
      <c r="DW45" s="6">
        <v>0</v>
      </c>
      <c r="DX45" s="5"/>
      <c r="DY45" s="20"/>
      <c r="DZ45" s="315"/>
      <c r="EA45" s="483"/>
      <c r="EB45" s="6">
        <v>0</v>
      </c>
      <c r="EC45" s="5"/>
      <c r="ED45" s="20"/>
      <c r="EE45" s="315"/>
      <c r="EF45" s="483"/>
      <c r="EG45" s="6">
        <v>0</v>
      </c>
      <c r="EH45" s="5"/>
      <c r="EI45" s="20"/>
      <c r="EJ45" s="315"/>
      <c r="EK45" s="483"/>
      <c r="EL45" s="6">
        <v>0</v>
      </c>
      <c r="EM45" s="5"/>
      <c r="EN45" s="20"/>
      <c r="EO45" s="151"/>
    </row>
    <row r="46" spans="4:145" ht="12.75" hidden="1" customHeight="1" x14ac:dyDescent="0.3">
      <c r="D46" s="172"/>
      <c r="E46" s="249"/>
      <c r="F46" s="167"/>
      <c r="G46" s="20"/>
      <c r="H46" s="20"/>
      <c r="I46" s="20"/>
      <c r="J46" s="315"/>
      <c r="K46" s="20"/>
      <c r="L46" s="20"/>
      <c r="M46" s="20"/>
      <c r="N46" s="20"/>
      <c r="O46" s="315"/>
      <c r="P46" s="20"/>
      <c r="Q46" s="20"/>
      <c r="R46" s="20"/>
      <c r="S46" s="20"/>
      <c r="T46" s="315"/>
      <c r="U46" s="20"/>
      <c r="V46" s="20"/>
      <c r="W46" s="20"/>
      <c r="X46" s="20"/>
      <c r="Y46" s="315"/>
      <c r="Z46" s="20"/>
      <c r="AA46" s="20"/>
      <c r="AB46" s="20"/>
      <c r="AC46" s="20"/>
      <c r="AD46" s="315"/>
      <c r="AE46" s="20"/>
      <c r="AF46" s="20"/>
      <c r="AG46" s="20"/>
      <c r="AH46" s="20"/>
      <c r="AI46" s="315"/>
      <c r="AJ46" s="20"/>
      <c r="AK46" s="20"/>
      <c r="AL46" s="20"/>
      <c r="AM46" s="20"/>
      <c r="AN46" s="315"/>
      <c r="AO46" s="20"/>
      <c r="AP46" s="20"/>
      <c r="AQ46" s="20"/>
      <c r="AR46" s="20"/>
      <c r="AS46" s="315"/>
      <c r="AT46" s="20"/>
      <c r="AU46" s="20"/>
      <c r="AV46" s="20"/>
      <c r="AW46" s="20"/>
      <c r="AX46" s="315"/>
      <c r="AY46" s="20"/>
      <c r="AZ46" s="20"/>
      <c r="BA46" s="20"/>
      <c r="BB46" s="20"/>
      <c r="BC46" s="315"/>
      <c r="BD46" s="20"/>
      <c r="BE46" s="20"/>
      <c r="BF46" s="20"/>
      <c r="BG46" s="20"/>
      <c r="BH46" s="315"/>
      <c r="BI46" s="20"/>
      <c r="BJ46" s="20"/>
      <c r="BK46" s="20"/>
      <c r="BL46" s="20"/>
      <c r="BM46" s="315"/>
      <c r="BN46" s="20"/>
      <c r="BO46" s="20"/>
      <c r="BP46" s="20"/>
      <c r="BQ46" s="20"/>
      <c r="BR46" s="315"/>
      <c r="BS46" s="20"/>
      <c r="BT46" s="20"/>
      <c r="BU46" s="20"/>
      <c r="BV46" s="20"/>
      <c r="BW46" s="315"/>
      <c r="BX46" s="20"/>
      <c r="BY46" s="20"/>
      <c r="BZ46" s="20"/>
      <c r="CA46" s="20"/>
      <c r="CB46" s="315"/>
      <c r="CC46" s="20"/>
      <c r="CD46" s="20"/>
      <c r="CE46" s="20"/>
      <c r="CF46" s="20"/>
      <c r="CG46" s="315"/>
      <c r="CH46" s="20"/>
      <c r="CI46" s="20"/>
      <c r="CJ46" s="20"/>
      <c r="CK46" s="20"/>
      <c r="CL46" s="315"/>
      <c r="CM46" s="20"/>
      <c r="CN46" s="20"/>
      <c r="CO46" s="20"/>
      <c r="CP46" s="20"/>
      <c r="CQ46" s="315"/>
      <c r="CR46" s="20"/>
      <c r="CS46" s="20"/>
      <c r="CT46" s="20"/>
      <c r="CU46" s="20"/>
      <c r="CV46" s="315"/>
      <c r="CW46" s="20"/>
      <c r="CX46" s="20"/>
      <c r="CY46" s="20"/>
      <c r="CZ46" s="20"/>
      <c r="DA46" s="315"/>
      <c r="DB46" s="20"/>
      <c r="DC46" s="20"/>
      <c r="DD46" s="20"/>
      <c r="DE46" s="20"/>
      <c r="DF46" s="315"/>
      <c r="DG46" s="20"/>
      <c r="DH46" s="20"/>
      <c r="DI46" s="20"/>
      <c r="DJ46" s="20"/>
      <c r="DK46" s="315"/>
      <c r="DL46" s="20"/>
      <c r="DM46" s="20"/>
      <c r="DN46" s="20"/>
      <c r="DO46" s="20"/>
      <c r="DP46" s="315"/>
      <c r="DQ46" s="20"/>
      <c r="DR46" s="20"/>
      <c r="DS46" s="20"/>
      <c r="DT46" s="20"/>
      <c r="DU46" s="315"/>
      <c r="DV46" s="20"/>
      <c r="DW46" s="20"/>
      <c r="DX46" s="20"/>
      <c r="DY46" s="20"/>
      <c r="DZ46" s="315"/>
      <c r="EA46" s="20"/>
      <c r="EB46" s="20"/>
      <c r="EC46" s="20"/>
      <c r="ED46" s="20"/>
      <c r="EE46" s="315"/>
      <c r="EF46" s="20"/>
      <c r="EG46" s="20"/>
      <c r="EH46" s="20"/>
      <c r="EI46" s="20"/>
      <c r="EJ46" s="315"/>
      <c r="EK46" s="20"/>
      <c r="EL46" s="20"/>
      <c r="EM46" s="20"/>
      <c r="EN46" s="20"/>
      <c r="EO46" s="151"/>
    </row>
    <row r="47" spans="4:145" ht="12.75" hidden="1" customHeight="1" x14ac:dyDescent="0.3">
      <c r="D47" s="151" t="s">
        <v>549</v>
      </c>
      <c r="E47" s="402"/>
      <c r="G47" s="20">
        <v>0</v>
      </c>
      <c r="H47" s="20"/>
      <c r="I47" s="20"/>
      <c r="J47" s="315"/>
      <c r="K47" s="20"/>
      <c r="L47" s="20">
        <v>0</v>
      </c>
      <c r="M47" s="20"/>
      <c r="N47" s="20"/>
      <c r="O47" s="315"/>
      <c r="P47" s="20"/>
      <c r="Q47" s="20">
        <v>0</v>
      </c>
      <c r="R47" s="20"/>
      <c r="S47" s="20"/>
      <c r="T47" s="315"/>
      <c r="U47" s="20"/>
      <c r="V47" s="20">
        <v>0</v>
      </c>
      <c r="W47" s="20"/>
      <c r="X47" s="20"/>
      <c r="Y47" s="315"/>
      <c r="Z47" s="20"/>
      <c r="AA47" s="20">
        <v>0</v>
      </c>
      <c r="AB47" s="20"/>
      <c r="AC47" s="20"/>
      <c r="AD47" s="315"/>
      <c r="AE47" s="20"/>
      <c r="AF47" s="20">
        <v>0</v>
      </c>
      <c r="AG47" s="20"/>
      <c r="AH47" s="20"/>
      <c r="AI47" s="315"/>
      <c r="AJ47" s="20"/>
      <c r="AK47" s="20">
        <v>0</v>
      </c>
      <c r="AL47" s="20"/>
      <c r="AM47" s="20"/>
      <c r="AN47" s="315"/>
      <c r="AO47" s="20"/>
      <c r="AP47" s="20">
        <v>0</v>
      </c>
      <c r="AQ47" s="20"/>
      <c r="AR47" s="20"/>
      <c r="AS47" s="315"/>
      <c r="AT47" s="20"/>
      <c r="AU47" s="20">
        <v>0</v>
      </c>
      <c r="AV47" s="20"/>
      <c r="AW47" s="20"/>
      <c r="AX47" s="315"/>
      <c r="AY47" s="20"/>
      <c r="AZ47" s="20">
        <v>0</v>
      </c>
      <c r="BA47" s="20"/>
      <c r="BB47" s="20"/>
      <c r="BC47" s="315"/>
      <c r="BD47" s="20"/>
      <c r="BE47" s="20">
        <v>0</v>
      </c>
      <c r="BF47" s="20"/>
      <c r="BG47" s="20"/>
      <c r="BH47" s="315"/>
      <c r="BI47" s="20"/>
      <c r="BJ47" s="20">
        <v>0</v>
      </c>
      <c r="BK47" s="20"/>
      <c r="BL47" s="20"/>
      <c r="BM47" s="315"/>
      <c r="BN47" s="20"/>
      <c r="BO47" s="20">
        <v>0</v>
      </c>
      <c r="BP47" s="20"/>
      <c r="BQ47" s="20"/>
      <c r="BR47" s="315"/>
      <c r="BS47" s="20"/>
      <c r="BT47" s="20">
        <v>0</v>
      </c>
      <c r="BU47" s="20"/>
      <c r="BV47" s="20"/>
      <c r="BW47" s="315"/>
      <c r="BX47" s="20"/>
      <c r="BY47" s="20">
        <v>0</v>
      </c>
      <c r="BZ47" s="20"/>
      <c r="CA47" s="20"/>
      <c r="CB47" s="315"/>
      <c r="CC47" s="20"/>
      <c r="CD47" s="20">
        <v>0</v>
      </c>
      <c r="CE47" s="20"/>
      <c r="CF47" s="20"/>
      <c r="CG47" s="315"/>
      <c r="CH47" s="20"/>
      <c r="CI47" s="20">
        <v>0</v>
      </c>
      <c r="CJ47" s="20"/>
      <c r="CK47" s="20"/>
      <c r="CL47" s="315"/>
      <c r="CM47" s="20"/>
      <c r="CN47" s="20">
        <v>0</v>
      </c>
      <c r="CO47" s="20"/>
      <c r="CP47" s="20"/>
      <c r="CQ47" s="315"/>
      <c r="CR47" s="20"/>
      <c r="CS47" s="20">
        <v>0</v>
      </c>
      <c r="CT47" s="20"/>
      <c r="CU47" s="20"/>
      <c r="CV47" s="315"/>
      <c r="CW47" s="20"/>
      <c r="CX47" s="20">
        <v>0</v>
      </c>
      <c r="CY47" s="20"/>
      <c r="CZ47" s="20"/>
      <c r="DA47" s="315"/>
      <c r="DB47" s="20"/>
      <c r="DC47" s="20">
        <v>0</v>
      </c>
      <c r="DD47" s="20"/>
      <c r="DE47" s="20"/>
      <c r="DF47" s="315"/>
      <c r="DG47" s="20"/>
      <c r="DH47" s="20">
        <v>0</v>
      </c>
      <c r="DI47" s="20"/>
      <c r="DJ47" s="20"/>
      <c r="DK47" s="315"/>
      <c r="DL47" s="20"/>
      <c r="DM47" s="20">
        <v>0</v>
      </c>
      <c r="DN47" s="20"/>
      <c r="DO47" s="20"/>
      <c r="DP47" s="315"/>
      <c r="DQ47" s="20"/>
      <c r="DR47" s="20">
        <v>0</v>
      </c>
      <c r="DS47" s="20"/>
      <c r="DT47" s="20"/>
      <c r="DU47" s="315"/>
      <c r="DV47" s="20"/>
      <c r="DW47" s="20">
        <v>0</v>
      </c>
      <c r="DX47" s="20"/>
      <c r="DY47" s="20"/>
      <c r="DZ47" s="315"/>
      <c r="EA47" s="20"/>
      <c r="EB47" s="20">
        <v>0</v>
      </c>
      <c r="EC47" s="20"/>
      <c r="ED47" s="20"/>
      <c r="EE47" s="315"/>
      <c r="EF47" s="20"/>
      <c r="EG47" s="20">
        <v>0</v>
      </c>
      <c r="EH47" s="20"/>
      <c r="EI47" s="20"/>
      <c r="EJ47" s="315"/>
      <c r="EK47" s="20"/>
      <c r="EL47" s="20">
        <v>0</v>
      </c>
      <c r="EM47" s="20"/>
      <c r="EN47" s="20"/>
      <c r="EO47" s="151"/>
    </row>
    <row r="48" spans="4:145" ht="12.75" hidden="1" customHeight="1" x14ac:dyDescent="0.3">
      <c r="D48" s="151" t="s">
        <v>416</v>
      </c>
      <c r="E48" s="402"/>
      <c r="F48" s="406"/>
      <c r="G48" s="474">
        <v>0</v>
      </c>
      <c r="H48" s="475"/>
      <c r="I48" s="20"/>
      <c r="J48" s="315"/>
      <c r="K48" s="476"/>
      <c r="L48" s="474">
        <v>0</v>
      </c>
      <c r="M48" s="475"/>
      <c r="N48" s="20"/>
      <c r="O48" s="315"/>
      <c r="P48" s="476"/>
      <c r="Q48" s="474">
        <v>0</v>
      </c>
      <c r="R48" s="475"/>
      <c r="S48" s="20"/>
      <c r="T48" s="315"/>
      <c r="U48" s="476"/>
      <c r="V48" s="474">
        <v>0</v>
      </c>
      <c r="W48" s="475"/>
      <c r="X48" s="20"/>
      <c r="Y48" s="315"/>
      <c r="Z48" s="476"/>
      <c r="AA48" s="474">
        <v>0</v>
      </c>
      <c r="AB48" s="475"/>
      <c r="AC48" s="20"/>
      <c r="AD48" s="315"/>
      <c r="AE48" s="476"/>
      <c r="AF48" s="474">
        <v>0</v>
      </c>
      <c r="AG48" s="475"/>
      <c r="AH48" s="20"/>
      <c r="AI48" s="315"/>
      <c r="AJ48" s="476"/>
      <c r="AK48" s="474">
        <v>0</v>
      </c>
      <c r="AL48" s="475"/>
      <c r="AM48" s="20"/>
      <c r="AN48" s="315"/>
      <c r="AO48" s="476"/>
      <c r="AP48" s="474">
        <v>0</v>
      </c>
      <c r="AQ48" s="475"/>
      <c r="AR48" s="20"/>
      <c r="AS48" s="315"/>
      <c r="AT48" s="476"/>
      <c r="AU48" s="474">
        <v>0</v>
      </c>
      <c r="AV48" s="475"/>
      <c r="AW48" s="20"/>
      <c r="AX48" s="315"/>
      <c r="AY48" s="476"/>
      <c r="AZ48" s="474">
        <v>0</v>
      </c>
      <c r="BA48" s="475"/>
      <c r="BB48" s="20"/>
      <c r="BC48" s="315"/>
      <c r="BD48" s="476"/>
      <c r="BE48" s="474">
        <v>0</v>
      </c>
      <c r="BF48" s="475"/>
      <c r="BG48" s="20"/>
      <c r="BH48" s="315"/>
      <c r="BI48" s="476"/>
      <c r="BJ48" s="474">
        <v>0</v>
      </c>
      <c r="BK48" s="475"/>
      <c r="BL48" s="20"/>
      <c r="BM48" s="315"/>
      <c r="BN48" s="476"/>
      <c r="BO48" s="474">
        <v>0</v>
      </c>
      <c r="BP48" s="475"/>
      <c r="BQ48" s="20"/>
      <c r="BR48" s="315"/>
      <c r="BS48" s="476"/>
      <c r="BT48" s="474">
        <v>0</v>
      </c>
      <c r="BU48" s="475"/>
      <c r="BV48" s="20"/>
      <c r="BW48" s="315"/>
      <c r="BX48" s="476"/>
      <c r="BY48" s="474">
        <v>0</v>
      </c>
      <c r="BZ48" s="475"/>
      <c r="CA48" s="20"/>
      <c r="CB48" s="315"/>
      <c r="CC48" s="476"/>
      <c r="CD48" s="474">
        <v>0</v>
      </c>
      <c r="CE48" s="475"/>
      <c r="CF48" s="20"/>
      <c r="CG48" s="315"/>
      <c r="CH48" s="476"/>
      <c r="CI48" s="474">
        <v>0</v>
      </c>
      <c r="CJ48" s="475"/>
      <c r="CK48" s="20"/>
      <c r="CL48" s="315"/>
      <c r="CM48" s="476"/>
      <c r="CN48" s="474">
        <v>0</v>
      </c>
      <c r="CO48" s="475"/>
      <c r="CP48" s="20"/>
      <c r="CQ48" s="315"/>
      <c r="CR48" s="476"/>
      <c r="CS48" s="474">
        <v>0</v>
      </c>
      <c r="CT48" s="475"/>
      <c r="CU48" s="20"/>
      <c r="CV48" s="315"/>
      <c r="CW48" s="476"/>
      <c r="CX48" s="474">
        <v>0</v>
      </c>
      <c r="CY48" s="475"/>
      <c r="CZ48" s="20"/>
      <c r="DA48" s="315"/>
      <c r="DB48" s="476"/>
      <c r="DC48" s="474">
        <v>0</v>
      </c>
      <c r="DD48" s="475"/>
      <c r="DE48" s="20"/>
      <c r="DF48" s="315"/>
      <c r="DG48" s="476"/>
      <c r="DH48" s="474">
        <v>0</v>
      </c>
      <c r="DI48" s="475"/>
      <c r="DJ48" s="20"/>
      <c r="DK48" s="315"/>
      <c r="DL48" s="476"/>
      <c r="DM48" s="474">
        <v>0</v>
      </c>
      <c r="DN48" s="475"/>
      <c r="DO48" s="20"/>
      <c r="DP48" s="315"/>
      <c r="DQ48" s="476"/>
      <c r="DR48" s="474">
        <v>0</v>
      </c>
      <c r="DS48" s="475"/>
      <c r="DT48" s="20"/>
      <c r="DU48" s="315"/>
      <c r="DV48" s="476"/>
      <c r="DW48" s="474">
        <v>0</v>
      </c>
      <c r="DX48" s="475"/>
      <c r="DY48" s="20"/>
      <c r="DZ48" s="315"/>
      <c r="EA48" s="476"/>
      <c r="EB48" s="474">
        <v>0</v>
      </c>
      <c r="EC48" s="475"/>
      <c r="ED48" s="20"/>
      <c r="EE48" s="315"/>
      <c r="EF48" s="476"/>
      <c r="EG48" s="474">
        <v>0</v>
      </c>
      <c r="EH48" s="475"/>
      <c r="EI48" s="20"/>
      <c r="EJ48" s="315"/>
      <c r="EK48" s="476"/>
      <c r="EL48" s="474">
        <v>0</v>
      </c>
      <c r="EM48" s="475"/>
      <c r="EN48" s="20"/>
      <c r="EO48" s="151"/>
    </row>
    <row r="49" spans="4:145" ht="12.75" hidden="1" customHeight="1" x14ac:dyDescent="0.3">
      <c r="D49" s="151" t="s">
        <v>419</v>
      </c>
      <c r="E49" s="402"/>
      <c r="F49" s="402"/>
      <c r="G49" s="20">
        <v>0</v>
      </c>
      <c r="H49" s="19"/>
      <c r="I49" s="20"/>
      <c r="J49" s="315"/>
      <c r="K49" s="315"/>
      <c r="L49" s="20">
        <v>0</v>
      </c>
      <c r="M49" s="19"/>
      <c r="N49" s="20"/>
      <c r="O49" s="315"/>
      <c r="P49" s="315"/>
      <c r="Q49" s="20">
        <v>0</v>
      </c>
      <c r="R49" s="19"/>
      <c r="S49" s="20"/>
      <c r="T49" s="315"/>
      <c r="U49" s="315"/>
      <c r="V49" s="20">
        <v>0</v>
      </c>
      <c r="W49" s="19"/>
      <c r="X49" s="20"/>
      <c r="Y49" s="315"/>
      <c r="Z49" s="315"/>
      <c r="AA49" s="20">
        <v>0</v>
      </c>
      <c r="AB49" s="19"/>
      <c r="AC49" s="20"/>
      <c r="AD49" s="315"/>
      <c r="AE49" s="315"/>
      <c r="AF49" s="20">
        <v>0</v>
      </c>
      <c r="AG49" s="19"/>
      <c r="AH49" s="20"/>
      <c r="AI49" s="315"/>
      <c r="AJ49" s="315"/>
      <c r="AK49" s="20">
        <v>0</v>
      </c>
      <c r="AL49" s="19"/>
      <c r="AM49" s="20"/>
      <c r="AN49" s="315"/>
      <c r="AO49" s="315"/>
      <c r="AP49" s="20">
        <v>0</v>
      </c>
      <c r="AQ49" s="19"/>
      <c r="AR49" s="20"/>
      <c r="AS49" s="315"/>
      <c r="AT49" s="315"/>
      <c r="AU49" s="20">
        <v>0</v>
      </c>
      <c r="AV49" s="19"/>
      <c r="AW49" s="20"/>
      <c r="AX49" s="315"/>
      <c r="AY49" s="315"/>
      <c r="AZ49" s="20">
        <v>0</v>
      </c>
      <c r="BA49" s="19"/>
      <c r="BB49" s="20"/>
      <c r="BC49" s="315"/>
      <c r="BD49" s="315"/>
      <c r="BE49" s="20">
        <v>0</v>
      </c>
      <c r="BF49" s="19"/>
      <c r="BG49" s="20"/>
      <c r="BH49" s="315"/>
      <c r="BI49" s="315"/>
      <c r="BJ49" s="20">
        <v>0</v>
      </c>
      <c r="BK49" s="19"/>
      <c r="BL49" s="20"/>
      <c r="BM49" s="315"/>
      <c r="BN49" s="315"/>
      <c r="BO49" s="20">
        <v>0</v>
      </c>
      <c r="BP49" s="19"/>
      <c r="BQ49" s="20"/>
      <c r="BR49" s="315"/>
      <c r="BS49" s="315"/>
      <c r="BT49" s="20">
        <v>0</v>
      </c>
      <c r="BU49" s="19"/>
      <c r="BV49" s="20"/>
      <c r="BW49" s="315"/>
      <c r="BX49" s="315"/>
      <c r="BY49" s="20">
        <v>0</v>
      </c>
      <c r="BZ49" s="19"/>
      <c r="CA49" s="20"/>
      <c r="CB49" s="315"/>
      <c r="CC49" s="315"/>
      <c r="CD49" s="20">
        <v>0</v>
      </c>
      <c r="CE49" s="19"/>
      <c r="CF49" s="20"/>
      <c r="CG49" s="315"/>
      <c r="CH49" s="315"/>
      <c r="CI49" s="20">
        <v>0</v>
      </c>
      <c r="CJ49" s="19"/>
      <c r="CK49" s="20"/>
      <c r="CL49" s="315"/>
      <c r="CM49" s="315"/>
      <c r="CN49" s="20">
        <v>0</v>
      </c>
      <c r="CO49" s="19"/>
      <c r="CP49" s="20"/>
      <c r="CQ49" s="315"/>
      <c r="CR49" s="315"/>
      <c r="CS49" s="20">
        <v>0</v>
      </c>
      <c r="CT49" s="19"/>
      <c r="CU49" s="20"/>
      <c r="CV49" s="315"/>
      <c r="CW49" s="315"/>
      <c r="CX49" s="20">
        <v>0</v>
      </c>
      <c r="CY49" s="19"/>
      <c r="CZ49" s="20"/>
      <c r="DA49" s="315"/>
      <c r="DB49" s="315"/>
      <c r="DC49" s="20">
        <v>0</v>
      </c>
      <c r="DD49" s="19"/>
      <c r="DE49" s="20"/>
      <c r="DF49" s="315"/>
      <c r="DG49" s="315"/>
      <c r="DH49" s="20">
        <v>0</v>
      </c>
      <c r="DI49" s="19"/>
      <c r="DJ49" s="20"/>
      <c r="DK49" s="315"/>
      <c r="DL49" s="315"/>
      <c r="DM49" s="20">
        <v>0</v>
      </c>
      <c r="DN49" s="19"/>
      <c r="DO49" s="20"/>
      <c r="DP49" s="315"/>
      <c r="DQ49" s="315"/>
      <c r="DR49" s="20">
        <v>0</v>
      </c>
      <c r="DS49" s="19"/>
      <c r="DT49" s="20"/>
      <c r="DU49" s="315"/>
      <c r="DV49" s="315"/>
      <c r="DW49" s="20">
        <v>0</v>
      </c>
      <c r="DX49" s="19"/>
      <c r="DY49" s="20"/>
      <c r="DZ49" s="315"/>
      <c r="EA49" s="315"/>
      <c r="EB49" s="20">
        <v>0</v>
      </c>
      <c r="EC49" s="19"/>
      <c r="ED49" s="20"/>
      <c r="EE49" s="315"/>
      <c r="EF49" s="315"/>
      <c r="EG49" s="20">
        <v>0</v>
      </c>
      <c r="EH49" s="19"/>
      <c r="EI49" s="20"/>
      <c r="EJ49" s="315"/>
      <c r="EK49" s="315"/>
      <c r="EL49" s="20">
        <v>0</v>
      </c>
      <c r="EM49" s="19"/>
      <c r="EN49" s="20"/>
      <c r="EO49" s="151"/>
    </row>
    <row r="50" spans="4:145" ht="12.75" hidden="1" customHeight="1" x14ac:dyDescent="0.3">
      <c r="D50" s="151" t="s">
        <v>436</v>
      </c>
      <c r="E50" s="402"/>
      <c r="F50" s="419"/>
      <c r="G50" s="6">
        <v>0</v>
      </c>
      <c r="H50" s="5"/>
      <c r="I50" s="20"/>
      <c r="J50" s="315"/>
      <c r="K50" s="483"/>
      <c r="L50" s="6">
        <v>0</v>
      </c>
      <c r="M50" s="5"/>
      <c r="N50" s="20"/>
      <c r="O50" s="315"/>
      <c r="P50" s="483"/>
      <c r="Q50" s="6">
        <v>0</v>
      </c>
      <c r="R50" s="5"/>
      <c r="S50" s="20"/>
      <c r="T50" s="315"/>
      <c r="U50" s="483"/>
      <c r="V50" s="6">
        <v>0</v>
      </c>
      <c r="W50" s="5"/>
      <c r="X50" s="20"/>
      <c r="Y50" s="315"/>
      <c r="Z50" s="483"/>
      <c r="AA50" s="6">
        <v>0</v>
      </c>
      <c r="AB50" s="5"/>
      <c r="AC50" s="20"/>
      <c r="AD50" s="315"/>
      <c r="AE50" s="483"/>
      <c r="AF50" s="6">
        <v>0</v>
      </c>
      <c r="AG50" s="5"/>
      <c r="AH50" s="20"/>
      <c r="AI50" s="315"/>
      <c r="AJ50" s="483"/>
      <c r="AK50" s="6">
        <v>0</v>
      </c>
      <c r="AL50" s="5"/>
      <c r="AM50" s="20"/>
      <c r="AN50" s="315"/>
      <c r="AO50" s="483"/>
      <c r="AP50" s="6">
        <v>0</v>
      </c>
      <c r="AQ50" s="5"/>
      <c r="AR50" s="20"/>
      <c r="AS50" s="315"/>
      <c r="AT50" s="483"/>
      <c r="AU50" s="6">
        <v>0</v>
      </c>
      <c r="AV50" s="5"/>
      <c r="AW50" s="20"/>
      <c r="AX50" s="315"/>
      <c r="AY50" s="483"/>
      <c r="AZ50" s="6">
        <v>0</v>
      </c>
      <c r="BA50" s="5"/>
      <c r="BB50" s="20"/>
      <c r="BC50" s="315"/>
      <c r="BD50" s="483"/>
      <c r="BE50" s="6">
        <v>0</v>
      </c>
      <c r="BF50" s="5"/>
      <c r="BG50" s="20"/>
      <c r="BH50" s="315"/>
      <c r="BI50" s="483"/>
      <c r="BJ50" s="6">
        <v>0</v>
      </c>
      <c r="BK50" s="5"/>
      <c r="BL50" s="20"/>
      <c r="BM50" s="315"/>
      <c r="BN50" s="483"/>
      <c r="BO50" s="6">
        <v>0</v>
      </c>
      <c r="BP50" s="5"/>
      <c r="BQ50" s="20"/>
      <c r="BR50" s="315"/>
      <c r="BS50" s="483"/>
      <c r="BT50" s="6">
        <v>0</v>
      </c>
      <c r="BU50" s="5"/>
      <c r="BV50" s="20"/>
      <c r="BW50" s="315"/>
      <c r="BX50" s="483"/>
      <c r="BY50" s="6">
        <v>0</v>
      </c>
      <c r="BZ50" s="5"/>
      <c r="CA50" s="20"/>
      <c r="CB50" s="315"/>
      <c r="CC50" s="483"/>
      <c r="CD50" s="6">
        <v>0</v>
      </c>
      <c r="CE50" s="5"/>
      <c r="CF50" s="20"/>
      <c r="CG50" s="315"/>
      <c r="CH50" s="483"/>
      <c r="CI50" s="6">
        <v>0</v>
      </c>
      <c r="CJ50" s="5"/>
      <c r="CK50" s="20"/>
      <c r="CL50" s="315"/>
      <c r="CM50" s="483"/>
      <c r="CN50" s="6">
        <v>0</v>
      </c>
      <c r="CO50" s="5"/>
      <c r="CP50" s="20"/>
      <c r="CQ50" s="315"/>
      <c r="CR50" s="483"/>
      <c r="CS50" s="6">
        <v>0</v>
      </c>
      <c r="CT50" s="5"/>
      <c r="CU50" s="20"/>
      <c r="CV50" s="315"/>
      <c r="CW50" s="483"/>
      <c r="CX50" s="6">
        <v>0</v>
      </c>
      <c r="CY50" s="5"/>
      <c r="CZ50" s="20"/>
      <c r="DA50" s="315"/>
      <c r="DB50" s="483"/>
      <c r="DC50" s="6">
        <v>0</v>
      </c>
      <c r="DD50" s="5"/>
      <c r="DE50" s="20"/>
      <c r="DF50" s="315"/>
      <c r="DG50" s="483"/>
      <c r="DH50" s="6">
        <v>0</v>
      </c>
      <c r="DI50" s="5"/>
      <c r="DJ50" s="20"/>
      <c r="DK50" s="315"/>
      <c r="DL50" s="483"/>
      <c r="DM50" s="6">
        <v>0</v>
      </c>
      <c r="DN50" s="5"/>
      <c r="DO50" s="20"/>
      <c r="DP50" s="315"/>
      <c r="DQ50" s="483"/>
      <c r="DR50" s="6">
        <v>0</v>
      </c>
      <c r="DS50" s="5"/>
      <c r="DT50" s="20"/>
      <c r="DU50" s="315"/>
      <c r="DV50" s="483"/>
      <c r="DW50" s="6">
        <v>0</v>
      </c>
      <c r="DX50" s="5"/>
      <c r="DY50" s="20"/>
      <c r="DZ50" s="315"/>
      <c r="EA50" s="483"/>
      <c r="EB50" s="6">
        <v>0</v>
      </c>
      <c r="EC50" s="5"/>
      <c r="ED50" s="20"/>
      <c r="EE50" s="315"/>
      <c r="EF50" s="483"/>
      <c r="EG50" s="6">
        <v>0</v>
      </c>
      <c r="EH50" s="5"/>
      <c r="EI50" s="20"/>
      <c r="EJ50" s="315"/>
      <c r="EK50" s="483"/>
      <c r="EL50" s="6">
        <v>0</v>
      </c>
      <c r="EM50" s="5"/>
      <c r="EN50" s="20"/>
      <c r="EO50" s="151"/>
    </row>
    <row r="51" spans="4:145" ht="12.75" hidden="1" customHeight="1" x14ac:dyDescent="0.3">
      <c r="D51" s="172"/>
      <c r="E51" s="249"/>
      <c r="F51" s="167"/>
      <c r="G51" s="20"/>
      <c r="H51" s="20"/>
      <c r="I51" s="20"/>
      <c r="J51" s="315"/>
      <c r="K51" s="20"/>
      <c r="L51" s="20"/>
      <c r="M51" s="20"/>
      <c r="N51" s="20"/>
      <c r="O51" s="315"/>
      <c r="P51" s="20"/>
      <c r="Q51" s="20"/>
      <c r="R51" s="20"/>
      <c r="S51" s="20"/>
      <c r="T51" s="315"/>
      <c r="U51" s="20"/>
      <c r="V51" s="20"/>
      <c r="W51" s="20"/>
      <c r="X51" s="20"/>
      <c r="Y51" s="315"/>
      <c r="Z51" s="20"/>
      <c r="AA51" s="20"/>
      <c r="AB51" s="20"/>
      <c r="AC51" s="20"/>
      <c r="AD51" s="315"/>
      <c r="AE51" s="20"/>
      <c r="AF51" s="20"/>
      <c r="AG51" s="20"/>
      <c r="AH51" s="20"/>
      <c r="AI51" s="315"/>
      <c r="AJ51" s="20"/>
      <c r="AK51" s="20"/>
      <c r="AL51" s="20"/>
      <c r="AM51" s="20"/>
      <c r="AN51" s="315"/>
      <c r="AO51" s="20"/>
      <c r="AP51" s="20"/>
      <c r="AQ51" s="20"/>
      <c r="AR51" s="20"/>
      <c r="AS51" s="315"/>
      <c r="AT51" s="20"/>
      <c r="AU51" s="20"/>
      <c r="AV51" s="20"/>
      <c r="AW51" s="20"/>
      <c r="AX51" s="315"/>
      <c r="AY51" s="20"/>
      <c r="AZ51" s="20"/>
      <c r="BA51" s="20"/>
      <c r="BB51" s="20"/>
      <c r="BC51" s="315"/>
      <c r="BD51" s="20"/>
      <c r="BE51" s="20"/>
      <c r="BF51" s="20"/>
      <c r="BG51" s="20"/>
      <c r="BH51" s="315"/>
      <c r="BI51" s="20"/>
      <c r="BJ51" s="20"/>
      <c r="BK51" s="20"/>
      <c r="BL51" s="20"/>
      <c r="BM51" s="315"/>
      <c r="BN51" s="20"/>
      <c r="BO51" s="20"/>
      <c r="BP51" s="20"/>
      <c r="BQ51" s="20"/>
      <c r="BR51" s="315"/>
      <c r="BS51" s="20"/>
      <c r="BT51" s="20"/>
      <c r="BU51" s="20"/>
      <c r="BV51" s="20"/>
      <c r="BW51" s="315"/>
      <c r="BX51" s="20"/>
      <c r="BY51" s="20"/>
      <c r="BZ51" s="20"/>
      <c r="CA51" s="20"/>
      <c r="CB51" s="315"/>
      <c r="CC51" s="20"/>
      <c r="CD51" s="20"/>
      <c r="CE51" s="20"/>
      <c r="CF51" s="20"/>
      <c r="CG51" s="315"/>
      <c r="CH51" s="20"/>
      <c r="CI51" s="20"/>
      <c r="CJ51" s="20"/>
      <c r="CK51" s="20"/>
      <c r="CL51" s="315"/>
      <c r="CM51" s="20"/>
      <c r="CN51" s="20"/>
      <c r="CO51" s="20"/>
      <c r="CP51" s="20"/>
      <c r="CQ51" s="315"/>
      <c r="CR51" s="20"/>
      <c r="CS51" s="20"/>
      <c r="CT51" s="20"/>
      <c r="CU51" s="20"/>
      <c r="CV51" s="315"/>
      <c r="CW51" s="20"/>
      <c r="CX51" s="20"/>
      <c r="CY51" s="20"/>
      <c r="CZ51" s="20"/>
      <c r="DA51" s="315"/>
      <c r="DB51" s="20"/>
      <c r="DC51" s="20"/>
      <c r="DD51" s="20"/>
      <c r="DE51" s="20"/>
      <c r="DF51" s="315"/>
      <c r="DG51" s="20"/>
      <c r="DH51" s="20"/>
      <c r="DI51" s="20"/>
      <c r="DJ51" s="20"/>
      <c r="DK51" s="315"/>
      <c r="DL51" s="20"/>
      <c r="DM51" s="20"/>
      <c r="DN51" s="20"/>
      <c r="DO51" s="20"/>
      <c r="DP51" s="315"/>
      <c r="DQ51" s="20"/>
      <c r="DR51" s="20"/>
      <c r="DS51" s="20"/>
      <c r="DT51" s="20"/>
      <c r="DU51" s="315"/>
      <c r="DV51" s="20"/>
      <c r="DW51" s="20"/>
      <c r="DX51" s="20"/>
      <c r="DY51" s="20"/>
      <c r="DZ51" s="315"/>
      <c r="EA51" s="20"/>
      <c r="EB51" s="20"/>
      <c r="EC51" s="20"/>
      <c r="ED51" s="20"/>
      <c r="EE51" s="315"/>
      <c r="EF51" s="20"/>
      <c r="EG51" s="20"/>
      <c r="EH51" s="20"/>
      <c r="EI51" s="20"/>
      <c r="EJ51" s="315"/>
      <c r="EK51" s="20"/>
      <c r="EL51" s="20"/>
      <c r="EM51" s="20"/>
      <c r="EN51" s="20"/>
      <c r="EO51" s="151"/>
    </row>
    <row r="52" spans="4:145" ht="12.75" hidden="1" customHeight="1" x14ac:dyDescent="0.3">
      <c r="D52" s="151" t="s">
        <v>550</v>
      </c>
      <c r="E52" s="402"/>
      <c r="G52" s="20">
        <v>0</v>
      </c>
      <c r="H52" s="20"/>
      <c r="I52" s="20"/>
      <c r="J52" s="315"/>
      <c r="K52" s="20"/>
      <c r="L52" s="20">
        <v>0</v>
      </c>
      <c r="M52" s="20"/>
      <c r="N52" s="20"/>
      <c r="O52" s="315"/>
      <c r="P52" s="20"/>
      <c r="Q52" s="20">
        <v>0</v>
      </c>
      <c r="R52" s="20"/>
      <c r="S52" s="20"/>
      <c r="T52" s="315"/>
      <c r="U52" s="20"/>
      <c r="V52" s="20">
        <v>0</v>
      </c>
      <c r="W52" s="20"/>
      <c r="X52" s="20"/>
      <c r="Y52" s="315"/>
      <c r="Z52" s="20"/>
      <c r="AA52" s="20">
        <v>0</v>
      </c>
      <c r="AB52" s="20"/>
      <c r="AC52" s="20"/>
      <c r="AD52" s="315"/>
      <c r="AE52" s="20"/>
      <c r="AF52" s="20">
        <v>0</v>
      </c>
      <c r="AG52" s="20"/>
      <c r="AH52" s="20"/>
      <c r="AI52" s="315"/>
      <c r="AJ52" s="20"/>
      <c r="AK52" s="20">
        <v>0</v>
      </c>
      <c r="AL52" s="20"/>
      <c r="AM52" s="20"/>
      <c r="AN52" s="315"/>
      <c r="AO52" s="20"/>
      <c r="AP52" s="20">
        <v>0</v>
      </c>
      <c r="AQ52" s="20"/>
      <c r="AR52" s="20"/>
      <c r="AS52" s="315"/>
      <c r="AT52" s="20"/>
      <c r="AU52" s="20">
        <v>0</v>
      </c>
      <c r="AV52" s="20"/>
      <c r="AW52" s="20"/>
      <c r="AX52" s="315"/>
      <c r="AY52" s="20"/>
      <c r="AZ52" s="20">
        <v>0</v>
      </c>
      <c r="BA52" s="20"/>
      <c r="BB52" s="20"/>
      <c r="BC52" s="315"/>
      <c r="BD52" s="20"/>
      <c r="BE52" s="20">
        <v>0</v>
      </c>
      <c r="BF52" s="20"/>
      <c r="BG52" s="20"/>
      <c r="BH52" s="315"/>
      <c r="BI52" s="20"/>
      <c r="BJ52" s="20">
        <v>0</v>
      </c>
      <c r="BK52" s="20"/>
      <c r="BL52" s="20"/>
      <c r="BM52" s="315"/>
      <c r="BN52" s="20"/>
      <c r="BO52" s="20">
        <v>0</v>
      </c>
      <c r="BP52" s="20"/>
      <c r="BQ52" s="20"/>
      <c r="BR52" s="315"/>
      <c r="BS52" s="20"/>
      <c r="BT52" s="20">
        <v>0</v>
      </c>
      <c r="BU52" s="20"/>
      <c r="BV52" s="20"/>
      <c r="BW52" s="315"/>
      <c r="BX52" s="20"/>
      <c r="BY52" s="20">
        <v>0</v>
      </c>
      <c r="BZ52" s="20"/>
      <c r="CA52" s="20"/>
      <c r="CB52" s="315"/>
      <c r="CC52" s="20"/>
      <c r="CD52" s="20">
        <v>0</v>
      </c>
      <c r="CE52" s="20"/>
      <c r="CF52" s="20"/>
      <c r="CG52" s="315"/>
      <c r="CH52" s="20"/>
      <c r="CI52" s="20">
        <v>0</v>
      </c>
      <c r="CJ52" s="20"/>
      <c r="CK52" s="20"/>
      <c r="CL52" s="315"/>
      <c r="CM52" s="20"/>
      <c r="CN52" s="20">
        <v>0</v>
      </c>
      <c r="CO52" s="20"/>
      <c r="CP52" s="20"/>
      <c r="CQ52" s="315"/>
      <c r="CR52" s="20"/>
      <c r="CS52" s="20">
        <v>0</v>
      </c>
      <c r="CT52" s="20"/>
      <c r="CU52" s="20"/>
      <c r="CV52" s="315"/>
      <c r="CW52" s="20"/>
      <c r="CX52" s="20">
        <v>0</v>
      </c>
      <c r="CY52" s="20"/>
      <c r="CZ52" s="20"/>
      <c r="DA52" s="315"/>
      <c r="DB52" s="20"/>
      <c r="DC52" s="20">
        <v>0</v>
      </c>
      <c r="DD52" s="20"/>
      <c r="DE52" s="20"/>
      <c r="DF52" s="315"/>
      <c r="DG52" s="20"/>
      <c r="DH52" s="20">
        <v>0</v>
      </c>
      <c r="DI52" s="20"/>
      <c r="DJ52" s="20"/>
      <c r="DK52" s="315"/>
      <c r="DL52" s="20"/>
      <c r="DM52" s="20">
        <v>0</v>
      </c>
      <c r="DN52" s="20"/>
      <c r="DO52" s="20"/>
      <c r="DP52" s="315"/>
      <c r="DQ52" s="20"/>
      <c r="DR52" s="20">
        <v>0</v>
      </c>
      <c r="DS52" s="20"/>
      <c r="DT52" s="20"/>
      <c r="DU52" s="315"/>
      <c r="DV52" s="20"/>
      <c r="DW52" s="20">
        <v>0</v>
      </c>
      <c r="DX52" s="20"/>
      <c r="DY52" s="20"/>
      <c r="DZ52" s="315"/>
      <c r="EA52" s="20"/>
      <c r="EB52" s="20">
        <v>0</v>
      </c>
      <c r="EC52" s="20"/>
      <c r="ED52" s="20"/>
      <c r="EE52" s="315"/>
      <c r="EF52" s="20"/>
      <c r="EG52" s="20">
        <v>0</v>
      </c>
      <c r="EH52" s="20"/>
      <c r="EI52" s="20"/>
      <c r="EJ52" s="315"/>
      <c r="EK52" s="20"/>
      <c r="EL52" s="20">
        <v>0</v>
      </c>
      <c r="EM52" s="20"/>
      <c r="EN52" s="20"/>
      <c r="EO52" s="151"/>
    </row>
    <row r="53" spans="4:145" ht="12.75" hidden="1" customHeight="1" x14ac:dyDescent="0.3">
      <c r="D53" s="151" t="s">
        <v>416</v>
      </c>
      <c r="E53" s="402"/>
      <c r="F53" s="406"/>
      <c r="G53" s="474">
        <v>0</v>
      </c>
      <c r="H53" s="475"/>
      <c r="I53" s="20"/>
      <c r="J53" s="315"/>
      <c r="K53" s="476"/>
      <c r="L53" s="474">
        <v>0</v>
      </c>
      <c r="M53" s="475"/>
      <c r="N53" s="20"/>
      <c r="O53" s="315"/>
      <c r="P53" s="476"/>
      <c r="Q53" s="474">
        <v>0</v>
      </c>
      <c r="R53" s="475"/>
      <c r="S53" s="20"/>
      <c r="T53" s="315"/>
      <c r="U53" s="476"/>
      <c r="V53" s="474">
        <v>0</v>
      </c>
      <c r="W53" s="475"/>
      <c r="X53" s="20"/>
      <c r="Y53" s="315"/>
      <c r="Z53" s="476"/>
      <c r="AA53" s="474">
        <v>0</v>
      </c>
      <c r="AB53" s="475"/>
      <c r="AC53" s="20"/>
      <c r="AD53" s="315"/>
      <c r="AE53" s="476"/>
      <c r="AF53" s="474">
        <v>0</v>
      </c>
      <c r="AG53" s="475"/>
      <c r="AH53" s="20"/>
      <c r="AI53" s="315"/>
      <c r="AJ53" s="476"/>
      <c r="AK53" s="474">
        <v>0</v>
      </c>
      <c r="AL53" s="475"/>
      <c r="AM53" s="20"/>
      <c r="AN53" s="315"/>
      <c r="AO53" s="476"/>
      <c r="AP53" s="474">
        <v>0</v>
      </c>
      <c r="AQ53" s="475"/>
      <c r="AR53" s="20"/>
      <c r="AS53" s="315"/>
      <c r="AT53" s="476"/>
      <c r="AU53" s="474">
        <v>0</v>
      </c>
      <c r="AV53" s="475"/>
      <c r="AW53" s="20"/>
      <c r="AX53" s="315"/>
      <c r="AY53" s="476"/>
      <c r="AZ53" s="474">
        <v>0</v>
      </c>
      <c r="BA53" s="475"/>
      <c r="BB53" s="20"/>
      <c r="BC53" s="315"/>
      <c r="BD53" s="476"/>
      <c r="BE53" s="474">
        <v>0</v>
      </c>
      <c r="BF53" s="475"/>
      <c r="BG53" s="20"/>
      <c r="BH53" s="315"/>
      <c r="BI53" s="476"/>
      <c r="BJ53" s="474">
        <v>0</v>
      </c>
      <c r="BK53" s="475"/>
      <c r="BL53" s="20"/>
      <c r="BM53" s="315"/>
      <c r="BN53" s="476"/>
      <c r="BO53" s="474">
        <v>0</v>
      </c>
      <c r="BP53" s="475"/>
      <c r="BQ53" s="20"/>
      <c r="BR53" s="315"/>
      <c r="BS53" s="476"/>
      <c r="BT53" s="474">
        <v>0</v>
      </c>
      <c r="BU53" s="475"/>
      <c r="BV53" s="20"/>
      <c r="BW53" s="315"/>
      <c r="BX53" s="476"/>
      <c r="BY53" s="474">
        <v>0</v>
      </c>
      <c r="BZ53" s="475"/>
      <c r="CA53" s="20"/>
      <c r="CB53" s="315"/>
      <c r="CC53" s="476"/>
      <c r="CD53" s="474">
        <v>0</v>
      </c>
      <c r="CE53" s="475"/>
      <c r="CF53" s="20"/>
      <c r="CG53" s="315"/>
      <c r="CH53" s="476"/>
      <c r="CI53" s="474">
        <v>0</v>
      </c>
      <c r="CJ53" s="475"/>
      <c r="CK53" s="20"/>
      <c r="CL53" s="315"/>
      <c r="CM53" s="476"/>
      <c r="CN53" s="474">
        <v>0</v>
      </c>
      <c r="CO53" s="475"/>
      <c r="CP53" s="20"/>
      <c r="CQ53" s="315"/>
      <c r="CR53" s="476"/>
      <c r="CS53" s="474">
        <v>0</v>
      </c>
      <c r="CT53" s="475"/>
      <c r="CU53" s="20"/>
      <c r="CV53" s="315"/>
      <c r="CW53" s="476"/>
      <c r="CX53" s="474">
        <v>0</v>
      </c>
      <c r="CY53" s="475"/>
      <c r="CZ53" s="20"/>
      <c r="DA53" s="315"/>
      <c r="DB53" s="476"/>
      <c r="DC53" s="474">
        <v>0</v>
      </c>
      <c r="DD53" s="475"/>
      <c r="DE53" s="20"/>
      <c r="DF53" s="315"/>
      <c r="DG53" s="476"/>
      <c r="DH53" s="474">
        <v>0</v>
      </c>
      <c r="DI53" s="475"/>
      <c r="DJ53" s="20"/>
      <c r="DK53" s="315"/>
      <c r="DL53" s="476"/>
      <c r="DM53" s="474">
        <v>0</v>
      </c>
      <c r="DN53" s="475"/>
      <c r="DO53" s="20"/>
      <c r="DP53" s="315"/>
      <c r="DQ53" s="476"/>
      <c r="DR53" s="474">
        <v>0</v>
      </c>
      <c r="DS53" s="475"/>
      <c r="DT53" s="20"/>
      <c r="DU53" s="315"/>
      <c r="DV53" s="476"/>
      <c r="DW53" s="474">
        <v>0</v>
      </c>
      <c r="DX53" s="475"/>
      <c r="DY53" s="20"/>
      <c r="DZ53" s="315"/>
      <c r="EA53" s="476"/>
      <c r="EB53" s="474">
        <v>0</v>
      </c>
      <c r="EC53" s="475"/>
      <c r="ED53" s="20"/>
      <c r="EE53" s="315"/>
      <c r="EF53" s="476"/>
      <c r="EG53" s="474">
        <v>0</v>
      </c>
      <c r="EH53" s="475"/>
      <c r="EI53" s="20"/>
      <c r="EJ53" s="315"/>
      <c r="EK53" s="476"/>
      <c r="EL53" s="474">
        <v>0</v>
      </c>
      <c r="EM53" s="475"/>
      <c r="EN53" s="20"/>
      <c r="EO53" s="151"/>
    </row>
    <row r="54" spans="4:145" ht="12.75" hidden="1" customHeight="1" x14ac:dyDescent="0.3">
      <c r="D54" s="151" t="s">
        <v>419</v>
      </c>
      <c r="E54" s="402"/>
      <c r="F54" s="402"/>
      <c r="G54" s="20">
        <v>0</v>
      </c>
      <c r="H54" s="19"/>
      <c r="I54" s="20"/>
      <c r="J54" s="315"/>
      <c r="K54" s="315"/>
      <c r="L54" s="20">
        <v>0</v>
      </c>
      <c r="M54" s="19"/>
      <c r="N54" s="20"/>
      <c r="O54" s="315"/>
      <c r="P54" s="315"/>
      <c r="Q54" s="20">
        <v>0</v>
      </c>
      <c r="R54" s="19"/>
      <c r="S54" s="20"/>
      <c r="T54" s="315"/>
      <c r="U54" s="315"/>
      <c r="V54" s="20">
        <v>0</v>
      </c>
      <c r="W54" s="19"/>
      <c r="X54" s="20"/>
      <c r="Y54" s="315"/>
      <c r="Z54" s="315"/>
      <c r="AA54" s="20">
        <v>0</v>
      </c>
      <c r="AB54" s="19"/>
      <c r="AC54" s="20"/>
      <c r="AD54" s="315"/>
      <c r="AE54" s="315"/>
      <c r="AF54" s="20">
        <v>0</v>
      </c>
      <c r="AG54" s="19"/>
      <c r="AH54" s="20"/>
      <c r="AI54" s="315"/>
      <c r="AJ54" s="315"/>
      <c r="AK54" s="20">
        <v>0</v>
      </c>
      <c r="AL54" s="19"/>
      <c r="AM54" s="20"/>
      <c r="AN54" s="315"/>
      <c r="AO54" s="315"/>
      <c r="AP54" s="20">
        <v>0</v>
      </c>
      <c r="AQ54" s="19"/>
      <c r="AR54" s="20"/>
      <c r="AS54" s="315"/>
      <c r="AT54" s="315"/>
      <c r="AU54" s="20">
        <v>0</v>
      </c>
      <c r="AV54" s="19"/>
      <c r="AW54" s="20"/>
      <c r="AX54" s="315"/>
      <c r="AY54" s="315"/>
      <c r="AZ54" s="20">
        <v>0</v>
      </c>
      <c r="BA54" s="19"/>
      <c r="BB54" s="20"/>
      <c r="BC54" s="315"/>
      <c r="BD54" s="315"/>
      <c r="BE54" s="20">
        <v>0</v>
      </c>
      <c r="BF54" s="19"/>
      <c r="BG54" s="20"/>
      <c r="BH54" s="315"/>
      <c r="BI54" s="315"/>
      <c r="BJ54" s="20">
        <v>0</v>
      </c>
      <c r="BK54" s="19"/>
      <c r="BL54" s="20"/>
      <c r="BM54" s="315"/>
      <c r="BN54" s="315"/>
      <c r="BO54" s="20">
        <v>0</v>
      </c>
      <c r="BP54" s="19"/>
      <c r="BQ54" s="20"/>
      <c r="BR54" s="315"/>
      <c r="BS54" s="315"/>
      <c r="BT54" s="20">
        <v>0</v>
      </c>
      <c r="BU54" s="19"/>
      <c r="BV54" s="20"/>
      <c r="BW54" s="315"/>
      <c r="BX54" s="315"/>
      <c r="BY54" s="20">
        <v>0</v>
      </c>
      <c r="BZ54" s="19"/>
      <c r="CA54" s="20"/>
      <c r="CB54" s="315"/>
      <c r="CC54" s="315"/>
      <c r="CD54" s="20">
        <v>0</v>
      </c>
      <c r="CE54" s="19"/>
      <c r="CF54" s="20"/>
      <c r="CG54" s="315"/>
      <c r="CH54" s="315"/>
      <c r="CI54" s="20">
        <v>0</v>
      </c>
      <c r="CJ54" s="19"/>
      <c r="CK54" s="20"/>
      <c r="CL54" s="315"/>
      <c r="CM54" s="315"/>
      <c r="CN54" s="20">
        <v>0</v>
      </c>
      <c r="CO54" s="19"/>
      <c r="CP54" s="20"/>
      <c r="CQ54" s="315"/>
      <c r="CR54" s="315"/>
      <c r="CS54" s="20">
        <v>0</v>
      </c>
      <c r="CT54" s="19"/>
      <c r="CU54" s="20"/>
      <c r="CV54" s="315"/>
      <c r="CW54" s="315"/>
      <c r="CX54" s="20">
        <v>0</v>
      </c>
      <c r="CY54" s="19"/>
      <c r="CZ54" s="20"/>
      <c r="DA54" s="315"/>
      <c r="DB54" s="315"/>
      <c r="DC54" s="20">
        <v>0</v>
      </c>
      <c r="DD54" s="19"/>
      <c r="DE54" s="20"/>
      <c r="DF54" s="315"/>
      <c r="DG54" s="315"/>
      <c r="DH54" s="20">
        <v>0</v>
      </c>
      <c r="DI54" s="19"/>
      <c r="DJ54" s="20"/>
      <c r="DK54" s="315"/>
      <c r="DL54" s="315"/>
      <c r="DM54" s="20">
        <v>0</v>
      </c>
      <c r="DN54" s="19"/>
      <c r="DO54" s="20"/>
      <c r="DP54" s="315"/>
      <c r="DQ54" s="315"/>
      <c r="DR54" s="20">
        <v>0</v>
      </c>
      <c r="DS54" s="19"/>
      <c r="DT54" s="20"/>
      <c r="DU54" s="315"/>
      <c r="DV54" s="315"/>
      <c r="DW54" s="20">
        <v>0</v>
      </c>
      <c r="DX54" s="19"/>
      <c r="DY54" s="20"/>
      <c r="DZ54" s="315"/>
      <c r="EA54" s="315"/>
      <c r="EB54" s="20">
        <v>0</v>
      </c>
      <c r="EC54" s="19"/>
      <c r="ED54" s="20"/>
      <c r="EE54" s="315"/>
      <c r="EF54" s="315"/>
      <c r="EG54" s="20">
        <v>0</v>
      </c>
      <c r="EH54" s="19"/>
      <c r="EI54" s="20"/>
      <c r="EJ54" s="315"/>
      <c r="EK54" s="315"/>
      <c r="EL54" s="20">
        <v>0</v>
      </c>
      <c r="EM54" s="19"/>
      <c r="EN54" s="20"/>
      <c r="EO54" s="151"/>
    </row>
    <row r="55" spans="4:145" ht="12.75" hidden="1" customHeight="1" x14ac:dyDescent="0.3">
      <c r="D55" s="151" t="s">
        <v>436</v>
      </c>
      <c r="E55" s="402"/>
      <c r="F55" s="419"/>
      <c r="G55" s="6">
        <v>0</v>
      </c>
      <c r="H55" s="5"/>
      <c r="I55" s="20"/>
      <c r="J55" s="315"/>
      <c r="K55" s="483"/>
      <c r="L55" s="6">
        <v>0</v>
      </c>
      <c r="M55" s="5"/>
      <c r="N55" s="20"/>
      <c r="O55" s="315"/>
      <c r="P55" s="483"/>
      <c r="Q55" s="6">
        <v>0</v>
      </c>
      <c r="R55" s="5"/>
      <c r="S55" s="20"/>
      <c r="T55" s="315"/>
      <c r="U55" s="483"/>
      <c r="V55" s="6">
        <v>0</v>
      </c>
      <c r="W55" s="5"/>
      <c r="X55" s="20"/>
      <c r="Y55" s="315"/>
      <c r="Z55" s="483"/>
      <c r="AA55" s="6">
        <v>0</v>
      </c>
      <c r="AB55" s="5"/>
      <c r="AC55" s="20"/>
      <c r="AD55" s="315"/>
      <c r="AE55" s="483"/>
      <c r="AF55" s="6">
        <v>0</v>
      </c>
      <c r="AG55" s="5"/>
      <c r="AH55" s="20"/>
      <c r="AI55" s="315"/>
      <c r="AJ55" s="483"/>
      <c r="AK55" s="6">
        <v>0</v>
      </c>
      <c r="AL55" s="5"/>
      <c r="AM55" s="20"/>
      <c r="AN55" s="315"/>
      <c r="AO55" s="483"/>
      <c r="AP55" s="6">
        <v>0</v>
      </c>
      <c r="AQ55" s="5"/>
      <c r="AR55" s="20"/>
      <c r="AS55" s="315"/>
      <c r="AT55" s="483"/>
      <c r="AU55" s="6">
        <v>0</v>
      </c>
      <c r="AV55" s="5"/>
      <c r="AW55" s="20"/>
      <c r="AX55" s="315"/>
      <c r="AY55" s="483"/>
      <c r="AZ55" s="6">
        <v>0</v>
      </c>
      <c r="BA55" s="5"/>
      <c r="BB55" s="20"/>
      <c r="BC55" s="315"/>
      <c r="BD55" s="483"/>
      <c r="BE55" s="6">
        <v>0</v>
      </c>
      <c r="BF55" s="5"/>
      <c r="BG55" s="20"/>
      <c r="BH55" s="315"/>
      <c r="BI55" s="483"/>
      <c r="BJ55" s="6">
        <v>0</v>
      </c>
      <c r="BK55" s="5"/>
      <c r="BL55" s="20"/>
      <c r="BM55" s="315"/>
      <c r="BN55" s="483"/>
      <c r="BO55" s="6">
        <v>0</v>
      </c>
      <c r="BP55" s="5"/>
      <c r="BQ55" s="20"/>
      <c r="BR55" s="315"/>
      <c r="BS55" s="483"/>
      <c r="BT55" s="6">
        <v>0</v>
      </c>
      <c r="BU55" s="5"/>
      <c r="BV55" s="20"/>
      <c r="BW55" s="315"/>
      <c r="BX55" s="483"/>
      <c r="BY55" s="6">
        <v>0</v>
      </c>
      <c r="BZ55" s="5"/>
      <c r="CA55" s="20"/>
      <c r="CB55" s="315"/>
      <c r="CC55" s="483"/>
      <c r="CD55" s="6">
        <v>0</v>
      </c>
      <c r="CE55" s="5"/>
      <c r="CF55" s="20"/>
      <c r="CG55" s="315"/>
      <c r="CH55" s="483"/>
      <c r="CI55" s="6">
        <v>0</v>
      </c>
      <c r="CJ55" s="5"/>
      <c r="CK55" s="20"/>
      <c r="CL55" s="315"/>
      <c r="CM55" s="483"/>
      <c r="CN55" s="6">
        <v>0</v>
      </c>
      <c r="CO55" s="5"/>
      <c r="CP55" s="20"/>
      <c r="CQ55" s="315"/>
      <c r="CR55" s="483"/>
      <c r="CS55" s="6">
        <v>0</v>
      </c>
      <c r="CT55" s="5"/>
      <c r="CU55" s="20"/>
      <c r="CV55" s="315"/>
      <c r="CW55" s="483"/>
      <c r="CX55" s="6">
        <v>0</v>
      </c>
      <c r="CY55" s="5"/>
      <c r="CZ55" s="20"/>
      <c r="DA55" s="315"/>
      <c r="DB55" s="483"/>
      <c r="DC55" s="6">
        <v>0</v>
      </c>
      <c r="DD55" s="5"/>
      <c r="DE55" s="20"/>
      <c r="DF55" s="315"/>
      <c r="DG55" s="483"/>
      <c r="DH55" s="6">
        <v>0</v>
      </c>
      <c r="DI55" s="5"/>
      <c r="DJ55" s="20"/>
      <c r="DK55" s="315"/>
      <c r="DL55" s="483"/>
      <c r="DM55" s="6">
        <v>0</v>
      </c>
      <c r="DN55" s="5"/>
      <c r="DO55" s="20"/>
      <c r="DP55" s="315"/>
      <c r="DQ55" s="483"/>
      <c r="DR55" s="6">
        <v>0</v>
      </c>
      <c r="DS55" s="5"/>
      <c r="DT55" s="20"/>
      <c r="DU55" s="315"/>
      <c r="DV55" s="483"/>
      <c r="DW55" s="6">
        <v>0</v>
      </c>
      <c r="DX55" s="5"/>
      <c r="DY55" s="20"/>
      <c r="DZ55" s="315"/>
      <c r="EA55" s="483"/>
      <c r="EB55" s="6">
        <v>0</v>
      </c>
      <c r="EC55" s="5"/>
      <c r="ED55" s="20"/>
      <c r="EE55" s="315"/>
      <c r="EF55" s="483"/>
      <c r="EG55" s="6">
        <v>0</v>
      </c>
      <c r="EH55" s="5"/>
      <c r="EI55" s="20"/>
      <c r="EJ55" s="315"/>
      <c r="EK55" s="483"/>
      <c r="EL55" s="6">
        <v>0</v>
      </c>
      <c r="EM55" s="5"/>
      <c r="EN55" s="20"/>
      <c r="EO55" s="151"/>
    </row>
    <row r="56" spans="4:145" ht="12.75" hidden="1" customHeight="1" x14ac:dyDescent="0.3">
      <c r="D56" s="151"/>
      <c r="E56" s="402"/>
      <c r="G56" s="20"/>
      <c r="H56" s="20"/>
      <c r="I56" s="20"/>
      <c r="J56" s="315"/>
      <c r="K56" s="20"/>
      <c r="L56" s="20"/>
      <c r="M56" s="20"/>
      <c r="N56" s="20"/>
      <c r="O56" s="315"/>
      <c r="P56" s="20"/>
      <c r="Q56" s="20"/>
      <c r="R56" s="20"/>
      <c r="S56" s="20"/>
      <c r="T56" s="315"/>
      <c r="U56" s="20"/>
      <c r="V56" s="20"/>
      <c r="W56" s="20"/>
      <c r="X56" s="20"/>
      <c r="Y56" s="315"/>
      <c r="Z56" s="20"/>
      <c r="AA56" s="20"/>
      <c r="AB56" s="20"/>
      <c r="AC56" s="20"/>
      <c r="AD56" s="315"/>
      <c r="AE56" s="20"/>
      <c r="AF56" s="20"/>
      <c r="AG56" s="20"/>
      <c r="AH56" s="20"/>
      <c r="AI56" s="315"/>
      <c r="AJ56" s="20"/>
      <c r="AK56" s="20"/>
      <c r="AL56" s="20"/>
      <c r="AM56" s="20"/>
      <c r="AN56" s="315"/>
      <c r="AO56" s="20"/>
      <c r="AP56" s="20"/>
      <c r="AQ56" s="20"/>
      <c r="AR56" s="20"/>
      <c r="AS56" s="315"/>
      <c r="AT56" s="20"/>
      <c r="AU56" s="20"/>
      <c r="AV56" s="20"/>
      <c r="AW56" s="20"/>
      <c r="AX56" s="315"/>
      <c r="AY56" s="20"/>
      <c r="AZ56" s="20"/>
      <c r="BA56" s="20"/>
      <c r="BB56" s="20"/>
      <c r="BC56" s="315"/>
      <c r="BD56" s="20"/>
      <c r="BE56" s="20"/>
      <c r="BF56" s="20"/>
      <c r="BG56" s="20"/>
      <c r="BH56" s="315"/>
      <c r="BI56" s="20"/>
      <c r="BJ56" s="20"/>
      <c r="BK56" s="20"/>
      <c r="BL56" s="20"/>
      <c r="BM56" s="315"/>
      <c r="BN56" s="20"/>
      <c r="BO56" s="20"/>
      <c r="BP56" s="20"/>
      <c r="BQ56" s="20"/>
      <c r="BR56" s="315"/>
      <c r="BS56" s="20"/>
      <c r="BT56" s="20"/>
      <c r="BU56" s="20"/>
      <c r="BV56" s="20"/>
      <c r="BW56" s="315"/>
      <c r="BX56" s="20"/>
      <c r="BY56" s="20"/>
      <c r="BZ56" s="20"/>
      <c r="CA56" s="20"/>
      <c r="CB56" s="315"/>
      <c r="CC56" s="20"/>
      <c r="CD56" s="20"/>
      <c r="CE56" s="20"/>
      <c r="CF56" s="20"/>
      <c r="CG56" s="315"/>
      <c r="CH56" s="20"/>
      <c r="CI56" s="20"/>
      <c r="CJ56" s="20"/>
      <c r="CK56" s="20"/>
      <c r="CL56" s="315"/>
      <c r="CM56" s="20"/>
      <c r="CN56" s="20"/>
      <c r="CO56" s="20"/>
      <c r="CP56" s="20"/>
      <c r="CQ56" s="315"/>
      <c r="CR56" s="20"/>
      <c r="CS56" s="20"/>
      <c r="CT56" s="20"/>
      <c r="CU56" s="20"/>
      <c r="CV56" s="315"/>
      <c r="CW56" s="20"/>
      <c r="CX56" s="20"/>
      <c r="CY56" s="20"/>
      <c r="CZ56" s="20"/>
      <c r="DA56" s="315"/>
      <c r="DB56" s="20"/>
      <c r="DC56" s="20"/>
      <c r="DD56" s="20"/>
      <c r="DE56" s="20"/>
      <c r="DF56" s="315"/>
      <c r="DG56" s="20"/>
      <c r="DH56" s="20"/>
      <c r="DI56" s="20"/>
      <c r="DJ56" s="20"/>
      <c r="DK56" s="315"/>
      <c r="DL56" s="20"/>
      <c r="DM56" s="20"/>
      <c r="DN56" s="20"/>
      <c r="DO56" s="20"/>
      <c r="DP56" s="315"/>
      <c r="DQ56" s="20"/>
      <c r="DR56" s="20"/>
      <c r="DS56" s="20"/>
      <c r="DT56" s="20"/>
      <c r="DU56" s="315"/>
      <c r="DV56" s="20"/>
      <c r="DW56" s="20"/>
      <c r="DX56" s="20"/>
      <c r="DY56" s="20"/>
      <c r="DZ56" s="315"/>
      <c r="EA56" s="20"/>
      <c r="EB56" s="20"/>
      <c r="EC56" s="20"/>
      <c r="ED56" s="20"/>
      <c r="EE56" s="315"/>
      <c r="EF56" s="20"/>
      <c r="EG56" s="20"/>
      <c r="EH56" s="20"/>
      <c r="EI56" s="20"/>
      <c r="EJ56" s="315"/>
      <c r="EK56" s="20"/>
      <c r="EL56" s="20"/>
      <c r="EM56" s="20"/>
      <c r="EN56" s="20"/>
      <c r="EO56" s="151"/>
    </row>
    <row r="57" spans="4:145" ht="12.75" hidden="1" customHeight="1" x14ac:dyDescent="0.3">
      <c r="D57" s="151" t="s">
        <v>551</v>
      </c>
      <c r="E57" s="402"/>
      <c r="G57" s="20">
        <v>0</v>
      </c>
      <c r="H57" s="20"/>
      <c r="I57" s="20"/>
      <c r="J57" s="315"/>
      <c r="K57" s="20"/>
      <c r="L57" s="20">
        <v>0</v>
      </c>
      <c r="M57" s="20"/>
      <c r="N57" s="20"/>
      <c r="O57" s="315"/>
      <c r="P57" s="20"/>
      <c r="Q57" s="20">
        <v>0</v>
      </c>
      <c r="R57" s="20"/>
      <c r="S57" s="20"/>
      <c r="T57" s="315"/>
      <c r="U57" s="20"/>
      <c r="V57" s="20">
        <v>0</v>
      </c>
      <c r="W57" s="20"/>
      <c r="X57" s="20"/>
      <c r="Y57" s="315"/>
      <c r="Z57" s="20"/>
      <c r="AA57" s="20">
        <v>0</v>
      </c>
      <c r="AB57" s="20"/>
      <c r="AC57" s="20"/>
      <c r="AD57" s="315"/>
      <c r="AE57" s="20"/>
      <c r="AF57" s="20">
        <v>0</v>
      </c>
      <c r="AG57" s="20"/>
      <c r="AH57" s="20"/>
      <c r="AI57" s="315"/>
      <c r="AJ57" s="20"/>
      <c r="AK57" s="20">
        <v>0</v>
      </c>
      <c r="AL57" s="20"/>
      <c r="AM57" s="20"/>
      <c r="AN57" s="315"/>
      <c r="AO57" s="20"/>
      <c r="AP57" s="20">
        <v>0</v>
      </c>
      <c r="AQ57" s="20"/>
      <c r="AR57" s="20"/>
      <c r="AS57" s="315"/>
      <c r="AT57" s="20"/>
      <c r="AU57" s="20">
        <v>0</v>
      </c>
      <c r="AV57" s="20"/>
      <c r="AW57" s="20"/>
      <c r="AX57" s="315"/>
      <c r="AY57" s="20"/>
      <c r="AZ57" s="20">
        <v>0</v>
      </c>
      <c r="BA57" s="20"/>
      <c r="BB57" s="20"/>
      <c r="BC57" s="315"/>
      <c r="BD57" s="20"/>
      <c r="BE57" s="20">
        <v>0</v>
      </c>
      <c r="BF57" s="20"/>
      <c r="BG57" s="20"/>
      <c r="BH57" s="315"/>
      <c r="BI57" s="20"/>
      <c r="BJ57" s="20">
        <v>0</v>
      </c>
      <c r="BK57" s="20"/>
      <c r="BL57" s="20"/>
      <c r="BM57" s="315"/>
      <c r="BN57" s="20"/>
      <c r="BO57" s="20">
        <v>0</v>
      </c>
      <c r="BP57" s="20"/>
      <c r="BQ57" s="20"/>
      <c r="BR57" s="315"/>
      <c r="BS57" s="20"/>
      <c r="BT57" s="20">
        <v>0</v>
      </c>
      <c r="BU57" s="20"/>
      <c r="BV57" s="20"/>
      <c r="BW57" s="315"/>
      <c r="BX57" s="20"/>
      <c r="BY57" s="20">
        <v>0</v>
      </c>
      <c r="BZ57" s="20"/>
      <c r="CA57" s="20"/>
      <c r="CB57" s="315"/>
      <c r="CC57" s="20"/>
      <c r="CD57" s="20">
        <v>0</v>
      </c>
      <c r="CE57" s="20"/>
      <c r="CF57" s="20"/>
      <c r="CG57" s="315"/>
      <c r="CH57" s="20"/>
      <c r="CI57" s="20">
        <v>0</v>
      </c>
      <c r="CJ57" s="20"/>
      <c r="CK57" s="20"/>
      <c r="CL57" s="315"/>
      <c r="CM57" s="20"/>
      <c r="CN57" s="20">
        <v>0</v>
      </c>
      <c r="CO57" s="20"/>
      <c r="CP57" s="20"/>
      <c r="CQ57" s="315"/>
      <c r="CR57" s="20"/>
      <c r="CS57" s="20">
        <v>0</v>
      </c>
      <c r="CT57" s="20"/>
      <c r="CU57" s="20"/>
      <c r="CV57" s="315"/>
      <c r="CW57" s="20"/>
      <c r="CX57" s="20">
        <v>0</v>
      </c>
      <c r="CY57" s="20"/>
      <c r="CZ57" s="20"/>
      <c r="DA57" s="315"/>
      <c r="DB57" s="20"/>
      <c r="DC57" s="20">
        <v>0</v>
      </c>
      <c r="DD57" s="20"/>
      <c r="DE57" s="20"/>
      <c r="DF57" s="315"/>
      <c r="DG57" s="20"/>
      <c r="DH57" s="20">
        <v>0</v>
      </c>
      <c r="DI57" s="20"/>
      <c r="DJ57" s="20"/>
      <c r="DK57" s="315"/>
      <c r="DL57" s="20"/>
      <c r="DM57" s="20">
        <v>0</v>
      </c>
      <c r="DN57" s="20"/>
      <c r="DO57" s="20"/>
      <c r="DP57" s="315"/>
      <c r="DQ57" s="20"/>
      <c r="DR57" s="20">
        <v>0</v>
      </c>
      <c r="DS57" s="20"/>
      <c r="DT57" s="20"/>
      <c r="DU57" s="315"/>
      <c r="DV57" s="20"/>
      <c r="DW57" s="20">
        <v>0</v>
      </c>
      <c r="DX57" s="20"/>
      <c r="DY57" s="20"/>
      <c r="DZ57" s="315"/>
      <c r="EA57" s="20"/>
      <c r="EB57" s="20">
        <v>0</v>
      </c>
      <c r="EC57" s="20"/>
      <c r="ED57" s="20"/>
      <c r="EE57" s="315"/>
      <c r="EF57" s="20"/>
      <c r="EG57" s="20">
        <v>0</v>
      </c>
      <c r="EH57" s="20"/>
      <c r="EI57" s="20"/>
      <c r="EJ57" s="315"/>
      <c r="EK57" s="20"/>
      <c r="EL57" s="20">
        <v>0</v>
      </c>
      <c r="EM57" s="20"/>
      <c r="EN57" s="20"/>
      <c r="EO57" s="151"/>
    </row>
    <row r="58" spans="4:145" ht="12.75" hidden="1" customHeight="1" x14ac:dyDescent="0.3">
      <c r="D58" s="151" t="s">
        <v>416</v>
      </c>
      <c r="E58" s="402"/>
      <c r="F58" s="406"/>
      <c r="G58" s="474">
        <v>0</v>
      </c>
      <c r="H58" s="475"/>
      <c r="I58" s="20"/>
      <c r="J58" s="315"/>
      <c r="K58" s="476"/>
      <c r="L58" s="474">
        <v>0</v>
      </c>
      <c r="M58" s="475"/>
      <c r="N58" s="20"/>
      <c r="O58" s="315"/>
      <c r="P58" s="476"/>
      <c r="Q58" s="474">
        <v>0</v>
      </c>
      <c r="R58" s="475"/>
      <c r="S58" s="20"/>
      <c r="T58" s="315"/>
      <c r="U58" s="476"/>
      <c r="V58" s="474">
        <v>0</v>
      </c>
      <c r="W58" s="475"/>
      <c r="X58" s="20"/>
      <c r="Y58" s="315"/>
      <c r="Z58" s="476"/>
      <c r="AA58" s="474">
        <v>0</v>
      </c>
      <c r="AB58" s="475"/>
      <c r="AC58" s="20"/>
      <c r="AD58" s="315"/>
      <c r="AE58" s="476"/>
      <c r="AF58" s="474">
        <v>0</v>
      </c>
      <c r="AG58" s="475"/>
      <c r="AH58" s="20"/>
      <c r="AI58" s="315"/>
      <c r="AJ58" s="476"/>
      <c r="AK58" s="474">
        <v>0</v>
      </c>
      <c r="AL58" s="475"/>
      <c r="AM58" s="20"/>
      <c r="AN58" s="315"/>
      <c r="AO58" s="476"/>
      <c r="AP58" s="474">
        <v>0</v>
      </c>
      <c r="AQ58" s="475"/>
      <c r="AR58" s="20"/>
      <c r="AS58" s="315"/>
      <c r="AT58" s="476"/>
      <c r="AU58" s="474">
        <v>0</v>
      </c>
      <c r="AV58" s="475"/>
      <c r="AW58" s="20"/>
      <c r="AX58" s="315"/>
      <c r="AY58" s="476"/>
      <c r="AZ58" s="474">
        <v>0</v>
      </c>
      <c r="BA58" s="475"/>
      <c r="BB58" s="20"/>
      <c r="BC58" s="315"/>
      <c r="BD58" s="476"/>
      <c r="BE58" s="474">
        <v>0</v>
      </c>
      <c r="BF58" s="475"/>
      <c r="BG58" s="20"/>
      <c r="BH58" s="315"/>
      <c r="BI58" s="476"/>
      <c r="BJ58" s="474">
        <v>0</v>
      </c>
      <c r="BK58" s="475"/>
      <c r="BL58" s="20"/>
      <c r="BM58" s="315"/>
      <c r="BN58" s="476"/>
      <c r="BO58" s="474">
        <v>0</v>
      </c>
      <c r="BP58" s="475"/>
      <c r="BQ58" s="20"/>
      <c r="BR58" s="315"/>
      <c r="BS58" s="476"/>
      <c r="BT58" s="474">
        <v>0</v>
      </c>
      <c r="BU58" s="475"/>
      <c r="BV58" s="20"/>
      <c r="BW58" s="315"/>
      <c r="BX58" s="476"/>
      <c r="BY58" s="474">
        <v>0</v>
      </c>
      <c r="BZ58" s="475"/>
      <c r="CA58" s="20"/>
      <c r="CB58" s="315"/>
      <c r="CC58" s="476"/>
      <c r="CD58" s="474">
        <v>0</v>
      </c>
      <c r="CE58" s="475"/>
      <c r="CF58" s="20"/>
      <c r="CG58" s="315"/>
      <c r="CH58" s="476"/>
      <c r="CI58" s="474">
        <v>0</v>
      </c>
      <c r="CJ58" s="475"/>
      <c r="CK58" s="20"/>
      <c r="CL58" s="315"/>
      <c r="CM58" s="476"/>
      <c r="CN58" s="474">
        <v>0</v>
      </c>
      <c r="CO58" s="475"/>
      <c r="CP58" s="20"/>
      <c r="CQ58" s="315"/>
      <c r="CR58" s="476"/>
      <c r="CS58" s="474">
        <v>0</v>
      </c>
      <c r="CT58" s="475"/>
      <c r="CU58" s="20"/>
      <c r="CV58" s="315"/>
      <c r="CW58" s="476"/>
      <c r="CX58" s="474">
        <v>0</v>
      </c>
      <c r="CY58" s="475"/>
      <c r="CZ58" s="20"/>
      <c r="DA58" s="315"/>
      <c r="DB58" s="476"/>
      <c r="DC58" s="474">
        <v>0</v>
      </c>
      <c r="DD58" s="475"/>
      <c r="DE58" s="20"/>
      <c r="DF58" s="315"/>
      <c r="DG58" s="476"/>
      <c r="DH58" s="474">
        <v>0</v>
      </c>
      <c r="DI58" s="475"/>
      <c r="DJ58" s="20"/>
      <c r="DK58" s="315"/>
      <c r="DL58" s="476"/>
      <c r="DM58" s="474">
        <v>0</v>
      </c>
      <c r="DN58" s="475"/>
      <c r="DO58" s="20"/>
      <c r="DP58" s="315"/>
      <c r="DQ58" s="476"/>
      <c r="DR58" s="474">
        <v>0</v>
      </c>
      <c r="DS58" s="475"/>
      <c r="DT58" s="20"/>
      <c r="DU58" s="315"/>
      <c r="DV58" s="476"/>
      <c r="DW58" s="474">
        <v>0</v>
      </c>
      <c r="DX58" s="475"/>
      <c r="DY58" s="20"/>
      <c r="DZ58" s="315"/>
      <c r="EA58" s="476"/>
      <c r="EB58" s="474">
        <v>0</v>
      </c>
      <c r="EC58" s="475"/>
      <c r="ED58" s="20"/>
      <c r="EE58" s="315"/>
      <c r="EF58" s="476"/>
      <c r="EG58" s="474">
        <v>0</v>
      </c>
      <c r="EH58" s="475"/>
      <c r="EI58" s="20"/>
      <c r="EJ58" s="315"/>
      <c r="EK58" s="476"/>
      <c r="EL58" s="474">
        <v>0</v>
      </c>
      <c r="EM58" s="475"/>
      <c r="EN58" s="20"/>
      <c r="EO58" s="151"/>
    </row>
    <row r="59" spans="4:145" ht="12.75" hidden="1" customHeight="1" x14ac:dyDescent="0.3">
      <c r="D59" s="151" t="s">
        <v>419</v>
      </c>
      <c r="E59" s="402"/>
      <c r="F59" s="402"/>
      <c r="G59" s="20">
        <v>0</v>
      </c>
      <c r="H59" s="19"/>
      <c r="I59" s="20"/>
      <c r="J59" s="315"/>
      <c r="K59" s="315"/>
      <c r="L59" s="20">
        <v>0</v>
      </c>
      <c r="M59" s="19"/>
      <c r="N59" s="20"/>
      <c r="O59" s="315"/>
      <c r="P59" s="315"/>
      <c r="Q59" s="20">
        <v>0</v>
      </c>
      <c r="R59" s="19"/>
      <c r="S59" s="20"/>
      <c r="T59" s="315"/>
      <c r="U59" s="315"/>
      <c r="V59" s="20">
        <v>0</v>
      </c>
      <c r="W59" s="19"/>
      <c r="X59" s="20"/>
      <c r="Y59" s="315"/>
      <c r="Z59" s="315"/>
      <c r="AA59" s="20">
        <v>0</v>
      </c>
      <c r="AB59" s="19"/>
      <c r="AC59" s="20"/>
      <c r="AD59" s="315"/>
      <c r="AE59" s="315"/>
      <c r="AF59" s="20">
        <v>0</v>
      </c>
      <c r="AG59" s="19"/>
      <c r="AH59" s="20"/>
      <c r="AI59" s="315"/>
      <c r="AJ59" s="315"/>
      <c r="AK59" s="20">
        <v>0</v>
      </c>
      <c r="AL59" s="19"/>
      <c r="AM59" s="20"/>
      <c r="AN59" s="315"/>
      <c r="AO59" s="315"/>
      <c r="AP59" s="20">
        <v>0</v>
      </c>
      <c r="AQ59" s="19"/>
      <c r="AR59" s="20"/>
      <c r="AS59" s="315"/>
      <c r="AT59" s="315"/>
      <c r="AU59" s="20">
        <v>0</v>
      </c>
      <c r="AV59" s="19"/>
      <c r="AW59" s="20"/>
      <c r="AX59" s="315"/>
      <c r="AY59" s="315"/>
      <c r="AZ59" s="20">
        <v>0</v>
      </c>
      <c r="BA59" s="19"/>
      <c r="BB59" s="20"/>
      <c r="BC59" s="315"/>
      <c r="BD59" s="315"/>
      <c r="BE59" s="20">
        <v>0</v>
      </c>
      <c r="BF59" s="19"/>
      <c r="BG59" s="20"/>
      <c r="BH59" s="315"/>
      <c r="BI59" s="315"/>
      <c r="BJ59" s="20">
        <v>0</v>
      </c>
      <c r="BK59" s="19"/>
      <c r="BL59" s="20"/>
      <c r="BM59" s="315"/>
      <c r="BN59" s="315"/>
      <c r="BO59" s="20">
        <v>0</v>
      </c>
      <c r="BP59" s="19"/>
      <c r="BQ59" s="20"/>
      <c r="BR59" s="315"/>
      <c r="BS59" s="315"/>
      <c r="BT59" s="20">
        <v>0</v>
      </c>
      <c r="BU59" s="19"/>
      <c r="BV59" s="20"/>
      <c r="BW59" s="315"/>
      <c r="BX59" s="315"/>
      <c r="BY59" s="20">
        <v>0</v>
      </c>
      <c r="BZ59" s="19"/>
      <c r="CA59" s="20"/>
      <c r="CB59" s="315"/>
      <c r="CC59" s="315"/>
      <c r="CD59" s="20">
        <v>0</v>
      </c>
      <c r="CE59" s="19"/>
      <c r="CF59" s="20"/>
      <c r="CG59" s="315"/>
      <c r="CH59" s="315"/>
      <c r="CI59" s="20">
        <v>0</v>
      </c>
      <c r="CJ59" s="19"/>
      <c r="CK59" s="20"/>
      <c r="CL59" s="315"/>
      <c r="CM59" s="315"/>
      <c r="CN59" s="20">
        <v>0</v>
      </c>
      <c r="CO59" s="19"/>
      <c r="CP59" s="20"/>
      <c r="CQ59" s="315"/>
      <c r="CR59" s="315"/>
      <c r="CS59" s="20">
        <v>0</v>
      </c>
      <c r="CT59" s="19"/>
      <c r="CU59" s="20"/>
      <c r="CV59" s="315"/>
      <c r="CW59" s="315"/>
      <c r="CX59" s="20">
        <v>0</v>
      </c>
      <c r="CY59" s="19"/>
      <c r="CZ59" s="20"/>
      <c r="DA59" s="315"/>
      <c r="DB59" s="315"/>
      <c r="DC59" s="20">
        <v>0</v>
      </c>
      <c r="DD59" s="19"/>
      <c r="DE59" s="20"/>
      <c r="DF59" s="315"/>
      <c r="DG59" s="315"/>
      <c r="DH59" s="20">
        <v>0</v>
      </c>
      <c r="DI59" s="19"/>
      <c r="DJ59" s="20"/>
      <c r="DK59" s="315"/>
      <c r="DL59" s="315"/>
      <c r="DM59" s="20">
        <v>0</v>
      </c>
      <c r="DN59" s="19"/>
      <c r="DO59" s="20"/>
      <c r="DP59" s="315"/>
      <c r="DQ59" s="315"/>
      <c r="DR59" s="20">
        <v>0</v>
      </c>
      <c r="DS59" s="19"/>
      <c r="DT59" s="20"/>
      <c r="DU59" s="315"/>
      <c r="DV59" s="315"/>
      <c r="DW59" s="20">
        <v>0</v>
      </c>
      <c r="DX59" s="19"/>
      <c r="DY59" s="20"/>
      <c r="DZ59" s="315"/>
      <c r="EA59" s="315"/>
      <c r="EB59" s="20">
        <v>0</v>
      </c>
      <c r="EC59" s="19"/>
      <c r="ED59" s="20"/>
      <c r="EE59" s="315"/>
      <c r="EF59" s="315"/>
      <c r="EG59" s="20">
        <v>0</v>
      </c>
      <c r="EH59" s="19"/>
      <c r="EI59" s="20"/>
      <c r="EJ59" s="315"/>
      <c r="EK59" s="315"/>
      <c r="EL59" s="20">
        <v>0</v>
      </c>
      <c r="EM59" s="19"/>
      <c r="EN59" s="20"/>
      <c r="EO59" s="151"/>
    </row>
    <row r="60" spans="4:145" ht="12.75" hidden="1" customHeight="1" x14ac:dyDescent="0.3">
      <c r="D60" s="151" t="s">
        <v>436</v>
      </c>
      <c r="E60" s="402"/>
      <c r="F60" s="419"/>
      <c r="G60" s="6">
        <v>0</v>
      </c>
      <c r="H60" s="5"/>
      <c r="I60" s="20"/>
      <c r="J60" s="315"/>
      <c r="K60" s="483"/>
      <c r="L60" s="6">
        <v>0</v>
      </c>
      <c r="M60" s="5"/>
      <c r="N60" s="20"/>
      <c r="O60" s="315"/>
      <c r="P60" s="483"/>
      <c r="Q60" s="6">
        <v>0</v>
      </c>
      <c r="R60" s="5"/>
      <c r="S60" s="20"/>
      <c r="T60" s="315"/>
      <c r="U60" s="483"/>
      <c r="V60" s="6">
        <v>0</v>
      </c>
      <c r="W60" s="5"/>
      <c r="X60" s="20"/>
      <c r="Y60" s="315"/>
      <c r="Z60" s="483"/>
      <c r="AA60" s="6">
        <v>0</v>
      </c>
      <c r="AB60" s="5"/>
      <c r="AC60" s="20"/>
      <c r="AD60" s="315"/>
      <c r="AE60" s="483"/>
      <c r="AF60" s="6">
        <v>0</v>
      </c>
      <c r="AG60" s="5"/>
      <c r="AH60" s="20"/>
      <c r="AI60" s="315"/>
      <c r="AJ60" s="483"/>
      <c r="AK60" s="6">
        <v>0</v>
      </c>
      <c r="AL60" s="5"/>
      <c r="AM60" s="20"/>
      <c r="AN60" s="315"/>
      <c r="AO60" s="483"/>
      <c r="AP60" s="6">
        <v>0</v>
      </c>
      <c r="AQ60" s="5"/>
      <c r="AR60" s="20"/>
      <c r="AS60" s="315"/>
      <c r="AT60" s="483"/>
      <c r="AU60" s="6">
        <v>0</v>
      </c>
      <c r="AV60" s="5"/>
      <c r="AW60" s="20"/>
      <c r="AX60" s="315"/>
      <c r="AY60" s="483"/>
      <c r="AZ60" s="6">
        <v>0</v>
      </c>
      <c r="BA60" s="5"/>
      <c r="BB60" s="20"/>
      <c r="BC60" s="315"/>
      <c r="BD60" s="483"/>
      <c r="BE60" s="6">
        <v>0</v>
      </c>
      <c r="BF60" s="5"/>
      <c r="BG60" s="20"/>
      <c r="BH60" s="315"/>
      <c r="BI60" s="483"/>
      <c r="BJ60" s="6">
        <v>0</v>
      </c>
      <c r="BK60" s="5"/>
      <c r="BL60" s="20"/>
      <c r="BM60" s="315"/>
      <c r="BN60" s="483"/>
      <c r="BO60" s="6">
        <v>0</v>
      </c>
      <c r="BP60" s="5"/>
      <c r="BQ60" s="20"/>
      <c r="BR60" s="315"/>
      <c r="BS60" s="483"/>
      <c r="BT60" s="6">
        <v>0</v>
      </c>
      <c r="BU60" s="5"/>
      <c r="BV60" s="20"/>
      <c r="BW60" s="315"/>
      <c r="BX60" s="483"/>
      <c r="BY60" s="6">
        <v>0</v>
      </c>
      <c r="BZ60" s="5"/>
      <c r="CA60" s="20"/>
      <c r="CB60" s="315"/>
      <c r="CC60" s="483"/>
      <c r="CD60" s="6">
        <v>0</v>
      </c>
      <c r="CE60" s="5"/>
      <c r="CF60" s="20"/>
      <c r="CG60" s="315"/>
      <c r="CH60" s="483"/>
      <c r="CI60" s="6">
        <v>0</v>
      </c>
      <c r="CJ60" s="5"/>
      <c r="CK60" s="20"/>
      <c r="CL60" s="315"/>
      <c r="CM60" s="483"/>
      <c r="CN60" s="6">
        <v>0</v>
      </c>
      <c r="CO60" s="5"/>
      <c r="CP60" s="20"/>
      <c r="CQ60" s="315"/>
      <c r="CR60" s="483"/>
      <c r="CS60" s="6">
        <v>0</v>
      </c>
      <c r="CT60" s="5"/>
      <c r="CU60" s="20"/>
      <c r="CV60" s="315"/>
      <c r="CW60" s="483"/>
      <c r="CX60" s="6">
        <v>0</v>
      </c>
      <c r="CY60" s="5"/>
      <c r="CZ60" s="20"/>
      <c r="DA60" s="315"/>
      <c r="DB60" s="483"/>
      <c r="DC60" s="6">
        <v>0</v>
      </c>
      <c r="DD60" s="5"/>
      <c r="DE60" s="20"/>
      <c r="DF60" s="315"/>
      <c r="DG60" s="483"/>
      <c r="DH60" s="6">
        <v>0</v>
      </c>
      <c r="DI60" s="5"/>
      <c r="DJ60" s="20"/>
      <c r="DK60" s="315"/>
      <c r="DL60" s="483"/>
      <c r="DM60" s="6">
        <v>0</v>
      </c>
      <c r="DN60" s="5"/>
      <c r="DO60" s="20"/>
      <c r="DP60" s="315"/>
      <c r="DQ60" s="483"/>
      <c r="DR60" s="6">
        <v>0</v>
      </c>
      <c r="DS60" s="5"/>
      <c r="DT60" s="20"/>
      <c r="DU60" s="315"/>
      <c r="DV60" s="483"/>
      <c r="DW60" s="6">
        <v>0</v>
      </c>
      <c r="DX60" s="5"/>
      <c r="DY60" s="20"/>
      <c r="DZ60" s="315"/>
      <c r="EA60" s="483"/>
      <c r="EB60" s="6">
        <v>0</v>
      </c>
      <c r="EC60" s="5"/>
      <c r="ED60" s="20"/>
      <c r="EE60" s="315"/>
      <c r="EF60" s="483"/>
      <c r="EG60" s="6">
        <v>0</v>
      </c>
      <c r="EH60" s="5"/>
      <c r="EI60" s="20"/>
      <c r="EJ60" s="315"/>
      <c r="EK60" s="483"/>
      <c r="EL60" s="6">
        <v>0</v>
      </c>
      <c r="EM60" s="5"/>
      <c r="EN60" s="20"/>
      <c r="EO60" s="151"/>
    </row>
    <row r="61" spans="4:145" ht="12.75" hidden="1" customHeight="1" x14ac:dyDescent="0.3">
      <c r="D61" s="151"/>
      <c r="E61" s="402"/>
      <c r="G61" s="20"/>
      <c r="H61" s="20"/>
      <c r="I61" s="20"/>
      <c r="J61" s="315"/>
      <c r="K61" s="20"/>
      <c r="L61" s="20"/>
      <c r="M61" s="20"/>
      <c r="N61" s="20"/>
      <c r="O61" s="315"/>
      <c r="P61" s="20"/>
      <c r="Q61" s="20"/>
      <c r="R61" s="20"/>
      <c r="S61" s="20"/>
      <c r="T61" s="315"/>
      <c r="U61" s="20"/>
      <c r="V61" s="20"/>
      <c r="W61" s="20"/>
      <c r="X61" s="20"/>
      <c r="Y61" s="315"/>
      <c r="Z61" s="20"/>
      <c r="AA61" s="20"/>
      <c r="AB61" s="20"/>
      <c r="AC61" s="20"/>
      <c r="AD61" s="315"/>
      <c r="AE61" s="20"/>
      <c r="AF61" s="20"/>
      <c r="AG61" s="20"/>
      <c r="AH61" s="20"/>
      <c r="AI61" s="315"/>
      <c r="AJ61" s="20"/>
      <c r="AK61" s="20"/>
      <c r="AL61" s="20"/>
      <c r="AM61" s="20"/>
      <c r="AN61" s="315"/>
      <c r="AO61" s="20"/>
      <c r="AP61" s="20"/>
      <c r="AQ61" s="20"/>
      <c r="AR61" s="20"/>
      <c r="AS61" s="315"/>
      <c r="AT61" s="20"/>
      <c r="AU61" s="20"/>
      <c r="AV61" s="20"/>
      <c r="AW61" s="20"/>
      <c r="AX61" s="315"/>
      <c r="AY61" s="20"/>
      <c r="AZ61" s="20"/>
      <c r="BA61" s="20"/>
      <c r="BB61" s="20"/>
      <c r="BC61" s="315"/>
      <c r="BD61" s="20"/>
      <c r="BE61" s="20"/>
      <c r="BF61" s="20"/>
      <c r="BG61" s="20"/>
      <c r="BH61" s="315"/>
      <c r="BI61" s="20"/>
      <c r="BJ61" s="20"/>
      <c r="BK61" s="20"/>
      <c r="BL61" s="20"/>
      <c r="BM61" s="315"/>
      <c r="BN61" s="20"/>
      <c r="BO61" s="20"/>
      <c r="BP61" s="20"/>
      <c r="BQ61" s="20"/>
      <c r="BR61" s="315"/>
      <c r="BS61" s="20"/>
      <c r="BT61" s="20"/>
      <c r="BU61" s="20"/>
      <c r="BV61" s="20"/>
      <c r="BW61" s="315"/>
      <c r="BX61" s="20"/>
      <c r="BY61" s="20"/>
      <c r="BZ61" s="20"/>
      <c r="CA61" s="20"/>
      <c r="CB61" s="315"/>
      <c r="CC61" s="20"/>
      <c r="CD61" s="20"/>
      <c r="CE61" s="20"/>
      <c r="CF61" s="20"/>
      <c r="CG61" s="315"/>
      <c r="CH61" s="20"/>
      <c r="CI61" s="20"/>
      <c r="CJ61" s="20"/>
      <c r="CK61" s="20"/>
      <c r="CL61" s="315"/>
      <c r="CM61" s="20"/>
      <c r="CN61" s="20"/>
      <c r="CO61" s="20"/>
      <c r="CP61" s="20"/>
      <c r="CQ61" s="315"/>
      <c r="CR61" s="20"/>
      <c r="CS61" s="20"/>
      <c r="CT61" s="20"/>
      <c r="CU61" s="20"/>
      <c r="CV61" s="315"/>
      <c r="CW61" s="20"/>
      <c r="CX61" s="20"/>
      <c r="CY61" s="20"/>
      <c r="CZ61" s="20"/>
      <c r="DA61" s="315"/>
      <c r="DB61" s="20"/>
      <c r="DC61" s="20"/>
      <c r="DD61" s="20"/>
      <c r="DE61" s="20"/>
      <c r="DF61" s="315"/>
      <c r="DG61" s="20"/>
      <c r="DH61" s="20"/>
      <c r="DI61" s="20"/>
      <c r="DJ61" s="20"/>
      <c r="DK61" s="315"/>
      <c r="DL61" s="20"/>
      <c r="DM61" s="20"/>
      <c r="DN61" s="20"/>
      <c r="DO61" s="20"/>
      <c r="DP61" s="315"/>
      <c r="DQ61" s="20"/>
      <c r="DR61" s="20"/>
      <c r="DS61" s="20"/>
      <c r="DT61" s="20"/>
      <c r="DU61" s="315"/>
      <c r="DV61" s="20"/>
      <c r="DW61" s="20"/>
      <c r="DX61" s="20"/>
      <c r="DY61" s="20"/>
      <c r="DZ61" s="315"/>
      <c r="EA61" s="20"/>
      <c r="EB61" s="20"/>
      <c r="EC61" s="20"/>
      <c r="ED61" s="20"/>
      <c r="EE61" s="315"/>
      <c r="EF61" s="20"/>
      <c r="EG61" s="20"/>
      <c r="EH61" s="20"/>
      <c r="EI61" s="20"/>
      <c r="EJ61" s="315"/>
      <c r="EK61" s="20"/>
      <c r="EL61" s="20"/>
      <c r="EM61" s="20"/>
      <c r="EN61" s="20"/>
      <c r="EO61" s="151"/>
    </row>
    <row r="62" spans="4:145" ht="12.75" hidden="1" customHeight="1" x14ac:dyDescent="0.3">
      <c r="D62" s="151" t="s">
        <v>552</v>
      </c>
      <c r="E62" s="402"/>
      <c r="G62" s="20">
        <v>0</v>
      </c>
      <c r="H62" s="20"/>
      <c r="I62" s="20"/>
      <c r="J62" s="315"/>
      <c r="K62" s="20"/>
      <c r="L62" s="20">
        <v>0</v>
      </c>
      <c r="M62" s="20"/>
      <c r="N62" s="20"/>
      <c r="O62" s="315"/>
      <c r="P62" s="20"/>
      <c r="Q62" s="20">
        <v>0</v>
      </c>
      <c r="R62" s="20"/>
      <c r="S62" s="20"/>
      <c r="T62" s="315"/>
      <c r="U62" s="20"/>
      <c r="V62" s="20">
        <v>0</v>
      </c>
      <c r="W62" s="20"/>
      <c r="X62" s="20"/>
      <c r="Y62" s="315"/>
      <c r="Z62" s="20"/>
      <c r="AA62" s="20">
        <v>0</v>
      </c>
      <c r="AB62" s="20"/>
      <c r="AC62" s="20"/>
      <c r="AD62" s="315"/>
      <c r="AE62" s="20"/>
      <c r="AF62" s="20">
        <v>0</v>
      </c>
      <c r="AG62" s="20"/>
      <c r="AH62" s="20"/>
      <c r="AI62" s="315"/>
      <c r="AJ62" s="20"/>
      <c r="AK62" s="20">
        <v>0</v>
      </c>
      <c r="AL62" s="20"/>
      <c r="AM62" s="20"/>
      <c r="AN62" s="315"/>
      <c r="AO62" s="20"/>
      <c r="AP62" s="20">
        <v>0</v>
      </c>
      <c r="AQ62" s="20"/>
      <c r="AR62" s="20"/>
      <c r="AS62" s="315"/>
      <c r="AT62" s="20"/>
      <c r="AU62" s="20">
        <v>0</v>
      </c>
      <c r="AV62" s="20"/>
      <c r="AW62" s="20"/>
      <c r="AX62" s="315"/>
      <c r="AY62" s="20"/>
      <c r="AZ62" s="20">
        <v>0</v>
      </c>
      <c r="BA62" s="20"/>
      <c r="BB62" s="20"/>
      <c r="BC62" s="315"/>
      <c r="BD62" s="20"/>
      <c r="BE62" s="20">
        <v>0</v>
      </c>
      <c r="BF62" s="20"/>
      <c r="BG62" s="20"/>
      <c r="BH62" s="315"/>
      <c r="BI62" s="20"/>
      <c r="BJ62" s="20">
        <v>0</v>
      </c>
      <c r="BK62" s="20"/>
      <c r="BL62" s="20"/>
      <c r="BM62" s="315"/>
      <c r="BN62" s="20"/>
      <c r="BO62" s="20">
        <v>0</v>
      </c>
      <c r="BP62" s="20"/>
      <c r="BQ62" s="20"/>
      <c r="BR62" s="315"/>
      <c r="BS62" s="20"/>
      <c r="BT62" s="20">
        <v>0</v>
      </c>
      <c r="BU62" s="20"/>
      <c r="BV62" s="20"/>
      <c r="BW62" s="315"/>
      <c r="BX62" s="20"/>
      <c r="BY62" s="20">
        <v>0</v>
      </c>
      <c r="BZ62" s="20"/>
      <c r="CA62" s="20"/>
      <c r="CB62" s="315"/>
      <c r="CC62" s="20"/>
      <c r="CD62" s="20">
        <v>0</v>
      </c>
      <c r="CE62" s="20"/>
      <c r="CF62" s="20"/>
      <c r="CG62" s="315"/>
      <c r="CH62" s="20"/>
      <c r="CI62" s="20">
        <v>0</v>
      </c>
      <c r="CJ62" s="20"/>
      <c r="CK62" s="20"/>
      <c r="CL62" s="315"/>
      <c r="CM62" s="20"/>
      <c r="CN62" s="20">
        <v>0</v>
      </c>
      <c r="CO62" s="20"/>
      <c r="CP62" s="20"/>
      <c r="CQ62" s="315"/>
      <c r="CR62" s="20"/>
      <c r="CS62" s="20">
        <v>0</v>
      </c>
      <c r="CT62" s="20"/>
      <c r="CU62" s="20"/>
      <c r="CV62" s="315"/>
      <c r="CW62" s="20"/>
      <c r="CX62" s="20">
        <v>0</v>
      </c>
      <c r="CY62" s="20"/>
      <c r="CZ62" s="20"/>
      <c r="DA62" s="315"/>
      <c r="DB62" s="20"/>
      <c r="DC62" s="20">
        <v>0</v>
      </c>
      <c r="DD62" s="20"/>
      <c r="DE62" s="20"/>
      <c r="DF62" s="315"/>
      <c r="DG62" s="20"/>
      <c r="DH62" s="20">
        <v>0</v>
      </c>
      <c r="DI62" s="20"/>
      <c r="DJ62" s="20"/>
      <c r="DK62" s="315"/>
      <c r="DL62" s="20"/>
      <c r="DM62" s="20">
        <v>0</v>
      </c>
      <c r="DN62" s="20"/>
      <c r="DO62" s="20"/>
      <c r="DP62" s="315"/>
      <c r="DQ62" s="20"/>
      <c r="DR62" s="20">
        <v>0</v>
      </c>
      <c r="DS62" s="20"/>
      <c r="DT62" s="20"/>
      <c r="DU62" s="315"/>
      <c r="DV62" s="20"/>
      <c r="DW62" s="20">
        <v>0</v>
      </c>
      <c r="DX62" s="20"/>
      <c r="DY62" s="20"/>
      <c r="DZ62" s="315"/>
      <c r="EA62" s="20"/>
      <c r="EB62" s="20">
        <v>0</v>
      </c>
      <c r="EC62" s="20"/>
      <c r="ED62" s="20"/>
      <c r="EE62" s="315"/>
      <c r="EF62" s="20"/>
      <c r="EG62" s="20">
        <v>0</v>
      </c>
      <c r="EH62" s="20"/>
      <c r="EI62" s="20"/>
      <c r="EJ62" s="315"/>
      <c r="EK62" s="20"/>
      <c r="EL62" s="20">
        <v>0</v>
      </c>
      <c r="EM62" s="20"/>
      <c r="EN62" s="20"/>
      <c r="EO62" s="151"/>
    </row>
    <row r="63" spans="4:145" ht="12.75" hidden="1" customHeight="1" x14ac:dyDescent="0.3">
      <c r="D63" s="151" t="s">
        <v>416</v>
      </c>
      <c r="E63" s="402"/>
      <c r="F63" s="406"/>
      <c r="G63" s="474">
        <v>0</v>
      </c>
      <c r="H63" s="475"/>
      <c r="I63" s="20"/>
      <c r="J63" s="315"/>
      <c r="K63" s="476"/>
      <c r="L63" s="474">
        <v>0</v>
      </c>
      <c r="M63" s="475"/>
      <c r="N63" s="20"/>
      <c r="O63" s="315"/>
      <c r="P63" s="476"/>
      <c r="Q63" s="474">
        <v>0</v>
      </c>
      <c r="R63" s="475"/>
      <c r="S63" s="20"/>
      <c r="T63" s="315"/>
      <c r="U63" s="476"/>
      <c r="V63" s="474">
        <v>0</v>
      </c>
      <c r="W63" s="475"/>
      <c r="X63" s="20"/>
      <c r="Y63" s="315"/>
      <c r="Z63" s="476"/>
      <c r="AA63" s="474">
        <v>0</v>
      </c>
      <c r="AB63" s="475"/>
      <c r="AC63" s="20"/>
      <c r="AD63" s="315"/>
      <c r="AE63" s="476"/>
      <c r="AF63" s="474">
        <v>0</v>
      </c>
      <c r="AG63" s="475"/>
      <c r="AH63" s="20"/>
      <c r="AI63" s="315"/>
      <c r="AJ63" s="476"/>
      <c r="AK63" s="474">
        <v>0</v>
      </c>
      <c r="AL63" s="475"/>
      <c r="AM63" s="20"/>
      <c r="AN63" s="315"/>
      <c r="AO63" s="476"/>
      <c r="AP63" s="474">
        <v>0</v>
      </c>
      <c r="AQ63" s="475"/>
      <c r="AR63" s="20"/>
      <c r="AS63" s="315"/>
      <c r="AT63" s="476"/>
      <c r="AU63" s="474">
        <v>0</v>
      </c>
      <c r="AV63" s="475"/>
      <c r="AW63" s="20"/>
      <c r="AX63" s="315"/>
      <c r="AY63" s="476"/>
      <c r="AZ63" s="474">
        <v>0</v>
      </c>
      <c r="BA63" s="475"/>
      <c r="BB63" s="20"/>
      <c r="BC63" s="315"/>
      <c r="BD63" s="476"/>
      <c r="BE63" s="474">
        <v>0</v>
      </c>
      <c r="BF63" s="475"/>
      <c r="BG63" s="20"/>
      <c r="BH63" s="315"/>
      <c r="BI63" s="476"/>
      <c r="BJ63" s="474">
        <v>0</v>
      </c>
      <c r="BK63" s="475"/>
      <c r="BL63" s="20"/>
      <c r="BM63" s="315"/>
      <c r="BN63" s="476"/>
      <c r="BO63" s="474">
        <v>0</v>
      </c>
      <c r="BP63" s="475"/>
      <c r="BQ63" s="20"/>
      <c r="BR63" s="315"/>
      <c r="BS63" s="476"/>
      <c r="BT63" s="474">
        <v>0</v>
      </c>
      <c r="BU63" s="475"/>
      <c r="BV63" s="20"/>
      <c r="BW63" s="315"/>
      <c r="BX63" s="476"/>
      <c r="BY63" s="474">
        <v>0</v>
      </c>
      <c r="BZ63" s="475"/>
      <c r="CA63" s="20"/>
      <c r="CB63" s="315"/>
      <c r="CC63" s="476"/>
      <c r="CD63" s="474">
        <v>0</v>
      </c>
      <c r="CE63" s="475"/>
      <c r="CF63" s="20"/>
      <c r="CG63" s="315"/>
      <c r="CH63" s="476"/>
      <c r="CI63" s="474">
        <v>0</v>
      </c>
      <c r="CJ63" s="475"/>
      <c r="CK63" s="20"/>
      <c r="CL63" s="315"/>
      <c r="CM63" s="476"/>
      <c r="CN63" s="474">
        <v>0</v>
      </c>
      <c r="CO63" s="475"/>
      <c r="CP63" s="20"/>
      <c r="CQ63" s="315"/>
      <c r="CR63" s="476"/>
      <c r="CS63" s="474">
        <v>0</v>
      </c>
      <c r="CT63" s="475"/>
      <c r="CU63" s="20"/>
      <c r="CV63" s="315"/>
      <c r="CW63" s="476"/>
      <c r="CX63" s="474">
        <v>0</v>
      </c>
      <c r="CY63" s="475"/>
      <c r="CZ63" s="20"/>
      <c r="DA63" s="315"/>
      <c r="DB63" s="476"/>
      <c r="DC63" s="474">
        <v>0</v>
      </c>
      <c r="DD63" s="475"/>
      <c r="DE63" s="20"/>
      <c r="DF63" s="315"/>
      <c r="DG63" s="476"/>
      <c r="DH63" s="474">
        <v>0</v>
      </c>
      <c r="DI63" s="475"/>
      <c r="DJ63" s="20"/>
      <c r="DK63" s="315"/>
      <c r="DL63" s="476"/>
      <c r="DM63" s="474">
        <v>0</v>
      </c>
      <c r="DN63" s="475"/>
      <c r="DO63" s="20"/>
      <c r="DP63" s="315"/>
      <c r="DQ63" s="476"/>
      <c r="DR63" s="474">
        <v>0</v>
      </c>
      <c r="DS63" s="475"/>
      <c r="DT63" s="20"/>
      <c r="DU63" s="315"/>
      <c r="DV63" s="476"/>
      <c r="DW63" s="474">
        <v>0</v>
      </c>
      <c r="DX63" s="475"/>
      <c r="DY63" s="20"/>
      <c r="DZ63" s="315"/>
      <c r="EA63" s="476"/>
      <c r="EB63" s="474">
        <v>0</v>
      </c>
      <c r="EC63" s="475"/>
      <c r="ED63" s="20"/>
      <c r="EE63" s="315"/>
      <c r="EF63" s="476"/>
      <c r="EG63" s="474">
        <v>0</v>
      </c>
      <c r="EH63" s="475"/>
      <c r="EI63" s="20"/>
      <c r="EJ63" s="315"/>
      <c r="EK63" s="476"/>
      <c r="EL63" s="474">
        <v>0</v>
      </c>
      <c r="EM63" s="475"/>
      <c r="EN63" s="20"/>
      <c r="EO63" s="151"/>
    </row>
    <row r="64" spans="4:145" ht="12.75" hidden="1" customHeight="1" x14ac:dyDescent="0.3">
      <c r="D64" s="151" t="s">
        <v>419</v>
      </c>
      <c r="E64" s="402"/>
      <c r="F64" s="402"/>
      <c r="G64" s="20">
        <v>0</v>
      </c>
      <c r="H64" s="19"/>
      <c r="I64" s="20"/>
      <c r="J64" s="315"/>
      <c r="K64" s="315"/>
      <c r="L64" s="20">
        <v>0</v>
      </c>
      <c r="M64" s="19"/>
      <c r="N64" s="20"/>
      <c r="O64" s="315"/>
      <c r="P64" s="315"/>
      <c r="Q64" s="20">
        <v>0</v>
      </c>
      <c r="R64" s="19"/>
      <c r="S64" s="20"/>
      <c r="T64" s="315"/>
      <c r="U64" s="315"/>
      <c r="V64" s="20">
        <v>0</v>
      </c>
      <c r="W64" s="19"/>
      <c r="X64" s="20"/>
      <c r="Y64" s="315"/>
      <c r="Z64" s="315"/>
      <c r="AA64" s="20">
        <v>0</v>
      </c>
      <c r="AB64" s="19"/>
      <c r="AC64" s="20"/>
      <c r="AD64" s="315"/>
      <c r="AE64" s="315"/>
      <c r="AF64" s="20">
        <v>0</v>
      </c>
      <c r="AG64" s="19"/>
      <c r="AH64" s="20"/>
      <c r="AI64" s="315"/>
      <c r="AJ64" s="315"/>
      <c r="AK64" s="20">
        <v>0</v>
      </c>
      <c r="AL64" s="19"/>
      <c r="AM64" s="20"/>
      <c r="AN64" s="315"/>
      <c r="AO64" s="315"/>
      <c r="AP64" s="20">
        <v>0</v>
      </c>
      <c r="AQ64" s="19"/>
      <c r="AR64" s="20"/>
      <c r="AS64" s="315"/>
      <c r="AT64" s="315"/>
      <c r="AU64" s="20">
        <v>0</v>
      </c>
      <c r="AV64" s="19"/>
      <c r="AW64" s="20"/>
      <c r="AX64" s="315"/>
      <c r="AY64" s="315"/>
      <c r="AZ64" s="20">
        <v>0</v>
      </c>
      <c r="BA64" s="19"/>
      <c r="BB64" s="20"/>
      <c r="BC64" s="315"/>
      <c r="BD64" s="315"/>
      <c r="BE64" s="20">
        <v>0</v>
      </c>
      <c r="BF64" s="19"/>
      <c r="BG64" s="20"/>
      <c r="BH64" s="315"/>
      <c r="BI64" s="315"/>
      <c r="BJ64" s="20">
        <v>0</v>
      </c>
      <c r="BK64" s="19"/>
      <c r="BL64" s="20"/>
      <c r="BM64" s="315"/>
      <c r="BN64" s="315"/>
      <c r="BO64" s="20">
        <v>0</v>
      </c>
      <c r="BP64" s="19"/>
      <c r="BQ64" s="20"/>
      <c r="BR64" s="315"/>
      <c r="BS64" s="315"/>
      <c r="BT64" s="20">
        <v>0</v>
      </c>
      <c r="BU64" s="19"/>
      <c r="BV64" s="20"/>
      <c r="BW64" s="315"/>
      <c r="BX64" s="315"/>
      <c r="BY64" s="20">
        <v>0</v>
      </c>
      <c r="BZ64" s="19"/>
      <c r="CA64" s="20"/>
      <c r="CB64" s="315"/>
      <c r="CC64" s="315"/>
      <c r="CD64" s="20">
        <v>0</v>
      </c>
      <c r="CE64" s="19"/>
      <c r="CF64" s="20"/>
      <c r="CG64" s="315"/>
      <c r="CH64" s="315"/>
      <c r="CI64" s="20">
        <v>0</v>
      </c>
      <c r="CJ64" s="19"/>
      <c r="CK64" s="20"/>
      <c r="CL64" s="315"/>
      <c r="CM64" s="315"/>
      <c r="CN64" s="20">
        <v>0</v>
      </c>
      <c r="CO64" s="19"/>
      <c r="CP64" s="20"/>
      <c r="CQ64" s="315"/>
      <c r="CR64" s="315"/>
      <c r="CS64" s="20">
        <v>0</v>
      </c>
      <c r="CT64" s="19"/>
      <c r="CU64" s="20"/>
      <c r="CV64" s="315"/>
      <c r="CW64" s="315"/>
      <c r="CX64" s="20">
        <v>0</v>
      </c>
      <c r="CY64" s="19"/>
      <c r="CZ64" s="20"/>
      <c r="DA64" s="315"/>
      <c r="DB64" s="315"/>
      <c r="DC64" s="20">
        <v>0</v>
      </c>
      <c r="DD64" s="19"/>
      <c r="DE64" s="20"/>
      <c r="DF64" s="315"/>
      <c r="DG64" s="315"/>
      <c r="DH64" s="20">
        <v>0</v>
      </c>
      <c r="DI64" s="19"/>
      <c r="DJ64" s="20"/>
      <c r="DK64" s="315"/>
      <c r="DL64" s="315"/>
      <c r="DM64" s="20">
        <v>0</v>
      </c>
      <c r="DN64" s="19"/>
      <c r="DO64" s="20"/>
      <c r="DP64" s="315"/>
      <c r="DQ64" s="315"/>
      <c r="DR64" s="20">
        <v>0</v>
      </c>
      <c r="DS64" s="19"/>
      <c r="DT64" s="20"/>
      <c r="DU64" s="315"/>
      <c r="DV64" s="315"/>
      <c r="DW64" s="20">
        <v>0</v>
      </c>
      <c r="DX64" s="19"/>
      <c r="DY64" s="20"/>
      <c r="DZ64" s="315"/>
      <c r="EA64" s="315"/>
      <c r="EB64" s="20">
        <v>0</v>
      </c>
      <c r="EC64" s="19"/>
      <c r="ED64" s="20"/>
      <c r="EE64" s="315"/>
      <c r="EF64" s="315"/>
      <c r="EG64" s="20">
        <v>0</v>
      </c>
      <c r="EH64" s="19"/>
      <c r="EI64" s="20"/>
      <c r="EJ64" s="315"/>
      <c r="EK64" s="315"/>
      <c r="EL64" s="20">
        <v>0</v>
      </c>
      <c r="EM64" s="19"/>
      <c r="EN64" s="20"/>
      <c r="EO64" s="151"/>
    </row>
    <row r="65" spans="4:145" ht="12.75" hidden="1" customHeight="1" x14ac:dyDescent="0.3">
      <c r="D65" s="151" t="s">
        <v>436</v>
      </c>
      <c r="E65" s="402"/>
      <c r="F65" s="419"/>
      <c r="G65" s="6">
        <v>0</v>
      </c>
      <c r="H65" s="5"/>
      <c r="I65" s="20"/>
      <c r="J65" s="315"/>
      <c r="K65" s="483"/>
      <c r="L65" s="6">
        <v>0</v>
      </c>
      <c r="M65" s="5"/>
      <c r="N65" s="20"/>
      <c r="O65" s="315"/>
      <c r="P65" s="483"/>
      <c r="Q65" s="6">
        <v>0</v>
      </c>
      <c r="R65" s="5"/>
      <c r="S65" s="20"/>
      <c r="T65" s="315"/>
      <c r="U65" s="483"/>
      <c r="V65" s="6">
        <v>0</v>
      </c>
      <c r="W65" s="5"/>
      <c r="X65" s="20"/>
      <c r="Y65" s="315"/>
      <c r="Z65" s="483"/>
      <c r="AA65" s="6">
        <v>0</v>
      </c>
      <c r="AB65" s="5"/>
      <c r="AC65" s="20"/>
      <c r="AD65" s="315"/>
      <c r="AE65" s="483"/>
      <c r="AF65" s="6">
        <v>0</v>
      </c>
      <c r="AG65" s="5"/>
      <c r="AH65" s="20"/>
      <c r="AI65" s="315"/>
      <c r="AJ65" s="483"/>
      <c r="AK65" s="6">
        <v>0</v>
      </c>
      <c r="AL65" s="5"/>
      <c r="AM65" s="20"/>
      <c r="AN65" s="315"/>
      <c r="AO65" s="483"/>
      <c r="AP65" s="6">
        <v>0</v>
      </c>
      <c r="AQ65" s="5"/>
      <c r="AR65" s="20"/>
      <c r="AS65" s="315"/>
      <c r="AT65" s="483"/>
      <c r="AU65" s="6">
        <v>0</v>
      </c>
      <c r="AV65" s="5"/>
      <c r="AW65" s="20"/>
      <c r="AX65" s="315"/>
      <c r="AY65" s="483"/>
      <c r="AZ65" s="6">
        <v>0</v>
      </c>
      <c r="BA65" s="5"/>
      <c r="BB65" s="20"/>
      <c r="BC65" s="315"/>
      <c r="BD65" s="483"/>
      <c r="BE65" s="6">
        <v>0</v>
      </c>
      <c r="BF65" s="5"/>
      <c r="BG65" s="20"/>
      <c r="BH65" s="315"/>
      <c r="BI65" s="483"/>
      <c r="BJ65" s="6">
        <v>0</v>
      </c>
      <c r="BK65" s="5"/>
      <c r="BL65" s="20"/>
      <c r="BM65" s="315"/>
      <c r="BN65" s="483"/>
      <c r="BO65" s="6">
        <v>0</v>
      </c>
      <c r="BP65" s="5"/>
      <c r="BQ65" s="20"/>
      <c r="BR65" s="315"/>
      <c r="BS65" s="483"/>
      <c r="BT65" s="6">
        <v>0</v>
      </c>
      <c r="BU65" s="5"/>
      <c r="BV65" s="20"/>
      <c r="BW65" s="315"/>
      <c r="BX65" s="483"/>
      <c r="BY65" s="6">
        <v>0</v>
      </c>
      <c r="BZ65" s="5"/>
      <c r="CA65" s="20"/>
      <c r="CB65" s="315"/>
      <c r="CC65" s="483"/>
      <c r="CD65" s="6">
        <v>0</v>
      </c>
      <c r="CE65" s="5"/>
      <c r="CF65" s="20"/>
      <c r="CG65" s="315"/>
      <c r="CH65" s="483"/>
      <c r="CI65" s="6">
        <v>0</v>
      </c>
      <c r="CJ65" s="5"/>
      <c r="CK65" s="20"/>
      <c r="CL65" s="315"/>
      <c r="CM65" s="483"/>
      <c r="CN65" s="6">
        <v>0</v>
      </c>
      <c r="CO65" s="5"/>
      <c r="CP65" s="20"/>
      <c r="CQ65" s="315"/>
      <c r="CR65" s="483"/>
      <c r="CS65" s="6">
        <v>0</v>
      </c>
      <c r="CT65" s="5"/>
      <c r="CU65" s="20"/>
      <c r="CV65" s="315"/>
      <c r="CW65" s="483"/>
      <c r="CX65" s="6">
        <v>0</v>
      </c>
      <c r="CY65" s="5"/>
      <c r="CZ65" s="20"/>
      <c r="DA65" s="315"/>
      <c r="DB65" s="483"/>
      <c r="DC65" s="6">
        <v>0</v>
      </c>
      <c r="DD65" s="5"/>
      <c r="DE65" s="20"/>
      <c r="DF65" s="315"/>
      <c r="DG65" s="483"/>
      <c r="DH65" s="6">
        <v>0</v>
      </c>
      <c r="DI65" s="5"/>
      <c r="DJ65" s="20"/>
      <c r="DK65" s="315"/>
      <c r="DL65" s="483"/>
      <c r="DM65" s="6">
        <v>0</v>
      </c>
      <c r="DN65" s="5"/>
      <c r="DO65" s="20"/>
      <c r="DP65" s="315"/>
      <c r="DQ65" s="483"/>
      <c r="DR65" s="6">
        <v>0</v>
      </c>
      <c r="DS65" s="5"/>
      <c r="DT65" s="20"/>
      <c r="DU65" s="315"/>
      <c r="DV65" s="483"/>
      <c r="DW65" s="6">
        <v>0</v>
      </c>
      <c r="DX65" s="5"/>
      <c r="DY65" s="20"/>
      <c r="DZ65" s="315"/>
      <c r="EA65" s="483"/>
      <c r="EB65" s="6">
        <v>0</v>
      </c>
      <c r="EC65" s="5"/>
      <c r="ED65" s="20"/>
      <c r="EE65" s="315"/>
      <c r="EF65" s="483"/>
      <c r="EG65" s="6">
        <v>0</v>
      </c>
      <c r="EH65" s="5"/>
      <c r="EI65" s="20"/>
      <c r="EJ65" s="315"/>
      <c r="EK65" s="483"/>
      <c r="EL65" s="6">
        <v>0</v>
      </c>
      <c r="EM65" s="5"/>
      <c r="EN65" s="20"/>
      <c r="EO65" s="151"/>
    </row>
    <row r="66" spans="4:145" ht="12.75" hidden="1" customHeight="1" x14ac:dyDescent="0.3">
      <c r="D66" s="151"/>
      <c r="E66" s="402"/>
      <c r="G66" s="20"/>
      <c r="H66" s="20"/>
      <c r="I66" s="20"/>
      <c r="J66" s="315"/>
      <c r="K66" s="20"/>
      <c r="L66" s="20"/>
      <c r="M66" s="20"/>
      <c r="N66" s="20"/>
      <c r="O66" s="315"/>
      <c r="P66" s="20"/>
      <c r="Q66" s="20"/>
      <c r="R66" s="20"/>
      <c r="S66" s="20"/>
      <c r="T66" s="315"/>
      <c r="U66" s="20"/>
      <c r="V66" s="20"/>
      <c r="W66" s="20"/>
      <c r="X66" s="20"/>
      <c r="Y66" s="315"/>
      <c r="Z66" s="20"/>
      <c r="AA66" s="20"/>
      <c r="AB66" s="20"/>
      <c r="AC66" s="20"/>
      <c r="AD66" s="315"/>
      <c r="AE66" s="20"/>
      <c r="AF66" s="20"/>
      <c r="AG66" s="20"/>
      <c r="AH66" s="20"/>
      <c r="AI66" s="315"/>
      <c r="AJ66" s="20"/>
      <c r="AK66" s="20"/>
      <c r="AL66" s="20"/>
      <c r="AM66" s="20"/>
      <c r="AN66" s="315"/>
      <c r="AO66" s="20"/>
      <c r="AP66" s="20"/>
      <c r="AQ66" s="20"/>
      <c r="AR66" s="20"/>
      <c r="AS66" s="315"/>
      <c r="AT66" s="20"/>
      <c r="AU66" s="20"/>
      <c r="AV66" s="20"/>
      <c r="AW66" s="20"/>
      <c r="AX66" s="315"/>
      <c r="AY66" s="20"/>
      <c r="AZ66" s="20"/>
      <c r="BA66" s="20"/>
      <c r="BB66" s="20"/>
      <c r="BC66" s="315"/>
      <c r="BD66" s="20"/>
      <c r="BE66" s="20"/>
      <c r="BF66" s="20"/>
      <c r="BG66" s="20"/>
      <c r="BH66" s="315"/>
      <c r="BI66" s="20"/>
      <c r="BJ66" s="20"/>
      <c r="BK66" s="20"/>
      <c r="BL66" s="20"/>
      <c r="BM66" s="315"/>
      <c r="BN66" s="20"/>
      <c r="BO66" s="20"/>
      <c r="BP66" s="20"/>
      <c r="BQ66" s="20"/>
      <c r="BR66" s="315"/>
      <c r="BS66" s="20"/>
      <c r="BT66" s="20"/>
      <c r="BU66" s="20"/>
      <c r="BV66" s="20"/>
      <c r="BW66" s="315"/>
      <c r="BX66" s="20"/>
      <c r="BY66" s="20"/>
      <c r="BZ66" s="20"/>
      <c r="CA66" s="20"/>
      <c r="CB66" s="315"/>
      <c r="CC66" s="20"/>
      <c r="CD66" s="20"/>
      <c r="CE66" s="20"/>
      <c r="CF66" s="20"/>
      <c r="CG66" s="315"/>
      <c r="CH66" s="20"/>
      <c r="CI66" s="20"/>
      <c r="CJ66" s="20"/>
      <c r="CK66" s="20"/>
      <c r="CL66" s="315"/>
      <c r="CM66" s="20"/>
      <c r="CN66" s="20"/>
      <c r="CO66" s="20"/>
      <c r="CP66" s="20"/>
      <c r="CQ66" s="315"/>
      <c r="CR66" s="20"/>
      <c r="CS66" s="20"/>
      <c r="CT66" s="20"/>
      <c r="CU66" s="20"/>
      <c r="CV66" s="315"/>
      <c r="CW66" s="20"/>
      <c r="CX66" s="20"/>
      <c r="CY66" s="20"/>
      <c r="CZ66" s="20"/>
      <c r="DA66" s="315"/>
      <c r="DB66" s="20"/>
      <c r="DC66" s="20"/>
      <c r="DD66" s="20"/>
      <c r="DE66" s="20"/>
      <c r="DF66" s="315"/>
      <c r="DG66" s="20"/>
      <c r="DH66" s="20"/>
      <c r="DI66" s="20"/>
      <c r="DJ66" s="20"/>
      <c r="DK66" s="315"/>
      <c r="DL66" s="20"/>
      <c r="DM66" s="20"/>
      <c r="DN66" s="20"/>
      <c r="DO66" s="20"/>
      <c r="DP66" s="315"/>
      <c r="DQ66" s="20"/>
      <c r="DR66" s="20"/>
      <c r="DS66" s="20"/>
      <c r="DT66" s="20"/>
      <c r="DU66" s="315"/>
      <c r="DV66" s="20"/>
      <c r="DW66" s="20"/>
      <c r="DX66" s="20"/>
      <c r="DY66" s="20"/>
      <c r="DZ66" s="315"/>
      <c r="EA66" s="20"/>
      <c r="EB66" s="20"/>
      <c r="EC66" s="20"/>
      <c r="ED66" s="20"/>
      <c r="EE66" s="315"/>
      <c r="EF66" s="20"/>
      <c r="EG66" s="20"/>
      <c r="EH66" s="20"/>
      <c r="EI66" s="20"/>
      <c r="EJ66" s="315"/>
      <c r="EK66" s="20"/>
      <c r="EL66" s="20"/>
      <c r="EM66" s="20"/>
      <c r="EN66" s="20"/>
      <c r="EO66" s="151"/>
    </row>
    <row r="67" spans="4:145" ht="12.75" hidden="1" customHeight="1" x14ac:dyDescent="0.3">
      <c r="D67" s="151" t="s">
        <v>553</v>
      </c>
      <c r="E67" s="402"/>
      <c r="G67" s="20">
        <v>0</v>
      </c>
      <c r="H67" s="20"/>
      <c r="I67" s="20"/>
      <c r="J67" s="315"/>
      <c r="K67" s="20"/>
      <c r="L67" s="20">
        <v>0</v>
      </c>
      <c r="M67" s="20"/>
      <c r="N67" s="20"/>
      <c r="O67" s="315"/>
      <c r="P67" s="20"/>
      <c r="Q67" s="20">
        <v>0</v>
      </c>
      <c r="R67" s="20"/>
      <c r="S67" s="20"/>
      <c r="T67" s="315"/>
      <c r="U67" s="20"/>
      <c r="V67" s="20">
        <v>0</v>
      </c>
      <c r="W67" s="20"/>
      <c r="X67" s="20"/>
      <c r="Y67" s="315"/>
      <c r="Z67" s="20"/>
      <c r="AA67" s="20">
        <v>0</v>
      </c>
      <c r="AB67" s="20"/>
      <c r="AC67" s="20"/>
      <c r="AD67" s="315"/>
      <c r="AE67" s="20"/>
      <c r="AF67" s="20">
        <v>0</v>
      </c>
      <c r="AG67" s="20"/>
      <c r="AH67" s="20"/>
      <c r="AI67" s="315"/>
      <c r="AJ67" s="20"/>
      <c r="AK67" s="20">
        <v>0</v>
      </c>
      <c r="AL67" s="20"/>
      <c r="AM67" s="20"/>
      <c r="AN67" s="315"/>
      <c r="AO67" s="20"/>
      <c r="AP67" s="20">
        <v>0</v>
      </c>
      <c r="AQ67" s="20"/>
      <c r="AR67" s="20"/>
      <c r="AS67" s="315"/>
      <c r="AT67" s="20"/>
      <c r="AU67" s="20">
        <v>0</v>
      </c>
      <c r="AV67" s="20"/>
      <c r="AW67" s="20"/>
      <c r="AX67" s="315"/>
      <c r="AY67" s="20"/>
      <c r="AZ67" s="20">
        <v>0</v>
      </c>
      <c r="BA67" s="20"/>
      <c r="BB67" s="20"/>
      <c r="BC67" s="315"/>
      <c r="BD67" s="20"/>
      <c r="BE67" s="20">
        <v>0</v>
      </c>
      <c r="BF67" s="20"/>
      <c r="BG67" s="20"/>
      <c r="BH67" s="315"/>
      <c r="BI67" s="20"/>
      <c r="BJ67" s="20">
        <v>0</v>
      </c>
      <c r="BK67" s="20"/>
      <c r="BL67" s="20"/>
      <c r="BM67" s="315"/>
      <c r="BN67" s="20"/>
      <c r="BO67" s="20">
        <v>0</v>
      </c>
      <c r="BP67" s="20"/>
      <c r="BQ67" s="20"/>
      <c r="BR67" s="315"/>
      <c r="BS67" s="20"/>
      <c r="BT67" s="20">
        <v>0</v>
      </c>
      <c r="BU67" s="20"/>
      <c r="BV67" s="20"/>
      <c r="BW67" s="315"/>
      <c r="BX67" s="20"/>
      <c r="BY67" s="20">
        <v>0</v>
      </c>
      <c r="BZ67" s="20"/>
      <c r="CA67" s="20"/>
      <c r="CB67" s="315"/>
      <c r="CC67" s="20"/>
      <c r="CD67" s="20">
        <v>0</v>
      </c>
      <c r="CE67" s="20"/>
      <c r="CF67" s="20"/>
      <c r="CG67" s="315"/>
      <c r="CH67" s="20"/>
      <c r="CI67" s="20">
        <v>0</v>
      </c>
      <c r="CJ67" s="20"/>
      <c r="CK67" s="20"/>
      <c r="CL67" s="315"/>
      <c r="CM67" s="20"/>
      <c r="CN67" s="20">
        <v>0</v>
      </c>
      <c r="CO67" s="20"/>
      <c r="CP67" s="20"/>
      <c r="CQ67" s="315"/>
      <c r="CR67" s="20"/>
      <c r="CS67" s="20">
        <v>0</v>
      </c>
      <c r="CT67" s="20"/>
      <c r="CU67" s="20"/>
      <c r="CV67" s="315"/>
      <c r="CW67" s="20"/>
      <c r="CX67" s="20">
        <v>0</v>
      </c>
      <c r="CY67" s="20"/>
      <c r="CZ67" s="20"/>
      <c r="DA67" s="315"/>
      <c r="DB67" s="20"/>
      <c r="DC67" s="20">
        <v>0</v>
      </c>
      <c r="DD67" s="20"/>
      <c r="DE67" s="20"/>
      <c r="DF67" s="315"/>
      <c r="DG67" s="20"/>
      <c r="DH67" s="20">
        <v>0</v>
      </c>
      <c r="DI67" s="20"/>
      <c r="DJ67" s="20"/>
      <c r="DK67" s="315"/>
      <c r="DL67" s="20"/>
      <c r="DM67" s="20">
        <v>0</v>
      </c>
      <c r="DN67" s="20"/>
      <c r="DO67" s="20"/>
      <c r="DP67" s="315"/>
      <c r="DQ67" s="20"/>
      <c r="DR67" s="20">
        <v>0</v>
      </c>
      <c r="DS67" s="20"/>
      <c r="DT67" s="20"/>
      <c r="DU67" s="315"/>
      <c r="DV67" s="20"/>
      <c r="DW67" s="20">
        <v>0</v>
      </c>
      <c r="DX67" s="20"/>
      <c r="DY67" s="20"/>
      <c r="DZ67" s="315"/>
      <c r="EA67" s="20"/>
      <c r="EB67" s="20">
        <v>0</v>
      </c>
      <c r="EC67" s="20"/>
      <c r="ED67" s="20"/>
      <c r="EE67" s="315"/>
      <c r="EF67" s="20"/>
      <c r="EG67" s="20">
        <v>0</v>
      </c>
      <c r="EH67" s="20"/>
      <c r="EI67" s="20"/>
      <c r="EJ67" s="315"/>
      <c r="EK67" s="20"/>
      <c r="EL67" s="20">
        <v>0</v>
      </c>
      <c r="EM67" s="20"/>
      <c r="EN67" s="20"/>
      <c r="EO67" s="151"/>
    </row>
    <row r="68" spans="4:145" ht="12.75" hidden="1" customHeight="1" x14ac:dyDescent="0.3">
      <c r="D68" s="151" t="s">
        <v>416</v>
      </c>
      <c r="E68" s="402"/>
      <c r="F68" s="406"/>
      <c r="G68" s="474">
        <v>0</v>
      </c>
      <c r="H68" s="475"/>
      <c r="I68" s="20"/>
      <c r="J68" s="315"/>
      <c r="K68" s="476"/>
      <c r="L68" s="474">
        <v>0</v>
      </c>
      <c r="M68" s="475"/>
      <c r="N68" s="20"/>
      <c r="O68" s="315"/>
      <c r="P68" s="476"/>
      <c r="Q68" s="474">
        <v>0</v>
      </c>
      <c r="R68" s="475"/>
      <c r="S68" s="20"/>
      <c r="T68" s="315"/>
      <c r="U68" s="476"/>
      <c r="V68" s="474">
        <v>0</v>
      </c>
      <c r="W68" s="475"/>
      <c r="X68" s="20"/>
      <c r="Y68" s="315"/>
      <c r="Z68" s="476"/>
      <c r="AA68" s="474">
        <v>0</v>
      </c>
      <c r="AB68" s="475"/>
      <c r="AC68" s="20"/>
      <c r="AD68" s="315"/>
      <c r="AE68" s="476"/>
      <c r="AF68" s="474">
        <v>0</v>
      </c>
      <c r="AG68" s="475"/>
      <c r="AH68" s="20"/>
      <c r="AI68" s="315"/>
      <c r="AJ68" s="476"/>
      <c r="AK68" s="474">
        <v>0</v>
      </c>
      <c r="AL68" s="475"/>
      <c r="AM68" s="20"/>
      <c r="AN68" s="315"/>
      <c r="AO68" s="476"/>
      <c r="AP68" s="474">
        <v>0</v>
      </c>
      <c r="AQ68" s="475"/>
      <c r="AR68" s="20"/>
      <c r="AS68" s="315"/>
      <c r="AT68" s="476"/>
      <c r="AU68" s="474">
        <v>0</v>
      </c>
      <c r="AV68" s="475"/>
      <c r="AW68" s="20"/>
      <c r="AX68" s="315"/>
      <c r="AY68" s="476"/>
      <c r="AZ68" s="474">
        <v>0</v>
      </c>
      <c r="BA68" s="475"/>
      <c r="BB68" s="20"/>
      <c r="BC68" s="315"/>
      <c r="BD68" s="476"/>
      <c r="BE68" s="474">
        <v>0</v>
      </c>
      <c r="BF68" s="475"/>
      <c r="BG68" s="20"/>
      <c r="BH68" s="315"/>
      <c r="BI68" s="476"/>
      <c r="BJ68" s="474">
        <v>0</v>
      </c>
      <c r="BK68" s="475"/>
      <c r="BL68" s="20"/>
      <c r="BM68" s="315"/>
      <c r="BN68" s="476"/>
      <c r="BO68" s="474">
        <v>0</v>
      </c>
      <c r="BP68" s="475"/>
      <c r="BQ68" s="20"/>
      <c r="BR68" s="315"/>
      <c r="BS68" s="476"/>
      <c r="BT68" s="474">
        <v>0</v>
      </c>
      <c r="BU68" s="475"/>
      <c r="BV68" s="20"/>
      <c r="BW68" s="315"/>
      <c r="BX68" s="476"/>
      <c r="BY68" s="474">
        <v>0</v>
      </c>
      <c r="BZ68" s="475"/>
      <c r="CA68" s="20"/>
      <c r="CB68" s="315"/>
      <c r="CC68" s="476"/>
      <c r="CD68" s="474">
        <v>0</v>
      </c>
      <c r="CE68" s="475"/>
      <c r="CF68" s="20"/>
      <c r="CG68" s="315"/>
      <c r="CH68" s="476"/>
      <c r="CI68" s="474">
        <v>0</v>
      </c>
      <c r="CJ68" s="475"/>
      <c r="CK68" s="20"/>
      <c r="CL68" s="315"/>
      <c r="CM68" s="476"/>
      <c r="CN68" s="474">
        <v>0</v>
      </c>
      <c r="CO68" s="475"/>
      <c r="CP68" s="20"/>
      <c r="CQ68" s="315"/>
      <c r="CR68" s="476"/>
      <c r="CS68" s="474">
        <v>0</v>
      </c>
      <c r="CT68" s="475"/>
      <c r="CU68" s="20"/>
      <c r="CV68" s="315"/>
      <c r="CW68" s="476"/>
      <c r="CX68" s="474">
        <v>0</v>
      </c>
      <c r="CY68" s="475"/>
      <c r="CZ68" s="20"/>
      <c r="DA68" s="315"/>
      <c r="DB68" s="476"/>
      <c r="DC68" s="474">
        <v>0</v>
      </c>
      <c r="DD68" s="475"/>
      <c r="DE68" s="20"/>
      <c r="DF68" s="315"/>
      <c r="DG68" s="476"/>
      <c r="DH68" s="474">
        <v>0</v>
      </c>
      <c r="DI68" s="475"/>
      <c r="DJ68" s="20"/>
      <c r="DK68" s="315"/>
      <c r="DL68" s="476"/>
      <c r="DM68" s="474">
        <v>0</v>
      </c>
      <c r="DN68" s="475"/>
      <c r="DO68" s="20"/>
      <c r="DP68" s="315"/>
      <c r="DQ68" s="476"/>
      <c r="DR68" s="474">
        <v>0</v>
      </c>
      <c r="DS68" s="475"/>
      <c r="DT68" s="20"/>
      <c r="DU68" s="315"/>
      <c r="DV68" s="476"/>
      <c r="DW68" s="474">
        <v>0</v>
      </c>
      <c r="DX68" s="475"/>
      <c r="DY68" s="20"/>
      <c r="DZ68" s="315"/>
      <c r="EA68" s="476"/>
      <c r="EB68" s="474">
        <v>0</v>
      </c>
      <c r="EC68" s="475"/>
      <c r="ED68" s="20"/>
      <c r="EE68" s="315"/>
      <c r="EF68" s="476"/>
      <c r="EG68" s="474">
        <v>0</v>
      </c>
      <c r="EH68" s="475"/>
      <c r="EI68" s="20"/>
      <c r="EJ68" s="315"/>
      <c r="EK68" s="476"/>
      <c r="EL68" s="474">
        <v>0</v>
      </c>
      <c r="EM68" s="475"/>
      <c r="EN68" s="20"/>
      <c r="EO68" s="151"/>
    </row>
    <row r="69" spans="4:145" ht="12.75" hidden="1" customHeight="1" x14ac:dyDescent="0.3">
      <c r="D69" s="151" t="s">
        <v>419</v>
      </c>
      <c r="E69" s="402"/>
      <c r="F69" s="402"/>
      <c r="G69" s="20">
        <v>0</v>
      </c>
      <c r="H69" s="19"/>
      <c r="I69" s="20"/>
      <c r="J69" s="315"/>
      <c r="K69" s="315"/>
      <c r="L69" s="20">
        <v>0</v>
      </c>
      <c r="M69" s="19"/>
      <c r="N69" s="20"/>
      <c r="O69" s="315"/>
      <c r="P69" s="315"/>
      <c r="Q69" s="20">
        <v>0</v>
      </c>
      <c r="R69" s="19"/>
      <c r="S69" s="20"/>
      <c r="T69" s="315"/>
      <c r="U69" s="315"/>
      <c r="V69" s="20">
        <v>0</v>
      </c>
      <c r="W69" s="19"/>
      <c r="X69" s="20"/>
      <c r="Y69" s="315"/>
      <c r="Z69" s="315"/>
      <c r="AA69" s="20">
        <v>0</v>
      </c>
      <c r="AB69" s="19"/>
      <c r="AC69" s="20"/>
      <c r="AD69" s="315"/>
      <c r="AE69" s="315"/>
      <c r="AF69" s="20">
        <v>0</v>
      </c>
      <c r="AG69" s="19"/>
      <c r="AH69" s="20"/>
      <c r="AI69" s="315"/>
      <c r="AJ69" s="315"/>
      <c r="AK69" s="20">
        <v>0</v>
      </c>
      <c r="AL69" s="19"/>
      <c r="AM69" s="20"/>
      <c r="AN69" s="315"/>
      <c r="AO69" s="315"/>
      <c r="AP69" s="20">
        <v>0</v>
      </c>
      <c r="AQ69" s="19"/>
      <c r="AR69" s="20"/>
      <c r="AS69" s="315"/>
      <c r="AT69" s="315"/>
      <c r="AU69" s="20">
        <v>0</v>
      </c>
      <c r="AV69" s="19"/>
      <c r="AW69" s="20"/>
      <c r="AX69" s="315"/>
      <c r="AY69" s="315"/>
      <c r="AZ69" s="20">
        <v>0</v>
      </c>
      <c r="BA69" s="19"/>
      <c r="BB69" s="20"/>
      <c r="BC69" s="315"/>
      <c r="BD69" s="315"/>
      <c r="BE69" s="20">
        <v>0</v>
      </c>
      <c r="BF69" s="19"/>
      <c r="BG69" s="20"/>
      <c r="BH69" s="315"/>
      <c r="BI69" s="315"/>
      <c r="BJ69" s="20">
        <v>0</v>
      </c>
      <c r="BK69" s="19"/>
      <c r="BL69" s="20"/>
      <c r="BM69" s="315"/>
      <c r="BN69" s="315"/>
      <c r="BO69" s="20">
        <v>0</v>
      </c>
      <c r="BP69" s="19"/>
      <c r="BQ69" s="20"/>
      <c r="BR69" s="315"/>
      <c r="BS69" s="315"/>
      <c r="BT69" s="20">
        <v>0</v>
      </c>
      <c r="BU69" s="19"/>
      <c r="BV69" s="20"/>
      <c r="BW69" s="315"/>
      <c r="BX69" s="315"/>
      <c r="BY69" s="20">
        <v>0</v>
      </c>
      <c r="BZ69" s="19"/>
      <c r="CA69" s="20"/>
      <c r="CB69" s="315"/>
      <c r="CC69" s="315"/>
      <c r="CD69" s="20">
        <v>0</v>
      </c>
      <c r="CE69" s="19"/>
      <c r="CF69" s="20"/>
      <c r="CG69" s="315"/>
      <c r="CH69" s="315"/>
      <c r="CI69" s="20">
        <v>0</v>
      </c>
      <c r="CJ69" s="19"/>
      <c r="CK69" s="20"/>
      <c r="CL69" s="315"/>
      <c r="CM69" s="315"/>
      <c r="CN69" s="20">
        <v>0</v>
      </c>
      <c r="CO69" s="19"/>
      <c r="CP69" s="20"/>
      <c r="CQ69" s="315"/>
      <c r="CR69" s="315"/>
      <c r="CS69" s="20">
        <v>0</v>
      </c>
      <c r="CT69" s="19"/>
      <c r="CU69" s="20"/>
      <c r="CV69" s="315"/>
      <c r="CW69" s="315"/>
      <c r="CX69" s="20">
        <v>0</v>
      </c>
      <c r="CY69" s="19"/>
      <c r="CZ69" s="20"/>
      <c r="DA69" s="315"/>
      <c r="DB69" s="315"/>
      <c r="DC69" s="20">
        <v>0</v>
      </c>
      <c r="DD69" s="19"/>
      <c r="DE69" s="20"/>
      <c r="DF69" s="315"/>
      <c r="DG69" s="315"/>
      <c r="DH69" s="20">
        <v>0</v>
      </c>
      <c r="DI69" s="19"/>
      <c r="DJ69" s="20"/>
      <c r="DK69" s="315"/>
      <c r="DL69" s="315"/>
      <c r="DM69" s="20">
        <v>0</v>
      </c>
      <c r="DN69" s="19"/>
      <c r="DO69" s="20"/>
      <c r="DP69" s="315"/>
      <c r="DQ69" s="315"/>
      <c r="DR69" s="20">
        <v>0</v>
      </c>
      <c r="DS69" s="19"/>
      <c r="DT69" s="20"/>
      <c r="DU69" s="315"/>
      <c r="DV69" s="315"/>
      <c r="DW69" s="20">
        <v>0</v>
      </c>
      <c r="DX69" s="19"/>
      <c r="DY69" s="20"/>
      <c r="DZ69" s="315"/>
      <c r="EA69" s="315"/>
      <c r="EB69" s="20">
        <v>0</v>
      </c>
      <c r="EC69" s="19"/>
      <c r="ED69" s="20"/>
      <c r="EE69" s="315"/>
      <c r="EF69" s="315"/>
      <c r="EG69" s="20">
        <v>0</v>
      </c>
      <c r="EH69" s="19"/>
      <c r="EI69" s="20"/>
      <c r="EJ69" s="315"/>
      <c r="EK69" s="315"/>
      <c r="EL69" s="20">
        <v>0</v>
      </c>
      <c r="EM69" s="19"/>
      <c r="EN69" s="20"/>
      <c r="EO69" s="151"/>
    </row>
    <row r="70" spans="4:145" ht="12.75" hidden="1" customHeight="1" x14ac:dyDescent="0.3">
      <c r="D70" s="151" t="s">
        <v>436</v>
      </c>
      <c r="E70" s="402"/>
      <c r="F70" s="419"/>
      <c r="G70" s="6">
        <v>0</v>
      </c>
      <c r="H70" s="5"/>
      <c r="I70" s="20"/>
      <c r="J70" s="315"/>
      <c r="K70" s="483"/>
      <c r="L70" s="6">
        <v>0</v>
      </c>
      <c r="M70" s="5"/>
      <c r="N70" s="20"/>
      <c r="O70" s="315"/>
      <c r="P70" s="483"/>
      <c r="Q70" s="6">
        <v>0</v>
      </c>
      <c r="R70" s="5"/>
      <c r="S70" s="20"/>
      <c r="T70" s="315"/>
      <c r="U70" s="483"/>
      <c r="V70" s="6">
        <v>0</v>
      </c>
      <c r="W70" s="5"/>
      <c r="X70" s="20"/>
      <c r="Y70" s="315"/>
      <c r="Z70" s="483"/>
      <c r="AA70" s="6">
        <v>0</v>
      </c>
      <c r="AB70" s="5"/>
      <c r="AC70" s="20"/>
      <c r="AD70" s="315"/>
      <c r="AE70" s="483"/>
      <c r="AF70" s="6">
        <v>0</v>
      </c>
      <c r="AG70" s="5"/>
      <c r="AH70" s="20"/>
      <c r="AI70" s="315"/>
      <c r="AJ70" s="483"/>
      <c r="AK70" s="6">
        <v>0</v>
      </c>
      <c r="AL70" s="5"/>
      <c r="AM70" s="20"/>
      <c r="AN70" s="315"/>
      <c r="AO70" s="483"/>
      <c r="AP70" s="6">
        <v>0</v>
      </c>
      <c r="AQ70" s="5"/>
      <c r="AR70" s="20"/>
      <c r="AS70" s="315"/>
      <c r="AT70" s="483"/>
      <c r="AU70" s="6">
        <v>0</v>
      </c>
      <c r="AV70" s="5"/>
      <c r="AW70" s="20"/>
      <c r="AX70" s="315"/>
      <c r="AY70" s="483"/>
      <c r="AZ70" s="6">
        <v>0</v>
      </c>
      <c r="BA70" s="5"/>
      <c r="BB70" s="20"/>
      <c r="BC70" s="315"/>
      <c r="BD70" s="483"/>
      <c r="BE70" s="6">
        <v>0</v>
      </c>
      <c r="BF70" s="5"/>
      <c r="BG70" s="20"/>
      <c r="BH70" s="315"/>
      <c r="BI70" s="483"/>
      <c r="BJ70" s="6">
        <v>0</v>
      </c>
      <c r="BK70" s="5"/>
      <c r="BL70" s="20"/>
      <c r="BM70" s="315"/>
      <c r="BN70" s="483"/>
      <c r="BO70" s="6">
        <v>0</v>
      </c>
      <c r="BP70" s="5"/>
      <c r="BQ70" s="20"/>
      <c r="BR70" s="315"/>
      <c r="BS70" s="483"/>
      <c r="BT70" s="6">
        <v>0</v>
      </c>
      <c r="BU70" s="5"/>
      <c r="BV70" s="20"/>
      <c r="BW70" s="315"/>
      <c r="BX70" s="483"/>
      <c r="BY70" s="6">
        <v>0</v>
      </c>
      <c r="BZ70" s="5"/>
      <c r="CA70" s="20"/>
      <c r="CB70" s="315"/>
      <c r="CC70" s="483"/>
      <c r="CD70" s="6">
        <v>0</v>
      </c>
      <c r="CE70" s="5"/>
      <c r="CF70" s="20"/>
      <c r="CG70" s="315"/>
      <c r="CH70" s="483"/>
      <c r="CI70" s="6">
        <v>0</v>
      </c>
      <c r="CJ70" s="5"/>
      <c r="CK70" s="20"/>
      <c r="CL70" s="315"/>
      <c r="CM70" s="483"/>
      <c r="CN70" s="6">
        <v>0</v>
      </c>
      <c r="CO70" s="5"/>
      <c r="CP70" s="20"/>
      <c r="CQ70" s="315"/>
      <c r="CR70" s="483"/>
      <c r="CS70" s="6">
        <v>0</v>
      </c>
      <c r="CT70" s="5"/>
      <c r="CU70" s="20"/>
      <c r="CV70" s="315"/>
      <c r="CW70" s="483"/>
      <c r="CX70" s="6">
        <v>0</v>
      </c>
      <c r="CY70" s="5"/>
      <c r="CZ70" s="20"/>
      <c r="DA70" s="315"/>
      <c r="DB70" s="483"/>
      <c r="DC70" s="6">
        <v>0</v>
      </c>
      <c r="DD70" s="5"/>
      <c r="DE70" s="20"/>
      <c r="DF70" s="315"/>
      <c r="DG70" s="483"/>
      <c r="DH70" s="6">
        <v>0</v>
      </c>
      <c r="DI70" s="5"/>
      <c r="DJ70" s="20"/>
      <c r="DK70" s="315"/>
      <c r="DL70" s="483"/>
      <c r="DM70" s="6">
        <v>0</v>
      </c>
      <c r="DN70" s="5"/>
      <c r="DO70" s="20"/>
      <c r="DP70" s="315"/>
      <c r="DQ70" s="483"/>
      <c r="DR70" s="6">
        <v>0</v>
      </c>
      <c r="DS70" s="5"/>
      <c r="DT70" s="20"/>
      <c r="DU70" s="315"/>
      <c r="DV70" s="483"/>
      <c r="DW70" s="6">
        <v>0</v>
      </c>
      <c r="DX70" s="5"/>
      <c r="DY70" s="20"/>
      <c r="DZ70" s="315"/>
      <c r="EA70" s="483"/>
      <c r="EB70" s="6">
        <v>0</v>
      </c>
      <c r="EC70" s="5"/>
      <c r="ED70" s="20"/>
      <c r="EE70" s="315"/>
      <c r="EF70" s="483"/>
      <c r="EG70" s="6">
        <v>0</v>
      </c>
      <c r="EH70" s="5"/>
      <c r="EI70" s="20"/>
      <c r="EJ70" s="315"/>
      <c r="EK70" s="483"/>
      <c r="EL70" s="6">
        <v>0</v>
      </c>
      <c r="EM70" s="5"/>
      <c r="EN70" s="20"/>
      <c r="EO70" s="151"/>
    </row>
    <row r="71" spans="4:145" ht="12.75" hidden="1" customHeight="1" x14ac:dyDescent="0.3">
      <c r="D71" s="151"/>
      <c r="E71" s="402"/>
      <c r="G71" s="20"/>
      <c r="H71" s="20"/>
      <c r="I71" s="20"/>
      <c r="J71" s="315"/>
      <c r="K71" s="20"/>
      <c r="L71" s="20"/>
      <c r="M71" s="20"/>
      <c r="N71" s="20"/>
      <c r="O71" s="315"/>
      <c r="P71" s="20"/>
      <c r="Q71" s="20"/>
      <c r="R71" s="20"/>
      <c r="S71" s="20"/>
      <c r="T71" s="315"/>
      <c r="U71" s="20"/>
      <c r="V71" s="20"/>
      <c r="W71" s="20"/>
      <c r="X71" s="20"/>
      <c r="Y71" s="315"/>
      <c r="Z71" s="20"/>
      <c r="AA71" s="20"/>
      <c r="AB71" s="20"/>
      <c r="AC71" s="20"/>
      <c r="AD71" s="315"/>
      <c r="AE71" s="20"/>
      <c r="AF71" s="20"/>
      <c r="AG71" s="20"/>
      <c r="AH71" s="20"/>
      <c r="AI71" s="315"/>
      <c r="AJ71" s="20"/>
      <c r="AK71" s="20"/>
      <c r="AL71" s="20"/>
      <c r="AM71" s="20"/>
      <c r="AN71" s="315"/>
      <c r="AO71" s="20"/>
      <c r="AP71" s="20"/>
      <c r="AQ71" s="20"/>
      <c r="AR71" s="20"/>
      <c r="AS71" s="315"/>
      <c r="AT71" s="20"/>
      <c r="AU71" s="20"/>
      <c r="AV71" s="20"/>
      <c r="AW71" s="20"/>
      <c r="AX71" s="315"/>
      <c r="AY71" s="20"/>
      <c r="AZ71" s="20"/>
      <c r="BA71" s="20"/>
      <c r="BB71" s="20"/>
      <c r="BC71" s="315"/>
      <c r="BD71" s="20"/>
      <c r="BE71" s="20"/>
      <c r="BF71" s="20"/>
      <c r="BG71" s="20"/>
      <c r="BH71" s="315"/>
      <c r="BI71" s="20"/>
      <c r="BJ71" s="20"/>
      <c r="BK71" s="20"/>
      <c r="BL71" s="20"/>
      <c r="BM71" s="315"/>
      <c r="BN71" s="20"/>
      <c r="BO71" s="20"/>
      <c r="BP71" s="20"/>
      <c r="BQ71" s="20"/>
      <c r="BR71" s="315"/>
      <c r="BS71" s="20"/>
      <c r="BT71" s="20"/>
      <c r="BU71" s="20"/>
      <c r="BV71" s="20"/>
      <c r="BW71" s="315"/>
      <c r="BX71" s="20"/>
      <c r="BY71" s="20"/>
      <c r="BZ71" s="20"/>
      <c r="CA71" s="20"/>
      <c r="CB71" s="315"/>
      <c r="CC71" s="20"/>
      <c r="CD71" s="20"/>
      <c r="CE71" s="20"/>
      <c r="CF71" s="20"/>
      <c r="CG71" s="315"/>
      <c r="CH71" s="20"/>
      <c r="CI71" s="20"/>
      <c r="CJ71" s="20"/>
      <c r="CK71" s="20"/>
      <c r="CL71" s="315"/>
      <c r="CM71" s="20"/>
      <c r="CN71" s="20"/>
      <c r="CO71" s="20"/>
      <c r="CP71" s="20"/>
      <c r="CQ71" s="315"/>
      <c r="CR71" s="20"/>
      <c r="CS71" s="20"/>
      <c r="CT71" s="20"/>
      <c r="CU71" s="20"/>
      <c r="CV71" s="315"/>
      <c r="CW71" s="20"/>
      <c r="CX71" s="20"/>
      <c r="CY71" s="20"/>
      <c r="CZ71" s="20"/>
      <c r="DA71" s="315"/>
      <c r="DB71" s="20"/>
      <c r="DC71" s="20"/>
      <c r="DD71" s="20"/>
      <c r="DE71" s="20"/>
      <c r="DF71" s="315"/>
      <c r="DG71" s="20"/>
      <c r="DH71" s="20"/>
      <c r="DI71" s="20"/>
      <c r="DJ71" s="20"/>
      <c r="DK71" s="315"/>
      <c r="DL71" s="20"/>
      <c r="DM71" s="20"/>
      <c r="DN71" s="20"/>
      <c r="DO71" s="20"/>
      <c r="DP71" s="315"/>
      <c r="DQ71" s="20"/>
      <c r="DR71" s="20"/>
      <c r="DS71" s="20"/>
      <c r="DT71" s="20"/>
      <c r="DU71" s="315"/>
      <c r="DV71" s="20"/>
      <c r="DW71" s="20"/>
      <c r="DX71" s="20"/>
      <c r="DY71" s="20"/>
      <c r="DZ71" s="315"/>
      <c r="EA71" s="20"/>
      <c r="EB71" s="20"/>
      <c r="EC71" s="20"/>
      <c r="ED71" s="20"/>
      <c r="EE71" s="315"/>
      <c r="EF71" s="20"/>
      <c r="EG71" s="20"/>
      <c r="EH71" s="20"/>
      <c r="EI71" s="20"/>
      <c r="EJ71" s="315"/>
      <c r="EK71" s="20"/>
      <c r="EL71" s="20"/>
      <c r="EM71" s="20"/>
      <c r="EN71" s="20"/>
      <c r="EO71" s="151"/>
    </row>
    <row r="72" spans="4:145" ht="12.75" hidden="1" customHeight="1" x14ac:dyDescent="0.3">
      <c r="D72" s="151" t="s">
        <v>554</v>
      </c>
      <c r="E72" s="402"/>
      <c r="G72" s="20">
        <v>0</v>
      </c>
      <c r="H72" s="20"/>
      <c r="I72" s="20"/>
      <c r="J72" s="315"/>
      <c r="K72" s="20"/>
      <c r="L72" s="20">
        <v>0</v>
      </c>
      <c r="M72" s="20"/>
      <c r="N72" s="20"/>
      <c r="O72" s="315"/>
      <c r="P72" s="20"/>
      <c r="Q72" s="20">
        <v>0</v>
      </c>
      <c r="R72" s="20"/>
      <c r="S72" s="20"/>
      <c r="T72" s="315"/>
      <c r="U72" s="20"/>
      <c r="V72" s="20">
        <v>0</v>
      </c>
      <c r="W72" s="20"/>
      <c r="X72" s="20"/>
      <c r="Y72" s="315"/>
      <c r="Z72" s="20"/>
      <c r="AA72" s="20">
        <v>0</v>
      </c>
      <c r="AB72" s="20"/>
      <c r="AC72" s="20"/>
      <c r="AD72" s="315"/>
      <c r="AE72" s="20"/>
      <c r="AF72" s="20">
        <v>0</v>
      </c>
      <c r="AG72" s="20"/>
      <c r="AH72" s="20"/>
      <c r="AI72" s="315"/>
      <c r="AJ72" s="20"/>
      <c r="AK72" s="20">
        <v>0</v>
      </c>
      <c r="AL72" s="20"/>
      <c r="AM72" s="20"/>
      <c r="AN72" s="315"/>
      <c r="AO72" s="20"/>
      <c r="AP72" s="20">
        <v>0</v>
      </c>
      <c r="AQ72" s="20"/>
      <c r="AR72" s="20"/>
      <c r="AS72" s="315"/>
      <c r="AT72" s="20"/>
      <c r="AU72" s="20">
        <v>0</v>
      </c>
      <c r="AV72" s="20"/>
      <c r="AW72" s="20"/>
      <c r="AX72" s="315"/>
      <c r="AY72" s="20"/>
      <c r="AZ72" s="20">
        <v>0</v>
      </c>
      <c r="BA72" s="20"/>
      <c r="BB72" s="20"/>
      <c r="BC72" s="315"/>
      <c r="BD72" s="20"/>
      <c r="BE72" s="20">
        <v>0</v>
      </c>
      <c r="BF72" s="20"/>
      <c r="BG72" s="20"/>
      <c r="BH72" s="315"/>
      <c r="BI72" s="20"/>
      <c r="BJ72" s="20">
        <v>0</v>
      </c>
      <c r="BK72" s="20"/>
      <c r="BL72" s="20"/>
      <c r="BM72" s="315"/>
      <c r="BN72" s="20"/>
      <c r="BO72" s="20">
        <v>0</v>
      </c>
      <c r="BP72" s="20"/>
      <c r="BQ72" s="20"/>
      <c r="BR72" s="315"/>
      <c r="BS72" s="20"/>
      <c r="BT72" s="20">
        <v>0</v>
      </c>
      <c r="BU72" s="20"/>
      <c r="BV72" s="20"/>
      <c r="BW72" s="315"/>
      <c r="BX72" s="20"/>
      <c r="BY72" s="20">
        <v>0</v>
      </c>
      <c r="BZ72" s="20"/>
      <c r="CA72" s="20"/>
      <c r="CB72" s="315"/>
      <c r="CC72" s="20"/>
      <c r="CD72" s="20">
        <v>0</v>
      </c>
      <c r="CE72" s="20"/>
      <c r="CF72" s="20"/>
      <c r="CG72" s="315"/>
      <c r="CH72" s="20"/>
      <c r="CI72" s="20">
        <v>0</v>
      </c>
      <c r="CJ72" s="20"/>
      <c r="CK72" s="20"/>
      <c r="CL72" s="315"/>
      <c r="CM72" s="20"/>
      <c r="CN72" s="20">
        <v>0</v>
      </c>
      <c r="CO72" s="20"/>
      <c r="CP72" s="20"/>
      <c r="CQ72" s="315"/>
      <c r="CR72" s="20"/>
      <c r="CS72" s="20">
        <v>0</v>
      </c>
      <c r="CT72" s="20"/>
      <c r="CU72" s="20"/>
      <c r="CV72" s="315"/>
      <c r="CW72" s="20"/>
      <c r="CX72" s="20">
        <v>0</v>
      </c>
      <c r="CY72" s="20"/>
      <c r="CZ72" s="20"/>
      <c r="DA72" s="315"/>
      <c r="DB72" s="20"/>
      <c r="DC72" s="20">
        <v>0</v>
      </c>
      <c r="DD72" s="20"/>
      <c r="DE72" s="20"/>
      <c r="DF72" s="315"/>
      <c r="DG72" s="20"/>
      <c r="DH72" s="20">
        <v>0</v>
      </c>
      <c r="DI72" s="20"/>
      <c r="DJ72" s="20"/>
      <c r="DK72" s="315"/>
      <c r="DL72" s="20"/>
      <c r="DM72" s="20">
        <v>0</v>
      </c>
      <c r="DN72" s="20"/>
      <c r="DO72" s="20"/>
      <c r="DP72" s="315"/>
      <c r="DQ72" s="20"/>
      <c r="DR72" s="20">
        <v>0</v>
      </c>
      <c r="DS72" s="20"/>
      <c r="DT72" s="20"/>
      <c r="DU72" s="315"/>
      <c r="DV72" s="20"/>
      <c r="DW72" s="20">
        <v>0</v>
      </c>
      <c r="DX72" s="20"/>
      <c r="DY72" s="20"/>
      <c r="DZ72" s="315"/>
      <c r="EA72" s="20"/>
      <c r="EB72" s="20">
        <v>0</v>
      </c>
      <c r="EC72" s="20"/>
      <c r="ED72" s="20"/>
      <c r="EE72" s="315"/>
      <c r="EF72" s="20"/>
      <c r="EG72" s="20">
        <v>0</v>
      </c>
      <c r="EH72" s="20"/>
      <c r="EI72" s="20"/>
      <c r="EJ72" s="315"/>
      <c r="EK72" s="20"/>
      <c r="EL72" s="20">
        <v>0</v>
      </c>
      <c r="EM72" s="20"/>
      <c r="EN72" s="20"/>
      <c r="EO72" s="151"/>
    </row>
    <row r="73" spans="4:145" ht="12.75" hidden="1" customHeight="1" x14ac:dyDescent="0.3">
      <c r="D73" s="151" t="s">
        <v>416</v>
      </c>
      <c r="E73" s="402"/>
      <c r="F73" s="406"/>
      <c r="G73" s="474">
        <v>0</v>
      </c>
      <c r="H73" s="475"/>
      <c r="I73" s="20"/>
      <c r="J73" s="315"/>
      <c r="K73" s="476"/>
      <c r="L73" s="474">
        <v>0</v>
      </c>
      <c r="M73" s="475"/>
      <c r="N73" s="20"/>
      <c r="O73" s="315"/>
      <c r="P73" s="476"/>
      <c r="Q73" s="474">
        <v>0</v>
      </c>
      <c r="R73" s="475"/>
      <c r="S73" s="20"/>
      <c r="T73" s="315"/>
      <c r="U73" s="476"/>
      <c r="V73" s="474">
        <v>0</v>
      </c>
      <c r="W73" s="475"/>
      <c r="X73" s="20"/>
      <c r="Y73" s="315"/>
      <c r="Z73" s="476"/>
      <c r="AA73" s="474">
        <v>0</v>
      </c>
      <c r="AB73" s="475"/>
      <c r="AC73" s="20"/>
      <c r="AD73" s="315"/>
      <c r="AE73" s="476"/>
      <c r="AF73" s="474">
        <v>0</v>
      </c>
      <c r="AG73" s="475"/>
      <c r="AH73" s="20"/>
      <c r="AI73" s="315"/>
      <c r="AJ73" s="476"/>
      <c r="AK73" s="474">
        <v>0</v>
      </c>
      <c r="AL73" s="475"/>
      <c r="AM73" s="20"/>
      <c r="AN73" s="315"/>
      <c r="AO73" s="476"/>
      <c r="AP73" s="474">
        <v>0</v>
      </c>
      <c r="AQ73" s="475"/>
      <c r="AR73" s="20"/>
      <c r="AS73" s="315"/>
      <c r="AT73" s="476"/>
      <c r="AU73" s="474">
        <v>0</v>
      </c>
      <c r="AV73" s="475"/>
      <c r="AW73" s="20"/>
      <c r="AX73" s="315"/>
      <c r="AY73" s="476"/>
      <c r="AZ73" s="474">
        <v>0</v>
      </c>
      <c r="BA73" s="475"/>
      <c r="BB73" s="20"/>
      <c r="BC73" s="315"/>
      <c r="BD73" s="476"/>
      <c r="BE73" s="474">
        <v>0</v>
      </c>
      <c r="BF73" s="475"/>
      <c r="BG73" s="20"/>
      <c r="BH73" s="315"/>
      <c r="BI73" s="476"/>
      <c r="BJ73" s="474">
        <v>0</v>
      </c>
      <c r="BK73" s="475"/>
      <c r="BL73" s="20"/>
      <c r="BM73" s="315"/>
      <c r="BN73" s="476"/>
      <c r="BO73" s="474">
        <v>0</v>
      </c>
      <c r="BP73" s="475"/>
      <c r="BQ73" s="20"/>
      <c r="BR73" s="315"/>
      <c r="BS73" s="476"/>
      <c r="BT73" s="474">
        <v>0</v>
      </c>
      <c r="BU73" s="475"/>
      <c r="BV73" s="20"/>
      <c r="BW73" s="315"/>
      <c r="BX73" s="476"/>
      <c r="BY73" s="474">
        <v>0</v>
      </c>
      <c r="BZ73" s="475"/>
      <c r="CA73" s="20"/>
      <c r="CB73" s="315"/>
      <c r="CC73" s="476"/>
      <c r="CD73" s="474">
        <v>0</v>
      </c>
      <c r="CE73" s="475"/>
      <c r="CF73" s="20"/>
      <c r="CG73" s="315"/>
      <c r="CH73" s="476"/>
      <c r="CI73" s="474">
        <v>0</v>
      </c>
      <c r="CJ73" s="475"/>
      <c r="CK73" s="20"/>
      <c r="CL73" s="315"/>
      <c r="CM73" s="476"/>
      <c r="CN73" s="474">
        <v>0</v>
      </c>
      <c r="CO73" s="475"/>
      <c r="CP73" s="20"/>
      <c r="CQ73" s="315"/>
      <c r="CR73" s="476"/>
      <c r="CS73" s="474">
        <v>0</v>
      </c>
      <c r="CT73" s="475"/>
      <c r="CU73" s="20"/>
      <c r="CV73" s="315"/>
      <c r="CW73" s="476"/>
      <c r="CX73" s="474">
        <v>0</v>
      </c>
      <c r="CY73" s="475"/>
      <c r="CZ73" s="20"/>
      <c r="DA73" s="315"/>
      <c r="DB73" s="476"/>
      <c r="DC73" s="474">
        <v>0</v>
      </c>
      <c r="DD73" s="475"/>
      <c r="DE73" s="20"/>
      <c r="DF73" s="315"/>
      <c r="DG73" s="476"/>
      <c r="DH73" s="474">
        <v>0</v>
      </c>
      <c r="DI73" s="475"/>
      <c r="DJ73" s="20"/>
      <c r="DK73" s="315"/>
      <c r="DL73" s="476"/>
      <c r="DM73" s="474">
        <v>0</v>
      </c>
      <c r="DN73" s="475"/>
      <c r="DO73" s="20"/>
      <c r="DP73" s="315"/>
      <c r="DQ73" s="476"/>
      <c r="DR73" s="474">
        <v>0</v>
      </c>
      <c r="DS73" s="475"/>
      <c r="DT73" s="20"/>
      <c r="DU73" s="315"/>
      <c r="DV73" s="476"/>
      <c r="DW73" s="474">
        <v>0</v>
      </c>
      <c r="DX73" s="475"/>
      <c r="DY73" s="20"/>
      <c r="DZ73" s="315"/>
      <c r="EA73" s="476"/>
      <c r="EB73" s="474">
        <v>0</v>
      </c>
      <c r="EC73" s="475"/>
      <c r="ED73" s="20"/>
      <c r="EE73" s="315"/>
      <c r="EF73" s="476"/>
      <c r="EG73" s="474">
        <v>0</v>
      </c>
      <c r="EH73" s="475"/>
      <c r="EI73" s="20"/>
      <c r="EJ73" s="315"/>
      <c r="EK73" s="476"/>
      <c r="EL73" s="474">
        <v>0</v>
      </c>
      <c r="EM73" s="475"/>
      <c r="EN73" s="20"/>
      <c r="EO73" s="151"/>
    </row>
    <row r="74" spans="4:145" ht="12.75" hidden="1" customHeight="1" x14ac:dyDescent="0.3">
      <c r="D74" s="151" t="s">
        <v>419</v>
      </c>
      <c r="E74" s="402"/>
      <c r="F74" s="402"/>
      <c r="G74" s="20">
        <v>0</v>
      </c>
      <c r="H74" s="19"/>
      <c r="I74" s="20"/>
      <c r="J74" s="315"/>
      <c r="K74" s="315"/>
      <c r="L74" s="20">
        <v>0</v>
      </c>
      <c r="M74" s="19"/>
      <c r="N74" s="20"/>
      <c r="O74" s="315"/>
      <c r="P74" s="315"/>
      <c r="Q74" s="20">
        <v>0</v>
      </c>
      <c r="R74" s="19"/>
      <c r="S74" s="20"/>
      <c r="T74" s="315"/>
      <c r="U74" s="315"/>
      <c r="V74" s="20">
        <v>0</v>
      </c>
      <c r="W74" s="19"/>
      <c r="X74" s="20"/>
      <c r="Y74" s="315"/>
      <c r="Z74" s="315"/>
      <c r="AA74" s="20">
        <v>0</v>
      </c>
      <c r="AB74" s="19"/>
      <c r="AC74" s="20"/>
      <c r="AD74" s="315"/>
      <c r="AE74" s="315"/>
      <c r="AF74" s="20">
        <v>0</v>
      </c>
      <c r="AG74" s="19"/>
      <c r="AH74" s="20"/>
      <c r="AI74" s="315"/>
      <c r="AJ74" s="315"/>
      <c r="AK74" s="20">
        <v>0</v>
      </c>
      <c r="AL74" s="19"/>
      <c r="AM74" s="20"/>
      <c r="AN74" s="315"/>
      <c r="AO74" s="315"/>
      <c r="AP74" s="20">
        <v>0</v>
      </c>
      <c r="AQ74" s="19"/>
      <c r="AR74" s="20"/>
      <c r="AS74" s="315"/>
      <c r="AT74" s="315"/>
      <c r="AU74" s="20">
        <v>0</v>
      </c>
      <c r="AV74" s="19"/>
      <c r="AW74" s="20"/>
      <c r="AX74" s="315"/>
      <c r="AY74" s="315"/>
      <c r="AZ74" s="20">
        <v>0</v>
      </c>
      <c r="BA74" s="19"/>
      <c r="BB74" s="20"/>
      <c r="BC74" s="315"/>
      <c r="BD74" s="315"/>
      <c r="BE74" s="20">
        <v>0</v>
      </c>
      <c r="BF74" s="19"/>
      <c r="BG74" s="20"/>
      <c r="BH74" s="315"/>
      <c r="BI74" s="315"/>
      <c r="BJ74" s="20">
        <v>0</v>
      </c>
      <c r="BK74" s="19"/>
      <c r="BL74" s="20"/>
      <c r="BM74" s="315"/>
      <c r="BN74" s="315"/>
      <c r="BO74" s="20">
        <v>0</v>
      </c>
      <c r="BP74" s="19"/>
      <c r="BQ74" s="20"/>
      <c r="BR74" s="315"/>
      <c r="BS74" s="315"/>
      <c r="BT74" s="20">
        <v>0</v>
      </c>
      <c r="BU74" s="19"/>
      <c r="BV74" s="20"/>
      <c r="BW74" s="315"/>
      <c r="BX74" s="315"/>
      <c r="BY74" s="20">
        <v>0</v>
      </c>
      <c r="BZ74" s="19"/>
      <c r="CA74" s="20"/>
      <c r="CB74" s="315"/>
      <c r="CC74" s="315"/>
      <c r="CD74" s="20">
        <v>0</v>
      </c>
      <c r="CE74" s="19"/>
      <c r="CF74" s="20"/>
      <c r="CG74" s="315"/>
      <c r="CH74" s="315"/>
      <c r="CI74" s="20">
        <v>0</v>
      </c>
      <c r="CJ74" s="19"/>
      <c r="CK74" s="20"/>
      <c r="CL74" s="315"/>
      <c r="CM74" s="315"/>
      <c r="CN74" s="20">
        <v>0</v>
      </c>
      <c r="CO74" s="19"/>
      <c r="CP74" s="20"/>
      <c r="CQ74" s="315"/>
      <c r="CR74" s="315"/>
      <c r="CS74" s="20">
        <v>0</v>
      </c>
      <c r="CT74" s="19"/>
      <c r="CU74" s="20"/>
      <c r="CV74" s="315"/>
      <c r="CW74" s="315"/>
      <c r="CX74" s="20">
        <v>0</v>
      </c>
      <c r="CY74" s="19"/>
      <c r="CZ74" s="20"/>
      <c r="DA74" s="315"/>
      <c r="DB74" s="315"/>
      <c r="DC74" s="20">
        <v>0</v>
      </c>
      <c r="DD74" s="19"/>
      <c r="DE74" s="20"/>
      <c r="DF74" s="315"/>
      <c r="DG74" s="315"/>
      <c r="DH74" s="20">
        <v>0</v>
      </c>
      <c r="DI74" s="19"/>
      <c r="DJ74" s="20"/>
      <c r="DK74" s="315"/>
      <c r="DL74" s="315"/>
      <c r="DM74" s="20">
        <v>0</v>
      </c>
      <c r="DN74" s="19"/>
      <c r="DO74" s="20"/>
      <c r="DP74" s="315"/>
      <c r="DQ74" s="315"/>
      <c r="DR74" s="20">
        <v>0</v>
      </c>
      <c r="DS74" s="19"/>
      <c r="DT74" s="20"/>
      <c r="DU74" s="315"/>
      <c r="DV74" s="315"/>
      <c r="DW74" s="20">
        <v>0</v>
      </c>
      <c r="DX74" s="19"/>
      <c r="DY74" s="20"/>
      <c r="DZ74" s="315"/>
      <c r="EA74" s="315"/>
      <c r="EB74" s="20">
        <v>0</v>
      </c>
      <c r="EC74" s="19"/>
      <c r="ED74" s="20"/>
      <c r="EE74" s="315"/>
      <c r="EF74" s="315"/>
      <c r="EG74" s="20">
        <v>0</v>
      </c>
      <c r="EH74" s="19"/>
      <c r="EI74" s="20"/>
      <c r="EJ74" s="315"/>
      <c r="EK74" s="315"/>
      <c r="EL74" s="20">
        <v>0</v>
      </c>
      <c r="EM74" s="19"/>
      <c r="EN74" s="20"/>
      <c r="EO74" s="151"/>
    </row>
    <row r="75" spans="4:145" ht="12.75" hidden="1" customHeight="1" x14ac:dyDescent="0.3">
      <c r="D75" s="151" t="s">
        <v>436</v>
      </c>
      <c r="E75" s="402"/>
      <c r="F75" s="419"/>
      <c r="G75" s="6">
        <v>0</v>
      </c>
      <c r="H75" s="5"/>
      <c r="I75" s="20"/>
      <c r="J75" s="315"/>
      <c r="K75" s="483"/>
      <c r="L75" s="6">
        <v>0</v>
      </c>
      <c r="M75" s="5"/>
      <c r="N75" s="20"/>
      <c r="O75" s="315"/>
      <c r="P75" s="483"/>
      <c r="Q75" s="6">
        <v>0</v>
      </c>
      <c r="R75" s="5"/>
      <c r="S75" s="20"/>
      <c r="T75" s="315"/>
      <c r="U75" s="483"/>
      <c r="V75" s="6">
        <v>0</v>
      </c>
      <c r="W75" s="5"/>
      <c r="X75" s="20"/>
      <c r="Y75" s="315"/>
      <c r="Z75" s="483"/>
      <c r="AA75" s="6">
        <v>0</v>
      </c>
      <c r="AB75" s="5"/>
      <c r="AC75" s="20"/>
      <c r="AD75" s="315"/>
      <c r="AE75" s="483"/>
      <c r="AF75" s="6">
        <v>0</v>
      </c>
      <c r="AG75" s="5"/>
      <c r="AH75" s="20"/>
      <c r="AI75" s="315"/>
      <c r="AJ75" s="483"/>
      <c r="AK75" s="6">
        <v>0</v>
      </c>
      <c r="AL75" s="5"/>
      <c r="AM75" s="20"/>
      <c r="AN75" s="315"/>
      <c r="AO75" s="483"/>
      <c r="AP75" s="6">
        <v>0</v>
      </c>
      <c r="AQ75" s="5"/>
      <c r="AR75" s="20"/>
      <c r="AS75" s="315"/>
      <c r="AT75" s="483"/>
      <c r="AU75" s="6">
        <v>0</v>
      </c>
      <c r="AV75" s="5"/>
      <c r="AW75" s="20"/>
      <c r="AX75" s="315"/>
      <c r="AY75" s="483"/>
      <c r="AZ75" s="6">
        <v>0</v>
      </c>
      <c r="BA75" s="5"/>
      <c r="BB75" s="20"/>
      <c r="BC75" s="315"/>
      <c r="BD75" s="483"/>
      <c r="BE75" s="6">
        <v>0</v>
      </c>
      <c r="BF75" s="5"/>
      <c r="BG75" s="20"/>
      <c r="BH75" s="315"/>
      <c r="BI75" s="483"/>
      <c r="BJ75" s="6">
        <v>0</v>
      </c>
      <c r="BK75" s="5"/>
      <c r="BL75" s="20"/>
      <c r="BM75" s="315"/>
      <c r="BN75" s="483"/>
      <c r="BO75" s="6">
        <v>0</v>
      </c>
      <c r="BP75" s="5"/>
      <c r="BQ75" s="20"/>
      <c r="BR75" s="315"/>
      <c r="BS75" s="483"/>
      <c r="BT75" s="6">
        <v>0</v>
      </c>
      <c r="BU75" s="5"/>
      <c r="BV75" s="20"/>
      <c r="BW75" s="315"/>
      <c r="BX75" s="483"/>
      <c r="BY75" s="6">
        <v>0</v>
      </c>
      <c r="BZ75" s="5"/>
      <c r="CA75" s="20"/>
      <c r="CB75" s="315"/>
      <c r="CC75" s="483"/>
      <c r="CD75" s="6">
        <v>0</v>
      </c>
      <c r="CE75" s="5"/>
      <c r="CF75" s="20"/>
      <c r="CG75" s="315"/>
      <c r="CH75" s="483"/>
      <c r="CI75" s="6">
        <v>0</v>
      </c>
      <c r="CJ75" s="5"/>
      <c r="CK75" s="20"/>
      <c r="CL75" s="315"/>
      <c r="CM75" s="483"/>
      <c r="CN75" s="6">
        <v>0</v>
      </c>
      <c r="CO75" s="5"/>
      <c r="CP75" s="20"/>
      <c r="CQ75" s="315"/>
      <c r="CR75" s="483"/>
      <c r="CS75" s="6">
        <v>0</v>
      </c>
      <c r="CT75" s="5"/>
      <c r="CU75" s="20"/>
      <c r="CV75" s="315"/>
      <c r="CW75" s="483"/>
      <c r="CX75" s="6">
        <v>0</v>
      </c>
      <c r="CY75" s="5"/>
      <c r="CZ75" s="20"/>
      <c r="DA75" s="315"/>
      <c r="DB75" s="483"/>
      <c r="DC75" s="6">
        <v>0</v>
      </c>
      <c r="DD75" s="5"/>
      <c r="DE75" s="20"/>
      <c r="DF75" s="315"/>
      <c r="DG75" s="483"/>
      <c r="DH75" s="6">
        <v>0</v>
      </c>
      <c r="DI75" s="5"/>
      <c r="DJ75" s="20"/>
      <c r="DK75" s="315"/>
      <c r="DL75" s="483"/>
      <c r="DM75" s="6">
        <v>0</v>
      </c>
      <c r="DN75" s="5"/>
      <c r="DO75" s="20"/>
      <c r="DP75" s="315"/>
      <c r="DQ75" s="483"/>
      <c r="DR75" s="6">
        <v>0</v>
      </c>
      <c r="DS75" s="5"/>
      <c r="DT75" s="20"/>
      <c r="DU75" s="315"/>
      <c r="DV75" s="483"/>
      <c r="DW75" s="6">
        <v>0</v>
      </c>
      <c r="DX75" s="5"/>
      <c r="DY75" s="20"/>
      <c r="DZ75" s="315"/>
      <c r="EA75" s="483"/>
      <c r="EB75" s="6">
        <v>0</v>
      </c>
      <c r="EC75" s="5"/>
      <c r="ED75" s="20"/>
      <c r="EE75" s="315"/>
      <c r="EF75" s="483"/>
      <c r="EG75" s="6">
        <v>0</v>
      </c>
      <c r="EH75" s="5"/>
      <c r="EI75" s="20"/>
      <c r="EJ75" s="315"/>
      <c r="EK75" s="483"/>
      <c r="EL75" s="6">
        <v>0</v>
      </c>
      <c r="EM75" s="5"/>
      <c r="EN75" s="20"/>
      <c r="EO75" s="151"/>
    </row>
    <row r="76" spans="4:145" ht="12.75" hidden="1" customHeight="1" x14ac:dyDescent="0.3">
      <c r="D76" s="151"/>
      <c r="E76" s="402"/>
      <c r="G76" s="20"/>
      <c r="H76" s="20"/>
      <c r="I76" s="20"/>
      <c r="J76" s="315"/>
      <c r="K76" s="20"/>
      <c r="L76" s="20"/>
      <c r="M76" s="20"/>
      <c r="N76" s="20"/>
      <c r="O76" s="315"/>
      <c r="P76" s="20"/>
      <c r="Q76" s="20"/>
      <c r="R76" s="20"/>
      <c r="S76" s="20"/>
      <c r="T76" s="315"/>
      <c r="U76" s="20"/>
      <c r="V76" s="20"/>
      <c r="W76" s="20"/>
      <c r="X76" s="20"/>
      <c r="Y76" s="315"/>
      <c r="Z76" s="20"/>
      <c r="AA76" s="20"/>
      <c r="AB76" s="20"/>
      <c r="AC76" s="20"/>
      <c r="AD76" s="315"/>
      <c r="AE76" s="20"/>
      <c r="AF76" s="20"/>
      <c r="AG76" s="20"/>
      <c r="AH76" s="20"/>
      <c r="AI76" s="315"/>
      <c r="AJ76" s="20"/>
      <c r="AK76" s="20"/>
      <c r="AL76" s="20"/>
      <c r="AM76" s="20"/>
      <c r="AN76" s="315"/>
      <c r="AO76" s="20"/>
      <c r="AP76" s="20"/>
      <c r="AQ76" s="20"/>
      <c r="AR76" s="20"/>
      <c r="AS76" s="315"/>
      <c r="AT76" s="20"/>
      <c r="AU76" s="20"/>
      <c r="AV76" s="20"/>
      <c r="AW76" s="20"/>
      <c r="AX76" s="315"/>
      <c r="AY76" s="20"/>
      <c r="AZ76" s="20"/>
      <c r="BA76" s="20"/>
      <c r="BB76" s="20"/>
      <c r="BC76" s="315"/>
      <c r="BD76" s="20"/>
      <c r="BE76" s="20"/>
      <c r="BF76" s="20"/>
      <c r="BG76" s="20"/>
      <c r="BH76" s="315"/>
      <c r="BI76" s="20"/>
      <c r="BJ76" s="20"/>
      <c r="BK76" s="20"/>
      <c r="BL76" s="20"/>
      <c r="BM76" s="315"/>
      <c r="BN76" s="20"/>
      <c r="BO76" s="20"/>
      <c r="BP76" s="20"/>
      <c r="BQ76" s="20"/>
      <c r="BR76" s="315"/>
      <c r="BS76" s="20"/>
      <c r="BT76" s="20"/>
      <c r="BU76" s="20"/>
      <c r="BV76" s="20"/>
      <c r="BW76" s="315"/>
      <c r="BX76" s="20"/>
      <c r="BY76" s="20"/>
      <c r="BZ76" s="20"/>
      <c r="CA76" s="20"/>
      <c r="CB76" s="315"/>
      <c r="CC76" s="20"/>
      <c r="CD76" s="20"/>
      <c r="CE76" s="20"/>
      <c r="CF76" s="20"/>
      <c r="CG76" s="315"/>
      <c r="CH76" s="20"/>
      <c r="CI76" s="20"/>
      <c r="CJ76" s="20"/>
      <c r="CK76" s="20"/>
      <c r="CL76" s="315"/>
      <c r="CM76" s="20"/>
      <c r="CN76" s="20"/>
      <c r="CO76" s="20"/>
      <c r="CP76" s="20"/>
      <c r="CQ76" s="315"/>
      <c r="CR76" s="20"/>
      <c r="CS76" s="20"/>
      <c r="CT76" s="20"/>
      <c r="CU76" s="20"/>
      <c r="CV76" s="315"/>
      <c r="CW76" s="20"/>
      <c r="CX76" s="20"/>
      <c r="CY76" s="20"/>
      <c r="CZ76" s="20"/>
      <c r="DA76" s="315"/>
      <c r="DB76" s="20"/>
      <c r="DC76" s="20"/>
      <c r="DD76" s="20"/>
      <c r="DE76" s="20"/>
      <c r="DF76" s="315"/>
      <c r="DG76" s="20"/>
      <c r="DH76" s="20"/>
      <c r="DI76" s="20"/>
      <c r="DJ76" s="20"/>
      <c r="DK76" s="315"/>
      <c r="DL76" s="20"/>
      <c r="DM76" s="20"/>
      <c r="DN76" s="20"/>
      <c r="DO76" s="20"/>
      <c r="DP76" s="315"/>
      <c r="DQ76" s="20"/>
      <c r="DR76" s="20"/>
      <c r="DS76" s="20"/>
      <c r="DT76" s="20"/>
      <c r="DU76" s="315"/>
      <c r="DV76" s="20"/>
      <c r="DW76" s="20"/>
      <c r="DX76" s="20"/>
      <c r="DY76" s="20"/>
      <c r="DZ76" s="315"/>
      <c r="EA76" s="20"/>
      <c r="EB76" s="20"/>
      <c r="EC76" s="20"/>
      <c r="ED76" s="20"/>
      <c r="EE76" s="315"/>
      <c r="EF76" s="20"/>
      <c r="EG76" s="20"/>
      <c r="EH76" s="20"/>
      <c r="EI76" s="20"/>
      <c r="EJ76" s="315"/>
      <c r="EK76" s="20"/>
      <c r="EL76" s="20"/>
      <c r="EM76" s="20"/>
      <c r="EN76" s="20"/>
      <c r="EO76" s="151"/>
    </row>
    <row r="77" spans="4:145" ht="12.75" hidden="1" customHeight="1" x14ac:dyDescent="0.3">
      <c r="D77" s="151" t="s">
        <v>555</v>
      </c>
      <c r="E77" s="402"/>
      <c r="G77" s="20">
        <v>0</v>
      </c>
      <c r="H77" s="20"/>
      <c r="I77" s="20"/>
      <c r="J77" s="315"/>
      <c r="K77" s="20"/>
      <c r="L77" s="20">
        <v>0</v>
      </c>
      <c r="M77" s="20"/>
      <c r="N77" s="20"/>
      <c r="O77" s="315"/>
      <c r="P77" s="20"/>
      <c r="Q77" s="20">
        <v>0</v>
      </c>
      <c r="R77" s="20"/>
      <c r="S77" s="20"/>
      <c r="T77" s="315"/>
      <c r="U77" s="20"/>
      <c r="V77" s="20">
        <v>0</v>
      </c>
      <c r="W77" s="20"/>
      <c r="X77" s="20"/>
      <c r="Y77" s="315"/>
      <c r="Z77" s="20"/>
      <c r="AA77" s="20">
        <v>0</v>
      </c>
      <c r="AB77" s="20"/>
      <c r="AC77" s="20"/>
      <c r="AD77" s="315"/>
      <c r="AE77" s="20"/>
      <c r="AF77" s="20">
        <v>0</v>
      </c>
      <c r="AG77" s="20"/>
      <c r="AH77" s="20"/>
      <c r="AI77" s="315"/>
      <c r="AJ77" s="20"/>
      <c r="AK77" s="20">
        <v>0</v>
      </c>
      <c r="AL77" s="20"/>
      <c r="AM77" s="20"/>
      <c r="AN77" s="315"/>
      <c r="AO77" s="20"/>
      <c r="AP77" s="20">
        <v>0</v>
      </c>
      <c r="AQ77" s="20"/>
      <c r="AR77" s="20"/>
      <c r="AS77" s="315"/>
      <c r="AT77" s="20"/>
      <c r="AU77" s="20">
        <v>0</v>
      </c>
      <c r="AV77" s="20"/>
      <c r="AW77" s="20"/>
      <c r="AX77" s="315"/>
      <c r="AY77" s="20"/>
      <c r="AZ77" s="20">
        <v>0</v>
      </c>
      <c r="BA77" s="20"/>
      <c r="BB77" s="20"/>
      <c r="BC77" s="315"/>
      <c r="BD77" s="20"/>
      <c r="BE77" s="20">
        <v>0</v>
      </c>
      <c r="BF77" s="20"/>
      <c r="BG77" s="20"/>
      <c r="BH77" s="315"/>
      <c r="BI77" s="20"/>
      <c r="BJ77" s="20">
        <v>0</v>
      </c>
      <c r="BK77" s="20"/>
      <c r="BL77" s="20"/>
      <c r="BM77" s="315"/>
      <c r="BN77" s="20"/>
      <c r="BO77" s="20">
        <v>0</v>
      </c>
      <c r="BP77" s="20"/>
      <c r="BQ77" s="20"/>
      <c r="BR77" s="315"/>
      <c r="BS77" s="20"/>
      <c r="BT77" s="20">
        <v>0</v>
      </c>
      <c r="BU77" s="20"/>
      <c r="BV77" s="20"/>
      <c r="BW77" s="315"/>
      <c r="BX77" s="20"/>
      <c r="BY77" s="20">
        <v>0</v>
      </c>
      <c r="BZ77" s="20"/>
      <c r="CA77" s="20"/>
      <c r="CB77" s="315"/>
      <c r="CC77" s="20"/>
      <c r="CD77" s="20">
        <v>0</v>
      </c>
      <c r="CE77" s="20"/>
      <c r="CF77" s="20"/>
      <c r="CG77" s="315"/>
      <c r="CH77" s="20"/>
      <c r="CI77" s="20">
        <v>0</v>
      </c>
      <c r="CJ77" s="20"/>
      <c r="CK77" s="20"/>
      <c r="CL77" s="315"/>
      <c r="CM77" s="20"/>
      <c r="CN77" s="20">
        <v>0</v>
      </c>
      <c r="CO77" s="20"/>
      <c r="CP77" s="20"/>
      <c r="CQ77" s="315"/>
      <c r="CR77" s="20"/>
      <c r="CS77" s="20">
        <v>0</v>
      </c>
      <c r="CT77" s="20"/>
      <c r="CU77" s="20"/>
      <c r="CV77" s="315"/>
      <c r="CW77" s="20"/>
      <c r="CX77" s="20">
        <v>0</v>
      </c>
      <c r="CY77" s="20"/>
      <c r="CZ77" s="20"/>
      <c r="DA77" s="315"/>
      <c r="DB77" s="20"/>
      <c r="DC77" s="20">
        <v>0</v>
      </c>
      <c r="DD77" s="20"/>
      <c r="DE77" s="20"/>
      <c r="DF77" s="315"/>
      <c r="DG77" s="20"/>
      <c r="DH77" s="20">
        <v>0</v>
      </c>
      <c r="DI77" s="20"/>
      <c r="DJ77" s="20"/>
      <c r="DK77" s="315"/>
      <c r="DL77" s="20"/>
      <c r="DM77" s="20">
        <v>0</v>
      </c>
      <c r="DN77" s="20"/>
      <c r="DO77" s="20"/>
      <c r="DP77" s="315"/>
      <c r="DQ77" s="20"/>
      <c r="DR77" s="20">
        <v>0</v>
      </c>
      <c r="DS77" s="20"/>
      <c r="DT77" s="20"/>
      <c r="DU77" s="315"/>
      <c r="DV77" s="20"/>
      <c r="DW77" s="20">
        <v>0</v>
      </c>
      <c r="DX77" s="20"/>
      <c r="DY77" s="20"/>
      <c r="DZ77" s="315"/>
      <c r="EA77" s="20"/>
      <c r="EB77" s="20">
        <v>0</v>
      </c>
      <c r="EC77" s="20"/>
      <c r="ED77" s="20"/>
      <c r="EE77" s="315"/>
      <c r="EF77" s="20"/>
      <c r="EG77" s="20">
        <v>0</v>
      </c>
      <c r="EH77" s="20"/>
      <c r="EI77" s="20"/>
      <c r="EJ77" s="315"/>
      <c r="EK77" s="20"/>
      <c r="EL77" s="20">
        <v>0</v>
      </c>
      <c r="EM77" s="20"/>
      <c r="EN77" s="20"/>
      <c r="EO77" s="151"/>
    </row>
    <row r="78" spans="4:145" ht="12.75" hidden="1" customHeight="1" x14ac:dyDescent="0.3">
      <c r="D78" s="151" t="s">
        <v>416</v>
      </c>
      <c r="E78" s="402"/>
      <c r="F78" s="406"/>
      <c r="G78" s="474">
        <v>0</v>
      </c>
      <c r="H78" s="475"/>
      <c r="I78" s="20"/>
      <c r="J78" s="315"/>
      <c r="K78" s="476"/>
      <c r="L78" s="474">
        <v>0</v>
      </c>
      <c r="M78" s="475"/>
      <c r="N78" s="20"/>
      <c r="O78" s="315"/>
      <c r="P78" s="476"/>
      <c r="Q78" s="474">
        <v>0</v>
      </c>
      <c r="R78" s="475"/>
      <c r="S78" s="20"/>
      <c r="T78" s="315"/>
      <c r="U78" s="476"/>
      <c r="V78" s="474">
        <v>0</v>
      </c>
      <c r="W78" s="475"/>
      <c r="X78" s="20"/>
      <c r="Y78" s="315"/>
      <c r="Z78" s="476"/>
      <c r="AA78" s="474">
        <v>0</v>
      </c>
      <c r="AB78" s="475"/>
      <c r="AC78" s="20"/>
      <c r="AD78" s="315"/>
      <c r="AE78" s="476"/>
      <c r="AF78" s="474">
        <v>0</v>
      </c>
      <c r="AG78" s="475"/>
      <c r="AH78" s="20"/>
      <c r="AI78" s="315"/>
      <c r="AJ78" s="476"/>
      <c r="AK78" s="474">
        <v>0</v>
      </c>
      <c r="AL78" s="475"/>
      <c r="AM78" s="20"/>
      <c r="AN78" s="315"/>
      <c r="AO78" s="476"/>
      <c r="AP78" s="474">
        <v>0</v>
      </c>
      <c r="AQ78" s="475"/>
      <c r="AR78" s="20"/>
      <c r="AS78" s="315"/>
      <c r="AT78" s="476"/>
      <c r="AU78" s="474">
        <v>0</v>
      </c>
      <c r="AV78" s="475"/>
      <c r="AW78" s="20"/>
      <c r="AX78" s="315"/>
      <c r="AY78" s="476"/>
      <c r="AZ78" s="474">
        <v>0</v>
      </c>
      <c r="BA78" s="475"/>
      <c r="BB78" s="20"/>
      <c r="BC78" s="315"/>
      <c r="BD78" s="476"/>
      <c r="BE78" s="474">
        <v>0</v>
      </c>
      <c r="BF78" s="475"/>
      <c r="BG78" s="20"/>
      <c r="BH78" s="315"/>
      <c r="BI78" s="476"/>
      <c r="BJ78" s="474">
        <v>0</v>
      </c>
      <c r="BK78" s="475"/>
      <c r="BL78" s="20"/>
      <c r="BM78" s="315"/>
      <c r="BN78" s="476"/>
      <c r="BO78" s="474">
        <v>0</v>
      </c>
      <c r="BP78" s="475"/>
      <c r="BQ78" s="20"/>
      <c r="BR78" s="315"/>
      <c r="BS78" s="476"/>
      <c r="BT78" s="474">
        <v>0</v>
      </c>
      <c r="BU78" s="475"/>
      <c r="BV78" s="20"/>
      <c r="BW78" s="315"/>
      <c r="BX78" s="476"/>
      <c r="BY78" s="474">
        <v>0</v>
      </c>
      <c r="BZ78" s="475"/>
      <c r="CA78" s="20"/>
      <c r="CB78" s="315"/>
      <c r="CC78" s="476"/>
      <c r="CD78" s="474">
        <v>0</v>
      </c>
      <c r="CE78" s="475"/>
      <c r="CF78" s="20"/>
      <c r="CG78" s="315"/>
      <c r="CH78" s="476"/>
      <c r="CI78" s="474">
        <v>0</v>
      </c>
      <c r="CJ78" s="475"/>
      <c r="CK78" s="20"/>
      <c r="CL78" s="315"/>
      <c r="CM78" s="476"/>
      <c r="CN78" s="474">
        <v>0</v>
      </c>
      <c r="CO78" s="475"/>
      <c r="CP78" s="20"/>
      <c r="CQ78" s="315"/>
      <c r="CR78" s="476"/>
      <c r="CS78" s="474">
        <v>0</v>
      </c>
      <c r="CT78" s="475"/>
      <c r="CU78" s="20"/>
      <c r="CV78" s="315"/>
      <c r="CW78" s="476"/>
      <c r="CX78" s="474">
        <v>0</v>
      </c>
      <c r="CY78" s="475"/>
      <c r="CZ78" s="20"/>
      <c r="DA78" s="315"/>
      <c r="DB78" s="476"/>
      <c r="DC78" s="474">
        <v>0</v>
      </c>
      <c r="DD78" s="475"/>
      <c r="DE78" s="20"/>
      <c r="DF78" s="315"/>
      <c r="DG78" s="476"/>
      <c r="DH78" s="474">
        <v>0</v>
      </c>
      <c r="DI78" s="475"/>
      <c r="DJ78" s="20"/>
      <c r="DK78" s="315"/>
      <c r="DL78" s="476"/>
      <c r="DM78" s="474">
        <v>0</v>
      </c>
      <c r="DN78" s="475"/>
      <c r="DO78" s="20"/>
      <c r="DP78" s="315"/>
      <c r="DQ78" s="476"/>
      <c r="DR78" s="474">
        <v>0</v>
      </c>
      <c r="DS78" s="475"/>
      <c r="DT78" s="20"/>
      <c r="DU78" s="315"/>
      <c r="DV78" s="476"/>
      <c r="DW78" s="474">
        <v>0</v>
      </c>
      <c r="DX78" s="475"/>
      <c r="DY78" s="20"/>
      <c r="DZ78" s="315"/>
      <c r="EA78" s="476"/>
      <c r="EB78" s="474">
        <v>0</v>
      </c>
      <c r="EC78" s="475"/>
      <c r="ED78" s="20"/>
      <c r="EE78" s="315"/>
      <c r="EF78" s="476"/>
      <c r="EG78" s="474">
        <v>0</v>
      </c>
      <c r="EH78" s="475"/>
      <c r="EI78" s="20"/>
      <c r="EJ78" s="315"/>
      <c r="EK78" s="476"/>
      <c r="EL78" s="474">
        <v>0</v>
      </c>
      <c r="EM78" s="475"/>
      <c r="EN78" s="20"/>
      <c r="EO78" s="151"/>
    </row>
    <row r="79" spans="4:145" ht="12.75" hidden="1" customHeight="1" x14ac:dyDescent="0.3">
      <c r="D79" s="151" t="s">
        <v>419</v>
      </c>
      <c r="E79" s="402"/>
      <c r="F79" s="402"/>
      <c r="G79" s="20">
        <v>0</v>
      </c>
      <c r="H79" s="19"/>
      <c r="I79" s="20"/>
      <c r="J79" s="315"/>
      <c r="K79" s="315"/>
      <c r="L79" s="20">
        <v>0</v>
      </c>
      <c r="M79" s="19"/>
      <c r="N79" s="20"/>
      <c r="O79" s="315"/>
      <c r="P79" s="315"/>
      <c r="Q79" s="20">
        <v>0</v>
      </c>
      <c r="R79" s="19"/>
      <c r="S79" s="20"/>
      <c r="T79" s="315"/>
      <c r="U79" s="315"/>
      <c r="V79" s="20">
        <v>0</v>
      </c>
      <c r="W79" s="19"/>
      <c r="X79" s="20"/>
      <c r="Y79" s="315"/>
      <c r="Z79" s="315"/>
      <c r="AA79" s="20">
        <v>0</v>
      </c>
      <c r="AB79" s="19"/>
      <c r="AC79" s="20"/>
      <c r="AD79" s="315"/>
      <c r="AE79" s="315"/>
      <c r="AF79" s="20">
        <v>0</v>
      </c>
      <c r="AG79" s="19"/>
      <c r="AH79" s="20"/>
      <c r="AI79" s="315"/>
      <c r="AJ79" s="315"/>
      <c r="AK79" s="20">
        <v>0</v>
      </c>
      <c r="AL79" s="19"/>
      <c r="AM79" s="20"/>
      <c r="AN79" s="315"/>
      <c r="AO79" s="315"/>
      <c r="AP79" s="20">
        <v>0</v>
      </c>
      <c r="AQ79" s="19"/>
      <c r="AR79" s="20"/>
      <c r="AS79" s="315"/>
      <c r="AT79" s="315"/>
      <c r="AU79" s="20">
        <v>0</v>
      </c>
      <c r="AV79" s="19"/>
      <c r="AW79" s="20"/>
      <c r="AX79" s="315"/>
      <c r="AY79" s="315"/>
      <c r="AZ79" s="20">
        <v>0</v>
      </c>
      <c r="BA79" s="19"/>
      <c r="BB79" s="20"/>
      <c r="BC79" s="315"/>
      <c r="BD79" s="315"/>
      <c r="BE79" s="20">
        <v>0</v>
      </c>
      <c r="BF79" s="19"/>
      <c r="BG79" s="20"/>
      <c r="BH79" s="315"/>
      <c r="BI79" s="315"/>
      <c r="BJ79" s="20">
        <v>0</v>
      </c>
      <c r="BK79" s="19"/>
      <c r="BL79" s="20"/>
      <c r="BM79" s="315"/>
      <c r="BN79" s="315"/>
      <c r="BO79" s="20">
        <v>0</v>
      </c>
      <c r="BP79" s="19"/>
      <c r="BQ79" s="20"/>
      <c r="BR79" s="315"/>
      <c r="BS79" s="315"/>
      <c r="BT79" s="20">
        <v>0</v>
      </c>
      <c r="BU79" s="19"/>
      <c r="BV79" s="20"/>
      <c r="BW79" s="315"/>
      <c r="BX79" s="315"/>
      <c r="BY79" s="20">
        <v>0</v>
      </c>
      <c r="BZ79" s="19"/>
      <c r="CA79" s="20"/>
      <c r="CB79" s="315"/>
      <c r="CC79" s="315"/>
      <c r="CD79" s="20">
        <v>0</v>
      </c>
      <c r="CE79" s="19"/>
      <c r="CF79" s="20"/>
      <c r="CG79" s="315"/>
      <c r="CH79" s="315"/>
      <c r="CI79" s="20">
        <v>0</v>
      </c>
      <c r="CJ79" s="19"/>
      <c r="CK79" s="20"/>
      <c r="CL79" s="315"/>
      <c r="CM79" s="315"/>
      <c r="CN79" s="20">
        <v>0</v>
      </c>
      <c r="CO79" s="19"/>
      <c r="CP79" s="20"/>
      <c r="CQ79" s="315"/>
      <c r="CR79" s="315"/>
      <c r="CS79" s="20">
        <v>0</v>
      </c>
      <c r="CT79" s="19"/>
      <c r="CU79" s="20"/>
      <c r="CV79" s="315"/>
      <c r="CW79" s="315"/>
      <c r="CX79" s="20">
        <v>0</v>
      </c>
      <c r="CY79" s="19"/>
      <c r="CZ79" s="20"/>
      <c r="DA79" s="315"/>
      <c r="DB79" s="315"/>
      <c r="DC79" s="20">
        <v>0</v>
      </c>
      <c r="DD79" s="19"/>
      <c r="DE79" s="20"/>
      <c r="DF79" s="315"/>
      <c r="DG79" s="315"/>
      <c r="DH79" s="20">
        <v>0</v>
      </c>
      <c r="DI79" s="19"/>
      <c r="DJ79" s="20"/>
      <c r="DK79" s="315"/>
      <c r="DL79" s="315"/>
      <c r="DM79" s="20">
        <v>0</v>
      </c>
      <c r="DN79" s="19"/>
      <c r="DO79" s="20"/>
      <c r="DP79" s="315"/>
      <c r="DQ79" s="315"/>
      <c r="DR79" s="20">
        <v>0</v>
      </c>
      <c r="DS79" s="19"/>
      <c r="DT79" s="20"/>
      <c r="DU79" s="315"/>
      <c r="DV79" s="315"/>
      <c r="DW79" s="20">
        <v>0</v>
      </c>
      <c r="DX79" s="19"/>
      <c r="DY79" s="20"/>
      <c r="DZ79" s="315"/>
      <c r="EA79" s="315"/>
      <c r="EB79" s="20">
        <v>0</v>
      </c>
      <c r="EC79" s="19"/>
      <c r="ED79" s="20"/>
      <c r="EE79" s="315"/>
      <c r="EF79" s="315"/>
      <c r="EG79" s="20">
        <v>0</v>
      </c>
      <c r="EH79" s="19"/>
      <c r="EI79" s="20"/>
      <c r="EJ79" s="315"/>
      <c r="EK79" s="315"/>
      <c r="EL79" s="20">
        <v>0</v>
      </c>
      <c r="EM79" s="19"/>
      <c r="EN79" s="20"/>
      <c r="EO79" s="151"/>
    </row>
    <row r="80" spans="4:145" ht="12.75" hidden="1" customHeight="1" x14ac:dyDescent="0.3">
      <c r="D80" s="151" t="s">
        <v>436</v>
      </c>
      <c r="E80" s="402"/>
      <c r="F80" s="419"/>
      <c r="G80" s="6">
        <v>0</v>
      </c>
      <c r="H80" s="5"/>
      <c r="I80" s="20"/>
      <c r="J80" s="315"/>
      <c r="K80" s="483"/>
      <c r="L80" s="6">
        <v>0</v>
      </c>
      <c r="M80" s="5"/>
      <c r="N80" s="20"/>
      <c r="O80" s="315"/>
      <c r="P80" s="483"/>
      <c r="Q80" s="6">
        <v>0</v>
      </c>
      <c r="R80" s="5"/>
      <c r="S80" s="20"/>
      <c r="T80" s="315"/>
      <c r="U80" s="483"/>
      <c r="V80" s="6">
        <v>0</v>
      </c>
      <c r="W80" s="5"/>
      <c r="X80" s="20"/>
      <c r="Y80" s="315"/>
      <c r="Z80" s="483"/>
      <c r="AA80" s="6">
        <v>0</v>
      </c>
      <c r="AB80" s="5"/>
      <c r="AC80" s="20"/>
      <c r="AD80" s="315"/>
      <c r="AE80" s="483"/>
      <c r="AF80" s="6">
        <v>0</v>
      </c>
      <c r="AG80" s="5"/>
      <c r="AH80" s="20"/>
      <c r="AI80" s="315"/>
      <c r="AJ80" s="483"/>
      <c r="AK80" s="6">
        <v>0</v>
      </c>
      <c r="AL80" s="5"/>
      <c r="AM80" s="20"/>
      <c r="AN80" s="315"/>
      <c r="AO80" s="483"/>
      <c r="AP80" s="6">
        <v>0</v>
      </c>
      <c r="AQ80" s="5"/>
      <c r="AR80" s="20"/>
      <c r="AS80" s="315"/>
      <c r="AT80" s="483"/>
      <c r="AU80" s="6">
        <v>0</v>
      </c>
      <c r="AV80" s="5"/>
      <c r="AW80" s="20"/>
      <c r="AX80" s="315"/>
      <c r="AY80" s="483"/>
      <c r="AZ80" s="6">
        <v>0</v>
      </c>
      <c r="BA80" s="5"/>
      <c r="BB80" s="20"/>
      <c r="BC80" s="315"/>
      <c r="BD80" s="483"/>
      <c r="BE80" s="6">
        <v>0</v>
      </c>
      <c r="BF80" s="5"/>
      <c r="BG80" s="20"/>
      <c r="BH80" s="315"/>
      <c r="BI80" s="483"/>
      <c r="BJ80" s="6">
        <v>0</v>
      </c>
      <c r="BK80" s="5"/>
      <c r="BL80" s="20"/>
      <c r="BM80" s="315"/>
      <c r="BN80" s="483"/>
      <c r="BO80" s="6">
        <v>0</v>
      </c>
      <c r="BP80" s="5"/>
      <c r="BQ80" s="20"/>
      <c r="BR80" s="315"/>
      <c r="BS80" s="483"/>
      <c r="BT80" s="6">
        <v>0</v>
      </c>
      <c r="BU80" s="5"/>
      <c r="BV80" s="20"/>
      <c r="BW80" s="315"/>
      <c r="BX80" s="483"/>
      <c r="BY80" s="6">
        <v>0</v>
      </c>
      <c r="BZ80" s="5"/>
      <c r="CA80" s="20"/>
      <c r="CB80" s="315"/>
      <c r="CC80" s="483"/>
      <c r="CD80" s="6">
        <v>0</v>
      </c>
      <c r="CE80" s="5"/>
      <c r="CF80" s="20"/>
      <c r="CG80" s="315"/>
      <c r="CH80" s="483"/>
      <c r="CI80" s="6">
        <v>0</v>
      </c>
      <c r="CJ80" s="5"/>
      <c r="CK80" s="20"/>
      <c r="CL80" s="315"/>
      <c r="CM80" s="483"/>
      <c r="CN80" s="6">
        <v>0</v>
      </c>
      <c r="CO80" s="5"/>
      <c r="CP80" s="20"/>
      <c r="CQ80" s="315"/>
      <c r="CR80" s="483"/>
      <c r="CS80" s="6">
        <v>0</v>
      </c>
      <c r="CT80" s="5"/>
      <c r="CU80" s="20"/>
      <c r="CV80" s="315"/>
      <c r="CW80" s="483"/>
      <c r="CX80" s="6">
        <v>0</v>
      </c>
      <c r="CY80" s="5"/>
      <c r="CZ80" s="20"/>
      <c r="DA80" s="315"/>
      <c r="DB80" s="483"/>
      <c r="DC80" s="6">
        <v>0</v>
      </c>
      <c r="DD80" s="5"/>
      <c r="DE80" s="20"/>
      <c r="DF80" s="315"/>
      <c r="DG80" s="483"/>
      <c r="DH80" s="6">
        <v>0</v>
      </c>
      <c r="DI80" s="5"/>
      <c r="DJ80" s="20"/>
      <c r="DK80" s="315"/>
      <c r="DL80" s="483"/>
      <c r="DM80" s="6">
        <v>0</v>
      </c>
      <c r="DN80" s="5"/>
      <c r="DO80" s="20"/>
      <c r="DP80" s="315"/>
      <c r="DQ80" s="483"/>
      <c r="DR80" s="6">
        <v>0</v>
      </c>
      <c r="DS80" s="5"/>
      <c r="DT80" s="20"/>
      <c r="DU80" s="315"/>
      <c r="DV80" s="483"/>
      <c r="DW80" s="6">
        <v>0</v>
      </c>
      <c r="DX80" s="5"/>
      <c r="DY80" s="20"/>
      <c r="DZ80" s="315"/>
      <c r="EA80" s="483"/>
      <c r="EB80" s="6">
        <v>0</v>
      </c>
      <c r="EC80" s="5"/>
      <c r="ED80" s="20"/>
      <c r="EE80" s="315"/>
      <c r="EF80" s="483"/>
      <c r="EG80" s="6">
        <v>0</v>
      </c>
      <c r="EH80" s="5"/>
      <c r="EI80" s="20"/>
      <c r="EJ80" s="315"/>
      <c r="EK80" s="483"/>
      <c r="EL80" s="6">
        <v>0</v>
      </c>
      <c r="EM80" s="5"/>
      <c r="EN80" s="20"/>
      <c r="EO80" s="151"/>
    </row>
    <row r="81" spans="4:145" ht="12.75" hidden="1" customHeight="1" x14ac:dyDescent="0.3">
      <c r="D81" s="151"/>
      <c r="E81" s="402"/>
      <c r="G81" s="20"/>
      <c r="H81" s="20"/>
      <c r="I81" s="20"/>
      <c r="J81" s="315"/>
      <c r="K81" s="20"/>
      <c r="L81" s="20"/>
      <c r="M81" s="20"/>
      <c r="N81" s="20"/>
      <c r="O81" s="315"/>
      <c r="P81" s="20"/>
      <c r="Q81" s="20"/>
      <c r="R81" s="20"/>
      <c r="S81" s="20"/>
      <c r="T81" s="315"/>
      <c r="U81" s="20"/>
      <c r="V81" s="20"/>
      <c r="W81" s="20"/>
      <c r="X81" s="20"/>
      <c r="Y81" s="315"/>
      <c r="Z81" s="20"/>
      <c r="AA81" s="20"/>
      <c r="AB81" s="20"/>
      <c r="AC81" s="20"/>
      <c r="AD81" s="315"/>
      <c r="AE81" s="20"/>
      <c r="AF81" s="20"/>
      <c r="AG81" s="20"/>
      <c r="AH81" s="20"/>
      <c r="AI81" s="315"/>
      <c r="AJ81" s="20"/>
      <c r="AK81" s="20"/>
      <c r="AL81" s="20"/>
      <c r="AM81" s="20"/>
      <c r="AN81" s="315"/>
      <c r="AO81" s="20"/>
      <c r="AP81" s="20"/>
      <c r="AQ81" s="20"/>
      <c r="AR81" s="20"/>
      <c r="AS81" s="315"/>
      <c r="AT81" s="20"/>
      <c r="AU81" s="20"/>
      <c r="AV81" s="20"/>
      <c r="AW81" s="20"/>
      <c r="AX81" s="315"/>
      <c r="AY81" s="20"/>
      <c r="AZ81" s="20"/>
      <c r="BA81" s="20"/>
      <c r="BB81" s="20"/>
      <c r="BC81" s="315"/>
      <c r="BD81" s="20"/>
      <c r="BE81" s="20"/>
      <c r="BF81" s="20"/>
      <c r="BG81" s="20"/>
      <c r="BH81" s="315"/>
      <c r="BI81" s="20"/>
      <c r="BJ81" s="20"/>
      <c r="BK81" s="20"/>
      <c r="BL81" s="20"/>
      <c r="BM81" s="315"/>
      <c r="BN81" s="20"/>
      <c r="BO81" s="20"/>
      <c r="BP81" s="20"/>
      <c r="BQ81" s="20"/>
      <c r="BR81" s="315"/>
      <c r="BS81" s="20"/>
      <c r="BT81" s="20"/>
      <c r="BU81" s="20"/>
      <c r="BV81" s="20"/>
      <c r="BW81" s="315"/>
      <c r="BX81" s="20"/>
      <c r="BY81" s="20"/>
      <c r="BZ81" s="20"/>
      <c r="CA81" s="20"/>
      <c r="CB81" s="315"/>
      <c r="CC81" s="20"/>
      <c r="CD81" s="20"/>
      <c r="CE81" s="20"/>
      <c r="CF81" s="20"/>
      <c r="CG81" s="315"/>
      <c r="CH81" s="20"/>
      <c r="CI81" s="20"/>
      <c r="CJ81" s="20"/>
      <c r="CK81" s="20"/>
      <c r="CL81" s="315"/>
      <c r="CM81" s="20"/>
      <c r="CN81" s="20"/>
      <c r="CO81" s="20"/>
      <c r="CP81" s="20"/>
      <c r="CQ81" s="315"/>
      <c r="CR81" s="20"/>
      <c r="CS81" s="20"/>
      <c r="CT81" s="20"/>
      <c r="CU81" s="20"/>
      <c r="CV81" s="315"/>
      <c r="CW81" s="20"/>
      <c r="CX81" s="20"/>
      <c r="CY81" s="20"/>
      <c r="CZ81" s="20"/>
      <c r="DA81" s="315"/>
      <c r="DB81" s="20"/>
      <c r="DC81" s="20"/>
      <c r="DD81" s="20"/>
      <c r="DE81" s="20"/>
      <c r="DF81" s="315"/>
      <c r="DG81" s="20"/>
      <c r="DH81" s="20"/>
      <c r="DI81" s="20"/>
      <c r="DJ81" s="20"/>
      <c r="DK81" s="315"/>
      <c r="DL81" s="20"/>
      <c r="DM81" s="20"/>
      <c r="DN81" s="20"/>
      <c r="DO81" s="20"/>
      <c r="DP81" s="315"/>
      <c r="DQ81" s="20"/>
      <c r="DR81" s="20"/>
      <c r="DS81" s="20"/>
      <c r="DT81" s="20"/>
      <c r="DU81" s="315"/>
      <c r="DV81" s="20"/>
      <c r="DW81" s="20"/>
      <c r="DX81" s="20"/>
      <c r="DY81" s="20"/>
      <c r="DZ81" s="315"/>
      <c r="EA81" s="20"/>
      <c r="EB81" s="20"/>
      <c r="EC81" s="20"/>
      <c r="ED81" s="20"/>
      <c r="EE81" s="315"/>
      <c r="EF81" s="20"/>
      <c r="EG81" s="20"/>
      <c r="EH81" s="20"/>
      <c r="EI81" s="20"/>
      <c r="EJ81" s="315"/>
      <c r="EK81" s="20"/>
      <c r="EL81" s="20"/>
      <c r="EM81" s="20"/>
      <c r="EN81" s="20"/>
      <c r="EO81" s="151"/>
    </row>
    <row r="82" spans="4:145" ht="12.75" hidden="1" customHeight="1" x14ac:dyDescent="0.3">
      <c r="D82" s="151" t="s">
        <v>556</v>
      </c>
      <c r="E82" s="402"/>
      <c r="G82" s="20">
        <v>0</v>
      </c>
      <c r="H82" s="20"/>
      <c r="I82" s="20"/>
      <c r="J82" s="315"/>
      <c r="K82" s="20"/>
      <c r="L82" s="20">
        <v>0</v>
      </c>
      <c r="M82" s="20"/>
      <c r="N82" s="20"/>
      <c r="O82" s="315"/>
      <c r="P82" s="20"/>
      <c r="Q82" s="20">
        <v>0</v>
      </c>
      <c r="R82" s="20"/>
      <c r="S82" s="20"/>
      <c r="T82" s="315"/>
      <c r="U82" s="20"/>
      <c r="V82" s="20">
        <v>0</v>
      </c>
      <c r="W82" s="20"/>
      <c r="X82" s="20"/>
      <c r="Y82" s="315"/>
      <c r="Z82" s="20"/>
      <c r="AA82" s="20">
        <v>0</v>
      </c>
      <c r="AB82" s="20"/>
      <c r="AC82" s="20"/>
      <c r="AD82" s="315"/>
      <c r="AE82" s="20"/>
      <c r="AF82" s="20">
        <v>0</v>
      </c>
      <c r="AG82" s="20"/>
      <c r="AH82" s="20"/>
      <c r="AI82" s="315"/>
      <c r="AJ82" s="20"/>
      <c r="AK82" s="20">
        <v>0</v>
      </c>
      <c r="AL82" s="20"/>
      <c r="AM82" s="20"/>
      <c r="AN82" s="315"/>
      <c r="AO82" s="20"/>
      <c r="AP82" s="20">
        <v>0</v>
      </c>
      <c r="AQ82" s="20"/>
      <c r="AR82" s="20"/>
      <c r="AS82" s="315"/>
      <c r="AT82" s="20"/>
      <c r="AU82" s="20">
        <v>0</v>
      </c>
      <c r="AV82" s="20"/>
      <c r="AW82" s="20"/>
      <c r="AX82" s="315"/>
      <c r="AY82" s="20"/>
      <c r="AZ82" s="20">
        <v>0</v>
      </c>
      <c r="BA82" s="20"/>
      <c r="BB82" s="20"/>
      <c r="BC82" s="315"/>
      <c r="BD82" s="20"/>
      <c r="BE82" s="20">
        <v>0</v>
      </c>
      <c r="BF82" s="20"/>
      <c r="BG82" s="20"/>
      <c r="BH82" s="315"/>
      <c r="BI82" s="20"/>
      <c r="BJ82" s="20">
        <v>0</v>
      </c>
      <c r="BK82" s="20"/>
      <c r="BL82" s="20"/>
      <c r="BM82" s="315"/>
      <c r="BN82" s="20"/>
      <c r="BO82" s="20">
        <v>0</v>
      </c>
      <c r="BP82" s="20"/>
      <c r="BQ82" s="20"/>
      <c r="BR82" s="315"/>
      <c r="BS82" s="20"/>
      <c r="BT82" s="20">
        <v>0</v>
      </c>
      <c r="BU82" s="20"/>
      <c r="BV82" s="20"/>
      <c r="BW82" s="315"/>
      <c r="BX82" s="20"/>
      <c r="BY82" s="20">
        <v>0</v>
      </c>
      <c r="BZ82" s="20"/>
      <c r="CA82" s="20"/>
      <c r="CB82" s="315"/>
      <c r="CC82" s="20"/>
      <c r="CD82" s="20">
        <v>0</v>
      </c>
      <c r="CE82" s="20"/>
      <c r="CF82" s="20"/>
      <c r="CG82" s="315"/>
      <c r="CH82" s="20"/>
      <c r="CI82" s="20">
        <v>0</v>
      </c>
      <c r="CJ82" s="20"/>
      <c r="CK82" s="20"/>
      <c r="CL82" s="315"/>
      <c r="CM82" s="20"/>
      <c r="CN82" s="20">
        <v>0</v>
      </c>
      <c r="CO82" s="20"/>
      <c r="CP82" s="20"/>
      <c r="CQ82" s="315"/>
      <c r="CR82" s="20"/>
      <c r="CS82" s="20">
        <v>0</v>
      </c>
      <c r="CT82" s="20"/>
      <c r="CU82" s="20"/>
      <c r="CV82" s="315"/>
      <c r="CW82" s="20"/>
      <c r="CX82" s="20">
        <v>0</v>
      </c>
      <c r="CY82" s="20"/>
      <c r="CZ82" s="20"/>
      <c r="DA82" s="315"/>
      <c r="DB82" s="20"/>
      <c r="DC82" s="20">
        <v>0</v>
      </c>
      <c r="DD82" s="20"/>
      <c r="DE82" s="20"/>
      <c r="DF82" s="315"/>
      <c r="DG82" s="20"/>
      <c r="DH82" s="20">
        <v>0</v>
      </c>
      <c r="DI82" s="20"/>
      <c r="DJ82" s="20"/>
      <c r="DK82" s="315"/>
      <c r="DL82" s="20"/>
      <c r="DM82" s="20">
        <v>0</v>
      </c>
      <c r="DN82" s="20"/>
      <c r="DO82" s="20"/>
      <c r="DP82" s="315"/>
      <c r="DQ82" s="20"/>
      <c r="DR82" s="20">
        <v>0</v>
      </c>
      <c r="DS82" s="20"/>
      <c r="DT82" s="20"/>
      <c r="DU82" s="315"/>
      <c r="DV82" s="20"/>
      <c r="DW82" s="20">
        <v>0</v>
      </c>
      <c r="DX82" s="20"/>
      <c r="DY82" s="20"/>
      <c r="DZ82" s="315"/>
      <c r="EA82" s="20"/>
      <c r="EB82" s="20">
        <v>0</v>
      </c>
      <c r="EC82" s="20"/>
      <c r="ED82" s="20"/>
      <c r="EE82" s="315"/>
      <c r="EF82" s="20"/>
      <c r="EG82" s="20">
        <v>0</v>
      </c>
      <c r="EH82" s="20"/>
      <c r="EI82" s="20"/>
      <c r="EJ82" s="315"/>
      <c r="EK82" s="20"/>
      <c r="EL82" s="20">
        <v>0</v>
      </c>
      <c r="EM82" s="20"/>
      <c r="EN82" s="20"/>
      <c r="EO82" s="151"/>
    </row>
    <row r="83" spans="4:145" ht="12.75" hidden="1" customHeight="1" x14ac:dyDescent="0.3">
      <c r="D83" s="151" t="s">
        <v>416</v>
      </c>
      <c r="E83" s="402"/>
      <c r="F83" s="406"/>
      <c r="G83" s="474">
        <v>0</v>
      </c>
      <c r="H83" s="475"/>
      <c r="I83" s="20"/>
      <c r="J83" s="315"/>
      <c r="K83" s="476"/>
      <c r="L83" s="474">
        <v>0</v>
      </c>
      <c r="M83" s="475"/>
      <c r="N83" s="20"/>
      <c r="O83" s="315"/>
      <c r="P83" s="476"/>
      <c r="Q83" s="474">
        <v>0</v>
      </c>
      <c r="R83" s="475"/>
      <c r="S83" s="20"/>
      <c r="T83" s="315"/>
      <c r="U83" s="476"/>
      <c r="V83" s="474">
        <v>0</v>
      </c>
      <c r="W83" s="475"/>
      <c r="X83" s="20"/>
      <c r="Y83" s="315"/>
      <c r="Z83" s="476"/>
      <c r="AA83" s="474">
        <v>0</v>
      </c>
      <c r="AB83" s="475"/>
      <c r="AC83" s="20"/>
      <c r="AD83" s="315"/>
      <c r="AE83" s="476"/>
      <c r="AF83" s="474">
        <v>0</v>
      </c>
      <c r="AG83" s="475"/>
      <c r="AH83" s="20"/>
      <c r="AI83" s="315"/>
      <c r="AJ83" s="476"/>
      <c r="AK83" s="474">
        <v>0</v>
      </c>
      <c r="AL83" s="475"/>
      <c r="AM83" s="20"/>
      <c r="AN83" s="315"/>
      <c r="AO83" s="476"/>
      <c r="AP83" s="474">
        <v>0</v>
      </c>
      <c r="AQ83" s="475"/>
      <c r="AR83" s="20"/>
      <c r="AS83" s="315"/>
      <c r="AT83" s="476"/>
      <c r="AU83" s="474">
        <v>0</v>
      </c>
      <c r="AV83" s="475"/>
      <c r="AW83" s="20"/>
      <c r="AX83" s="315"/>
      <c r="AY83" s="476"/>
      <c r="AZ83" s="474">
        <v>0</v>
      </c>
      <c r="BA83" s="475"/>
      <c r="BB83" s="20"/>
      <c r="BC83" s="315"/>
      <c r="BD83" s="476"/>
      <c r="BE83" s="474">
        <v>0</v>
      </c>
      <c r="BF83" s="475"/>
      <c r="BG83" s="20"/>
      <c r="BH83" s="315"/>
      <c r="BI83" s="476"/>
      <c r="BJ83" s="474">
        <v>0</v>
      </c>
      <c r="BK83" s="475"/>
      <c r="BL83" s="20"/>
      <c r="BM83" s="315"/>
      <c r="BN83" s="476"/>
      <c r="BO83" s="474">
        <v>0</v>
      </c>
      <c r="BP83" s="475"/>
      <c r="BQ83" s="20"/>
      <c r="BR83" s="315"/>
      <c r="BS83" s="476"/>
      <c r="BT83" s="474">
        <v>0</v>
      </c>
      <c r="BU83" s="475"/>
      <c r="BV83" s="20"/>
      <c r="BW83" s="315"/>
      <c r="BX83" s="476"/>
      <c r="BY83" s="474">
        <v>0</v>
      </c>
      <c r="BZ83" s="475"/>
      <c r="CA83" s="20"/>
      <c r="CB83" s="315"/>
      <c r="CC83" s="476"/>
      <c r="CD83" s="474">
        <v>0</v>
      </c>
      <c r="CE83" s="475"/>
      <c r="CF83" s="20"/>
      <c r="CG83" s="315"/>
      <c r="CH83" s="476"/>
      <c r="CI83" s="474">
        <v>0</v>
      </c>
      <c r="CJ83" s="475"/>
      <c r="CK83" s="20"/>
      <c r="CL83" s="315"/>
      <c r="CM83" s="476"/>
      <c r="CN83" s="474">
        <v>0</v>
      </c>
      <c r="CO83" s="475"/>
      <c r="CP83" s="20"/>
      <c r="CQ83" s="315"/>
      <c r="CR83" s="476"/>
      <c r="CS83" s="474">
        <v>0</v>
      </c>
      <c r="CT83" s="475"/>
      <c r="CU83" s="20"/>
      <c r="CV83" s="315"/>
      <c r="CW83" s="476"/>
      <c r="CX83" s="474">
        <v>0</v>
      </c>
      <c r="CY83" s="475"/>
      <c r="CZ83" s="20"/>
      <c r="DA83" s="315"/>
      <c r="DB83" s="476"/>
      <c r="DC83" s="474">
        <v>0</v>
      </c>
      <c r="DD83" s="475"/>
      <c r="DE83" s="20"/>
      <c r="DF83" s="315"/>
      <c r="DG83" s="476"/>
      <c r="DH83" s="474">
        <v>0</v>
      </c>
      <c r="DI83" s="475"/>
      <c r="DJ83" s="20"/>
      <c r="DK83" s="315"/>
      <c r="DL83" s="476"/>
      <c r="DM83" s="474">
        <v>0</v>
      </c>
      <c r="DN83" s="475"/>
      <c r="DO83" s="20"/>
      <c r="DP83" s="315"/>
      <c r="DQ83" s="476"/>
      <c r="DR83" s="474">
        <v>0</v>
      </c>
      <c r="DS83" s="475"/>
      <c r="DT83" s="20"/>
      <c r="DU83" s="315"/>
      <c r="DV83" s="476"/>
      <c r="DW83" s="474">
        <v>0</v>
      </c>
      <c r="DX83" s="475"/>
      <c r="DY83" s="20"/>
      <c r="DZ83" s="315"/>
      <c r="EA83" s="476"/>
      <c r="EB83" s="474">
        <v>0</v>
      </c>
      <c r="EC83" s="475"/>
      <c r="ED83" s="20"/>
      <c r="EE83" s="315"/>
      <c r="EF83" s="476"/>
      <c r="EG83" s="474">
        <v>0</v>
      </c>
      <c r="EH83" s="475"/>
      <c r="EI83" s="20"/>
      <c r="EJ83" s="315"/>
      <c r="EK83" s="476"/>
      <c r="EL83" s="474">
        <v>0</v>
      </c>
      <c r="EM83" s="475"/>
      <c r="EN83" s="20"/>
      <c r="EO83" s="151"/>
    </row>
    <row r="84" spans="4:145" ht="12.75" hidden="1" customHeight="1" x14ac:dyDescent="0.3">
      <c r="D84" s="151" t="s">
        <v>419</v>
      </c>
      <c r="E84" s="402"/>
      <c r="F84" s="402"/>
      <c r="G84" s="20">
        <v>0</v>
      </c>
      <c r="H84" s="19"/>
      <c r="I84" s="20"/>
      <c r="J84" s="315"/>
      <c r="K84" s="315"/>
      <c r="L84" s="20">
        <v>0</v>
      </c>
      <c r="M84" s="19"/>
      <c r="N84" s="20"/>
      <c r="O84" s="315"/>
      <c r="P84" s="315"/>
      <c r="Q84" s="20">
        <v>0</v>
      </c>
      <c r="R84" s="19"/>
      <c r="S84" s="20"/>
      <c r="T84" s="315"/>
      <c r="U84" s="315"/>
      <c r="V84" s="20">
        <v>0</v>
      </c>
      <c r="W84" s="19"/>
      <c r="X84" s="20"/>
      <c r="Y84" s="315"/>
      <c r="Z84" s="315"/>
      <c r="AA84" s="20">
        <v>0</v>
      </c>
      <c r="AB84" s="19"/>
      <c r="AC84" s="20"/>
      <c r="AD84" s="315"/>
      <c r="AE84" s="315"/>
      <c r="AF84" s="20">
        <v>0</v>
      </c>
      <c r="AG84" s="19"/>
      <c r="AH84" s="20"/>
      <c r="AI84" s="315"/>
      <c r="AJ84" s="315"/>
      <c r="AK84" s="20">
        <v>0</v>
      </c>
      <c r="AL84" s="19"/>
      <c r="AM84" s="20"/>
      <c r="AN84" s="315"/>
      <c r="AO84" s="315"/>
      <c r="AP84" s="20">
        <v>0</v>
      </c>
      <c r="AQ84" s="19"/>
      <c r="AR84" s="20"/>
      <c r="AS84" s="315"/>
      <c r="AT84" s="315"/>
      <c r="AU84" s="20">
        <v>0</v>
      </c>
      <c r="AV84" s="19"/>
      <c r="AW84" s="20"/>
      <c r="AX84" s="315"/>
      <c r="AY84" s="315"/>
      <c r="AZ84" s="20">
        <v>0</v>
      </c>
      <c r="BA84" s="19"/>
      <c r="BB84" s="20"/>
      <c r="BC84" s="315"/>
      <c r="BD84" s="315"/>
      <c r="BE84" s="20">
        <v>0</v>
      </c>
      <c r="BF84" s="19"/>
      <c r="BG84" s="20"/>
      <c r="BH84" s="315"/>
      <c r="BI84" s="315"/>
      <c r="BJ84" s="20">
        <v>0</v>
      </c>
      <c r="BK84" s="19"/>
      <c r="BL84" s="20"/>
      <c r="BM84" s="315"/>
      <c r="BN84" s="315"/>
      <c r="BO84" s="20">
        <v>0</v>
      </c>
      <c r="BP84" s="19"/>
      <c r="BQ84" s="20"/>
      <c r="BR84" s="315"/>
      <c r="BS84" s="315"/>
      <c r="BT84" s="20">
        <v>0</v>
      </c>
      <c r="BU84" s="19"/>
      <c r="BV84" s="20"/>
      <c r="BW84" s="315"/>
      <c r="BX84" s="315"/>
      <c r="BY84" s="20">
        <v>0</v>
      </c>
      <c r="BZ84" s="19"/>
      <c r="CA84" s="20"/>
      <c r="CB84" s="315"/>
      <c r="CC84" s="315"/>
      <c r="CD84" s="20">
        <v>0</v>
      </c>
      <c r="CE84" s="19"/>
      <c r="CF84" s="20"/>
      <c r="CG84" s="315"/>
      <c r="CH84" s="315"/>
      <c r="CI84" s="20">
        <v>0</v>
      </c>
      <c r="CJ84" s="19"/>
      <c r="CK84" s="20"/>
      <c r="CL84" s="315"/>
      <c r="CM84" s="315"/>
      <c r="CN84" s="20">
        <v>0</v>
      </c>
      <c r="CO84" s="19"/>
      <c r="CP84" s="20"/>
      <c r="CQ84" s="315"/>
      <c r="CR84" s="315"/>
      <c r="CS84" s="20">
        <v>0</v>
      </c>
      <c r="CT84" s="19"/>
      <c r="CU84" s="20"/>
      <c r="CV84" s="315"/>
      <c r="CW84" s="315"/>
      <c r="CX84" s="20">
        <v>0</v>
      </c>
      <c r="CY84" s="19"/>
      <c r="CZ84" s="20"/>
      <c r="DA84" s="315"/>
      <c r="DB84" s="315"/>
      <c r="DC84" s="20">
        <v>0</v>
      </c>
      <c r="DD84" s="19"/>
      <c r="DE84" s="20"/>
      <c r="DF84" s="315"/>
      <c r="DG84" s="315"/>
      <c r="DH84" s="20">
        <v>0</v>
      </c>
      <c r="DI84" s="19"/>
      <c r="DJ84" s="20"/>
      <c r="DK84" s="315"/>
      <c r="DL84" s="315"/>
      <c r="DM84" s="20">
        <v>0</v>
      </c>
      <c r="DN84" s="19"/>
      <c r="DO84" s="20"/>
      <c r="DP84" s="315"/>
      <c r="DQ84" s="315"/>
      <c r="DR84" s="20">
        <v>0</v>
      </c>
      <c r="DS84" s="19"/>
      <c r="DT84" s="20"/>
      <c r="DU84" s="315"/>
      <c r="DV84" s="315"/>
      <c r="DW84" s="20">
        <v>0</v>
      </c>
      <c r="DX84" s="19"/>
      <c r="DY84" s="20"/>
      <c r="DZ84" s="315"/>
      <c r="EA84" s="315"/>
      <c r="EB84" s="20">
        <v>0</v>
      </c>
      <c r="EC84" s="19"/>
      <c r="ED84" s="20"/>
      <c r="EE84" s="315"/>
      <c r="EF84" s="315"/>
      <c r="EG84" s="20">
        <v>0</v>
      </c>
      <c r="EH84" s="19"/>
      <c r="EI84" s="20"/>
      <c r="EJ84" s="315"/>
      <c r="EK84" s="315"/>
      <c r="EL84" s="20">
        <v>0</v>
      </c>
      <c r="EM84" s="19"/>
      <c r="EN84" s="20"/>
      <c r="EO84" s="151"/>
    </row>
    <row r="85" spans="4:145" ht="12.75" hidden="1" customHeight="1" x14ac:dyDescent="0.3">
      <c r="D85" s="151" t="s">
        <v>436</v>
      </c>
      <c r="E85" s="402"/>
      <c r="F85" s="419"/>
      <c r="G85" s="6">
        <v>0</v>
      </c>
      <c r="H85" s="5"/>
      <c r="I85" s="20"/>
      <c r="J85" s="315"/>
      <c r="K85" s="483"/>
      <c r="L85" s="6">
        <v>0</v>
      </c>
      <c r="M85" s="5"/>
      <c r="N85" s="20"/>
      <c r="O85" s="315"/>
      <c r="P85" s="483"/>
      <c r="Q85" s="6">
        <v>0</v>
      </c>
      <c r="R85" s="5"/>
      <c r="S85" s="20"/>
      <c r="T85" s="315"/>
      <c r="U85" s="483"/>
      <c r="V85" s="6">
        <v>0</v>
      </c>
      <c r="W85" s="5"/>
      <c r="X85" s="20"/>
      <c r="Y85" s="315"/>
      <c r="Z85" s="483"/>
      <c r="AA85" s="6">
        <v>0</v>
      </c>
      <c r="AB85" s="5"/>
      <c r="AC85" s="20"/>
      <c r="AD85" s="315"/>
      <c r="AE85" s="483"/>
      <c r="AF85" s="6">
        <v>0</v>
      </c>
      <c r="AG85" s="5"/>
      <c r="AH85" s="20"/>
      <c r="AI85" s="315"/>
      <c r="AJ85" s="483"/>
      <c r="AK85" s="6">
        <v>0</v>
      </c>
      <c r="AL85" s="5"/>
      <c r="AM85" s="20"/>
      <c r="AN85" s="315"/>
      <c r="AO85" s="483"/>
      <c r="AP85" s="6">
        <v>0</v>
      </c>
      <c r="AQ85" s="5"/>
      <c r="AR85" s="20"/>
      <c r="AS85" s="315"/>
      <c r="AT85" s="483"/>
      <c r="AU85" s="6">
        <v>0</v>
      </c>
      <c r="AV85" s="5"/>
      <c r="AW85" s="20"/>
      <c r="AX85" s="315"/>
      <c r="AY85" s="483"/>
      <c r="AZ85" s="6">
        <v>0</v>
      </c>
      <c r="BA85" s="5"/>
      <c r="BB85" s="20"/>
      <c r="BC85" s="315"/>
      <c r="BD85" s="483"/>
      <c r="BE85" s="6">
        <v>0</v>
      </c>
      <c r="BF85" s="5"/>
      <c r="BG85" s="20"/>
      <c r="BH85" s="315"/>
      <c r="BI85" s="483"/>
      <c r="BJ85" s="6">
        <v>0</v>
      </c>
      <c r="BK85" s="5"/>
      <c r="BL85" s="20"/>
      <c r="BM85" s="315"/>
      <c r="BN85" s="483"/>
      <c r="BO85" s="6">
        <v>0</v>
      </c>
      <c r="BP85" s="5"/>
      <c r="BQ85" s="20"/>
      <c r="BR85" s="315"/>
      <c r="BS85" s="483"/>
      <c r="BT85" s="6">
        <v>0</v>
      </c>
      <c r="BU85" s="5"/>
      <c r="BV85" s="20"/>
      <c r="BW85" s="315"/>
      <c r="BX85" s="483"/>
      <c r="BY85" s="6">
        <v>0</v>
      </c>
      <c r="BZ85" s="5"/>
      <c r="CA85" s="20"/>
      <c r="CB85" s="315"/>
      <c r="CC85" s="483"/>
      <c r="CD85" s="6">
        <v>0</v>
      </c>
      <c r="CE85" s="5"/>
      <c r="CF85" s="20"/>
      <c r="CG85" s="315"/>
      <c r="CH85" s="483"/>
      <c r="CI85" s="6">
        <v>0</v>
      </c>
      <c r="CJ85" s="5"/>
      <c r="CK85" s="20"/>
      <c r="CL85" s="315"/>
      <c r="CM85" s="483"/>
      <c r="CN85" s="6">
        <v>0</v>
      </c>
      <c r="CO85" s="5"/>
      <c r="CP85" s="20"/>
      <c r="CQ85" s="315"/>
      <c r="CR85" s="483"/>
      <c r="CS85" s="6">
        <v>0</v>
      </c>
      <c r="CT85" s="5"/>
      <c r="CU85" s="20"/>
      <c r="CV85" s="315"/>
      <c r="CW85" s="483"/>
      <c r="CX85" s="6">
        <v>0</v>
      </c>
      <c r="CY85" s="5"/>
      <c r="CZ85" s="20"/>
      <c r="DA85" s="315"/>
      <c r="DB85" s="483"/>
      <c r="DC85" s="6">
        <v>0</v>
      </c>
      <c r="DD85" s="5"/>
      <c r="DE85" s="20"/>
      <c r="DF85" s="315"/>
      <c r="DG85" s="483"/>
      <c r="DH85" s="6">
        <v>0</v>
      </c>
      <c r="DI85" s="5"/>
      <c r="DJ85" s="20"/>
      <c r="DK85" s="315"/>
      <c r="DL85" s="483"/>
      <c r="DM85" s="6">
        <v>0</v>
      </c>
      <c r="DN85" s="5"/>
      <c r="DO85" s="20"/>
      <c r="DP85" s="315"/>
      <c r="DQ85" s="483"/>
      <c r="DR85" s="6">
        <v>0</v>
      </c>
      <c r="DS85" s="5"/>
      <c r="DT85" s="20"/>
      <c r="DU85" s="315"/>
      <c r="DV85" s="483"/>
      <c r="DW85" s="6">
        <v>0</v>
      </c>
      <c r="DX85" s="5"/>
      <c r="DY85" s="20"/>
      <c r="DZ85" s="315"/>
      <c r="EA85" s="483"/>
      <c r="EB85" s="6">
        <v>0</v>
      </c>
      <c r="EC85" s="5"/>
      <c r="ED85" s="20"/>
      <c r="EE85" s="315"/>
      <c r="EF85" s="483"/>
      <c r="EG85" s="6">
        <v>0</v>
      </c>
      <c r="EH85" s="5"/>
      <c r="EI85" s="20"/>
      <c r="EJ85" s="315"/>
      <c r="EK85" s="483"/>
      <c r="EL85" s="6">
        <v>0</v>
      </c>
      <c r="EM85" s="5"/>
      <c r="EN85" s="20"/>
      <c r="EO85" s="151"/>
    </row>
    <row r="86" spans="4:145" ht="12.75" customHeight="1" x14ac:dyDescent="0.3">
      <c r="D86" s="151"/>
      <c r="E86" s="402"/>
      <c r="G86" s="20"/>
      <c r="H86" s="20"/>
      <c r="I86" s="20"/>
      <c r="J86" s="315"/>
      <c r="K86" s="20"/>
      <c r="L86" s="20"/>
      <c r="M86" s="20"/>
      <c r="N86" s="20"/>
      <c r="O86" s="315"/>
      <c r="P86" s="20"/>
      <c r="Q86" s="20"/>
      <c r="R86" s="20"/>
      <c r="S86" s="20"/>
      <c r="T86" s="315"/>
      <c r="U86" s="20"/>
      <c r="V86" s="20"/>
      <c r="W86" s="20"/>
      <c r="X86" s="20"/>
      <c r="Y86" s="315"/>
      <c r="Z86" s="20"/>
      <c r="AA86" s="20"/>
      <c r="AB86" s="20"/>
      <c r="AC86" s="20"/>
      <c r="AD86" s="315"/>
      <c r="AE86" s="20"/>
      <c r="AF86" s="20"/>
      <c r="AG86" s="20"/>
      <c r="AH86" s="20"/>
      <c r="AI86" s="315"/>
      <c r="AJ86" s="20"/>
      <c r="AK86" s="20"/>
      <c r="AL86" s="20"/>
      <c r="AM86" s="20"/>
      <c r="AN86" s="315"/>
      <c r="AO86" s="20"/>
      <c r="AP86" s="20"/>
      <c r="AQ86" s="20"/>
      <c r="AR86" s="20"/>
      <c r="AS86" s="315"/>
      <c r="AT86" s="20"/>
      <c r="AU86" s="20"/>
      <c r="AV86" s="20"/>
      <c r="AW86" s="20"/>
      <c r="AX86" s="315"/>
      <c r="AY86" s="20"/>
      <c r="AZ86" s="20"/>
      <c r="BA86" s="20"/>
      <c r="BB86" s="20"/>
      <c r="BC86" s="315"/>
      <c r="BD86" s="20"/>
      <c r="BE86" s="20"/>
      <c r="BF86" s="20"/>
      <c r="BG86" s="20"/>
      <c r="BH86" s="315"/>
      <c r="BI86" s="20"/>
      <c r="BJ86" s="20"/>
      <c r="BK86" s="20"/>
      <c r="BL86" s="20"/>
      <c r="BM86" s="315"/>
      <c r="BN86" s="20"/>
      <c r="BO86" s="20"/>
      <c r="BP86" s="20"/>
      <c r="BQ86" s="20"/>
      <c r="BR86" s="315"/>
      <c r="BS86" s="20"/>
      <c r="BT86" s="20"/>
      <c r="BU86" s="20"/>
      <c r="BV86" s="20"/>
      <c r="BW86" s="315"/>
      <c r="BX86" s="20"/>
      <c r="BY86" s="20"/>
      <c r="BZ86" s="20"/>
      <c r="CA86" s="20"/>
      <c r="CB86" s="315"/>
      <c r="CC86" s="20"/>
      <c r="CD86" s="20"/>
      <c r="CE86" s="20"/>
      <c r="CF86" s="20"/>
      <c r="CG86" s="315"/>
      <c r="CH86" s="20"/>
      <c r="CI86" s="20"/>
      <c r="CJ86" s="20"/>
      <c r="CK86" s="20"/>
      <c r="CL86" s="315"/>
      <c r="CM86" s="20"/>
      <c r="CN86" s="20"/>
      <c r="CO86" s="20"/>
      <c r="CP86" s="20"/>
      <c r="CQ86" s="315"/>
      <c r="CR86" s="20"/>
      <c r="CS86" s="20"/>
      <c r="CT86" s="20"/>
      <c r="CU86" s="20"/>
      <c r="CV86" s="315"/>
      <c r="CW86" s="20"/>
      <c r="CX86" s="20"/>
      <c r="CY86" s="20"/>
      <c r="CZ86" s="20"/>
      <c r="DA86" s="315"/>
      <c r="DB86" s="20"/>
      <c r="DC86" s="20"/>
      <c r="DD86" s="20"/>
      <c r="DE86" s="20"/>
      <c r="DF86" s="315"/>
      <c r="DG86" s="20"/>
      <c r="DH86" s="20"/>
      <c r="DI86" s="20"/>
      <c r="DJ86" s="20"/>
      <c r="DK86" s="315"/>
      <c r="DL86" s="20"/>
      <c r="DM86" s="20"/>
      <c r="DN86" s="20"/>
      <c r="DO86" s="20"/>
      <c r="DP86" s="315"/>
      <c r="DQ86" s="20"/>
      <c r="DR86" s="20"/>
      <c r="DS86" s="20"/>
      <c r="DT86" s="20"/>
      <c r="DU86" s="315"/>
      <c r="DV86" s="20"/>
      <c r="DW86" s="20"/>
      <c r="DX86" s="20"/>
      <c r="DY86" s="20"/>
      <c r="DZ86" s="315"/>
      <c r="EA86" s="20"/>
      <c r="EB86" s="20"/>
      <c r="EC86" s="20"/>
      <c r="ED86" s="20"/>
      <c r="EE86" s="315"/>
      <c r="EF86" s="20"/>
      <c r="EG86" s="20"/>
      <c r="EH86" s="20"/>
      <c r="EI86" s="20"/>
      <c r="EJ86" s="315"/>
      <c r="EK86" s="20"/>
      <c r="EL86" s="20"/>
      <c r="EM86" s="20"/>
      <c r="EN86" s="20"/>
      <c r="EO86" s="151"/>
    </row>
    <row r="87" spans="4:145" ht="12.75" customHeight="1" x14ac:dyDescent="0.3">
      <c r="D87" s="151" t="s">
        <v>557</v>
      </c>
      <c r="E87" s="402"/>
      <c r="G87" s="20">
        <v>0</v>
      </c>
      <c r="H87" s="20"/>
      <c r="I87" s="20"/>
      <c r="J87" s="315"/>
      <c r="K87" s="20"/>
      <c r="L87" s="20">
        <v>0</v>
      </c>
      <c r="M87" s="20"/>
      <c r="N87" s="20"/>
      <c r="O87" s="315"/>
      <c r="P87" s="20"/>
      <c r="Q87" s="20">
        <v>0</v>
      </c>
      <c r="R87" s="20"/>
      <c r="S87" s="20"/>
      <c r="T87" s="315"/>
      <c r="U87" s="20"/>
      <c r="V87" s="20">
        <v>0</v>
      </c>
      <c r="W87" s="20"/>
      <c r="X87" s="20"/>
      <c r="Y87" s="315"/>
      <c r="Z87" s="20"/>
      <c r="AA87" s="20">
        <v>0</v>
      </c>
      <c r="AB87" s="20"/>
      <c r="AC87" s="20"/>
      <c r="AD87" s="315"/>
      <c r="AE87" s="20"/>
      <c r="AF87" s="20">
        <v>0</v>
      </c>
      <c r="AG87" s="20"/>
      <c r="AH87" s="20"/>
      <c r="AI87" s="315"/>
      <c r="AJ87" s="20"/>
      <c r="AK87" s="20">
        <v>0</v>
      </c>
      <c r="AL87" s="20"/>
      <c r="AM87" s="20"/>
      <c r="AN87" s="315"/>
      <c r="AO87" s="20"/>
      <c r="AP87" s="20">
        <v>0</v>
      </c>
      <c r="AQ87" s="20"/>
      <c r="AR87" s="20"/>
      <c r="AS87" s="315"/>
      <c r="AT87" s="20"/>
      <c r="AU87" s="20">
        <v>0</v>
      </c>
      <c r="AV87" s="20"/>
      <c r="AW87" s="20"/>
      <c r="AX87" s="315"/>
      <c r="AY87" s="20"/>
      <c r="AZ87" s="20">
        <v>0</v>
      </c>
      <c r="BA87" s="20"/>
      <c r="BB87" s="20"/>
      <c r="BC87" s="315"/>
      <c r="BD87" s="20"/>
      <c r="BE87" s="20">
        <v>0</v>
      </c>
      <c r="BF87" s="20"/>
      <c r="BG87" s="20"/>
      <c r="BH87" s="315"/>
      <c r="BI87" s="20"/>
      <c r="BJ87" s="20">
        <v>0</v>
      </c>
      <c r="BK87" s="20"/>
      <c r="BL87" s="20"/>
      <c r="BM87" s="315"/>
      <c r="BN87" s="20"/>
      <c r="BO87" s="20">
        <v>0</v>
      </c>
      <c r="BP87" s="20"/>
      <c r="BQ87" s="20"/>
      <c r="BR87" s="315"/>
      <c r="BS87" s="20"/>
      <c r="BT87" s="20">
        <v>0</v>
      </c>
      <c r="BU87" s="20"/>
      <c r="BV87" s="20"/>
      <c r="BW87" s="315"/>
      <c r="BX87" s="20"/>
      <c r="BY87" s="20">
        <v>36218200</v>
      </c>
      <c r="BZ87" s="20"/>
      <c r="CA87" s="20"/>
      <c r="CB87" s="315"/>
      <c r="CC87" s="20"/>
      <c r="CD87" s="20">
        <v>0</v>
      </c>
      <c r="CE87" s="20"/>
      <c r="CF87" s="20"/>
      <c r="CG87" s="315"/>
      <c r="CH87" s="20"/>
      <c r="CI87" s="20">
        <v>0</v>
      </c>
      <c r="CJ87" s="20"/>
      <c r="CK87" s="20"/>
      <c r="CL87" s="315"/>
      <c r="CM87" s="20"/>
      <c r="CN87" s="20">
        <v>0</v>
      </c>
      <c r="CO87" s="20"/>
      <c r="CP87" s="20"/>
      <c r="CQ87" s="315"/>
      <c r="CR87" s="20"/>
      <c r="CS87" s="20">
        <v>0</v>
      </c>
      <c r="CT87" s="20"/>
      <c r="CU87" s="20"/>
      <c r="CV87" s="315"/>
      <c r="CW87" s="20"/>
      <c r="CX87" s="20">
        <v>0</v>
      </c>
      <c r="CY87" s="20"/>
      <c r="CZ87" s="20"/>
      <c r="DA87" s="315"/>
      <c r="DB87" s="20"/>
      <c r="DC87" s="20">
        <v>0</v>
      </c>
      <c r="DD87" s="20"/>
      <c r="DE87" s="20"/>
      <c r="DF87" s="315"/>
      <c r="DG87" s="20"/>
      <c r="DH87" s="20">
        <v>0</v>
      </c>
      <c r="DI87" s="20"/>
      <c r="DJ87" s="20"/>
      <c r="DK87" s="315"/>
      <c r="DL87" s="20"/>
      <c r="DM87" s="20">
        <v>36218200</v>
      </c>
      <c r="DN87" s="20"/>
      <c r="DO87" s="20"/>
      <c r="DP87" s="315"/>
      <c r="DQ87" s="20"/>
      <c r="DR87" s="20">
        <v>0</v>
      </c>
      <c r="DS87" s="20"/>
      <c r="DT87" s="20"/>
      <c r="DU87" s="315"/>
      <c r="DV87" s="20"/>
      <c r="DW87" s="20">
        <v>0</v>
      </c>
      <c r="DX87" s="20"/>
      <c r="DY87" s="20"/>
      <c r="DZ87" s="315"/>
      <c r="EA87" s="20"/>
      <c r="EB87" s="20">
        <v>0</v>
      </c>
      <c r="EC87" s="20"/>
      <c r="ED87" s="20"/>
      <c r="EE87" s="315"/>
      <c r="EF87" s="20"/>
      <c r="EG87" s="20">
        <v>0</v>
      </c>
      <c r="EH87" s="20"/>
      <c r="EI87" s="20"/>
      <c r="EJ87" s="315"/>
      <c r="EK87" s="20"/>
      <c r="EL87" s="20">
        <v>36218200</v>
      </c>
      <c r="EM87" s="20"/>
      <c r="EN87" s="20"/>
      <c r="EO87" s="151"/>
    </row>
    <row r="88" spans="4:145" ht="12.75" customHeight="1" x14ac:dyDescent="0.3">
      <c r="D88" s="151" t="s">
        <v>416</v>
      </c>
      <c r="E88" s="402"/>
      <c r="F88" s="406"/>
      <c r="G88" s="474">
        <v>0</v>
      </c>
      <c r="H88" s="475"/>
      <c r="I88" s="20"/>
      <c r="J88" s="315"/>
      <c r="K88" s="476"/>
      <c r="L88" s="474">
        <v>0</v>
      </c>
      <c r="M88" s="475"/>
      <c r="N88" s="20"/>
      <c r="O88" s="315"/>
      <c r="P88" s="476"/>
      <c r="Q88" s="474">
        <v>0</v>
      </c>
      <c r="R88" s="475"/>
      <c r="S88" s="20"/>
      <c r="T88" s="315"/>
      <c r="U88" s="476"/>
      <c r="V88" s="474">
        <v>0</v>
      </c>
      <c r="W88" s="475"/>
      <c r="X88" s="20"/>
      <c r="Y88" s="315"/>
      <c r="Z88" s="476"/>
      <c r="AA88" s="474">
        <v>0</v>
      </c>
      <c r="AB88" s="475"/>
      <c r="AC88" s="20"/>
      <c r="AD88" s="315"/>
      <c r="AE88" s="476"/>
      <c r="AF88" s="474">
        <v>0</v>
      </c>
      <c r="AG88" s="475"/>
      <c r="AH88" s="20"/>
      <c r="AI88" s="315"/>
      <c r="AJ88" s="476"/>
      <c r="AK88" s="474">
        <v>0</v>
      </c>
      <c r="AL88" s="475"/>
      <c r="AM88" s="20"/>
      <c r="AN88" s="315"/>
      <c r="AO88" s="476"/>
      <c r="AP88" s="474">
        <v>0</v>
      </c>
      <c r="AQ88" s="475"/>
      <c r="AR88" s="20"/>
      <c r="AS88" s="315"/>
      <c r="AT88" s="476"/>
      <c r="AU88" s="474">
        <v>0</v>
      </c>
      <c r="AV88" s="475"/>
      <c r="AW88" s="20"/>
      <c r="AX88" s="315"/>
      <c r="AY88" s="476"/>
      <c r="AZ88" s="474">
        <v>0</v>
      </c>
      <c r="BA88" s="475"/>
      <c r="BB88" s="20"/>
      <c r="BC88" s="315"/>
      <c r="BD88" s="476"/>
      <c r="BE88" s="474">
        <v>0</v>
      </c>
      <c r="BF88" s="475"/>
      <c r="BG88" s="20"/>
      <c r="BH88" s="315"/>
      <c r="BI88" s="476"/>
      <c r="BJ88" s="474">
        <v>0</v>
      </c>
      <c r="BK88" s="475"/>
      <c r="BL88" s="20"/>
      <c r="BM88" s="315"/>
      <c r="BN88" s="476"/>
      <c r="BO88" s="474">
        <v>0</v>
      </c>
      <c r="BP88" s="475"/>
      <c r="BQ88" s="20"/>
      <c r="BR88" s="315"/>
      <c r="BS88" s="476"/>
      <c r="BT88" s="474">
        <v>0</v>
      </c>
      <c r="BU88" s="475"/>
      <c r="BV88" s="20"/>
      <c r="BW88" s="315"/>
      <c r="BX88" s="476"/>
      <c r="BY88" s="474">
        <v>36218200</v>
      </c>
      <c r="BZ88" s="475"/>
      <c r="CA88" s="20"/>
      <c r="CB88" s="315"/>
      <c r="CC88" s="476"/>
      <c r="CD88" s="474">
        <v>0</v>
      </c>
      <c r="CE88" s="475"/>
      <c r="CF88" s="20"/>
      <c r="CG88" s="315"/>
      <c r="CH88" s="476"/>
      <c r="CI88" s="474">
        <v>0</v>
      </c>
      <c r="CJ88" s="475"/>
      <c r="CK88" s="20"/>
      <c r="CL88" s="315"/>
      <c r="CM88" s="476"/>
      <c r="CN88" s="474">
        <v>0</v>
      </c>
      <c r="CO88" s="475"/>
      <c r="CP88" s="20"/>
      <c r="CQ88" s="315"/>
      <c r="CR88" s="476"/>
      <c r="CS88" s="474">
        <v>0</v>
      </c>
      <c r="CT88" s="475"/>
      <c r="CU88" s="20"/>
      <c r="CV88" s="315"/>
      <c r="CW88" s="476"/>
      <c r="CX88" s="474">
        <v>0</v>
      </c>
      <c r="CY88" s="475"/>
      <c r="CZ88" s="20"/>
      <c r="DA88" s="315"/>
      <c r="DB88" s="476"/>
      <c r="DC88" s="474">
        <v>0</v>
      </c>
      <c r="DD88" s="475"/>
      <c r="DE88" s="20"/>
      <c r="DF88" s="315"/>
      <c r="DG88" s="476"/>
      <c r="DH88" s="474">
        <v>0</v>
      </c>
      <c r="DI88" s="475"/>
      <c r="DJ88" s="20"/>
      <c r="DK88" s="315"/>
      <c r="DL88" s="476"/>
      <c r="DM88" s="474">
        <v>36218200</v>
      </c>
      <c r="DN88" s="475"/>
      <c r="DO88" s="20"/>
      <c r="DP88" s="315"/>
      <c r="DQ88" s="476"/>
      <c r="DR88" s="474">
        <v>0</v>
      </c>
      <c r="DS88" s="475"/>
      <c r="DT88" s="20"/>
      <c r="DU88" s="315"/>
      <c r="DV88" s="476"/>
      <c r="DW88" s="474">
        <v>0</v>
      </c>
      <c r="DX88" s="475"/>
      <c r="DY88" s="20"/>
      <c r="DZ88" s="315"/>
      <c r="EA88" s="476"/>
      <c r="EB88" s="474">
        <v>0</v>
      </c>
      <c r="EC88" s="475"/>
      <c r="ED88" s="20"/>
      <c r="EE88" s="315"/>
      <c r="EF88" s="476"/>
      <c r="EG88" s="474">
        <v>0</v>
      </c>
      <c r="EH88" s="475"/>
      <c r="EI88" s="20"/>
      <c r="EJ88" s="315"/>
      <c r="EK88" s="476"/>
      <c r="EL88" s="474">
        <v>36218200</v>
      </c>
      <c r="EM88" s="475"/>
      <c r="EN88" s="20"/>
      <c r="EO88" s="151"/>
    </row>
    <row r="89" spans="4:145" ht="12.75" customHeight="1" x14ac:dyDescent="0.3">
      <c r="D89" s="151" t="s">
        <v>419</v>
      </c>
      <c r="E89" s="402"/>
      <c r="F89" s="402"/>
      <c r="G89" s="20">
        <v>0</v>
      </c>
      <c r="H89" s="19"/>
      <c r="I89" s="20"/>
      <c r="J89" s="315"/>
      <c r="K89" s="315"/>
      <c r="L89" s="20">
        <v>0</v>
      </c>
      <c r="M89" s="19"/>
      <c r="N89" s="20"/>
      <c r="O89" s="315"/>
      <c r="P89" s="315"/>
      <c r="Q89" s="20">
        <v>0</v>
      </c>
      <c r="R89" s="19"/>
      <c r="S89" s="20"/>
      <c r="T89" s="315"/>
      <c r="U89" s="315"/>
      <c r="V89" s="20">
        <v>0</v>
      </c>
      <c r="W89" s="19"/>
      <c r="X89" s="20"/>
      <c r="Y89" s="315"/>
      <c r="Z89" s="315"/>
      <c r="AA89" s="20">
        <v>0</v>
      </c>
      <c r="AB89" s="19"/>
      <c r="AC89" s="20"/>
      <c r="AD89" s="315"/>
      <c r="AE89" s="315"/>
      <c r="AF89" s="20">
        <v>0</v>
      </c>
      <c r="AG89" s="19"/>
      <c r="AH89" s="20"/>
      <c r="AI89" s="315"/>
      <c r="AJ89" s="315"/>
      <c r="AK89" s="20">
        <v>0</v>
      </c>
      <c r="AL89" s="19"/>
      <c r="AM89" s="20"/>
      <c r="AN89" s="315"/>
      <c r="AO89" s="315"/>
      <c r="AP89" s="20">
        <v>0</v>
      </c>
      <c r="AQ89" s="19"/>
      <c r="AR89" s="20"/>
      <c r="AS89" s="315"/>
      <c r="AT89" s="315"/>
      <c r="AU89" s="20">
        <v>0</v>
      </c>
      <c r="AV89" s="19"/>
      <c r="AW89" s="20"/>
      <c r="AX89" s="315"/>
      <c r="AY89" s="315"/>
      <c r="AZ89" s="20">
        <v>0</v>
      </c>
      <c r="BA89" s="19"/>
      <c r="BB89" s="20"/>
      <c r="BC89" s="315"/>
      <c r="BD89" s="315"/>
      <c r="BE89" s="20">
        <v>0</v>
      </c>
      <c r="BF89" s="19"/>
      <c r="BG89" s="20"/>
      <c r="BH89" s="315"/>
      <c r="BI89" s="315"/>
      <c r="BJ89" s="20">
        <v>0</v>
      </c>
      <c r="BK89" s="19"/>
      <c r="BL89" s="20"/>
      <c r="BM89" s="315"/>
      <c r="BN89" s="315"/>
      <c r="BO89" s="20">
        <v>0</v>
      </c>
      <c r="BP89" s="19"/>
      <c r="BQ89" s="20"/>
      <c r="BR89" s="315"/>
      <c r="BS89" s="315"/>
      <c r="BT89" s="20">
        <v>0</v>
      </c>
      <c r="BU89" s="19"/>
      <c r="BV89" s="20"/>
      <c r="BW89" s="315"/>
      <c r="BX89" s="315"/>
      <c r="BY89" s="20">
        <v>0</v>
      </c>
      <c r="BZ89" s="19"/>
      <c r="CA89" s="20"/>
      <c r="CB89" s="315"/>
      <c r="CC89" s="315"/>
      <c r="CD89" s="20">
        <v>0</v>
      </c>
      <c r="CE89" s="19"/>
      <c r="CF89" s="20"/>
      <c r="CG89" s="315"/>
      <c r="CH89" s="315"/>
      <c r="CI89" s="20">
        <v>0</v>
      </c>
      <c r="CJ89" s="19"/>
      <c r="CK89" s="20"/>
      <c r="CL89" s="315"/>
      <c r="CM89" s="315"/>
      <c r="CN89" s="20">
        <v>0</v>
      </c>
      <c r="CO89" s="19"/>
      <c r="CP89" s="20"/>
      <c r="CQ89" s="315"/>
      <c r="CR89" s="315"/>
      <c r="CS89" s="20">
        <v>0</v>
      </c>
      <c r="CT89" s="19"/>
      <c r="CU89" s="20"/>
      <c r="CV89" s="315"/>
      <c r="CW89" s="315"/>
      <c r="CX89" s="20">
        <v>0</v>
      </c>
      <c r="CY89" s="19"/>
      <c r="CZ89" s="20"/>
      <c r="DA89" s="315"/>
      <c r="DB89" s="315"/>
      <c r="DC89" s="20">
        <v>0</v>
      </c>
      <c r="DD89" s="19"/>
      <c r="DE89" s="20"/>
      <c r="DF89" s="315"/>
      <c r="DG89" s="315"/>
      <c r="DH89" s="20">
        <v>0</v>
      </c>
      <c r="DI89" s="19"/>
      <c r="DJ89" s="20"/>
      <c r="DK89" s="315"/>
      <c r="DL89" s="315"/>
      <c r="DM89" s="20">
        <v>0</v>
      </c>
      <c r="DN89" s="19"/>
      <c r="DO89" s="20"/>
      <c r="DP89" s="315"/>
      <c r="DQ89" s="315"/>
      <c r="DR89" s="20">
        <v>0</v>
      </c>
      <c r="DS89" s="19"/>
      <c r="DT89" s="20"/>
      <c r="DU89" s="315"/>
      <c r="DV89" s="315"/>
      <c r="DW89" s="20">
        <v>0</v>
      </c>
      <c r="DX89" s="19"/>
      <c r="DY89" s="20"/>
      <c r="DZ89" s="315"/>
      <c r="EA89" s="315"/>
      <c r="EB89" s="20">
        <v>0</v>
      </c>
      <c r="EC89" s="19"/>
      <c r="ED89" s="20"/>
      <c r="EE89" s="315"/>
      <c r="EF89" s="315"/>
      <c r="EG89" s="20">
        <v>0</v>
      </c>
      <c r="EH89" s="19"/>
      <c r="EI89" s="20"/>
      <c r="EJ89" s="315"/>
      <c r="EK89" s="315"/>
      <c r="EL89" s="20">
        <v>0</v>
      </c>
      <c r="EM89" s="19"/>
      <c r="EN89" s="20"/>
      <c r="EO89" s="151"/>
    </row>
    <row r="90" spans="4:145" ht="12.75" customHeight="1" x14ac:dyDescent="0.3">
      <c r="D90" s="151" t="s">
        <v>436</v>
      </c>
      <c r="E90" s="402"/>
      <c r="F90" s="419"/>
      <c r="G90" s="6">
        <v>0</v>
      </c>
      <c r="H90" s="5"/>
      <c r="I90" s="20"/>
      <c r="J90" s="315"/>
      <c r="K90" s="483"/>
      <c r="L90" s="6">
        <v>0</v>
      </c>
      <c r="M90" s="5"/>
      <c r="N90" s="20"/>
      <c r="O90" s="315"/>
      <c r="P90" s="483"/>
      <c r="Q90" s="6">
        <v>0</v>
      </c>
      <c r="R90" s="5"/>
      <c r="S90" s="20"/>
      <c r="T90" s="315"/>
      <c r="U90" s="483"/>
      <c r="V90" s="6">
        <v>0</v>
      </c>
      <c r="W90" s="5"/>
      <c r="X90" s="20"/>
      <c r="Y90" s="315"/>
      <c r="Z90" s="483"/>
      <c r="AA90" s="6">
        <v>0</v>
      </c>
      <c r="AB90" s="5"/>
      <c r="AC90" s="20"/>
      <c r="AD90" s="315"/>
      <c r="AE90" s="483"/>
      <c r="AF90" s="6">
        <v>0</v>
      </c>
      <c r="AG90" s="5"/>
      <c r="AH90" s="20"/>
      <c r="AI90" s="315"/>
      <c r="AJ90" s="483"/>
      <c r="AK90" s="6">
        <v>0</v>
      </c>
      <c r="AL90" s="5"/>
      <c r="AM90" s="20"/>
      <c r="AN90" s="315"/>
      <c r="AO90" s="483"/>
      <c r="AP90" s="6">
        <v>0</v>
      </c>
      <c r="AQ90" s="5"/>
      <c r="AR90" s="20"/>
      <c r="AS90" s="315"/>
      <c r="AT90" s="483"/>
      <c r="AU90" s="6">
        <v>0</v>
      </c>
      <c r="AV90" s="5"/>
      <c r="AW90" s="20"/>
      <c r="AX90" s="315"/>
      <c r="AY90" s="483"/>
      <c r="AZ90" s="6">
        <v>0</v>
      </c>
      <c r="BA90" s="5"/>
      <c r="BB90" s="20"/>
      <c r="BC90" s="315"/>
      <c r="BD90" s="483"/>
      <c r="BE90" s="6">
        <v>0</v>
      </c>
      <c r="BF90" s="5"/>
      <c r="BG90" s="20"/>
      <c r="BH90" s="315"/>
      <c r="BI90" s="483"/>
      <c r="BJ90" s="6">
        <v>0</v>
      </c>
      <c r="BK90" s="5"/>
      <c r="BL90" s="20"/>
      <c r="BM90" s="315"/>
      <c r="BN90" s="483"/>
      <c r="BO90" s="6">
        <v>0</v>
      </c>
      <c r="BP90" s="5"/>
      <c r="BQ90" s="20"/>
      <c r="BR90" s="315"/>
      <c r="BS90" s="483"/>
      <c r="BT90" s="6">
        <v>0</v>
      </c>
      <c r="BU90" s="5"/>
      <c r="BV90" s="20"/>
      <c r="BW90" s="315"/>
      <c r="BX90" s="483"/>
      <c r="BY90" s="6">
        <v>0</v>
      </c>
      <c r="BZ90" s="5"/>
      <c r="CA90" s="20"/>
      <c r="CB90" s="315"/>
      <c r="CC90" s="483"/>
      <c r="CD90" s="6">
        <v>0</v>
      </c>
      <c r="CE90" s="5"/>
      <c r="CF90" s="20"/>
      <c r="CG90" s="315"/>
      <c r="CH90" s="483"/>
      <c r="CI90" s="6">
        <v>0</v>
      </c>
      <c r="CJ90" s="5"/>
      <c r="CK90" s="20"/>
      <c r="CL90" s="315"/>
      <c r="CM90" s="483"/>
      <c r="CN90" s="6">
        <v>0</v>
      </c>
      <c r="CO90" s="5"/>
      <c r="CP90" s="20"/>
      <c r="CQ90" s="315"/>
      <c r="CR90" s="483"/>
      <c r="CS90" s="6">
        <v>0</v>
      </c>
      <c r="CT90" s="5"/>
      <c r="CU90" s="20"/>
      <c r="CV90" s="315"/>
      <c r="CW90" s="483"/>
      <c r="CX90" s="6">
        <v>0</v>
      </c>
      <c r="CY90" s="5"/>
      <c r="CZ90" s="20"/>
      <c r="DA90" s="315"/>
      <c r="DB90" s="483"/>
      <c r="DC90" s="6">
        <v>0</v>
      </c>
      <c r="DD90" s="5"/>
      <c r="DE90" s="20"/>
      <c r="DF90" s="315"/>
      <c r="DG90" s="483"/>
      <c r="DH90" s="6">
        <v>0</v>
      </c>
      <c r="DI90" s="5"/>
      <c r="DJ90" s="20"/>
      <c r="DK90" s="315"/>
      <c r="DL90" s="483"/>
      <c r="DM90" s="6">
        <v>0</v>
      </c>
      <c r="DN90" s="5"/>
      <c r="DO90" s="20"/>
      <c r="DP90" s="315"/>
      <c r="DQ90" s="483"/>
      <c r="DR90" s="6">
        <v>0</v>
      </c>
      <c r="DS90" s="5"/>
      <c r="DT90" s="20"/>
      <c r="DU90" s="315"/>
      <c r="DV90" s="483"/>
      <c r="DW90" s="6">
        <v>0</v>
      </c>
      <c r="DX90" s="5"/>
      <c r="DY90" s="20"/>
      <c r="DZ90" s="315"/>
      <c r="EA90" s="483"/>
      <c r="EB90" s="6">
        <v>0</v>
      </c>
      <c r="EC90" s="5"/>
      <c r="ED90" s="20"/>
      <c r="EE90" s="315"/>
      <c r="EF90" s="483"/>
      <c r="EG90" s="6">
        <v>0</v>
      </c>
      <c r="EH90" s="5"/>
      <c r="EI90" s="20"/>
      <c r="EJ90" s="315"/>
      <c r="EK90" s="483"/>
      <c r="EL90" s="6">
        <v>0</v>
      </c>
      <c r="EM90" s="5"/>
      <c r="EN90" s="20"/>
      <c r="EO90" s="151"/>
    </row>
    <row r="91" spans="4:145" ht="12.75" customHeight="1" x14ac:dyDescent="0.3">
      <c r="D91" s="151"/>
      <c r="E91" s="402"/>
      <c r="G91" s="20"/>
      <c r="H91" s="20"/>
      <c r="I91" s="20"/>
      <c r="J91" s="315"/>
      <c r="K91" s="20"/>
      <c r="L91" s="20"/>
      <c r="M91" s="20"/>
      <c r="N91" s="20"/>
      <c r="O91" s="315"/>
      <c r="P91" s="20"/>
      <c r="Q91" s="20"/>
      <c r="R91" s="20"/>
      <c r="S91" s="20"/>
      <c r="T91" s="315"/>
      <c r="U91" s="20"/>
      <c r="V91" s="20"/>
      <c r="W91" s="20"/>
      <c r="X91" s="20"/>
      <c r="Y91" s="315"/>
      <c r="Z91" s="20"/>
      <c r="AA91" s="20"/>
      <c r="AB91" s="20"/>
      <c r="AC91" s="20"/>
      <c r="AD91" s="315"/>
      <c r="AE91" s="20"/>
      <c r="AF91" s="20"/>
      <c r="AG91" s="20"/>
      <c r="AH91" s="20"/>
      <c r="AI91" s="315"/>
      <c r="AJ91" s="20"/>
      <c r="AK91" s="20"/>
      <c r="AL91" s="20"/>
      <c r="AM91" s="20"/>
      <c r="AN91" s="315"/>
      <c r="AO91" s="20"/>
      <c r="AP91" s="20"/>
      <c r="AQ91" s="20"/>
      <c r="AR91" s="20"/>
      <c r="AS91" s="315"/>
      <c r="AT91" s="20"/>
      <c r="AU91" s="20"/>
      <c r="AV91" s="20"/>
      <c r="AW91" s="20"/>
      <c r="AX91" s="315"/>
      <c r="AY91" s="20"/>
      <c r="AZ91" s="20"/>
      <c r="BA91" s="20"/>
      <c r="BB91" s="20"/>
      <c r="BC91" s="315"/>
      <c r="BD91" s="20"/>
      <c r="BE91" s="20"/>
      <c r="BF91" s="20"/>
      <c r="BG91" s="20"/>
      <c r="BH91" s="315"/>
      <c r="BI91" s="20"/>
      <c r="BJ91" s="20"/>
      <c r="BK91" s="20"/>
      <c r="BL91" s="20"/>
      <c r="BM91" s="315"/>
      <c r="BN91" s="20"/>
      <c r="BO91" s="20"/>
      <c r="BP91" s="20"/>
      <c r="BQ91" s="20"/>
      <c r="BR91" s="315"/>
      <c r="BS91" s="20"/>
      <c r="BT91" s="20"/>
      <c r="BU91" s="20"/>
      <c r="BV91" s="20"/>
      <c r="BW91" s="315"/>
      <c r="BX91" s="20"/>
      <c r="BY91" s="20"/>
      <c r="BZ91" s="20"/>
      <c r="CA91" s="20"/>
      <c r="CB91" s="315"/>
      <c r="CC91" s="20"/>
      <c r="CD91" s="20"/>
      <c r="CE91" s="20"/>
      <c r="CF91" s="20"/>
      <c r="CG91" s="315"/>
      <c r="CH91" s="20"/>
      <c r="CI91" s="20"/>
      <c r="CJ91" s="20"/>
      <c r="CK91" s="20"/>
      <c r="CL91" s="315"/>
      <c r="CM91" s="20"/>
      <c r="CN91" s="20"/>
      <c r="CO91" s="20"/>
      <c r="CP91" s="20"/>
      <c r="CQ91" s="315"/>
      <c r="CR91" s="20"/>
      <c r="CS91" s="20"/>
      <c r="CT91" s="20"/>
      <c r="CU91" s="20"/>
      <c r="CV91" s="315"/>
      <c r="CW91" s="20"/>
      <c r="CX91" s="20"/>
      <c r="CY91" s="20"/>
      <c r="CZ91" s="20"/>
      <c r="DA91" s="315"/>
      <c r="DB91" s="20"/>
      <c r="DC91" s="20"/>
      <c r="DD91" s="20"/>
      <c r="DE91" s="20"/>
      <c r="DF91" s="315"/>
      <c r="DG91" s="20"/>
      <c r="DH91" s="20"/>
      <c r="DI91" s="20"/>
      <c r="DJ91" s="20"/>
      <c r="DK91" s="315"/>
      <c r="DL91" s="20"/>
      <c r="DM91" s="20"/>
      <c r="DN91" s="20"/>
      <c r="DO91" s="20"/>
      <c r="DP91" s="315"/>
      <c r="DQ91" s="20"/>
      <c r="DR91" s="20"/>
      <c r="DS91" s="20"/>
      <c r="DT91" s="20"/>
      <c r="DU91" s="315"/>
      <c r="DV91" s="20"/>
      <c r="DW91" s="20"/>
      <c r="DX91" s="20"/>
      <c r="DY91" s="20"/>
      <c r="DZ91" s="315"/>
      <c r="EA91" s="20"/>
      <c r="EB91" s="20"/>
      <c r="EC91" s="20"/>
      <c r="ED91" s="20"/>
      <c r="EE91" s="315"/>
      <c r="EF91" s="20"/>
      <c r="EG91" s="20"/>
      <c r="EH91" s="20"/>
      <c r="EI91" s="20"/>
      <c r="EJ91" s="315"/>
      <c r="EK91" s="20"/>
      <c r="EL91" s="20"/>
      <c r="EM91" s="20"/>
      <c r="EN91" s="20"/>
      <c r="EO91" s="151"/>
    </row>
    <row r="92" spans="4:145" ht="12.75" customHeight="1" x14ac:dyDescent="0.3">
      <c r="D92" s="151" t="s">
        <v>558</v>
      </c>
      <c r="E92" s="402"/>
      <c r="G92" s="20">
        <v>0</v>
      </c>
      <c r="H92" s="20"/>
      <c r="I92" s="20"/>
      <c r="J92" s="315"/>
      <c r="K92" s="20"/>
      <c r="L92" s="20">
        <v>0</v>
      </c>
      <c r="M92" s="20"/>
      <c r="N92" s="20"/>
      <c r="O92" s="315"/>
      <c r="P92" s="20"/>
      <c r="Q92" s="20">
        <v>0</v>
      </c>
      <c r="R92" s="20"/>
      <c r="S92" s="20"/>
      <c r="T92" s="315"/>
      <c r="U92" s="20"/>
      <c r="V92" s="20">
        <v>0</v>
      </c>
      <c r="W92" s="20"/>
      <c r="X92" s="20"/>
      <c r="Y92" s="315"/>
      <c r="Z92" s="20"/>
      <c r="AA92" s="20">
        <v>0</v>
      </c>
      <c r="AB92" s="20"/>
      <c r="AC92" s="20"/>
      <c r="AD92" s="315"/>
      <c r="AE92" s="20"/>
      <c r="AF92" s="20">
        <v>0</v>
      </c>
      <c r="AG92" s="20"/>
      <c r="AH92" s="20"/>
      <c r="AI92" s="315"/>
      <c r="AJ92" s="20"/>
      <c r="AK92" s="20">
        <v>0</v>
      </c>
      <c r="AL92" s="20"/>
      <c r="AM92" s="20"/>
      <c r="AN92" s="315"/>
      <c r="AO92" s="20"/>
      <c r="AP92" s="20">
        <v>0</v>
      </c>
      <c r="AQ92" s="20"/>
      <c r="AR92" s="20"/>
      <c r="AS92" s="315"/>
      <c r="AT92" s="20"/>
      <c r="AU92" s="20">
        <v>0</v>
      </c>
      <c r="AV92" s="20"/>
      <c r="AW92" s="20"/>
      <c r="AX92" s="315"/>
      <c r="AY92" s="20"/>
      <c r="AZ92" s="20">
        <v>0</v>
      </c>
      <c r="BA92" s="20"/>
      <c r="BB92" s="20"/>
      <c r="BC92" s="315"/>
      <c r="BD92" s="20"/>
      <c r="BE92" s="20">
        <v>0</v>
      </c>
      <c r="BF92" s="20"/>
      <c r="BG92" s="20"/>
      <c r="BH92" s="315"/>
      <c r="BI92" s="20"/>
      <c r="BJ92" s="20">
        <v>0</v>
      </c>
      <c r="BK92" s="20"/>
      <c r="BL92" s="20"/>
      <c r="BM92" s="315"/>
      <c r="BN92" s="20"/>
      <c r="BO92" s="20">
        <v>0</v>
      </c>
      <c r="BP92" s="20"/>
      <c r="BQ92" s="20"/>
      <c r="BR92" s="315"/>
      <c r="BS92" s="20"/>
      <c r="BT92" s="20">
        <v>0</v>
      </c>
      <c r="BU92" s="20"/>
      <c r="BV92" s="20"/>
      <c r="BW92" s="315"/>
      <c r="BX92" s="20"/>
      <c r="BY92" s="20">
        <v>27163650</v>
      </c>
      <c r="BZ92" s="20"/>
      <c r="CA92" s="20"/>
      <c r="CB92" s="315"/>
      <c r="CC92" s="20"/>
      <c r="CD92" s="20">
        <v>0</v>
      </c>
      <c r="CE92" s="20"/>
      <c r="CF92" s="20"/>
      <c r="CG92" s="315"/>
      <c r="CH92" s="20"/>
      <c r="CI92" s="20">
        <v>0</v>
      </c>
      <c r="CJ92" s="20"/>
      <c r="CK92" s="20"/>
      <c r="CL92" s="315"/>
      <c r="CM92" s="20"/>
      <c r="CN92" s="20">
        <v>0</v>
      </c>
      <c r="CO92" s="20"/>
      <c r="CP92" s="20"/>
      <c r="CQ92" s="315"/>
      <c r="CR92" s="20"/>
      <c r="CS92" s="20">
        <v>0</v>
      </c>
      <c r="CT92" s="20"/>
      <c r="CU92" s="20"/>
      <c r="CV92" s="315"/>
      <c r="CW92" s="20"/>
      <c r="CX92" s="20">
        <v>0</v>
      </c>
      <c r="CY92" s="20"/>
      <c r="CZ92" s="20"/>
      <c r="DA92" s="315"/>
      <c r="DB92" s="20"/>
      <c r="DC92" s="20">
        <v>0</v>
      </c>
      <c r="DD92" s="20"/>
      <c r="DE92" s="20"/>
      <c r="DF92" s="315"/>
      <c r="DG92" s="20"/>
      <c r="DH92" s="20">
        <v>0</v>
      </c>
      <c r="DI92" s="20"/>
      <c r="DJ92" s="20"/>
      <c r="DK92" s="315"/>
      <c r="DL92" s="20"/>
      <c r="DM92" s="20">
        <v>27163650</v>
      </c>
      <c r="DN92" s="20"/>
      <c r="DO92" s="20"/>
      <c r="DP92" s="315"/>
      <c r="DQ92" s="20"/>
      <c r="DR92" s="20">
        <v>0</v>
      </c>
      <c r="DS92" s="20"/>
      <c r="DT92" s="20"/>
      <c r="DU92" s="315"/>
      <c r="DV92" s="20"/>
      <c r="DW92" s="20">
        <v>0</v>
      </c>
      <c r="DX92" s="20"/>
      <c r="DY92" s="20"/>
      <c r="DZ92" s="315"/>
      <c r="EA92" s="20"/>
      <c r="EB92" s="20">
        <v>0</v>
      </c>
      <c r="EC92" s="20"/>
      <c r="ED92" s="20"/>
      <c r="EE92" s="315"/>
      <c r="EF92" s="20"/>
      <c r="EG92" s="20">
        <v>0</v>
      </c>
      <c r="EH92" s="20"/>
      <c r="EI92" s="20"/>
      <c r="EJ92" s="315"/>
      <c r="EK92" s="20"/>
      <c r="EL92" s="20">
        <v>27163650</v>
      </c>
      <c r="EM92" s="20"/>
      <c r="EN92" s="20"/>
      <c r="EO92" s="151"/>
    </row>
    <row r="93" spans="4:145" ht="12.75" customHeight="1" x14ac:dyDescent="0.3">
      <c r="D93" s="151" t="s">
        <v>416</v>
      </c>
      <c r="E93" s="402"/>
      <c r="F93" s="406"/>
      <c r="G93" s="474">
        <v>0</v>
      </c>
      <c r="H93" s="475"/>
      <c r="I93" s="20"/>
      <c r="J93" s="315"/>
      <c r="K93" s="476"/>
      <c r="L93" s="474">
        <v>0</v>
      </c>
      <c r="M93" s="475"/>
      <c r="N93" s="20"/>
      <c r="O93" s="315"/>
      <c r="P93" s="476"/>
      <c r="Q93" s="474">
        <v>0</v>
      </c>
      <c r="R93" s="475"/>
      <c r="S93" s="20"/>
      <c r="T93" s="315"/>
      <c r="U93" s="476"/>
      <c r="V93" s="474">
        <v>0</v>
      </c>
      <c r="W93" s="475"/>
      <c r="X93" s="20"/>
      <c r="Y93" s="315"/>
      <c r="Z93" s="476"/>
      <c r="AA93" s="474">
        <v>0</v>
      </c>
      <c r="AB93" s="475"/>
      <c r="AC93" s="20"/>
      <c r="AD93" s="315"/>
      <c r="AE93" s="476"/>
      <c r="AF93" s="474">
        <v>0</v>
      </c>
      <c r="AG93" s="475"/>
      <c r="AH93" s="20"/>
      <c r="AI93" s="315"/>
      <c r="AJ93" s="476"/>
      <c r="AK93" s="474">
        <v>0</v>
      </c>
      <c r="AL93" s="475"/>
      <c r="AM93" s="20"/>
      <c r="AN93" s="315"/>
      <c r="AO93" s="476"/>
      <c r="AP93" s="474">
        <v>0</v>
      </c>
      <c r="AQ93" s="475"/>
      <c r="AR93" s="20"/>
      <c r="AS93" s="315"/>
      <c r="AT93" s="476"/>
      <c r="AU93" s="474">
        <v>0</v>
      </c>
      <c r="AV93" s="475"/>
      <c r="AW93" s="20"/>
      <c r="AX93" s="315"/>
      <c r="AY93" s="476"/>
      <c r="AZ93" s="474">
        <v>0</v>
      </c>
      <c r="BA93" s="475"/>
      <c r="BB93" s="20"/>
      <c r="BC93" s="315"/>
      <c r="BD93" s="476"/>
      <c r="BE93" s="474">
        <v>0</v>
      </c>
      <c r="BF93" s="475"/>
      <c r="BG93" s="20"/>
      <c r="BH93" s="315"/>
      <c r="BI93" s="476"/>
      <c r="BJ93" s="474">
        <v>0</v>
      </c>
      <c r="BK93" s="475"/>
      <c r="BL93" s="20"/>
      <c r="BM93" s="315"/>
      <c r="BN93" s="476"/>
      <c r="BO93" s="474">
        <v>0</v>
      </c>
      <c r="BP93" s="475"/>
      <c r="BQ93" s="20"/>
      <c r="BR93" s="315"/>
      <c r="BS93" s="476"/>
      <c r="BT93" s="474">
        <v>0</v>
      </c>
      <c r="BU93" s="475"/>
      <c r="BV93" s="20"/>
      <c r="BW93" s="315"/>
      <c r="BX93" s="476"/>
      <c r="BY93" s="474">
        <v>27163650</v>
      </c>
      <c r="BZ93" s="475"/>
      <c r="CA93" s="20"/>
      <c r="CB93" s="315"/>
      <c r="CC93" s="476"/>
      <c r="CD93" s="474">
        <v>0</v>
      </c>
      <c r="CE93" s="475"/>
      <c r="CF93" s="20"/>
      <c r="CG93" s="315"/>
      <c r="CH93" s="476"/>
      <c r="CI93" s="474">
        <v>0</v>
      </c>
      <c r="CJ93" s="475"/>
      <c r="CK93" s="20"/>
      <c r="CL93" s="315"/>
      <c r="CM93" s="476"/>
      <c r="CN93" s="474">
        <v>0</v>
      </c>
      <c r="CO93" s="475"/>
      <c r="CP93" s="20"/>
      <c r="CQ93" s="315"/>
      <c r="CR93" s="476"/>
      <c r="CS93" s="474">
        <v>0</v>
      </c>
      <c r="CT93" s="475"/>
      <c r="CU93" s="20"/>
      <c r="CV93" s="315"/>
      <c r="CW93" s="476"/>
      <c r="CX93" s="474">
        <v>0</v>
      </c>
      <c r="CY93" s="475"/>
      <c r="CZ93" s="20"/>
      <c r="DA93" s="315"/>
      <c r="DB93" s="476"/>
      <c r="DC93" s="474">
        <v>0</v>
      </c>
      <c r="DD93" s="475"/>
      <c r="DE93" s="20"/>
      <c r="DF93" s="315"/>
      <c r="DG93" s="476"/>
      <c r="DH93" s="474">
        <v>0</v>
      </c>
      <c r="DI93" s="475"/>
      <c r="DJ93" s="20"/>
      <c r="DK93" s="315"/>
      <c r="DL93" s="476"/>
      <c r="DM93" s="474">
        <v>27163650</v>
      </c>
      <c r="DN93" s="475"/>
      <c r="DO93" s="20"/>
      <c r="DP93" s="315"/>
      <c r="DQ93" s="476"/>
      <c r="DR93" s="474">
        <v>0</v>
      </c>
      <c r="DS93" s="475"/>
      <c r="DT93" s="20"/>
      <c r="DU93" s="315"/>
      <c r="DV93" s="476"/>
      <c r="DW93" s="474">
        <v>0</v>
      </c>
      <c r="DX93" s="475"/>
      <c r="DY93" s="20"/>
      <c r="DZ93" s="315"/>
      <c r="EA93" s="476"/>
      <c r="EB93" s="474">
        <v>0</v>
      </c>
      <c r="EC93" s="475"/>
      <c r="ED93" s="20"/>
      <c r="EE93" s="315"/>
      <c r="EF93" s="476"/>
      <c r="EG93" s="474">
        <v>0</v>
      </c>
      <c r="EH93" s="475"/>
      <c r="EI93" s="20"/>
      <c r="EJ93" s="315"/>
      <c r="EK93" s="476"/>
      <c r="EL93" s="474">
        <v>27163650</v>
      </c>
      <c r="EM93" s="475"/>
      <c r="EN93" s="20"/>
      <c r="EO93" s="151"/>
    </row>
    <row r="94" spans="4:145" ht="12.75" customHeight="1" x14ac:dyDescent="0.3">
      <c r="D94" s="151" t="s">
        <v>419</v>
      </c>
      <c r="E94" s="402"/>
      <c r="F94" s="402"/>
      <c r="G94" s="20">
        <v>0</v>
      </c>
      <c r="H94" s="19"/>
      <c r="I94" s="20"/>
      <c r="J94" s="315"/>
      <c r="K94" s="315"/>
      <c r="L94" s="20">
        <v>0</v>
      </c>
      <c r="M94" s="19"/>
      <c r="N94" s="20"/>
      <c r="O94" s="315"/>
      <c r="P94" s="315"/>
      <c r="Q94" s="20">
        <v>0</v>
      </c>
      <c r="R94" s="19"/>
      <c r="S94" s="20"/>
      <c r="T94" s="315"/>
      <c r="U94" s="315"/>
      <c r="V94" s="20">
        <v>0</v>
      </c>
      <c r="W94" s="19"/>
      <c r="X94" s="20"/>
      <c r="Y94" s="315"/>
      <c r="Z94" s="315"/>
      <c r="AA94" s="20">
        <v>0</v>
      </c>
      <c r="AB94" s="19"/>
      <c r="AC94" s="20"/>
      <c r="AD94" s="315"/>
      <c r="AE94" s="315"/>
      <c r="AF94" s="20">
        <v>0</v>
      </c>
      <c r="AG94" s="19"/>
      <c r="AH94" s="20"/>
      <c r="AI94" s="315"/>
      <c r="AJ94" s="315"/>
      <c r="AK94" s="20">
        <v>0</v>
      </c>
      <c r="AL94" s="19"/>
      <c r="AM94" s="20"/>
      <c r="AN94" s="315"/>
      <c r="AO94" s="315"/>
      <c r="AP94" s="20">
        <v>0</v>
      </c>
      <c r="AQ94" s="19"/>
      <c r="AR94" s="20"/>
      <c r="AS94" s="315"/>
      <c r="AT94" s="315"/>
      <c r="AU94" s="20">
        <v>0</v>
      </c>
      <c r="AV94" s="19"/>
      <c r="AW94" s="20"/>
      <c r="AX94" s="315"/>
      <c r="AY94" s="315"/>
      <c r="AZ94" s="20">
        <v>0</v>
      </c>
      <c r="BA94" s="19"/>
      <c r="BB94" s="20"/>
      <c r="BC94" s="315"/>
      <c r="BD94" s="315"/>
      <c r="BE94" s="20">
        <v>0</v>
      </c>
      <c r="BF94" s="19"/>
      <c r="BG94" s="20"/>
      <c r="BH94" s="315"/>
      <c r="BI94" s="315"/>
      <c r="BJ94" s="20">
        <v>0</v>
      </c>
      <c r="BK94" s="19"/>
      <c r="BL94" s="20"/>
      <c r="BM94" s="315"/>
      <c r="BN94" s="315"/>
      <c r="BO94" s="20">
        <v>0</v>
      </c>
      <c r="BP94" s="19"/>
      <c r="BQ94" s="20"/>
      <c r="BR94" s="315"/>
      <c r="BS94" s="315"/>
      <c r="BT94" s="20">
        <v>0</v>
      </c>
      <c r="BU94" s="19"/>
      <c r="BV94" s="20"/>
      <c r="BW94" s="315"/>
      <c r="BX94" s="315"/>
      <c r="BY94" s="20">
        <v>0</v>
      </c>
      <c r="BZ94" s="19"/>
      <c r="CA94" s="20"/>
      <c r="CB94" s="315"/>
      <c r="CC94" s="315"/>
      <c r="CD94" s="20">
        <v>0</v>
      </c>
      <c r="CE94" s="19"/>
      <c r="CF94" s="20"/>
      <c r="CG94" s="315"/>
      <c r="CH94" s="315"/>
      <c r="CI94" s="20">
        <v>0</v>
      </c>
      <c r="CJ94" s="19"/>
      <c r="CK94" s="20"/>
      <c r="CL94" s="315"/>
      <c r="CM94" s="315"/>
      <c r="CN94" s="20">
        <v>0</v>
      </c>
      <c r="CO94" s="19"/>
      <c r="CP94" s="20"/>
      <c r="CQ94" s="315"/>
      <c r="CR94" s="315"/>
      <c r="CS94" s="20">
        <v>0</v>
      </c>
      <c r="CT94" s="19"/>
      <c r="CU94" s="20"/>
      <c r="CV94" s="315"/>
      <c r="CW94" s="315"/>
      <c r="CX94" s="20">
        <v>0</v>
      </c>
      <c r="CY94" s="19"/>
      <c r="CZ94" s="20"/>
      <c r="DA94" s="315"/>
      <c r="DB94" s="315"/>
      <c r="DC94" s="20">
        <v>0</v>
      </c>
      <c r="DD94" s="19"/>
      <c r="DE94" s="20"/>
      <c r="DF94" s="315"/>
      <c r="DG94" s="315"/>
      <c r="DH94" s="20">
        <v>0</v>
      </c>
      <c r="DI94" s="19"/>
      <c r="DJ94" s="20"/>
      <c r="DK94" s="315"/>
      <c r="DL94" s="315"/>
      <c r="DM94" s="20">
        <v>0</v>
      </c>
      <c r="DN94" s="19"/>
      <c r="DO94" s="20"/>
      <c r="DP94" s="315"/>
      <c r="DQ94" s="315"/>
      <c r="DR94" s="20">
        <v>0</v>
      </c>
      <c r="DS94" s="19"/>
      <c r="DT94" s="20"/>
      <c r="DU94" s="315"/>
      <c r="DV94" s="315"/>
      <c r="DW94" s="20">
        <v>0</v>
      </c>
      <c r="DX94" s="19"/>
      <c r="DY94" s="20"/>
      <c r="DZ94" s="315"/>
      <c r="EA94" s="315"/>
      <c r="EB94" s="20">
        <v>0</v>
      </c>
      <c r="EC94" s="19"/>
      <c r="ED94" s="20"/>
      <c r="EE94" s="315"/>
      <c r="EF94" s="315"/>
      <c r="EG94" s="20">
        <v>0</v>
      </c>
      <c r="EH94" s="19"/>
      <c r="EI94" s="20"/>
      <c r="EJ94" s="315"/>
      <c r="EK94" s="315"/>
      <c r="EL94" s="20">
        <v>0</v>
      </c>
      <c r="EM94" s="19"/>
      <c r="EN94" s="20"/>
      <c r="EO94" s="151"/>
    </row>
    <row r="95" spans="4:145" ht="12.75" customHeight="1" x14ac:dyDescent="0.3">
      <c r="D95" s="151" t="s">
        <v>436</v>
      </c>
      <c r="E95" s="402"/>
      <c r="F95" s="419"/>
      <c r="G95" s="6">
        <v>0</v>
      </c>
      <c r="H95" s="5"/>
      <c r="I95" s="20"/>
      <c r="J95" s="315"/>
      <c r="K95" s="483"/>
      <c r="L95" s="6">
        <v>0</v>
      </c>
      <c r="M95" s="5"/>
      <c r="N95" s="20"/>
      <c r="O95" s="315"/>
      <c r="P95" s="483"/>
      <c r="Q95" s="6">
        <v>0</v>
      </c>
      <c r="R95" s="5"/>
      <c r="S95" s="20"/>
      <c r="T95" s="315"/>
      <c r="U95" s="483"/>
      <c r="V95" s="6">
        <v>0</v>
      </c>
      <c r="W95" s="5"/>
      <c r="X95" s="20"/>
      <c r="Y95" s="315"/>
      <c r="Z95" s="483"/>
      <c r="AA95" s="6">
        <v>0</v>
      </c>
      <c r="AB95" s="5"/>
      <c r="AC95" s="20"/>
      <c r="AD95" s="315"/>
      <c r="AE95" s="483"/>
      <c r="AF95" s="6">
        <v>0</v>
      </c>
      <c r="AG95" s="5"/>
      <c r="AH95" s="20"/>
      <c r="AI95" s="315"/>
      <c r="AJ95" s="483"/>
      <c r="AK95" s="6">
        <v>0</v>
      </c>
      <c r="AL95" s="5"/>
      <c r="AM95" s="20"/>
      <c r="AN95" s="315"/>
      <c r="AO95" s="483"/>
      <c r="AP95" s="6">
        <v>0</v>
      </c>
      <c r="AQ95" s="5"/>
      <c r="AR95" s="20"/>
      <c r="AS95" s="315"/>
      <c r="AT95" s="483"/>
      <c r="AU95" s="6">
        <v>0</v>
      </c>
      <c r="AV95" s="5"/>
      <c r="AW95" s="20"/>
      <c r="AX95" s="315"/>
      <c r="AY95" s="483"/>
      <c r="AZ95" s="6">
        <v>0</v>
      </c>
      <c r="BA95" s="5"/>
      <c r="BB95" s="20"/>
      <c r="BC95" s="315"/>
      <c r="BD95" s="483"/>
      <c r="BE95" s="6">
        <v>0</v>
      </c>
      <c r="BF95" s="5"/>
      <c r="BG95" s="20"/>
      <c r="BH95" s="315"/>
      <c r="BI95" s="483"/>
      <c r="BJ95" s="6">
        <v>0</v>
      </c>
      <c r="BK95" s="5"/>
      <c r="BL95" s="20"/>
      <c r="BM95" s="315"/>
      <c r="BN95" s="483"/>
      <c r="BO95" s="6">
        <v>0</v>
      </c>
      <c r="BP95" s="5"/>
      <c r="BQ95" s="20"/>
      <c r="BR95" s="315"/>
      <c r="BS95" s="483"/>
      <c r="BT95" s="6">
        <v>0</v>
      </c>
      <c r="BU95" s="5"/>
      <c r="BV95" s="20"/>
      <c r="BW95" s="315"/>
      <c r="BX95" s="483"/>
      <c r="BY95" s="6">
        <v>0</v>
      </c>
      <c r="BZ95" s="5"/>
      <c r="CA95" s="20"/>
      <c r="CB95" s="315"/>
      <c r="CC95" s="483"/>
      <c r="CD95" s="6">
        <v>0</v>
      </c>
      <c r="CE95" s="5"/>
      <c r="CF95" s="20"/>
      <c r="CG95" s="315"/>
      <c r="CH95" s="483"/>
      <c r="CI95" s="6">
        <v>0</v>
      </c>
      <c r="CJ95" s="5"/>
      <c r="CK95" s="20"/>
      <c r="CL95" s="315"/>
      <c r="CM95" s="483"/>
      <c r="CN95" s="6">
        <v>0</v>
      </c>
      <c r="CO95" s="5"/>
      <c r="CP95" s="20"/>
      <c r="CQ95" s="315"/>
      <c r="CR95" s="483"/>
      <c r="CS95" s="6">
        <v>0</v>
      </c>
      <c r="CT95" s="5"/>
      <c r="CU95" s="20"/>
      <c r="CV95" s="315"/>
      <c r="CW95" s="483"/>
      <c r="CX95" s="6">
        <v>0</v>
      </c>
      <c r="CY95" s="5"/>
      <c r="CZ95" s="20"/>
      <c r="DA95" s="315"/>
      <c r="DB95" s="483"/>
      <c r="DC95" s="6">
        <v>0</v>
      </c>
      <c r="DD95" s="5"/>
      <c r="DE95" s="20"/>
      <c r="DF95" s="315"/>
      <c r="DG95" s="483"/>
      <c r="DH95" s="6">
        <v>0</v>
      </c>
      <c r="DI95" s="5"/>
      <c r="DJ95" s="20"/>
      <c r="DK95" s="315"/>
      <c r="DL95" s="483"/>
      <c r="DM95" s="6">
        <v>0</v>
      </c>
      <c r="DN95" s="5"/>
      <c r="DO95" s="20"/>
      <c r="DP95" s="315"/>
      <c r="DQ95" s="483"/>
      <c r="DR95" s="6">
        <v>0</v>
      </c>
      <c r="DS95" s="5"/>
      <c r="DT95" s="20"/>
      <c r="DU95" s="315"/>
      <c r="DV95" s="483"/>
      <c r="DW95" s="6">
        <v>0</v>
      </c>
      <c r="DX95" s="5"/>
      <c r="DY95" s="20"/>
      <c r="DZ95" s="315"/>
      <c r="EA95" s="483"/>
      <c r="EB95" s="6">
        <v>0</v>
      </c>
      <c r="EC95" s="5"/>
      <c r="ED95" s="20"/>
      <c r="EE95" s="315"/>
      <c r="EF95" s="483"/>
      <c r="EG95" s="6">
        <v>0</v>
      </c>
      <c r="EH95" s="5"/>
      <c r="EI95" s="20"/>
      <c r="EJ95" s="315"/>
      <c r="EK95" s="483"/>
      <c r="EL95" s="6">
        <v>0</v>
      </c>
      <c r="EM95" s="5"/>
      <c r="EN95" s="20"/>
      <c r="EO95" s="151"/>
    </row>
    <row r="96" spans="4:145" ht="12.75" customHeight="1" x14ac:dyDescent="0.3">
      <c r="D96" s="151"/>
      <c r="E96" s="402"/>
      <c r="G96" s="20"/>
      <c r="H96" s="20"/>
      <c r="I96" s="20"/>
      <c r="J96" s="315"/>
      <c r="K96" s="20"/>
      <c r="L96" s="20"/>
      <c r="M96" s="20"/>
      <c r="N96" s="20"/>
      <c r="O96" s="315"/>
      <c r="P96" s="20"/>
      <c r="Q96" s="20"/>
      <c r="R96" s="20"/>
      <c r="S96" s="20"/>
      <c r="T96" s="315"/>
      <c r="U96" s="20"/>
      <c r="V96" s="20"/>
      <c r="W96" s="20"/>
      <c r="X96" s="20"/>
      <c r="Y96" s="315"/>
      <c r="Z96" s="20"/>
      <c r="AA96" s="20"/>
      <c r="AB96" s="20"/>
      <c r="AC96" s="20"/>
      <c r="AD96" s="315"/>
      <c r="AE96" s="20"/>
      <c r="AF96" s="20"/>
      <c r="AG96" s="20"/>
      <c r="AH96" s="20"/>
      <c r="AI96" s="315"/>
      <c r="AJ96" s="20"/>
      <c r="AK96" s="20"/>
      <c r="AL96" s="20"/>
      <c r="AM96" s="20"/>
      <c r="AN96" s="315"/>
      <c r="AO96" s="20"/>
      <c r="AP96" s="20"/>
      <c r="AQ96" s="20"/>
      <c r="AR96" s="20"/>
      <c r="AS96" s="315"/>
      <c r="AT96" s="20"/>
      <c r="AU96" s="20"/>
      <c r="AV96" s="20"/>
      <c r="AW96" s="20"/>
      <c r="AX96" s="315"/>
      <c r="AY96" s="20"/>
      <c r="AZ96" s="20"/>
      <c r="BA96" s="20"/>
      <c r="BB96" s="20"/>
      <c r="BC96" s="315"/>
      <c r="BD96" s="20"/>
      <c r="BE96" s="20"/>
      <c r="BF96" s="20"/>
      <c r="BG96" s="20"/>
      <c r="BH96" s="315"/>
      <c r="BI96" s="20"/>
      <c r="BJ96" s="20"/>
      <c r="BK96" s="20"/>
      <c r="BL96" s="20"/>
      <c r="BM96" s="315"/>
      <c r="BN96" s="20"/>
      <c r="BO96" s="20"/>
      <c r="BP96" s="20"/>
      <c r="BQ96" s="20"/>
      <c r="BR96" s="315"/>
      <c r="BS96" s="20"/>
      <c r="BT96" s="20"/>
      <c r="BU96" s="20"/>
      <c r="BV96" s="20"/>
      <c r="BW96" s="315"/>
      <c r="BX96" s="20"/>
      <c r="BY96" s="20"/>
      <c r="BZ96" s="20"/>
      <c r="CA96" s="20"/>
      <c r="CB96" s="315"/>
      <c r="CC96" s="20"/>
      <c r="CD96" s="20"/>
      <c r="CE96" s="20"/>
      <c r="CF96" s="20"/>
      <c r="CG96" s="315"/>
      <c r="CH96" s="20"/>
      <c r="CI96" s="20"/>
      <c r="CJ96" s="20"/>
      <c r="CK96" s="20"/>
      <c r="CL96" s="315"/>
      <c r="CM96" s="20"/>
      <c r="CN96" s="20"/>
      <c r="CO96" s="20"/>
      <c r="CP96" s="20"/>
      <c r="CQ96" s="315"/>
      <c r="CR96" s="20"/>
      <c r="CS96" s="20"/>
      <c r="CT96" s="20"/>
      <c r="CU96" s="20"/>
      <c r="CV96" s="315"/>
      <c r="CW96" s="20"/>
      <c r="CX96" s="20"/>
      <c r="CY96" s="20"/>
      <c r="CZ96" s="20"/>
      <c r="DA96" s="315"/>
      <c r="DB96" s="20"/>
      <c r="DC96" s="20"/>
      <c r="DD96" s="20"/>
      <c r="DE96" s="20"/>
      <c r="DF96" s="315"/>
      <c r="DG96" s="20"/>
      <c r="DH96" s="20"/>
      <c r="DI96" s="20"/>
      <c r="DJ96" s="20"/>
      <c r="DK96" s="315"/>
      <c r="DL96" s="20"/>
      <c r="DM96" s="20"/>
      <c r="DN96" s="20"/>
      <c r="DO96" s="20"/>
      <c r="DP96" s="315"/>
      <c r="DQ96" s="20"/>
      <c r="DR96" s="20"/>
      <c r="DS96" s="20"/>
      <c r="DT96" s="20"/>
      <c r="DU96" s="315"/>
      <c r="DV96" s="20"/>
      <c r="DW96" s="20"/>
      <c r="DX96" s="20"/>
      <c r="DY96" s="20"/>
      <c r="DZ96" s="315"/>
      <c r="EA96" s="20"/>
      <c r="EB96" s="20"/>
      <c r="EC96" s="20"/>
      <c r="ED96" s="20"/>
      <c r="EE96" s="315"/>
      <c r="EF96" s="20"/>
      <c r="EG96" s="20"/>
      <c r="EH96" s="20"/>
      <c r="EI96" s="20"/>
      <c r="EJ96" s="315"/>
      <c r="EK96" s="20"/>
      <c r="EL96" s="20"/>
      <c r="EM96" s="20"/>
      <c r="EN96" s="20"/>
      <c r="EO96" s="151"/>
    </row>
    <row r="97" spans="4:145" ht="12.75" customHeight="1" x14ac:dyDescent="0.3">
      <c r="D97" s="151" t="s">
        <v>559</v>
      </c>
      <c r="E97" s="402"/>
      <c r="G97" s="20">
        <v>0</v>
      </c>
      <c r="H97" s="20"/>
      <c r="I97" s="20"/>
      <c r="J97" s="315"/>
      <c r="K97" s="20"/>
      <c r="L97" s="20">
        <v>0</v>
      </c>
      <c r="M97" s="20"/>
      <c r="N97" s="20"/>
      <c r="O97" s="315"/>
      <c r="P97" s="20"/>
      <c r="Q97" s="20">
        <v>0</v>
      </c>
      <c r="R97" s="20"/>
      <c r="S97" s="20"/>
      <c r="T97" s="315"/>
      <c r="U97" s="20"/>
      <c r="V97" s="20">
        <v>0</v>
      </c>
      <c r="W97" s="20"/>
      <c r="X97" s="20"/>
      <c r="Y97" s="315"/>
      <c r="Z97" s="20"/>
      <c r="AA97" s="20">
        <v>0</v>
      </c>
      <c r="AB97" s="20"/>
      <c r="AC97" s="20"/>
      <c r="AD97" s="315"/>
      <c r="AE97" s="20"/>
      <c r="AF97" s="20">
        <v>0</v>
      </c>
      <c r="AG97" s="20"/>
      <c r="AH97" s="20"/>
      <c r="AI97" s="315"/>
      <c r="AJ97" s="20"/>
      <c r="AK97" s="20">
        <v>0</v>
      </c>
      <c r="AL97" s="20"/>
      <c r="AM97" s="20"/>
      <c r="AN97" s="315"/>
      <c r="AO97" s="20"/>
      <c r="AP97" s="20">
        <v>0</v>
      </c>
      <c r="AQ97" s="20"/>
      <c r="AR97" s="20"/>
      <c r="AS97" s="315"/>
      <c r="AT97" s="20"/>
      <c r="AU97" s="20">
        <v>0</v>
      </c>
      <c r="AV97" s="20"/>
      <c r="AW97" s="20"/>
      <c r="AX97" s="315"/>
      <c r="AY97" s="20"/>
      <c r="AZ97" s="20">
        <v>0</v>
      </c>
      <c r="BA97" s="20"/>
      <c r="BB97" s="20"/>
      <c r="BC97" s="315"/>
      <c r="BD97" s="20"/>
      <c r="BE97" s="20">
        <v>0</v>
      </c>
      <c r="BF97" s="20"/>
      <c r="BG97" s="20"/>
      <c r="BH97" s="315"/>
      <c r="BI97" s="20"/>
      <c r="BJ97" s="20">
        <v>0</v>
      </c>
      <c r="BK97" s="20"/>
      <c r="BL97" s="20"/>
      <c r="BM97" s="315"/>
      <c r="BN97" s="20"/>
      <c r="BO97" s="20">
        <v>0</v>
      </c>
      <c r="BP97" s="20"/>
      <c r="BQ97" s="20"/>
      <c r="BR97" s="315"/>
      <c r="BS97" s="20"/>
      <c r="BT97" s="20">
        <v>0</v>
      </c>
      <c r="BU97" s="20"/>
      <c r="BV97" s="20"/>
      <c r="BW97" s="315"/>
      <c r="BX97" s="20"/>
      <c r="BY97" s="20">
        <v>3974864</v>
      </c>
      <c r="BZ97" s="20"/>
      <c r="CA97" s="20"/>
      <c r="CB97" s="315"/>
      <c r="CC97" s="20"/>
      <c r="CD97" s="20">
        <v>0</v>
      </c>
      <c r="CE97" s="20"/>
      <c r="CF97" s="20"/>
      <c r="CG97" s="315"/>
      <c r="CH97" s="20"/>
      <c r="CI97" s="20">
        <v>0</v>
      </c>
      <c r="CJ97" s="20"/>
      <c r="CK97" s="20"/>
      <c r="CL97" s="315"/>
      <c r="CM97" s="20"/>
      <c r="CN97" s="20">
        <v>0</v>
      </c>
      <c r="CO97" s="20"/>
      <c r="CP97" s="20"/>
      <c r="CQ97" s="315"/>
      <c r="CR97" s="20"/>
      <c r="CS97" s="20">
        <v>0</v>
      </c>
      <c r="CT97" s="20"/>
      <c r="CU97" s="20"/>
      <c r="CV97" s="315"/>
      <c r="CW97" s="20"/>
      <c r="CX97" s="20">
        <v>0</v>
      </c>
      <c r="CY97" s="20"/>
      <c r="CZ97" s="20"/>
      <c r="DA97" s="315"/>
      <c r="DB97" s="20"/>
      <c r="DC97" s="20">
        <v>0</v>
      </c>
      <c r="DD97" s="20"/>
      <c r="DE97" s="20"/>
      <c r="DF97" s="315"/>
      <c r="DG97" s="20"/>
      <c r="DH97" s="20">
        <v>0</v>
      </c>
      <c r="DI97" s="20"/>
      <c r="DJ97" s="20"/>
      <c r="DK97" s="315"/>
      <c r="DL97" s="20"/>
      <c r="DM97" s="20">
        <v>0</v>
      </c>
      <c r="DN97" s="20"/>
      <c r="DO97" s="20"/>
      <c r="DP97" s="315"/>
      <c r="DQ97" s="20"/>
      <c r="DR97" s="20">
        <v>0</v>
      </c>
      <c r="DS97" s="20"/>
      <c r="DT97" s="20"/>
      <c r="DU97" s="315"/>
      <c r="DV97" s="20"/>
      <c r="DW97" s="20">
        <v>0</v>
      </c>
      <c r="DX97" s="20"/>
      <c r="DY97" s="20"/>
      <c r="DZ97" s="315"/>
      <c r="EA97" s="20"/>
      <c r="EB97" s="20">
        <v>0</v>
      </c>
      <c r="EC97" s="20"/>
      <c r="ED97" s="20"/>
      <c r="EE97" s="315"/>
      <c r="EF97" s="20"/>
      <c r="EG97" s="20">
        <v>3974864</v>
      </c>
      <c r="EH97" s="20"/>
      <c r="EI97" s="20"/>
      <c r="EJ97" s="315"/>
      <c r="EK97" s="20"/>
      <c r="EL97" s="20">
        <v>0</v>
      </c>
      <c r="EM97" s="20"/>
      <c r="EN97" s="20"/>
      <c r="EO97" s="151"/>
    </row>
    <row r="98" spans="4:145" ht="12.75" customHeight="1" x14ac:dyDescent="0.3">
      <c r="D98" s="151" t="s">
        <v>416</v>
      </c>
      <c r="E98" s="402"/>
      <c r="F98" s="406"/>
      <c r="G98" s="474">
        <v>0</v>
      </c>
      <c r="H98" s="475"/>
      <c r="I98" s="20"/>
      <c r="J98" s="315"/>
      <c r="K98" s="476"/>
      <c r="L98" s="474">
        <v>0</v>
      </c>
      <c r="M98" s="475"/>
      <c r="N98" s="20"/>
      <c r="O98" s="315"/>
      <c r="P98" s="476"/>
      <c r="Q98" s="474">
        <v>0</v>
      </c>
      <c r="R98" s="475"/>
      <c r="S98" s="20"/>
      <c r="T98" s="315"/>
      <c r="U98" s="476"/>
      <c r="V98" s="474">
        <v>0</v>
      </c>
      <c r="W98" s="475"/>
      <c r="X98" s="20"/>
      <c r="Y98" s="315"/>
      <c r="Z98" s="476"/>
      <c r="AA98" s="474">
        <v>0</v>
      </c>
      <c r="AB98" s="475"/>
      <c r="AC98" s="20"/>
      <c r="AD98" s="315"/>
      <c r="AE98" s="476"/>
      <c r="AF98" s="474">
        <v>0</v>
      </c>
      <c r="AG98" s="475"/>
      <c r="AH98" s="20"/>
      <c r="AI98" s="315"/>
      <c r="AJ98" s="476"/>
      <c r="AK98" s="474">
        <v>0</v>
      </c>
      <c r="AL98" s="475"/>
      <c r="AM98" s="20"/>
      <c r="AN98" s="315"/>
      <c r="AO98" s="476"/>
      <c r="AP98" s="474">
        <v>0</v>
      </c>
      <c r="AQ98" s="475"/>
      <c r="AR98" s="20"/>
      <c r="AS98" s="315"/>
      <c r="AT98" s="476"/>
      <c r="AU98" s="474">
        <v>0</v>
      </c>
      <c r="AV98" s="475"/>
      <c r="AW98" s="20"/>
      <c r="AX98" s="315"/>
      <c r="AY98" s="476"/>
      <c r="AZ98" s="474">
        <v>0</v>
      </c>
      <c r="BA98" s="475"/>
      <c r="BB98" s="20"/>
      <c r="BC98" s="315"/>
      <c r="BD98" s="476"/>
      <c r="BE98" s="474">
        <v>0</v>
      </c>
      <c r="BF98" s="475"/>
      <c r="BG98" s="20"/>
      <c r="BH98" s="315"/>
      <c r="BI98" s="476"/>
      <c r="BJ98" s="474">
        <v>0</v>
      </c>
      <c r="BK98" s="475"/>
      <c r="BL98" s="20"/>
      <c r="BM98" s="315"/>
      <c r="BN98" s="476"/>
      <c r="BO98" s="474">
        <v>0</v>
      </c>
      <c r="BP98" s="475"/>
      <c r="BQ98" s="20"/>
      <c r="BR98" s="315"/>
      <c r="BS98" s="476"/>
      <c r="BT98" s="474">
        <v>0</v>
      </c>
      <c r="BU98" s="475"/>
      <c r="BV98" s="20"/>
      <c r="BW98" s="315"/>
      <c r="BX98" s="476"/>
      <c r="BY98" s="474">
        <v>3974864</v>
      </c>
      <c r="BZ98" s="475"/>
      <c r="CA98" s="20"/>
      <c r="CB98" s="315"/>
      <c r="CC98" s="476"/>
      <c r="CD98" s="474">
        <v>0</v>
      </c>
      <c r="CE98" s="475"/>
      <c r="CF98" s="20"/>
      <c r="CG98" s="315"/>
      <c r="CH98" s="476"/>
      <c r="CI98" s="474">
        <v>0</v>
      </c>
      <c r="CJ98" s="475"/>
      <c r="CK98" s="20"/>
      <c r="CL98" s="315"/>
      <c r="CM98" s="476"/>
      <c r="CN98" s="474">
        <v>0</v>
      </c>
      <c r="CO98" s="475"/>
      <c r="CP98" s="20"/>
      <c r="CQ98" s="315"/>
      <c r="CR98" s="476"/>
      <c r="CS98" s="474">
        <v>0</v>
      </c>
      <c r="CT98" s="475"/>
      <c r="CU98" s="20"/>
      <c r="CV98" s="315"/>
      <c r="CW98" s="476"/>
      <c r="CX98" s="474">
        <v>0</v>
      </c>
      <c r="CY98" s="475"/>
      <c r="CZ98" s="20"/>
      <c r="DA98" s="315"/>
      <c r="DB98" s="476"/>
      <c r="DC98" s="474">
        <v>0</v>
      </c>
      <c r="DD98" s="475"/>
      <c r="DE98" s="20"/>
      <c r="DF98" s="315"/>
      <c r="DG98" s="476"/>
      <c r="DH98" s="474">
        <v>0</v>
      </c>
      <c r="DI98" s="475"/>
      <c r="DJ98" s="20"/>
      <c r="DK98" s="315"/>
      <c r="DL98" s="476"/>
      <c r="DM98" s="474">
        <v>0</v>
      </c>
      <c r="DN98" s="475"/>
      <c r="DO98" s="20"/>
      <c r="DP98" s="315"/>
      <c r="DQ98" s="476"/>
      <c r="DR98" s="474">
        <v>0</v>
      </c>
      <c r="DS98" s="475"/>
      <c r="DT98" s="20"/>
      <c r="DU98" s="315"/>
      <c r="DV98" s="476"/>
      <c r="DW98" s="474">
        <v>0</v>
      </c>
      <c r="DX98" s="475"/>
      <c r="DY98" s="20"/>
      <c r="DZ98" s="315"/>
      <c r="EA98" s="476"/>
      <c r="EB98" s="474">
        <v>0</v>
      </c>
      <c r="EC98" s="475"/>
      <c r="ED98" s="20"/>
      <c r="EE98" s="315"/>
      <c r="EF98" s="476"/>
      <c r="EG98" s="474">
        <v>3974864</v>
      </c>
      <c r="EH98" s="475"/>
      <c r="EI98" s="20"/>
      <c r="EJ98" s="315"/>
      <c r="EK98" s="476"/>
      <c r="EL98" s="474">
        <v>0</v>
      </c>
      <c r="EM98" s="475"/>
      <c r="EN98" s="20"/>
      <c r="EO98" s="151"/>
    </row>
    <row r="99" spans="4:145" ht="12.75" customHeight="1" x14ac:dyDescent="0.3">
      <c r="D99" s="151" t="s">
        <v>419</v>
      </c>
      <c r="E99" s="402"/>
      <c r="F99" s="402"/>
      <c r="G99" s="20">
        <v>0</v>
      </c>
      <c r="H99" s="19"/>
      <c r="I99" s="20"/>
      <c r="J99" s="315"/>
      <c r="K99" s="315"/>
      <c r="L99" s="20">
        <v>0</v>
      </c>
      <c r="M99" s="19"/>
      <c r="N99" s="20"/>
      <c r="O99" s="315"/>
      <c r="P99" s="315"/>
      <c r="Q99" s="20">
        <v>0</v>
      </c>
      <c r="R99" s="19"/>
      <c r="S99" s="20"/>
      <c r="T99" s="315"/>
      <c r="U99" s="315"/>
      <c r="V99" s="20">
        <v>0</v>
      </c>
      <c r="W99" s="19"/>
      <c r="X99" s="20"/>
      <c r="Y99" s="315"/>
      <c r="Z99" s="315"/>
      <c r="AA99" s="20">
        <v>0</v>
      </c>
      <c r="AB99" s="19"/>
      <c r="AC99" s="20"/>
      <c r="AD99" s="315"/>
      <c r="AE99" s="315"/>
      <c r="AF99" s="20">
        <v>0</v>
      </c>
      <c r="AG99" s="19"/>
      <c r="AH99" s="20"/>
      <c r="AI99" s="315"/>
      <c r="AJ99" s="315"/>
      <c r="AK99" s="20">
        <v>0</v>
      </c>
      <c r="AL99" s="19"/>
      <c r="AM99" s="20"/>
      <c r="AN99" s="315"/>
      <c r="AO99" s="315"/>
      <c r="AP99" s="20">
        <v>0</v>
      </c>
      <c r="AQ99" s="19"/>
      <c r="AR99" s="20"/>
      <c r="AS99" s="315"/>
      <c r="AT99" s="315"/>
      <c r="AU99" s="20">
        <v>0</v>
      </c>
      <c r="AV99" s="19"/>
      <c r="AW99" s="20"/>
      <c r="AX99" s="315"/>
      <c r="AY99" s="315"/>
      <c r="AZ99" s="20">
        <v>0</v>
      </c>
      <c r="BA99" s="19"/>
      <c r="BB99" s="20"/>
      <c r="BC99" s="315"/>
      <c r="BD99" s="315"/>
      <c r="BE99" s="20">
        <v>0</v>
      </c>
      <c r="BF99" s="19"/>
      <c r="BG99" s="20"/>
      <c r="BH99" s="315"/>
      <c r="BI99" s="315"/>
      <c r="BJ99" s="20">
        <v>0</v>
      </c>
      <c r="BK99" s="19"/>
      <c r="BL99" s="20"/>
      <c r="BM99" s="315"/>
      <c r="BN99" s="315"/>
      <c r="BO99" s="20">
        <v>0</v>
      </c>
      <c r="BP99" s="19"/>
      <c r="BQ99" s="20"/>
      <c r="BR99" s="315"/>
      <c r="BS99" s="315"/>
      <c r="BT99" s="20">
        <v>0</v>
      </c>
      <c r="BU99" s="19"/>
      <c r="BV99" s="20"/>
      <c r="BW99" s="315"/>
      <c r="BX99" s="315"/>
      <c r="BY99" s="20">
        <v>0</v>
      </c>
      <c r="BZ99" s="19"/>
      <c r="CA99" s="20"/>
      <c r="CB99" s="315"/>
      <c r="CC99" s="315"/>
      <c r="CD99" s="20">
        <v>0</v>
      </c>
      <c r="CE99" s="19"/>
      <c r="CF99" s="20"/>
      <c r="CG99" s="315"/>
      <c r="CH99" s="315"/>
      <c r="CI99" s="20">
        <v>0</v>
      </c>
      <c r="CJ99" s="19"/>
      <c r="CK99" s="20"/>
      <c r="CL99" s="315"/>
      <c r="CM99" s="315"/>
      <c r="CN99" s="20">
        <v>0</v>
      </c>
      <c r="CO99" s="19"/>
      <c r="CP99" s="20"/>
      <c r="CQ99" s="315"/>
      <c r="CR99" s="315"/>
      <c r="CS99" s="20">
        <v>0</v>
      </c>
      <c r="CT99" s="19"/>
      <c r="CU99" s="20"/>
      <c r="CV99" s="315"/>
      <c r="CW99" s="315"/>
      <c r="CX99" s="20">
        <v>0</v>
      </c>
      <c r="CY99" s="19"/>
      <c r="CZ99" s="20"/>
      <c r="DA99" s="315"/>
      <c r="DB99" s="315"/>
      <c r="DC99" s="20">
        <v>0</v>
      </c>
      <c r="DD99" s="19"/>
      <c r="DE99" s="20"/>
      <c r="DF99" s="315"/>
      <c r="DG99" s="315"/>
      <c r="DH99" s="20">
        <v>0</v>
      </c>
      <c r="DI99" s="19"/>
      <c r="DJ99" s="20"/>
      <c r="DK99" s="315"/>
      <c r="DL99" s="315"/>
      <c r="DM99" s="20">
        <v>0</v>
      </c>
      <c r="DN99" s="19"/>
      <c r="DO99" s="20"/>
      <c r="DP99" s="315"/>
      <c r="DQ99" s="315"/>
      <c r="DR99" s="20">
        <v>0</v>
      </c>
      <c r="DS99" s="19"/>
      <c r="DT99" s="20"/>
      <c r="DU99" s="315"/>
      <c r="DV99" s="315"/>
      <c r="DW99" s="20">
        <v>0</v>
      </c>
      <c r="DX99" s="19"/>
      <c r="DY99" s="20"/>
      <c r="DZ99" s="315"/>
      <c r="EA99" s="315"/>
      <c r="EB99" s="20">
        <v>0</v>
      </c>
      <c r="EC99" s="19"/>
      <c r="ED99" s="20"/>
      <c r="EE99" s="315"/>
      <c r="EF99" s="315"/>
      <c r="EG99" s="20">
        <v>0</v>
      </c>
      <c r="EH99" s="19"/>
      <c r="EI99" s="20"/>
      <c r="EJ99" s="315"/>
      <c r="EK99" s="315"/>
      <c r="EL99" s="20">
        <v>0</v>
      </c>
      <c r="EM99" s="19"/>
      <c r="EN99" s="20"/>
      <c r="EO99" s="151"/>
    </row>
    <row r="100" spans="4:145" ht="12.75" customHeight="1" x14ac:dyDescent="0.3">
      <c r="D100" s="151" t="s">
        <v>436</v>
      </c>
      <c r="E100" s="402"/>
      <c r="F100" s="419"/>
      <c r="G100" s="6">
        <v>0</v>
      </c>
      <c r="H100" s="5"/>
      <c r="I100" s="20"/>
      <c r="J100" s="315"/>
      <c r="K100" s="483"/>
      <c r="L100" s="6">
        <v>0</v>
      </c>
      <c r="M100" s="5"/>
      <c r="N100" s="20"/>
      <c r="O100" s="315"/>
      <c r="P100" s="483"/>
      <c r="Q100" s="6">
        <v>0</v>
      </c>
      <c r="R100" s="5"/>
      <c r="S100" s="20"/>
      <c r="T100" s="315"/>
      <c r="U100" s="483"/>
      <c r="V100" s="6">
        <v>0</v>
      </c>
      <c r="W100" s="5"/>
      <c r="X100" s="20"/>
      <c r="Y100" s="315"/>
      <c r="Z100" s="483"/>
      <c r="AA100" s="6">
        <v>0</v>
      </c>
      <c r="AB100" s="5"/>
      <c r="AC100" s="20"/>
      <c r="AD100" s="315"/>
      <c r="AE100" s="483"/>
      <c r="AF100" s="6">
        <v>0</v>
      </c>
      <c r="AG100" s="5"/>
      <c r="AH100" s="20"/>
      <c r="AI100" s="315"/>
      <c r="AJ100" s="483"/>
      <c r="AK100" s="6">
        <v>0</v>
      </c>
      <c r="AL100" s="5"/>
      <c r="AM100" s="20"/>
      <c r="AN100" s="315"/>
      <c r="AO100" s="483"/>
      <c r="AP100" s="6">
        <v>0</v>
      </c>
      <c r="AQ100" s="5"/>
      <c r="AR100" s="20"/>
      <c r="AS100" s="315"/>
      <c r="AT100" s="483"/>
      <c r="AU100" s="6">
        <v>0</v>
      </c>
      <c r="AV100" s="5"/>
      <c r="AW100" s="20"/>
      <c r="AX100" s="315"/>
      <c r="AY100" s="483"/>
      <c r="AZ100" s="6">
        <v>0</v>
      </c>
      <c r="BA100" s="5"/>
      <c r="BB100" s="20"/>
      <c r="BC100" s="315"/>
      <c r="BD100" s="483"/>
      <c r="BE100" s="6">
        <v>0</v>
      </c>
      <c r="BF100" s="5"/>
      <c r="BG100" s="20"/>
      <c r="BH100" s="315"/>
      <c r="BI100" s="483"/>
      <c r="BJ100" s="6">
        <v>0</v>
      </c>
      <c r="BK100" s="5"/>
      <c r="BL100" s="20"/>
      <c r="BM100" s="315"/>
      <c r="BN100" s="483"/>
      <c r="BO100" s="6">
        <v>0</v>
      </c>
      <c r="BP100" s="5"/>
      <c r="BQ100" s="20"/>
      <c r="BR100" s="315"/>
      <c r="BS100" s="483"/>
      <c r="BT100" s="6">
        <v>0</v>
      </c>
      <c r="BU100" s="5"/>
      <c r="BV100" s="20"/>
      <c r="BW100" s="315"/>
      <c r="BX100" s="483"/>
      <c r="BY100" s="6">
        <v>0</v>
      </c>
      <c r="BZ100" s="5"/>
      <c r="CA100" s="20"/>
      <c r="CB100" s="315"/>
      <c r="CC100" s="483"/>
      <c r="CD100" s="6">
        <v>0</v>
      </c>
      <c r="CE100" s="5"/>
      <c r="CF100" s="20"/>
      <c r="CG100" s="315"/>
      <c r="CH100" s="483"/>
      <c r="CI100" s="6">
        <v>0</v>
      </c>
      <c r="CJ100" s="5"/>
      <c r="CK100" s="20"/>
      <c r="CL100" s="315"/>
      <c r="CM100" s="483"/>
      <c r="CN100" s="6">
        <v>0</v>
      </c>
      <c r="CO100" s="5"/>
      <c r="CP100" s="20"/>
      <c r="CQ100" s="315"/>
      <c r="CR100" s="483"/>
      <c r="CS100" s="6">
        <v>0</v>
      </c>
      <c r="CT100" s="5"/>
      <c r="CU100" s="20"/>
      <c r="CV100" s="315"/>
      <c r="CW100" s="483"/>
      <c r="CX100" s="6">
        <v>0</v>
      </c>
      <c r="CY100" s="5"/>
      <c r="CZ100" s="20"/>
      <c r="DA100" s="315"/>
      <c r="DB100" s="483"/>
      <c r="DC100" s="6">
        <v>0</v>
      </c>
      <c r="DD100" s="5"/>
      <c r="DE100" s="20"/>
      <c r="DF100" s="315"/>
      <c r="DG100" s="483"/>
      <c r="DH100" s="6">
        <v>0</v>
      </c>
      <c r="DI100" s="5"/>
      <c r="DJ100" s="20"/>
      <c r="DK100" s="315"/>
      <c r="DL100" s="483"/>
      <c r="DM100" s="6">
        <v>0</v>
      </c>
      <c r="DN100" s="5"/>
      <c r="DO100" s="20"/>
      <c r="DP100" s="315"/>
      <c r="DQ100" s="483"/>
      <c r="DR100" s="6">
        <v>0</v>
      </c>
      <c r="DS100" s="5"/>
      <c r="DT100" s="20"/>
      <c r="DU100" s="315"/>
      <c r="DV100" s="483"/>
      <c r="DW100" s="6">
        <v>0</v>
      </c>
      <c r="DX100" s="5"/>
      <c r="DY100" s="20"/>
      <c r="DZ100" s="315"/>
      <c r="EA100" s="483"/>
      <c r="EB100" s="6">
        <v>0</v>
      </c>
      <c r="EC100" s="5"/>
      <c r="ED100" s="20"/>
      <c r="EE100" s="315"/>
      <c r="EF100" s="483"/>
      <c r="EG100" s="6">
        <v>0</v>
      </c>
      <c r="EH100" s="5"/>
      <c r="EI100" s="20"/>
      <c r="EJ100" s="315"/>
      <c r="EK100" s="483"/>
      <c r="EL100" s="6">
        <v>0</v>
      </c>
      <c r="EM100" s="5"/>
      <c r="EN100" s="20"/>
      <c r="EO100" s="151"/>
    </row>
    <row r="101" spans="4:145" ht="12.75" customHeight="1" x14ac:dyDescent="0.3">
      <c r="D101" s="151"/>
      <c r="E101" s="402"/>
      <c r="G101" s="20"/>
      <c r="H101" s="20"/>
      <c r="I101" s="20"/>
      <c r="J101" s="315"/>
      <c r="K101" s="20"/>
      <c r="L101" s="20"/>
      <c r="M101" s="20"/>
      <c r="N101" s="20"/>
      <c r="O101" s="315"/>
      <c r="P101" s="20"/>
      <c r="Q101" s="20"/>
      <c r="R101" s="20"/>
      <c r="S101" s="20"/>
      <c r="T101" s="315"/>
      <c r="U101" s="20"/>
      <c r="V101" s="20"/>
      <c r="W101" s="20"/>
      <c r="X101" s="20"/>
      <c r="Y101" s="315"/>
      <c r="Z101" s="20"/>
      <c r="AA101" s="20"/>
      <c r="AB101" s="20"/>
      <c r="AC101" s="20"/>
      <c r="AD101" s="315"/>
      <c r="AE101" s="20"/>
      <c r="AF101" s="20"/>
      <c r="AG101" s="20"/>
      <c r="AH101" s="20"/>
      <c r="AI101" s="315"/>
      <c r="AJ101" s="20"/>
      <c r="AK101" s="20"/>
      <c r="AL101" s="20"/>
      <c r="AM101" s="20"/>
      <c r="AN101" s="315"/>
      <c r="AO101" s="20"/>
      <c r="AP101" s="20"/>
      <c r="AQ101" s="20"/>
      <c r="AR101" s="20"/>
      <c r="AS101" s="315"/>
      <c r="AT101" s="20"/>
      <c r="AU101" s="20"/>
      <c r="AV101" s="20"/>
      <c r="AW101" s="20"/>
      <c r="AX101" s="315"/>
      <c r="AY101" s="20"/>
      <c r="AZ101" s="20"/>
      <c r="BA101" s="20"/>
      <c r="BB101" s="20"/>
      <c r="BC101" s="315"/>
      <c r="BD101" s="20"/>
      <c r="BE101" s="20"/>
      <c r="BF101" s="20"/>
      <c r="BG101" s="20"/>
      <c r="BH101" s="315"/>
      <c r="BI101" s="20"/>
      <c r="BJ101" s="20"/>
      <c r="BK101" s="20"/>
      <c r="BL101" s="20"/>
      <c r="BM101" s="315"/>
      <c r="BN101" s="20"/>
      <c r="BO101" s="20"/>
      <c r="BP101" s="20"/>
      <c r="BQ101" s="20"/>
      <c r="BR101" s="315"/>
      <c r="BS101" s="20"/>
      <c r="BT101" s="20"/>
      <c r="BU101" s="20"/>
      <c r="BV101" s="20"/>
      <c r="BW101" s="315"/>
      <c r="BX101" s="20"/>
      <c r="BY101" s="20"/>
      <c r="BZ101" s="20"/>
      <c r="CA101" s="20"/>
      <c r="CB101" s="315"/>
      <c r="CC101" s="20"/>
      <c r="CD101" s="20"/>
      <c r="CE101" s="20"/>
      <c r="CF101" s="20"/>
      <c r="CG101" s="315"/>
      <c r="CH101" s="20"/>
      <c r="CI101" s="20"/>
      <c r="CJ101" s="20"/>
      <c r="CK101" s="20"/>
      <c r="CL101" s="315"/>
      <c r="CM101" s="20"/>
      <c r="CN101" s="20"/>
      <c r="CO101" s="20"/>
      <c r="CP101" s="20"/>
      <c r="CQ101" s="315"/>
      <c r="CR101" s="20"/>
      <c r="CS101" s="20"/>
      <c r="CT101" s="20"/>
      <c r="CU101" s="20"/>
      <c r="CV101" s="315"/>
      <c r="CW101" s="20"/>
      <c r="CX101" s="20"/>
      <c r="CY101" s="20"/>
      <c r="CZ101" s="20"/>
      <c r="DA101" s="315"/>
      <c r="DB101" s="20"/>
      <c r="DC101" s="20"/>
      <c r="DD101" s="20"/>
      <c r="DE101" s="20"/>
      <c r="DF101" s="315"/>
      <c r="DG101" s="20"/>
      <c r="DH101" s="20"/>
      <c r="DI101" s="20"/>
      <c r="DJ101" s="20"/>
      <c r="DK101" s="315"/>
      <c r="DL101" s="20"/>
      <c r="DM101" s="20"/>
      <c r="DN101" s="20"/>
      <c r="DO101" s="20"/>
      <c r="DP101" s="315"/>
      <c r="DQ101" s="20"/>
      <c r="DR101" s="20"/>
      <c r="DS101" s="20"/>
      <c r="DT101" s="20"/>
      <c r="DU101" s="315"/>
      <c r="DV101" s="20"/>
      <c r="DW101" s="20"/>
      <c r="DX101" s="20"/>
      <c r="DY101" s="20"/>
      <c r="DZ101" s="315"/>
      <c r="EA101" s="20"/>
      <c r="EB101" s="20"/>
      <c r="EC101" s="20"/>
      <c r="ED101" s="20"/>
      <c r="EE101" s="315"/>
      <c r="EF101" s="20"/>
      <c r="EG101" s="20"/>
      <c r="EH101" s="20"/>
      <c r="EI101" s="20"/>
      <c r="EJ101" s="315"/>
      <c r="EK101" s="20"/>
      <c r="EL101" s="20"/>
      <c r="EM101" s="20"/>
      <c r="EN101" s="20"/>
      <c r="EO101" s="151"/>
    </row>
    <row r="102" spans="4:145" ht="12.75" customHeight="1" x14ac:dyDescent="0.3">
      <c r="D102" s="151" t="s">
        <v>560</v>
      </c>
      <c r="E102" s="402"/>
      <c r="G102" s="20">
        <v>0</v>
      </c>
      <c r="H102" s="20"/>
      <c r="I102" s="20"/>
      <c r="J102" s="315"/>
      <c r="K102" s="20"/>
      <c r="L102" s="20">
        <v>0</v>
      </c>
      <c r="M102" s="20"/>
      <c r="N102" s="20"/>
      <c r="O102" s="315"/>
      <c r="P102" s="20"/>
      <c r="Q102" s="20">
        <v>0</v>
      </c>
      <c r="R102" s="20"/>
      <c r="S102" s="20"/>
      <c r="T102" s="315"/>
      <c r="U102" s="20"/>
      <c r="V102" s="20">
        <v>0</v>
      </c>
      <c r="W102" s="20"/>
      <c r="X102" s="20"/>
      <c r="Y102" s="315"/>
      <c r="Z102" s="20"/>
      <c r="AA102" s="20">
        <v>27093300</v>
      </c>
      <c r="AB102" s="20"/>
      <c r="AC102" s="20"/>
      <c r="AD102" s="315"/>
      <c r="AE102" s="20"/>
      <c r="AF102" s="20">
        <v>0</v>
      </c>
      <c r="AG102" s="20"/>
      <c r="AH102" s="20"/>
      <c r="AI102" s="315"/>
      <c r="AJ102" s="20"/>
      <c r="AK102" s="20">
        <v>0</v>
      </c>
      <c r="AL102" s="20"/>
      <c r="AM102" s="20"/>
      <c r="AN102" s="315"/>
      <c r="AO102" s="20"/>
      <c r="AP102" s="20">
        <v>0</v>
      </c>
      <c r="AQ102" s="20"/>
      <c r="AR102" s="20"/>
      <c r="AS102" s="315"/>
      <c r="AT102" s="20"/>
      <c r="AU102" s="20">
        <v>0</v>
      </c>
      <c r="AV102" s="20"/>
      <c r="AW102" s="20"/>
      <c r="AX102" s="315"/>
      <c r="AY102" s="20"/>
      <c r="AZ102" s="20">
        <v>0</v>
      </c>
      <c r="BA102" s="20"/>
      <c r="BB102" s="20"/>
      <c r="BC102" s="315"/>
      <c r="BD102" s="20"/>
      <c r="BE102" s="20">
        <v>0</v>
      </c>
      <c r="BF102" s="20"/>
      <c r="BG102" s="20"/>
      <c r="BH102" s="315"/>
      <c r="BI102" s="20"/>
      <c r="BJ102" s="20">
        <v>0</v>
      </c>
      <c r="BK102" s="20"/>
      <c r="BL102" s="20"/>
      <c r="BM102" s="315"/>
      <c r="BN102" s="20"/>
      <c r="BO102" s="20">
        <v>0</v>
      </c>
      <c r="BP102" s="20"/>
      <c r="BQ102" s="20"/>
      <c r="BR102" s="315"/>
      <c r="BS102" s="20"/>
      <c r="BT102" s="20">
        <v>27093300</v>
      </c>
      <c r="BU102" s="20"/>
      <c r="BV102" s="20"/>
      <c r="BW102" s="315"/>
      <c r="BX102" s="20"/>
      <c r="BY102" s="20">
        <v>0</v>
      </c>
      <c r="BZ102" s="20"/>
      <c r="CA102" s="20"/>
      <c r="CB102" s="315"/>
      <c r="CC102" s="20"/>
      <c r="CD102" s="20">
        <v>0</v>
      </c>
      <c r="CE102" s="20"/>
      <c r="CF102" s="20"/>
      <c r="CG102" s="315"/>
      <c r="CH102" s="20"/>
      <c r="CI102" s="20">
        <v>0</v>
      </c>
      <c r="CJ102" s="20"/>
      <c r="CK102" s="20"/>
      <c r="CL102" s="315"/>
      <c r="CM102" s="20"/>
      <c r="CN102" s="20">
        <v>0</v>
      </c>
      <c r="CO102" s="20"/>
      <c r="CP102" s="20"/>
      <c r="CQ102" s="315"/>
      <c r="CR102" s="20"/>
      <c r="CS102" s="20">
        <v>0</v>
      </c>
      <c r="CT102" s="20"/>
      <c r="CU102" s="20"/>
      <c r="CV102" s="315"/>
      <c r="CW102" s="20"/>
      <c r="CX102" s="20">
        <v>0</v>
      </c>
      <c r="CY102" s="20"/>
      <c r="CZ102" s="20"/>
      <c r="DA102" s="315"/>
      <c r="DB102" s="20"/>
      <c r="DC102" s="20">
        <v>0</v>
      </c>
      <c r="DD102" s="20"/>
      <c r="DE102" s="20"/>
      <c r="DF102" s="315"/>
      <c r="DG102" s="20"/>
      <c r="DH102" s="20">
        <v>0</v>
      </c>
      <c r="DI102" s="20"/>
      <c r="DJ102" s="20"/>
      <c r="DK102" s="315"/>
      <c r="DL102" s="20"/>
      <c r="DM102" s="20">
        <v>0</v>
      </c>
      <c r="DN102" s="20"/>
      <c r="DO102" s="20"/>
      <c r="DP102" s="315"/>
      <c r="DQ102" s="20"/>
      <c r="DR102" s="20">
        <v>0</v>
      </c>
      <c r="DS102" s="20"/>
      <c r="DT102" s="20"/>
      <c r="DU102" s="315"/>
      <c r="DV102" s="20"/>
      <c r="DW102" s="20">
        <v>0</v>
      </c>
      <c r="DX102" s="20"/>
      <c r="DY102" s="20"/>
      <c r="DZ102" s="315"/>
      <c r="EA102" s="20"/>
      <c r="EB102" s="20">
        <v>0</v>
      </c>
      <c r="EC102" s="20"/>
      <c r="ED102" s="20"/>
      <c r="EE102" s="315"/>
      <c r="EF102" s="20"/>
      <c r="EG102" s="20">
        <v>0</v>
      </c>
      <c r="EH102" s="20"/>
      <c r="EI102" s="20"/>
      <c r="EJ102" s="315"/>
      <c r="EK102" s="20"/>
      <c r="EL102" s="20">
        <v>0</v>
      </c>
      <c r="EM102" s="20"/>
      <c r="EN102" s="20"/>
      <c r="EO102" s="151"/>
    </row>
    <row r="103" spans="4:145" ht="12.75" customHeight="1" x14ac:dyDescent="0.3">
      <c r="D103" s="151" t="s">
        <v>416</v>
      </c>
      <c r="E103" s="402"/>
      <c r="F103" s="406"/>
      <c r="G103" s="474">
        <v>0</v>
      </c>
      <c r="H103" s="475"/>
      <c r="I103" s="20"/>
      <c r="J103" s="315"/>
      <c r="K103" s="476"/>
      <c r="L103" s="474">
        <v>0</v>
      </c>
      <c r="M103" s="475"/>
      <c r="N103" s="20"/>
      <c r="O103" s="315"/>
      <c r="P103" s="476"/>
      <c r="Q103" s="474">
        <v>0</v>
      </c>
      <c r="R103" s="475"/>
      <c r="S103" s="20"/>
      <c r="T103" s="315"/>
      <c r="U103" s="476"/>
      <c r="V103" s="474">
        <v>0</v>
      </c>
      <c r="W103" s="475"/>
      <c r="X103" s="20"/>
      <c r="Y103" s="315"/>
      <c r="Z103" s="476"/>
      <c r="AA103" s="474">
        <v>27093300</v>
      </c>
      <c r="AB103" s="475"/>
      <c r="AC103" s="20"/>
      <c r="AD103" s="315"/>
      <c r="AE103" s="476"/>
      <c r="AF103" s="474">
        <v>0</v>
      </c>
      <c r="AG103" s="475"/>
      <c r="AH103" s="20"/>
      <c r="AI103" s="315"/>
      <c r="AJ103" s="476"/>
      <c r="AK103" s="474">
        <v>0</v>
      </c>
      <c r="AL103" s="475"/>
      <c r="AM103" s="20"/>
      <c r="AN103" s="315"/>
      <c r="AO103" s="476"/>
      <c r="AP103" s="474">
        <v>0</v>
      </c>
      <c r="AQ103" s="475"/>
      <c r="AR103" s="20"/>
      <c r="AS103" s="315"/>
      <c r="AT103" s="476"/>
      <c r="AU103" s="474">
        <v>0</v>
      </c>
      <c r="AV103" s="475"/>
      <c r="AW103" s="20"/>
      <c r="AX103" s="315"/>
      <c r="AY103" s="476"/>
      <c r="AZ103" s="474">
        <v>0</v>
      </c>
      <c r="BA103" s="475"/>
      <c r="BB103" s="20"/>
      <c r="BC103" s="315"/>
      <c r="BD103" s="476"/>
      <c r="BE103" s="474">
        <v>0</v>
      </c>
      <c r="BF103" s="475"/>
      <c r="BG103" s="20"/>
      <c r="BH103" s="315"/>
      <c r="BI103" s="476"/>
      <c r="BJ103" s="474">
        <v>0</v>
      </c>
      <c r="BK103" s="475"/>
      <c r="BL103" s="20"/>
      <c r="BM103" s="315"/>
      <c r="BN103" s="476"/>
      <c r="BO103" s="474">
        <v>0</v>
      </c>
      <c r="BP103" s="475"/>
      <c r="BQ103" s="20"/>
      <c r="BR103" s="315"/>
      <c r="BS103" s="476"/>
      <c r="BT103" s="474">
        <v>27093300</v>
      </c>
      <c r="BU103" s="475"/>
      <c r="BV103" s="20"/>
      <c r="BW103" s="315"/>
      <c r="BX103" s="476"/>
      <c r="BY103" s="474">
        <v>0</v>
      </c>
      <c r="BZ103" s="475"/>
      <c r="CA103" s="20"/>
      <c r="CB103" s="315"/>
      <c r="CC103" s="476"/>
      <c r="CD103" s="474">
        <v>0</v>
      </c>
      <c r="CE103" s="475"/>
      <c r="CF103" s="20"/>
      <c r="CG103" s="315"/>
      <c r="CH103" s="476"/>
      <c r="CI103" s="474">
        <v>0</v>
      </c>
      <c r="CJ103" s="475"/>
      <c r="CK103" s="20"/>
      <c r="CL103" s="315"/>
      <c r="CM103" s="476"/>
      <c r="CN103" s="474">
        <v>0</v>
      </c>
      <c r="CO103" s="475"/>
      <c r="CP103" s="20"/>
      <c r="CQ103" s="315"/>
      <c r="CR103" s="476"/>
      <c r="CS103" s="474">
        <v>0</v>
      </c>
      <c r="CT103" s="475"/>
      <c r="CU103" s="20"/>
      <c r="CV103" s="315"/>
      <c r="CW103" s="476"/>
      <c r="CX103" s="474">
        <v>0</v>
      </c>
      <c r="CY103" s="475"/>
      <c r="CZ103" s="20"/>
      <c r="DA103" s="315"/>
      <c r="DB103" s="476"/>
      <c r="DC103" s="474">
        <v>0</v>
      </c>
      <c r="DD103" s="475"/>
      <c r="DE103" s="20"/>
      <c r="DF103" s="315"/>
      <c r="DG103" s="476"/>
      <c r="DH103" s="474">
        <v>0</v>
      </c>
      <c r="DI103" s="475"/>
      <c r="DJ103" s="20"/>
      <c r="DK103" s="315"/>
      <c r="DL103" s="476"/>
      <c r="DM103" s="474">
        <v>0</v>
      </c>
      <c r="DN103" s="475"/>
      <c r="DO103" s="20"/>
      <c r="DP103" s="315"/>
      <c r="DQ103" s="476"/>
      <c r="DR103" s="474">
        <v>0</v>
      </c>
      <c r="DS103" s="475"/>
      <c r="DT103" s="20"/>
      <c r="DU103" s="315"/>
      <c r="DV103" s="476"/>
      <c r="DW103" s="474">
        <v>0</v>
      </c>
      <c r="DX103" s="475"/>
      <c r="DY103" s="20"/>
      <c r="DZ103" s="315"/>
      <c r="EA103" s="476"/>
      <c r="EB103" s="474">
        <v>0</v>
      </c>
      <c r="EC103" s="475"/>
      <c r="ED103" s="20"/>
      <c r="EE103" s="315"/>
      <c r="EF103" s="476"/>
      <c r="EG103" s="474">
        <v>0</v>
      </c>
      <c r="EH103" s="475"/>
      <c r="EI103" s="20"/>
      <c r="EJ103" s="315"/>
      <c r="EK103" s="476"/>
      <c r="EL103" s="474">
        <v>0</v>
      </c>
      <c r="EM103" s="475"/>
      <c r="EN103" s="20"/>
      <c r="EO103" s="151"/>
    </row>
    <row r="104" spans="4:145" ht="12.75" customHeight="1" x14ac:dyDescent="0.3">
      <c r="D104" s="151" t="s">
        <v>419</v>
      </c>
      <c r="E104" s="402"/>
      <c r="F104" s="402"/>
      <c r="G104" s="20">
        <v>0</v>
      </c>
      <c r="H104" s="19"/>
      <c r="I104" s="20"/>
      <c r="J104" s="315"/>
      <c r="K104" s="315"/>
      <c r="L104" s="20">
        <v>0</v>
      </c>
      <c r="M104" s="19"/>
      <c r="N104" s="20"/>
      <c r="O104" s="315"/>
      <c r="P104" s="315"/>
      <c r="Q104" s="20">
        <v>0</v>
      </c>
      <c r="R104" s="19"/>
      <c r="S104" s="20"/>
      <c r="T104" s="315"/>
      <c r="U104" s="315"/>
      <c r="V104" s="20">
        <v>0</v>
      </c>
      <c r="W104" s="19"/>
      <c r="X104" s="20"/>
      <c r="Y104" s="315"/>
      <c r="Z104" s="315"/>
      <c r="AA104" s="20">
        <v>0</v>
      </c>
      <c r="AB104" s="19"/>
      <c r="AC104" s="20"/>
      <c r="AD104" s="315"/>
      <c r="AE104" s="315"/>
      <c r="AF104" s="20">
        <v>0</v>
      </c>
      <c r="AG104" s="19"/>
      <c r="AH104" s="20"/>
      <c r="AI104" s="315"/>
      <c r="AJ104" s="315"/>
      <c r="AK104" s="20">
        <v>0</v>
      </c>
      <c r="AL104" s="19"/>
      <c r="AM104" s="20"/>
      <c r="AN104" s="315"/>
      <c r="AO104" s="315"/>
      <c r="AP104" s="20">
        <v>0</v>
      </c>
      <c r="AQ104" s="19"/>
      <c r="AR104" s="20"/>
      <c r="AS104" s="315"/>
      <c r="AT104" s="315"/>
      <c r="AU104" s="20">
        <v>0</v>
      </c>
      <c r="AV104" s="19"/>
      <c r="AW104" s="20"/>
      <c r="AX104" s="315"/>
      <c r="AY104" s="315"/>
      <c r="AZ104" s="20">
        <v>0</v>
      </c>
      <c r="BA104" s="19"/>
      <c r="BB104" s="20"/>
      <c r="BC104" s="315"/>
      <c r="BD104" s="315"/>
      <c r="BE104" s="20">
        <v>0</v>
      </c>
      <c r="BF104" s="19"/>
      <c r="BG104" s="20"/>
      <c r="BH104" s="315"/>
      <c r="BI104" s="315"/>
      <c r="BJ104" s="20">
        <v>0</v>
      </c>
      <c r="BK104" s="19"/>
      <c r="BL104" s="20"/>
      <c r="BM104" s="315"/>
      <c r="BN104" s="315"/>
      <c r="BO104" s="20">
        <v>0</v>
      </c>
      <c r="BP104" s="19"/>
      <c r="BQ104" s="20"/>
      <c r="BR104" s="315"/>
      <c r="BS104" s="315"/>
      <c r="BT104" s="20">
        <v>0</v>
      </c>
      <c r="BU104" s="19"/>
      <c r="BV104" s="20"/>
      <c r="BW104" s="315"/>
      <c r="BX104" s="315"/>
      <c r="BY104" s="20">
        <v>0</v>
      </c>
      <c r="BZ104" s="19"/>
      <c r="CA104" s="20"/>
      <c r="CB104" s="315"/>
      <c r="CC104" s="315"/>
      <c r="CD104" s="20">
        <v>0</v>
      </c>
      <c r="CE104" s="19"/>
      <c r="CF104" s="20"/>
      <c r="CG104" s="315"/>
      <c r="CH104" s="315"/>
      <c r="CI104" s="20">
        <v>0</v>
      </c>
      <c r="CJ104" s="19"/>
      <c r="CK104" s="20"/>
      <c r="CL104" s="315"/>
      <c r="CM104" s="315"/>
      <c r="CN104" s="20">
        <v>0</v>
      </c>
      <c r="CO104" s="19"/>
      <c r="CP104" s="20"/>
      <c r="CQ104" s="315"/>
      <c r="CR104" s="315"/>
      <c r="CS104" s="20">
        <v>0</v>
      </c>
      <c r="CT104" s="19"/>
      <c r="CU104" s="20"/>
      <c r="CV104" s="315"/>
      <c r="CW104" s="315"/>
      <c r="CX104" s="20">
        <v>0</v>
      </c>
      <c r="CY104" s="19"/>
      <c r="CZ104" s="20"/>
      <c r="DA104" s="315"/>
      <c r="DB104" s="315"/>
      <c r="DC104" s="20">
        <v>0</v>
      </c>
      <c r="DD104" s="19"/>
      <c r="DE104" s="20"/>
      <c r="DF104" s="315"/>
      <c r="DG104" s="315"/>
      <c r="DH104" s="20">
        <v>0</v>
      </c>
      <c r="DI104" s="19"/>
      <c r="DJ104" s="20"/>
      <c r="DK104" s="315"/>
      <c r="DL104" s="315"/>
      <c r="DM104" s="20">
        <v>0</v>
      </c>
      <c r="DN104" s="19"/>
      <c r="DO104" s="20"/>
      <c r="DP104" s="315"/>
      <c r="DQ104" s="315"/>
      <c r="DR104" s="20">
        <v>0</v>
      </c>
      <c r="DS104" s="19"/>
      <c r="DT104" s="20"/>
      <c r="DU104" s="315"/>
      <c r="DV104" s="315"/>
      <c r="DW104" s="20">
        <v>0</v>
      </c>
      <c r="DX104" s="19"/>
      <c r="DY104" s="20"/>
      <c r="DZ104" s="315"/>
      <c r="EA104" s="315"/>
      <c r="EB104" s="20">
        <v>0</v>
      </c>
      <c r="EC104" s="19"/>
      <c r="ED104" s="20"/>
      <c r="EE104" s="315"/>
      <c r="EF104" s="315"/>
      <c r="EG104" s="20">
        <v>0</v>
      </c>
      <c r="EH104" s="19"/>
      <c r="EI104" s="20"/>
      <c r="EJ104" s="315"/>
      <c r="EK104" s="315"/>
      <c r="EL104" s="20">
        <v>0</v>
      </c>
      <c r="EM104" s="19"/>
      <c r="EN104" s="20"/>
      <c r="EO104" s="151"/>
    </row>
    <row r="105" spans="4:145" ht="12.75" customHeight="1" x14ac:dyDescent="0.3">
      <c r="D105" s="151" t="s">
        <v>436</v>
      </c>
      <c r="E105" s="402"/>
      <c r="F105" s="419"/>
      <c r="G105" s="6">
        <v>0</v>
      </c>
      <c r="H105" s="5"/>
      <c r="I105" s="20"/>
      <c r="J105" s="315"/>
      <c r="K105" s="483"/>
      <c r="L105" s="6">
        <v>0</v>
      </c>
      <c r="M105" s="5"/>
      <c r="N105" s="20"/>
      <c r="O105" s="315"/>
      <c r="P105" s="483"/>
      <c r="Q105" s="6">
        <v>0</v>
      </c>
      <c r="R105" s="5"/>
      <c r="S105" s="20"/>
      <c r="T105" s="315"/>
      <c r="U105" s="483"/>
      <c r="V105" s="6">
        <v>0</v>
      </c>
      <c r="W105" s="5"/>
      <c r="X105" s="20"/>
      <c r="Y105" s="315"/>
      <c r="Z105" s="483"/>
      <c r="AA105" s="6">
        <v>0</v>
      </c>
      <c r="AB105" s="5"/>
      <c r="AC105" s="20"/>
      <c r="AD105" s="315"/>
      <c r="AE105" s="483"/>
      <c r="AF105" s="6">
        <v>0</v>
      </c>
      <c r="AG105" s="5"/>
      <c r="AH105" s="20"/>
      <c r="AI105" s="315"/>
      <c r="AJ105" s="483"/>
      <c r="AK105" s="6">
        <v>0</v>
      </c>
      <c r="AL105" s="5"/>
      <c r="AM105" s="20"/>
      <c r="AN105" s="315"/>
      <c r="AO105" s="483"/>
      <c r="AP105" s="6">
        <v>0</v>
      </c>
      <c r="AQ105" s="5"/>
      <c r="AR105" s="20"/>
      <c r="AS105" s="315"/>
      <c r="AT105" s="483"/>
      <c r="AU105" s="6">
        <v>0</v>
      </c>
      <c r="AV105" s="5"/>
      <c r="AW105" s="20"/>
      <c r="AX105" s="315"/>
      <c r="AY105" s="483"/>
      <c r="AZ105" s="6">
        <v>0</v>
      </c>
      <c r="BA105" s="5"/>
      <c r="BB105" s="20"/>
      <c r="BC105" s="315"/>
      <c r="BD105" s="483"/>
      <c r="BE105" s="6">
        <v>0</v>
      </c>
      <c r="BF105" s="5"/>
      <c r="BG105" s="20"/>
      <c r="BH105" s="315"/>
      <c r="BI105" s="483"/>
      <c r="BJ105" s="6">
        <v>0</v>
      </c>
      <c r="BK105" s="5"/>
      <c r="BL105" s="20"/>
      <c r="BM105" s="315"/>
      <c r="BN105" s="483"/>
      <c r="BO105" s="6">
        <v>0</v>
      </c>
      <c r="BP105" s="5"/>
      <c r="BQ105" s="20"/>
      <c r="BR105" s="315"/>
      <c r="BS105" s="483"/>
      <c r="BT105" s="6">
        <v>0</v>
      </c>
      <c r="BU105" s="5"/>
      <c r="BV105" s="20"/>
      <c r="BW105" s="315"/>
      <c r="BX105" s="483"/>
      <c r="BY105" s="6">
        <v>0</v>
      </c>
      <c r="BZ105" s="5"/>
      <c r="CA105" s="20"/>
      <c r="CB105" s="315"/>
      <c r="CC105" s="483"/>
      <c r="CD105" s="6">
        <v>0</v>
      </c>
      <c r="CE105" s="5"/>
      <c r="CF105" s="20"/>
      <c r="CG105" s="315"/>
      <c r="CH105" s="483"/>
      <c r="CI105" s="6">
        <v>0</v>
      </c>
      <c r="CJ105" s="5"/>
      <c r="CK105" s="20"/>
      <c r="CL105" s="315"/>
      <c r="CM105" s="483"/>
      <c r="CN105" s="6">
        <v>0</v>
      </c>
      <c r="CO105" s="5"/>
      <c r="CP105" s="20"/>
      <c r="CQ105" s="315"/>
      <c r="CR105" s="483"/>
      <c r="CS105" s="6">
        <v>0</v>
      </c>
      <c r="CT105" s="5"/>
      <c r="CU105" s="20"/>
      <c r="CV105" s="315"/>
      <c r="CW105" s="483"/>
      <c r="CX105" s="6">
        <v>0</v>
      </c>
      <c r="CY105" s="5"/>
      <c r="CZ105" s="20"/>
      <c r="DA105" s="315"/>
      <c r="DB105" s="483"/>
      <c r="DC105" s="6">
        <v>0</v>
      </c>
      <c r="DD105" s="5"/>
      <c r="DE105" s="20"/>
      <c r="DF105" s="315"/>
      <c r="DG105" s="483"/>
      <c r="DH105" s="6">
        <v>0</v>
      </c>
      <c r="DI105" s="5"/>
      <c r="DJ105" s="20"/>
      <c r="DK105" s="315"/>
      <c r="DL105" s="483"/>
      <c r="DM105" s="6">
        <v>0</v>
      </c>
      <c r="DN105" s="5"/>
      <c r="DO105" s="20"/>
      <c r="DP105" s="315"/>
      <c r="DQ105" s="483"/>
      <c r="DR105" s="6">
        <v>0</v>
      </c>
      <c r="DS105" s="5"/>
      <c r="DT105" s="20"/>
      <c r="DU105" s="315"/>
      <c r="DV105" s="483"/>
      <c r="DW105" s="6">
        <v>0</v>
      </c>
      <c r="DX105" s="5"/>
      <c r="DY105" s="20"/>
      <c r="DZ105" s="315"/>
      <c r="EA105" s="483"/>
      <c r="EB105" s="6">
        <v>0</v>
      </c>
      <c r="EC105" s="5"/>
      <c r="ED105" s="20"/>
      <c r="EE105" s="315"/>
      <c r="EF105" s="483"/>
      <c r="EG105" s="6">
        <v>0</v>
      </c>
      <c r="EH105" s="5"/>
      <c r="EI105" s="20"/>
      <c r="EJ105" s="315"/>
      <c r="EK105" s="483"/>
      <c r="EL105" s="6">
        <v>0</v>
      </c>
      <c r="EM105" s="5"/>
      <c r="EN105" s="20"/>
      <c r="EO105" s="151"/>
    </row>
    <row r="106" spans="4:145" ht="12.75" customHeight="1" x14ac:dyDescent="0.3">
      <c r="D106" s="151"/>
      <c r="E106" s="402"/>
      <c r="G106" s="20"/>
      <c r="H106" s="20"/>
      <c r="I106" s="20"/>
      <c r="J106" s="315"/>
      <c r="K106" s="20"/>
      <c r="L106" s="20"/>
      <c r="M106" s="20"/>
      <c r="N106" s="20"/>
      <c r="O106" s="315"/>
      <c r="P106" s="20"/>
      <c r="Q106" s="20"/>
      <c r="R106" s="20"/>
      <c r="S106" s="20"/>
      <c r="T106" s="315"/>
      <c r="U106" s="20"/>
      <c r="V106" s="20"/>
      <c r="W106" s="20"/>
      <c r="X106" s="20"/>
      <c r="Y106" s="315"/>
      <c r="Z106" s="20"/>
      <c r="AA106" s="20"/>
      <c r="AB106" s="20"/>
      <c r="AC106" s="20"/>
      <c r="AD106" s="315"/>
      <c r="AE106" s="20"/>
      <c r="AF106" s="20"/>
      <c r="AG106" s="20"/>
      <c r="AH106" s="20"/>
      <c r="AI106" s="315"/>
      <c r="AJ106" s="20"/>
      <c r="AK106" s="20"/>
      <c r="AL106" s="20"/>
      <c r="AM106" s="20"/>
      <c r="AN106" s="315"/>
      <c r="AO106" s="20"/>
      <c r="AP106" s="20"/>
      <c r="AQ106" s="20"/>
      <c r="AR106" s="20"/>
      <c r="AS106" s="315"/>
      <c r="AT106" s="20"/>
      <c r="AU106" s="20"/>
      <c r="AV106" s="20"/>
      <c r="AW106" s="20"/>
      <c r="AX106" s="315"/>
      <c r="AY106" s="20"/>
      <c r="AZ106" s="20"/>
      <c r="BA106" s="20"/>
      <c r="BB106" s="20"/>
      <c r="BC106" s="315"/>
      <c r="BD106" s="20"/>
      <c r="BE106" s="20"/>
      <c r="BF106" s="20"/>
      <c r="BG106" s="20"/>
      <c r="BH106" s="315"/>
      <c r="BI106" s="20"/>
      <c r="BJ106" s="20"/>
      <c r="BK106" s="20"/>
      <c r="BL106" s="20"/>
      <c r="BM106" s="315"/>
      <c r="BN106" s="20"/>
      <c r="BO106" s="20"/>
      <c r="BP106" s="20"/>
      <c r="BQ106" s="20"/>
      <c r="BR106" s="315"/>
      <c r="BS106" s="20"/>
      <c r="BT106" s="20"/>
      <c r="BU106" s="20"/>
      <c r="BV106" s="20"/>
      <c r="BW106" s="315"/>
      <c r="BX106" s="20"/>
      <c r="BY106" s="20"/>
      <c r="BZ106" s="20"/>
      <c r="CA106" s="20"/>
      <c r="CB106" s="315"/>
      <c r="CC106" s="20"/>
      <c r="CD106" s="20"/>
      <c r="CE106" s="20"/>
      <c r="CF106" s="20"/>
      <c r="CG106" s="315"/>
      <c r="CH106" s="20"/>
      <c r="CI106" s="20"/>
      <c r="CJ106" s="20"/>
      <c r="CK106" s="20"/>
      <c r="CL106" s="315"/>
      <c r="CM106" s="20"/>
      <c r="CN106" s="20"/>
      <c r="CO106" s="20"/>
      <c r="CP106" s="20"/>
      <c r="CQ106" s="315"/>
      <c r="CR106" s="20"/>
      <c r="CS106" s="20"/>
      <c r="CT106" s="20"/>
      <c r="CU106" s="20"/>
      <c r="CV106" s="315"/>
      <c r="CW106" s="20"/>
      <c r="CX106" s="20"/>
      <c r="CY106" s="20"/>
      <c r="CZ106" s="20"/>
      <c r="DA106" s="315"/>
      <c r="DB106" s="20"/>
      <c r="DC106" s="20"/>
      <c r="DD106" s="20"/>
      <c r="DE106" s="20"/>
      <c r="DF106" s="315"/>
      <c r="DG106" s="20"/>
      <c r="DH106" s="20"/>
      <c r="DI106" s="20"/>
      <c r="DJ106" s="20"/>
      <c r="DK106" s="315"/>
      <c r="DL106" s="20"/>
      <c r="DM106" s="20"/>
      <c r="DN106" s="20"/>
      <c r="DO106" s="20"/>
      <c r="DP106" s="315"/>
      <c r="DQ106" s="20"/>
      <c r="DR106" s="20"/>
      <c r="DS106" s="20"/>
      <c r="DT106" s="20"/>
      <c r="DU106" s="315"/>
      <c r="DV106" s="20"/>
      <c r="DW106" s="20"/>
      <c r="DX106" s="20"/>
      <c r="DY106" s="20"/>
      <c r="DZ106" s="315"/>
      <c r="EA106" s="20"/>
      <c r="EB106" s="20"/>
      <c r="EC106" s="20"/>
      <c r="ED106" s="20"/>
      <c r="EE106" s="315"/>
      <c r="EF106" s="20"/>
      <c r="EG106" s="20"/>
      <c r="EH106" s="20"/>
      <c r="EI106" s="20"/>
      <c r="EJ106" s="315"/>
      <c r="EK106" s="20"/>
      <c r="EL106" s="20"/>
      <c r="EM106" s="20"/>
      <c r="EN106" s="20"/>
      <c r="EO106" s="151"/>
    </row>
    <row r="107" spans="4:145" ht="12.75" customHeight="1" x14ac:dyDescent="0.3">
      <c r="D107" s="151" t="s">
        <v>561</v>
      </c>
      <c r="E107" s="402"/>
      <c r="G107" s="20">
        <v>0</v>
      </c>
      <c r="H107" s="20"/>
      <c r="I107" s="20"/>
      <c r="J107" s="315"/>
      <c r="K107" s="20"/>
      <c r="L107" s="20">
        <v>0</v>
      </c>
      <c r="M107" s="20"/>
      <c r="N107" s="20"/>
      <c r="O107" s="315"/>
      <c r="P107" s="20"/>
      <c r="Q107" s="20">
        <v>0</v>
      </c>
      <c r="R107" s="20"/>
      <c r="S107" s="20"/>
      <c r="T107" s="315"/>
      <c r="U107" s="20"/>
      <c r="V107" s="20">
        <v>0</v>
      </c>
      <c r="W107" s="20"/>
      <c r="X107" s="20"/>
      <c r="Y107" s="315"/>
      <c r="Z107" s="20"/>
      <c r="AA107" s="20">
        <v>0</v>
      </c>
      <c r="AB107" s="20"/>
      <c r="AC107" s="20"/>
      <c r="AD107" s="315"/>
      <c r="AE107" s="20"/>
      <c r="AF107" s="20">
        <v>10334981</v>
      </c>
      <c r="AG107" s="20"/>
      <c r="AH107" s="20"/>
      <c r="AI107" s="315"/>
      <c r="AJ107" s="20"/>
      <c r="AK107" s="20">
        <v>0</v>
      </c>
      <c r="AL107" s="20"/>
      <c r="AM107" s="20"/>
      <c r="AN107" s="315"/>
      <c r="AO107" s="20"/>
      <c r="AP107" s="20">
        <v>0</v>
      </c>
      <c r="AQ107" s="20"/>
      <c r="AR107" s="20"/>
      <c r="AS107" s="315"/>
      <c r="AT107" s="20"/>
      <c r="AU107" s="20">
        <v>0</v>
      </c>
      <c r="AV107" s="20"/>
      <c r="AW107" s="20"/>
      <c r="AX107" s="315"/>
      <c r="AY107" s="20"/>
      <c r="AZ107" s="20">
        <v>0</v>
      </c>
      <c r="BA107" s="20"/>
      <c r="BB107" s="20"/>
      <c r="BC107" s="315"/>
      <c r="BD107" s="20"/>
      <c r="BE107" s="20">
        <v>0</v>
      </c>
      <c r="BF107" s="20"/>
      <c r="BG107" s="20"/>
      <c r="BH107" s="315"/>
      <c r="BI107" s="20"/>
      <c r="BJ107" s="20">
        <v>0</v>
      </c>
      <c r="BK107" s="20"/>
      <c r="BL107" s="20"/>
      <c r="BM107" s="315"/>
      <c r="BN107" s="20"/>
      <c r="BO107" s="20">
        <v>0</v>
      </c>
      <c r="BP107" s="20"/>
      <c r="BQ107" s="20"/>
      <c r="BR107" s="315"/>
      <c r="BS107" s="20"/>
      <c r="BT107" s="20">
        <v>10334981</v>
      </c>
      <c r="BU107" s="20"/>
      <c r="BV107" s="20"/>
      <c r="BW107" s="315"/>
      <c r="BX107" s="20"/>
      <c r="BY107" s="20">
        <v>0</v>
      </c>
      <c r="BZ107" s="20"/>
      <c r="CA107" s="20"/>
      <c r="CB107" s="315"/>
      <c r="CC107" s="20"/>
      <c r="CD107" s="20">
        <v>0</v>
      </c>
      <c r="CE107" s="20"/>
      <c r="CF107" s="20"/>
      <c r="CG107" s="315"/>
      <c r="CH107" s="20"/>
      <c r="CI107" s="20">
        <v>0</v>
      </c>
      <c r="CJ107" s="20"/>
      <c r="CK107" s="20"/>
      <c r="CL107" s="315"/>
      <c r="CM107" s="20"/>
      <c r="CN107" s="20">
        <v>0</v>
      </c>
      <c r="CO107" s="20"/>
      <c r="CP107" s="20"/>
      <c r="CQ107" s="315"/>
      <c r="CR107" s="20"/>
      <c r="CS107" s="20">
        <v>0</v>
      </c>
      <c r="CT107" s="20"/>
      <c r="CU107" s="20"/>
      <c r="CV107" s="315"/>
      <c r="CW107" s="20"/>
      <c r="CX107" s="20">
        <v>0</v>
      </c>
      <c r="CY107" s="20"/>
      <c r="CZ107" s="20"/>
      <c r="DA107" s="315"/>
      <c r="DB107" s="20"/>
      <c r="DC107" s="20">
        <v>0</v>
      </c>
      <c r="DD107" s="20"/>
      <c r="DE107" s="20"/>
      <c r="DF107" s="315"/>
      <c r="DG107" s="20"/>
      <c r="DH107" s="20">
        <v>0</v>
      </c>
      <c r="DI107" s="20"/>
      <c r="DJ107" s="20"/>
      <c r="DK107" s="315"/>
      <c r="DL107" s="20"/>
      <c r="DM107" s="20">
        <v>0</v>
      </c>
      <c r="DN107" s="20"/>
      <c r="DO107" s="20"/>
      <c r="DP107" s="315"/>
      <c r="DQ107" s="20"/>
      <c r="DR107" s="20">
        <v>0</v>
      </c>
      <c r="DS107" s="20"/>
      <c r="DT107" s="20"/>
      <c r="DU107" s="315"/>
      <c r="DV107" s="20"/>
      <c r="DW107" s="20">
        <v>0</v>
      </c>
      <c r="DX107" s="20"/>
      <c r="DY107" s="20"/>
      <c r="DZ107" s="315"/>
      <c r="EA107" s="20"/>
      <c r="EB107" s="20">
        <v>0</v>
      </c>
      <c r="EC107" s="20"/>
      <c r="ED107" s="20"/>
      <c r="EE107" s="315"/>
      <c r="EF107" s="20"/>
      <c r="EG107" s="20">
        <v>0</v>
      </c>
      <c r="EH107" s="20"/>
      <c r="EI107" s="20"/>
      <c r="EJ107" s="315"/>
      <c r="EK107" s="20"/>
      <c r="EL107" s="20">
        <v>0</v>
      </c>
      <c r="EM107" s="20"/>
      <c r="EN107" s="20"/>
      <c r="EO107" s="151"/>
    </row>
    <row r="108" spans="4:145" ht="12.75" customHeight="1" x14ac:dyDescent="0.3">
      <c r="D108" s="151" t="s">
        <v>416</v>
      </c>
      <c r="E108" s="402"/>
      <c r="F108" s="406"/>
      <c r="G108" s="474">
        <v>0</v>
      </c>
      <c r="H108" s="475"/>
      <c r="I108" s="20"/>
      <c r="J108" s="315"/>
      <c r="K108" s="476"/>
      <c r="L108" s="474">
        <v>0</v>
      </c>
      <c r="M108" s="475"/>
      <c r="N108" s="20"/>
      <c r="O108" s="315"/>
      <c r="P108" s="476"/>
      <c r="Q108" s="474">
        <v>0</v>
      </c>
      <c r="R108" s="475"/>
      <c r="S108" s="20"/>
      <c r="T108" s="315"/>
      <c r="U108" s="476"/>
      <c r="V108" s="474">
        <v>0</v>
      </c>
      <c r="W108" s="475"/>
      <c r="X108" s="20"/>
      <c r="Y108" s="315"/>
      <c r="Z108" s="476"/>
      <c r="AA108" s="474">
        <v>0</v>
      </c>
      <c r="AB108" s="475"/>
      <c r="AC108" s="20"/>
      <c r="AD108" s="315"/>
      <c r="AE108" s="476"/>
      <c r="AF108" s="474">
        <v>10334981</v>
      </c>
      <c r="AG108" s="475"/>
      <c r="AH108" s="20"/>
      <c r="AI108" s="315"/>
      <c r="AJ108" s="476"/>
      <c r="AK108" s="474">
        <v>0</v>
      </c>
      <c r="AL108" s="475"/>
      <c r="AM108" s="20"/>
      <c r="AN108" s="315"/>
      <c r="AO108" s="476"/>
      <c r="AP108" s="474">
        <v>0</v>
      </c>
      <c r="AQ108" s="475"/>
      <c r="AR108" s="20"/>
      <c r="AS108" s="315"/>
      <c r="AT108" s="476"/>
      <c r="AU108" s="474">
        <v>0</v>
      </c>
      <c r="AV108" s="475"/>
      <c r="AW108" s="20"/>
      <c r="AX108" s="315"/>
      <c r="AY108" s="476"/>
      <c r="AZ108" s="474">
        <v>0</v>
      </c>
      <c r="BA108" s="475"/>
      <c r="BB108" s="20"/>
      <c r="BC108" s="315"/>
      <c r="BD108" s="476"/>
      <c r="BE108" s="474">
        <v>0</v>
      </c>
      <c r="BF108" s="475"/>
      <c r="BG108" s="20"/>
      <c r="BH108" s="315"/>
      <c r="BI108" s="476"/>
      <c r="BJ108" s="474">
        <v>0</v>
      </c>
      <c r="BK108" s="475"/>
      <c r="BL108" s="20"/>
      <c r="BM108" s="315"/>
      <c r="BN108" s="476"/>
      <c r="BO108" s="474">
        <v>0</v>
      </c>
      <c r="BP108" s="475"/>
      <c r="BQ108" s="20"/>
      <c r="BR108" s="315"/>
      <c r="BS108" s="476"/>
      <c r="BT108" s="474">
        <v>10334981</v>
      </c>
      <c r="BU108" s="475"/>
      <c r="BV108" s="20"/>
      <c r="BW108" s="315"/>
      <c r="BX108" s="476"/>
      <c r="BY108" s="474">
        <v>0</v>
      </c>
      <c r="BZ108" s="475"/>
      <c r="CA108" s="20"/>
      <c r="CB108" s="315"/>
      <c r="CC108" s="476"/>
      <c r="CD108" s="474">
        <v>0</v>
      </c>
      <c r="CE108" s="475"/>
      <c r="CF108" s="20"/>
      <c r="CG108" s="315"/>
      <c r="CH108" s="476"/>
      <c r="CI108" s="474">
        <v>0</v>
      </c>
      <c r="CJ108" s="475"/>
      <c r="CK108" s="20"/>
      <c r="CL108" s="315"/>
      <c r="CM108" s="476"/>
      <c r="CN108" s="474">
        <v>0</v>
      </c>
      <c r="CO108" s="475"/>
      <c r="CP108" s="20"/>
      <c r="CQ108" s="315"/>
      <c r="CR108" s="476"/>
      <c r="CS108" s="474">
        <v>0</v>
      </c>
      <c r="CT108" s="475"/>
      <c r="CU108" s="20"/>
      <c r="CV108" s="315"/>
      <c r="CW108" s="476"/>
      <c r="CX108" s="474">
        <v>0</v>
      </c>
      <c r="CY108" s="475"/>
      <c r="CZ108" s="20"/>
      <c r="DA108" s="315"/>
      <c r="DB108" s="476"/>
      <c r="DC108" s="474">
        <v>0</v>
      </c>
      <c r="DD108" s="475"/>
      <c r="DE108" s="20"/>
      <c r="DF108" s="315"/>
      <c r="DG108" s="476"/>
      <c r="DH108" s="474">
        <v>0</v>
      </c>
      <c r="DI108" s="475"/>
      <c r="DJ108" s="20"/>
      <c r="DK108" s="315"/>
      <c r="DL108" s="476"/>
      <c r="DM108" s="474">
        <v>0</v>
      </c>
      <c r="DN108" s="475"/>
      <c r="DO108" s="20"/>
      <c r="DP108" s="315"/>
      <c r="DQ108" s="476"/>
      <c r="DR108" s="474">
        <v>0</v>
      </c>
      <c r="DS108" s="475"/>
      <c r="DT108" s="20"/>
      <c r="DU108" s="315"/>
      <c r="DV108" s="476"/>
      <c r="DW108" s="474">
        <v>0</v>
      </c>
      <c r="DX108" s="475"/>
      <c r="DY108" s="20"/>
      <c r="DZ108" s="315"/>
      <c r="EA108" s="476"/>
      <c r="EB108" s="474">
        <v>0</v>
      </c>
      <c r="EC108" s="475"/>
      <c r="ED108" s="20"/>
      <c r="EE108" s="315"/>
      <c r="EF108" s="476"/>
      <c r="EG108" s="474">
        <v>0</v>
      </c>
      <c r="EH108" s="475"/>
      <c r="EI108" s="20"/>
      <c r="EJ108" s="315"/>
      <c r="EK108" s="476"/>
      <c r="EL108" s="474">
        <v>0</v>
      </c>
      <c r="EM108" s="475"/>
      <c r="EN108" s="20"/>
      <c r="EO108" s="151"/>
    </row>
    <row r="109" spans="4:145" ht="12.75" customHeight="1" x14ac:dyDescent="0.3">
      <c r="D109" s="151" t="s">
        <v>419</v>
      </c>
      <c r="E109" s="402"/>
      <c r="F109" s="402"/>
      <c r="G109" s="20">
        <v>0</v>
      </c>
      <c r="H109" s="19"/>
      <c r="I109" s="20"/>
      <c r="J109" s="315"/>
      <c r="K109" s="315"/>
      <c r="L109" s="20">
        <v>0</v>
      </c>
      <c r="M109" s="19"/>
      <c r="N109" s="20"/>
      <c r="O109" s="315"/>
      <c r="P109" s="315"/>
      <c r="Q109" s="20">
        <v>0</v>
      </c>
      <c r="R109" s="19"/>
      <c r="S109" s="20"/>
      <c r="T109" s="315"/>
      <c r="U109" s="315"/>
      <c r="V109" s="20">
        <v>0</v>
      </c>
      <c r="W109" s="19"/>
      <c r="X109" s="20"/>
      <c r="Y109" s="315"/>
      <c r="Z109" s="315"/>
      <c r="AA109" s="20">
        <v>0</v>
      </c>
      <c r="AB109" s="19"/>
      <c r="AC109" s="20"/>
      <c r="AD109" s="315"/>
      <c r="AE109" s="315"/>
      <c r="AF109" s="20">
        <v>0</v>
      </c>
      <c r="AG109" s="19"/>
      <c r="AH109" s="20"/>
      <c r="AI109" s="315"/>
      <c r="AJ109" s="315"/>
      <c r="AK109" s="20">
        <v>0</v>
      </c>
      <c r="AL109" s="19"/>
      <c r="AM109" s="20"/>
      <c r="AN109" s="315"/>
      <c r="AO109" s="315"/>
      <c r="AP109" s="20">
        <v>0</v>
      </c>
      <c r="AQ109" s="19"/>
      <c r="AR109" s="20"/>
      <c r="AS109" s="315"/>
      <c r="AT109" s="315"/>
      <c r="AU109" s="20">
        <v>0</v>
      </c>
      <c r="AV109" s="19"/>
      <c r="AW109" s="20"/>
      <c r="AX109" s="315"/>
      <c r="AY109" s="315"/>
      <c r="AZ109" s="20">
        <v>0</v>
      </c>
      <c r="BA109" s="19"/>
      <c r="BB109" s="20"/>
      <c r="BC109" s="315"/>
      <c r="BD109" s="315"/>
      <c r="BE109" s="20">
        <v>0</v>
      </c>
      <c r="BF109" s="19"/>
      <c r="BG109" s="20"/>
      <c r="BH109" s="315"/>
      <c r="BI109" s="315"/>
      <c r="BJ109" s="20">
        <v>0</v>
      </c>
      <c r="BK109" s="19"/>
      <c r="BL109" s="20"/>
      <c r="BM109" s="315"/>
      <c r="BN109" s="315"/>
      <c r="BO109" s="20">
        <v>0</v>
      </c>
      <c r="BP109" s="19"/>
      <c r="BQ109" s="20"/>
      <c r="BR109" s="315"/>
      <c r="BS109" s="315"/>
      <c r="BT109" s="20">
        <v>0</v>
      </c>
      <c r="BU109" s="19"/>
      <c r="BV109" s="20"/>
      <c r="BW109" s="315"/>
      <c r="BX109" s="315"/>
      <c r="BY109" s="20">
        <v>0</v>
      </c>
      <c r="BZ109" s="19"/>
      <c r="CA109" s="20"/>
      <c r="CB109" s="315"/>
      <c r="CC109" s="315"/>
      <c r="CD109" s="20">
        <v>0</v>
      </c>
      <c r="CE109" s="19"/>
      <c r="CF109" s="20"/>
      <c r="CG109" s="315"/>
      <c r="CH109" s="315"/>
      <c r="CI109" s="20">
        <v>0</v>
      </c>
      <c r="CJ109" s="19"/>
      <c r="CK109" s="20"/>
      <c r="CL109" s="315"/>
      <c r="CM109" s="315"/>
      <c r="CN109" s="20">
        <v>0</v>
      </c>
      <c r="CO109" s="19"/>
      <c r="CP109" s="20"/>
      <c r="CQ109" s="315"/>
      <c r="CR109" s="315"/>
      <c r="CS109" s="20">
        <v>0</v>
      </c>
      <c r="CT109" s="19"/>
      <c r="CU109" s="20"/>
      <c r="CV109" s="315"/>
      <c r="CW109" s="315"/>
      <c r="CX109" s="20">
        <v>0</v>
      </c>
      <c r="CY109" s="19"/>
      <c r="CZ109" s="20"/>
      <c r="DA109" s="315"/>
      <c r="DB109" s="315"/>
      <c r="DC109" s="20">
        <v>0</v>
      </c>
      <c r="DD109" s="19"/>
      <c r="DE109" s="20"/>
      <c r="DF109" s="315"/>
      <c r="DG109" s="315"/>
      <c r="DH109" s="20">
        <v>0</v>
      </c>
      <c r="DI109" s="19"/>
      <c r="DJ109" s="20"/>
      <c r="DK109" s="315"/>
      <c r="DL109" s="315"/>
      <c r="DM109" s="20">
        <v>0</v>
      </c>
      <c r="DN109" s="19"/>
      <c r="DO109" s="20"/>
      <c r="DP109" s="315"/>
      <c r="DQ109" s="315"/>
      <c r="DR109" s="20">
        <v>0</v>
      </c>
      <c r="DS109" s="19"/>
      <c r="DT109" s="20"/>
      <c r="DU109" s="315"/>
      <c r="DV109" s="315"/>
      <c r="DW109" s="20">
        <v>0</v>
      </c>
      <c r="DX109" s="19"/>
      <c r="DY109" s="20"/>
      <c r="DZ109" s="315"/>
      <c r="EA109" s="315"/>
      <c r="EB109" s="20">
        <v>0</v>
      </c>
      <c r="EC109" s="19"/>
      <c r="ED109" s="20"/>
      <c r="EE109" s="315"/>
      <c r="EF109" s="315"/>
      <c r="EG109" s="20">
        <v>0</v>
      </c>
      <c r="EH109" s="19"/>
      <c r="EI109" s="20"/>
      <c r="EJ109" s="315"/>
      <c r="EK109" s="315"/>
      <c r="EL109" s="20">
        <v>0</v>
      </c>
      <c r="EM109" s="19"/>
      <c r="EN109" s="20"/>
      <c r="EO109" s="151"/>
    </row>
    <row r="110" spans="4:145" ht="12.75" customHeight="1" x14ac:dyDescent="0.3">
      <c r="D110" s="151" t="s">
        <v>436</v>
      </c>
      <c r="E110" s="402"/>
      <c r="F110" s="419"/>
      <c r="G110" s="6">
        <v>0</v>
      </c>
      <c r="H110" s="5"/>
      <c r="I110" s="20"/>
      <c r="J110" s="315"/>
      <c r="K110" s="483"/>
      <c r="L110" s="6">
        <v>0</v>
      </c>
      <c r="M110" s="5"/>
      <c r="N110" s="20"/>
      <c r="O110" s="315"/>
      <c r="P110" s="483"/>
      <c r="Q110" s="6">
        <v>0</v>
      </c>
      <c r="R110" s="5"/>
      <c r="S110" s="20"/>
      <c r="T110" s="315"/>
      <c r="U110" s="483"/>
      <c r="V110" s="6">
        <v>0</v>
      </c>
      <c r="W110" s="5"/>
      <c r="X110" s="20"/>
      <c r="Y110" s="315"/>
      <c r="Z110" s="483"/>
      <c r="AA110" s="6">
        <v>0</v>
      </c>
      <c r="AB110" s="5"/>
      <c r="AC110" s="20"/>
      <c r="AD110" s="315"/>
      <c r="AE110" s="483"/>
      <c r="AF110" s="6">
        <v>0</v>
      </c>
      <c r="AG110" s="5"/>
      <c r="AH110" s="20"/>
      <c r="AI110" s="315"/>
      <c r="AJ110" s="483"/>
      <c r="AK110" s="6">
        <v>0</v>
      </c>
      <c r="AL110" s="5"/>
      <c r="AM110" s="20"/>
      <c r="AN110" s="315"/>
      <c r="AO110" s="483"/>
      <c r="AP110" s="6">
        <v>0</v>
      </c>
      <c r="AQ110" s="5"/>
      <c r="AR110" s="20"/>
      <c r="AS110" s="315"/>
      <c r="AT110" s="483"/>
      <c r="AU110" s="6">
        <v>0</v>
      </c>
      <c r="AV110" s="5"/>
      <c r="AW110" s="20"/>
      <c r="AX110" s="315"/>
      <c r="AY110" s="483"/>
      <c r="AZ110" s="6">
        <v>0</v>
      </c>
      <c r="BA110" s="5"/>
      <c r="BB110" s="20"/>
      <c r="BC110" s="315"/>
      <c r="BD110" s="483"/>
      <c r="BE110" s="6">
        <v>0</v>
      </c>
      <c r="BF110" s="5"/>
      <c r="BG110" s="20"/>
      <c r="BH110" s="315"/>
      <c r="BI110" s="483"/>
      <c r="BJ110" s="6">
        <v>0</v>
      </c>
      <c r="BK110" s="5"/>
      <c r="BL110" s="20"/>
      <c r="BM110" s="315"/>
      <c r="BN110" s="483"/>
      <c r="BO110" s="6">
        <v>0</v>
      </c>
      <c r="BP110" s="5"/>
      <c r="BQ110" s="20"/>
      <c r="BR110" s="315"/>
      <c r="BS110" s="483"/>
      <c r="BT110" s="6">
        <v>0</v>
      </c>
      <c r="BU110" s="5"/>
      <c r="BV110" s="20"/>
      <c r="BW110" s="315"/>
      <c r="BX110" s="483"/>
      <c r="BY110" s="6">
        <v>0</v>
      </c>
      <c r="BZ110" s="5"/>
      <c r="CA110" s="20"/>
      <c r="CB110" s="315"/>
      <c r="CC110" s="483"/>
      <c r="CD110" s="6">
        <v>0</v>
      </c>
      <c r="CE110" s="5"/>
      <c r="CF110" s="20"/>
      <c r="CG110" s="315"/>
      <c r="CH110" s="483"/>
      <c r="CI110" s="6">
        <v>0</v>
      </c>
      <c r="CJ110" s="5"/>
      <c r="CK110" s="20"/>
      <c r="CL110" s="315"/>
      <c r="CM110" s="483"/>
      <c r="CN110" s="6">
        <v>0</v>
      </c>
      <c r="CO110" s="5"/>
      <c r="CP110" s="20"/>
      <c r="CQ110" s="315"/>
      <c r="CR110" s="483"/>
      <c r="CS110" s="6">
        <v>0</v>
      </c>
      <c r="CT110" s="5"/>
      <c r="CU110" s="20"/>
      <c r="CV110" s="315"/>
      <c r="CW110" s="483"/>
      <c r="CX110" s="6">
        <v>0</v>
      </c>
      <c r="CY110" s="5"/>
      <c r="CZ110" s="20"/>
      <c r="DA110" s="315"/>
      <c r="DB110" s="483"/>
      <c r="DC110" s="6">
        <v>0</v>
      </c>
      <c r="DD110" s="5"/>
      <c r="DE110" s="20"/>
      <c r="DF110" s="315"/>
      <c r="DG110" s="483"/>
      <c r="DH110" s="6">
        <v>0</v>
      </c>
      <c r="DI110" s="5"/>
      <c r="DJ110" s="20"/>
      <c r="DK110" s="315"/>
      <c r="DL110" s="483"/>
      <c r="DM110" s="6">
        <v>0</v>
      </c>
      <c r="DN110" s="5"/>
      <c r="DO110" s="20"/>
      <c r="DP110" s="315"/>
      <c r="DQ110" s="483"/>
      <c r="DR110" s="6">
        <v>0</v>
      </c>
      <c r="DS110" s="5"/>
      <c r="DT110" s="20"/>
      <c r="DU110" s="315"/>
      <c r="DV110" s="483"/>
      <c r="DW110" s="6">
        <v>0</v>
      </c>
      <c r="DX110" s="5"/>
      <c r="DY110" s="20"/>
      <c r="DZ110" s="315"/>
      <c r="EA110" s="483"/>
      <c r="EB110" s="6">
        <v>0</v>
      </c>
      <c r="EC110" s="5"/>
      <c r="ED110" s="20"/>
      <c r="EE110" s="315"/>
      <c r="EF110" s="483"/>
      <c r="EG110" s="6">
        <v>0</v>
      </c>
      <c r="EH110" s="5"/>
      <c r="EI110" s="20"/>
      <c r="EJ110" s="315"/>
      <c r="EK110" s="483"/>
      <c r="EL110" s="6">
        <v>0</v>
      </c>
      <c r="EM110" s="5"/>
      <c r="EN110" s="20"/>
      <c r="EO110" s="151"/>
    </row>
    <row r="111" spans="4:145" ht="12.75" customHeight="1" x14ac:dyDescent="0.3">
      <c r="D111" s="151"/>
      <c r="E111" s="402"/>
      <c r="G111" s="20"/>
      <c r="H111" s="20"/>
      <c r="I111" s="20"/>
      <c r="J111" s="315"/>
      <c r="K111" s="20"/>
      <c r="L111" s="20"/>
      <c r="M111" s="20"/>
      <c r="N111" s="20"/>
      <c r="O111" s="315"/>
      <c r="P111" s="20"/>
      <c r="Q111" s="20"/>
      <c r="R111" s="20"/>
      <c r="S111" s="20"/>
      <c r="T111" s="315"/>
      <c r="U111" s="20"/>
      <c r="V111" s="20"/>
      <c r="W111" s="20"/>
      <c r="X111" s="20"/>
      <c r="Y111" s="315"/>
      <c r="Z111" s="20"/>
      <c r="AA111" s="20"/>
      <c r="AB111" s="20"/>
      <c r="AC111" s="20"/>
      <c r="AD111" s="315"/>
      <c r="AE111" s="20"/>
      <c r="AF111" s="20"/>
      <c r="AG111" s="20"/>
      <c r="AH111" s="20"/>
      <c r="AI111" s="315"/>
      <c r="AJ111" s="20"/>
      <c r="AK111" s="20"/>
      <c r="AL111" s="20"/>
      <c r="AM111" s="20"/>
      <c r="AN111" s="315"/>
      <c r="AO111" s="20"/>
      <c r="AP111" s="20"/>
      <c r="AQ111" s="20"/>
      <c r="AR111" s="20"/>
      <c r="AS111" s="315"/>
      <c r="AT111" s="20"/>
      <c r="AU111" s="20"/>
      <c r="AV111" s="20"/>
      <c r="AW111" s="20"/>
      <c r="AX111" s="315"/>
      <c r="AY111" s="20"/>
      <c r="AZ111" s="20"/>
      <c r="BA111" s="20"/>
      <c r="BB111" s="20"/>
      <c r="BC111" s="315"/>
      <c r="BD111" s="20"/>
      <c r="BE111" s="20"/>
      <c r="BF111" s="20"/>
      <c r="BG111" s="20"/>
      <c r="BH111" s="315"/>
      <c r="BI111" s="20"/>
      <c r="BJ111" s="20"/>
      <c r="BK111" s="20"/>
      <c r="BL111" s="20"/>
      <c r="BM111" s="315"/>
      <c r="BN111" s="20"/>
      <c r="BO111" s="20"/>
      <c r="BP111" s="20"/>
      <c r="BQ111" s="20"/>
      <c r="BR111" s="315"/>
      <c r="BS111" s="20"/>
      <c r="BT111" s="20"/>
      <c r="BU111" s="20"/>
      <c r="BV111" s="20"/>
      <c r="BW111" s="315"/>
      <c r="BX111" s="20"/>
      <c r="BY111" s="20"/>
      <c r="BZ111" s="20"/>
      <c r="CA111" s="20"/>
      <c r="CB111" s="315"/>
      <c r="CC111" s="20"/>
      <c r="CD111" s="20"/>
      <c r="CE111" s="20"/>
      <c r="CF111" s="20"/>
      <c r="CG111" s="315"/>
      <c r="CH111" s="20"/>
      <c r="CI111" s="20"/>
      <c r="CJ111" s="20"/>
      <c r="CK111" s="20"/>
      <c r="CL111" s="315"/>
      <c r="CM111" s="20"/>
      <c r="CN111" s="20"/>
      <c r="CO111" s="20"/>
      <c r="CP111" s="20"/>
      <c r="CQ111" s="315"/>
      <c r="CR111" s="20"/>
      <c r="CS111" s="20"/>
      <c r="CT111" s="20"/>
      <c r="CU111" s="20"/>
      <c r="CV111" s="315"/>
      <c r="CW111" s="20"/>
      <c r="CX111" s="20"/>
      <c r="CY111" s="20"/>
      <c r="CZ111" s="20"/>
      <c r="DA111" s="315"/>
      <c r="DB111" s="20"/>
      <c r="DC111" s="20"/>
      <c r="DD111" s="20"/>
      <c r="DE111" s="20"/>
      <c r="DF111" s="315"/>
      <c r="DG111" s="20"/>
      <c r="DH111" s="20"/>
      <c r="DI111" s="20"/>
      <c r="DJ111" s="20"/>
      <c r="DK111" s="315"/>
      <c r="DL111" s="20"/>
      <c r="DM111" s="20"/>
      <c r="DN111" s="20"/>
      <c r="DO111" s="20"/>
      <c r="DP111" s="315"/>
      <c r="DQ111" s="20"/>
      <c r="DR111" s="20"/>
      <c r="DS111" s="20"/>
      <c r="DT111" s="20"/>
      <c r="DU111" s="315"/>
      <c r="DV111" s="20"/>
      <c r="DW111" s="20"/>
      <c r="DX111" s="20"/>
      <c r="DY111" s="20"/>
      <c r="DZ111" s="315"/>
      <c r="EA111" s="20"/>
      <c r="EB111" s="20"/>
      <c r="EC111" s="20"/>
      <c r="ED111" s="20"/>
      <c r="EE111" s="315"/>
      <c r="EF111" s="20"/>
      <c r="EG111" s="20"/>
      <c r="EH111" s="20"/>
      <c r="EI111" s="20"/>
      <c r="EJ111" s="315"/>
      <c r="EK111" s="20"/>
      <c r="EL111" s="20"/>
      <c r="EM111" s="20"/>
      <c r="EN111" s="20"/>
      <c r="EO111" s="151"/>
    </row>
    <row r="112" spans="4:145" ht="12.75" customHeight="1" x14ac:dyDescent="0.3">
      <c r="D112" s="151" t="s">
        <v>562</v>
      </c>
      <c r="E112" s="402"/>
      <c r="G112" s="20">
        <v>0</v>
      </c>
      <c r="H112" s="20"/>
      <c r="I112" s="20"/>
      <c r="J112" s="315"/>
      <c r="K112" s="20"/>
      <c r="L112" s="20">
        <v>0</v>
      </c>
      <c r="M112" s="20"/>
      <c r="N112" s="20"/>
      <c r="O112" s="315"/>
      <c r="P112" s="20"/>
      <c r="Q112" s="20">
        <v>0</v>
      </c>
      <c r="R112" s="20"/>
      <c r="S112" s="20"/>
      <c r="T112" s="315"/>
      <c r="U112" s="20"/>
      <c r="V112" s="20">
        <v>0</v>
      </c>
      <c r="W112" s="20"/>
      <c r="X112" s="20"/>
      <c r="Y112" s="315"/>
      <c r="Z112" s="20"/>
      <c r="AA112" s="20">
        <v>0</v>
      </c>
      <c r="AB112" s="20"/>
      <c r="AC112" s="20"/>
      <c r="AD112" s="315"/>
      <c r="AE112" s="20"/>
      <c r="AF112" s="20">
        <v>0</v>
      </c>
      <c r="AG112" s="20"/>
      <c r="AH112" s="20"/>
      <c r="AI112" s="315"/>
      <c r="AJ112" s="20"/>
      <c r="AK112" s="20">
        <v>8234340</v>
      </c>
      <c r="AL112" s="20"/>
      <c r="AM112" s="20"/>
      <c r="AN112" s="315"/>
      <c r="AO112" s="20"/>
      <c r="AP112" s="20">
        <v>0</v>
      </c>
      <c r="AQ112" s="20"/>
      <c r="AR112" s="20"/>
      <c r="AS112" s="315"/>
      <c r="AT112" s="20"/>
      <c r="AU112" s="20">
        <v>0</v>
      </c>
      <c r="AV112" s="20"/>
      <c r="AW112" s="20"/>
      <c r="AX112" s="315"/>
      <c r="AY112" s="20"/>
      <c r="AZ112" s="20">
        <v>0</v>
      </c>
      <c r="BA112" s="20"/>
      <c r="BB112" s="20"/>
      <c r="BC112" s="315"/>
      <c r="BD112" s="20"/>
      <c r="BE112" s="20">
        <v>0</v>
      </c>
      <c r="BF112" s="20"/>
      <c r="BG112" s="20"/>
      <c r="BH112" s="315"/>
      <c r="BI112" s="20"/>
      <c r="BJ112" s="20">
        <v>0</v>
      </c>
      <c r="BK112" s="20"/>
      <c r="BL112" s="20"/>
      <c r="BM112" s="315"/>
      <c r="BN112" s="20"/>
      <c r="BO112" s="20">
        <v>0</v>
      </c>
      <c r="BP112" s="20"/>
      <c r="BQ112" s="20"/>
      <c r="BR112" s="315"/>
      <c r="BS112" s="20"/>
      <c r="BT112" s="20">
        <v>8234340</v>
      </c>
      <c r="BU112" s="20"/>
      <c r="BV112" s="20"/>
      <c r="BW112" s="315"/>
      <c r="BX112" s="20"/>
      <c r="BY112" s="20">
        <v>0</v>
      </c>
      <c r="BZ112" s="20"/>
      <c r="CA112" s="20"/>
      <c r="CB112" s="315"/>
      <c r="CC112" s="20"/>
      <c r="CD112" s="20">
        <v>0</v>
      </c>
      <c r="CE112" s="20"/>
      <c r="CF112" s="20"/>
      <c r="CG112" s="315"/>
      <c r="CH112" s="20"/>
      <c r="CI112" s="20">
        <v>0</v>
      </c>
      <c r="CJ112" s="20"/>
      <c r="CK112" s="20"/>
      <c r="CL112" s="315"/>
      <c r="CM112" s="20"/>
      <c r="CN112" s="20">
        <v>0</v>
      </c>
      <c r="CO112" s="20"/>
      <c r="CP112" s="20"/>
      <c r="CQ112" s="315"/>
      <c r="CR112" s="20"/>
      <c r="CS112" s="20">
        <v>0</v>
      </c>
      <c r="CT112" s="20"/>
      <c r="CU112" s="20"/>
      <c r="CV112" s="315"/>
      <c r="CW112" s="20"/>
      <c r="CX112" s="20">
        <v>0</v>
      </c>
      <c r="CY112" s="20"/>
      <c r="CZ112" s="20"/>
      <c r="DA112" s="315"/>
      <c r="DB112" s="20"/>
      <c r="DC112" s="20">
        <v>0</v>
      </c>
      <c r="DD112" s="20"/>
      <c r="DE112" s="20"/>
      <c r="DF112" s="315"/>
      <c r="DG112" s="20"/>
      <c r="DH112" s="20">
        <v>0</v>
      </c>
      <c r="DI112" s="20"/>
      <c r="DJ112" s="20"/>
      <c r="DK112" s="315"/>
      <c r="DL112" s="20"/>
      <c r="DM112" s="20">
        <v>0</v>
      </c>
      <c r="DN112" s="20"/>
      <c r="DO112" s="20"/>
      <c r="DP112" s="315"/>
      <c r="DQ112" s="20"/>
      <c r="DR112" s="20">
        <v>0</v>
      </c>
      <c r="DS112" s="20"/>
      <c r="DT112" s="20"/>
      <c r="DU112" s="315"/>
      <c r="DV112" s="20"/>
      <c r="DW112" s="20">
        <v>0</v>
      </c>
      <c r="DX112" s="20"/>
      <c r="DY112" s="20"/>
      <c r="DZ112" s="315"/>
      <c r="EA112" s="20"/>
      <c r="EB112" s="20">
        <v>0</v>
      </c>
      <c r="EC112" s="20"/>
      <c r="ED112" s="20"/>
      <c r="EE112" s="315"/>
      <c r="EF112" s="20"/>
      <c r="EG112" s="20">
        <v>0</v>
      </c>
      <c r="EH112" s="20"/>
      <c r="EI112" s="20"/>
      <c r="EJ112" s="315"/>
      <c r="EK112" s="20"/>
      <c r="EL112" s="20">
        <v>0</v>
      </c>
      <c r="EM112" s="20"/>
      <c r="EN112" s="20"/>
      <c r="EO112" s="151"/>
    </row>
    <row r="113" spans="4:145" ht="12.75" customHeight="1" x14ac:dyDescent="0.3">
      <c r="D113" s="151" t="s">
        <v>416</v>
      </c>
      <c r="E113" s="402"/>
      <c r="F113" s="406"/>
      <c r="G113" s="474">
        <v>0</v>
      </c>
      <c r="H113" s="475"/>
      <c r="I113" s="20"/>
      <c r="J113" s="315"/>
      <c r="K113" s="476"/>
      <c r="L113" s="474">
        <v>0</v>
      </c>
      <c r="M113" s="475"/>
      <c r="N113" s="20"/>
      <c r="O113" s="315"/>
      <c r="P113" s="476"/>
      <c r="Q113" s="474">
        <v>0</v>
      </c>
      <c r="R113" s="475"/>
      <c r="S113" s="20"/>
      <c r="T113" s="315"/>
      <c r="U113" s="476"/>
      <c r="V113" s="474">
        <v>0</v>
      </c>
      <c r="W113" s="475"/>
      <c r="X113" s="20"/>
      <c r="Y113" s="315"/>
      <c r="Z113" s="476"/>
      <c r="AA113" s="474">
        <v>0</v>
      </c>
      <c r="AB113" s="475"/>
      <c r="AC113" s="20"/>
      <c r="AD113" s="315"/>
      <c r="AE113" s="476"/>
      <c r="AF113" s="474">
        <v>0</v>
      </c>
      <c r="AG113" s="475"/>
      <c r="AH113" s="20"/>
      <c r="AI113" s="315"/>
      <c r="AJ113" s="476"/>
      <c r="AK113" s="474">
        <v>8234340</v>
      </c>
      <c r="AL113" s="475"/>
      <c r="AM113" s="20"/>
      <c r="AN113" s="315"/>
      <c r="AO113" s="476"/>
      <c r="AP113" s="474">
        <v>0</v>
      </c>
      <c r="AQ113" s="475"/>
      <c r="AR113" s="20"/>
      <c r="AS113" s="315"/>
      <c r="AT113" s="476"/>
      <c r="AU113" s="474">
        <v>0</v>
      </c>
      <c r="AV113" s="475"/>
      <c r="AW113" s="20"/>
      <c r="AX113" s="315"/>
      <c r="AY113" s="476"/>
      <c r="AZ113" s="474">
        <v>0</v>
      </c>
      <c r="BA113" s="475"/>
      <c r="BB113" s="20"/>
      <c r="BC113" s="315"/>
      <c r="BD113" s="476"/>
      <c r="BE113" s="474">
        <v>0</v>
      </c>
      <c r="BF113" s="475"/>
      <c r="BG113" s="20"/>
      <c r="BH113" s="315"/>
      <c r="BI113" s="476"/>
      <c r="BJ113" s="474">
        <v>0</v>
      </c>
      <c r="BK113" s="475"/>
      <c r="BL113" s="20"/>
      <c r="BM113" s="315"/>
      <c r="BN113" s="476"/>
      <c r="BO113" s="474">
        <v>0</v>
      </c>
      <c r="BP113" s="475"/>
      <c r="BQ113" s="20"/>
      <c r="BR113" s="315"/>
      <c r="BS113" s="476"/>
      <c r="BT113" s="474">
        <v>8234340</v>
      </c>
      <c r="BU113" s="475"/>
      <c r="BV113" s="20"/>
      <c r="BW113" s="315"/>
      <c r="BX113" s="476"/>
      <c r="BY113" s="474">
        <v>0</v>
      </c>
      <c r="BZ113" s="475"/>
      <c r="CA113" s="20"/>
      <c r="CB113" s="315"/>
      <c r="CC113" s="476"/>
      <c r="CD113" s="474">
        <v>0</v>
      </c>
      <c r="CE113" s="475"/>
      <c r="CF113" s="20"/>
      <c r="CG113" s="315"/>
      <c r="CH113" s="476"/>
      <c r="CI113" s="474">
        <v>0</v>
      </c>
      <c r="CJ113" s="475"/>
      <c r="CK113" s="20"/>
      <c r="CL113" s="315"/>
      <c r="CM113" s="476"/>
      <c r="CN113" s="474">
        <v>0</v>
      </c>
      <c r="CO113" s="475"/>
      <c r="CP113" s="20"/>
      <c r="CQ113" s="315"/>
      <c r="CR113" s="476"/>
      <c r="CS113" s="474">
        <v>0</v>
      </c>
      <c r="CT113" s="475"/>
      <c r="CU113" s="20"/>
      <c r="CV113" s="315"/>
      <c r="CW113" s="476"/>
      <c r="CX113" s="474">
        <v>0</v>
      </c>
      <c r="CY113" s="475"/>
      <c r="CZ113" s="20"/>
      <c r="DA113" s="315"/>
      <c r="DB113" s="476"/>
      <c r="DC113" s="474">
        <v>0</v>
      </c>
      <c r="DD113" s="475"/>
      <c r="DE113" s="20"/>
      <c r="DF113" s="315"/>
      <c r="DG113" s="476"/>
      <c r="DH113" s="474">
        <v>0</v>
      </c>
      <c r="DI113" s="475"/>
      <c r="DJ113" s="20"/>
      <c r="DK113" s="315"/>
      <c r="DL113" s="476"/>
      <c r="DM113" s="474">
        <v>0</v>
      </c>
      <c r="DN113" s="475"/>
      <c r="DO113" s="20"/>
      <c r="DP113" s="315"/>
      <c r="DQ113" s="476"/>
      <c r="DR113" s="474">
        <v>0</v>
      </c>
      <c r="DS113" s="475"/>
      <c r="DT113" s="20"/>
      <c r="DU113" s="315"/>
      <c r="DV113" s="476"/>
      <c r="DW113" s="474">
        <v>0</v>
      </c>
      <c r="DX113" s="475"/>
      <c r="DY113" s="20"/>
      <c r="DZ113" s="315"/>
      <c r="EA113" s="476"/>
      <c r="EB113" s="474">
        <v>0</v>
      </c>
      <c r="EC113" s="475"/>
      <c r="ED113" s="20"/>
      <c r="EE113" s="315"/>
      <c r="EF113" s="476"/>
      <c r="EG113" s="474">
        <v>0</v>
      </c>
      <c r="EH113" s="475"/>
      <c r="EI113" s="20"/>
      <c r="EJ113" s="315"/>
      <c r="EK113" s="476"/>
      <c r="EL113" s="474">
        <v>0</v>
      </c>
      <c r="EM113" s="475"/>
      <c r="EN113" s="20"/>
      <c r="EO113" s="151"/>
    </row>
    <row r="114" spans="4:145" ht="12.75" customHeight="1" x14ac:dyDescent="0.3">
      <c r="D114" s="151" t="s">
        <v>419</v>
      </c>
      <c r="E114" s="402"/>
      <c r="F114" s="402"/>
      <c r="G114" s="20">
        <v>0</v>
      </c>
      <c r="H114" s="19"/>
      <c r="I114" s="20"/>
      <c r="J114" s="315"/>
      <c r="K114" s="315"/>
      <c r="L114" s="20">
        <v>0</v>
      </c>
      <c r="M114" s="19"/>
      <c r="N114" s="20"/>
      <c r="O114" s="315"/>
      <c r="P114" s="315"/>
      <c r="Q114" s="20">
        <v>0</v>
      </c>
      <c r="R114" s="19"/>
      <c r="S114" s="20"/>
      <c r="T114" s="315"/>
      <c r="U114" s="315"/>
      <c r="V114" s="20">
        <v>0</v>
      </c>
      <c r="W114" s="19"/>
      <c r="X114" s="20"/>
      <c r="Y114" s="315"/>
      <c r="Z114" s="315"/>
      <c r="AA114" s="20">
        <v>0</v>
      </c>
      <c r="AB114" s="19"/>
      <c r="AC114" s="20"/>
      <c r="AD114" s="315"/>
      <c r="AE114" s="315"/>
      <c r="AF114" s="20">
        <v>0</v>
      </c>
      <c r="AG114" s="19"/>
      <c r="AH114" s="20"/>
      <c r="AI114" s="315"/>
      <c r="AJ114" s="315"/>
      <c r="AK114" s="20">
        <v>0</v>
      </c>
      <c r="AL114" s="19"/>
      <c r="AM114" s="20"/>
      <c r="AN114" s="315"/>
      <c r="AO114" s="315"/>
      <c r="AP114" s="20">
        <v>0</v>
      </c>
      <c r="AQ114" s="19"/>
      <c r="AR114" s="20"/>
      <c r="AS114" s="315"/>
      <c r="AT114" s="315"/>
      <c r="AU114" s="20">
        <v>0</v>
      </c>
      <c r="AV114" s="19"/>
      <c r="AW114" s="20"/>
      <c r="AX114" s="315"/>
      <c r="AY114" s="315"/>
      <c r="AZ114" s="20">
        <v>0</v>
      </c>
      <c r="BA114" s="19"/>
      <c r="BB114" s="20"/>
      <c r="BC114" s="315"/>
      <c r="BD114" s="315"/>
      <c r="BE114" s="20">
        <v>0</v>
      </c>
      <c r="BF114" s="19"/>
      <c r="BG114" s="20"/>
      <c r="BH114" s="315"/>
      <c r="BI114" s="315"/>
      <c r="BJ114" s="20">
        <v>0</v>
      </c>
      <c r="BK114" s="19"/>
      <c r="BL114" s="20"/>
      <c r="BM114" s="315"/>
      <c r="BN114" s="315"/>
      <c r="BO114" s="20">
        <v>0</v>
      </c>
      <c r="BP114" s="19"/>
      <c r="BQ114" s="20"/>
      <c r="BR114" s="315"/>
      <c r="BS114" s="315"/>
      <c r="BT114" s="20">
        <v>0</v>
      </c>
      <c r="BU114" s="19"/>
      <c r="BV114" s="20"/>
      <c r="BW114" s="315"/>
      <c r="BX114" s="315"/>
      <c r="BY114" s="20">
        <v>0</v>
      </c>
      <c r="BZ114" s="19"/>
      <c r="CA114" s="20"/>
      <c r="CB114" s="315"/>
      <c r="CC114" s="315"/>
      <c r="CD114" s="20">
        <v>0</v>
      </c>
      <c r="CE114" s="19"/>
      <c r="CF114" s="20"/>
      <c r="CG114" s="315"/>
      <c r="CH114" s="315"/>
      <c r="CI114" s="20">
        <v>0</v>
      </c>
      <c r="CJ114" s="19"/>
      <c r="CK114" s="20"/>
      <c r="CL114" s="315"/>
      <c r="CM114" s="315"/>
      <c r="CN114" s="20">
        <v>0</v>
      </c>
      <c r="CO114" s="19"/>
      <c r="CP114" s="20"/>
      <c r="CQ114" s="315"/>
      <c r="CR114" s="315"/>
      <c r="CS114" s="20">
        <v>0</v>
      </c>
      <c r="CT114" s="19"/>
      <c r="CU114" s="20"/>
      <c r="CV114" s="315"/>
      <c r="CW114" s="315"/>
      <c r="CX114" s="20">
        <v>0</v>
      </c>
      <c r="CY114" s="19"/>
      <c r="CZ114" s="20"/>
      <c r="DA114" s="315"/>
      <c r="DB114" s="315"/>
      <c r="DC114" s="20">
        <v>0</v>
      </c>
      <c r="DD114" s="19"/>
      <c r="DE114" s="20"/>
      <c r="DF114" s="315"/>
      <c r="DG114" s="315"/>
      <c r="DH114" s="20">
        <v>0</v>
      </c>
      <c r="DI114" s="19"/>
      <c r="DJ114" s="20"/>
      <c r="DK114" s="315"/>
      <c r="DL114" s="315"/>
      <c r="DM114" s="20">
        <v>0</v>
      </c>
      <c r="DN114" s="19"/>
      <c r="DO114" s="20"/>
      <c r="DP114" s="315"/>
      <c r="DQ114" s="315"/>
      <c r="DR114" s="20">
        <v>0</v>
      </c>
      <c r="DS114" s="19"/>
      <c r="DT114" s="20"/>
      <c r="DU114" s="315"/>
      <c r="DV114" s="315"/>
      <c r="DW114" s="20">
        <v>0</v>
      </c>
      <c r="DX114" s="19"/>
      <c r="DY114" s="20"/>
      <c r="DZ114" s="315"/>
      <c r="EA114" s="315"/>
      <c r="EB114" s="20">
        <v>0</v>
      </c>
      <c r="EC114" s="19"/>
      <c r="ED114" s="20"/>
      <c r="EE114" s="315"/>
      <c r="EF114" s="315"/>
      <c r="EG114" s="20">
        <v>0</v>
      </c>
      <c r="EH114" s="19"/>
      <c r="EI114" s="20"/>
      <c r="EJ114" s="315"/>
      <c r="EK114" s="315"/>
      <c r="EL114" s="20">
        <v>0</v>
      </c>
      <c r="EM114" s="19"/>
      <c r="EN114" s="20"/>
      <c r="EO114" s="151"/>
    </row>
    <row r="115" spans="4:145" ht="12.75" customHeight="1" x14ac:dyDescent="0.3">
      <c r="D115" s="151" t="s">
        <v>436</v>
      </c>
      <c r="E115" s="402"/>
      <c r="F115" s="419"/>
      <c r="G115" s="6">
        <v>0</v>
      </c>
      <c r="H115" s="5"/>
      <c r="I115" s="20"/>
      <c r="J115" s="315"/>
      <c r="K115" s="483"/>
      <c r="L115" s="6">
        <v>0</v>
      </c>
      <c r="M115" s="5"/>
      <c r="N115" s="20"/>
      <c r="O115" s="315"/>
      <c r="P115" s="483"/>
      <c r="Q115" s="6">
        <v>0</v>
      </c>
      <c r="R115" s="5"/>
      <c r="S115" s="20"/>
      <c r="T115" s="315"/>
      <c r="U115" s="483"/>
      <c r="V115" s="6">
        <v>0</v>
      </c>
      <c r="W115" s="5"/>
      <c r="X115" s="20"/>
      <c r="Y115" s="315"/>
      <c r="Z115" s="483"/>
      <c r="AA115" s="6">
        <v>0</v>
      </c>
      <c r="AB115" s="5"/>
      <c r="AC115" s="20"/>
      <c r="AD115" s="315"/>
      <c r="AE115" s="483"/>
      <c r="AF115" s="6">
        <v>0</v>
      </c>
      <c r="AG115" s="5"/>
      <c r="AH115" s="20"/>
      <c r="AI115" s="315"/>
      <c r="AJ115" s="483"/>
      <c r="AK115" s="6">
        <v>0</v>
      </c>
      <c r="AL115" s="5"/>
      <c r="AM115" s="20"/>
      <c r="AN115" s="315"/>
      <c r="AO115" s="483"/>
      <c r="AP115" s="6">
        <v>0</v>
      </c>
      <c r="AQ115" s="5"/>
      <c r="AR115" s="20"/>
      <c r="AS115" s="315"/>
      <c r="AT115" s="483"/>
      <c r="AU115" s="6">
        <v>0</v>
      </c>
      <c r="AV115" s="5"/>
      <c r="AW115" s="20"/>
      <c r="AX115" s="315"/>
      <c r="AY115" s="483"/>
      <c r="AZ115" s="6">
        <v>0</v>
      </c>
      <c r="BA115" s="5"/>
      <c r="BB115" s="20"/>
      <c r="BC115" s="315"/>
      <c r="BD115" s="483"/>
      <c r="BE115" s="6">
        <v>0</v>
      </c>
      <c r="BF115" s="5"/>
      <c r="BG115" s="20"/>
      <c r="BH115" s="315"/>
      <c r="BI115" s="483"/>
      <c r="BJ115" s="6">
        <v>0</v>
      </c>
      <c r="BK115" s="5"/>
      <c r="BL115" s="20"/>
      <c r="BM115" s="315"/>
      <c r="BN115" s="483"/>
      <c r="BO115" s="6">
        <v>0</v>
      </c>
      <c r="BP115" s="5"/>
      <c r="BQ115" s="20"/>
      <c r="BR115" s="315"/>
      <c r="BS115" s="483"/>
      <c r="BT115" s="6">
        <v>0</v>
      </c>
      <c r="BU115" s="5"/>
      <c r="BV115" s="20"/>
      <c r="BW115" s="315"/>
      <c r="BX115" s="483"/>
      <c r="BY115" s="6">
        <v>0</v>
      </c>
      <c r="BZ115" s="5"/>
      <c r="CA115" s="20"/>
      <c r="CB115" s="315"/>
      <c r="CC115" s="483"/>
      <c r="CD115" s="6">
        <v>0</v>
      </c>
      <c r="CE115" s="5"/>
      <c r="CF115" s="20"/>
      <c r="CG115" s="315"/>
      <c r="CH115" s="483"/>
      <c r="CI115" s="6">
        <v>0</v>
      </c>
      <c r="CJ115" s="5"/>
      <c r="CK115" s="20"/>
      <c r="CL115" s="315"/>
      <c r="CM115" s="483"/>
      <c r="CN115" s="6">
        <v>0</v>
      </c>
      <c r="CO115" s="5"/>
      <c r="CP115" s="20"/>
      <c r="CQ115" s="315"/>
      <c r="CR115" s="483"/>
      <c r="CS115" s="6">
        <v>0</v>
      </c>
      <c r="CT115" s="5"/>
      <c r="CU115" s="20"/>
      <c r="CV115" s="315"/>
      <c r="CW115" s="483"/>
      <c r="CX115" s="6">
        <v>0</v>
      </c>
      <c r="CY115" s="5"/>
      <c r="CZ115" s="20"/>
      <c r="DA115" s="315"/>
      <c r="DB115" s="483"/>
      <c r="DC115" s="6">
        <v>0</v>
      </c>
      <c r="DD115" s="5"/>
      <c r="DE115" s="20"/>
      <c r="DF115" s="315"/>
      <c r="DG115" s="483"/>
      <c r="DH115" s="6">
        <v>0</v>
      </c>
      <c r="DI115" s="5"/>
      <c r="DJ115" s="20"/>
      <c r="DK115" s="315"/>
      <c r="DL115" s="483"/>
      <c r="DM115" s="6">
        <v>0</v>
      </c>
      <c r="DN115" s="5"/>
      <c r="DO115" s="20"/>
      <c r="DP115" s="315"/>
      <c r="DQ115" s="483"/>
      <c r="DR115" s="6">
        <v>0</v>
      </c>
      <c r="DS115" s="5"/>
      <c r="DT115" s="20"/>
      <c r="DU115" s="315"/>
      <c r="DV115" s="483"/>
      <c r="DW115" s="6">
        <v>0</v>
      </c>
      <c r="DX115" s="5"/>
      <c r="DY115" s="20"/>
      <c r="DZ115" s="315"/>
      <c r="EA115" s="483"/>
      <c r="EB115" s="6">
        <v>0</v>
      </c>
      <c r="EC115" s="5"/>
      <c r="ED115" s="20"/>
      <c r="EE115" s="315"/>
      <c r="EF115" s="483"/>
      <c r="EG115" s="6">
        <v>0</v>
      </c>
      <c r="EH115" s="5"/>
      <c r="EI115" s="20"/>
      <c r="EJ115" s="315"/>
      <c r="EK115" s="483"/>
      <c r="EL115" s="6">
        <v>0</v>
      </c>
      <c r="EM115" s="5"/>
      <c r="EN115" s="20"/>
      <c r="EO115" s="151"/>
    </row>
    <row r="116" spans="4:145" ht="12.75" customHeight="1" x14ac:dyDescent="0.3">
      <c r="D116" s="151"/>
      <c r="E116" s="402"/>
      <c r="G116" s="20"/>
      <c r="H116" s="20"/>
      <c r="I116" s="20"/>
      <c r="J116" s="315"/>
      <c r="K116" s="20"/>
      <c r="L116" s="20"/>
      <c r="M116" s="20"/>
      <c r="N116" s="20"/>
      <c r="O116" s="315"/>
      <c r="P116" s="20"/>
      <c r="Q116" s="20"/>
      <c r="R116" s="20"/>
      <c r="S116" s="20"/>
      <c r="T116" s="315"/>
      <c r="U116" s="20"/>
      <c r="V116" s="20"/>
      <c r="W116" s="20"/>
      <c r="X116" s="20"/>
      <c r="Y116" s="315"/>
      <c r="Z116" s="20"/>
      <c r="AA116" s="20"/>
      <c r="AB116" s="20"/>
      <c r="AC116" s="20"/>
      <c r="AD116" s="315"/>
      <c r="AE116" s="20"/>
      <c r="AF116" s="20"/>
      <c r="AG116" s="20"/>
      <c r="AH116" s="20"/>
      <c r="AI116" s="315"/>
      <c r="AJ116" s="20"/>
      <c r="AK116" s="20"/>
      <c r="AL116" s="20"/>
      <c r="AM116" s="20"/>
      <c r="AN116" s="315"/>
      <c r="AO116" s="20"/>
      <c r="AP116" s="20"/>
      <c r="AQ116" s="20"/>
      <c r="AR116" s="20"/>
      <c r="AS116" s="315"/>
      <c r="AT116" s="20"/>
      <c r="AU116" s="20"/>
      <c r="AV116" s="20"/>
      <c r="AW116" s="20"/>
      <c r="AX116" s="315"/>
      <c r="AY116" s="20"/>
      <c r="AZ116" s="20"/>
      <c r="BA116" s="20"/>
      <c r="BB116" s="20"/>
      <c r="BC116" s="315"/>
      <c r="BD116" s="20"/>
      <c r="BE116" s="20"/>
      <c r="BF116" s="20"/>
      <c r="BG116" s="20"/>
      <c r="BH116" s="315"/>
      <c r="BI116" s="20"/>
      <c r="BJ116" s="20"/>
      <c r="BK116" s="20"/>
      <c r="BL116" s="20"/>
      <c r="BM116" s="315"/>
      <c r="BN116" s="20"/>
      <c r="BO116" s="20"/>
      <c r="BP116" s="20"/>
      <c r="BQ116" s="20"/>
      <c r="BR116" s="315"/>
      <c r="BS116" s="20"/>
      <c r="BT116" s="20"/>
      <c r="BU116" s="20"/>
      <c r="BV116" s="20"/>
      <c r="BW116" s="315"/>
      <c r="BX116" s="20"/>
      <c r="BY116" s="20"/>
      <c r="BZ116" s="20"/>
      <c r="CA116" s="20"/>
      <c r="CB116" s="315"/>
      <c r="CC116" s="20"/>
      <c r="CD116" s="20"/>
      <c r="CE116" s="20"/>
      <c r="CF116" s="20"/>
      <c r="CG116" s="315"/>
      <c r="CH116" s="20"/>
      <c r="CI116" s="20"/>
      <c r="CJ116" s="20"/>
      <c r="CK116" s="20"/>
      <c r="CL116" s="315"/>
      <c r="CM116" s="20"/>
      <c r="CN116" s="20"/>
      <c r="CO116" s="20"/>
      <c r="CP116" s="20"/>
      <c r="CQ116" s="315"/>
      <c r="CR116" s="20"/>
      <c r="CS116" s="20"/>
      <c r="CT116" s="20"/>
      <c r="CU116" s="20"/>
      <c r="CV116" s="315"/>
      <c r="CW116" s="20"/>
      <c r="CX116" s="20"/>
      <c r="CY116" s="20"/>
      <c r="CZ116" s="20"/>
      <c r="DA116" s="315"/>
      <c r="DB116" s="20"/>
      <c r="DC116" s="20"/>
      <c r="DD116" s="20"/>
      <c r="DE116" s="20"/>
      <c r="DF116" s="315"/>
      <c r="DG116" s="20"/>
      <c r="DH116" s="20"/>
      <c r="DI116" s="20"/>
      <c r="DJ116" s="20"/>
      <c r="DK116" s="315"/>
      <c r="DL116" s="20"/>
      <c r="DM116" s="20"/>
      <c r="DN116" s="20"/>
      <c r="DO116" s="20"/>
      <c r="DP116" s="315"/>
      <c r="DQ116" s="20"/>
      <c r="DR116" s="20"/>
      <c r="DS116" s="20"/>
      <c r="DT116" s="20"/>
      <c r="DU116" s="315"/>
      <c r="DV116" s="20"/>
      <c r="DW116" s="20"/>
      <c r="DX116" s="20"/>
      <c r="DY116" s="20"/>
      <c r="DZ116" s="315"/>
      <c r="EA116" s="20"/>
      <c r="EB116" s="20"/>
      <c r="EC116" s="20"/>
      <c r="ED116" s="20"/>
      <c r="EE116" s="315"/>
      <c r="EF116" s="20"/>
      <c r="EG116" s="20"/>
      <c r="EH116" s="20"/>
      <c r="EI116" s="20"/>
      <c r="EJ116" s="315"/>
      <c r="EK116" s="20"/>
      <c r="EL116" s="20"/>
      <c r="EM116" s="20"/>
      <c r="EN116" s="20"/>
      <c r="EO116" s="151"/>
    </row>
    <row r="117" spans="4:145" ht="12.75" customHeight="1" x14ac:dyDescent="0.3">
      <c r="D117" s="151" t="s">
        <v>563</v>
      </c>
      <c r="E117" s="402"/>
      <c r="G117" s="20">
        <v>0</v>
      </c>
      <c r="H117" s="20"/>
      <c r="I117" s="20"/>
      <c r="J117" s="315"/>
      <c r="K117" s="20"/>
      <c r="L117" s="20">
        <v>0</v>
      </c>
      <c r="M117" s="20"/>
      <c r="N117" s="20"/>
      <c r="O117" s="315"/>
      <c r="P117" s="20"/>
      <c r="Q117" s="20">
        <v>0</v>
      </c>
      <c r="R117" s="20"/>
      <c r="S117" s="20"/>
      <c r="T117" s="315"/>
      <c r="U117" s="20"/>
      <c r="V117" s="20">
        <v>0</v>
      </c>
      <c r="W117" s="20"/>
      <c r="X117" s="20"/>
      <c r="Y117" s="315"/>
      <c r="Z117" s="20"/>
      <c r="AA117" s="20">
        <v>0</v>
      </c>
      <c r="AB117" s="20"/>
      <c r="AC117" s="20"/>
      <c r="AD117" s="315"/>
      <c r="AE117" s="20"/>
      <c r="AF117" s="20">
        <v>0</v>
      </c>
      <c r="AG117" s="20"/>
      <c r="AH117" s="20"/>
      <c r="AI117" s="315"/>
      <c r="AJ117" s="20"/>
      <c r="AK117" s="20">
        <v>0</v>
      </c>
      <c r="AL117" s="20"/>
      <c r="AM117" s="20"/>
      <c r="AN117" s="315"/>
      <c r="AO117" s="20"/>
      <c r="AP117" s="20">
        <v>0</v>
      </c>
      <c r="AQ117" s="20"/>
      <c r="AR117" s="20"/>
      <c r="AS117" s="315"/>
      <c r="AT117" s="20"/>
      <c r="AU117" s="20">
        <v>0</v>
      </c>
      <c r="AV117" s="20"/>
      <c r="AW117" s="20"/>
      <c r="AX117" s="315"/>
      <c r="AY117" s="20"/>
      <c r="AZ117" s="20">
        <v>29502900</v>
      </c>
      <c r="BA117" s="20"/>
      <c r="BB117" s="20"/>
      <c r="BC117" s="315"/>
      <c r="BD117" s="20"/>
      <c r="BE117" s="20">
        <v>0</v>
      </c>
      <c r="BF117" s="20"/>
      <c r="BG117" s="20"/>
      <c r="BH117" s="315"/>
      <c r="BI117" s="20"/>
      <c r="BJ117" s="20">
        <v>0</v>
      </c>
      <c r="BK117" s="20"/>
      <c r="BL117" s="20"/>
      <c r="BM117" s="315"/>
      <c r="BN117" s="20"/>
      <c r="BO117" s="20">
        <v>0</v>
      </c>
      <c r="BP117" s="20"/>
      <c r="BQ117" s="20"/>
      <c r="BR117" s="315"/>
      <c r="BS117" s="20"/>
      <c r="BT117" s="20">
        <v>29502900</v>
      </c>
      <c r="BU117" s="20"/>
      <c r="BV117" s="20"/>
      <c r="BW117" s="315"/>
      <c r="BX117" s="20"/>
      <c r="BY117" s="20">
        <v>0</v>
      </c>
      <c r="BZ117" s="20"/>
      <c r="CA117" s="20"/>
      <c r="CB117" s="315"/>
      <c r="CC117" s="20"/>
      <c r="CD117" s="20">
        <v>0</v>
      </c>
      <c r="CE117" s="20"/>
      <c r="CF117" s="20"/>
      <c r="CG117" s="315"/>
      <c r="CH117" s="20"/>
      <c r="CI117" s="20">
        <v>0</v>
      </c>
      <c r="CJ117" s="20"/>
      <c r="CK117" s="20"/>
      <c r="CL117" s="315"/>
      <c r="CM117" s="20"/>
      <c r="CN117" s="20">
        <v>0</v>
      </c>
      <c r="CO117" s="20"/>
      <c r="CP117" s="20"/>
      <c r="CQ117" s="315"/>
      <c r="CR117" s="20"/>
      <c r="CS117" s="20">
        <v>0</v>
      </c>
      <c r="CT117" s="20"/>
      <c r="CU117" s="20"/>
      <c r="CV117" s="315"/>
      <c r="CW117" s="20"/>
      <c r="CX117" s="20">
        <v>0</v>
      </c>
      <c r="CY117" s="20"/>
      <c r="CZ117" s="20"/>
      <c r="DA117" s="315"/>
      <c r="DB117" s="20"/>
      <c r="DC117" s="20">
        <v>0</v>
      </c>
      <c r="DD117" s="20"/>
      <c r="DE117" s="20"/>
      <c r="DF117" s="315"/>
      <c r="DG117" s="20"/>
      <c r="DH117" s="20">
        <v>0</v>
      </c>
      <c r="DI117" s="20"/>
      <c r="DJ117" s="20"/>
      <c r="DK117" s="315"/>
      <c r="DL117" s="20"/>
      <c r="DM117" s="20">
        <v>0</v>
      </c>
      <c r="DN117" s="20"/>
      <c r="DO117" s="20"/>
      <c r="DP117" s="315"/>
      <c r="DQ117" s="20"/>
      <c r="DR117" s="20">
        <v>0</v>
      </c>
      <c r="DS117" s="20"/>
      <c r="DT117" s="20"/>
      <c r="DU117" s="315"/>
      <c r="DV117" s="20"/>
      <c r="DW117" s="20">
        <v>0</v>
      </c>
      <c r="DX117" s="20"/>
      <c r="DY117" s="20"/>
      <c r="DZ117" s="315"/>
      <c r="EA117" s="20"/>
      <c r="EB117" s="20">
        <v>0</v>
      </c>
      <c r="EC117" s="20"/>
      <c r="ED117" s="20"/>
      <c r="EE117" s="315"/>
      <c r="EF117" s="20"/>
      <c r="EG117" s="20">
        <v>0</v>
      </c>
      <c r="EH117" s="20"/>
      <c r="EI117" s="20"/>
      <c r="EJ117" s="315"/>
      <c r="EK117" s="20"/>
      <c r="EL117" s="20">
        <v>0</v>
      </c>
      <c r="EM117" s="20"/>
      <c r="EN117" s="20"/>
      <c r="EO117" s="151"/>
    </row>
    <row r="118" spans="4:145" ht="12.75" customHeight="1" x14ac:dyDescent="0.3">
      <c r="D118" s="151" t="s">
        <v>416</v>
      </c>
      <c r="E118" s="402"/>
      <c r="F118" s="406"/>
      <c r="G118" s="474">
        <v>0</v>
      </c>
      <c r="H118" s="475"/>
      <c r="I118" s="20"/>
      <c r="J118" s="315"/>
      <c r="K118" s="476"/>
      <c r="L118" s="474">
        <v>0</v>
      </c>
      <c r="M118" s="475"/>
      <c r="N118" s="20"/>
      <c r="O118" s="315"/>
      <c r="P118" s="476"/>
      <c r="Q118" s="474">
        <v>0</v>
      </c>
      <c r="R118" s="475"/>
      <c r="S118" s="20"/>
      <c r="T118" s="315"/>
      <c r="U118" s="476"/>
      <c r="V118" s="474">
        <v>0</v>
      </c>
      <c r="W118" s="475"/>
      <c r="X118" s="20"/>
      <c r="Y118" s="315"/>
      <c r="Z118" s="476"/>
      <c r="AA118" s="474">
        <v>0</v>
      </c>
      <c r="AB118" s="475"/>
      <c r="AC118" s="20"/>
      <c r="AD118" s="315"/>
      <c r="AE118" s="476"/>
      <c r="AF118" s="474">
        <v>0</v>
      </c>
      <c r="AG118" s="475"/>
      <c r="AH118" s="20"/>
      <c r="AI118" s="315"/>
      <c r="AJ118" s="476"/>
      <c r="AK118" s="474">
        <v>0</v>
      </c>
      <c r="AL118" s="475"/>
      <c r="AM118" s="20"/>
      <c r="AN118" s="315"/>
      <c r="AO118" s="476"/>
      <c r="AP118" s="474">
        <v>0</v>
      </c>
      <c r="AQ118" s="475"/>
      <c r="AR118" s="20"/>
      <c r="AS118" s="315"/>
      <c r="AT118" s="476"/>
      <c r="AU118" s="474">
        <v>0</v>
      </c>
      <c r="AV118" s="475"/>
      <c r="AW118" s="20"/>
      <c r="AX118" s="315"/>
      <c r="AY118" s="476"/>
      <c r="AZ118" s="474">
        <v>29502900</v>
      </c>
      <c r="BA118" s="475"/>
      <c r="BB118" s="20"/>
      <c r="BC118" s="315"/>
      <c r="BD118" s="476"/>
      <c r="BE118" s="474">
        <v>-308010</v>
      </c>
      <c r="BF118" s="475"/>
      <c r="BG118" s="20"/>
      <c r="BH118" s="315"/>
      <c r="BI118" s="476"/>
      <c r="BJ118" s="474">
        <v>0</v>
      </c>
      <c r="BK118" s="475"/>
      <c r="BL118" s="20"/>
      <c r="BM118" s="315"/>
      <c r="BN118" s="476"/>
      <c r="BO118" s="474">
        <v>0</v>
      </c>
      <c r="BP118" s="475"/>
      <c r="BQ118" s="20"/>
      <c r="BR118" s="315"/>
      <c r="BS118" s="476"/>
      <c r="BT118" s="474">
        <v>29194890</v>
      </c>
      <c r="BU118" s="475"/>
      <c r="BV118" s="20"/>
      <c r="BW118" s="315"/>
      <c r="BX118" s="476"/>
      <c r="BY118" s="474">
        <v>0</v>
      </c>
      <c r="BZ118" s="475"/>
      <c r="CA118" s="20"/>
      <c r="CB118" s="315"/>
      <c r="CC118" s="476"/>
      <c r="CD118" s="474">
        <v>0</v>
      </c>
      <c r="CE118" s="475"/>
      <c r="CF118" s="20"/>
      <c r="CG118" s="315"/>
      <c r="CH118" s="476"/>
      <c r="CI118" s="474">
        <v>0</v>
      </c>
      <c r="CJ118" s="475"/>
      <c r="CK118" s="20"/>
      <c r="CL118" s="315"/>
      <c r="CM118" s="476"/>
      <c r="CN118" s="474">
        <v>0</v>
      </c>
      <c r="CO118" s="475"/>
      <c r="CP118" s="20"/>
      <c r="CQ118" s="315"/>
      <c r="CR118" s="476"/>
      <c r="CS118" s="474">
        <v>0</v>
      </c>
      <c r="CT118" s="475"/>
      <c r="CU118" s="20"/>
      <c r="CV118" s="315"/>
      <c r="CW118" s="476"/>
      <c r="CX118" s="474">
        <v>0</v>
      </c>
      <c r="CY118" s="475"/>
      <c r="CZ118" s="20"/>
      <c r="DA118" s="315"/>
      <c r="DB118" s="476"/>
      <c r="DC118" s="474">
        <v>0</v>
      </c>
      <c r="DD118" s="475"/>
      <c r="DE118" s="20"/>
      <c r="DF118" s="315"/>
      <c r="DG118" s="476"/>
      <c r="DH118" s="474">
        <v>0</v>
      </c>
      <c r="DI118" s="475"/>
      <c r="DJ118" s="20"/>
      <c r="DK118" s="315"/>
      <c r="DL118" s="476"/>
      <c r="DM118" s="474">
        <v>0</v>
      </c>
      <c r="DN118" s="475"/>
      <c r="DO118" s="20"/>
      <c r="DP118" s="315"/>
      <c r="DQ118" s="476"/>
      <c r="DR118" s="474">
        <v>0</v>
      </c>
      <c r="DS118" s="475"/>
      <c r="DT118" s="20"/>
      <c r="DU118" s="315"/>
      <c r="DV118" s="476"/>
      <c r="DW118" s="474">
        <v>0</v>
      </c>
      <c r="DX118" s="475"/>
      <c r="DY118" s="20"/>
      <c r="DZ118" s="315"/>
      <c r="EA118" s="476"/>
      <c r="EB118" s="474">
        <v>0</v>
      </c>
      <c r="EC118" s="475"/>
      <c r="ED118" s="20"/>
      <c r="EE118" s="315"/>
      <c r="EF118" s="476"/>
      <c r="EG118" s="474">
        <v>0</v>
      </c>
      <c r="EH118" s="475"/>
      <c r="EI118" s="20"/>
      <c r="EJ118" s="315"/>
      <c r="EK118" s="476"/>
      <c r="EL118" s="474">
        <v>0</v>
      </c>
      <c r="EM118" s="475"/>
      <c r="EN118" s="20"/>
      <c r="EO118" s="151"/>
    </row>
    <row r="119" spans="4:145" ht="12.75" customHeight="1" x14ac:dyDescent="0.3">
      <c r="D119" s="151" t="s">
        <v>419</v>
      </c>
      <c r="E119" s="402"/>
      <c r="F119" s="402"/>
      <c r="G119" s="20">
        <v>0</v>
      </c>
      <c r="H119" s="19"/>
      <c r="I119" s="20"/>
      <c r="J119" s="315"/>
      <c r="K119" s="315"/>
      <c r="L119" s="20">
        <v>0</v>
      </c>
      <c r="M119" s="19"/>
      <c r="N119" s="20"/>
      <c r="O119" s="315"/>
      <c r="P119" s="315"/>
      <c r="Q119" s="20">
        <v>0</v>
      </c>
      <c r="R119" s="19"/>
      <c r="S119" s="20"/>
      <c r="T119" s="315"/>
      <c r="U119" s="315"/>
      <c r="V119" s="20">
        <v>0</v>
      </c>
      <c r="W119" s="19"/>
      <c r="X119" s="20"/>
      <c r="Y119" s="315"/>
      <c r="Z119" s="315"/>
      <c r="AA119" s="20">
        <v>0</v>
      </c>
      <c r="AB119" s="19"/>
      <c r="AC119" s="20"/>
      <c r="AD119" s="315"/>
      <c r="AE119" s="315"/>
      <c r="AF119" s="20">
        <v>0</v>
      </c>
      <c r="AG119" s="19"/>
      <c r="AH119" s="20"/>
      <c r="AI119" s="315"/>
      <c r="AJ119" s="315"/>
      <c r="AK119" s="20">
        <v>0</v>
      </c>
      <c r="AL119" s="19"/>
      <c r="AM119" s="20"/>
      <c r="AN119" s="315"/>
      <c r="AO119" s="315"/>
      <c r="AP119" s="20">
        <v>0</v>
      </c>
      <c r="AQ119" s="19"/>
      <c r="AR119" s="20"/>
      <c r="AS119" s="315"/>
      <c r="AT119" s="315"/>
      <c r="AU119" s="20">
        <v>0</v>
      </c>
      <c r="AV119" s="19"/>
      <c r="AW119" s="20"/>
      <c r="AX119" s="315"/>
      <c r="AY119" s="315"/>
      <c r="AZ119" s="20">
        <v>0</v>
      </c>
      <c r="BA119" s="19"/>
      <c r="BB119" s="20"/>
      <c r="BC119" s="315"/>
      <c r="BD119" s="315"/>
      <c r="BE119" s="20">
        <v>308010</v>
      </c>
      <c r="BF119" s="19"/>
      <c r="BG119" s="20"/>
      <c r="BH119" s="315"/>
      <c r="BI119" s="315"/>
      <c r="BJ119" s="20">
        <v>0</v>
      </c>
      <c r="BK119" s="19"/>
      <c r="BL119" s="20"/>
      <c r="BM119" s="315"/>
      <c r="BN119" s="315"/>
      <c r="BO119" s="20">
        <v>0</v>
      </c>
      <c r="BP119" s="19"/>
      <c r="BQ119" s="20"/>
      <c r="BR119" s="315"/>
      <c r="BS119" s="315"/>
      <c r="BT119" s="20">
        <v>308010</v>
      </c>
      <c r="BU119" s="19"/>
      <c r="BV119" s="20"/>
      <c r="BW119" s="315"/>
      <c r="BX119" s="315"/>
      <c r="BY119" s="20">
        <v>0</v>
      </c>
      <c r="BZ119" s="19"/>
      <c r="CA119" s="20"/>
      <c r="CB119" s="315"/>
      <c r="CC119" s="315"/>
      <c r="CD119" s="20">
        <v>0</v>
      </c>
      <c r="CE119" s="19"/>
      <c r="CF119" s="20"/>
      <c r="CG119" s="315"/>
      <c r="CH119" s="315"/>
      <c r="CI119" s="20">
        <v>0</v>
      </c>
      <c r="CJ119" s="19"/>
      <c r="CK119" s="20"/>
      <c r="CL119" s="315"/>
      <c r="CM119" s="315"/>
      <c r="CN119" s="20">
        <v>0</v>
      </c>
      <c r="CO119" s="19"/>
      <c r="CP119" s="20"/>
      <c r="CQ119" s="315"/>
      <c r="CR119" s="315"/>
      <c r="CS119" s="20">
        <v>0</v>
      </c>
      <c r="CT119" s="19"/>
      <c r="CU119" s="20"/>
      <c r="CV119" s="315"/>
      <c r="CW119" s="315"/>
      <c r="CX119" s="20">
        <v>0</v>
      </c>
      <c r="CY119" s="19"/>
      <c r="CZ119" s="20"/>
      <c r="DA119" s="315"/>
      <c r="DB119" s="315"/>
      <c r="DC119" s="20">
        <v>0</v>
      </c>
      <c r="DD119" s="19"/>
      <c r="DE119" s="20"/>
      <c r="DF119" s="315"/>
      <c r="DG119" s="315"/>
      <c r="DH119" s="20">
        <v>0</v>
      </c>
      <c r="DI119" s="19"/>
      <c r="DJ119" s="20"/>
      <c r="DK119" s="315"/>
      <c r="DL119" s="315"/>
      <c r="DM119" s="20">
        <v>0</v>
      </c>
      <c r="DN119" s="19"/>
      <c r="DO119" s="20"/>
      <c r="DP119" s="315"/>
      <c r="DQ119" s="315"/>
      <c r="DR119" s="20">
        <v>0</v>
      </c>
      <c r="DS119" s="19"/>
      <c r="DT119" s="20"/>
      <c r="DU119" s="315"/>
      <c r="DV119" s="315"/>
      <c r="DW119" s="20">
        <v>0</v>
      </c>
      <c r="DX119" s="19"/>
      <c r="DY119" s="20"/>
      <c r="DZ119" s="315"/>
      <c r="EA119" s="315"/>
      <c r="EB119" s="20">
        <v>0</v>
      </c>
      <c r="EC119" s="19"/>
      <c r="ED119" s="20"/>
      <c r="EE119" s="315"/>
      <c r="EF119" s="315"/>
      <c r="EG119" s="20">
        <v>0</v>
      </c>
      <c r="EH119" s="19"/>
      <c r="EI119" s="20"/>
      <c r="EJ119" s="315"/>
      <c r="EK119" s="315"/>
      <c r="EL119" s="20">
        <v>0</v>
      </c>
      <c r="EM119" s="19"/>
      <c r="EN119" s="20"/>
      <c r="EO119" s="151"/>
    </row>
    <row r="120" spans="4:145" ht="12.75" customHeight="1" x14ac:dyDescent="0.3">
      <c r="D120" s="151" t="s">
        <v>436</v>
      </c>
      <c r="E120" s="402"/>
      <c r="F120" s="419"/>
      <c r="G120" s="6">
        <v>0</v>
      </c>
      <c r="H120" s="5"/>
      <c r="I120" s="20"/>
      <c r="J120" s="315"/>
      <c r="K120" s="483"/>
      <c r="L120" s="6">
        <v>0</v>
      </c>
      <c r="M120" s="5"/>
      <c r="N120" s="20"/>
      <c r="O120" s="315"/>
      <c r="P120" s="483"/>
      <c r="Q120" s="6">
        <v>0</v>
      </c>
      <c r="R120" s="5"/>
      <c r="S120" s="20"/>
      <c r="T120" s="315"/>
      <c r="U120" s="483"/>
      <c r="V120" s="6">
        <v>0</v>
      </c>
      <c r="W120" s="5"/>
      <c r="X120" s="20"/>
      <c r="Y120" s="315"/>
      <c r="Z120" s="483"/>
      <c r="AA120" s="6">
        <v>0</v>
      </c>
      <c r="AB120" s="5"/>
      <c r="AC120" s="20"/>
      <c r="AD120" s="315"/>
      <c r="AE120" s="483"/>
      <c r="AF120" s="6">
        <v>0</v>
      </c>
      <c r="AG120" s="5"/>
      <c r="AH120" s="20"/>
      <c r="AI120" s="315"/>
      <c r="AJ120" s="483"/>
      <c r="AK120" s="6">
        <v>0</v>
      </c>
      <c r="AL120" s="5"/>
      <c r="AM120" s="20"/>
      <c r="AN120" s="315"/>
      <c r="AO120" s="483"/>
      <c r="AP120" s="6">
        <v>0</v>
      </c>
      <c r="AQ120" s="5"/>
      <c r="AR120" s="20"/>
      <c r="AS120" s="315"/>
      <c r="AT120" s="483"/>
      <c r="AU120" s="6">
        <v>0</v>
      </c>
      <c r="AV120" s="5"/>
      <c r="AW120" s="20"/>
      <c r="AX120" s="315"/>
      <c r="AY120" s="483"/>
      <c r="AZ120" s="6">
        <v>0</v>
      </c>
      <c r="BA120" s="5"/>
      <c r="BB120" s="20"/>
      <c r="BC120" s="315"/>
      <c r="BD120" s="483"/>
      <c r="BE120" s="6">
        <v>0</v>
      </c>
      <c r="BF120" s="5"/>
      <c r="BG120" s="20"/>
      <c r="BH120" s="315"/>
      <c r="BI120" s="483"/>
      <c r="BJ120" s="6">
        <v>0</v>
      </c>
      <c r="BK120" s="5"/>
      <c r="BL120" s="20"/>
      <c r="BM120" s="315"/>
      <c r="BN120" s="483"/>
      <c r="BO120" s="6">
        <v>0</v>
      </c>
      <c r="BP120" s="5"/>
      <c r="BQ120" s="20"/>
      <c r="BR120" s="315"/>
      <c r="BS120" s="483"/>
      <c r="BT120" s="6">
        <v>0</v>
      </c>
      <c r="BU120" s="5"/>
      <c r="BV120" s="20"/>
      <c r="BW120" s="315"/>
      <c r="BX120" s="483"/>
      <c r="BY120" s="6">
        <v>0</v>
      </c>
      <c r="BZ120" s="5"/>
      <c r="CA120" s="20"/>
      <c r="CB120" s="315"/>
      <c r="CC120" s="483"/>
      <c r="CD120" s="6">
        <v>0</v>
      </c>
      <c r="CE120" s="5"/>
      <c r="CF120" s="20"/>
      <c r="CG120" s="315"/>
      <c r="CH120" s="483"/>
      <c r="CI120" s="6">
        <v>0</v>
      </c>
      <c r="CJ120" s="5"/>
      <c r="CK120" s="20"/>
      <c r="CL120" s="315"/>
      <c r="CM120" s="483"/>
      <c r="CN120" s="6">
        <v>0</v>
      </c>
      <c r="CO120" s="5"/>
      <c r="CP120" s="20"/>
      <c r="CQ120" s="315"/>
      <c r="CR120" s="483"/>
      <c r="CS120" s="6">
        <v>0</v>
      </c>
      <c r="CT120" s="5"/>
      <c r="CU120" s="20"/>
      <c r="CV120" s="315"/>
      <c r="CW120" s="483"/>
      <c r="CX120" s="6">
        <v>0</v>
      </c>
      <c r="CY120" s="5"/>
      <c r="CZ120" s="20"/>
      <c r="DA120" s="315"/>
      <c r="DB120" s="483"/>
      <c r="DC120" s="6">
        <v>0</v>
      </c>
      <c r="DD120" s="5"/>
      <c r="DE120" s="20"/>
      <c r="DF120" s="315"/>
      <c r="DG120" s="483"/>
      <c r="DH120" s="6">
        <v>0</v>
      </c>
      <c r="DI120" s="5"/>
      <c r="DJ120" s="20"/>
      <c r="DK120" s="315"/>
      <c r="DL120" s="483"/>
      <c r="DM120" s="6">
        <v>0</v>
      </c>
      <c r="DN120" s="5"/>
      <c r="DO120" s="20"/>
      <c r="DP120" s="315"/>
      <c r="DQ120" s="483"/>
      <c r="DR120" s="6">
        <v>0</v>
      </c>
      <c r="DS120" s="5"/>
      <c r="DT120" s="20"/>
      <c r="DU120" s="315"/>
      <c r="DV120" s="483"/>
      <c r="DW120" s="6">
        <v>0</v>
      </c>
      <c r="DX120" s="5"/>
      <c r="DY120" s="20"/>
      <c r="DZ120" s="315"/>
      <c r="EA120" s="483"/>
      <c r="EB120" s="6">
        <v>0</v>
      </c>
      <c r="EC120" s="5"/>
      <c r="ED120" s="20"/>
      <c r="EE120" s="315"/>
      <c r="EF120" s="483"/>
      <c r="EG120" s="6">
        <v>0</v>
      </c>
      <c r="EH120" s="5"/>
      <c r="EI120" s="20"/>
      <c r="EJ120" s="315"/>
      <c r="EK120" s="483"/>
      <c r="EL120" s="6">
        <v>0</v>
      </c>
      <c r="EM120" s="5"/>
      <c r="EN120" s="20"/>
      <c r="EO120" s="151"/>
    </row>
    <row r="121" spans="4:145" ht="12.75" customHeight="1" x14ac:dyDescent="0.3">
      <c r="D121" s="151"/>
      <c r="E121" s="402"/>
      <c r="G121" s="20"/>
      <c r="H121" s="20"/>
      <c r="I121" s="20"/>
      <c r="J121" s="315"/>
      <c r="K121" s="20"/>
      <c r="L121" s="20"/>
      <c r="M121" s="20"/>
      <c r="N121" s="20"/>
      <c r="O121" s="315"/>
      <c r="P121" s="20"/>
      <c r="Q121" s="20"/>
      <c r="R121" s="20"/>
      <c r="S121" s="20"/>
      <c r="T121" s="315"/>
      <c r="U121" s="20"/>
      <c r="V121" s="20"/>
      <c r="W121" s="20"/>
      <c r="X121" s="20"/>
      <c r="Y121" s="315"/>
      <c r="Z121" s="20"/>
      <c r="AA121" s="20"/>
      <c r="AB121" s="20"/>
      <c r="AC121" s="20"/>
      <c r="AD121" s="315"/>
      <c r="AE121" s="20"/>
      <c r="AF121" s="20"/>
      <c r="AG121" s="20"/>
      <c r="AH121" s="20"/>
      <c r="AI121" s="315"/>
      <c r="AJ121" s="20"/>
      <c r="AK121" s="20"/>
      <c r="AL121" s="20"/>
      <c r="AM121" s="20"/>
      <c r="AN121" s="315"/>
      <c r="AO121" s="20"/>
      <c r="AP121" s="20"/>
      <c r="AQ121" s="20"/>
      <c r="AR121" s="20"/>
      <c r="AS121" s="315"/>
      <c r="AT121" s="20"/>
      <c r="AU121" s="20"/>
      <c r="AV121" s="20"/>
      <c r="AW121" s="20"/>
      <c r="AX121" s="315"/>
      <c r="AY121" s="20"/>
      <c r="AZ121" s="20"/>
      <c r="BA121" s="20"/>
      <c r="BB121" s="20"/>
      <c r="BC121" s="315"/>
      <c r="BD121" s="20"/>
      <c r="BE121" s="20"/>
      <c r="BF121" s="20"/>
      <c r="BG121" s="20"/>
      <c r="BH121" s="315"/>
      <c r="BI121" s="20"/>
      <c r="BJ121" s="20"/>
      <c r="BK121" s="20"/>
      <c r="BL121" s="20"/>
      <c r="BM121" s="315"/>
      <c r="BN121" s="20"/>
      <c r="BO121" s="20"/>
      <c r="BP121" s="20"/>
      <c r="BQ121" s="20"/>
      <c r="BR121" s="315"/>
      <c r="BS121" s="20"/>
      <c r="BT121" s="20"/>
      <c r="BU121" s="20"/>
      <c r="BV121" s="20"/>
      <c r="BW121" s="315"/>
      <c r="BX121" s="20"/>
      <c r="BY121" s="20"/>
      <c r="BZ121" s="20"/>
      <c r="CA121" s="20"/>
      <c r="CB121" s="315"/>
      <c r="CC121" s="20"/>
      <c r="CD121" s="20"/>
      <c r="CE121" s="20"/>
      <c r="CF121" s="20"/>
      <c r="CG121" s="315"/>
      <c r="CH121" s="20"/>
      <c r="CI121" s="20"/>
      <c r="CJ121" s="20"/>
      <c r="CK121" s="20"/>
      <c r="CL121" s="315"/>
      <c r="CM121" s="20"/>
      <c r="CN121" s="20"/>
      <c r="CO121" s="20"/>
      <c r="CP121" s="20"/>
      <c r="CQ121" s="315"/>
      <c r="CR121" s="20"/>
      <c r="CS121" s="20"/>
      <c r="CT121" s="20"/>
      <c r="CU121" s="20"/>
      <c r="CV121" s="315"/>
      <c r="CW121" s="20"/>
      <c r="CX121" s="20"/>
      <c r="CY121" s="20"/>
      <c r="CZ121" s="20"/>
      <c r="DA121" s="315"/>
      <c r="DB121" s="20"/>
      <c r="DC121" s="20"/>
      <c r="DD121" s="20"/>
      <c r="DE121" s="20"/>
      <c r="DF121" s="315"/>
      <c r="DG121" s="20"/>
      <c r="DH121" s="20"/>
      <c r="DI121" s="20"/>
      <c r="DJ121" s="20"/>
      <c r="DK121" s="315"/>
      <c r="DL121" s="20"/>
      <c r="DM121" s="20"/>
      <c r="DN121" s="20"/>
      <c r="DO121" s="20"/>
      <c r="DP121" s="315"/>
      <c r="DQ121" s="20"/>
      <c r="DR121" s="20"/>
      <c r="DS121" s="20"/>
      <c r="DT121" s="20"/>
      <c r="DU121" s="315"/>
      <c r="DV121" s="20"/>
      <c r="DW121" s="20"/>
      <c r="DX121" s="20"/>
      <c r="DY121" s="20"/>
      <c r="DZ121" s="315"/>
      <c r="EA121" s="20"/>
      <c r="EB121" s="20"/>
      <c r="EC121" s="20"/>
      <c r="ED121" s="20"/>
      <c r="EE121" s="315"/>
      <c r="EF121" s="20"/>
      <c r="EG121" s="20"/>
      <c r="EH121" s="20"/>
      <c r="EI121" s="20"/>
      <c r="EJ121" s="315"/>
      <c r="EK121" s="20"/>
      <c r="EL121" s="20"/>
      <c r="EM121" s="20"/>
      <c r="EN121" s="20"/>
      <c r="EO121" s="151"/>
    </row>
    <row r="122" spans="4:145" ht="12.75" customHeight="1" x14ac:dyDescent="0.3">
      <c r="D122" s="151" t="s">
        <v>564</v>
      </c>
      <c r="E122" s="402"/>
      <c r="G122" s="20">
        <v>0</v>
      </c>
      <c r="H122" s="20"/>
      <c r="I122" s="20"/>
      <c r="J122" s="315"/>
      <c r="K122" s="20"/>
      <c r="L122" s="20">
        <v>0</v>
      </c>
      <c r="M122" s="20"/>
      <c r="N122" s="20"/>
      <c r="O122" s="315"/>
      <c r="P122" s="20"/>
      <c r="Q122" s="20">
        <v>0</v>
      </c>
      <c r="R122" s="20"/>
      <c r="S122" s="20"/>
      <c r="T122" s="315"/>
      <c r="U122" s="20"/>
      <c r="V122" s="20">
        <v>0</v>
      </c>
      <c r="W122" s="20"/>
      <c r="X122" s="20"/>
      <c r="Y122" s="315"/>
      <c r="Z122" s="20"/>
      <c r="AA122" s="20">
        <v>0</v>
      </c>
      <c r="AB122" s="20"/>
      <c r="AC122" s="20"/>
      <c r="AD122" s="315"/>
      <c r="AE122" s="20"/>
      <c r="AF122" s="20">
        <v>0</v>
      </c>
      <c r="AG122" s="20"/>
      <c r="AH122" s="20"/>
      <c r="AI122" s="315"/>
      <c r="AJ122" s="20"/>
      <c r="AK122" s="20">
        <v>0</v>
      </c>
      <c r="AL122" s="20"/>
      <c r="AM122" s="20"/>
      <c r="AN122" s="315"/>
      <c r="AO122" s="20"/>
      <c r="AP122" s="20">
        <v>0</v>
      </c>
      <c r="AQ122" s="20"/>
      <c r="AR122" s="20"/>
      <c r="AS122" s="315"/>
      <c r="AT122" s="20"/>
      <c r="AU122" s="20">
        <v>0</v>
      </c>
      <c r="AV122" s="20"/>
      <c r="AW122" s="20"/>
      <c r="AX122" s="315"/>
      <c r="AY122" s="20"/>
      <c r="AZ122" s="20">
        <v>29502900</v>
      </c>
      <c r="BA122" s="20"/>
      <c r="BB122" s="20"/>
      <c r="BC122" s="315"/>
      <c r="BD122" s="20"/>
      <c r="BE122" s="20">
        <v>0</v>
      </c>
      <c r="BF122" s="20"/>
      <c r="BG122" s="20"/>
      <c r="BH122" s="315"/>
      <c r="BI122" s="20"/>
      <c r="BJ122" s="20">
        <v>0</v>
      </c>
      <c r="BK122" s="20"/>
      <c r="BL122" s="20"/>
      <c r="BM122" s="315"/>
      <c r="BN122" s="20"/>
      <c r="BO122" s="20">
        <v>0</v>
      </c>
      <c r="BP122" s="20"/>
      <c r="BQ122" s="20"/>
      <c r="BR122" s="315"/>
      <c r="BS122" s="20"/>
      <c r="BT122" s="20">
        <v>29502900</v>
      </c>
      <c r="BU122" s="20"/>
      <c r="BV122" s="20"/>
      <c r="BW122" s="315"/>
      <c r="BX122" s="20"/>
      <c r="BY122" s="20">
        <v>0</v>
      </c>
      <c r="BZ122" s="20"/>
      <c r="CA122" s="20"/>
      <c r="CB122" s="315"/>
      <c r="CC122" s="20"/>
      <c r="CD122" s="20">
        <v>0</v>
      </c>
      <c r="CE122" s="20"/>
      <c r="CF122" s="20"/>
      <c r="CG122" s="315"/>
      <c r="CH122" s="20"/>
      <c r="CI122" s="20">
        <v>0</v>
      </c>
      <c r="CJ122" s="20"/>
      <c r="CK122" s="20"/>
      <c r="CL122" s="315"/>
      <c r="CM122" s="20"/>
      <c r="CN122" s="20">
        <v>0</v>
      </c>
      <c r="CO122" s="20"/>
      <c r="CP122" s="20"/>
      <c r="CQ122" s="315"/>
      <c r="CR122" s="20"/>
      <c r="CS122" s="20">
        <v>0</v>
      </c>
      <c r="CT122" s="20"/>
      <c r="CU122" s="20"/>
      <c r="CV122" s="315"/>
      <c r="CW122" s="20"/>
      <c r="CX122" s="20">
        <v>0</v>
      </c>
      <c r="CY122" s="20"/>
      <c r="CZ122" s="20"/>
      <c r="DA122" s="315"/>
      <c r="DB122" s="20"/>
      <c r="DC122" s="20">
        <v>0</v>
      </c>
      <c r="DD122" s="20"/>
      <c r="DE122" s="20"/>
      <c r="DF122" s="315"/>
      <c r="DG122" s="20"/>
      <c r="DH122" s="20">
        <v>0</v>
      </c>
      <c r="DI122" s="20"/>
      <c r="DJ122" s="20"/>
      <c r="DK122" s="315"/>
      <c r="DL122" s="20"/>
      <c r="DM122" s="20">
        <v>0</v>
      </c>
      <c r="DN122" s="20"/>
      <c r="DO122" s="20"/>
      <c r="DP122" s="315"/>
      <c r="DQ122" s="20"/>
      <c r="DR122" s="20">
        <v>0</v>
      </c>
      <c r="DS122" s="20"/>
      <c r="DT122" s="20"/>
      <c r="DU122" s="315"/>
      <c r="DV122" s="20"/>
      <c r="DW122" s="20">
        <v>0</v>
      </c>
      <c r="DX122" s="20"/>
      <c r="DY122" s="20"/>
      <c r="DZ122" s="315"/>
      <c r="EA122" s="20"/>
      <c r="EB122" s="20">
        <v>0</v>
      </c>
      <c r="EC122" s="20"/>
      <c r="ED122" s="20"/>
      <c r="EE122" s="315"/>
      <c r="EF122" s="20"/>
      <c r="EG122" s="20">
        <v>0</v>
      </c>
      <c r="EH122" s="20"/>
      <c r="EI122" s="20"/>
      <c r="EJ122" s="315"/>
      <c r="EK122" s="20"/>
      <c r="EL122" s="20">
        <v>0</v>
      </c>
      <c r="EM122" s="20"/>
      <c r="EN122" s="20"/>
      <c r="EO122" s="151"/>
    </row>
    <row r="123" spans="4:145" ht="12.75" customHeight="1" x14ac:dyDescent="0.3">
      <c r="D123" s="151" t="s">
        <v>416</v>
      </c>
      <c r="E123" s="402"/>
      <c r="F123" s="406"/>
      <c r="G123" s="474">
        <v>0</v>
      </c>
      <c r="H123" s="475"/>
      <c r="I123" s="20"/>
      <c r="J123" s="315"/>
      <c r="K123" s="476"/>
      <c r="L123" s="474">
        <v>0</v>
      </c>
      <c r="M123" s="475"/>
      <c r="N123" s="20"/>
      <c r="O123" s="315"/>
      <c r="P123" s="476"/>
      <c r="Q123" s="474">
        <v>0</v>
      </c>
      <c r="R123" s="475"/>
      <c r="S123" s="20"/>
      <c r="T123" s="315"/>
      <c r="U123" s="476"/>
      <c r="V123" s="474">
        <v>0</v>
      </c>
      <c r="W123" s="475"/>
      <c r="X123" s="20"/>
      <c r="Y123" s="315"/>
      <c r="Z123" s="476"/>
      <c r="AA123" s="474">
        <v>0</v>
      </c>
      <c r="AB123" s="475"/>
      <c r="AC123" s="20"/>
      <c r="AD123" s="315"/>
      <c r="AE123" s="476"/>
      <c r="AF123" s="474">
        <v>0</v>
      </c>
      <c r="AG123" s="475"/>
      <c r="AH123" s="20"/>
      <c r="AI123" s="315"/>
      <c r="AJ123" s="476"/>
      <c r="AK123" s="474">
        <v>0</v>
      </c>
      <c r="AL123" s="475"/>
      <c r="AM123" s="20"/>
      <c r="AN123" s="315"/>
      <c r="AO123" s="476"/>
      <c r="AP123" s="474">
        <v>0</v>
      </c>
      <c r="AQ123" s="475"/>
      <c r="AR123" s="20"/>
      <c r="AS123" s="315"/>
      <c r="AT123" s="476"/>
      <c r="AU123" s="474">
        <v>0</v>
      </c>
      <c r="AV123" s="475"/>
      <c r="AW123" s="20"/>
      <c r="AX123" s="315"/>
      <c r="AY123" s="476"/>
      <c r="AZ123" s="474">
        <v>29502900</v>
      </c>
      <c r="BA123" s="475"/>
      <c r="BB123" s="20"/>
      <c r="BC123" s="315"/>
      <c r="BD123" s="476"/>
      <c r="BE123" s="474">
        <v>-443134</v>
      </c>
      <c r="BF123" s="475"/>
      <c r="BG123" s="20"/>
      <c r="BH123" s="315"/>
      <c r="BI123" s="476"/>
      <c r="BJ123" s="474">
        <v>0</v>
      </c>
      <c r="BK123" s="475"/>
      <c r="BL123" s="20"/>
      <c r="BM123" s="315"/>
      <c r="BN123" s="476"/>
      <c r="BO123" s="474">
        <v>0</v>
      </c>
      <c r="BP123" s="475"/>
      <c r="BQ123" s="20"/>
      <c r="BR123" s="315"/>
      <c r="BS123" s="476"/>
      <c r="BT123" s="474">
        <v>29059766</v>
      </c>
      <c r="BU123" s="475"/>
      <c r="BV123" s="20"/>
      <c r="BW123" s="315"/>
      <c r="BX123" s="476"/>
      <c r="BY123" s="474">
        <v>0</v>
      </c>
      <c r="BZ123" s="475"/>
      <c r="CA123" s="20"/>
      <c r="CB123" s="315"/>
      <c r="CC123" s="476"/>
      <c r="CD123" s="474">
        <v>0</v>
      </c>
      <c r="CE123" s="475"/>
      <c r="CF123" s="20"/>
      <c r="CG123" s="315"/>
      <c r="CH123" s="476"/>
      <c r="CI123" s="474">
        <v>0</v>
      </c>
      <c r="CJ123" s="475"/>
      <c r="CK123" s="20"/>
      <c r="CL123" s="315"/>
      <c r="CM123" s="476"/>
      <c r="CN123" s="474">
        <v>0</v>
      </c>
      <c r="CO123" s="475"/>
      <c r="CP123" s="20"/>
      <c r="CQ123" s="315"/>
      <c r="CR123" s="476"/>
      <c r="CS123" s="474">
        <v>0</v>
      </c>
      <c r="CT123" s="475"/>
      <c r="CU123" s="20"/>
      <c r="CV123" s="315"/>
      <c r="CW123" s="476"/>
      <c r="CX123" s="474">
        <v>0</v>
      </c>
      <c r="CY123" s="475"/>
      <c r="CZ123" s="20"/>
      <c r="DA123" s="315"/>
      <c r="DB123" s="476"/>
      <c r="DC123" s="474">
        <v>0</v>
      </c>
      <c r="DD123" s="475"/>
      <c r="DE123" s="20"/>
      <c r="DF123" s="315"/>
      <c r="DG123" s="476"/>
      <c r="DH123" s="474">
        <v>0</v>
      </c>
      <c r="DI123" s="475"/>
      <c r="DJ123" s="20"/>
      <c r="DK123" s="315"/>
      <c r="DL123" s="476"/>
      <c r="DM123" s="474">
        <v>0</v>
      </c>
      <c r="DN123" s="475"/>
      <c r="DO123" s="20"/>
      <c r="DP123" s="315"/>
      <c r="DQ123" s="476"/>
      <c r="DR123" s="474">
        <v>0</v>
      </c>
      <c r="DS123" s="475"/>
      <c r="DT123" s="20"/>
      <c r="DU123" s="315"/>
      <c r="DV123" s="476"/>
      <c r="DW123" s="474">
        <v>0</v>
      </c>
      <c r="DX123" s="475"/>
      <c r="DY123" s="20"/>
      <c r="DZ123" s="315"/>
      <c r="EA123" s="476"/>
      <c r="EB123" s="474">
        <v>0</v>
      </c>
      <c r="EC123" s="475"/>
      <c r="ED123" s="20"/>
      <c r="EE123" s="315"/>
      <c r="EF123" s="476"/>
      <c r="EG123" s="474">
        <v>0</v>
      </c>
      <c r="EH123" s="475"/>
      <c r="EI123" s="20"/>
      <c r="EJ123" s="315"/>
      <c r="EK123" s="476"/>
      <c r="EL123" s="474">
        <v>0</v>
      </c>
      <c r="EM123" s="475"/>
      <c r="EN123" s="20"/>
      <c r="EO123" s="151"/>
    </row>
    <row r="124" spans="4:145" ht="12.75" customHeight="1" x14ac:dyDescent="0.3">
      <c r="D124" s="151" t="s">
        <v>419</v>
      </c>
      <c r="E124" s="402"/>
      <c r="F124" s="402"/>
      <c r="G124" s="20">
        <v>0</v>
      </c>
      <c r="H124" s="19"/>
      <c r="I124" s="20"/>
      <c r="J124" s="315"/>
      <c r="K124" s="315"/>
      <c r="L124" s="20">
        <v>0</v>
      </c>
      <c r="M124" s="19"/>
      <c r="N124" s="20"/>
      <c r="O124" s="315"/>
      <c r="P124" s="315"/>
      <c r="Q124" s="20">
        <v>0</v>
      </c>
      <c r="R124" s="19"/>
      <c r="S124" s="20"/>
      <c r="T124" s="315"/>
      <c r="U124" s="315"/>
      <c r="V124" s="20">
        <v>0</v>
      </c>
      <c r="W124" s="19"/>
      <c r="X124" s="20"/>
      <c r="Y124" s="315"/>
      <c r="Z124" s="315"/>
      <c r="AA124" s="20">
        <v>0</v>
      </c>
      <c r="AB124" s="19"/>
      <c r="AC124" s="20"/>
      <c r="AD124" s="315"/>
      <c r="AE124" s="315"/>
      <c r="AF124" s="20">
        <v>0</v>
      </c>
      <c r="AG124" s="19"/>
      <c r="AH124" s="20"/>
      <c r="AI124" s="315"/>
      <c r="AJ124" s="315"/>
      <c r="AK124" s="20">
        <v>0</v>
      </c>
      <c r="AL124" s="19"/>
      <c r="AM124" s="20"/>
      <c r="AN124" s="315"/>
      <c r="AO124" s="315"/>
      <c r="AP124" s="20">
        <v>0</v>
      </c>
      <c r="AQ124" s="19"/>
      <c r="AR124" s="20"/>
      <c r="AS124" s="315"/>
      <c r="AT124" s="315"/>
      <c r="AU124" s="20">
        <v>0</v>
      </c>
      <c r="AV124" s="19"/>
      <c r="AW124" s="20"/>
      <c r="AX124" s="315"/>
      <c r="AY124" s="315"/>
      <c r="AZ124" s="20">
        <v>0</v>
      </c>
      <c r="BA124" s="19"/>
      <c r="BB124" s="20"/>
      <c r="BC124" s="315"/>
      <c r="BD124" s="315"/>
      <c r="BE124" s="20">
        <v>443134</v>
      </c>
      <c r="BF124" s="19"/>
      <c r="BG124" s="20"/>
      <c r="BH124" s="315"/>
      <c r="BI124" s="315"/>
      <c r="BJ124" s="20">
        <v>0</v>
      </c>
      <c r="BK124" s="19"/>
      <c r="BL124" s="20"/>
      <c r="BM124" s="315"/>
      <c r="BN124" s="315"/>
      <c r="BO124" s="20">
        <v>0</v>
      </c>
      <c r="BP124" s="19"/>
      <c r="BQ124" s="20"/>
      <c r="BR124" s="315"/>
      <c r="BS124" s="315"/>
      <c r="BT124" s="20">
        <v>443134</v>
      </c>
      <c r="BU124" s="19"/>
      <c r="BV124" s="20"/>
      <c r="BW124" s="315"/>
      <c r="BX124" s="315"/>
      <c r="BY124" s="20">
        <v>0</v>
      </c>
      <c r="BZ124" s="19"/>
      <c r="CA124" s="20"/>
      <c r="CB124" s="315"/>
      <c r="CC124" s="315"/>
      <c r="CD124" s="20">
        <v>0</v>
      </c>
      <c r="CE124" s="19"/>
      <c r="CF124" s="20"/>
      <c r="CG124" s="315"/>
      <c r="CH124" s="315"/>
      <c r="CI124" s="20">
        <v>0</v>
      </c>
      <c r="CJ124" s="19"/>
      <c r="CK124" s="20"/>
      <c r="CL124" s="315"/>
      <c r="CM124" s="315"/>
      <c r="CN124" s="20">
        <v>0</v>
      </c>
      <c r="CO124" s="19"/>
      <c r="CP124" s="20"/>
      <c r="CQ124" s="315"/>
      <c r="CR124" s="315"/>
      <c r="CS124" s="20">
        <v>0</v>
      </c>
      <c r="CT124" s="19"/>
      <c r="CU124" s="20"/>
      <c r="CV124" s="315"/>
      <c r="CW124" s="315"/>
      <c r="CX124" s="20">
        <v>0</v>
      </c>
      <c r="CY124" s="19"/>
      <c r="CZ124" s="20"/>
      <c r="DA124" s="315"/>
      <c r="DB124" s="315"/>
      <c r="DC124" s="20">
        <v>0</v>
      </c>
      <c r="DD124" s="19"/>
      <c r="DE124" s="20"/>
      <c r="DF124" s="315"/>
      <c r="DG124" s="315"/>
      <c r="DH124" s="20">
        <v>0</v>
      </c>
      <c r="DI124" s="19"/>
      <c r="DJ124" s="20"/>
      <c r="DK124" s="315"/>
      <c r="DL124" s="315"/>
      <c r="DM124" s="20">
        <v>0</v>
      </c>
      <c r="DN124" s="19"/>
      <c r="DO124" s="20"/>
      <c r="DP124" s="315"/>
      <c r="DQ124" s="315"/>
      <c r="DR124" s="20">
        <v>0</v>
      </c>
      <c r="DS124" s="19"/>
      <c r="DT124" s="20"/>
      <c r="DU124" s="315"/>
      <c r="DV124" s="315"/>
      <c r="DW124" s="20">
        <v>0</v>
      </c>
      <c r="DX124" s="19"/>
      <c r="DY124" s="20"/>
      <c r="DZ124" s="315"/>
      <c r="EA124" s="315"/>
      <c r="EB124" s="20">
        <v>0</v>
      </c>
      <c r="EC124" s="19"/>
      <c r="ED124" s="20"/>
      <c r="EE124" s="315"/>
      <c r="EF124" s="315"/>
      <c r="EG124" s="20">
        <v>0</v>
      </c>
      <c r="EH124" s="19"/>
      <c r="EI124" s="20"/>
      <c r="EJ124" s="315"/>
      <c r="EK124" s="315"/>
      <c r="EL124" s="20">
        <v>0</v>
      </c>
      <c r="EM124" s="19"/>
      <c r="EN124" s="20"/>
      <c r="EO124" s="151"/>
    </row>
    <row r="125" spans="4:145" ht="12.75" customHeight="1" x14ac:dyDescent="0.3">
      <c r="D125" s="151" t="s">
        <v>436</v>
      </c>
      <c r="E125" s="402"/>
      <c r="F125" s="419"/>
      <c r="G125" s="6">
        <v>0</v>
      </c>
      <c r="H125" s="5"/>
      <c r="I125" s="20"/>
      <c r="J125" s="315"/>
      <c r="K125" s="483"/>
      <c r="L125" s="6">
        <v>0</v>
      </c>
      <c r="M125" s="5"/>
      <c r="N125" s="20"/>
      <c r="O125" s="315"/>
      <c r="P125" s="483"/>
      <c r="Q125" s="6">
        <v>0</v>
      </c>
      <c r="R125" s="5"/>
      <c r="S125" s="20"/>
      <c r="T125" s="315"/>
      <c r="U125" s="483"/>
      <c r="V125" s="6">
        <v>0</v>
      </c>
      <c r="W125" s="5"/>
      <c r="X125" s="20"/>
      <c r="Y125" s="315"/>
      <c r="Z125" s="483"/>
      <c r="AA125" s="6">
        <v>0</v>
      </c>
      <c r="AB125" s="5"/>
      <c r="AC125" s="20"/>
      <c r="AD125" s="315"/>
      <c r="AE125" s="483"/>
      <c r="AF125" s="6">
        <v>0</v>
      </c>
      <c r="AG125" s="5"/>
      <c r="AH125" s="20"/>
      <c r="AI125" s="315"/>
      <c r="AJ125" s="483"/>
      <c r="AK125" s="6">
        <v>0</v>
      </c>
      <c r="AL125" s="5"/>
      <c r="AM125" s="20"/>
      <c r="AN125" s="315"/>
      <c r="AO125" s="483"/>
      <c r="AP125" s="6">
        <v>0</v>
      </c>
      <c r="AQ125" s="5"/>
      <c r="AR125" s="20"/>
      <c r="AS125" s="315"/>
      <c r="AT125" s="483"/>
      <c r="AU125" s="6">
        <v>0</v>
      </c>
      <c r="AV125" s="5"/>
      <c r="AW125" s="20"/>
      <c r="AX125" s="315"/>
      <c r="AY125" s="483"/>
      <c r="AZ125" s="6">
        <v>0</v>
      </c>
      <c r="BA125" s="5"/>
      <c r="BB125" s="20"/>
      <c r="BC125" s="315"/>
      <c r="BD125" s="483"/>
      <c r="BE125" s="6">
        <v>0</v>
      </c>
      <c r="BF125" s="5"/>
      <c r="BG125" s="20"/>
      <c r="BH125" s="315"/>
      <c r="BI125" s="483"/>
      <c r="BJ125" s="6">
        <v>0</v>
      </c>
      <c r="BK125" s="5"/>
      <c r="BL125" s="20"/>
      <c r="BM125" s="315"/>
      <c r="BN125" s="483"/>
      <c r="BO125" s="6">
        <v>0</v>
      </c>
      <c r="BP125" s="5"/>
      <c r="BQ125" s="20"/>
      <c r="BR125" s="315"/>
      <c r="BS125" s="483"/>
      <c r="BT125" s="6">
        <v>0</v>
      </c>
      <c r="BU125" s="5"/>
      <c r="BV125" s="20"/>
      <c r="BW125" s="315"/>
      <c r="BX125" s="483"/>
      <c r="BY125" s="6">
        <v>0</v>
      </c>
      <c r="BZ125" s="5"/>
      <c r="CA125" s="20"/>
      <c r="CB125" s="315"/>
      <c r="CC125" s="483"/>
      <c r="CD125" s="6">
        <v>0</v>
      </c>
      <c r="CE125" s="5"/>
      <c r="CF125" s="20"/>
      <c r="CG125" s="315"/>
      <c r="CH125" s="483"/>
      <c r="CI125" s="6">
        <v>0</v>
      </c>
      <c r="CJ125" s="5"/>
      <c r="CK125" s="20"/>
      <c r="CL125" s="315"/>
      <c r="CM125" s="483"/>
      <c r="CN125" s="6">
        <v>0</v>
      </c>
      <c r="CO125" s="5"/>
      <c r="CP125" s="20"/>
      <c r="CQ125" s="315"/>
      <c r="CR125" s="483"/>
      <c r="CS125" s="6">
        <v>0</v>
      </c>
      <c r="CT125" s="5"/>
      <c r="CU125" s="20"/>
      <c r="CV125" s="315"/>
      <c r="CW125" s="483"/>
      <c r="CX125" s="6">
        <v>0</v>
      </c>
      <c r="CY125" s="5"/>
      <c r="CZ125" s="20"/>
      <c r="DA125" s="315"/>
      <c r="DB125" s="483"/>
      <c r="DC125" s="6">
        <v>0</v>
      </c>
      <c r="DD125" s="5"/>
      <c r="DE125" s="20"/>
      <c r="DF125" s="315"/>
      <c r="DG125" s="483"/>
      <c r="DH125" s="6">
        <v>0</v>
      </c>
      <c r="DI125" s="5"/>
      <c r="DJ125" s="20"/>
      <c r="DK125" s="315"/>
      <c r="DL125" s="483"/>
      <c r="DM125" s="6">
        <v>0</v>
      </c>
      <c r="DN125" s="5"/>
      <c r="DO125" s="20"/>
      <c r="DP125" s="315"/>
      <c r="DQ125" s="483"/>
      <c r="DR125" s="6">
        <v>0</v>
      </c>
      <c r="DS125" s="5"/>
      <c r="DT125" s="20"/>
      <c r="DU125" s="315"/>
      <c r="DV125" s="483"/>
      <c r="DW125" s="6">
        <v>0</v>
      </c>
      <c r="DX125" s="5"/>
      <c r="DY125" s="20"/>
      <c r="DZ125" s="315"/>
      <c r="EA125" s="483"/>
      <c r="EB125" s="6">
        <v>0</v>
      </c>
      <c r="EC125" s="5"/>
      <c r="ED125" s="20"/>
      <c r="EE125" s="315"/>
      <c r="EF125" s="483"/>
      <c r="EG125" s="6">
        <v>0</v>
      </c>
      <c r="EH125" s="5"/>
      <c r="EI125" s="20"/>
      <c r="EJ125" s="315"/>
      <c r="EK125" s="483"/>
      <c r="EL125" s="6">
        <v>0</v>
      </c>
      <c r="EM125" s="5"/>
      <c r="EN125" s="20"/>
      <c r="EO125" s="151"/>
    </row>
    <row r="126" spans="4:145" ht="12.75" hidden="1" customHeight="1" x14ac:dyDescent="0.3">
      <c r="D126" s="151"/>
      <c r="E126" s="402"/>
      <c r="G126" s="20"/>
      <c r="H126" s="20"/>
      <c r="I126" s="20"/>
      <c r="J126" s="315"/>
      <c r="K126" s="20"/>
      <c r="L126" s="20"/>
      <c r="M126" s="20"/>
      <c r="N126" s="20"/>
      <c r="O126" s="315"/>
      <c r="P126" s="20"/>
      <c r="Q126" s="20"/>
      <c r="R126" s="20"/>
      <c r="S126" s="20"/>
      <c r="T126" s="315"/>
      <c r="U126" s="20"/>
      <c r="V126" s="20"/>
      <c r="W126" s="20"/>
      <c r="X126" s="20"/>
      <c r="Y126" s="315"/>
      <c r="Z126" s="20"/>
      <c r="AA126" s="20"/>
      <c r="AB126" s="20"/>
      <c r="AC126" s="20"/>
      <c r="AD126" s="315"/>
      <c r="AE126" s="20"/>
      <c r="AF126" s="20"/>
      <c r="AG126" s="20"/>
      <c r="AH126" s="20"/>
      <c r="AI126" s="315"/>
      <c r="AJ126" s="20"/>
      <c r="AK126" s="20"/>
      <c r="AL126" s="20"/>
      <c r="AM126" s="20"/>
      <c r="AN126" s="315"/>
      <c r="AO126" s="20"/>
      <c r="AP126" s="20"/>
      <c r="AQ126" s="20"/>
      <c r="AR126" s="20"/>
      <c r="AS126" s="315"/>
      <c r="AT126" s="20"/>
      <c r="AU126" s="20"/>
      <c r="AV126" s="20"/>
      <c r="AW126" s="20"/>
      <c r="AX126" s="315"/>
      <c r="AY126" s="20"/>
      <c r="AZ126" s="20"/>
      <c r="BA126" s="20"/>
      <c r="BB126" s="20"/>
      <c r="BC126" s="315"/>
      <c r="BD126" s="20"/>
      <c r="BE126" s="20"/>
      <c r="BF126" s="20"/>
      <c r="BG126" s="20"/>
      <c r="BH126" s="315"/>
      <c r="BI126" s="20"/>
      <c r="BJ126" s="20"/>
      <c r="BK126" s="20"/>
      <c r="BL126" s="20"/>
      <c r="BM126" s="315"/>
      <c r="BN126" s="20"/>
      <c r="BO126" s="20"/>
      <c r="BP126" s="20"/>
      <c r="BQ126" s="20"/>
      <c r="BR126" s="315"/>
      <c r="BS126" s="20"/>
      <c r="BT126" s="20"/>
      <c r="BU126" s="20"/>
      <c r="BV126" s="20"/>
      <c r="BW126" s="315"/>
      <c r="BX126" s="20"/>
      <c r="BY126" s="20"/>
      <c r="BZ126" s="20"/>
      <c r="CA126" s="20"/>
      <c r="CB126" s="315"/>
      <c r="CC126" s="20"/>
      <c r="CD126" s="20"/>
      <c r="CE126" s="20"/>
      <c r="CF126" s="20"/>
      <c r="CG126" s="315"/>
      <c r="CH126" s="20"/>
      <c r="CI126" s="20"/>
      <c r="CJ126" s="20"/>
      <c r="CK126" s="20"/>
      <c r="CL126" s="315"/>
      <c r="CM126" s="20"/>
      <c r="CN126" s="20"/>
      <c r="CO126" s="20"/>
      <c r="CP126" s="20"/>
      <c r="CQ126" s="315"/>
      <c r="CR126" s="20"/>
      <c r="CS126" s="20"/>
      <c r="CT126" s="20"/>
      <c r="CU126" s="20"/>
      <c r="CV126" s="315"/>
      <c r="CW126" s="20"/>
      <c r="CX126" s="20"/>
      <c r="CY126" s="20"/>
      <c r="CZ126" s="20"/>
      <c r="DA126" s="315"/>
      <c r="DB126" s="20"/>
      <c r="DC126" s="20"/>
      <c r="DD126" s="20"/>
      <c r="DE126" s="20"/>
      <c r="DF126" s="315"/>
      <c r="DG126" s="20"/>
      <c r="DH126" s="20"/>
      <c r="DI126" s="20"/>
      <c r="DJ126" s="20"/>
      <c r="DK126" s="315"/>
      <c r="DL126" s="20"/>
      <c r="DM126" s="20"/>
      <c r="DN126" s="20"/>
      <c r="DO126" s="20"/>
      <c r="DP126" s="315"/>
      <c r="DQ126" s="20"/>
      <c r="DR126" s="20"/>
      <c r="DS126" s="20"/>
      <c r="DT126" s="20"/>
      <c r="DU126" s="315"/>
      <c r="DV126" s="20"/>
      <c r="DW126" s="20"/>
      <c r="DX126" s="20"/>
      <c r="DY126" s="20"/>
      <c r="DZ126" s="315"/>
      <c r="EA126" s="20"/>
      <c r="EB126" s="20"/>
      <c r="EC126" s="20"/>
      <c r="ED126" s="20"/>
      <c r="EE126" s="315"/>
      <c r="EF126" s="20"/>
      <c r="EG126" s="20"/>
      <c r="EH126" s="20"/>
      <c r="EI126" s="20"/>
      <c r="EJ126" s="315"/>
      <c r="EK126" s="20"/>
      <c r="EL126" s="20"/>
      <c r="EM126" s="20"/>
      <c r="EN126" s="20"/>
      <c r="EO126" s="151"/>
    </row>
    <row r="127" spans="4:145" ht="12.75" hidden="1" customHeight="1" x14ac:dyDescent="0.3">
      <c r="D127" s="151" t="s">
        <v>565</v>
      </c>
      <c r="E127" s="402"/>
      <c r="G127" s="20">
        <v>0</v>
      </c>
      <c r="H127" s="20"/>
      <c r="I127" s="20"/>
      <c r="J127" s="315"/>
      <c r="K127" s="20"/>
      <c r="L127" s="20">
        <v>0</v>
      </c>
      <c r="M127" s="20"/>
      <c r="N127" s="20"/>
      <c r="O127" s="315"/>
      <c r="P127" s="20"/>
      <c r="Q127" s="20">
        <v>0</v>
      </c>
      <c r="R127" s="20"/>
      <c r="S127" s="20"/>
      <c r="T127" s="315"/>
      <c r="U127" s="20"/>
      <c r="V127" s="20">
        <v>0</v>
      </c>
      <c r="W127" s="20"/>
      <c r="X127" s="20"/>
      <c r="Y127" s="315"/>
      <c r="Z127" s="20"/>
      <c r="AA127" s="20">
        <v>0</v>
      </c>
      <c r="AB127" s="20"/>
      <c r="AC127" s="20"/>
      <c r="AD127" s="315"/>
      <c r="AE127" s="20"/>
      <c r="AF127" s="20">
        <v>0</v>
      </c>
      <c r="AG127" s="20"/>
      <c r="AH127" s="20"/>
      <c r="AI127" s="315"/>
      <c r="AJ127" s="20"/>
      <c r="AK127" s="20">
        <v>0</v>
      </c>
      <c r="AL127" s="20"/>
      <c r="AM127" s="20"/>
      <c r="AN127" s="315"/>
      <c r="AO127" s="20"/>
      <c r="AP127" s="20">
        <v>0</v>
      </c>
      <c r="AQ127" s="20"/>
      <c r="AR127" s="20"/>
      <c r="AS127" s="315"/>
      <c r="AT127" s="20"/>
      <c r="AU127" s="20">
        <v>0</v>
      </c>
      <c r="AV127" s="20"/>
      <c r="AW127" s="20"/>
      <c r="AX127" s="315"/>
      <c r="AY127" s="20"/>
      <c r="AZ127" s="20">
        <v>0</v>
      </c>
      <c r="BA127" s="20"/>
      <c r="BB127" s="20"/>
      <c r="BC127" s="315"/>
      <c r="BD127" s="20"/>
      <c r="BE127" s="20">
        <v>0</v>
      </c>
      <c r="BF127" s="20"/>
      <c r="BG127" s="20"/>
      <c r="BH127" s="315"/>
      <c r="BI127" s="20"/>
      <c r="BJ127" s="20">
        <v>0</v>
      </c>
      <c r="BK127" s="20"/>
      <c r="BL127" s="20"/>
      <c r="BM127" s="315"/>
      <c r="BN127" s="20"/>
      <c r="BO127" s="20">
        <v>0</v>
      </c>
      <c r="BP127" s="20"/>
      <c r="BQ127" s="20"/>
      <c r="BR127" s="315"/>
      <c r="BS127" s="20"/>
      <c r="BT127" s="20">
        <v>0</v>
      </c>
      <c r="BU127" s="20"/>
      <c r="BV127" s="20"/>
      <c r="BW127" s="315"/>
      <c r="BX127" s="20"/>
      <c r="BY127" s="20">
        <v>0</v>
      </c>
      <c r="BZ127" s="20"/>
      <c r="CA127" s="20"/>
      <c r="CB127" s="315"/>
      <c r="CC127" s="20"/>
      <c r="CD127" s="20">
        <v>0</v>
      </c>
      <c r="CE127" s="20"/>
      <c r="CF127" s="20"/>
      <c r="CG127" s="315"/>
      <c r="CH127" s="20"/>
      <c r="CI127" s="20">
        <v>0</v>
      </c>
      <c r="CJ127" s="20"/>
      <c r="CK127" s="20"/>
      <c r="CL127" s="315"/>
      <c r="CM127" s="20"/>
      <c r="CN127" s="20">
        <v>0</v>
      </c>
      <c r="CO127" s="20"/>
      <c r="CP127" s="20"/>
      <c r="CQ127" s="315"/>
      <c r="CR127" s="20"/>
      <c r="CS127" s="20">
        <v>0</v>
      </c>
      <c r="CT127" s="20"/>
      <c r="CU127" s="20"/>
      <c r="CV127" s="315"/>
      <c r="CW127" s="20"/>
      <c r="CX127" s="20">
        <v>0</v>
      </c>
      <c r="CY127" s="20"/>
      <c r="CZ127" s="20"/>
      <c r="DA127" s="315"/>
      <c r="DB127" s="20"/>
      <c r="DC127" s="20">
        <v>0</v>
      </c>
      <c r="DD127" s="20"/>
      <c r="DE127" s="20"/>
      <c r="DF127" s="315"/>
      <c r="DG127" s="20"/>
      <c r="DH127" s="20">
        <v>0</v>
      </c>
      <c r="DI127" s="20"/>
      <c r="DJ127" s="20"/>
      <c r="DK127" s="315"/>
      <c r="DL127" s="20"/>
      <c r="DM127" s="20">
        <v>0</v>
      </c>
      <c r="DN127" s="20"/>
      <c r="DO127" s="20"/>
      <c r="DP127" s="315"/>
      <c r="DQ127" s="20"/>
      <c r="DR127" s="20">
        <v>0</v>
      </c>
      <c r="DS127" s="20"/>
      <c r="DT127" s="20"/>
      <c r="DU127" s="315"/>
      <c r="DV127" s="20"/>
      <c r="DW127" s="20">
        <v>0</v>
      </c>
      <c r="DX127" s="20"/>
      <c r="DY127" s="20"/>
      <c r="DZ127" s="315"/>
      <c r="EA127" s="20"/>
      <c r="EB127" s="20">
        <v>0</v>
      </c>
      <c r="EC127" s="20"/>
      <c r="ED127" s="20"/>
      <c r="EE127" s="315"/>
      <c r="EF127" s="20"/>
      <c r="EG127" s="20">
        <v>0</v>
      </c>
      <c r="EH127" s="20"/>
      <c r="EI127" s="20"/>
      <c r="EJ127" s="315"/>
      <c r="EK127" s="20"/>
      <c r="EL127" s="20">
        <v>0</v>
      </c>
      <c r="EM127" s="20"/>
      <c r="EN127" s="20"/>
      <c r="EO127" s="151"/>
    </row>
    <row r="128" spans="4:145" ht="12.75" hidden="1" customHeight="1" x14ac:dyDescent="0.3">
      <c r="D128" s="151" t="s">
        <v>416</v>
      </c>
      <c r="E128" s="402"/>
      <c r="F128" s="406"/>
      <c r="G128" s="474">
        <v>0</v>
      </c>
      <c r="H128" s="475"/>
      <c r="I128" s="20"/>
      <c r="J128" s="315"/>
      <c r="K128" s="476"/>
      <c r="L128" s="474">
        <v>0</v>
      </c>
      <c r="M128" s="475"/>
      <c r="N128" s="20"/>
      <c r="O128" s="315"/>
      <c r="P128" s="476"/>
      <c r="Q128" s="474">
        <v>0</v>
      </c>
      <c r="R128" s="475"/>
      <c r="S128" s="20"/>
      <c r="T128" s="315"/>
      <c r="U128" s="476"/>
      <c r="V128" s="474">
        <v>0</v>
      </c>
      <c r="W128" s="475"/>
      <c r="X128" s="20"/>
      <c r="Y128" s="315"/>
      <c r="Z128" s="476"/>
      <c r="AA128" s="474">
        <v>0</v>
      </c>
      <c r="AB128" s="475"/>
      <c r="AC128" s="20"/>
      <c r="AD128" s="315"/>
      <c r="AE128" s="476"/>
      <c r="AF128" s="474">
        <v>0</v>
      </c>
      <c r="AG128" s="475"/>
      <c r="AH128" s="20"/>
      <c r="AI128" s="315"/>
      <c r="AJ128" s="476"/>
      <c r="AK128" s="474">
        <v>0</v>
      </c>
      <c r="AL128" s="475"/>
      <c r="AM128" s="20"/>
      <c r="AN128" s="315"/>
      <c r="AO128" s="476"/>
      <c r="AP128" s="474">
        <v>0</v>
      </c>
      <c r="AQ128" s="475"/>
      <c r="AR128" s="20"/>
      <c r="AS128" s="315"/>
      <c r="AT128" s="476"/>
      <c r="AU128" s="474">
        <v>0</v>
      </c>
      <c r="AV128" s="475"/>
      <c r="AW128" s="20"/>
      <c r="AX128" s="315"/>
      <c r="AY128" s="476"/>
      <c r="AZ128" s="474">
        <v>0</v>
      </c>
      <c r="BA128" s="475"/>
      <c r="BB128" s="20"/>
      <c r="BC128" s="315"/>
      <c r="BD128" s="476"/>
      <c r="BE128" s="474">
        <v>0</v>
      </c>
      <c r="BF128" s="475"/>
      <c r="BG128" s="20"/>
      <c r="BH128" s="315"/>
      <c r="BI128" s="476"/>
      <c r="BJ128" s="474">
        <v>0</v>
      </c>
      <c r="BK128" s="475"/>
      <c r="BL128" s="20"/>
      <c r="BM128" s="315"/>
      <c r="BN128" s="476"/>
      <c r="BO128" s="474">
        <v>0</v>
      </c>
      <c r="BP128" s="475"/>
      <c r="BQ128" s="20"/>
      <c r="BR128" s="315"/>
      <c r="BS128" s="476"/>
      <c r="BT128" s="474">
        <v>0</v>
      </c>
      <c r="BU128" s="475"/>
      <c r="BV128" s="20"/>
      <c r="BW128" s="315"/>
      <c r="BX128" s="476"/>
      <c r="BY128" s="474">
        <v>0</v>
      </c>
      <c r="BZ128" s="475"/>
      <c r="CA128" s="20"/>
      <c r="CB128" s="315"/>
      <c r="CC128" s="476"/>
      <c r="CD128" s="474">
        <v>0</v>
      </c>
      <c r="CE128" s="475"/>
      <c r="CF128" s="20"/>
      <c r="CG128" s="315"/>
      <c r="CH128" s="476"/>
      <c r="CI128" s="474">
        <v>0</v>
      </c>
      <c r="CJ128" s="475"/>
      <c r="CK128" s="20"/>
      <c r="CL128" s="315"/>
      <c r="CM128" s="476"/>
      <c r="CN128" s="474">
        <v>0</v>
      </c>
      <c r="CO128" s="475"/>
      <c r="CP128" s="20"/>
      <c r="CQ128" s="315"/>
      <c r="CR128" s="476"/>
      <c r="CS128" s="474">
        <v>0</v>
      </c>
      <c r="CT128" s="475"/>
      <c r="CU128" s="20"/>
      <c r="CV128" s="315"/>
      <c r="CW128" s="476"/>
      <c r="CX128" s="474">
        <v>0</v>
      </c>
      <c r="CY128" s="475"/>
      <c r="CZ128" s="20"/>
      <c r="DA128" s="315"/>
      <c r="DB128" s="476"/>
      <c r="DC128" s="474">
        <v>0</v>
      </c>
      <c r="DD128" s="475"/>
      <c r="DE128" s="20"/>
      <c r="DF128" s="315"/>
      <c r="DG128" s="476"/>
      <c r="DH128" s="474">
        <v>0</v>
      </c>
      <c r="DI128" s="475"/>
      <c r="DJ128" s="20"/>
      <c r="DK128" s="315"/>
      <c r="DL128" s="476"/>
      <c r="DM128" s="474">
        <v>0</v>
      </c>
      <c r="DN128" s="475"/>
      <c r="DO128" s="20"/>
      <c r="DP128" s="315"/>
      <c r="DQ128" s="476"/>
      <c r="DR128" s="474">
        <v>0</v>
      </c>
      <c r="DS128" s="475"/>
      <c r="DT128" s="20"/>
      <c r="DU128" s="315"/>
      <c r="DV128" s="476"/>
      <c r="DW128" s="474">
        <v>0</v>
      </c>
      <c r="DX128" s="475"/>
      <c r="DY128" s="20"/>
      <c r="DZ128" s="315"/>
      <c r="EA128" s="476"/>
      <c r="EB128" s="474">
        <v>0</v>
      </c>
      <c r="EC128" s="475"/>
      <c r="ED128" s="20"/>
      <c r="EE128" s="315"/>
      <c r="EF128" s="476"/>
      <c r="EG128" s="474">
        <v>0</v>
      </c>
      <c r="EH128" s="475"/>
      <c r="EI128" s="20"/>
      <c r="EJ128" s="315"/>
      <c r="EK128" s="476"/>
      <c r="EL128" s="474">
        <v>0</v>
      </c>
      <c r="EM128" s="475"/>
      <c r="EN128" s="20"/>
      <c r="EO128" s="151"/>
    </row>
    <row r="129" spans="4:145" ht="12.75" hidden="1" customHeight="1" x14ac:dyDescent="0.3">
      <c r="D129" s="151" t="s">
        <v>419</v>
      </c>
      <c r="E129" s="402"/>
      <c r="F129" s="402"/>
      <c r="G129" s="20">
        <v>0</v>
      </c>
      <c r="H129" s="19"/>
      <c r="I129" s="20"/>
      <c r="J129" s="315"/>
      <c r="K129" s="315"/>
      <c r="L129" s="20">
        <v>0</v>
      </c>
      <c r="M129" s="19"/>
      <c r="N129" s="20"/>
      <c r="O129" s="315"/>
      <c r="P129" s="315"/>
      <c r="Q129" s="20">
        <v>0</v>
      </c>
      <c r="R129" s="19"/>
      <c r="S129" s="20"/>
      <c r="T129" s="315"/>
      <c r="U129" s="315"/>
      <c r="V129" s="20">
        <v>0</v>
      </c>
      <c r="W129" s="19"/>
      <c r="X129" s="20"/>
      <c r="Y129" s="315"/>
      <c r="Z129" s="315"/>
      <c r="AA129" s="20">
        <v>0</v>
      </c>
      <c r="AB129" s="19"/>
      <c r="AC129" s="20"/>
      <c r="AD129" s="315"/>
      <c r="AE129" s="315"/>
      <c r="AF129" s="20">
        <v>0</v>
      </c>
      <c r="AG129" s="19"/>
      <c r="AH129" s="20"/>
      <c r="AI129" s="315"/>
      <c r="AJ129" s="315"/>
      <c r="AK129" s="20">
        <v>0</v>
      </c>
      <c r="AL129" s="19"/>
      <c r="AM129" s="20"/>
      <c r="AN129" s="315"/>
      <c r="AO129" s="315"/>
      <c r="AP129" s="20">
        <v>0</v>
      </c>
      <c r="AQ129" s="19"/>
      <c r="AR129" s="20"/>
      <c r="AS129" s="315"/>
      <c r="AT129" s="315"/>
      <c r="AU129" s="20">
        <v>0</v>
      </c>
      <c r="AV129" s="19"/>
      <c r="AW129" s="20"/>
      <c r="AX129" s="315"/>
      <c r="AY129" s="315"/>
      <c r="AZ129" s="20">
        <v>0</v>
      </c>
      <c r="BA129" s="19"/>
      <c r="BB129" s="20"/>
      <c r="BC129" s="315"/>
      <c r="BD129" s="315"/>
      <c r="BE129" s="20">
        <v>0</v>
      </c>
      <c r="BF129" s="19"/>
      <c r="BG129" s="20"/>
      <c r="BH129" s="315"/>
      <c r="BI129" s="315"/>
      <c r="BJ129" s="20">
        <v>0</v>
      </c>
      <c r="BK129" s="19"/>
      <c r="BL129" s="20"/>
      <c r="BM129" s="315"/>
      <c r="BN129" s="315"/>
      <c r="BO129" s="20">
        <v>0</v>
      </c>
      <c r="BP129" s="19"/>
      <c r="BQ129" s="20"/>
      <c r="BR129" s="315"/>
      <c r="BS129" s="315"/>
      <c r="BT129" s="20">
        <v>0</v>
      </c>
      <c r="BU129" s="19"/>
      <c r="BV129" s="20"/>
      <c r="BW129" s="315"/>
      <c r="BX129" s="315"/>
      <c r="BY129" s="20">
        <v>0</v>
      </c>
      <c r="BZ129" s="19"/>
      <c r="CA129" s="20"/>
      <c r="CB129" s="315"/>
      <c r="CC129" s="315"/>
      <c r="CD129" s="20">
        <v>0</v>
      </c>
      <c r="CE129" s="19"/>
      <c r="CF129" s="20"/>
      <c r="CG129" s="315"/>
      <c r="CH129" s="315"/>
      <c r="CI129" s="20">
        <v>0</v>
      </c>
      <c r="CJ129" s="19"/>
      <c r="CK129" s="20"/>
      <c r="CL129" s="315"/>
      <c r="CM129" s="315"/>
      <c r="CN129" s="20">
        <v>0</v>
      </c>
      <c r="CO129" s="19"/>
      <c r="CP129" s="20"/>
      <c r="CQ129" s="315"/>
      <c r="CR129" s="315"/>
      <c r="CS129" s="20">
        <v>0</v>
      </c>
      <c r="CT129" s="19"/>
      <c r="CU129" s="20"/>
      <c r="CV129" s="315"/>
      <c r="CW129" s="315"/>
      <c r="CX129" s="20">
        <v>0</v>
      </c>
      <c r="CY129" s="19"/>
      <c r="CZ129" s="20"/>
      <c r="DA129" s="315"/>
      <c r="DB129" s="315"/>
      <c r="DC129" s="20">
        <v>0</v>
      </c>
      <c r="DD129" s="19"/>
      <c r="DE129" s="20"/>
      <c r="DF129" s="315"/>
      <c r="DG129" s="315"/>
      <c r="DH129" s="20">
        <v>0</v>
      </c>
      <c r="DI129" s="19"/>
      <c r="DJ129" s="20"/>
      <c r="DK129" s="315"/>
      <c r="DL129" s="315"/>
      <c r="DM129" s="20">
        <v>0</v>
      </c>
      <c r="DN129" s="19"/>
      <c r="DO129" s="20"/>
      <c r="DP129" s="315"/>
      <c r="DQ129" s="315"/>
      <c r="DR129" s="20">
        <v>0</v>
      </c>
      <c r="DS129" s="19"/>
      <c r="DT129" s="20"/>
      <c r="DU129" s="315"/>
      <c r="DV129" s="315"/>
      <c r="DW129" s="20">
        <v>0</v>
      </c>
      <c r="DX129" s="19"/>
      <c r="DY129" s="20"/>
      <c r="DZ129" s="315"/>
      <c r="EA129" s="315"/>
      <c r="EB129" s="20">
        <v>0</v>
      </c>
      <c r="EC129" s="19"/>
      <c r="ED129" s="20"/>
      <c r="EE129" s="315"/>
      <c r="EF129" s="315"/>
      <c r="EG129" s="20">
        <v>0</v>
      </c>
      <c r="EH129" s="19"/>
      <c r="EI129" s="20"/>
      <c r="EJ129" s="315"/>
      <c r="EK129" s="315"/>
      <c r="EL129" s="20">
        <v>0</v>
      </c>
      <c r="EM129" s="19"/>
      <c r="EN129" s="20"/>
      <c r="EO129" s="151"/>
    </row>
    <row r="130" spans="4:145" ht="12.75" hidden="1" customHeight="1" x14ac:dyDescent="0.3">
      <c r="D130" s="151" t="s">
        <v>436</v>
      </c>
      <c r="E130" s="402"/>
      <c r="F130" s="419"/>
      <c r="G130" s="6">
        <v>0</v>
      </c>
      <c r="H130" s="5"/>
      <c r="I130" s="20"/>
      <c r="J130" s="315"/>
      <c r="K130" s="483"/>
      <c r="L130" s="6">
        <v>0</v>
      </c>
      <c r="M130" s="5"/>
      <c r="N130" s="20"/>
      <c r="O130" s="315"/>
      <c r="P130" s="483"/>
      <c r="Q130" s="6">
        <v>0</v>
      </c>
      <c r="R130" s="5"/>
      <c r="S130" s="20"/>
      <c r="T130" s="315"/>
      <c r="U130" s="483"/>
      <c r="V130" s="6">
        <v>0</v>
      </c>
      <c r="W130" s="5"/>
      <c r="X130" s="20"/>
      <c r="Y130" s="315"/>
      <c r="Z130" s="483"/>
      <c r="AA130" s="6">
        <v>0</v>
      </c>
      <c r="AB130" s="5"/>
      <c r="AC130" s="20"/>
      <c r="AD130" s="315"/>
      <c r="AE130" s="483"/>
      <c r="AF130" s="6">
        <v>0</v>
      </c>
      <c r="AG130" s="5"/>
      <c r="AH130" s="20"/>
      <c r="AI130" s="315"/>
      <c r="AJ130" s="483"/>
      <c r="AK130" s="6">
        <v>0</v>
      </c>
      <c r="AL130" s="5"/>
      <c r="AM130" s="20"/>
      <c r="AN130" s="315"/>
      <c r="AO130" s="483"/>
      <c r="AP130" s="6">
        <v>0</v>
      </c>
      <c r="AQ130" s="5"/>
      <c r="AR130" s="20"/>
      <c r="AS130" s="315"/>
      <c r="AT130" s="483"/>
      <c r="AU130" s="6">
        <v>0</v>
      </c>
      <c r="AV130" s="5"/>
      <c r="AW130" s="20"/>
      <c r="AX130" s="315"/>
      <c r="AY130" s="483"/>
      <c r="AZ130" s="6">
        <v>0</v>
      </c>
      <c r="BA130" s="5"/>
      <c r="BB130" s="20"/>
      <c r="BC130" s="315"/>
      <c r="BD130" s="483"/>
      <c r="BE130" s="6">
        <v>0</v>
      </c>
      <c r="BF130" s="5"/>
      <c r="BG130" s="20"/>
      <c r="BH130" s="315"/>
      <c r="BI130" s="483"/>
      <c r="BJ130" s="6">
        <v>0</v>
      </c>
      <c r="BK130" s="5"/>
      <c r="BL130" s="20"/>
      <c r="BM130" s="315"/>
      <c r="BN130" s="483"/>
      <c r="BO130" s="6">
        <v>0</v>
      </c>
      <c r="BP130" s="5"/>
      <c r="BQ130" s="20"/>
      <c r="BR130" s="315"/>
      <c r="BS130" s="483"/>
      <c r="BT130" s="6">
        <v>0</v>
      </c>
      <c r="BU130" s="5"/>
      <c r="BV130" s="20"/>
      <c r="BW130" s="315"/>
      <c r="BX130" s="483"/>
      <c r="BY130" s="6">
        <v>0</v>
      </c>
      <c r="BZ130" s="5"/>
      <c r="CA130" s="20"/>
      <c r="CB130" s="315"/>
      <c r="CC130" s="483"/>
      <c r="CD130" s="6">
        <v>0</v>
      </c>
      <c r="CE130" s="5"/>
      <c r="CF130" s="20"/>
      <c r="CG130" s="315"/>
      <c r="CH130" s="483"/>
      <c r="CI130" s="6">
        <v>0</v>
      </c>
      <c r="CJ130" s="5"/>
      <c r="CK130" s="20"/>
      <c r="CL130" s="315"/>
      <c r="CM130" s="483"/>
      <c r="CN130" s="6">
        <v>0</v>
      </c>
      <c r="CO130" s="5"/>
      <c r="CP130" s="20"/>
      <c r="CQ130" s="315"/>
      <c r="CR130" s="483"/>
      <c r="CS130" s="6">
        <v>0</v>
      </c>
      <c r="CT130" s="5"/>
      <c r="CU130" s="20"/>
      <c r="CV130" s="315"/>
      <c r="CW130" s="483"/>
      <c r="CX130" s="6">
        <v>0</v>
      </c>
      <c r="CY130" s="5"/>
      <c r="CZ130" s="20"/>
      <c r="DA130" s="315"/>
      <c r="DB130" s="483"/>
      <c r="DC130" s="6">
        <v>0</v>
      </c>
      <c r="DD130" s="5"/>
      <c r="DE130" s="20"/>
      <c r="DF130" s="315"/>
      <c r="DG130" s="483"/>
      <c r="DH130" s="6">
        <v>0</v>
      </c>
      <c r="DI130" s="5"/>
      <c r="DJ130" s="20"/>
      <c r="DK130" s="315"/>
      <c r="DL130" s="483"/>
      <c r="DM130" s="6">
        <v>0</v>
      </c>
      <c r="DN130" s="5"/>
      <c r="DO130" s="20"/>
      <c r="DP130" s="315"/>
      <c r="DQ130" s="483"/>
      <c r="DR130" s="6">
        <v>0</v>
      </c>
      <c r="DS130" s="5"/>
      <c r="DT130" s="20"/>
      <c r="DU130" s="315"/>
      <c r="DV130" s="483"/>
      <c r="DW130" s="6">
        <v>0</v>
      </c>
      <c r="DX130" s="5"/>
      <c r="DY130" s="20"/>
      <c r="DZ130" s="315"/>
      <c r="EA130" s="483"/>
      <c r="EB130" s="6">
        <v>0</v>
      </c>
      <c r="EC130" s="5"/>
      <c r="ED130" s="20"/>
      <c r="EE130" s="315"/>
      <c r="EF130" s="483"/>
      <c r="EG130" s="6">
        <v>0</v>
      </c>
      <c r="EH130" s="5"/>
      <c r="EI130" s="20"/>
      <c r="EJ130" s="315"/>
      <c r="EK130" s="483"/>
      <c r="EL130" s="6">
        <v>0</v>
      </c>
      <c r="EM130" s="5"/>
      <c r="EN130" s="20"/>
      <c r="EO130" s="151"/>
    </row>
    <row r="131" spans="4:145" ht="12.75" customHeight="1" x14ac:dyDescent="0.3">
      <c r="D131" s="151"/>
      <c r="E131" s="402"/>
      <c r="G131" s="20"/>
      <c r="H131" s="20"/>
      <c r="I131" s="20"/>
      <c r="J131" s="315"/>
      <c r="K131" s="20"/>
      <c r="L131" s="20"/>
      <c r="M131" s="20"/>
      <c r="N131" s="20"/>
      <c r="O131" s="315"/>
      <c r="P131" s="20"/>
      <c r="Q131" s="20"/>
      <c r="R131" s="20"/>
      <c r="S131" s="20"/>
      <c r="T131" s="315"/>
      <c r="U131" s="20"/>
      <c r="V131" s="20"/>
      <c r="W131" s="20"/>
      <c r="X131" s="20"/>
      <c r="Y131" s="315"/>
      <c r="Z131" s="20"/>
      <c r="AA131" s="20"/>
      <c r="AB131" s="20"/>
      <c r="AC131" s="20"/>
      <c r="AD131" s="315"/>
      <c r="AE131" s="20"/>
      <c r="AF131" s="20"/>
      <c r="AG131" s="20"/>
      <c r="AH131" s="20"/>
      <c r="AI131" s="315"/>
      <c r="AJ131" s="20"/>
      <c r="AK131" s="20"/>
      <c r="AL131" s="20"/>
      <c r="AM131" s="20"/>
      <c r="AN131" s="315"/>
      <c r="AO131" s="20"/>
      <c r="AP131" s="20"/>
      <c r="AQ131" s="20"/>
      <c r="AR131" s="20"/>
      <c r="AS131" s="315"/>
      <c r="AT131" s="20"/>
      <c r="AU131" s="20"/>
      <c r="AV131" s="20"/>
      <c r="AW131" s="20"/>
      <c r="AX131" s="315"/>
      <c r="AY131" s="20"/>
      <c r="AZ131" s="20"/>
      <c r="BA131" s="20"/>
      <c r="BB131" s="20"/>
      <c r="BC131" s="315"/>
      <c r="BD131" s="20"/>
      <c r="BE131" s="20"/>
      <c r="BF131" s="20"/>
      <c r="BG131" s="20"/>
      <c r="BH131" s="315"/>
      <c r="BI131" s="20"/>
      <c r="BJ131" s="20"/>
      <c r="BK131" s="20"/>
      <c r="BL131" s="20"/>
      <c r="BM131" s="315"/>
      <c r="BN131" s="20"/>
      <c r="BO131" s="20"/>
      <c r="BP131" s="20"/>
      <c r="BQ131" s="20"/>
      <c r="BR131" s="315"/>
      <c r="BS131" s="20"/>
      <c r="BT131" s="20"/>
      <c r="BU131" s="20"/>
      <c r="BV131" s="20"/>
      <c r="BW131" s="315"/>
      <c r="BX131" s="20"/>
      <c r="BY131" s="20"/>
      <c r="BZ131" s="20"/>
      <c r="CA131" s="20"/>
      <c r="CB131" s="315"/>
      <c r="CC131" s="20"/>
      <c r="CD131" s="20"/>
      <c r="CE131" s="20"/>
      <c r="CF131" s="20"/>
      <c r="CG131" s="315"/>
      <c r="CH131" s="20"/>
      <c r="CI131" s="20"/>
      <c r="CJ131" s="20"/>
      <c r="CK131" s="20"/>
      <c r="CL131" s="315"/>
      <c r="CM131" s="20"/>
      <c r="CN131" s="20"/>
      <c r="CO131" s="20"/>
      <c r="CP131" s="20"/>
      <c r="CQ131" s="315"/>
      <c r="CR131" s="20"/>
      <c r="CS131" s="20"/>
      <c r="CT131" s="20"/>
      <c r="CU131" s="20"/>
      <c r="CV131" s="315"/>
      <c r="CW131" s="20"/>
      <c r="CX131" s="20"/>
      <c r="CY131" s="20"/>
      <c r="CZ131" s="20"/>
      <c r="DA131" s="315"/>
      <c r="DB131" s="20"/>
      <c r="DC131" s="20"/>
      <c r="DD131" s="20"/>
      <c r="DE131" s="20"/>
      <c r="DF131" s="315"/>
      <c r="DG131" s="20"/>
      <c r="DH131" s="20"/>
      <c r="DI131" s="20"/>
      <c r="DJ131" s="20"/>
      <c r="DK131" s="315"/>
      <c r="DL131" s="20"/>
      <c r="DM131" s="20"/>
      <c r="DN131" s="20"/>
      <c r="DO131" s="20"/>
      <c r="DP131" s="315"/>
      <c r="DQ131" s="20"/>
      <c r="DR131" s="20"/>
      <c r="DS131" s="20"/>
      <c r="DT131" s="20"/>
      <c r="DU131" s="315"/>
      <c r="DV131" s="20"/>
      <c r="DW131" s="20"/>
      <c r="DX131" s="20"/>
      <c r="DY131" s="20"/>
      <c r="DZ131" s="315"/>
      <c r="EA131" s="20"/>
      <c r="EB131" s="20"/>
      <c r="EC131" s="20"/>
      <c r="ED131" s="20"/>
      <c r="EE131" s="315"/>
      <c r="EF131" s="20"/>
      <c r="EG131" s="20"/>
      <c r="EH131" s="20"/>
      <c r="EI131" s="20"/>
      <c r="EJ131" s="315"/>
      <c r="EK131" s="20"/>
      <c r="EL131" s="20"/>
      <c r="EM131" s="20"/>
      <c r="EN131" s="20"/>
      <c r="EO131" s="151"/>
    </row>
    <row r="132" spans="4:145" s="152" customFormat="1" ht="12.75" hidden="1" customHeight="1" x14ac:dyDescent="0.3">
      <c r="D132" s="200" t="s">
        <v>566</v>
      </c>
      <c r="E132" s="404"/>
      <c r="G132" s="17">
        <v>0</v>
      </c>
      <c r="H132" s="17"/>
      <c r="I132" s="17"/>
      <c r="J132" s="75"/>
      <c r="K132" s="17"/>
      <c r="L132" s="17">
        <v>0</v>
      </c>
      <c r="M132" s="17"/>
      <c r="N132" s="17"/>
      <c r="O132" s="75"/>
      <c r="P132" s="17"/>
      <c r="Q132" s="17">
        <v>0</v>
      </c>
      <c r="R132" s="17"/>
      <c r="S132" s="17"/>
      <c r="T132" s="75"/>
      <c r="U132" s="17"/>
      <c r="V132" s="17">
        <v>0</v>
      </c>
      <c r="W132" s="17"/>
      <c r="X132" s="17"/>
      <c r="Y132" s="75"/>
      <c r="Z132" s="17"/>
      <c r="AA132" s="17">
        <v>0</v>
      </c>
      <c r="AB132" s="17"/>
      <c r="AC132" s="17"/>
      <c r="AD132" s="75"/>
      <c r="AE132" s="17"/>
      <c r="AF132" s="17">
        <v>0</v>
      </c>
      <c r="AG132" s="17"/>
      <c r="AH132" s="17"/>
      <c r="AI132" s="75"/>
      <c r="AJ132" s="17"/>
      <c r="AK132" s="17">
        <v>0</v>
      </c>
      <c r="AL132" s="17"/>
      <c r="AM132" s="17"/>
      <c r="AN132" s="75"/>
      <c r="AO132" s="17"/>
      <c r="AP132" s="17">
        <v>0</v>
      </c>
      <c r="AQ132" s="17"/>
      <c r="AR132" s="17"/>
      <c r="AS132" s="75"/>
      <c r="AT132" s="17"/>
      <c r="AU132" s="17">
        <v>0</v>
      </c>
      <c r="AV132" s="17"/>
      <c r="AW132" s="17"/>
      <c r="AX132" s="75"/>
      <c r="AY132" s="17"/>
      <c r="AZ132" s="17">
        <v>0</v>
      </c>
      <c r="BA132" s="17"/>
      <c r="BB132" s="17"/>
      <c r="BC132" s="75"/>
      <c r="BD132" s="17"/>
      <c r="BE132" s="17">
        <v>0</v>
      </c>
      <c r="BF132" s="17"/>
      <c r="BG132" s="17"/>
      <c r="BH132" s="75"/>
      <c r="BI132" s="17"/>
      <c r="BJ132" s="17">
        <v>0</v>
      </c>
      <c r="BK132" s="17"/>
      <c r="BL132" s="17"/>
      <c r="BM132" s="75"/>
      <c r="BN132" s="17"/>
      <c r="BO132" s="17">
        <v>0</v>
      </c>
      <c r="BP132" s="17"/>
      <c r="BQ132" s="17"/>
      <c r="BR132" s="75"/>
      <c r="BS132" s="17"/>
      <c r="BT132" s="17">
        <v>0</v>
      </c>
      <c r="BU132" s="17"/>
      <c r="BV132" s="17"/>
      <c r="BW132" s="75"/>
      <c r="BX132" s="17"/>
      <c r="BY132" s="17">
        <v>0</v>
      </c>
      <c r="BZ132" s="17"/>
      <c r="CA132" s="17"/>
      <c r="CB132" s="75"/>
      <c r="CC132" s="17"/>
      <c r="CD132" s="17">
        <v>0</v>
      </c>
      <c r="CE132" s="17"/>
      <c r="CF132" s="17"/>
      <c r="CG132" s="75"/>
      <c r="CH132" s="17"/>
      <c r="CI132" s="17">
        <v>0</v>
      </c>
      <c r="CJ132" s="17"/>
      <c r="CK132" s="17"/>
      <c r="CL132" s="75"/>
      <c r="CM132" s="17"/>
      <c r="CN132" s="17">
        <v>0</v>
      </c>
      <c r="CO132" s="17"/>
      <c r="CP132" s="17"/>
      <c r="CQ132" s="75"/>
      <c r="CR132" s="17"/>
      <c r="CS132" s="17">
        <v>0</v>
      </c>
      <c r="CT132" s="17"/>
      <c r="CU132" s="17"/>
      <c r="CV132" s="75"/>
      <c r="CW132" s="17"/>
      <c r="CX132" s="17">
        <v>0</v>
      </c>
      <c r="CY132" s="17"/>
      <c r="CZ132" s="17"/>
      <c r="DA132" s="75"/>
      <c r="DB132" s="17"/>
      <c r="DC132" s="17">
        <v>0</v>
      </c>
      <c r="DD132" s="17"/>
      <c r="DE132" s="17"/>
      <c r="DF132" s="75"/>
      <c r="DG132" s="17"/>
      <c r="DH132" s="17">
        <v>0</v>
      </c>
      <c r="DI132" s="17"/>
      <c r="DJ132" s="17"/>
      <c r="DK132" s="75"/>
      <c r="DL132" s="17"/>
      <c r="DM132" s="17">
        <v>0</v>
      </c>
      <c r="DN132" s="17"/>
      <c r="DO132" s="17"/>
      <c r="DP132" s="75"/>
      <c r="DQ132" s="17"/>
      <c r="DR132" s="17">
        <v>0</v>
      </c>
      <c r="DS132" s="17"/>
      <c r="DT132" s="17"/>
      <c r="DU132" s="75"/>
      <c r="DV132" s="17"/>
      <c r="DW132" s="17">
        <v>0</v>
      </c>
      <c r="DX132" s="17"/>
      <c r="DY132" s="17"/>
      <c r="DZ132" s="75"/>
      <c r="EA132" s="17"/>
      <c r="EB132" s="17">
        <v>0</v>
      </c>
      <c r="EC132" s="17"/>
      <c r="ED132" s="17"/>
      <c r="EE132" s="75"/>
      <c r="EF132" s="17"/>
      <c r="EG132" s="17">
        <v>0</v>
      </c>
      <c r="EH132" s="17"/>
      <c r="EI132" s="17"/>
      <c r="EJ132" s="75"/>
      <c r="EK132" s="17"/>
      <c r="EL132" s="17">
        <v>0</v>
      </c>
      <c r="EM132" s="17"/>
      <c r="EN132" s="17"/>
      <c r="EO132" s="200"/>
    </row>
    <row r="133" spans="4:145" ht="12.75" hidden="1" customHeight="1" x14ac:dyDescent="0.3">
      <c r="D133" s="151" t="s">
        <v>416</v>
      </c>
      <c r="E133" s="402"/>
      <c r="F133" s="406"/>
      <c r="G133" s="474">
        <v>0</v>
      </c>
      <c r="H133" s="475"/>
      <c r="I133" s="20"/>
      <c r="J133" s="315"/>
      <c r="K133" s="476"/>
      <c r="L133" s="474">
        <v>0</v>
      </c>
      <c r="M133" s="475"/>
      <c r="N133" s="20"/>
      <c r="O133" s="315"/>
      <c r="P133" s="476"/>
      <c r="Q133" s="474">
        <v>0</v>
      </c>
      <c r="R133" s="475"/>
      <c r="S133" s="20"/>
      <c r="T133" s="315"/>
      <c r="U133" s="476"/>
      <c r="V133" s="474">
        <v>0</v>
      </c>
      <c r="W133" s="475"/>
      <c r="X133" s="20"/>
      <c r="Y133" s="315"/>
      <c r="Z133" s="476"/>
      <c r="AA133" s="474">
        <v>0</v>
      </c>
      <c r="AB133" s="475"/>
      <c r="AC133" s="20"/>
      <c r="AD133" s="315"/>
      <c r="AE133" s="476"/>
      <c r="AF133" s="474">
        <v>0</v>
      </c>
      <c r="AG133" s="475"/>
      <c r="AH133" s="20"/>
      <c r="AI133" s="315"/>
      <c r="AJ133" s="476"/>
      <c r="AK133" s="474">
        <v>0</v>
      </c>
      <c r="AL133" s="475"/>
      <c r="AM133" s="20"/>
      <c r="AN133" s="315"/>
      <c r="AO133" s="476"/>
      <c r="AP133" s="474">
        <v>0</v>
      </c>
      <c r="AQ133" s="475"/>
      <c r="AR133" s="20"/>
      <c r="AS133" s="315"/>
      <c r="AT133" s="476"/>
      <c r="AU133" s="474">
        <v>0</v>
      </c>
      <c r="AV133" s="475"/>
      <c r="AW133" s="20"/>
      <c r="AX133" s="315"/>
      <c r="AY133" s="476"/>
      <c r="AZ133" s="474">
        <v>0</v>
      </c>
      <c r="BA133" s="475"/>
      <c r="BB133" s="20"/>
      <c r="BC133" s="315"/>
      <c r="BD133" s="476"/>
      <c r="BE133" s="474">
        <v>0</v>
      </c>
      <c r="BF133" s="475"/>
      <c r="BG133" s="20"/>
      <c r="BH133" s="315"/>
      <c r="BI133" s="476"/>
      <c r="BJ133" s="474">
        <v>0</v>
      </c>
      <c r="BK133" s="475"/>
      <c r="BL133" s="20"/>
      <c r="BM133" s="315"/>
      <c r="BN133" s="476"/>
      <c r="BO133" s="474">
        <v>0</v>
      </c>
      <c r="BP133" s="475"/>
      <c r="BQ133" s="20"/>
      <c r="BR133" s="315"/>
      <c r="BS133" s="476"/>
      <c r="BT133" s="474">
        <v>0</v>
      </c>
      <c r="BU133" s="475"/>
      <c r="BV133" s="20"/>
      <c r="BW133" s="315"/>
      <c r="BX133" s="476"/>
      <c r="BY133" s="474">
        <v>0</v>
      </c>
      <c r="BZ133" s="475"/>
      <c r="CA133" s="20"/>
      <c r="CB133" s="315"/>
      <c r="CC133" s="476"/>
      <c r="CD133" s="474">
        <v>0</v>
      </c>
      <c r="CE133" s="475"/>
      <c r="CF133" s="20"/>
      <c r="CG133" s="315"/>
      <c r="CH133" s="476"/>
      <c r="CI133" s="474">
        <v>0</v>
      </c>
      <c r="CJ133" s="475"/>
      <c r="CK133" s="20"/>
      <c r="CL133" s="315"/>
      <c r="CM133" s="476"/>
      <c r="CN133" s="474">
        <v>0</v>
      </c>
      <c r="CO133" s="475"/>
      <c r="CP133" s="20"/>
      <c r="CQ133" s="315"/>
      <c r="CR133" s="476"/>
      <c r="CS133" s="474">
        <v>0</v>
      </c>
      <c r="CT133" s="475"/>
      <c r="CU133" s="20"/>
      <c r="CV133" s="315"/>
      <c r="CW133" s="476"/>
      <c r="CX133" s="474">
        <v>0</v>
      </c>
      <c r="CY133" s="475"/>
      <c r="CZ133" s="20"/>
      <c r="DA133" s="315"/>
      <c r="DB133" s="476"/>
      <c r="DC133" s="474">
        <v>0</v>
      </c>
      <c r="DD133" s="475"/>
      <c r="DE133" s="20"/>
      <c r="DF133" s="315"/>
      <c r="DG133" s="476"/>
      <c r="DH133" s="474">
        <v>0</v>
      </c>
      <c r="DI133" s="475"/>
      <c r="DJ133" s="20"/>
      <c r="DK133" s="315"/>
      <c r="DL133" s="476"/>
      <c r="DM133" s="474">
        <v>0</v>
      </c>
      <c r="DN133" s="475"/>
      <c r="DO133" s="20"/>
      <c r="DP133" s="315"/>
      <c r="DQ133" s="476"/>
      <c r="DR133" s="474">
        <v>0</v>
      </c>
      <c r="DS133" s="475"/>
      <c r="DT133" s="20"/>
      <c r="DU133" s="315"/>
      <c r="DV133" s="476"/>
      <c r="DW133" s="474">
        <v>0</v>
      </c>
      <c r="DX133" s="475"/>
      <c r="DY133" s="20"/>
      <c r="DZ133" s="315"/>
      <c r="EA133" s="476"/>
      <c r="EB133" s="474">
        <v>0</v>
      </c>
      <c r="EC133" s="475"/>
      <c r="ED133" s="20"/>
      <c r="EE133" s="315"/>
      <c r="EF133" s="476"/>
      <c r="EG133" s="474">
        <v>0</v>
      </c>
      <c r="EH133" s="475"/>
      <c r="EI133" s="20"/>
      <c r="EJ133" s="315"/>
      <c r="EK133" s="476"/>
      <c r="EL133" s="474">
        <v>0</v>
      </c>
      <c r="EM133" s="475"/>
      <c r="EN133" s="20"/>
      <c r="EO133" s="151"/>
    </row>
    <row r="134" spans="4:145" ht="12.75" hidden="1" customHeight="1" x14ac:dyDescent="0.3">
      <c r="D134" s="151" t="s">
        <v>419</v>
      </c>
      <c r="E134" s="402"/>
      <c r="F134" s="402"/>
      <c r="G134" s="20">
        <v>0</v>
      </c>
      <c r="H134" s="19"/>
      <c r="I134" s="20"/>
      <c r="J134" s="315"/>
      <c r="K134" s="315"/>
      <c r="L134" s="20">
        <v>0</v>
      </c>
      <c r="M134" s="19"/>
      <c r="N134" s="20"/>
      <c r="O134" s="315"/>
      <c r="P134" s="315"/>
      <c r="Q134" s="20">
        <v>0</v>
      </c>
      <c r="R134" s="19"/>
      <c r="S134" s="20"/>
      <c r="T134" s="315"/>
      <c r="U134" s="315"/>
      <c r="V134" s="20">
        <v>0</v>
      </c>
      <c r="W134" s="19"/>
      <c r="X134" s="20"/>
      <c r="Y134" s="315"/>
      <c r="Z134" s="315"/>
      <c r="AA134" s="20">
        <v>0</v>
      </c>
      <c r="AB134" s="19"/>
      <c r="AC134" s="20"/>
      <c r="AD134" s="315"/>
      <c r="AE134" s="315"/>
      <c r="AF134" s="20">
        <v>0</v>
      </c>
      <c r="AG134" s="19"/>
      <c r="AH134" s="20"/>
      <c r="AI134" s="315"/>
      <c r="AJ134" s="315"/>
      <c r="AK134" s="20">
        <v>0</v>
      </c>
      <c r="AL134" s="19"/>
      <c r="AM134" s="20"/>
      <c r="AN134" s="315"/>
      <c r="AO134" s="315"/>
      <c r="AP134" s="20">
        <v>0</v>
      </c>
      <c r="AQ134" s="19"/>
      <c r="AR134" s="20"/>
      <c r="AS134" s="315"/>
      <c r="AT134" s="315"/>
      <c r="AU134" s="20">
        <v>0</v>
      </c>
      <c r="AV134" s="19"/>
      <c r="AW134" s="20"/>
      <c r="AX134" s="315"/>
      <c r="AY134" s="315"/>
      <c r="AZ134" s="20">
        <v>0</v>
      </c>
      <c r="BA134" s="19"/>
      <c r="BB134" s="20"/>
      <c r="BC134" s="315"/>
      <c r="BD134" s="315"/>
      <c r="BE134" s="20">
        <v>0</v>
      </c>
      <c r="BF134" s="19"/>
      <c r="BG134" s="20"/>
      <c r="BH134" s="315"/>
      <c r="BI134" s="315"/>
      <c r="BJ134" s="20">
        <v>0</v>
      </c>
      <c r="BK134" s="19"/>
      <c r="BL134" s="20"/>
      <c r="BM134" s="315"/>
      <c r="BN134" s="315"/>
      <c r="BO134" s="20">
        <v>0</v>
      </c>
      <c r="BP134" s="19"/>
      <c r="BQ134" s="20"/>
      <c r="BR134" s="315"/>
      <c r="BS134" s="315"/>
      <c r="BT134" s="20">
        <v>0</v>
      </c>
      <c r="BU134" s="19"/>
      <c r="BV134" s="20"/>
      <c r="BW134" s="315"/>
      <c r="BX134" s="315"/>
      <c r="BY134" s="20">
        <v>0</v>
      </c>
      <c r="BZ134" s="19"/>
      <c r="CA134" s="20"/>
      <c r="CB134" s="315"/>
      <c r="CC134" s="315"/>
      <c r="CD134" s="20">
        <v>0</v>
      </c>
      <c r="CE134" s="19"/>
      <c r="CF134" s="20"/>
      <c r="CG134" s="315"/>
      <c r="CH134" s="315"/>
      <c r="CI134" s="20">
        <v>0</v>
      </c>
      <c r="CJ134" s="19"/>
      <c r="CK134" s="20"/>
      <c r="CL134" s="315"/>
      <c r="CM134" s="315"/>
      <c r="CN134" s="20">
        <v>0</v>
      </c>
      <c r="CO134" s="19"/>
      <c r="CP134" s="20"/>
      <c r="CQ134" s="315"/>
      <c r="CR134" s="315"/>
      <c r="CS134" s="20">
        <v>0</v>
      </c>
      <c r="CT134" s="19"/>
      <c r="CU134" s="20"/>
      <c r="CV134" s="315"/>
      <c r="CW134" s="315"/>
      <c r="CX134" s="20">
        <v>0</v>
      </c>
      <c r="CY134" s="19"/>
      <c r="CZ134" s="20"/>
      <c r="DA134" s="315"/>
      <c r="DB134" s="315"/>
      <c r="DC134" s="20">
        <v>0</v>
      </c>
      <c r="DD134" s="19"/>
      <c r="DE134" s="20"/>
      <c r="DF134" s="315"/>
      <c r="DG134" s="315"/>
      <c r="DH134" s="20">
        <v>0</v>
      </c>
      <c r="DI134" s="19"/>
      <c r="DJ134" s="20"/>
      <c r="DK134" s="315"/>
      <c r="DL134" s="315"/>
      <c r="DM134" s="20">
        <v>0</v>
      </c>
      <c r="DN134" s="19"/>
      <c r="DO134" s="20"/>
      <c r="DP134" s="315"/>
      <c r="DQ134" s="315"/>
      <c r="DR134" s="20">
        <v>0</v>
      </c>
      <c r="DS134" s="19"/>
      <c r="DT134" s="20"/>
      <c r="DU134" s="315"/>
      <c r="DV134" s="315"/>
      <c r="DW134" s="20">
        <v>0</v>
      </c>
      <c r="DX134" s="19"/>
      <c r="DY134" s="20"/>
      <c r="DZ134" s="315"/>
      <c r="EA134" s="315"/>
      <c r="EB134" s="20">
        <v>0</v>
      </c>
      <c r="EC134" s="19"/>
      <c r="ED134" s="20"/>
      <c r="EE134" s="315"/>
      <c r="EF134" s="315"/>
      <c r="EG134" s="20">
        <v>0</v>
      </c>
      <c r="EH134" s="19"/>
      <c r="EI134" s="20"/>
      <c r="EJ134" s="315"/>
      <c r="EK134" s="315"/>
      <c r="EL134" s="20">
        <v>0</v>
      </c>
      <c r="EM134" s="19"/>
      <c r="EN134" s="20"/>
      <c r="EO134" s="151"/>
    </row>
    <row r="135" spans="4:145" ht="12.75" hidden="1" customHeight="1" x14ac:dyDescent="0.3">
      <c r="D135" s="151" t="s">
        <v>436</v>
      </c>
      <c r="E135" s="402"/>
      <c r="F135" s="419"/>
      <c r="G135" s="6">
        <v>0</v>
      </c>
      <c r="H135" s="5"/>
      <c r="I135" s="20"/>
      <c r="J135" s="315"/>
      <c r="K135" s="483"/>
      <c r="L135" s="6">
        <v>0</v>
      </c>
      <c r="M135" s="5"/>
      <c r="N135" s="20"/>
      <c r="O135" s="315"/>
      <c r="P135" s="483"/>
      <c r="Q135" s="6">
        <v>0</v>
      </c>
      <c r="R135" s="5"/>
      <c r="S135" s="20"/>
      <c r="T135" s="315"/>
      <c r="U135" s="483"/>
      <c r="V135" s="6">
        <v>0</v>
      </c>
      <c r="W135" s="5"/>
      <c r="X135" s="20"/>
      <c r="Y135" s="315"/>
      <c r="Z135" s="483"/>
      <c r="AA135" s="6">
        <v>0</v>
      </c>
      <c r="AB135" s="5"/>
      <c r="AC135" s="20"/>
      <c r="AD135" s="315"/>
      <c r="AE135" s="483"/>
      <c r="AF135" s="6">
        <v>0</v>
      </c>
      <c r="AG135" s="5"/>
      <c r="AH135" s="20"/>
      <c r="AI135" s="315"/>
      <c r="AJ135" s="483"/>
      <c r="AK135" s="6">
        <v>0</v>
      </c>
      <c r="AL135" s="5"/>
      <c r="AM135" s="20"/>
      <c r="AN135" s="315"/>
      <c r="AO135" s="483"/>
      <c r="AP135" s="6">
        <v>0</v>
      </c>
      <c r="AQ135" s="5"/>
      <c r="AR135" s="20"/>
      <c r="AS135" s="315"/>
      <c r="AT135" s="483"/>
      <c r="AU135" s="6">
        <v>0</v>
      </c>
      <c r="AV135" s="5"/>
      <c r="AW135" s="20"/>
      <c r="AX135" s="315"/>
      <c r="AY135" s="483"/>
      <c r="AZ135" s="6">
        <v>0</v>
      </c>
      <c r="BA135" s="5"/>
      <c r="BB135" s="20"/>
      <c r="BC135" s="315"/>
      <c r="BD135" s="483"/>
      <c r="BE135" s="6">
        <v>0</v>
      </c>
      <c r="BF135" s="5"/>
      <c r="BG135" s="20"/>
      <c r="BH135" s="315"/>
      <c r="BI135" s="483"/>
      <c r="BJ135" s="6">
        <v>0</v>
      </c>
      <c r="BK135" s="5"/>
      <c r="BL135" s="20"/>
      <c r="BM135" s="315"/>
      <c r="BN135" s="483"/>
      <c r="BO135" s="6">
        <v>0</v>
      </c>
      <c r="BP135" s="5"/>
      <c r="BQ135" s="20"/>
      <c r="BR135" s="315"/>
      <c r="BS135" s="483"/>
      <c r="BT135" s="6">
        <v>0</v>
      </c>
      <c r="BU135" s="5"/>
      <c r="BV135" s="20"/>
      <c r="BW135" s="315"/>
      <c r="BX135" s="483"/>
      <c r="BY135" s="6">
        <v>0</v>
      </c>
      <c r="BZ135" s="5"/>
      <c r="CA135" s="20"/>
      <c r="CB135" s="315"/>
      <c r="CC135" s="483"/>
      <c r="CD135" s="6">
        <v>0</v>
      </c>
      <c r="CE135" s="5"/>
      <c r="CF135" s="20"/>
      <c r="CG135" s="315"/>
      <c r="CH135" s="483"/>
      <c r="CI135" s="6">
        <v>0</v>
      </c>
      <c r="CJ135" s="5"/>
      <c r="CK135" s="20"/>
      <c r="CL135" s="315"/>
      <c r="CM135" s="483"/>
      <c r="CN135" s="6">
        <v>0</v>
      </c>
      <c r="CO135" s="5"/>
      <c r="CP135" s="20"/>
      <c r="CQ135" s="315"/>
      <c r="CR135" s="483"/>
      <c r="CS135" s="6">
        <v>0</v>
      </c>
      <c r="CT135" s="5"/>
      <c r="CU135" s="20"/>
      <c r="CV135" s="315"/>
      <c r="CW135" s="483"/>
      <c r="CX135" s="6">
        <v>0</v>
      </c>
      <c r="CY135" s="5"/>
      <c r="CZ135" s="20"/>
      <c r="DA135" s="315"/>
      <c r="DB135" s="483"/>
      <c r="DC135" s="6">
        <v>0</v>
      </c>
      <c r="DD135" s="5"/>
      <c r="DE135" s="20"/>
      <c r="DF135" s="315"/>
      <c r="DG135" s="483"/>
      <c r="DH135" s="6">
        <v>0</v>
      </c>
      <c r="DI135" s="5"/>
      <c r="DJ135" s="20"/>
      <c r="DK135" s="315"/>
      <c r="DL135" s="483"/>
      <c r="DM135" s="6">
        <v>0</v>
      </c>
      <c r="DN135" s="5"/>
      <c r="DO135" s="20"/>
      <c r="DP135" s="315"/>
      <c r="DQ135" s="483"/>
      <c r="DR135" s="6">
        <v>0</v>
      </c>
      <c r="DS135" s="5"/>
      <c r="DT135" s="20"/>
      <c r="DU135" s="315"/>
      <c r="DV135" s="483"/>
      <c r="DW135" s="6">
        <v>0</v>
      </c>
      <c r="DX135" s="5"/>
      <c r="DY135" s="20"/>
      <c r="DZ135" s="315"/>
      <c r="EA135" s="483"/>
      <c r="EB135" s="6">
        <v>0</v>
      </c>
      <c r="EC135" s="5"/>
      <c r="ED135" s="20"/>
      <c r="EE135" s="315"/>
      <c r="EF135" s="483"/>
      <c r="EG135" s="6">
        <v>0</v>
      </c>
      <c r="EH135" s="5"/>
      <c r="EI135" s="20"/>
      <c r="EJ135" s="315"/>
      <c r="EK135" s="483"/>
      <c r="EL135" s="6">
        <v>0</v>
      </c>
      <c r="EM135" s="5"/>
      <c r="EN135" s="20"/>
      <c r="EO135" s="151"/>
    </row>
    <row r="136" spans="4:145" ht="12.75" hidden="1" customHeight="1" x14ac:dyDescent="0.3">
      <c r="D136" s="151"/>
      <c r="E136" s="402"/>
      <c r="G136" s="20"/>
      <c r="H136" s="20"/>
      <c r="I136" s="20"/>
      <c r="J136" s="315"/>
      <c r="K136" s="20"/>
      <c r="L136" s="20"/>
      <c r="M136" s="20"/>
      <c r="N136" s="20"/>
      <c r="O136" s="315"/>
      <c r="P136" s="20"/>
      <c r="Q136" s="20"/>
      <c r="R136" s="20"/>
      <c r="S136" s="20"/>
      <c r="T136" s="315"/>
      <c r="U136" s="20"/>
      <c r="V136" s="20"/>
      <c r="W136" s="20"/>
      <c r="X136" s="20"/>
      <c r="Y136" s="315"/>
      <c r="Z136" s="20"/>
      <c r="AA136" s="20"/>
      <c r="AB136" s="20"/>
      <c r="AC136" s="20"/>
      <c r="AD136" s="315"/>
      <c r="AE136" s="20"/>
      <c r="AF136" s="20"/>
      <c r="AG136" s="20"/>
      <c r="AH136" s="20"/>
      <c r="AI136" s="315"/>
      <c r="AJ136" s="20"/>
      <c r="AK136" s="20"/>
      <c r="AL136" s="20"/>
      <c r="AM136" s="20"/>
      <c r="AN136" s="315"/>
      <c r="AO136" s="20"/>
      <c r="AP136" s="20"/>
      <c r="AQ136" s="20"/>
      <c r="AR136" s="20"/>
      <c r="AS136" s="315"/>
      <c r="AT136" s="20"/>
      <c r="AU136" s="20"/>
      <c r="AV136" s="20"/>
      <c r="AW136" s="20"/>
      <c r="AX136" s="315"/>
      <c r="AY136" s="20"/>
      <c r="AZ136" s="20"/>
      <c r="BA136" s="20"/>
      <c r="BB136" s="20"/>
      <c r="BC136" s="315"/>
      <c r="BD136" s="20"/>
      <c r="BE136" s="20"/>
      <c r="BF136" s="20"/>
      <c r="BG136" s="20"/>
      <c r="BH136" s="315"/>
      <c r="BI136" s="20"/>
      <c r="BJ136" s="20"/>
      <c r="BK136" s="20"/>
      <c r="BL136" s="20"/>
      <c r="BM136" s="315"/>
      <c r="BN136" s="20"/>
      <c r="BO136" s="20"/>
      <c r="BP136" s="20"/>
      <c r="BQ136" s="20"/>
      <c r="BR136" s="315"/>
      <c r="BS136" s="20"/>
      <c r="BT136" s="20"/>
      <c r="BU136" s="20"/>
      <c r="BV136" s="20"/>
      <c r="BW136" s="315"/>
      <c r="BX136" s="20"/>
      <c r="BY136" s="20"/>
      <c r="BZ136" s="20"/>
      <c r="CA136" s="20"/>
      <c r="CB136" s="315"/>
      <c r="CC136" s="20"/>
      <c r="CD136" s="20"/>
      <c r="CE136" s="20"/>
      <c r="CF136" s="20"/>
      <c r="CG136" s="315"/>
      <c r="CH136" s="20"/>
      <c r="CI136" s="20"/>
      <c r="CJ136" s="20"/>
      <c r="CK136" s="20"/>
      <c r="CL136" s="315"/>
      <c r="CM136" s="20"/>
      <c r="CN136" s="20"/>
      <c r="CO136" s="20"/>
      <c r="CP136" s="20"/>
      <c r="CQ136" s="315"/>
      <c r="CR136" s="20"/>
      <c r="CS136" s="20"/>
      <c r="CT136" s="20"/>
      <c r="CU136" s="20"/>
      <c r="CV136" s="315"/>
      <c r="CW136" s="20"/>
      <c r="CX136" s="20"/>
      <c r="CY136" s="20"/>
      <c r="CZ136" s="20"/>
      <c r="DA136" s="315"/>
      <c r="DB136" s="20"/>
      <c r="DC136" s="20"/>
      <c r="DD136" s="20"/>
      <c r="DE136" s="20"/>
      <c r="DF136" s="315"/>
      <c r="DG136" s="20"/>
      <c r="DH136" s="20"/>
      <c r="DI136" s="20"/>
      <c r="DJ136" s="20"/>
      <c r="DK136" s="315"/>
      <c r="DL136" s="20"/>
      <c r="DM136" s="20"/>
      <c r="DN136" s="20"/>
      <c r="DO136" s="20"/>
      <c r="DP136" s="315"/>
      <c r="DQ136" s="20"/>
      <c r="DR136" s="20"/>
      <c r="DS136" s="20"/>
      <c r="DT136" s="20"/>
      <c r="DU136" s="315"/>
      <c r="DV136" s="20"/>
      <c r="DW136" s="20"/>
      <c r="DX136" s="20"/>
      <c r="DY136" s="20"/>
      <c r="DZ136" s="315"/>
      <c r="EA136" s="20"/>
      <c r="EB136" s="20"/>
      <c r="EC136" s="20"/>
      <c r="ED136" s="20"/>
      <c r="EE136" s="315"/>
      <c r="EF136" s="20"/>
      <c r="EG136" s="20"/>
      <c r="EH136" s="20"/>
      <c r="EI136" s="20"/>
      <c r="EJ136" s="315"/>
      <c r="EK136" s="20"/>
      <c r="EL136" s="20"/>
      <c r="EM136" s="20"/>
      <c r="EN136" s="20"/>
      <c r="EO136" s="151"/>
    </row>
    <row r="137" spans="4:145" ht="12.75" hidden="1" customHeight="1" x14ac:dyDescent="0.3">
      <c r="D137" s="151" t="s">
        <v>567</v>
      </c>
      <c r="E137" s="402"/>
      <c r="G137" s="20">
        <v>0</v>
      </c>
      <c r="H137" s="20"/>
      <c r="I137" s="20"/>
      <c r="J137" s="315"/>
      <c r="K137" s="20"/>
      <c r="L137" s="20">
        <v>0</v>
      </c>
      <c r="M137" s="20"/>
      <c r="N137" s="20"/>
      <c r="O137" s="315"/>
      <c r="P137" s="20"/>
      <c r="Q137" s="20">
        <v>0</v>
      </c>
      <c r="R137" s="20"/>
      <c r="S137" s="20"/>
      <c r="T137" s="315"/>
      <c r="U137" s="20"/>
      <c r="V137" s="20">
        <v>0</v>
      </c>
      <c r="W137" s="20"/>
      <c r="X137" s="20"/>
      <c r="Y137" s="315"/>
      <c r="Z137" s="20"/>
      <c r="AA137" s="20">
        <v>0</v>
      </c>
      <c r="AB137" s="20"/>
      <c r="AC137" s="20"/>
      <c r="AD137" s="315"/>
      <c r="AE137" s="20"/>
      <c r="AF137" s="20">
        <v>0</v>
      </c>
      <c r="AG137" s="20"/>
      <c r="AH137" s="20"/>
      <c r="AI137" s="315"/>
      <c r="AJ137" s="20"/>
      <c r="AK137" s="20">
        <v>0</v>
      </c>
      <c r="AL137" s="20"/>
      <c r="AM137" s="20"/>
      <c r="AN137" s="315"/>
      <c r="AO137" s="20"/>
      <c r="AP137" s="20">
        <v>0</v>
      </c>
      <c r="AQ137" s="20"/>
      <c r="AR137" s="20"/>
      <c r="AS137" s="315"/>
      <c r="AT137" s="20"/>
      <c r="AU137" s="20">
        <v>0</v>
      </c>
      <c r="AV137" s="20"/>
      <c r="AW137" s="20"/>
      <c r="AX137" s="315"/>
      <c r="AY137" s="20"/>
      <c r="AZ137" s="20">
        <v>0</v>
      </c>
      <c r="BA137" s="20"/>
      <c r="BB137" s="20"/>
      <c r="BC137" s="315"/>
      <c r="BD137" s="20"/>
      <c r="BE137" s="20">
        <v>0</v>
      </c>
      <c r="BF137" s="20"/>
      <c r="BG137" s="20"/>
      <c r="BH137" s="315"/>
      <c r="BI137" s="20"/>
      <c r="BJ137" s="20">
        <v>0</v>
      </c>
      <c r="BK137" s="20"/>
      <c r="BL137" s="20"/>
      <c r="BM137" s="315"/>
      <c r="BN137" s="20"/>
      <c r="BO137" s="20">
        <v>0</v>
      </c>
      <c r="BP137" s="20"/>
      <c r="BQ137" s="20"/>
      <c r="BR137" s="315"/>
      <c r="BS137" s="20"/>
      <c r="BT137" s="20">
        <v>0</v>
      </c>
      <c r="BU137" s="20"/>
      <c r="BV137" s="20"/>
      <c r="BW137" s="315"/>
      <c r="BX137" s="20"/>
      <c r="BY137" s="20">
        <v>0</v>
      </c>
      <c r="BZ137" s="20"/>
      <c r="CA137" s="20"/>
      <c r="CB137" s="315"/>
      <c r="CC137" s="20"/>
      <c r="CD137" s="20">
        <v>0</v>
      </c>
      <c r="CE137" s="20"/>
      <c r="CF137" s="20"/>
      <c r="CG137" s="315"/>
      <c r="CH137" s="20"/>
      <c r="CI137" s="20">
        <v>0</v>
      </c>
      <c r="CJ137" s="20"/>
      <c r="CK137" s="20"/>
      <c r="CL137" s="315"/>
      <c r="CM137" s="20"/>
      <c r="CN137" s="20">
        <v>0</v>
      </c>
      <c r="CO137" s="20"/>
      <c r="CP137" s="20"/>
      <c r="CQ137" s="315"/>
      <c r="CR137" s="20"/>
      <c r="CS137" s="20">
        <v>0</v>
      </c>
      <c r="CT137" s="20"/>
      <c r="CU137" s="20"/>
      <c r="CV137" s="315"/>
      <c r="CW137" s="20"/>
      <c r="CX137" s="20">
        <v>0</v>
      </c>
      <c r="CY137" s="20"/>
      <c r="CZ137" s="20"/>
      <c r="DA137" s="315"/>
      <c r="DB137" s="20"/>
      <c r="DC137" s="20">
        <v>0</v>
      </c>
      <c r="DD137" s="20"/>
      <c r="DE137" s="20"/>
      <c r="DF137" s="315"/>
      <c r="DG137" s="20"/>
      <c r="DH137" s="20">
        <v>0</v>
      </c>
      <c r="DI137" s="20"/>
      <c r="DJ137" s="20"/>
      <c r="DK137" s="315"/>
      <c r="DL137" s="20"/>
      <c r="DM137" s="20">
        <v>0</v>
      </c>
      <c r="DN137" s="20"/>
      <c r="DO137" s="20"/>
      <c r="DP137" s="315"/>
      <c r="DQ137" s="20"/>
      <c r="DR137" s="20">
        <v>0</v>
      </c>
      <c r="DS137" s="20"/>
      <c r="DT137" s="20"/>
      <c r="DU137" s="315"/>
      <c r="DV137" s="20"/>
      <c r="DW137" s="20">
        <v>0</v>
      </c>
      <c r="DX137" s="20"/>
      <c r="DY137" s="20"/>
      <c r="DZ137" s="315"/>
      <c r="EA137" s="20"/>
      <c r="EB137" s="20">
        <v>0</v>
      </c>
      <c r="EC137" s="20"/>
      <c r="ED137" s="20"/>
      <c r="EE137" s="315"/>
      <c r="EF137" s="20"/>
      <c r="EG137" s="20">
        <v>0</v>
      </c>
      <c r="EH137" s="20"/>
      <c r="EI137" s="20"/>
      <c r="EJ137" s="315"/>
      <c r="EK137" s="20"/>
      <c r="EL137" s="20">
        <v>0</v>
      </c>
      <c r="EM137" s="20"/>
      <c r="EN137" s="20"/>
      <c r="EO137" s="151"/>
    </row>
    <row r="138" spans="4:145" ht="12.75" hidden="1" customHeight="1" x14ac:dyDescent="0.3">
      <c r="D138" s="151" t="s">
        <v>416</v>
      </c>
      <c r="E138" s="402"/>
      <c r="F138" s="406"/>
      <c r="G138" s="474">
        <v>0</v>
      </c>
      <c r="H138" s="475"/>
      <c r="I138" s="20"/>
      <c r="J138" s="315"/>
      <c r="K138" s="476"/>
      <c r="L138" s="474">
        <v>0</v>
      </c>
      <c r="M138" s="475"/>
      <c r="N138" s="20"/>
      <c r="O138" s="315"/>
      <c r="P138" s="476"/>
      <c r="Q138" s="474">
        <v>0</v>
      </c>
      <c r="R138" s="475"/>
      <c r="S138" s="20"/>
      <c r="T138" s="315"/>
      <c r="U138" s="476"/>
      <c r="V138" s="474">
        <v>0</v>
      </c>
      <c r="W138" s="475"/>
      <c r="X138" s="20"/>
      <c r="Y138" s="315"/>
      <c r="Z138" s="476"/>
      <c r="AA138" s="474">
        <v>0</v>
      </c>
      <c r="AB138" s="475"/>
      <c r="AC138" s="20"/>
      <c r="AD138" s="315"/>
      <c r="AE138" s="476"/>
      <c r="AF138" s="474">
        <v>0</v>
      </c>
      <c r="AG138" s="475"/>
      <c r="AH138" s="20"/>
      <c r="AI138" s="315"/>
      <c r="AJ138" s="476"/>
      <c r="AK138" s="474">
        <v>0</v>
      </c>
      <c r="AL138" s="475"/>
      <c r="AM138" s="20"/>
      <c r="AN138" s="315"/>
      <c r="AO138" s="476"/>
      <c r="AP138" s="474">
        <v>0</v>
      </c>
      <c r="AQ138" s="475"/>
      <c r="AR138" s="20"/>
      <c r="AS138" s="315"/>
      <c r="AT138" s="476"/>
      <c r="AU138" s="474">
        <v>0</v>
      </c>
      <c r="AV138" s="475"/>
      <c r="AW138" s="20"/>
      <c r="AX138" s="315"/>
      <c r="AY138" s="476"/>
      <c r="AZ138" s="474">
        <v>0</v>
      </c>
      <c r="BA138" s="475"/>
      <c r="BB138" s="20"/>
      <c r="BC138" s="315"/>
      <c r="BD138" s="476"/>
      <c r="BE138" s="474">
        <v>0</v>
      </c>
      <c r="BF138" s="475"/>
      <c r="BG138" s="20"/>
      <c r="BH138" s="315"/>
      <c r="BI138" s="476"/>
      <c r="BJ138" s="474">
        <v>0</v>
      </c>
      <c r="BK138" s="475"/>
      <c r="BL138" s="20"/>
      <c r="BM138" s="315"/>
      <c r="BN138" s="476"/>
      <c r="BO138" s="474">
        <v>0</v>
      </c>
      <c r="BP138" s="475"/>
      <c r="BQ138" s="20"/>
      <c r="BR138" s="315"/>
      <c r="BS138" s="476"/>
      <c r="BT138" s="474">
        <v>0</v>
      </c>
      <c r="BU138" s="475"/>
      <c r="BV138" s="20"/>
      <c r="BW138" s="315"/>
      <c r="BX138" s="476"/>
      <c r="BY138" s="474">
        <v>0</v>
      </c>
      <c r="BZ138" s="475"/>
      <c r="CA138" s="20"/>
      <c r="CB138" s="315"/>
      <c r="CC138" s="476"/>
      <c r="CD138" s="474">
        <v>0</v>
      </c>
      <c r="CE138" s="475"/>
      <c r="CF138" s="20"/>
      <c r="CG138" s="315"/>
      <c r="CH138" s="476"/>
      <c r="CI138" s="474">
        <v>0</v>
      </c>
      <c r="CJ138" s="475"/>
      <c r="CK138" s="20"/>
      <c r="CL138" s="315"/>
      <c r="CM138" s="476"/>
      <c r="CN138" s="474">
        <v>0</v>
      </c>
      <c r="CO138" s="475"/>
      <c r="CP138" s="20"/>
      <c r="CQ138" s="315"/>
      <c r="CR138" s="476"/>
      <c r="CS138" s="474">
        <v>0</v>
      </c>
      <c r="CT138" s="475"/>
      <c r="CU138" s="20"/>
      <c r="CV138" s="315"/>
      <c r="CW138" s="476"/>
      <c r="CX138" s="474">
        <v>0</v>
      </c>
      <c r="CY138" s="475"/>
      <c r="CZ138" s="20"/>
      <c r="DA138" s="315"/>
      <c r="DB138" s="476"/>
      <c r="DC138" s="474">
        <v>0</v>
      </c>
      <c r="DD138" s="475"/>
      <c r="DE138" s="20"/>
      <c r="DF138" s="315"/>
      <c r="DG138" s="476"/>
      <c r="DH138" s="474">
        <v>0</v>
      </c>
      <c r="DI138" s="475"/>
      <c r="DJ138" s="20"/>
      <c r="DK138" s="315"/>
      <c r="DL138" s="476"/>
      <c r="DM138" s="474">
        <v>0</v>
      </c>
      <c r="DN138" s="475"/>
      <c r="DO138" s="20"/>
      <c r="DP138" s="315"/>
      <c r="DQ138" s="476"/>
      <c r="DR138" s="474">
        <v>0</v>
      </c>
      <c r="DS138" s="475"/>
      <c r="DT138" s="20"/>
      <c r="DU138" s="315"/>
      <c r="DV138" s="476"/>
      <c r="DW138" s="474">
        <v>0</v>
      </c>
      <c r="DX138" s="475"/>
      <c r="DY138" s="20"/>
      <c r="DZ138" s="315"/>
      <c r="EA138" s="476"/>
      <c r="EB138" s="474">
        <v>0</v>
      </c>
      <c r="EC138" s="475"/>
      <c r="ED138" s="20"/>
      <c r="EE138" s="315"/>
      <c r="EF138" s="476"/>
      <c r="EG138" s="474">
        <v>0</v>
      </c>
      <c r="EH138" s="475"/>
      <c r="EI138" s="20"/>
      <c r="EJ138" s="315"/>
      <c r="EK138" s="476"/>
      <c r="EL138" s="474">
        <v>0</v>
      </c>
      <c r="EM138" s="475"/>
      <c r="EN138" s="20"/>
      <c r="EO138" s="151"/>
    </row>
    <row r="139" spans="4:145" ht="12.75" hidden="1" customHeight="1" x14ac:dyDescent="0.3">
      <c r="D139" s="151" t="s">
        <v>419</v>
      </c>
      <c r="E139" s="402"/>
      <c r="F139" s="402"/>
      <c r="G139" s="20">
        <v>0</v>
      </c>
      <c r="H139" s="19"/>
      <c r="I139" s="20"/>
      <c r="J139" s="315"/>
      <c r="K139" s="315"/>
      <c r="L139" s="20">
        <v>0</v>
      </c>
      <c r="M139" s="19"/>
      <c r="N139" s="20"/>
      <c r="O139" s="315"/>
      <c r="P139" s="315"/>
      <c r="Q139" s="20">
        <v>0</v>
      </c>
      <c r="R139" s="19"/>
      <c r="S139" s="20"/>
      <c r="T139" s="315"/>
      <c r="U139" s="315"/>
      <c r="V139" s="20">
        <v>0</v>
      </c>
      <c r="W139" s="19"/>
      <c r="X139" s="20"/>
      <c r="Y139" s="315"/>
      <c r="Z139" s="315"/>
      <c r="AA139" s="20">
        <v>0</v>
      </c>
      <c r="AB139" s="19"/>
      <c r="AC139" s="20"/>
      <c r="AD139" s="315"/>
      <c r="AE139" s="315"/>
      <c r="AF139" s="20">
        <v>0</v>
      </c>
      <c r="AG139" s="19"/>
      <c r="AH139" s="20"/>
      <c r="AI139" s="315"/>
      <c r="AJ139" s="315"/>
      <c r="AK139" s="20">
        <v>0</v>
      </c>
      <c r="AL139" s="19"/>
      <c r="AM139" s="20"/>
      <c r="AN139" s="315"/>
      <c r="AO139" s="315"/>
      <c r="AP139" s="20">
        <v>0</v>
      </c>
      <c r="AQ139" s="19"/>
      <c r="AR139" s="20"/>
      <c r="AS139" s="315"/>
      <c r="AT139" s="315"/>
      <c r="AU139" s="20">
        <v>0</v>
      </c>
      <c r="AV139" s="19"/>
      <c r="AW139" s="20"/>
      <c r="AX139" s="315"/>
      <c r="AY139" s="315"/>
      <c r="AZ139" s="20">
        <v>0</v>
      </c>
      <c r="BA139" s="19"/>
      <c r="BB139" s="20"/>
      <c r="BC139" s="315"/>
      <c r="BD139" s="315"/>
      <c r="BE139" s="20">
        <v>0</v>
      </c>
      <c r="BF139" s="19"/>
      <c r="BG139" s="20"/>
      <c r="BH139" s="315"/>
      <c r="BI139" s="315"/>
      <c r="BJ139" s="20">
        <v>0</v>
      </c>
      <c r="BK139" s="19"/>
      <c r="BL139" s="20"/>
      <c r="BM139" s="315"/>
      <c r="BN139" s="315"/>
      <c r="BO139" s="20">
        <v>0</v>
      </c>
      <c r="BP139" s="19"/>
      <c r="BQ139" s="20"/>
      <c r="BR139" s="315"/>
      <c r="BS139" s="315"/>
      <c r="BT139" s="20">
        <v>0</v>
      </c>
      <c r="BU139" s="19"/>
      <c r="BV139" s="20"/>
      <c r="BW139" s="315"/>
      <c r="BX139" s="315"/>
      <c r="BY139" s="20">
        <v>0</v>
      </c>
      <c r="BZ139" s="19"/>
      <c r="CA139" s="20"/>
      <c r="CB139" s="315"/>
      <c r="CC139" s="315"/>
      <c r="CD139" s="20">
        <v>0</v>
      </c>
      <c r="CE139" s="19"/>
      <c r="CF139" s="20"/>
      <c r="CG139" s="315"/>
      <c r="CH139" s="315"/>
      <c r="CI139" s="20">
        <v>0</v>
      </c>
      <c r="CJ139" s="19"/>
      <c r="CK139" s="20"/>
      <c r="CL139" s="315"/>
      <c r="CM139" s="315"/>
      <c r="CN139" s="20">
        <v>0</v>
      </c>
      <c r="CO139" s="19"/>
      <c r="CP139" s="20"/>
      <c r="CQ139" s="315"/>
      <c r="CR139" s="315"/>
      <c r="CS139" s="20">
        <v>0</v>
      </c>
      <c r="CT139" s="19"/>
      <c r="CU139" s="20"/>
      <c r="CV139" s="315"/>
      <c r="CW139" s="315"/>
      <c r="CX139" s="20">
        <v>0</v>
      </c>
      <c r="CY139" s="19"/>
      <c r="CZ139" s="20"/>
      <c r="DA139" s="315"/>
      <c r="DB139" s="315"/>
      <c r="DC139" s="20">
        <v>0</v>
      </c>
      <c r="DD139" s="19"/>
      <c r="DE139" s="20"/>
      <c r="DF139" s="315"/>
      <c r="DG139" s="315"/>
      <c r="DH139" s="20">
        <v>0</v>
      </c>
      <c r="DI139" s="19"/>
      <c r="DJ139" s="20"/>
      <c r="DK139" s="315"/>
      <c r="DL139" s="315"/>
      <c r="DM139" s="20">
        <v>0</v>
      </c>
      <c r="DN139" s="19"/>
      <c r="DO139" s="20"/>
      <c r="DP139" s="315"/>
      <c r="DQ139" s="315"/>
      <c r="DR139" s="20">
        <v>0</v>
      </c>
      <c r="DS139" s="19"/>
      <c r="DT139" s="20"/>
      <c r="DU139" s="315"/>
      <c r="DV139" s="315"/>
      <c r="DW139" s="20">
        <v>0</v>
      </c>
      <c r="DX139" s="19"/>
      <c r="DY139" s="20"/>
      <c r="DZ139" s="315"/>
      <c r="EA139" s="315"/>
      <c r="EB139" s="20">
        <v>0</v>
      </c>
      <c r="EC139" s="19"/>
      <c r="ED139" s="20"/>
      <c r="EE139" s="315"/>
      <c r="EF139" s="315"/>
      <c r="EG139" s="20">
        <v>0</v>
      </c>
      <c r="EH139" s="19"/>
      <c r="EI139" s="20"/>
      <c r="EJ139" s="315"/>
      <c r="EK139" s="315"/>
      <c r="EL139" s="20">
        <v>0</v>
      </c>
      <c r="EM139" s="19"/>
      <c r="EN139" s="20"/>
      <c r="EO139" s="151"/>
    </row>
    <row r="140" spans="4:145" ht="12.75" hidden="1" customHeight="1" x14ac:dyDescent="0.3">
      <c r="D140" s="151" t="s">
        <v>436</v>
      </c>
      <c r="E140" s="402"/>
      <c r="F140" s="419"/>
      <c r="G140" s="6">
        <v>0</v>
      </c>
      <c r="H140" s="5"/>
      <c r="I140" s="20"/>
      <c r="J140" s="315"/>
      <c r="K140" s="483"/>
      <c r="L140" s="6">
        <v>0</v>
      </c>
      <c r="M140" s="5"/>
      <c r="N140" s="20"/>
      <c r="O140" s="315"/>
      <c r="P140" s="483"/>
      <c r="Q140" s="6">
        <v>0</v>
      </c>
      <c r="R140" s="5"/>
      <c r="S140" s="20"/>
      <c r="T140" s="315"/>
      <c r="U140" s="483"/>
      <c r="V140" s="6">
        <v>0</v>
      </c>
      <c r="W140" s="5"/>
      <c r="X140" s="20"/>
      <c r="Y140" s="315"/>
      <c r="Z140" s="483"/>
      <c r="AA140" s="6">
        <v>0</v>
      </c>
      <c r="AB140" s="5"/>
      <c r="AC140" s="20"/>
      <c r="AD140" s="315"/>
      <c r="AE140" s="483"/>
      <c r="AF140" s="6">
        <v>0</v>
      </c>
      <c r="AG140" s="5"/>
      <c r="AH140" s="20"/>
      <c r="AI140" s="315"/>
      <c r="AJ140" s="483"/>
      <c r="AK140" s="6">
        <v>0</v>
      </c>
      <c r="AL140" s="5"/>
      <c r="AM140" s="20"/>
      <c r="AN140" s="315"/>
      <c r="AO140" s="483"/>
      <c r="AP140" s="6">
        <v>0</v>
      </c>
      <c r="AQ140" s="5"/>
      <c r="AR140" s="20"/>
      <c r="AS140" s="315"/>
      <c r="AT140" s="483"/>
      <c r="AU140" s="6">
        <v>0</v>
      </c>
      <c r="AV140" s="5"/>
      <c r="AW140" s="20"/>
      <c r="AX140" s="315"/>
      <c r="AY140" s="483"/>
      <c r="AZ140" s="6">
        <v>0</v>
      </c>
      <c r="BA140" s="5"/>
      <c r="BB140" s="20"/>
      <c r="BC140" s="315"/>
      <c r="BD140" s="483"/>
      <c r="BE140" s="6">
        <v>0</v>
      </c>
      <c r="BF140" s="5"/>
      <c r="BG140" s="20"/>
      <c r="BH140" s="315"/>
      <c r="BI140" s="483"/>
      <c r="BJ140" s="6">
        <v>0</v>
      </c>
      <c r="BK140" s="5"/>
      <c r="BL140" s="20"/>
      <c r="BM140" s="315"/>
      <c r="BN140" s="483"/>
      <c r="BO140" s="6">
        <v>0</v>
      </c>
      <c r="BP140" s="5"/>
      <c r="BQ140" s="20"/>
      <c r="BR140" s="315"/>
      <c r="BS140" s="483"/>
      <c r="BT140" s="6">
        <v>0</v>
      </c>
      <c r="BU140" s="5"/>
      <c r="BV140" s="20"/>
      <c r="BW140" s="315"/>
      <c r="BX140" s="483"/>
      <c r="BY140" s="6">
        <v>0</v>
      </c>
      <c r="BZ140" s="5"/>
      <c r="CA140" s="20"/>
      <c r="CB140" s="315"/>
      <c r="CC140" s="483"/>
      <c r="CD140" s="6">
        <v>0</v>
      </c>
      <c r="CE140" s="5"/>
      <c r="CF140" s="20"/>
      <c r="CG140" s="315"/>
      <c r="CH140" s="483"/>
      <c r="CI140" s="6">
        <v>0</v>
      </c>
      <c r="CJ140" s="5"/>
      <c r="CK140" s="20"/>
      <c r="CL140" s="315"/>
      <c r="CM140" s="483"/>
      <c r="CN140" s="6">
        <v>0</v>
      </c>
      <c r="CO140" s="5"/>
      <c r="CP140" s="20"/>
      <c r="CQ140" s="315"/>
      <c r="CR140" s="483"/>
      <c r="CS140" s="6">
        <v>0</v>
      </c>
      <c r="CT140" s="5"/>
      <c r="CU140" s="20"/>
      <c r="CV140" s="315"/>
      <c r="CW140" s="483"/>
      <c r="CX140" s="6">
        <v>0</v>
      </c>
      <c r="CY140" s="5"/>
      <c r="CZ140" s="20"/>
      <c r="DA140" s="315"/>
      <c r="DB140" s="483"/>
      <c r="DC140" s="6">
        <v>0</v>
      </c>
      <c r="DD140" s="5"/>
      <c r="DE140" s="20"/>
      <c r="DF140" s="315"/>
      <c r="DG140" s="483"/>
      <c r="DH140" s="6">
        <v>0</v>
      </c>
      <c r="DI140" s="5"/>
      <c r="DJ140" s="20"/>
      <c r="DK140" s="315"/>
      <c r="DL140" s="483"/>
      <c r="DM140" s="6">
        <v>0</v>
      </c>
      <c r="DN140" s="5"/>
      <c r="DO140" s="20"/>
      <c r="DP140" s="315"/>
      <c r="DQ140" s="483"/>
      <c r="DR140" s="6">
        <v>0</v>
      </c>
      <c r="DS140" s="5"/>
      <c r="DT140" s="20"/>
      <c r="DU140" s="315"/>
      <c r="DV140" s="483"/>
      <c r="DW140" s="6">
        <v>0</v>
      </c>
      <c r="DX140" s="5"/>
      <c r="DY140" s="20"/>
      <c r="DZ140" s="315"/>
      <c r="EA140" s="483"/>
      <c r="EB140" s="6">
        <v>0</v>
      </c>
      <c r="EC140" s="5"/>
      <c r="ED140" s="20"/>
      <c r="EE140" s="315"/>
      <c r="EF140" s="483"/>
      <c r="EG140" s="6">
        <v>0</v>
      </c>
      <c r="EH140" s="5"/>
      <c r="EI140" s="20"/>
      <c r="EJ140" s="315"/>
      <c r="EK140" s="483"/>
      <c r="EL140" s="6">
        <v>0</v>
      </c>
      <c r="EM140" s="5"/>
      <c r="EN140" s="20"/>
      <c r="EO140" s="151"/>
    </row>
    <row r="141" spans="4:145" ht="12.75" hidden="1" customHeight="1" x14ac:dyDescent="0.3">
      <c r="D141" s="151"/>
      <c r="E141" s="402"/>
      <c r="G141" s="20"/>
      <c r="H141" s="20"/>
      <c r="I141" s="20"/>
      <c r="J141" s="315"/>
      <c r="K141" s="20"/>
      <c r="L141" s="20"/>
      <c r="M141" s="20"/>
      <c r="N141" s="20"/>
      <c r="O141" s="315"/>
      <c r="P141" s="20"/>
      <c r="Q141" s="20"/>
      <c r="R141" s="20"/>
      <c r="S141" s="20"/>
      <c r="T141" s="315"/>
      <c r="U141" s="20"/>
      <c r="V141" s="20"/>
      <c r="W141" s="20"/>
      <c r="X141" s="20"/>
      <c r="Y141" s="315"/>
      <c r="Z141" s="20"/>
      <c r="AA141" s="20"/>
      <c r="AB141" s="20"/>
      <c r="AC141" s="20"/>
      <c r="AD141" s="315"/>
      <c r="AE141" s="20"/>
      <c r="AF141" s="20"/>
      <c r="AG141" s="20"/>
      <c r="AH141" s="20"/>
      <c r="AI141" s="315"/>
      <c r="AJ141" s="20"/>
      <c r="AK141" s="20"/>
      <c r="AL141" s="20"/>
      <c r="AM141" s="20"/>
      <c r="AN141" s="315"/>
      <c r="AO141" s="20"/>
      <c r="AP141" s="20"/>
      <c r="AQ141" s="20"/>
      <c r="AR141" s="20"/>
      <c r="AS141" s="315"/>
      <c r="AT141" s="20"/>
      <c r="AU141" s="20"/>
      <c r="AV141" s="20"/>
      <c r="AW141" s="20"/>
      <c r="AX141" s="315"/>
      <c r="AY141" s="20"/>
      <c r="AZ141" s="20"/>
      <c r="BA141" s="20"/>
      <c r="BB141" s="20"/>
      <c r="BC141" s="315"/>
      <c r="BD141" s="20"/>
      <c r="BE141" s="20"/>
      <c r="BF141" s="20"/>
      <c r="BG141" s="20"/>
      <c r="BH141" s="315"/>
      <c r="BI141" s="20"/>
      <c r="BJ141" s="20"/>
      <c r="BK141" s="20"/>
      <c r="BL141" s="20"/>
      <c r="BM141" s="315"/>
      <c r="BN141" s="20"/>
      <c r="BO141" s="20"/>
      <c r="BP141" s="20"/>
      <c r="BQ141" s="20"/>
      <c r="BR141" s="315"/>
      <c r="BS141" s="20"/>
      <c r="BT141" s="20"/>
      <c r="BU141" s="20"/>
      <c r="BV141" s="20"/>
      <c r="BW141" s="315"/>
      <c r="BX141" s="20"/>
      <c r="BY141" s="20"/>
      <c r="BZ141" s="20"/>
      <c r="CA141" s="20"/>
      <c r="CB141" s="315"/>
      <c r="CC141" s="20"/>
      <c r="CD141" s="20"/>
      <c r="CE141" s="20"/>
      <c r="CF141" s="20"/>
      <c r="CG141" s="315"/>
      <c r="CH141" s="20"/>
      <c r="CI141" s="20"/>
      <c r="CJ141" s="20"/>
      <c r="CK141" s="20"/>
      <c r="CL141" s="315"/>
      <c r="CM141" s="20"/>
      <c r="CN141" s="20"/>
      <c r="CO141" s="20"/>
      <c r="CP141" s="20"/>
      <c r="CQ141" s="315"/>
      <c r="CR141" s="20"/>
      <c r="CS141" s="20"/>
      <c r="CT141" s="20"/>
      <c r="CU141" s="20"/>
      <c r="CV141" s="315"/>
      <c r="CW141" s="20"/>
      <c r="CX141" s="20"/>
      <c r="CY141" s="20"/>
      <c r="CZ141" s="20"/>
      <c r="DA141" s="315"/>
      <c r="DB141" s="20"/>
      <c r="DC141" s="20"/>
      <c r="DD141" s="20"/>
      <c r="DE141" s="20"/>
      <c r="DF141" s="315"/>
      <c r="DG141" s="20"/>
      <c r="DH141" s="20"/>
      <c r="DI141" s="20"/>
      <c r="DJ141" s="20"/>
      <c r="DK141" s="315"/>
      <c r="DL141" s="20"/>
      <c r="DM141" s="20"/>
      <c r="DN141" s="20"/>
      <c r="DO141" s="20"/>
      <c r="DP141" s="315"/>
      <c r="DQ141" s="20"/>
      <c r="DR141" s="20"/>
      <c r="DS141" s="20"/>
      <c r="DT141" s="20"/>
      <c r="DU141" s="315"/>
      <c r="DV141" s="20"/>
      <c r="DW141" s="20"/>
      <c r="DX141" s="20"/>
      <c r="DY141" s="20"/>
      <c r="DZ141" s="315"/>
      <c r="EA141" s="20"/>
      <c r="EB141" s="20"/>
      <c r="EC141" s="20"/>
      <c r="ED141" s="20"/>
      <c r="EE141" s="315"/>
      <c r="EF141" s="20"/>
      <c r="EG141" s="20"/>
      <c r="EH141" s="20"/>
      <c r="EI141" s="20"/>
      <c r="EJ141" s="315"/>
      <c r="EK141" s="20"/>
      <c r="EL141" s="20"/>
      <c r="EM141" s="20"/>
      <c r="EN141" s="20"/>
      <c r="EO141" s="151"/>
    </row>
    <row r="142" spans="4:145" s="152" customFormat="1" ht="12.75" hidden="1" customHeight="1" x14ac:dyDescent="0.3">
      <c r="D142" s="200" t="s">
        <v>568</v>
      </c>
      <c r="E142" s="404"/>
      <c r="G142" s="17">
        <v>0</v>
      </c>
      <c r="H142" s="17"/>
      <c r="I142" s="17"/>
      <c r="J142" s="75"/>
      <c r="K142" s="17"/>
      <c r="L142" s="17">
        <v>0</v>
      </c>
      <c r="M142" s="17"/>
      <c r="N142" s="17"/>
      <c r="O142" s="75"/>
      <c r="P142" s="17"/>
      <c r="Q142" s="17">
        <v>0</v>
      </c>
      <c r="R142" s="17"/>
      <c r="S142" s="17"/>
      <c r="T142" s="75"/>
      <c r="U142" s="17"/>
      <c r="V142" s="17">
        <v>0</v>
      </c>
      <c r="W142" s="17"/>
      <c r="X142" s="17"/>
      <c r="Y142" s="75"/>
      <c r="Z142" s="17"/>
      <c r="AA142" s="17">
        <v>0</v>
      </c>
      <c r="AB142" s="17"/>
      <c r="AC142" s="17"/>
      <c r="AD142" s="75"/>
      <c r="AE142" s="17"/>
      <c r="AF142" s="17">
        <v>0</v>
      </c>
      <c r="AG142" s="17"/>
      <c r="AH142" s="17"/>
      <c r="AI142" s="75"/>
      <c r="AJ142" s="17"/>
      <c r="AK142" s="17">
        <v>0</v>
      </c>
      <c r="AL142" s="17"/>
      <c r="AM142" s="17"/>
      <c r="AN142" s="75"/>
      <c r="AO142" s="17"/>
      <c r="AP142" s="17">
        <v>0</v>
      </c>
      <c r="AQ142" s="17"/>
      <c r="AR142" s="17"/>
      <c r="AS142" s="75"/>
      <c r="AT142" s="17"/>
      <c r="AU142" s="17">
        <v>0</v>
      </c>
      <c r="AV142" s="17"/>
      <c r="AW142" s="17"/>
      <c r="AX142" s="75"/>
      <c r="AY142" s="17"/>
      <c r="AZ142" s="17">
        <v>0</v>
      </c>
      <c r="BA142" s="17"/>
      <c r="BB142" s="17"/>
      <c r="BC142" s="75"/>
      <c r="BD142" s="17"/>
      <c r="BE142" s="17">
        <v>0</v>
      </c>
      <c r="BF142" s="17"/>
      <c r="BG142" s="17"/>
      <c r="BH142" s="75"/>
      <c r="BI142" s="17"/>
      <c r="BJ142" s="17">
        <v>0</v>
      </c>
      <c r="BK142" s="17"/>
      <c r="BL142" s="17"/>
      <c r="BM142" s="75"/>
      <c r="BN142" s="17"/>
      <c r="BO142" s="17">
        <v>0</v>
      </c>
      <c r="BP142" s="17"/>
      <c r="BQ142" s="17"/>
      <c r="BR142" s="75"/>
      <c r="BS142" s="17"/>
      <c r="BT142" s="17">
        <v>0</v>
      </c>
      <c r="BU142" s="17"/>
      <c r="BV142" s="17"/>
      <c r="BW142" s="75"/>
      <c r="BX142" s="17"/>
      <c r="BY142" s="17">
        <v>0</v>
      </c>
      <c r="BZ142" s="17"/>
      <c r="CA142" s="17"/>
      <c r="CB142" s="75"/>
      <c r="CC142" s="17"/>
      <c r="CD142" s="17">
        <v>0</v>
      </c>
      <c r="CE142" s="17"/>
      <c r="CF142" s="17"/>
      <c r="CG142" s="75"/>
      <c r="CH142" s="17"/>
      <c r="CI142" s="17">
        <v>0</v>
      </c>
      <c r="CJ142" s="17"/>
      <c r="CK142" s="17"/>
      <c r="CL142" s="75"/>
      <c r="CM142" s="17"/>
      <c r="CN142" s="17">
        <v>0</v>
      </c>
      <c r="CO142" s="17"/>
      <c r="CP142" s="17"/>
      <c r="CQ142" s="75"/>
      <c r="CR142" s="17"/>
      <c r="CS142" s="17">
        <v>0</v>
      </c>
      <c r="CT142" s="17"/>
      <c r="CU142" s="17"/>
      <c r="CV142" s="75"/>
      <c r="CW142" s="17"/>
      <c r="CX142" s="17">
        <v>0</v>
      </c>
      <c r="CY142" s="17"/>
      <c r="CZ142" s="17"/>
      <c r="DA142" s="75"/>
      <c r="DB142" s="17"/>
      <c r="DC142" s="17">
        <v>0</v>
      </c>
      <c r="DD142" s="17"/>
      <c r="DE142" s="17"/>
      <c r="DF142" s="75"/>
      <c r="DG142" s="17"/>
      <c r="DH142" s="17">
        <v>0</v>
      </c>
      <c r="DI142" s="17"/>
      <c r="DJ142" s="17"/>
      <c r="DK142" s="75"/>
      <c r="DL142" s="17"/>
      <c r="DM142" s="17">
        <v>0</v>
      </c>
      <c r="DN142" s="17"/>
      <c r="DO142" s="17"/>
      <c r="DP142" s="75"/>
      <c r="DQ142" s="17"/>
      <c r="DR142" s="17">
        <v>0</v>
      </c>
      <c r="DS142" s="17"/>
      <c r="DT142" s="17"/>
      <c r="DU142" s="75"/>
      <c r="DV142" s="17"/>
      <c r="DW142" s="17">
        <v>0</v>
      </c>
      <c r="DX142" s="17"/>
      <c r="DY142" s="17"/>
      <c r="DZ142" s="75"/>
      <c r="EA142" s="17"/>
      <c r="EB142" s="17">
        <v>0</v>
      </c>
      <c r="EC142" s="17"/>
      <c r="ED142" s="17"/>
      <c r="EE142" s="75"/>
      <c r="EF142" s="17"/>
      <c r="EG142" s="17">
        <v>0</v>
      </c>
      <c r="EH142" s="17"/>
      <c r="EI142" s="17"/>
      <c r="EJ142" s="75"/>
      <c r="EK142" s="17"/>
      <c r="EL142" s="17">
        <v>0</v>
      </c>
      <c r="EM142" s="17"/>
      <c r="EN142" s="17"/>
      <c r="EO142" s="200"/>
    </row>
    <row r="143" spans="4:145" ht="12.75" hidden="1" customHeight="1" x14ac:dyDescent="0.3">
      <c r="D143" s="151" t="s">
        <v>416</v>
      </c>
      <c r="E143" s="402"/>
      <c r="F143" s="406"/>
      <c r="G143" s="474">
        <v>0</v>
      </c>
      <c r="H143" s="475"/>
      <c r="I143" s="20"/>
      <c r="J143" s="315"/>
      <c r="K143" s="476"/>
      <c r="L143" s="474">
        <v>0</v>
      </c>
      <c r="M143" s="475"/>
      <c r="N143" s="20"/>
      <c r="O143" s="315"/>
      <c r="P143" s="476"/>
      <c r="Q143" s="474">
        <v>0</v>
      </c>
      <c r="R143" s="475"/>
      <c r="S143" s="20"/>
      <c r="T143" s="315"/>
      <c r="U143" s="476"/>
      <c r="V143" s="474">
        <v>0</v>
      </c>
      <c r="W143" s="475"/>
      <c r="X143" s="20"/>
      <c r="Y143" s="315"/>
      <c r="Z143" s="476"/>
      <c r="AA143" s="474">
        <v>0</v>
      </c>
      <c r="AB143" s="475"/>
      <c r="AC143" s="20"/>
      <c r="AD143" s="315"/>
      <c r="AE143" s="476"/>
      <c r="AF143" s="474">
        <v>0</v>
      </c>
      <c r="AG143" s="475"/>
      <c r="AH143" s="20"/>
      <c r="AI143" s="315"/>
      <c r="AJ143" s="476"/>
      <c r="AK143" s="474">
        <v>0</v>
      </c>
      <c r="AL143" s="475"/>
      <c r="AM143" s="20"/>
      <c r="AN143" s="315"/>
      <c r="AO143" s="476"/>
      <c r="AP143" s="474">
        <v>0</v>
      </c>
      <c r="AQ143" s="475"/>
      <c r="AR143" s="20"/>
      <c r="AS143" s="315"/>
      <c r="AT143" s="476"/>
      <c r="AU143" s="474">
        <v>0</v>
      </c>
      <c r="AV143" s="475"/>
      <c r="AW143" s="20"/>
      <c r="AX143" s="315"/>
      <c r="AY143" s="476"/>
      <c r="AZ143" s="474">
        <v>0</v>
      </c>
      <c r="BA143" s="475"/>
      <c r="BB143" s="20"/>
      <c r="BC143" s="315"/>
      <c r="BD143" s="476"/>
      <c r="BE143" s="474">
        <v>0</v>
      </c>
      <c r="BF143" s="475"/>
      <c r="BG143" s="20"/>
      <c r="BH143" s="315"/>
      <c r="BI143" s="476"/>
      <c r="BJ143" s="474">
        <v>0</v>
      </c>
      <c r="BK143" s="475"/>
      <c r="BL143" s="20"/>
      <c r="BM143" s="315"/>
      <c r="BN143" s="476"/>
      <c r="BO143" s="474">
        <v>0</v>
      </c>
      <c r="BP143" s="475"/>
      <c r="BQ143" s="20"/>
      <c r="BR143" s="315"/>
      <c r="BS143" s="476"/>
      <c r="BT143" s="474">
        <v>0</v>
      </c>
      <c r="BU143" s="475"/>
      <c r="BV143" s="20"/>
      <c r="BW143" s="315"/>
      <c r="BX143" s="476"/>
      <c r="BY143" s="474">
        <v>0</v>
      </c>
      <c r="BZ143" s="475"/>
      <c r="CA143" s="20"/>
      <c r="CB143" s="315"/>
      <c r="CC143" s="476"/>
      <c r="CD143" s="474">
        <v>0</v>
      </c>
      <c r="CE143" s="475"/>
      <c r="CF143" s="20"/>
      <c r="CG143" s="315"/>
      <c r="CH143" s="476"/>
      <c r="CI143" s="474">
        <v>0</v>
      </c>
      <c r="CJ143" s="475"/>
      <c r="CK143" s="20"/>
      <c r="CL143" s="315"/>
      <c r="CM143" s="476"/>
      <c r="CN143" s="474">
        <v>0</v>
      </c>
      <c r="CO143" s="475"/>
      <c r="CP143" s="20"/>
      <c r="CQ143" s="315"/>
      <c r="CR143" s="476"/>
      <c r="CS143" s="474">
        <v>0</v>
      </c>
      <c r="CT143" s="475"/>
      <c r="CU143" s="20"/>
      <c r="CV143" s="315"/>
      <c r="CW143" s="476"/>
      <c r="CX143" s="474">
        <v>0</v>
      </c>
      <c r="CY143" s="475"/>
      <c r="CZ143" s="20"/>
      <c r="DA143" s="315"/>
      <c r="DB143" s="476"/>
      <c r="DC143" s="474">
        <v>0</v>
      </c>
      <c r="DD143" s="475"/>
      <c r="DE143" s="20"/>
      <c r="DF143" s="315"/>
      <c r="DG143" s="476"/>
      <c r="DH143" s="474">
        <v>0</v>
      </c>
      <c r="DI143" s="475"/>
      <c r="DJ143" s="20"/>
      <c r="DK143" s="315"/>
      <c r="DL143" s="476"/>
      <c r="DM143" s="474">
        <v>0</v>
      </c>
      <c r="DN143" s="475"/>
      <c r="DO143" s="20"/>
      <c r="DP143" s="315"/>
      <c r="DQ143" s="476"/>
      <c r="DR143" s="474">
        <v>0</v>
      </c>
      <c r="DS143" s="475"/>
      <c r="DT143" s="20"/>
      <c r="DU143" s="315"/>
      <c r="DV143" s="476"/>
      <c r="DW143" s="474">
        <v>0</v>
      </c>
      <c r="DX143" s="475"/>
      <c r="DY143" s="20"/>
      <c r="DZ143" s="315"/>
      <c r="EA143" s="476"/>
      <c r="EB143" s="474">
        <v>0</v>
      </c>
      <c r="EC143" s="475"/>
      <c r="ED143" s="20"/>
      <c r="EE143" s="315"/>
      <c r="EF143" s="476"/>
      <c r="EG143" s="474">
        <v>0</v>
      </c>
      <c r="EH143" s="475"/>
      <c r="EI143" s="20"/>
      <c r="EJ143" s="315"/>
      <c r="EK143" s="476"/>
      <c r="EL143" s="474">
        <v>0</v>
      </c>
      <c r="EM143" s="475"/>
      <c r="EN143" s="20"/>
      <c r="EO143" s="151"/>
    </row>
    <row r="144" spans="4:145" ht="12.75" hidden="1" customHeight="1" x14ac:dyDescent="0.3">
      <c r="D144" s="151" t="s">
        <v>419</v>
      </c>
      <c r="E144" s="402"/>
      <c r="F144" s="402"/>
      <c r="G144" s="20">
        <v>0</v>
      </c>
      <c r="H144" s="19"/>
      <c r="I144" s="20"/>
      <c r="J144" s="315"/>
      <c r="K144" s="315"/>
      <c r="L144" s="20">
        <v>0</v>
      </c>
      <c r="M144" s="19"/>
      <c r="N144" s="20"/>
      <c r="O144" s="315"/>
      <c r="P144" s="315"/>
      <c r="Q144" s="20">
        <v>0</v>
      </c>
      <c r="R144" s="19"/>
      <c r="S144" s="20"/>
      <c r="T144" s="315"/>
      <c r="U144" s="315"/>
      <c r="V144" s="20">
        <v>0</v>
      </c>
      <c r="W144" s="19"/>
      <c r="X144" s="20"/>
      <c r="Y144" s="315"/>
      <c r="Z144" s="315"/>
      <c r="AA144" s="20">
        <v>0</v>
      </c>
      <c r="AB144" s="19"/>
      <c r="AC144" s="20"/>
      <c r="AD144" s="315"/>
      <c r="AE144" s="315"/>
      <c r="AF144" s="20">
        <v>0</v>
      </c>
      <c r="AG144" s="19"/>
      <c r="AH144" s="20"/>
      <c r="AI144" s="315"/>
      <c r="AJ144" s="315"/>
      <c r="AK144" s="20">
        <v>0</v>
      </c>
      <c r="AL144" s="19"/>
      <c r="AM144" s="20"/>
      <c r="AN144" s="315"/>
      <c r="AO144" s="315"/>
      <c r="AP144" s="20">
        <v>0</v>
      </c>
      <c r="AQ144" s="19"/>
      <c r="AR144" s="20"/>
      <c r="AS144" s="315"/>
      <c r="AT144" s="315"/>
      <c r="AU144" s="20">
        <v>0</v>
      </c>
      <c r="AV144" s="19"/>
      <c r="AW144" s="20"/>
      <c r="AX144" s="315"/>
      <c r="AY144" s="315"/>
      <c r="AZ144" s="20">
        <v>0</v>
      </c>
      <c r="BA144" s="19"/>
      <c r="BB144" s="20"/>
      <c r="BC144" s="315"/>
      <c r="BD144" s="315"/>
      <c r="BE144" s="20">
        <v>0</v>
      </c>
      <c r="BF144" s="19"/>
      <c r="BG144" s="20"/>
      <c r="BH144" s="315"/>
      <c r="BI144" s="315"/>
      <c r="BJ144" s="20">
        <v>0</v>
      </c>
      <c r="BK144" s="19"/>
      <c r="BL144" s="20"/>
      <c r="BM144" s="315"/>
      <c r="BN144" s="315"/>
      <c r="BO144" s="20">
        <v>0</v>
      </c>
      <c r="BP144" s="19"/>
      <c r="BQ144" s="20"/>
      <c r="BR144" s="315"/>
      <c r="BS144" s="315"/>
      <c r="BT144" s="20">
        <v>0</v>
      </c>
      <c r="BU144" s="19"/>
      <c r="BV144" s="20"/>
      <c r="BW144" s="315"/>
      <c r="BX144" s="315"/>
      <c r="BY144" s="20">
        <v>0</v>
      </c>
      <c r="BZ144" s="19"/>
      <c r="CA144" s="20"/>
      <c r="CB144" s="315"/>
      <c r="CC144" s="315"/>
      <c r="CD144" s="20">
        <v>0</v>
      </c>
      <c r="CE144" s="19"/>
      <c r="CF144" s="20"/>
      <c r="CG144" s="315"/>
      <c r="CH144" s="315"/>
      <c r="CI144" s="20">
        <v>0</v>
      </c>
      <c r="CJ144" s="19"/>
      <c r="CK144" s="20"/>
      <c r="CL144" s="315"/>
      <c r="CM144" s="315"/>
      <c r="CN144" s="20">
        <v>0</v>
      </c>
      <c r="CO144" s="19"/>
      <c r="CP144" s="20"/>
      <c r="CQ144" s="315"/>
      <c r="CR144" s="315"/>
      <c r="CS144" s="20">
        <v>0</v>
      </c>
      <c r="CT144" s="19"/>
      <c r="CU144" s="20"/>
      <c r="CV144" s="315"/>
      <c r="CW144" s="315"/>
      <c r="CX144" s="20">
        <v>0</v>
      </c>
      <c r="CY144" s="19"/>
      <c r="CZ144" s="20"/>
      <c r="DA144" s="315"/>
      <c r="DB144" s="315"/>
      <c r="DC144" s="20">
        <v>0</v>
      </c>
      <c r="DD144" s="19"/>
      <c r="DE144" s="20"/>
      <c r="DF144" s="315"/>
      <c r="DG144" s="315"/>
      <c r="DH144" s="20">
        <v>0</v>
      </c>
      <c r="DI144" s="19"/>
      <c r="DJ144" s="20"/>
      <c r="DK144" s="315"/>
      <c r="DL144" s="315"/>
      <c r="DM144" s="20">
        <v>0</v>
      </c>
      <c r="DN144" s="19"/>
      <c r="DO144" s="20"/>
      <c r="DP144" s="315"/>
      <c r="DQ144" s="315"/>
      <c r="DR144" s="20">
        <v>0</v>
      </c>
      <c r="DS144" s="19"/>
      <c r="DT144" s="20"/>
      <c r="DU144" s="315"/>
      <c r="DV144" s="315"/>
      <c r="DW144" s="20">
        <v>0</v>
      </c>
      <c r="DX144" s="19"/>
      <c r="DY144" s="20"/>
      <c r="DZ144" s="315"/>
      <c r="EA144" s="315"/>
      <c r="EB144" s="20">
        <v>0</v>
      </c>
      <c r="EC144" s="19"/>
      <c r="ED144" s="20"/>
      <c r="EE144" s="315"/>
      <c r="EF144" s="315"/>
      <c r="EG144" s="20">
        <v>0</v>
      </c>
      <c r="EH144" s="19"/>
      <c r="EI144" s="20"/>
      <c r="EJ144" s="315"/>
      <c r="EK144" s="315"/>
      <c r="EL144" s="20">
        <v>0</v>
      </c>
      <c r="EM144" s="19"/>
      <c r="EN144" s="20"/>
      <c r="EO144" s="151"/>
    </row>
    <row r="145" spans="4:145" ht="12.75" hidden="1" customHeight="1" x14ac:dyDescent="0.3">
      <c r="D145" s="151" t="s">
        <v>436</v>
      </c>
      <c r="E145" s="402"/>
      <c r="F145" s="419"/>
      <c r="G145" s="6">
        <v>0</v>
      </c>
      <c r="H145" s="5"/>
      <c r="I145" s="20"/>
      <c r="J145" s="315"/>
      <c r="K145" s="483"/>
      <c r="L145" s="6">
        <v>0</v>
      </c>
      <c r="M145" s="5"/>
      <c r="N145" s="20"/>
      <c r="O145" s="315"/>
      <c r="P145" s="483"/>
      <c r="Q145" s="6">
        <v>0</v>
      </c>
      <c r="R145" s="5"/>
      <c r="S145" s="20"/>
      <c r="T145" s="315"/>
      <c r="U145" s="483"/>
      <c r="V145" s="6">
        <v>0</v>
      </c>
      <c r="W145" s="5"/>
      <c r="X145" s="20"/>
      <c r="Y145" s="315"/>
      <c r="Z145" s="483"/>
      <c r="AA145" s="6">
        <v>0</v>
      </c>
      <c r="AB145" s="5"/>
      <c r="AC145" s="20"/>
      <c r="AD145" s="315"/>
      <c r="AE145" s="483"/>
      <c r="AF145" s="6">
        <v>0</v>
      </c>
      <c r="AG145" s="5"/>
      <c r="AH145" s="20"/>
      <c r="AI145" s="315"/>
      <c r="AJ145" s="483"/>
      <c r="AK145" s="6">
        <v>0</v>
      </c>
      <c r="AL145" s="5"/>
      <c r="AM145" s="20"/>
      <c r="AN145" s="315"/>
      <c r="AO145" s="483"/>
      <c r="AP145" s="6">
        <v>0</v>
      </c>
      <c r="AQ145" s="5"/>
      <c r="AR145" s="20"/>
      <c r="AS145" s="315"/>
      <c r="AT145" s="483"/>
      <c r="AU145" s="6">
        <v>0</v>
      </c>
      <c r="AV145" s="5"/>
      <c r="AW145" s="20"/>
      <c r="AX145" s="315"/>
      <c r="AY145" s="483"/>
      <c r="AZ145" s="6">
        <v>0</v>
      </c>
      <c r="BA145" s="5"/>
      <c r="BB145" s="20"/>
      <c r="BC145" s="315"/>
      <c r="BD145" s="483"/>
      <c r="BE145" s="6">
        <v>0</v>
      </c>
      <c r="BF145" s="5"/>
      <c r="BG145" s="20"/>
      <c r="BH145" s="315"/>
      <c r="BI145" s="483"/>
      <c r="BJ145" s="6">
        <v>0</v>
      </c>
      <c r="BK145" s="5"/>
      <c r="BL145" s="20"/>
      <c r="BM145" s="315"/>
      <c r="BN145" s="483"/>
      <c r="BO145" s="6">
        <v>0</v>
      </c>
      <c r="BP145" s="5"/>
      <c r="BQ145" s="20"/>
      <c r="BR145" s="315"/>
      <c r="BS145" s="483"/>
      <c r="BT145" s="6">
        <v>0</v>
      </c>
      <c r="BU145" s="5"/>
      <c r="BV145" s="20"/>
      <c r="BW145" s="315"/>
      <c r="BX145" s="483"/>
      <c r="BY145" s="6">
        <v>0</v>
      </c>
      <c r="BZ145" s="5"/>
      <c r="CA145" s="20"/>
      <c r="CB145" s="315"/>
      <c r="CC145" s="483"/>
      <c r="CD145" s="6">
        <v>0</v>
      </c>
      <c r="CE145" s="5"/>
      <c r="CF145" s="20"/>
      <c r="CG145" s="315"/>
      <c r="CH145" s="483"/>
      <c r="CI145" s="6">
        <v>0</v>
      </c>
      <c r="CJ145" s="5"/>
      <c r="CK145" s="20"/>
      <c r="CL145" s="315"/>
      <c r="CM145" s="483"/>
      <c r="CN145" s="6">
        <v>0</v>
      </c>
      <c r="CO145" s="5"/>
      <c r="CP145" s="20"/>
      <c r="CQ145" s="315"/>
      <c r="CR145" s="483"/>
      <c r="CS145" s="6">
        <v>0</v>
      </c>
      <c r="CT145" s="5"/>
      <c r="CU145" s="20"/>
      <c r="CV145" s="315"/>
      <c r="CW145" s="483"/>
      <c r="CX145" s="6">
        <v>0</v>
      </c>
      <c r="CY145" s="5"/>
      <c r="CZ145" s="20"/>
      <c r="DA145" s="315"/>
      <c r="DB145" s="483"/>
      <c r="DC145" s="6">
        <v>0</v>
      </c>
      <c r="DD145" s="5"/>
      <c r="DE145" s="20"/>
      <c r="DF145" s="315"/>
      <c r="DG145" s="483"/>
      <c r="DH145" s="6">
        <v>0</v>
      </c>
      <c r="DI145" s="5"/>
      <c r="DJ145" s="20"/>
      <c r="DK145" s="315"/>
      <c r="DL145" s="483"/>
      <c r="DM145" s="6">
        <v>0</v>
      </c>
      <c r="DN145" s="5"/>
      <c r="DO145" s="20"/>
      <c r="DP145" s="315"/>
      <c r="DQ145" s="483"/>
      <c r="DR145" s="6">
        <v>0</v>
      </c>
      <c r="DS145" s="5"/>
      <c r="DT145" s="20"/>
      <c r="DU145" s="315"/>
      <c r="DV145" s="483"/>
      <c r="DW145" s="6">
        <v>0</v>
      </c>
      <c r="DX145" s="5"/>
      <c r="DY145" s="20"/>
      <c r="DZ145" s="315"/>
      <c r="EA145" s="483"/>
      <c r="EB145" s="6">
        <v>0</v>
      </c>
      <c r="EC145" s="5"/>
      <c r="ED145" s="20"/>
      <c r="EE145" s="315"/>
      <c r="EF145" s="483"/>
      <c r="EG145" s="6">
        <v>0</v>
      </c>
      <c r="EH145" s="5"/>
      <c r="EI145" s="20"/>
      <c r="EJ145" s="315"/>
      <c r="EK145" s="483"/>
      <c r="EL145" s="6">
        <v>0</v>
      </c>
      <c r="EM145" s="5"/>
      <c r="EN145" s="20"/>
      <c r="EO145" s="151"/>
    </row>
    <row r="146" spans="4:145" ht="12.75" hidden="1" customHeight="1" x14ac:dyDescent="0.3">
      <c r="D146" s="151"/>
      <c r="E146" s="402"/>
      <c r="G146" s="20"/>
      <c r="H146" s="20"/>
      <c r="I146" s="20"/>
      <c r="J146" s="315"/>
      <c r="K146" s="20"/>
      <c r="L146" s="20"/>
      <c r="M146" s="20"/>
      <c r="N146" s="20"/>
      <c r="O146" s="315"/>
      <c r="P146" s="20"/>
      <c r="Q146" s="20"/>
      <c r="R146" s="20"/>
      <c r="S146" s="20"/>
      <c r="T146" s="315"/>
      <c r="U146" s="20"/>
      <c r="V146" s="20"/>
      <c r="W146" s="20"/>
      <c r="X146" s="20"/>
      <c r="Y146" s="315"/>
      <c r="Z146" s="20"/>
      <c r="AA146" s="20"/>
      <c r="AB146" s="20"/>
      <c r="AC146" s="20"/>
      <c r="AD146" s="315"/>
      <c r="AE146" s="20"/>
      <c r="AF146" s="20"/>
      <c r="AG146" s="20"/>
      <c r="AH146" s="20"/>
      <c r="AI146" s="315"/>
      <c r="AJ146" s="20"/>
      <c r="AK146" s="20"/>
      <c r="AL146" s="20"/>
      <c r="AM146" s="20"/>
      <c r="AN146" s="315"/>
      <c r="AO146" s="20"/>
      <c r="AP146" s="20"/>
      <c r="AQ146" s="20"/>
      <c r="AR146" s="20"/>
      <c r="AS146" s="315"/>
      <c r="AT146" s="20"/>
      <c r="AU146" s="20"/>
      <c r="AV146" s="20"/>
      <c r="AW146" s="20"/>
      <c r="AX146" s="315"/>
      <c r="AY146" s="20"/>
      <c r="AZ146" s="20"/>
      <c r="BA146" s="20"/>
      <c r="BB146" s="20"/>
      <c r="BC146" s="315"/>
      <c r="BD146" s="20"/>
      <c r="BE146" s="20"/>
      <c r="BF146" s="20"/>
      <c r="BG146" s="20"/>
      <c r="BH146" s="315"/>
      <c r="BI146" s="20"/>
      <c r="BJ146" s="20"/>
      <c r="BK146" s="20"/>
      <c r="BL146" s="20"/>
      <c r="BM146" s="315"/>
      <c r="BN146" s="20"/>
      <c r="BO146" s="20"/>
      <c r="BP146" s="20"/>
      <c r="BQ146" s="20"/>
      <c r="BR146" s="315"/>
      <c r="BS146" s="20"/>
      <c r="BT146" s="20"/>
      <c r="BU146" s="20"/>
      <c r="BV146" s="20"/>
      <c r="BW146" s="315"/>
      <c r="BX146" s="20"/>
      <c r="BY146" s="20"/>
      <c r="BZ146" s="20"/>
      <c r="CA146" s="20"/>
      <c r="CB146" s="315"/>
      <c r="CC146" s="20"/>
      <c r="CD146" s="20"/>
      <c r="CE146" s="20"/>
      <c r="CF146" s="20"/>
      <c r="CG146" s="315"/>
      <c r="CH146" s="20"/>
      <c r="CI146" s="20"/>
      <c r="CJ146" s="20"/>
      <c r="CK146" s="20"/>
      <c r="CL146" s="315"/>
      <c r="CM146" s="20"/>
      <c r="CN146" s="20"/>
      <c r="CO146" s="20"/>
      <c r="CP146" s="20"/>
      <c r="CQ146" s="315"/>
      <c r="CR146" s="20"/>
      <c r="CS146" s="20"/>
      <c r="CT146" s="20"/>
      <c r="CU146" s="20"/>
      <c r="CV146" s="315"/>
      <c r="CW146" s="20"/>
      <c r="CX146" s="20"/>
      <c r="CY146" s="20"/>
      <c r="CZ146" s="20"/>
      <c r="DA146" s="315"/>
      <c r="DB146" s="20"/>
      <c r="DC146" s="20"/>
      <c r="DD146" s="20"/>
      <c r="DE146" s="20"/>
      <c r="DF146" s="315"/>
      <c r="DG146" s="20"/>
      <c r="DH146" s="20"/>
      <c r="DI146" s="20"/>
      <c r="DJ146" s="20"/>
      <c r="DK146" s="315"/>
      <c r="DL146" s="20"/>
      <c r="DM146" s="20"/>
      <c r="DN146" s="20"/>
      <c r="DO146" s="20"/>
      <c r="DP146" s="315"/>
      <c r="DQ146" s="20"/>
      <c r="DR146" s="20"/>
      <c r="DS146" s="20"/>
      <c r="DT146" s="20"/>
      <c r="DU146" s="315"/>
      <c r="DV146" s="20"/>
      <c r="DW146" s="20"/>
      <c r="DX146" s="20"/>
      <c r="DY146" s="20"/>
      <c r="DZ146" s="315"/>
      <c r="EA146" s="20"/>
      <c r="EB146" s="20"/>
      <c r="EC146" s="20"/>
      <c r="ED146" s="20"/>
      <c r="EE146" s="315"/>
      <c r="EF146" s="20"/>
      <c r="EG146" s="20"/>
      <c r="EH146" s="20"/>
      <c r="EI146" s="20"/>
      <c r="EJ146" s="315"/>
      <c r="EK146" s="20"/>
      <c r="EL146" s="20"/>
      <c r="EM146" s="20"/>
      <c r="EN146" s="20"/>
      <c r="EO146" s="151"/>
    </row>
    <row r="147" spans="4:145" ht="12.75" hidden="1" customHeight="1" x14ac:dyDescent="0.3">
      <c r="D147" s="151" t="s">
        <v>569</v>
      </c>
      <c r="E147" s="402"/>
      <c r="G147" s="20">
        <v>0</v>
      </c>
      <c r="H147" s="20"/>
      <c r="I147" s="20"/>
      <c r="J147" s="315"/>
      <c r="K147" s="20"/>
      <c r="L147" s="20">
        <v>0</v>
      </c>
      <c r="M147" s="20"/>
      <c r="N147" s="20"/>
      <c r="O147" s="315"/>
      <c r="P147" s="20"/>
      <c r="Q147" s="20">
        <v>0</v>
      </c>
      <c r="R147" s="20"/>
      <c r="S147" s="20"/>
      <c r="T147" s="315"/>
      <c r="U147" s="20"/>
      <c r="V147" s="20">
        <v>0</v>
      </c>
      <c r="W147" s="20"/>
      <c r="X147" s="20"/>
      <c r="Y147" s="315"/>
      <c r="Z147" s="20"/>
      <c r="AA147" s="20">
        <v>0</v>
      </c>
      <c r="AB147" s="20"/>
      <c r="AC147" s="20"/>
      <c r="AD147" s="315"/>
      <c r="AE147" s="20"/>
      <c r="AF147" s="20">
        <v>0</v>
      </c>
      <c r="AG147" s="20"/>
      <c r="AH147" s="20"/>
      <c r="AI147" s="315"/>
      <c r="AJ147" s="20"/>
      <c r="AK147" s="20">
        <v>0</v>
      </c>
      <c r="AL147" s="20"/>
      <c r="AM147" s="20"/>
      <c r="AN147" s="315"/>
      <c r="AO147" s="20"/>
      <c r="AP147" s="20">
        <v>0</v>
      </c>
      <c r="AQ147" s="20"/>
      <c r="AR147" s="20"/>
      <c r="AS147" s="315"/>
      <c r="AT147" s="20"/>
      <c r="AU147" s="20">
        <v>0</v>
      </c>
      <c r="AV147" s="20"/>
      <c r="AW147" s="20"/>
      <c r="AX147" s="315"/>
      <c r="AY147" s="20"/>
      <c r="AZ147" s="20">
        <v>0</v>
      </c>
      <c r="BA147" s="20"/>
      <c r="BB147" s="20"/>
      <c r="BC147" s="315"/>
      <c r="BD147" s="20"/>
      <c r="BE147" s="20">
        <v>0</v>
      </c>
      <c r="BF147" s="20"/>
      <c r="BG147" s="20"/>
      <c r="BH147" s="315"/>
      <c r="BI147" s="20"/>
      <c r="BJ147" s="20">
        <v>0</v>
      </c>
      <c r="BK147" s="20"/>
      <c r="BL147" s="20"/>
      <c r="BM147" s="315"/>
      <c r="BN147" s="20"/>
      <c r="BO147" s="20">
        <v>0</v>
      </c>
      <c r="BP147" s="20"/>
      <c r="BQ147" s="20"/>
      <c r="BR147" s="315"/>
      <c r="BS147" s="20"/>
      <c r="BT147" s="20">
        <v>0</v>
      </c>
      <c r="BU147" s="20"/>
      <c r="BV147" s="20"/>
      <c r="BW147" s="315"/>
      <c r="BX147" s="20"/>
      <c r="BY147" s="20">
        <v>0</v>
      </c>
      <c r="BZ147" s="20"/>
      <c r="CA147" s="20"/>
      <c r="CB147" s="315"/>
      <c r="CC147" s="20"/>
      <c r="CD147" s="20">
        <v>0</v>
      </c>
      <c r="CE147" s="20"/>
      <c r="CF147" s="20"/>
      <c r="CG147" s="315"/>
      <c r="CH147" s="20"/>
      <c r="CI147" s="20">
        <v>0</v>
      </c>
      <c r="CJ147" s="20"/>
      <c r="CK147" s="20"/>
      <c r="CL147" s="315"/>
      <c r="CM147" s="20"/>
      <c r="CN147" s="20">
        <v>0</v>
      </c>
      <c r="CO147" s="20"/>
      <c r="CP147" s="20"/>
      <c r="CQ147" s="315"/>
      <c r="CR147" s="20"/>
      <c r="CS147" s="20">
        <v>0</v>
      </c>
      <c r="CT147" s="20"/>
      <c r="CU147" s="20"/>
      <c r="CV147" s="315"/>
      <c r="CW147" s="20"/>
      <c r="CX147" s="20">
        <v>0</v>
      </c>
      <c r="CY147" s="20"/>
      <c r="CZ147" s="20"/>
      <c r="DA147" s="315"/>
      <c r="DB147" s="20"/>
      <c r="DC147" s="20">
        <v>0</v>
      </c>
      <c r="DD147" s="20"/>
      <c r="DE147" s="20"/>
      <c r="DF147" s="315"/>
      <c r="DG147" s="20"/>
      <c r="DH147" s="20">
        <v>0</v>
      </c>
      <c r="DI147" s="20"/>
      <c r="DJ147" s="20"/>
      <c r="DK147" s="315"/>
      <c r="DL147" s="20"/>
      <c r="DM147" s="20">
        <v>0</v>
      </c>
      <c r="DN147" s="20"/>
      <c r="DO147" s="20"/>
      <c r="DP147" s="315"/>
      <c r="DQ147" s="20"/>
      <c r="DR147" s="20">
        <v>0</v>
      </c>
      <c r="DS147" s="20"/>
      <c r="DT147" s="20"/>
      <c r="DU147" s="315"/>
      <c r="DV147" s="20"/>
      <c r="DW147" s="20">
        <v>0</v>
      </c>
      <c r="DX147" s="20"/>
      <c r="DY147" s="20"/>
      <c r="DZ147" s="315"/>
      <c r="EA147" s="20"/>
      <c r="EB147" s="20">
        <v>0</v>
      </c>
      <c r="EC147" s="20"/>
      <c r="ED147" s="20"/>
      <c r="EE147" s="315"/>
      <c r="EF147" s="20"/>
      <c r="EG147" s="20">
        <v>0</v>
      </c>
      <c r="EH147" s="20"/>
      <c r="EI147" s="20"/>
      <c r="EJ147" s="315"/>
      <c r="EK147" s="20"/>
      <c r="EL147" s="20">
        <v>0</v>
      </c>
      <c r="EM147" s="20"/>
      <c r="EN147" s="20"/>
      <c r="EO147" s="151"/>
    </row>
    <row r="148" spans="4:145" ht="12.75" hidden="1" customHeight="1" x14ac:dyDescent="0.3">
      <c r="D148" s="151" t="s">
        <v>416</v>
      </c>
      <c r="E148" s="402"/>
      <c r="F148" s="406"/>
      <c r="G148" s="474">
        <v>0</v>
      </c>
      <c r="H148" s="475"/>
      <c r="I148" s="20"/>
      <c r="J148" s="315"/>
      <c r="K148" s="476"/>
      <c r="L148" s="474">
        <v>0</v>
      </c>
      <c r="M148" s="475"/>
      <c r="N148" s="20"/>
      <c r="O148" s="315"/>
      <c r="P148" s="476"/>
      <c r="Q148" s="474">
        <v>0</v>
      </c>
      <c r="R148" s="475"/>
      <c r="S148" s="20"/>
      <c r="T148" s="315"/>
      <c r="U148" s="476"/>
      <c r="V148" s="474">
        <v>0</v>
      </c>
      <c r="W148" s="475"/>
      <c r="X148" s="20"/>
      <c r="Y148" s="315"/>
      <c r="Z148" s="476"/>
      <c r="AA148" s="474">
        <v>0</v>
      </c>
      <c r="AB148" s="475"/>
      <c r="AC148" s="20"/>
      <c r="AD148" s="315"/>
      <c r="AE148" s="476"/>
      <c r="AF148" s="474">
        <v>0</v>
      </c>
      <c r="AG148" s="475"/>
      <c r="AH148" s="20"/>
      <c r="AI148" s="315"/>
      <c r="AJ148" s="476"/>
      <c r="AK148" s="474">
        <v>0</v>
      </c>
      <c r="AL148" s="475"/>
      <c r="AM148" s="20"/>
      <c r="AN148" s="315"/>
      <c r="AO148" s="476"/>
      <c r="AP148" s="474">
        <v>0</v>
      </c>
      <c r="AQ148" s="475"/>
      <c r="AR148" s="20"/>
      <c r="AS148" s="315"/>
      <c r="AT148" s="476"/>
      <c r="AU148" s="474">
        <v>0</v>
      </c>
      <c r="AV148" s="475"/>
      <c r="AW148" s="20"/>
      <c r="AX148" s="315"/>
      <c r="AY148" s="476"/>
      <c r="AZ148" s="474">
        <v>0</v>
      </c>
      <c r="BA148" s="475"/>
      <c r="BB148" s="20"/>
      <c r="BC148" s="315"/>
      <c r="BD148" s="476"/>
      <c r="BE148" s="474">
        <v>0</v>
      </c>
      <c r="BF148" s="475"/>
      <c r="BG148" s="20"/>
      <c r="BH148" s="315"/>
      <c r="BI148" s="476"/>
      <c r="BJ148" s="474">
        <v>0</v>
      </c>
      <c r="BK148" s="475"/>
      <c r="BL148" s="20"/>
      <c r="BM148" s="315"/>
      <c r="BN148" s="476"/>
      <c r="BO148" s="474">
        <v>0</v>
      </c>
      <c r="BP148" s="475"/>
      <c r="BQ148" s="20"/>
      <c r="BR148" s="315"/>
      <c r="BS148" s="476"/>
      <c r="BT148" s="474">
        <v>0</v>
      </c>
      <c r="BU148" s="475"/>
      <c r="BV148" s="20"/>
      <c r="BW148" s="315"/>
      <c r="BX148" s="476"/>
      <c r="BY148" s="474">
        <v>0</v>
      </c>
      <c r="BZ148" s="475"/>
      <c r="CA148" s="20"/>
      <c r="CB148" s="315"/>
      <c r="CC148" s="476"/>
      <c r="CD148" s="474">
        <v>0</v>
      </c>
      <c r="CE148" s="475"/>
      <c r="CF148" s="20"/>
      <c r="CG148" s="315"/>
      <c r="CH148" s="476"/>
      <c r="CI148" s="474">
        <v>0</v>
      </c>
      <c r="CJ148" s="475"/>
      <c r="CK148" s="20"/>
      <c r="CL148" s="315"/>
      <c r="CM148" s="476"/>
      <c r="CN148" s="474">
        <v>0</v>
      </c>
      <c r="CO148" s="475"/>
      <c r="CP148" s="20"/>
      <c r="CQ148" s="315"/>
      <c r="CR148" s="476"/>
      <c r="CS148" s="474">
        <v>0</v>
      </c>
      <c r="CT148" s="475"/>
      <c r="CU148" s="20"/>
      <c r="CV148" s="315"/>
      <c r="CW148" s="476"/>
      <c r="CX148" s="474">
        <v>0</v>
      </c>
      <c r="CY148" s="475"/>
      <c r="CZ148" s="20"/>
      <c r="DA148" s="315"/>
      <c r="DB148" s="476"/>
      <c r="DC148" s="474">
        <v>0</v>
      </c>
      <c r="DD148" s="475"/>
      <c r="DE148" s="20"/>
      <c r="DF148" s="315"/>
      <c r="DG148" s="476"/>
      <c r="DH148" s="474">
        <v>0</v>
      </c>
      <c r="DI148" s="475"/>
      <c r="DJ148" s="20"/>
      <c r="DK148" s="315"/>
      <c r="DL148" s="476"/>
      <c r="DM148" s="474">
        <v>0</v>
      </c>
      <c r="DN148" s="475"/>
      <c r="DO148" s="20"/>
      <c r="DP148" s="315"/>
      <c r="DQ148" s="476"/>
      <c r="DR148" s="474">
        <v>0</v>
      </c>
      <c r="DS148" s="475"/>
      <c r="DT148" s="20"/>
      <c r="DU148" s="315"/>
      <c r="DV148" s="476"/>
      <c r="DW148" s="474">
        <v>0</v>
      </c>
      <c r="DX148" s="475"/>
      <c r="DY148" s="20"/>
      <c r="DZ148" s="315"/>
      <c r="EA148" s="476"/>
      <c r="EB148" s="474">
        <v>0</v>
      </c>
      <c r="EC148" s="475"/>
      <c r="ED148" s="20"/>
      <c r="EE148" s="315"/>
      <c r="EF148" s="476"/>
      <c r="EG148" s="474">
        <v>0</v>
      </c>
      <c r="EH148" s="475"/>
      <c r="EI148" s="20"/>
      <c r="EJ148" s="315"/>
      <c r="EK148" s="476"/>
      <c r="EL148" s="474">
        <v>0</v>
      </c>
      <c r="EM148" s="475"/>
      <c r="EN148" s="20"/>
      <c r="EO148" s="151"/>
    </row>
    <row r="149" spans="4:145" ht="12.75" hidden="1" customHeight="1" x14ac:dyDescent="0.3">
      <c r="D149" s="151" t="s">
        <v>419</v>
      </c>
      <c r="E149" s="402"/>
      <c r="F149" s="402"/>
      <c r="G149" s="20">
        <v>0</v>
      </c>
      <c r="H149" s="19"/>
      <c r="I149" s="20"/>
      <c r="J149" s="315"/>
      <c r="K149" s="315"/>
      <c r="L149" s="20">
        <v>0</v>
      </c>
      <c r="M149" s="19"/>
      <c r="N149" s="20"/>
      <c r="O149" s="315"/>
      <c r="P149" s="315"/>
      <c r="Q149" s="20">
        <v>0</v>
      </c>
      <c r="R149" s="19"/>
      <c r="S149" s="20"/>
      <c r="T149" s="315"/>
      <c r="U149" s="315"/>
      <c r="V149" s="20">
        <v>0</v>
      </c>
      <c r="W149" s="19"/>
      <c r="X149" s="20"/>
      <c r="Y149" s="315"/>
      <c r="Z149" s="315"/>
      <c r="AA149" s="20">
        <v>0</v>
      </c>
      <c r="AB149" s="19"/>
      <c r="AC149" s="20"/>
      <c r="AD149" s="315"/>
      <c r="AE149" s="315"/>
      <c r="AF149" s="20">
        <v>0</v>
      </c>
      <c r="AG149" s="19"/>
      <c r="AH149" s="20"/>
      <c r="AI149" s="315"/>
      <c r="AJ149" s="315"/>
      <c r="AK149" s="20">
        <v>0</v>
      </c>
      <c r="AL149" s="19"/>
      <c r="AM149" s="20"/>
      <c r="AN149" s="315"/>
      <c r="AO149" s="315"/>
      <c r="AP149" s="20">
        <v>0</v>
      </c>
      <c r="AQ149" s="19"/>
      <c r="AR149" s="20"/>
      <c r="AS149" s="315"/>
      <c r="AT149" s="315"/>
      <c r="AU149" s="20">
        <v>0</v>
      </c>
      <c r="AV149" s="19"/>
      <c r="AW149" s="20"/>
      <c r="AX149" s="315"/>
      <c r="AY149" s="315"/>
      <c r="AZ149" s="20">
        <v>0</v>
      </c>
      <c r="BA149" s="19"/>
      <c r="BB149" s="20"/>
      <c r="BC149" s="315"/>
      <c r="BD149" s="315"/>
      <c r="BE149" s="20">
        <v>0</v>
      </c>
      <c r="BF149" s="19"/>
      <c r="BG149" s="20"/>
      <c r="BH149" s="315"/>
      <c r="BI149" s="315"/>
      <c r="BJ149" s="20">
        <v>0</v>
      </c>
      <c r="BK149" s="19"/>
      <c r="BL149" s="20"/>
      <c r="BM149" s="315"/>
      <c r="BN149" s="315"/>
      <c r="BO149" s="20">
        <v>0</v>
      </c>
      <c r="BP149" s="19"/>
      <c r="BQ149" s="20"/>
      <c r="BR149" s="315"/>
      <c r="BS149" s="315"/>
      <c r="BT149" s="20">
        <v>0</v>
      </c>
      <c r="BU149" s="19"/>
      <c r="BV149" s="20"/>
      <c r="BW149" s="315"/>
      <c r="BX149" s="315"/>
      <c r="BY149" s="20">
        <v>0</v>
      </c>
      <c r="BZ149" s="19"/>
      <c r="CA149" s="20"/>
      <c r="CB149" s="315"/>
      <c r="CC149" s="315"/>
      <c r="CD149" s="20">
        <v>0</v>
      </c>
      <c r="CE149" s="19"/>
      <c r="CF149" s="20"/>
      <c r="CG149" s="315"/>
      <c r="CH149" s="315"/>
      <c r="CI149" s="20">
        <v>0</v>
      </c>
      <c r="CJ149" s="19"/>
      <c r="CK149" s="20"/>
      <c r="CL149" s="315"/>
      <c r="CM149" s="315"/>
      <c r="CN149" s="20">
        <v>0</v>
      </c>
      <c r="CO149" s="19"/>
      <c r="CP149" s="20"/>
      <c r="CQ149" s="315"/>
      <c r="CR149" s="315"/>
      <c r="CS149" s="20">
        <v>0</v>
      </c>
      <c r="CT149" s="19"/>
      <c r="CU149" s="20"/>
      <c r="CV149" s="315"/>
      <c r="CW149" s="315"/>
      <c r="CX149" s="20">
        <v>0</v>
      </c>
      <c r="CY149" s="19"/>
      <c r="CZ149" s="20"/>
      <c r="DA149" s="315"/>
      <c r="DB149" s="315"/>
      <c r="DC149" s="20">
        <v>0</v>
      </c>
      <c r="DD149" s="19"/>
      <c r="DE149" s="20"/>
      <c r="DF149" s="315"/>
      <c r="DG149" s="315"/>
      <c r="DH149" s="20">
        <v>0</v>
      </c>
      <c r="DI149" s="19"/>
      <c r="DJ149" s="20"/>
      <c r="DK149" s="315"/>
      <c r="DL149" s="315"/>
      <c r="DM149" s="20">
        <v>0</v>
      </c>
      <c r="DN149" s="19"/>
      <c r="DO149" s="20"/>
      <c r="DP149" s="315"/>
      <c r="DQ149" s="315"/>
      <c r="DR149" s="20">
        <v>0</v>
      </c>
      <c r="DS149" s="19"/>
      <c r="DT149" s="20"/>
      <c r="DU149" s="315"/>
      <c r="DV149" s="315"/>
      <c r="DW149" s="20">
        <v>0</v>
      </c>
      <c r="DX149" s="19"/>
      <c r="DY149" s="20"/>
      <c r="DZ149" s="315"/>
      <c r="EA149" s="315"/>
      <c r="EB149" s="20">
        <v>0</v>
      </c>
      <c r="EC149" s="19"/>
      <c r="ED149" s="20"/>
      <c r="EE149" s="315"/>
      <c r="EF149" s="315"/>
      <c r="EG149" s="20">
        <v>0</v>
      </c>
      <c r="EH149" s="19"/>
      <c r="EI149" s="20"/>
      <c r="EJ149" s="315"/>
      <c r="EK149" s="315"/>
      <c r="EL149" s="20">
        <v>0</v>
      </c>
      <c r="EM149" s="19"/>
      <c r="EN149" s="20"/>
      <c r="EO149" s="151"/>
    </row>
    <row r="150" spans="4:145" ht="12.75" hidden="1" customHeight="1" x14ac:dyDescent="0.3">
      <c r="D150" s="151" t="s">
        <v>436</v>
      </c>
      <c r="E150" s="402"/>
      <c r="F150" s="419"/>
      <c r="G150" s="6">
        <v>0</v>
      </c>
      <c r="H150" s="5"/>
      <c r="I150" s="20"/>
      <c r="J150" s="315"/>
      <c r="K150" s="483"/>
      <c r="L150" s="6">
        <v>0</v>
      </c>
      <c r="M150" s="5"/>
      <c r="N150" s="20"/>
      <c r="O150" s="315"/>
      <c r="P150" s="483"/>
      <c r="Q150" s="6">
        <v>0</v>
      </c>
      <c r="R150" s="5"/>
      <c r="S150" s="20"/>
      <c r="T150" s="315"/>
      <c r="U150" s="483"/>
      <c r="V150" s="6">
        <v>0</v>
      </c>
      <c r="W150" s="5"/>
      <c r="X150" s="20"/>
      <c r="Y150" s="315"/>
      <c r="Z150" s="483"/>
      <c r="AA150" s="6">
        <v>0</v>
      </c>
      <c r="AB150" s="5"/>
      <c r="AC150" s="20"/>
      <c r="AD150" s="315"/>
      <c r="AE150" s="483"/>
      <c r="AF150" s="6">
        <v>0</v>
      </c>
      <c r="AG150" s="5"/>
      <c r="AH150" s="20"/>
      <c r="AI150" s="315"/>
      <c r="AJ150" s="483"/>
      <c r="AK150" s="6">
        <v>0</v>
      </c>
      <c r="AL150" s="5"/>
      <c r="AM150" s="20"/>
      <c r="AN150" s="315"/>
      <c r="AO150" s="483"/>
      <c r="AP150" s="6">
        <v>0</v>
      </c>
      <c r="AQ150" s="5"/>
      <c r="AR150" s="20"/>
      <c r="AS150" s="315"/>
      <c r="AT150" s="483"/>
      <c r="AU150" s="6">
        <v>0</v>
      </c>
      <c r="AV150" s="5"/>
      <c r="AW150" s="20"/>
      <c r="AX150" s="315"/>
      <c r="AY150" s="483"/>
      <c r="AZ150" s="6">
        <v>0</v>
      </c>
      <c r="BA150" s="5"/>
      <c r="BB150" s="20"/>
      <c r="BC150" s="315"/>
      <c r="BD150" s="483"/>
      <c r="BE150" s="6">
        <v>0</v>
      </c>
      <c r="BF150" s="5"/>
      <c r="BG150" s="20"/>
      <c r="BH150" s="315"/>
      <c r="BI150" s="483"/>
      <c r="BJ150" s="6">
        <v>0</v>
      </c>
      <c r="BK150" s="5"/>
      <c r="BL150" s="20"/>
      <c r="BM150" s="315"/>
      <c r="BN150" s="483"/>
      <c r="BO150" s="6">
        <v>0</v>
      </c>
      <c r="BP150" s="5"/>
      <c r="BQ150" s="20"/>
      <c r="BR150" s="315"/>
      <c r="BS150" s="483"/>
      <c r="BT150" s="6">
        <v>0</v>
      </c>
      <c r="BU150" s="5"/>
      <c r="BV150" s="20"/>
      <c r="BW150" s="315"/>
      <c r="BX150" s="483"/>
      <c r="BY150" s="6">
        <v>0</v>
      </c>
      <c r="BZ150" s="5"/>
      <c r="CA150" s="20"/>
      <c r="CB150" s="315"/>
      <c r="CC150" s="483"/>
      <c r="CD150" s="6">
        <v>0</v>
      </c>
      <c r="CE150" s="5"/>
      <c r="CF150" s="20"/>
      <c r="CG150" s="315"/>
      <c r="CH150" s="483"/>
      <c r="CI150" s="6">
        <v>0</v>
      </c>
      <c r="CJ150" s="5"/>
      <c r="CK150" s="20"/>
      <c r="CL150" s="315"/>
      <c r="CM150" s="483"/>
      <c r="CN150" s="6">
        <v>0</v>
      </c>
      <c r="CO150" s="5"/>
      <c r="CP150" s="20"/>
      <c r="CQ150" s="315"/>
      <c r="CR150" s="483"/>
      <c r="CS150" s="6">
        <v>0</v>
      </c>
      <c r="CT150" s="5"/>
      <c r="CU150" s="20"/>
      <c r="CV150" s="315"/>
      <c r="CW150" s="483"/>
      <c r="CX150" s="6">
        <v>0</v>
      </c>
      <c r="CY150" s="5"/>
      <c r="CZ150" s="20"/>
      <c r="DA150" s="315"/>
      <c r="DB150" s="483"/>
      <c r="DC150" s="6">
        <v>0</v>
      </c>
      <c r="DD150" s="5"/>
      <c r="DE150" s="20"/>
      <c r="DF150" s="315"/>
      <c r="DG150" s="483"/>
      <c r="DH150" s="6">
        <v>0</v>
      </c>
      <c r="DI150" s="5"/>
      <c r="DJ150" s="20"/>
      <c r="DK150" s="315"/>
      <c r="DL150" s="483"/>
      <c r="DM150" s="6">
        <v>0</v>
      </c>
      <c r="DN150" s="5"/>
      <c r="DO150" s="20"/>
      <c r="DP150" s="315"/>
      <c r="DQ150" s="483"/>
      <c r="DR150" s="6">
        <v>0</v>
      </c>
      <c r="DS150" s="5"/>
      <c r="DT150" s="20"/>
      <c r="DU150" s="315"/>
      <c r="DV150" s="483"/>
      <c r="DW150" s="6">
        <v>0</v>
      </c>
      <c r="DX150" s="5"/>
      <c r="DY150" s="20"/>
      <c r="DZ150" s="315"/>
      <c r="EA150" s="483"/>
      <c r="EB150" s="6">
        <v>0</v>
      </c>
      <c r="EC150" s="5"/>
      <c r="ED150" s="20"/>
      <c r="EE150" s="315"/>
      <c r="EF150" s="483"/>
      <c r="EG150" s="6">
        <v>0</v>
      </c>
      <c r="EH150" s="5"/>
      <c r="EI150" s="20"/>
      <c r="EJ150" s="315"/>
      <c r="EK150" s="483"/>
      <c r="EL150" s="6">
        <v>0</v>
      </c>
      <c r="EM150" s="5"/>
      <c r="EN150" s="20"/>
      <c r="EO150" s="151"/>
    </row>
    <row r="151" spans="4:145" ht="12.75" hidden="1" customHeight="1" x14ac:dyDescent="0.3">
      <c r="D151" s="151"/>
      <c r="E151" s="402"/>
      <c r="G151" s="20"/>
      <c r="H151" s="20"/>
      <c r="I151" s="20"/>
      <c r="J151" s="315"/>
      <c r="K151" s="20"/>
      <c r="L151" s="20"/>
      <c r="M151" s="20"/>
      <c r="N151" s="20"/>
      <c r="O151" s="315"/>
      <c r="P151" s="20"/>
      <c r="Q151" s="20"/>
      <c r="R151" s="20"/>
      <c r="S151" s="20"/>
      <c r="T151" s="315"/>
      <c r="U151" s="20"/>
      <c r="V151" s="20"/>
      <c r="W151" s="20"/>
      <c r="X151" s="20"/>
      <c r="Y151" s="315"/>
      <c r="Z151" s="20"/>
      <c r="AA151" s="20"/>
      <c r="AB151" s="20"/>
      <c r="AC151" s="20"/>
      <c r="AD151" s="315"/>
      <c r="AE151" s="20"/>
      <c r="AF151" s="20"/>
      <c r="AG151" s="20"/>
      <c r="AH151" s="20"/>
      <c r="AI151" s="315"/>
      <c r="AJ151" s="20"/>
      <c r="AK151" s="20"/>
      <c r="AL151" s="20"/>
      <c r="AM151" s="20"/>
      <c r="AN151" s="315"/>
      <c r="AO151" s="20"/>
      <c r="AP151" s="20"/>
      <c r="AQ151" s="20"/>
      <c r="AR151" s="20"/>
      <c r="AS151" s="315"/>
      <c r="AT151" s="20"/>
      <c r="AU151" s="20"/>
      <c r="AV151" s="20"/>
      <c r="AW151" s="20"/>
      <c r="AX151" s="315"/>
      <c r="AY151" s="20"/>
      <c r="AZ151" s="20"/>
      <c r="BA151" s="20"/>
      <c r="BB151" s="20"/>
      <c r="BC151" s="315"/>
      <c r="BD151" s="20"/>
      <c r="BE151" s="20"/>
      <c r="BF151" s="20"/>
      <c r="BG151" s="20"/>
      <c r="BH151" s="315"/>
      <c r="BI151" s="20"/>
      <c r="BJ151" s="20"/>
      <c r="BK151" s="20"/>
      <c r="BL151" s="20"/>
      <c r="BM151" s="315"/>
      <c r="BN151" s="20"/>
      <c r="BO151" s="20"/>
      <c r="BP151" s="20"/>
      <c r="BQ151" s="20"/>
      <c r="BR151" s="315"/>
      <c r="BS151" s="20"/>
      <c r="BT151" s="20"/>
      <c r="BU151" s="20"/>
      <c r="BV151" s="20"/>
      <c r="BW151" s="315"/>
      <c r="BX151" s="20"/>
      <c r="BY151" s="20"/>
      <c r="BZ151" s="20"/>
      <c r="CA151" s="20"/>
      <c r="CB151" s="315"/>
      <c r="CC151" s="20"/>
      <c r="CD151" s="20"/>
      <c r="CE151" s="20"/>
      <c r="CF151" s="20"/>
      <c r="CG151" s="315"/>
      <c r="CH151" s="20"/>
      <c r="CI151" s="20"/>
      <c r="CJ151" s="20"/>
      <c r="CK151" s="20"/>
      <c r="CL151" s="315"/>
      <c r="CM151" s="20"/>
      <c r="CN151" s="20"/>
      <c r="CO151" s="20"/>
      <c r="CP151" s="20"/>
      <c r="CQ151" s="315"/>
      <c r="CR151" s="20"/>
      <c r="CS151" s="20"/>
      <c r="CT151" s="20"/>
      <c r="CU151" s="20"/>
      <c r="CV151" s="315"/>
      <c r="CW151" s="20"/>
      <c r="CX151" s="20"/>
      <c r="CY151" s="20"/>
      <c r="CZ151" s="20"/>
      <c r="DA151" s="315"/>
      <c r="DB151" s="20"/>
      <c r="DC151" s="20"/>
      <c r="DD151" s="20"/>
      <c r="DE151" s="20"/>
      <c r="DF151" s="315"/>
      <c r="DG151" s="20"/>
      <c r="DH151" s="20"/>
      <c r="DI151" s="20"/>
      <c r="DJ151" s="20"/>
      <c r="DK151" s="315"/>
      <c r="DL151" s="20"/>
      <c r="DM151" s="20"/>
      <c r="DN151" s="20"/>
      <c r="DO151" s="20"/>
      <c r="DP151" s="315"/>
      <c r="DQ151" s="20"/>
      <c r="DR151" s="20"/>
      <c r="DS151" s="20"/>
      <c r="DT151" s="20"/>
      <c r="DU151" s="315"/>
      <c r="DV151" s="20"/>
      <c r="DW151" s="20"/>
      <c r="DX151" s="20"/>
      <c r="DY151" s="20"/>
      <c r="DZ151" s="315"/>
      <c r="EA151" s="20"/>
      <c r="EB151" s="20"/>
      <c r="EC151" s="20"/>
      <c r="ED151" s="20"/>
      <c r="EE151" s="315"/>
      <c r="EF151" s="20"/>
      <c r="EG151" s="20"/>
      <c r="EH151" s="20"/>
      <c r="EI151" s="20"/>
      <c r="EJ151" s="315"/>
      <c r="EK151" s="20"/>
      <c r="EL151" s="20"/>
      <c r="EM151" s="20"/>
      <c r="EN151" s="20"/>
      <c r="EO151" s="151"/>
    </row>
    <row r="152" spans="4:145" ht="12.75" hidden="1" customHeight="1" x14ac:dyDescent="0.3">
      <c r="D152" s="151" t="s">
        <v>570</v>
      </c>
      <c r="E152" s="402"/>
      <c r="G152" s="20">
        <v>0</v>
      </c>
      <c r="H152" s="20"/>
      <c r="I152" s="20"/>
      <c r="J152" s="315"/>
      <c r="K152" s="20"/>
      <c r="L152" s="20">
        <v>0</v>
      </c>
      <c r="M152" s="20"/>
      <c r="N152" s="20"/>
      <c r="O152" s="315"/>
      <c r="P152" s="20"/>
      <c r="Q152" s="20">
        <v>0</v>
      </c>
      <c r="R152" s="20"/>
      <c r="S152" s="20"/>
      <c r="T152" s="315"/>
      <c r="U152" s="20"/>
      <c r="V152" s="20">
        <v>0</v>
      </c>
      <c r="W152" s="20"/>
      <c r="X152" s="20"/>
      <c r="Y152" s="315"/>
      <c r="Z152" s="20"/>
      <c r="AA152" s="20">
        <v>0</v>
      </c>
      <c r="AB152" s="20"/>
      <c r="AC152" s="20"/>
      <c r="AD152" s="315"/>
      <c r="AE152" s="20"/>
      <c r="AF152" s="20">
        <v>0</v>
      </c>
      <c r="AG152" s="20"/>
      <c r="AH152" s="20"/>
      <c r="AI152" s="315"/>
      <c r="AJ152" s="20"/>
      <c r="AK152" s="20">
        <v>0</v>
      </c>
      <c r="AL152" s="20"/>
      <c r="AM152" s="20"/>
      <c r="AN152" s="315"/>
      <c r="AO152" s="20"/>
      <c r="AP152" s="20">
        <v>0</v>
      </c>
      <c r="AQ152" s="20"/>
      <c r="AR152" s="20"/>
      <c r="AS152" s="315"/>
      <c r="AT152" s="20"/>
      <c r="AU152" s="20">
        <v>0</v>
      </c>
      <c r="AV152" s="20"/>
      <c r="AW152" s="20"/>
      <c r="AX152" s="315"/>
      <c r="AY152" s="20"/>
      <c r="AZ152" s="20">
        <v>0</v>
      </c>
      <c r="BA152" s="20"/>
      <c r="BB152" s="20"/>
      <c r="BC152" s="315"/>
      <c r="BD152" s="20"/>
      <c r="BE152" s="20">
        <v>0</v>
      </c>
      <c r="BF152" s="20"/>
      <c r="BG152" s="20"/>
      <c r="BH152" s="315"/>
      <c r="BI152" s="20"/>
      <c r="BJ152" s="20">
        <v>0</v>
      </c>
      <c r="BK152" s="20"/>
      <c r="BL152" s="20"/>
      <c r="BM152" s="315"/>
      <c r="BN152" s="20"/>
      <c r="BO152" s="20">
        <v>0</v>
      </c>
      <c r="BP152" s="20"/>
      <c r="BQ152" s="20"/>
      <c r="BR152" s="315"/>
      <c r="BS152" s="20"/>
      <c r="BT152" s="20">
        <v>0</v>
      </c>
      <c r="BU152" s="20"/>
      <c r="BV152" s="20"/>
      <c r="BW152" s="315"/>
      <c r="BX152" s="20"/>
      <c r="BY152" s="20">
        <v>0</v>
      </c>
      <c r="BZ152" s="20"/>
      <c r="CA152" s="20"/>
      <c r="CB152" s="315"/>
      <c r="CC152" s="20"/>
      <c r="CD152" s="20">
        <v>0</v>
      </c>
      <c r="CE152" s="20"/>
      <c r="CF152" s="20"/>
      <c r="CG152" s="315"/>
      <c r="CH152" s="20"/>
      <c r="CI152" s="20">
        <v>0</v>
      </c>
      <c r="CJ152" s="20"/>
      <c r="CK152" s="20"/>
      <c r="CL152" s="315"/>
      <c r="CM152" s="20"/>
      <c r="CN152" s="20">
        <v>0</v>
      </c>
      <c r="CO152" s="20"/>
      <c r="CP152" s="20"/>
      <c r="CQ152" s="315"/>
      <c r="CR152" s="20"/>
      <c r="CS152" s="20">
        <v>0</v>
      </c>
      <c r="CT152" s="20"/>
      <c r="CU152" s="20"/>
      <c r="CV152" s="315"/>
      <c r="CW152" s="20"/>
      <c r="CX152" s="20">
        <v>0</v>
      </c>
      <c r="CY152" s="20"/>
      <c r="CZ152" s="20"/>
      <c r="DA152" s="315"/>
      <c r="DB152" s="20"/>
      <c r="DC152" s="20">
        <v>0</v>
      </c>
      <c r="DD152" s="20"/>
      <c r="DE152" s="20"/>
      <c r="DF152" s="315"/>
      <c r="DG152" s="20"/>
      <c r="DH152" s="20">
        <v>0</v>
      </c>
      <c r="DI152" s="20"/>
      <c r="DJ152" s="20"/>
      <c r="DK152" s="315"/>
      <c r="DL152" s="20"/>
      <c r="DM152" s="20">
        <v>0</v>
      </c>
      <c r="DN152" s="20"/>
      <c r="DO152" s="20"/>
      <c r="DP152" s="315"/>
      <c r="DQ152" s="20"/>
      <c r="DR152" s="20">
        <v>0</v>
      </c>
      <c r="DS152" s="20"/>
      <c r="DT152" s="20"/>
      <c r="DU152" s="315"/>
      <c r="DV152" s="20"/>
      <c r="DW152" s="20">
        <v>0</v>
      </c>
      <c r="DX152" s="20"/>
      <c r="DY152" s="20"/>
      <c r="DZ152" s="315"/>
      <c r="EA152" s="20"/>
      <c r="EB152" s="20">
        <v>0</v>
      </c>
      <c r="EC152" s="20"/>
      <c r="ED152" s="20"/>
      <c r="EE152" s="315"/>
      <c r="EF152" s="20"/>
      <c r="EG152" s="20">
        <v>0</v>
      </c>
      <c r="EH152" s="20"/>
      <c r="EI152" s="20"/>
      <c r="EJ152" s="315"/>
      <c r="EK152" s="20"/>
      <c r="EL152" s="20">
        <v>0</v>
      </c>
      <c r="EM152" s="20"/>
      <c r="EN152" s="20"/>
      <c r="EO152" s="151"/>
    </row>
    <row r="153" spans="4:145" ht="12.75" hidden="1" customHeight="1" x14ac:dyDescent="0.3">
      <c r="D153" s="151" t="s">
        <v>416</v>
      </c>
      <c r="E153" s="402"/>
      <c r="F153" s="406"/>
      <c r="G153" s="474">
        <v>0</v>
      </c>
      <c r="H153" s="475"/>
      <c r="I153" s="20"/>
      <c r="J153" s="315"/>
      <c r="K153" s="476"/>
      <c r="L153" s="474">
        <v>0</v>
      </c>
      <c r="M153" s="475"/>
      <c r="N153" s="20"/>
      <c r="O153" s="315"/>
      <c r="P153" s="476"/>
      <c r="Q153" s="474">
        <v>0</v>
      </c>
      <c r="R153" s="475"/>
      <c r="S153" s="20"/>
      <c r="T153" s="315"/>
      <c r="U153" s="476"/>
      <c r="V153" s="474">
        <v>0</v>
      </c>
      <c r="W153" s="475"/>
      <c r="X153" s="20"/>
      <c r="Y153" s="315"/>
      <c r="Z153" s="476"/>
      <c r="AA153" s="474">
        <v>0</v>
      </c>
      <c r="AB153" s="475"/>
      <c r="AC153" s="20"/>
      <c r="AD153" s="315"/>
      <c r="AE153" s="476"/>
      <c r="AF153" s="474">
        <v>0</v>
      </c>
      <c r="AG153" s="475"/>
      <c r="AH153" s="20"/>
      <c r="AI153" s="315"/>
      <c r="AJ153" s="476"/>
      <c r="AK153" s="474">
        <v>0</v>
      </c>
      <c r="AL153" s="475"/>
      <c r="AM153" s="20"/>
      <c r="AN153" s="315"/>
      <c r="AO153" s="476"/>
      <c r="AP153" s="474">
        <v>0</v>
      </c>
      <c r="AQ153" s="475"/>
      <c r="AR153" s="20"/>
      <c r="AS153" s="315"/>
      <c r="AT153" s="476"/>
      <c r="AU153" s="474">
        <v>0</v>
      </c>
      <c r="AV153" s="475"/>
      <c r="AW153" s="20"/>
      <c r="AX153" s="315"/>
      <c r="AY153" s="476"/>
      <c r="AZ153" s="474">
        <v>0</v>
      </c>
      <c r="BA153" s="475"/>
      <c r="BB153" s="20"/>
      <c r="BC153" s="315"/>
      <c r="BD153" s="476"/>
      <c r="BE153" s="474">
        <v>0</v>
      </c>
      <c r="BF153" s="475"/>
      <c r="BG153" s="20"/>
      <c r="BH153" s="315"/>
      <c r="BI153" s="476"/>
      <c r="BJ153" s="474">
        <v>0</v>
      </c>
      <c r="BK153" s="475"/>
      <c r="BL153" s="20"/>
      <c r="BM153" s="315"/>
      <c r="BN153" s="476"/>
      <c r="BO153" s="474">
        <v>0</v>
      </c>
      <c r="BP153" s="475"/>
      <c r="BQ153" s="20"/>
      <c r="BR153" s="315"/>
      <c r="BS153" s="476"/>
      <c r="BT153" s="474">
        <v>0</v>
      </c>
      <c r="BU153" s="475"/>
      <c r="BV153" s="20"/>
      <c r="BW153" s="315"/>
      <c r="BX153" s="476"/>
      <c r="BY153" s="474">
        <v>0</v>
      </c>
      <c r="BZ153" s="475"/>
      <c r="CA153" s="20"/>
      <c r="CB153" s="315"/>
      <c r="CC153" s="476"/>
      <c r="CD153" s="474">
        <v>0</v>
      </c>
      <c r="CE153" s="475"/>
      <c r="CF153" s="20"/>
      <c r="CG153" s="315"/>
      <c r="CH153" s="476"/>
      <c r="CI153" s="474">
        <v>0</v>
      </c>
      <c r="CJ153" s="475"/>
      <c r="CK153" s="20"/>
      <c r="CL153" s="315"/>
      <c r="CM153" s="476"/>
      <c r="CN153" s="474">
        <v>0</v>
      </c>
      <c r="CO153" s="475"/>
      <c r="CP153" s="20"/>
      <c r="CQ153" s="315"/>
      <c r="CR153" s="476"/>
      <c r="CS153" s="474">
        <v>0</v>
      </c>
      <c r="CT153" s="475"/>
      <c r="CU153" s="20"/>
      <c r="CV153" s="315"/>
      <c r="CW153" s="476"/>
      <c r="CX153" s="474">
        <v>0</v>
      </c>
      <c r="CY153" s="475"/>
      <c r="CZ153" s="20"/>
      <c r="DA153" s="315"/>
      <c r="DB153" s="476"/>
      <c r="DC153" s="474">
        <v>0</v>
      </c>
      <c r="DD153" s="475"/>
      <c r="DE153" s="20"/>
      <c r="DF153" s="315"/>
      <c r="DG153" s="476"/>
      <c r="DH153" s="474">
        <v>0</v>
      </c>
      <c r="DI153" s="475"/>
      <c r="DJ153" s="20"/>
      <c r="DK153" s="315"/>
      <c r="DL153" s="476"/>
      <c r="DM153" s="474">
        <v>0</v>
      </c>
      <c r="DN153" s="475"/>
      <c r="DO153" s="20"/>
      <c r="DP153" s="315"/>
      <c r="DQ153" s="476"/>
      <c r="DR153" s="474">
        <v>0</v>
      </c>
      <c r="DS153" s="475"/>
      <c r="DT153" s="20"/>
      <c r="DU153" s="315"/>
      <c r="DV153" s="476"/>
      <c r="DW153" s="474">
        <v>0</v>
      </c>
      <c r="DX153" s="475"/>
      <c r="DY153" s="20"/>
      <c r="DZ153" s="315"/>
      <c r="EA153" s="476"/>
      <c r="EB153" s="474">
        <v>0</v>
      </c>
      <c r="EC153" s="475"/>
      <c r="ED153" s="20"/>
      <c r="EE153" s="315"/>
      <c r="EF153" s="476"/>
      <c r="EG153" s="474">
        <v>0</v>
      </c>
      <c r="EH153" s="475"/>
      <c r="EI153" s="20"/>
      <c r="EJ153" s="315"/>
      <c r="EK153" s="476"/>
      <c r="EL153" s="474">
        <v>0</v>
      </c>
      <c r="EM153" s="475"/>
      <c r="EN153" s="20"/>
      <c r="EO153" s="151"/>
    </row>
    <row r="154" spans="4:145" ht="12.75" hidden="1" customHeight="1" x14ac:dyDescent="0.3">
      <c r="D154" s="151" t="s">
        <v>419</v>
      </c>
      <c r="E154" s="402"/>
      <c r="F154" s="402"/>
      <c r="G154" s="20">
        <v>0</v>
      </c>
      <c r="H154" s="19"/>
      <c r="I154" s="20"/>
      <c r="J154" s="315"/>
      <c r="K154" s="315"/>
      <c r="L154" s="20">
        <v>0</v>
      </c>
      <c r="M154" s="19"/>
      <c r="N154" s="20"/>
      <c r="O154" s="315"/>
      <c r="P154" s="315"/>
      <c r="Q154" s="20">
        <v>0</v>
      </c>
      <c r="R154" s="19"/>
      <c r="S154" s="20"/>
      <c r="T154" s="315"/>
      <c r="U154" s="315"/>
      <c r="V154" s="20">
        <v>0</v>
      </c>
      <c r="W154" s="19"/>
      <c r="X154" s="20"/>
      <c r="Y154" s="315"/>
      <c r="Z154" s="315"/>
      <c r="AA154" s="20">
        <v>0</v>
      </c>
      <c r="AB154" s="19"/>
      <c r="AC154" s="20"/>
      <c r="AD154" s="315"/>
      <c r="AE154" s="315"/>
      <c r="AF154" s="20">
        <v>0</v>
      </c>
      <c r="AG154" s="19"/>
      <c r="AH154" s="20"/>
      <c r="AI154" s="315"/>
      <c r="AJ154" s="315"/>
      <c r="AK154" s="20">
        <v>0</v>
      </c>
      <c r="AL154" s="19"/>
      <c r="AM154" s="20"/>
      <c r="AN154" s="315"/>
      <c r="AO154" s="315"/>
      <c r="AP154" s="20">
        <v>0</v>
      </c>
      <c r="AQ154" s="19"/>
      <c r="AR154" s="20"/>
      <c r="AS154" s="315"/>
      <c r="AT154" s="315"/>
      <c r="AU154" s="20">
        <v>0</v>
      </c>
      <c r="AV154" s="19"/>
      <c r="AW154" s="20"/>
      <c r="AX154" s="315"/>
      <c r="AY154" s="315"/>
      <c r="AZ154" s="20">
        <v>0</v>
      </c>
      <c r="BA154" s="19"/>
      <c r="BB154" s="20"/>
      <c r="BC154" s="315"/>
      <c r="BD154" s="315"/>
      <c r="BE154" s="20">
        <v>0</v>
      </c>
      <c r="BF154" s="19"/>
      <c r="BG154" s="20"/>
      <c r="BH154" s="315"/>
      <c r="BI154" s="315"/>
      <c r="BJ154" s="20">
        <v>0</v>
      </c>
      <c r="BK154" s="19"/>
      <c r="BL154" s="20"/>
      <c r="BM154" s="315"/>
      <c r="BN154" s="315"/>
      <c r="BO154" s="20">
        <v>0</v>
      </c>
      <c r="BP154" s="19"/>
      <c r="BQ154" s="20"/>
      <c r="BR154" s="315"/>
      <c r="BS154" s="315"/>
      <c r="BT154" s="20">
        <v>0</v>
      </c>
      <c r="BU154" s="19"/>
      <c r="BV154" s="20"/>
      <c r="BW154" s="315"/>
      <c r="BX154" s="315"/>
      <c r="BY154" s="20">
        <v>0</v>
      </c>
      <c r="BZ154" s="19"/>
      <c r="CA154" s="20"/>
      <c r="CB154" s="315"/>
      <c r="CC154" s="315"/>
      <c r="CD154" s="20">
        <v>0</v>
      </c>
      <c r="CE154" s="19"/>
      <c r="CF154" s="20"/>
      <c r="CG154" s="315"/>
      <c r="CH154" s="315"/>
      <c r="CI154" s="20">
        <v>0</v>
      </c>
      <c r="CJ154" s="19"/>
      <c r="CK154" s="20"/>
      <c r="CL154" s="315"/>
      <c r="CM154" s="315"/>
      <c r="CN154" s="20">
        <v>0</v>
      </c>
      <c r="CO154" s="19"/>
      <c r="CP154" s="20"/>
      <c r="CQ154" s="315"/>
      <c r="CR154" s="315"/>
      <c r="CS154" s="20">
        <v>0</v>
      </c>
      <c r="CT154" s="19"/>
      <c r="CU154" s="20"/>
      <c r="CV154" s="315"/>
      <c r="CW154" s="315"/>
      <c r="CX154" s="20">
        <v>0</v>
      </c>
      <c r="CY154" s="19"/>
      <c r="CZ154" s="20"/>
      <c r="DA154" s="315"/>
      <c r="DB154" s="315"/>
      <c r="DC154" s="20">
        <v>0</v>
      </c>
      <c r="DD154" s="19"/>
      <c r="DE154" s="20"/>
      <c r="DF154" s="315"/>
      <c r="DG154" s="315"/>
      <c r="DH154" s="20">
        <v>0</v>
      </c>
      <c r="DI154" s="19"/>
      <c r="DJ154" s="20"/>
      <c r="DK154" s="315"/>
      <c r="DL154" s="315"/>
      <c r="DM154" s="20">
        <v>0</v>
      </c>
      <c r="DN154" s="19"/>
      <c r="DO154" s="20"/>
      <c r="DP154" s="315"/>
      <c r="DQ154" s="315"/>
      <c r="DR154" s="20">
        <v>0</v>
      </c>
      <c r="DS154" s="19"/>
      <c r="DT154" s="20"/>
      <c r="DU154" s="315"/>
      <c r="DV154" s="315"/>
      <c r="DW154" s="20">
        <v>0</v>
      </c>
      <c r="DX154" s="19"/>
      <c r="DY154" s="20"/>
      <c r="DZ154" s="315"/>
      <c r="EA154" s="315"/>
      <c r="EB154" s="20">
        <v>0</v>
      </c>
      <c r="EC154" s="19"/>
      <c r="ED154" s="20"/>
      <c r="EE154" s="315"/>
      <c r="EF154" s="315"/>
      <c r="EG154" s="20">
        <v>0</v>
      </c>
      <c r="EH154" s="19"/>
      <c r="EI154" s="20"/>
      <c r="EJ154" s="315"/>
      <c r="EK154" s="315"/>
      <c r="EL154" s="20">
        <v>0</v>
      </c>
      <c r="EM154" s="19"/>
      <c r="EN154" s="20"/>
      <c r="EO154" s="151"/>
    </row>
    <row r="155" spans="4:145" ht="12.75" hidden="1" customHeight="1" x14ac:dyDescent="0.3">
      <c r="D155" s="151" t="s">
        <v>436</v>
      </c>
      <c r="E155" s="402"/>
      <c r="F155" s="419"/>
      <c r="G155" s="6">
        <v>0</v>
      </c>
      <c r="H155" s="5"/>
      <c r="I155" s="20"/>
      <c r="J155" s="315"/>
      <c r="K155" s="483"/>
      <c r="L155" s="6">
        <v>0</v>
      </c>
      <c r="M155" s="5"/>
      <c r="N155" s="20"/>
      <c r="O155" s="315"/>
      <c r="P155" s="483"/>
      <c r="Q155" s="6">
        <v>0</v>
      </c>
      <c r="R155" s="5"/>
      <c r="S155" s="20"/>
      <c r="T155" s="315"/>
      <c r="U155" s="483"/>
      <c r="V155" s="6">
        <v>0</v>
      </c>
      <c r="W155" s="5"/>
      <c r="X155" s="20"/>
      <c r="Y155" s="315"/>
      <c r="Z155" s="483"/>
      <c r="AA155" s="6">
        <v>0</v>
      </c>
      <c r="AB155" s="5"/>
      <c r="AC155" s="20"/>
      <c r="AD155" s="315"/>
      <c r="AE155" s="483"/>
      <c r="AF155" s="6">
        <v>0</v>
      </c>
      <c r="AG155" s="5"/>
      <c r="AH155" s="20"/>
      <c r="AI155" s="315"/>
      <c r="AJ155" s="483"/>
      <c r="AK155" s="6">
        <v>0</v>
      </c>
      <c r="AL155" s="5"/>
      <c r="AM155" s="20"/>
      <c r="AN155" s="315"/>
      <c r="AO155" s="483"/>
      <c r="AP155" s="6">
        <v>0</v>
      </c>
      <c r="AQ155" s="5"/>
      <c r="AR155" s="20"/>
      <c r="AS155" s="315"/>
      <c r="AT155" s="483"/>
      <c r="AU155" s="6">
        <v>0</v>
      </c>
      <c r="AV155" s="5"/>
      <c r="AW155" s="20"/>
      <c r="AX155" s="315"/>
      <c r="AY155" s="483"/>
      <c r="AZ155" s="6">
        <v>0</v>
      </c>
      <c r="BA155" s="5"/>
      <c r="BB155" s="20"/>
      <c r="BC155" s="315"/>
      <c r="BD155" s="483"/>
      <c r="BE155" s="6">
        <v>0</v>
      </c>
      <c r="BF155" s="5"/>
      <c r="BG155" s="20"/>
      <c r="BH155" s="315"/>
      <c r="BI155" s="483"/>
      <c r="BJ155" s="6">
        <v>0</v>
      </c>
      <c r="BK155" s="5"/>
      <c r="BL155" s="20"/>
      <c r="BM155" s="315"/>
      <c r="BN155" s="483"/>
      <c r="BO155" s="6">
        <v>0</v>
      </c>
      <c r="BP155" s="5"/>
      <c r="BQ155" s="20"/>
      <c r="BR155" s="315"/>
      <c r="BS155" s="483"/>
      <c r="BT155" s="6">
        <v>0</v>
      </c>
      <c r="BU155" s="5"/>
      <c r="BV155" s="20"/>
      <c r="BW155" s="315"/>
      <c r="BX155" s="483"/>
      <c r="BY155" s="6">
        <v>0</v>
      </c>
      <c r="BZ155" s="5"/>
      <c r="CA155" s="20"/>
      <c r="CB155" s="315"/>
      <c r="CC155" s="483"/>
      <c r="CD155" s="6">
        <v>0</v>
      </c>
      <c r="CE155" s="5"/>
      <c r="CF155" s="20"/>
      <c r="CG155" s="315"/>
      <c r="CH155" s="483"/>
      <c r="CI155" s="6">
        <v>0</v>
      </c>
      <c r="CJ155" s="5"/>
      <c r="CK155" s="20"/>
      <c r="CL155" s="315"/>
      <c r="CM155" s="483"/>
      <c r="CN155" s="6">
        <v>0</v>
      </c>
      <c r="CO155" s="5"/>
      <c r="CP155" s="20"/>
      <c r="CQ155" s="315"/>
      <c r="CR155" s="483"/>
      <c r="CS155" s="6">
        <v>0</v>
      </c>
      <c r="CT155" s="5"/>
      <c r="CU155" s="20"/>
      <c r="CV155" s="315"/>
      <c r="CW155" s="483"/>
      <c r="CX155" s="6">
        <v>0</v>
      </c>
      <c r="CY155" s="5"/>
      <c r="CZ155" s="20"/>
      <c r="DA155" s="315"/>
      <c r="DB155" s="483"/>
      <c r="DC155" s="6">
        <v>0</v>
      </c>
      <c r="DD155" s="5"/>
      <c r="DE155" s="20"/>
      <c r="DF155" s="315"/>
      <c r="DG155" s="483"/>
      <c r="DH155" s="6">
        <v>0</v>
      </c>
      <c r="DI155" s="5"/>
      <c r="DJ155" s="20"/>
      <c r="DK155" s="315"/>
      <c r="DL155" s="483"/>
      <c r="DM155" s="6">
        <v>0</v>
      </c>
      <c r="DN155" s="5"/>
      <c r="DO155" s="20"/>
      <c r="DP155" s="315"/>
      <c r="DQ155" s="483"/>
      <c r="DR155" s="6">
        <v>0</v>
      </c>
      <c r="DS155" s="5"/>
      <c r="DT155" s="20"/>
      <c r="DU155" s="315"/>
      <c r="DV155" s="483"/>
      <c r="DW155" s="6">
        <v>0</v>
      </c>
      <c r="DX155" s="5"/>
      <c r="DY155" s="20"/>
      <c r="DZ155" s="315"/>
      <c r="EA155" s="483"/>
      <c r="EB155" s="6">
        <v>0</v>
      </c>
      <c r="EC155" s="5"/>
      <c r="ED155" s="20"/>
      <c r="EE155" s="315"/>
      <c r="EF155" s="483"/>
      <c r="EG155" s="6">
        <v>0</v>
      </c>
      <c r="EH155" s="5"/>
      <c r="EI155" s="20"/>
      <c r="EJ155" s="315"/>
      <c r="EK155" s="483"/>
      <c r="EL155" s="6">
        <v>0</v>
      </c>
      <c r="EM155" s="5"/>
      <c r="EN155" s="20"/>
      <c r="EO155" s="151"/>
    </row>
    <row r="156" spans="4:145" ht="12.75" hidden="1" customHeight="1" x14ac:dyDescent="0.3">
      <c r="D156" s="151"/>
      <c r="E156" s="402"/>
      <c r="G156" s="20"/>
      <c r="H156" s="20"/>
      <c r="I156" s="20"/>
      <c r="J156" s="315"/>
      <c r="K156" s="20"/>
      <c r="L156" s="20"/>
      <c r="M156" s="20"/>
      <c r="N156" s="20"/>
      <c r="O156" s="315"/>
      <c r="P156" s="20"/>
      <c r="Q156" s="20"/>
      <c r="R156" s="20"/>
      <c r="S156" s="20"/>
      <c r="T156" s="315"/>
      <c r="U156" s="20"/>
      <c r="V156" s="20"/>
      <c r="W156" s="20"/>
      <c r="X156" s="20"/>
      <c r="Y156" s="315"/>
      <c r="Z156" s="20"/>
      <c r="AA156" s="20"/>
      <c r="AB156" s="20"/>
      <c r="AC156" s="20"/>
      <c r="AD156" s="315"/>
      <c r="AE156" s="20"/>
      <c r="AF156" s="20"/>
      <c r="AG156" s="20"/>
      <c r="AH156" s="20"/>
      <c r="AI156" s="315"/>
      <c r="AJ156" s="20"/>
      <c r="AK156" s="20"/>
      <c r="AL156" s="20"/>
      <c r="AM156" s="20"/>
      <c r="AN156" s="315"/>
      <c r="AO156" s="20"/>
      <c r="AP156" s="20"/>
      <c r="AQ156" s="20"/>
      <c r="AR156" s="20"/>
      <c r="AS156" s="315"/>
      <c r="AT156" s="20"/>
      <c r="AU156" s="20"/>
      <c r="AV156" s="20"/>
      <c r="AW156" s="20"/>
      <c r="AX156" s="315"/>
      <c r="AY156" s="20"/>
      <c r="AZ156" s="20"/>
      <c r="BA156" s="20"/>
      <c r="BB156" s="20"/>
      <c r="BC156" s="315"/>
      <c r="BD156" s="20"/>
      <c r="BE156" s="20"/>
      <c r="BF156" s="20"/>
      <c r="BG156" s="20"/>
      <c r="BH156" s="315"/>
      <c r="BI156" s="20"/>
      <c r="BJ156" s="20"/>
      <c r="BK156" s="20"/>
      <c r="BL156" s="20"/>
      <c r="BM156" s="315"/>
      <c r="BN156" s="20"/>
      <c r="BO156" s="20"/>
      <c r="BP156" s="20"/>
      <c r="BQ156" s="20"/>
      <c r="BR156" s="315"/>
      <c r="BS156" s="20"/>
      <c r="BT156" s="20"/>
      <c r="BU156" s="20"/>
      <c r="BV156" s="20"/>
      <c r="BW156" s="315"/>
      <c r="BX156" s="20"/>
      <c r="BY156" s="20"/>
      <c r="BZ156" s="20"/>
      <c r="CA156" s="20"/>
      <c r="CB156" s="315"/>
      <c r="CC156" s="20"/>
      <c r="CD156" s="20"/>
      <c r="CE156" s="20"/>
      <c r="CF156" s="20"/>
      <c r="CG156" s="315"/>
      <c r="CH156" s="20"/>
      <c r="CI156" s="20"/>
      <c r="CJ156" s="20"/>
      <c r="CK156" s="20"/>
      <c r="CL156" s="315"/>
      <c r="CM156" s="20"/>
      <c r="CN156" s="20"/>
      <c r="CO156" s="20"/>
      <c r="CP156" s="20"/>
      <c r="CQ156" s="315"/>
      <c r="CR156" s="20"/>
      <c r="CS156" s="20"/>
      <c r="CT156" s="20"/>
      <c r="CU156" s="20"/>
      <c r="CV156" s="315"/>
      <c r="CW156" s="20"/>
      <c r="CX156" s="20"/>
      <c r="CY156" s="20"/>
      <c r="CZ156" s="20"/>
      <c r="DA156" s="315"/>
      <c r="DB156" s="20"/>
      <c r="DC156" s="20"/>
      <c r="DD156" s="20"/>
      <c r="DE156" s="20"/>
      <c r="DF156" s="315"/>
      <c r="DG156" s="20"/>
      <c r="DH156" s="20"/>
      <c r="DI156" s="20"/>
      <c r="DJ156" s="20"/>
      <c r="DK156" s="315"/>
      <c r="DL156" s="20"/>
      <c r="DM156" s="20"/>
      <c r="DN156" s="20"/>
      <c r="DO156" s="20"/>
      <c r="DP156" s="315"/>
      <c r="DQ156" s="20"/>
      <c r="DR156" s="20"/>
      <c r="DS156" s="20"/>
      <c r="DT156" s="20"/>
      <c r="DU156" s="315"/>
      <c r="DV156" s="20"/>
      <c r="DW156" s="20"/>
      <c r="DX156" s="20"/>
      <c r="DY156" s="20"/>
      <c r="DZ156" s="315"/>
      <c r="EA156" s="20"/>
      <c r="EB156" s="20"/>
      <c r="EC156" s="20"/>
      <c r="ED156" s="20"/>
      <c r="EE156" s="315"/>
      <c r="EF156" s="20"/>
      <c r="EG156" s="20"/>
      <c r="EH156" s="20"/>
      <c r="EI156" s="20"/>
      <c r="EJ156" s="315"/>
      <c r="EK156" s="20"/>
      <c r="EL156" s="20"/>
      <c r="EM156" s="20"/>
      <c r="EN156" s="20"/>
      <c r="EO156" s="151"/>
    </row>
    <row r="157" spans="4:145" ht="12.75" hidden="1" customHeight="1" x14ac:dyDescent="0.3">
      <c r="D157" s="151" t="s">
        <v>571</v>
      </c>
      <c r="E157" s="402"/>
      <c r="G157" s="20">
        <v>0</v>
      </c>
      <c r="H157" s="20"/>
      <c r="I157" s="20"/>
      <c r="J157" s="315"/>
      <c r="K157" s="20"/>
      <c r="L157" s="20">
        <v>0</v>
      </c>
      <c r="M157" s="20"/>
      <c r="N157" s="20"/>
      <c r="O157" s="315"/>
      <c r="P157" s="20"/>
      <c r="Q157" s="20">
        <v>0</v>
      </c>
      <c r="R157" s="20"/>
      <c r="S157" s="20"/>
      <c r="T157" s="315"/>
      <c r="U157" s="20"/>
      <c r="V157" s="20">
        <v>0</v>
      </c>
      <c r="W157" s="20"/>
      <c r="X157" s="20"/>
      <c r="Y157" s="315"/>
      <c r="Z157" s="20"/>
      <c r="AA157" s="20">
        <v>0</v>
      </c>
      <c r="AB157" s="20"/>
      <c r="AC157" s="20"/>
      <c r="AD157" s="315"/>
      <c r="AE157" s="20"/>
      <c r="AF157" s="20">
        <v>0</v>
      </c>
      <c r="AG157" s="20"/>
      <c r="AH157" s="20"/>
      <c r="AI157" s="315"/>
      <c r="AJ157" s="20"/>
      <c r="AK157" s="20">
        <v>0</v>
      </c>
      <c r="AL157" s="20"/>
      <c r="AM157" s="20"/>
      <c r="AN157" s="315"/>
      <c r="AO157" s="20"/>
      <c r="AP157" s="20">
        <v>0</v>
      </c>
      <c r="AQ157" s="20"/>
      <c r="AR157" s="20"/>
      <c r="AS157" s="315"/>
      <c r="AT157" s="20"/>
      <c r="AU157" s="20">
        <v>0</v>
      </c>
      <c r="AV157" s="20"/>
      <c r="AW157" s="20"/>
      <c r="AX157" s="315"/>
      <c r="AY157" s="20"/>
      <c r="AZ157" s="20">
        <v>0</v>
      </c>
      <c r="BA157" s="20"/>
      <c r="BB157" s="20"/>
      <c r="BC157" s="315"/>
      <c r="BD157" s="20"/>
      <c r="BE157" s="20">
        <v>0</v>
      </c>
      <c r="BF157" s="20"/>
      <c r="BG157" s="20"/>
      <c r="BH157" s="315"/>
      <c r="BI157" s="20"/>
      <c r="BJ157" s="20">
        <v>0</v>
      </c>
      <c r="BK157" s="20"/>
      <c r="BL157" s="20"/>
      <c r="BM157" s="315"/>
      <c r="BN157" s="20"/>
      <c r="BO157" s="20">
        <v>0</v>
      </c>
      <c r="BP157" s="20"/>
      <c r="BQ157" s="20"/>
      <c r="BR157" s="315"/>
      <c r="BS157" s="20"/>
      <c r="BT157" s="20">
        <v>0</v>
      </c>
      <c r="BU157" s="20"/>
      <c r="BV157" s="20"/>
      <c r="BW157" s="315"/>
      <c r="BX157" s="20"/>
      <c r="BY157" s="20">
        <v>0</v>
      </c>
      <c r="BZ157" s="20"/>
      <c r="CA157" s="20"/>
      <c r="CB157" s="315"/>
      <c r="CC157" s="20"/>
      <c r="CD157" s="20">
        <v>0</v>
      </c>
      <c r="CE157" s="20"/>
      <c r="CF157" s="20"/>
      <c r="CG157" s="315"/>
      <c r="CH157" s="20"/>
      <c r="CI157" s="20">
        <v>0</v>
      </c>
      <c r="CJ157" s="20"/>
      <c r="CK157" s="20"/>
      <c r="CL157" s="315"/>
      <c r="CM157" s="20"/>
      <c r="CN157" s="20">
        <v>0</v>
      </c>
      <c r="CO157" s="20"/>
      <c r="CP157" s="20"/>
      <c r="CQ157" s="315"/>
      <c r="CR157" s="20"/>
      <c r="CS157" s="20">
        <v>0</v>
      </c>
      <c r="CT157" s="20"/>
      <c r="CU157" s="20"/>
      <c r="CV157" s="315"/>
      <c r="CW157" s="20"/>
      <c r="CX157" s="20">
        <v>0</v>
      </c>
      <c r="CY157" s="20"/>
      <c r="CZ157" s="20"/>
      <c r="DA157" s="315"/>
      <c r="DB157" s="20"/>
      <c r="DC157" s="20">
        <v>0</v>
      </c>
      <c r="DD157" s="20"/>
      <c r="DE157" s="20"/>
      <c r="DF157" s="315"/>
      <c r="DG157" s="20"/>
      <c r="DH157" s="20">
        <v>0</v>
      </c>
      <c r="DI157" s="20"/>
      <c r="DJ157" s="20"/>
      <c r="DK157" s="315"/>
      <c r="DL157" s="20"/>
      <c r="DM157" s="20">
        <v>0</v>
      </c>
      <c r="DN157" s="20"/>
      <c r="DO157" s="20"/>
      <c r="DP157" s="315"/>
      <c r="DQ157" s="20"/>
      <c r="DR157" s="20">
        <v>0</v>
      </c>
      <c r="DS157" s="20"/>
      <c r="DT157" s="20"/>
      <c r="DU157" s="315"/>
      <c r="DV157" s="20"/>
      <c r="DW157" s="20">
        <v>0</v>
      </c>
      <c r="DX157" s="20"/>
      <c r="DY157" s="20"/>
      <c r="DZ157" s="315"/>
      <c r="EA157" s="20"/>
      <c r="EB157" s="20">
        <v>0</v>
      </c>
      <c r="EC157" s="20"/>
      <c r="ED157" s="20"/>
      <c r="EE157" s="315"/>
      <c r="EF157" s="20"/>
      <c r="EG157" s="20">
        <v>0</v>
      </c>
      <c r="EH157" s="20"/>
      <c r="EI157" s="20"/>
      <c r="EJ157" s="315"/>
      <c r="EK157" s="20"/>
      <c r="EL157" s="20">
        <v>0</v>
      </c>
      <c r="EM157" s="20"/>
      <c r="EN157" s="20"/>
      <c r="EO157" s="151"/>
    </row>
    <row r="158" spans="4:145" ht="12.75" hidden="1" customHeight="1" x14ac:dyDescent="0.3">
      <c r="D158" s="151" t="s">
        <v>416</v>
      </c>
      <c r="E158" s="402"/>
      <c r="F158" s="406"/>
      <c r="G158" s="474">
        <v>0</v>
      </c>
      <c r="H158" s="475"/>
      <c r="I158" s="20"/>
      <c r="J158" s="315"/>
      <c r="K158" s="476"/>
      <c r="L158" s="474">
        <v>0</v>
      </c>
      <c r="M158" s="475"/>
      <c r="N158" s="20"/>
      <c r="O158" s="315"/>
      <c r="P158" s="476"/>
      <c r="Q158" s="474">
        <v>0</v>
      </c>
      <c r="R158" s="475"/>
      <c r="S158" s="20"/>
      <c r="T158" s="315"/>
      <c r="U158" s="476"/>
      <c r="V158" s="474">
        <v>0</v>
      </c>
      <c r="W158" s="475"/>
      <c r="X158" s="20"/>
      <c r="Y158" s="315"/>
      <c r="Z158" s="476"/>
      <c r="AA158" s="474">
        <v>0</v>
      </c>
      <c r="AB158" s="475"/>
      <c r="AC158" s="20"/>
      <c r="AD158" s="315"/>
      <c r="AE158" s="476"/>
      <c r="AF158" s="474">
        <v>0</v>
      </c>
      <c r="AG158" s="475"/>
      <c r="AH158" s="20"/>
      <c r="AI158" s="315"/>
      <c r="AJ158" s="476"/>
      <c r="AK158" s="474">
        <v>0</v>
      </c>
      <c r="AL158" s="475"/>
      <c r="AM158" s="20"/>
      <c r="AN158" s="315"/>
      <c r="AO158" s="476"/>
      <c r="AP158" s="474">
        <v>0</v>
      </c>
      <c r="AQ158" s="475"/>
      <c r="AR158" s="20"/>
      <c r="AS158" s="315"/>
      <c r="AT158" s="476"/>
      <c r="AU158" s="474">
        <v>0</v>
      </c>
      <c r="AV158" s="475"/>
      <c r="AW158" s="20"/>
      <c r="AX158" s="315"/>
      <c r="AY158" s="476"/>
      <c r="AZ158" s="474">
        <v>0</v>
      </c>
      <c r="BA158" s="475"/>
      <c r="BB158" s="20"/>
      <c r="BC158" s="315"/>
      <c r="BD158" s="476"/>
      <c r="BE158" s="474">
        <v>0</v>
      </c>
      <c r="BF158" s="475"/>
      <c r="BG158" s="20"/>
      <c r="BH158" s="315"/>
      <c r="BI158" s="476"/>
      <c r="BJ158" s="474">
        <v>0</v>
      </c>
      <c r="BK158" s="475"/>
      <c r="BL158" s="20"/>
      <c r="BM158" s="315"/>
      <c r="BN158" s="476"/>
      <c r="BO158" s="474">
        <v>0</v>
      </c>
      <c r="BP158" s="475"/>
      <c r="BQ158" s="20"/>
      <c r="BR158" s="315"/>
      <c r="BS158" s="476"/>
      <c r="BT158" s="474">
        <v>0</v>
      </c>
      <c r="BU158" s="475"/>
      <c r="BV158" s="20"/>
      <c r="BW158" s="315"/>
      <c r="BX158" s="476"/>
      <c r="BY158" s="474">
        <v>0</v>
      </c>
      <c r="BZ158" s="475"/>
      <c r="CA158" s="20"/>
      <c r="CB158" s="315"/>
      <c r="CC158" s="476"/>
      <c r="CD158" s="474">
        <v>0</v>
      </c>
      <c r="CE158" s="475"/>
      <c r="CF158" s="20"/>
      <c r="CG158" s="315"/>
      <c r="CH158" s="476"/>
      <c r="CI158" s="474">
        <v>0</v>
      </c>
      <c r="CJ158" s="475"/>
      <c r="CK158" s="20"/>
      <c r="CL158" s="315"/>
      <c r="CM158" s="476"/>
      <c r="CN158" s="474">
        <v>0</v>
      </c>
      <c r="CO158" s="475"/>
      <c r="CP158" s="20"/>
      <c r="CQ158" s="315"/>
      <c r="CR158" s="476"/>
      <c r="CS158" s="474">
        <v>0</v>
      </c>
      <c r="CT158" s="475"/>
      <c r="CU158" s="20"/>
      <c r="CV158" s="315"/>
      <c r="CW158" s="476"/>
      <c r="CX158" s="474">
        <v>0</v>
      </c>
      <c r="CY158" s="475"/>
      <c r="CZ158" s="20"/>
      <c r="DA158" s="315"/>
      <c r="DB158" s="476"/>
      <c r="DC158" s="474">
        <v>0</v>
      </c>
      <c r="DD158" s="475"/>
      <c r="DE158" s="20"/>
      <c r="DF158" s="315"/>
      <c r="DG158" s="476"/>
      <c r="DH158" s="474">
        <v>0</v>
      </c>
      <c r="DI158" s="475"/>
      <c r="DJ158" s="20"/>
      <c r="DK158" s="315"/>
      <c r="DL158" s="476"/>
      <c r="DM158" s="474">
        <v>0</v>
      </c>
      <c r="DN158" s="475"/>
      <c r="DO158" s="20"/>
      <c r="DP158" s="315"/>
      <c r="DQ158" s="476"/>
      <c r="DR158" s="474">
        <v>0</v>
      </c>
      <c r="DS158" s="475"/>
      <c r="DT158" s="20"/>
      <c r="DU158" s="315"/>
      <c r="DV158" s="476"/>
      <c r="DW158" s="474">
        <v>0</v>
      </c>
      <c r="DX158" s="475"/>
      <c r="DY158" s="20"/>
      <c r="DZ158" s="315"/>
      <c r="EA158" s="476"/>
      <c r="EB158" s="474">
        <v>0</v>
      </c>
      <c r="EC158" s="475"/>
      <c r="ED158" s="20"/>
      <c r="EE158" s="315"/>
      <c r="EF158" s="476"/>
      <c r="EG158" s="474">
        <v>0</v>
      </c>
      <c r="EH158" s="475"/>
      <c r="EI158" s="20"/>
      <c r="EJ158" s="315"/>
      <c r="EK158" s="476"/>
      <c r="EL158" s="474">
        <v>0</v>
      </c>
      <c r="EM158" s="475"/>
      <c r="EN158" s="20"/>
      <c r="EO158" s="151"/>
    </row>
    <row r="159" spans="4:145" ht="12.75" hidden="1" customHeight="1" x14ac:dyDescent="0.3">
      <c r="D159" s="151" t="s">
        <v>419</v>
      </c>
      <c r="E159" s="402"/>
      <c r="F159" s="402"/>
      <c r="G159" s="20">
        <v>0</v>
      </c>
      <c r="H159" s="19"/>
      <c r="I159" s="20"/>
      <c r="J159" s="315"/>
      <c r="K159" s="315"/>
      <c r="L159" s="20">
        <v>0</v>
      </c>
      <c r="M159" s="19"/>
      <c r="N159" s="20"/>
      <c r="O159" s="315"/>
      <c r="P159" s="315"/>
      <c r="Q159" s="20">
        <v>0</v>
      </c>
      <c r="R159" s="19"/>
      <c r="S159" s="20"/>
      <c r="T159" s="315"/>
      <c r="U159" s="315"/>
      <c r="V159" s="20">
        <v>0</v>
      </c>
      <c r="W159" s="19"/>
      <c r="X159" s="20"/>
      <c r="Y159" s="315"/>
      <c r="Z159" s="315"/>
      <c r="AA159" s="20">
        <v>0</v>
      </c>
      <c r="AB159" s="19"/>
      <c r="AC159" s="20"/>
      <c r="AD159" s="315"/>
      <c r="AE159" s="315"/>
      <c r="AF159" s="20">
        <v>0</v>
      </c>
      <c r="AG159" s="19"/>
      <c r="AH159" s="20"/>
      <c r="AI159" s="315"/>
      <c r="AJ159" s="315"/>
      <c r="AK159" s="20">
        <v>0</v>
      </c>
      <c r="AL159" s="19"/>
      <c r="AM159" s="20"/>
      <c r="AN159" s="315"/>
      <c r="AO159" s="315"/>
      <c r="AP159" s="20">
        <v>0</v>
      </c>
      <c r="AQ159" s="19"/>
      <c r="AR159" s="20"/>
      <c r="AS159" s="315"/>
      <c r="AT159" s="315"/>
      <c r="AU159" s="20">
        <v>0</v>
      </c>
      <c r="AV159" s="19"/>
      <c r="AW159" s="20"/>
      <c r="AX159" s="315"/>
      <c r="AY159" s="315"/>
      <c r="AZ159" s="20">
        <v>0</v>
      </c>
      <c r="BA159" s="19"/>
      <c r="BB159" s="20"/>
      <c r="BC159" s="315"/>
      <c r="BD159" s="315"/>
      <c r="BE159" s="20">
        <v>0</v>
      </c>
      <c r="BF159" s="19"/>
      <c r="BG159" s="20"/>
      <c r="BH159" s="315"/>
      <c r="BI159" s="315"/>
      <c r="BJ159" s="20">
        <v>0</v>
      </c>
      <c r="BK159" s="19"/>
      <c r="BL159" s="20"/>
      <c r="BM159" s="315"/>
      <c r="BN159" s="315"/>
      <c r="BO159" s="20">
        <v>0</v>
      </c>
      <c r="BP159" s="19"/>
      <c r="BQ159" s="20"/>
      <c r="BR159" s="315"/>
      <c r="BS159" s="315"/>
      <c r="BT159" s="20">
        <v>0</v>
      </c>
      <c r="BU159" s="19"/>
      <c r="BV159" s="20"/>
      <c r="BW159" s="315"/>
      <c r="BX159" s="315"/>
      <c r="BY159" s="20">
        <v>0</v>
      </c>
      <c r="BZ159" s="19"/>
      <c r="CA159" s="20"/>
      <c r="CB159" s="315"/>
      <c r="CC159" s="315"/>
      <c r="CD159" s="20">
        <v>0</v>
      </c>
      <c r="CE159" s="19"/>
      <c r="CF159" s="20"/>
      <c r="CG159" s="315"/>
      <c r="CH159" s="315"/>
      <c r="CI159" s="20">
        <v>0</v>
      </c>
      <c r="CJ159" s="19"/>
      <c r="CK159" s="20"/>
      <c r="CL159" s="315"/>
      <c r="CM159" s="315"/>
      <c r="CN159" s="20">
        <v>0</v>
      </c>
      <c r="CO159" s="19"/>
      <c r="CP159" s="20"/>
      <c r="CQ159" s="315"/>
      <c r="CR159" s="315"/>
      <c r="CS159" s="20">
        <v>0</v>
      </c>
      <c r="CT159" s="19"/>
      <c r="CU159" s="20"/>
      <c r="CV159" s="315"/>
      <c r="CW159" s="315"/>
      <c r="CX159" s="20">
        <v>0</v>
      </c>
      <c r="CY159" s="19"/>
      <c r="CZ159" s="20"/>
      <c r="DA159" s="315"/>
      <c r="DB159" s="315"/>
      <c r="DC159" s="20">
        <v>0</v>
      </c>
      <c r="DD159" s="19"/>
      <c r="DE159" s="20"/>
      <c r="DF159" s="315"/>
      <c r="DG159" s="315"/>
      <c r="DH159" s="20">
        <v>0</v>
      </c>
      <c r="DI159" s="19"/>
      <c r="DJ159" s="20"/>
      <c r="DK159" s="315"/>
      <c r="DL159" s="315"/>
      <c r="DM159" s="20">
        <v>0</v>
      </c>
      <c r="DN159" s="19"/>
      <c r="DO159" s="20"/>
      <c r="DP159" s="315"/>
      <c r="DQ159" s="315"/>
      <c r="DR159" s="20">
        <v>0</v>
      </c>
      <c r="DS159" s="19"/>
      <c r="DT159" s="20"/>
      <c r="DU159" s="315"/>
      <c r="DV159" s="315"/>
      <c r="DW159" s="20">
        <v>0</v>
      </c>
      <c r="DX159" s="19"/>
      <c r="DY159" s="20"/>
      <c r="DZ159" s="315"/>
      <c r="EA159" s="315"/>
      <c r="EB159" s="20">
        <v>0</v>
      </c>
      <c r="EC159" s="19"/>
      <c r="ED159" s="20"/>
      <c r="EE159" s="315"/>
      <c r="EF159" s="315"/>
      <c r="EG159" s="20">
        <v>0</v>
      </c>
      <c r="EH159" s="19"/>
      <c r="EI159" s="20"/>
      <c r="EJ159" s="315"/>
      <c r="EK159" s="315"/>
      <c r="EL159" s="20">
        <v>0</v>
      </c>
      <c r="EM159" s="19"/>
      <c r="EN159" s="20"/>
      <c r="EO159" s="151"/>
    </row>
    <row r="160" spans="4:145" ht="12.75" hidden="1" customHeight="1" x14ac:dyDescent="0.3">
      <c r="D160" s="151" t="s">
        <v>436</v>
      </c>
      <c r="E160" s="402"/>
      <c r="F160" s="419"/>
      <c r="G160" s="6">
        <v>0</v>
      </c>
      <c r="H160" s="5"/>
      <c r="I160" s="20"/>
      <c r="J160" s="315"/>
      <c r="K160" s="483"/>
      <c r="L160" s="6">
        <v>0</v>
      </c>
      <c r="M160" s="5"/>
      <c r="N160" s="20"/>
      <c r="O160" s="315"/>
      <c r="P160" s="483"/>
      <c r="Q160" s="6">
        <v>0</v>
      </c>
      <c r="R160" s="5"/>
      <c r="S160" s="20"/>
      <c r="T160" s="315"/>
      <c r="U160" s="483"/>
      <c r="V160" s="6">
        <v>0</v>
      </c>
      <c r="W160" s="5"/>
      <c r="X160" s="20"/>
      <c r="Y160" s="315"/>
      <c r="Z160" s="483"/>
      <c r="AA160" s="6">
        <v>0</v>
      </c>
      <c r="AB160" s="5"/>
      <c r="AC160" s="20"/>
      <c r="AD160" s="315"/>
      <c r="AE160" s="483"/>
      <c r="AF160" s="6">
        <v>0</v>
      </c>
      <c r="AG160" s="5"/>
      <c r="AH160" s="20"/>
      <c r="AI160" s="315"/>
      <c r="AJ160" s="483"/>
      <c r="AK160" s="6">
        <v>0</v>
      </c>
      <c r="AL160" s="5"/>
      <c r="AM160" s="20"/>
      <c r="AN160" s="315"/>
      <c r="AO160" s="483"/>
      <c r="AP160" s="6">
        <v>0</v>
      </c>
      <c r="AQ160" s="5"/>
      <c r="AR160" s="20"/>
      <c r="AS160" s="315"/>
      <c r="AT160" s="483"/>
      <c r="AU160" s="6">
        <v>0</v>
      </c>
      <c r="AV160" s="5"/>
      <c r="AW160" s="20"/>
      <c r="AX160" s="315"/>
      <c r="AY160" s="483"/>
      <c r="AZ160" s="6">
        <v>0</v>
      </c>
      <c r="BA160" s="5"/>
      <c r="BB160" s="20"/>
      <c r="BC160" s="315"/>
      <c r="BD160" s="483"/>
      <c r="BE160" s="6">
        <v>0</v>
      </c>
      <c r="BF160" s="5"/>
      <c r="BG160" s="20"/>
      <c r="BH160" s="315"/>
      <c r="BI160" s="483"/>
      <c r="BJ160" s="6">
        <v>0</v>
      </c>
      <c r="BK160" s="5"/>
      <c r="BL160" s="20"/>
      <c r="BM160" s="315"/>
      <c r="BN160" s="483"/>
      <c r="BO160" s="6">
        <v>0</v>
      </c>
      <c r="BP160" s="5"/>
      <c r="BQ160" s="20"/>
      <c r="BR160" s="315"/>
      <c r="BS160" s="483"/>
      <c r="BT160" s="6">
        <v>0</v>
      </c>
      <c r="BU160" s="5"/>
      <c r="BV160" s="20"/>
      <c r="BW160" s="315"/>
      <c r="BX160" s="483"/>
      <c r="BY160" s="6">
        <v>0</v>
      </c>
      <c r="BZ160" s="5"/>
      <c r="CA160" s="20"/>
      <c r="CB160" s="315"/>
      <c r="CC160" s="483"/>
      <c r="CD160" s="6">
        <v>0</v>
      </c>
      <c r="CE160" s="5"/>
      <c r="CF160" s="20"/>
      <c r="CG160" s="315"/>
      <c r="CH160" s="483"/>
      <c r="CI160" s="6">
        <v>0</v>
      </c>
      <c r="CJ160" s="5"/>
      <c r="CK160" s="20"/>
      <c r="CL160" s="315"/>
      <c r="CM160" s="483"/>
      <c r="CN160" s="6">
        <v>0</v>
      </c>
      <c r="CO160" s="5"/>
      <c r="CP160" s="20"/>
      <c r="CQ160" s="315"/>
      <c r="CR160" s="483"/>
      <c r="CS160" s="6">
        <v>0</v>
      </c>
      <c r="CT160" s="5"/>
      <c r="CU160" s="20"/>
      <c r="CV160" s="315"/>
      <c r="CW160" s="483"/>
      <c r="CX160" s="6">
        <v>0</v>
      </c>
      <c r="CY160" s="5"/>
      <c r="CZ160" s="20"/>
      <c r="DA160" s="315"/>
      <c r="DB160" s="483"/>
      <c r="DC160" s="6">
        <v>0</v>
      </c>
      <c r="DD160" s="5"/>
      <c r="DE160" s="20"/>
      <c r="DF160" s="315"/>
      <c r="DG160" s="483"/>
      <c r="DH160" s="6">
        <v>0</v>
      </c>
      <c r="DI160" s="5"/>
      <c r="DJ160" s="20"/>
      <c r="DK160" s="315"/>
      <c r="DL160" s="483"/>
      <c r="DM160" s="6">
        <v>0</v>
      </c>
      <c r="DN160" s="5"/>
      <c r="DO160" s="20"/>
      <c r="DP160" s="315"/>
      <c r="DQ160" s="483"/>
      <c r="DR160" s="6">
        <v>0</v>
      </c>
      <c r="DS160" s="5"/>
      <c r="DT160" s="20"/>
      <c r="DU160" s="315"/>
      <c r="DV160" s="483"/>
      <c r="DW160" s="6">
        <v>0</v>
      </c>
      <c r="DX160" s="5"/>
      <c r="DY160" s="20"/>
      <c r="DZ160" s="315"/>
      <c r="EA160" s="483"/>
      <c r="EB160" s="6">
        <v>0</v>
      </c>
      <c r="EC160" s="5"/>
      <c r="ED160" s="20"/>
      <c r="EE160" s="315"/>
      <c r="EF160" s="483"/>
      <c r="EG160" s="6">
        <v>0</v>
      </c>
      <c r="EH160" s="5"/>
      <c r="EI160" s="20"/>
      <c r="EJ160" s="315"/>
      <c r="EK160" s="483"/>
      <c r="EL160" s="6">
        <v>0</v>
      </c>
      <c r="EM160" s="5"/>
      <c r="EN160" s="20"/>
      <c r="EO160" s="151"/>
    </row>
    <row r="161" spans="4:145" ht="12.75" hidden="1" customHeight="1" x14ac:dyDescent="0.3">
      <c r="D161" s="151"/>
      <c r="E161" s="402"/>
      <c r="G161" s="20"/>
      <c r="H161" s="20"/>
      <c r="I161" s="20"/>
      <c r="J161" s="315"/>
      <c r="K161" s="20"/>
      <c r="L161" s="20"/>
      <c r="M161" s="20"/>
      <c r="N161" s="20"/>
      <c r="O161" s="315"/>
      <c r="P161" s="20"/>
      <c r="Q161" s="20"/>
      <c r="R161" s="20"/>
      <c r="S161" s="20"/>
      <c r="T161" s="315"/>
      <c r="U161" s="20"/>
      <c r="V161" s="20"/>
      <c r="W161" s="20"/>
      <c r="X161" s="20"/>
      <c r="Y161" s="315"/>
      <c r="Z161" s="20"/>
      <c r="AA161" s="20"/>
      <c r="AB161" s="20"/>
      <c r="AC161" s="20"/>
      <c r="AD161" s="315"/>
      <c r="AE161" s="20"/>
      <c r="AF161" s="20"/>
      <c r="AG161" s="20"/>
      <c r="AH161" s="20"/>
      <c r="AI161" s="315"/>
      <c r="AJ161" s="20"/>
      <c r="AK161" s="20"/>
      <c r="AL161" s="20"/>
      <c r="AM161" s="20"/>
      <c r="AN161" s="315"/>
      <c r="AO161" s="20"/>
      <c r="AP161" s="20"/>
      <c r="AQ161" s="20"/>
      <c r="AR161" s="20"/>
      <c r="AS161" s="315"/>
      <c r="AT161" s="20"/>
      <c r="AU161" s="20"/>
      <c r="AV161" s="20"/>
      <c r="AW161" s="20"/>
      <c r="AX161" s="315"/>
      <c r="AY161" s="20"/>
      <c r="AZ161" s="20"/>
      <c r="BA161" s="20"/>
      <c r="BB161" s="20"/>
      <c r="BC161" s="315"/>
      <c r="BD161" s="20"/>
      <c r="BE161" s="20"/>
      <c r="BF161" s="20"/>
      <c r="BG161" s="20"/>
      <c r="BH161" s="315"/>
      <c r="BI161" s="20"/>
      <c r="BJ161" s="20"/>
      <c r="BK161" s="20"/>
      <c r="BL161" s="20"/>
      <c r="BM161" s="315"/>
      <c r="BN161" s="20"/>
      <c r="BO161" s="20"/>
      <c r="BP161" s="20"/>
      <c r="BQ161" s="20"/>
      <c r="BR161" s="315"/>
      <c r="BS161" s="20"/>
      <c r="BT161" s="20"/>
      <c r="BU161" s="20"/>
      <c r="BV161" s="20"/>
      <c r="BW161" s="315"/>
      <c r="BX161" s="20"/>
      <c r="BY161" s="20"/>
      <c r="BZ161" s="20"/>
      <c r="CA161" s="20"/>
      <c r="CB161" s="315"/>
      <c r="CC161" s="20"/>
      <c r="CD161" s="20"/>
      <c r="CE161" s="20"/>
      <c r="CF161" s="20"/>
      <c r="CG161" s="315"/>
      <c r="CH161" s="20"/>
      <c r="CI161" s="20"/>
      <c r="CJ161" s="20"/>
      <c r="CK161" s="20"/>
      <c r="CL161" s="315"/>
      <c r="CM161" s="20"/>
      <c r="CN161" s="20"/>
      <c r="CO161" s="20"/>
      <c r="CP161" s="20"/>
      <c r="CQ161" s="315"/>
      <c r="CR161" s="20"/>
      <c r="CS161" s="20"/>
      <c r="CT161" s="20"/>
      <c r="CU161" s="20"/>
      <c r="CV161" s="315"/>
      <c r="CW161" s="20"/>
      <c r="CX161" s="20"/>
      <c r="CY161" s="20"/>
      <c r="CZ161" s="20"/>
      <c r="DA161" s="315"/>
      <c r="DB161" s="20"/>
      <c r="DC161" s="20"/>
      <c r="DD161" s="20"/>
      <c r="DE161" s="20"/>
      <c r="DF161" s="315"/>
      <c r="DG161" s="20"/>
      <c r="DH161" s="20"/>
      <c r="DI161" s="20"/>
      <c r="DJ161" s="20"/>
      <c r="DK161" s="315"/>
      <c r="DL161" s="20"/>
      <c r="DM161" s="20"/>
      <c r="DN161" s="20"/>
      <c r="DO161" s="20"/>
      <c r="DP161" s="315"/>
      <c r="DQ161" s="20"/>
      <c r="DR161" s="20"/>
      <c r="DS161" s="20"/>
      <c r="DT161" s="20"/>
      <c r="DU161" s="315"/>
      <c r="DV161" s="20"/>
      <c r="DW161" s="20"/>
      <c r="DX161" s="20"/>
      <c r="DY161" s="20"/>
      <c r="DZ161" s="315"/>
      <c r="EA161" s="20"/>
      <c r="EB161" s="20"/>
      <c r="EC161" s="20"/>
      <c r="ED161" s="20"/>
      <c r="EE161" s="315"/>
      <c r="EF161" s="20"/>
      <c r="EG161" s="20"/>
      <c r="EH161" s="20"/>
      <c r="EI161" s="20"/>
      <c r="EJ161" s="315"/>
      <c r="EK161" s="20"/>
      <c r="EL161" s="20"/>
      <c r="EM161" s="20"/>
      <c r="EN161" s="20"/>
      <c r="EO161" s="151"/>
    </row>
    <row r="162" spans="4:145" ht="12.75" hidden="1" customHeight="1" x14ac:dyDescent="0.3">
      <c r="D162" s="151" t="s">
        <v>572</v>
      </c>
      <c r="E162" s="402"/>
      <c r="G162" s="20">
        <v>0</v>
      </c>
      <c r="H162" s="20"/>
      <c r="I162" s="20"/>
      <c r="J162" s="315"/>
      <c r="K162" s="20"/>
      <c r="L162" s="20">
        <v>0</v>
      </c>
      <c r="M162" s="20"/>
      <c r="N162" s="20"/>
      <c r="O162" s="315"/>
      <c r="P162" s="20"/>
      <c r="Q162" s="20">
        <v>0</v>
      </c>
      <c r="R162" s="20"/>
      <c r="S162" s="20"/>
      <c r="T162" s="315"/>
      <c r="U162" s="20"/>
      <c r="V162" s="20">
        <v>0</v>
      </c>
      <c r="W162" s="20"/>
      <c r="X162" s="20"/>
      <c r="Y162" s="315"/>
      <c r="Z162" s="20"/>
      <c r="AA162" s="20">
        <v>0</v>
      </c>
      <c r="AB162" s="20"/>
      <c r="AC162" s="20"/>
      <c r="AD162" s="315"/>
      <c r="AE162" s="20"/>
      <c r="AF162" s="20">
        <v>0</v>
      </c>
      <c r="AG162" s="20"/>
      <c r="AH162" s="20"/>
      <c r="AI162" s="315"/>
      <c r="AJ162" s="20"/>
      <c r="AK162" s="20">
        <v>0</v>
      </c>
      <c r="AL162" s="20"/>
      <c r="AM162" s="20"/>
      <c r="AN162" s="315"/>
      <c r="AO162" s="20"/>
      <c r="AP162" s="20">
        <v>0</v>
      </c>
      <c r="AQ162" s="20"/>
      <c r="AR162" s="20"/>
      <c r="AS162" s="315"/>
      <c r="AT162" s="20"/>
      <c r="AU162" s="20">
        <v>0</v>
      </c>
      <c r="AV162" s="20"/>
      <c r="AW162" s="20"/>
      <c r="AX162" s="315"/>
      <c r="AY162" s="20"/>
      <c r="AZ162" s="20">
        <v>0</v>
      </c>
      <c r="BA162" s="20"/>
      <c r="BB162" s="20"/>
      <c r="BC162" s="315"/>
      <c r="BD162" s="20"/>
      <c r="BE162" s="20">
        <v>0</v>
      </c>
      <c r="BF162" s="20"/>
      <c r="BG162" s="20"/>
      <c r="BH162" s="315"/>
      <c r="BI162" s="20"/>
      <c r="BJ162" s="20">
        <v>0</v>
      </c>
      <c r="BK162" s="20"/>
      <c r="BL162" s="20"/>
      <c r="BM162" s="315"/>
      <c r="BN162" s="20"/>
      <c r="BO162" s="20">
        <v>0</v>
      </c>
      <c r="BP162" s="20"/>
      <c r="BQ162" s="20"/>
      <c r="BR162" s="315"/>
      <c r="BS162" s="20"/>
      <c r="BT162" s="20">
        <v>0</v>
      </c>
      <c r="BU162" s="20"/>
      <c r="BV162" s="20"/>
      <c r="BW162" s="315"/>
      <c r="BX162" s="20"/>
      <c r="BY162" s="20">
        <v>0</v>
      </c>
      <c r="BZ162" s="20"/>
      <c r="CA162" s="20"/>
      <c r="CB162" s="315"/>
      <c r="CC162" s="20"/>
      <c r="CD162" s="20">
        <v>0</v>
      </c>
      <c r="CE162" s="20"/>
      <c r="CF162" s="20"/>
      <c r="CG162" s="315"/>
      <c r="CH162" s="20"/>
      <c r="CI162" s="20">
        <v>0</v>
      </c>
      <c r="CJ162" s="20"/>
      <c r="CK162" s="20"/>
      <c r="CL162" s="315"/>
      <c r="CM162" s="20"/>
      <c r="CN162" s="20">
        <v>0</v>
      </c>
      <c r="CO162" s="20"/>
      <c r="CP162" s="20"/>
      <c r="CQ162" s="315"/>
      <c r="CR162" s="20"/>
      <c r="CS162" s="20">
        <v>0</v>
      </c>
      <c r="CT162" s="20"/>
      <c r="CU162" s="20"/>
      <c r="CV162" s="315"/>
      <c r="CW162" s="20"/>
      <c r="CX162" s="20">
        <v>0</v>
      </c>
      <c r="CY162" s="20"/>
      <c r="CZ162" s="20"/>
      <c r="DA162" s="315"/>
      <c r="DB162" s="20"/>
      <c r="DC162" s="20">
        <v>0</v>
      </c>
      <c r="DD162" s="20"/>
      <c r="DE162" s="20"/>
      <c r="DF162" s="315"/>
      <c r="DG162" s="20"/>
      <c r="DH162" s="20">
        <v>0</v>
      </c>
      <c r="DI162" s="20"/>
      <c r="DJ162" s="20"/>
      <c r="DK162" s="315"/>
      <c r="DL162" s="20"/>
      <c r="DM162" s="20">
        <v>0</v>
      </c>
      <c r="DN162" s="20"/>
      <c r="DO162" s="20"/>
      <c r="DP162" s="315"/>
      <c r="DQ162" s="20"/>
      <c r="DR162" s="20">
        <v>0</v>
      </c>
      <c r="DS162" s="20"/>
      <c r="DT162" s="20"/>
      <c r="DU162" s="315"/>
      <c r="DV162" s="20"/>
      <c r="DW162" s="20">
        <v>0</v>
      </c>
      <c r="DX162" s="20"/>
      <c r="DY162" s="20"/>
      <c r="DZ162" s="315"/>
      <c r="EA162" s="20"/>
      <c r="EB162" s="20">
        <v>0</v>
      </c>
      <c r="EC162" s="20"/>
      <c r="ED162" s="20"/>
      <c r="EE162" s="315"/>
      <c r="EF162" s="20"/>
      <c r="EG162" s="20">
        <v>0</v>
      </c>
      <c r="EH162" s="20"/>
      <c r="EI162" s="20"/>
      <c r="EJ162" s="315"/>
      <c r="EK162" s="20"/>
      <c r="EL162" s="20">
        <v>0</v>
      </c>
      <c r="EM162" s="20"/>
      <c r="EN162" s="20"/>
      <c r="EO162" s="151"/>
    </row>
    <row r="163" spans="4:145" ht="12.75" hidden="1" customHeight="1" x14ac:dyDescent="0.3">
      <c r="D163" s="151" t="s">
        <v>416</v>
      </c>
      <c r="E163" s="402"/>
      <c r="F163" s="406"/>
      <c r="G163" s="474">
        <v>0</v>
      </c>
      <c r="H163" s="475"/>
      <c r="I163" s="20"/>
      <c r="J163" s="315"/>
      <c r="K163" s="476"/>
      <c r="L163" s="474">
        <v>0</v>
      </c>
      <c r="M163" s="475"/>
      <c r="N163" s="20"/>
      <c r="O163" s="315"/>
      <c r="P163" s="476"/>
      <c r="Q163" s="474">
        <v>0</v>
      </c>
      <c r="R163" s="475"/>
      <c r="S163" s="20"/>
      <c r="T163" s="315"/>
      <c r="U163" s="476"/>
      <c r="V163" s="474">
        <v>0</v>
      </c>
      <c r="W163" s="475"/>
      <c r="X163" s="20"/>
      <c r="Y163" s="315"/>
      <c r="Z163" s="476"/>
      <c r="AA163" s="474">
        <v>0</v>
      </c>
      <c r="AB163" s="475"/>
      <c r="AC163" s="20"/>
      <c r="AD163" s="315"/>
      <c r="AE163" s="476"/>
      <c r="AF163" s="474">
        <v>0</v>
      </c>
      <c r="AG163" s="475"/>
      <c r="AH163" s="20"/>
      <c r="AI163" s="315"/>
      <c r="AJ163" s="476"/>
      <c r="AK163" s="474">
        <v>0</v>
      </c>
      <c r="AL163" s="475"/>
      <c r="AM163" s="20"/>
      <c r="AN163" s="315"/>
      <c r="AO163" s="476"/>
      <c r="AP163" s="474">
        <v>0</v>
      </c>
      <c r="AQ163" s="475"/>
      <c r="AR163" s="20"/>
      <c r="AS163" s="315"/>
      <c r="AT163" s="476"/>
      <c r="AU163" s="474">
        <v>0</v>
      </c>
      <c r="AV163" s="475"/>
      <c r="AW163" s="20"/>
      <c r="AX163" s="315"/>
      <c r="AY163" s="476"/>
      <c r="AZ163" s="474">
        <v>0</v>
      </c>
      <c r="BA163" s="475"/>
      <c r="BB163" s="20"/>
      <c r="BC163" s="315"/>
      <c r="BD163" s="476"/>
      <c r="BE163" s="474">
        <v>0</v>
      </c>
      <c r="BF163" s="475"/>
      <c r="BG163" s="20"/>
      <c r="BH163" s="315"/>
      <c r="BI163" s="476"/>
      <c r="BJ163" s="474">
        <v>0</v>
      </c>
      <c r="BK163" s="475"/>
      <c r="BL163" s="20"/>
      <c r="BM163" s="315"/>
      <c r="BN163" s="476"/>
      <c r="BO163" s="474">
        <v>0</v>
      </c>
      <c r="BP163" s="475"/>
      <c r="BQ163" s="20"/>
      <c r="BR163" s="315"/>
      <c r="BS163" s="476"/>
      <c r="BT163" s="474">
        <v>0</v>
      </c>
      <c r="BU163" s="475"/>
      <c r="BV163" s="20"/>
      <c r="BW163" s="315"/>
      <c r="BX163" s="476"/>
      <c r="BY163" s="474">
        <v>0</v>
      </c>
      <c r="BZ163" s="475"/>
      <c r="CA163" s="20"/>
      <c r="CB163" s="315"/>
      <c r="CC163" s="476"/>
      <c r="CD163" s="474">
        <v>0</v>
      </c>
      <c r="CE163" s="475"/>
      <c r="CF163" s="20"/>
      <c r="CG163" s="315"/>
      <c r="CH163" s="476"/>
      <c r="CI163" s="474">
        <v>0</v>
      </c>
      <c r="CJ163" s="475"/>
      <c r="CK163" s="20"/>
      <c r="CL163" s="315"/>
      <c r="CM163" s="476"/>
      <c r="CN163" s="474">
        <v>0</v>
      </c>
      <c r="CO163" s="475"/>
      <c r="CP163" s="20"/>
      <c r="CQ163" s="315"/>
      <c r="CR163" s="476"/>
      <c r="CS163" s="474">
        <v>0</v>
      </c>
      <c r="CT163" s="475"/>
      <c r="CU163" s="20"/>
      <c r="CV163" s="315"/>
      <c r="CW163" s="476"/>
      <c r="CX163" s="474">
        <v>0</v>
      </c>
      <c r="CY163" s="475"/>
      <c r="CZ163" s="20"/>
      <c r="DA163" s="315"/>
      <c r="DB163" s="476"/>
      <c r="DC163" s="474">
        <v>0</v>
      </c>
      <c r="DD163" s="475"/>
      <c r="DE163" s="20"/>
      <c r="DF163" s="315"/>
      <c r="DG163" s="476"/>
      <c r="DH163" s="474">
        <v>0</v>
      </c>
      <c r="DI163" s="475"/>
      <c r="DJ163" s="20"/>
      <c r="DK163" s="315"/>
      <c r="DL163" s="476"/>
      <c r="DM163" s="474">
        <v>0</v>
      </c>
      <c r="DN163" s="475"/>
      <c r="DO163" s="20"/>
      <c r="DP163" s="315"/>
      <c r="DQ163" s="476"/>
      <c r="DR163" s="474">
        <v>0</v>
      </c>
      <c r="DS163" s="475"/>
      <c r="DT163" s="20"/>
      <c r="DU163" s="315"/>
      <c r="DV163" s="476"/>
      <c r="DW163" s="474">
        <v>0</v>
      </c>
      <c r="DX163" s="475"/>
      <c r="DY163" s="20"/>
      <c r="DZ163" s="315"/>
      <c r="EA163" s="476"/>
      <c r="EB163" s="474">
        <v>0</v>
      </c>
      <c r="EC163" s="475"/>
      <c r="ED163" s="20"/>
      <c r="EE163" s="315"/>
      <c r="EF163" s="476"/>
      <c r="EG163" s="474">
        <v>0</v>
      </c>
      <c r="EH163" s="475"/>
      <c r="EI163" s="20"/>
      <c r="EJ163" s="315"/>
      <c r="EK163" s="476"/>
      <c r="EL163" s="474">
        <v>0</v>
      </c>
      <c r="EM163" s="475"/>
      <c r="EN163" s="20"/>
      <c r="EO163" s="151"/>
    </row>
    <row r="164" spans="4:145" ht="12.75" hidden="1" customHeight="1" x14ac:dyDescent="0.3">
      <c r="D164" s="151" t="s">
        <v>419</v>
      </c>
      <c r="E164" s="402"/>
      <c r="F164" s="402"/>
      <c r="G164" s="20">
        <v>0</v>
      </c>
      <c r="H164" s="19"/>
      <c r="I164" s="20"/>
      <c r="J164" s="315"/>
      <c r="K164" s="315"/>
      <c r="L164" s="20">
        <v>0</v>
      </c>
      <c r="M164" s="19"/>
      <c r="N164" s="20"/>
      <c r="O164" s="315"/>
      <c r="P164" s="315"/>
      <c r="Q164" s="20">
        <v>0</v>
      </c>
      <c r="R164" s="19"/>
      <c r="S164" s="20"/>
      <c r="T164" s="315"/>
      <c r="U164" s="315"/>
      <c r="V164" s="20">
        <v>0</v>
      </c>
      <c r="W164" s="19"/>
      <c r="X164" s="20"/>
      <c r="Y164" s="315"/>
      <c r="Z164" s="315"/>
      <c r="AA164" s="20">
        <v>0</v>
      </c>
      <c r="AB164" s="19"/>
      <c r="AC164" s="20"/>
      <c r="AD164" s="315"/>
      <c r="AE164" s="315"/>
      <c r="AF164" s="20">
        <v>0</v>
      </c>
      <c r="AG164" s="19"/>
      <c r="AH164" s="20"/>
      <c r="AI164" s="315"/>
      <c r="AJ164" s="315"/>
      <c r="AK164" s="20">
        <v>0</v>
      </c>
      <c r="AL164" s="19"/>
      <c r="AM164" s="20"/>
      <c r="AN164" s="315"/>
      <c r="AO164" s="315"/>
      <c r="AP164" s="20">
        <v>0</v>
      </c>
      <c r="AQ164" s="19"/>
      <c r="AR164" s="20"/>
      <c r="AS164" s="315"/>
      <c r="AT164" s="315"/>
      <c r="AU164" s="20">
        <v>0</v>
      </c>
      <c r="AV164" s="19"/>
      <c r="AW164" s="20"/>
      <c r="AX164" s="315"/>
      <c r="AY164" s="315"/>
      <c r="AZ164" s="20">
        <v>0</v>
      </c>
      <c r="BA164" s="19"/>
      <c r="BB164" s="20"/>
      <c r="BC164" s="315"/>
      <c r="BD164" s="315"/>
      <c r="BE164" s="20">
        <v>0</v>
      </c>
      <c r="BF164" s="19"/>
      <c r="BG164" s="20"/>
      <c r="BH164" s="315"/>
      <c r="BI164" s="315"/>
      <c r="BJ164" s="20">
        <v>0</v>
      </c>
      <c r="BK164" s="19"/>
      <c r="BL164" s="20"/>
      <c r="BM164" s="315"/>
      <c r="BN164" s="315"/>
      <c r="BO164" s="20">
        <v>0</v>
      </c>
      <c r="BP164" s="19"/>
      <c r="BQ164" s="20"/>
      <c r="BR164" s="315"/>
      <c r="BS164" s="315"/>
      <c r="BT164" s="20">
        <v>0</v>
      </c>
      <c r="BU164" s="19"/>
      <c r="BV164" s="20"/>
      <c r="BW164" s="315"/>
      <c r="BX164" s="315"/>
      <c r="BY164" s="20">
        <v>0</v>
      </c>
      <c r="BZ164" s="19"/>
      <c r="CA164" s="20"/>
      <c r="CB164" s="315"/>
      <c r="CC164" s="315"/>
      <c r="CD164" s="20">
        <v>0</v>
      </c>
      <c r="CE164" s="19"/>
      <c r="CF164" s="20"/>
      <c r="CG164" s="315"/>
      <c r="CH164" s="315"/>
      <c r="CI164" s="20">
        <v>0</v>
      </c>
      <c r="CJ164" s="19"/>
      <c r="CK164" s="20"/>
      <c r="CL164" s="315"/>
      <c r="CM164" s="315"/>
      <c r="CN164" s="20">
        <v>0</v>
      </c>
      <c r="CO164" s="19"/>
      <c r="CP164" s="20"/>
      <c r="CQ164" s="315"/>
      <c r="CR164" s="315"/>
      <c r="CS164" s="20">
        <v>0</v>
      </c>
      <c r="CT164" s="19"/>
      <c r="CU164" s="20"/>
      <c r="CV164" s="315"/>
      <c r="CW164" s="315"/>
      <c r="CX164" s="20">
        <v>0</v>
      </c>
      <c r="CY164" s="19"/>
      <c r="CZ164" s="20"/>
      <c r="DA164" s="315"/>
      <c r="DB164" s="315"/>
      <c r="DC164" s="20">
        <v>0</v>
      </c>
      <c r="DD164" s="19"/>
      <c r="DE164" s="20"/>
      <c r="DF164" s="315"/>
      <c r="DG164" s="315"/>
      <c r="DH164" s="20">
        <v>0</v>
      </c>
      <c r="DI164" s="19"/>
      <c r="DJ164" s="20"/>
      <c r="DK164" s="315"/>
      <c r="DL164" s="315"/>
      <c r="DM164" s="20">
        <v>0</v>
      </c>
      <c r="DN164" s="19"/>
      <c r="DO164" s="20"/>
      <c r="DP164" s="315"/>
      <c r="DQ164" s="315"/>
      <c r="DR164" s="20">
        <v>0</v>
      </c>
      <c r="DS164" s="19"/>
      <c r="DT164" s="20"/>
      <c r="DU164" s="315"/>
      <c r="DV164" s="315"/>
      <c r="DW164" s="20">
        <v>0</v>
      </c>
      <c r="DX164" s="19"/>
      <c r="DY164" s="20"/>
      <c r="DZ164" s="315"/>
      <c r="EA164" s="315"/>
      <c r="EB164" s="20">
        <v>0</v>
      </c>
      <c r="EC164" s="19"/>
      <c r="ED164" s="20"/>
      <c r="EE164" s="315"/>
      <c r="EF164" s="315"/>
      <c r="EG164" s="20">
        <v>0</v>
      </c>
      <c r="EH164" s="19"/>
      <c r="EI164" s="20"/>
      <c r="EJ164" s="315"/>
      <c r="EK164" s="315"/>
      <c r="EL164" s="20">
        <v>0</v>
      </c>
      <c r="EM164" s="19"/>
      <c r="EN164" s="20"/>
      <c r="EO164" s="151"/>
    </row>
    <row r="165" spans="4:145" ht="12.75" hidden="1" customHeight="1" x14ac:dyDescent="0.3">
      <c r="D165" s="151" t="s">
        <v>436</v>
      </c>
      <c r="E165" s="402"/>
      <c r="F165" s="419"/>
      <c r="G165" s="6">
        <v>0</v>
      </c>
      <c r="H165" s="5"/>
      <c r="I165" s="20"/>
      <c r="J165" s="315"/>
      <c r="K165" s="483"/>
      <c r="L165" s="6">
        <v>0</v>
      </c>
      <c r="M165" s="5"/>
      <c r="N165" s="20"/>
      <c r="O165" s="315"/>
      <c r="P165" s="483"/>
      <c r="Q165" s="6">
        <v>0</v>
      </c>
      <c r="R165" s="5"/>
      <c r="S165" s="20"/>
      <c r="T165" s="315"/>
      <c r="U165" s="483"/>
      <c r="V165" s="6">
        <v>0</v>
      </c>
      <c r="W165" s="5"/>
      <c r="X165" s="20"/>
      <c r="Y165" s="315"/>
      <c r="Z165" s="483"/>
      <c r="AA165" s="6">
        <v>0</v>
      </c>
      <c r="AB165" s="5"/>
      <c r="AC165" s="20"/>
      <c r="AD165" s="315"/>
      <c r="AE165" s="483"/>
      <c r="AF165" s="6">
        <v>0</v>
      </c>
      <c r="AG165" s="5"/>
      <c r="AH165" s="20"/>
      <c r="AI165" s="315"/>
      <c r="AJ165" s="483"/>
      <c r="AK165" s="6">
        <v>0</v>
      </c>
      <c r="AL165" s="5"/>
      <c r="AM165" s="20"/>
      <c r="AN165" s="315"/>
      <c r="AO165" s="483"/>
      <c r="AP165" s="6">
        <v>0</v>
      </c>
      <c r="AQ165" s="5"/>
      <c r="AR165" s="20"/>
      <c r="AS165" s="315"/>
      <c r="AT165" s="483"/>
      <c r="AU165" s="6">
        <v>0</v>
      </c>
      <c r="AV165" s="5"/>
      <c r="AW165" s="20"/>
      <c r="AX165" s="315"/>
      <c r="AY165" s="483"/>
      <c r="AZ165" s="6">
        <v>0</v>
      </c>
      <c r="BA165" s="5"/>
      <c r="BB165" s="20"/>
      <c r="BC165" s="315"/>
      <c r="BD165" s="483"/>
      <c r="BE165" s="6">
        <v>0</v>
      </c>
      <c r="BF165" s="5"/>
      <c r="BG165" s="20"/>
      <c r="BH165" s="315"/>
      <c r="BI165" s="483"/>
      <c r="BJ165" s="6">
        <v>0</v>
      </c>
      <c r="BK165" s="5"/>
      <c r="BL165" s="20"/>
      <c r="BM165" s="315"/>
      <c r="BN165" s="483"/>
      <c r="BO165" s="6">
        <v>0</v>
      </c>
      <c r="BP165" s="5"/>
      <c r="BQ165" s="20"/>
      <c r="BR165" s="315"/>
      <c r="BS165" s="483"/>
      <c r="BT165" s="6">
        <v>0</v>
      </c>
      <c r="BU165" s="5"/>
      <c r="BV165" s="20"/>
      <c r="BW165" s="315"/>
      <c r="BX165" s="483"/>
      <c r="BY165" s="6">
        <v>0</v>
      </c>
      <c r="BZ165" s="5"/>
      <c r="CA165" s="20"/>
      <c r="CB165" s="315"/>
      <c r="CC165" s="483"/>
      <c r="CD165" s="6">
        <v>0</v>
      </c>
      <c r="CE165" s="5"/>
      <c r="CF165" s="20"/>
      <c r="CG165" s="315"/>
      <c r="CH165" s="483"/>
      <c r="CI165" s="6">
        <v>0</v>
      </c>
      <c r="CJ165" s="5"/>
      <c r="CK165" s="20"/>
      <c r="CL165" s="315"/>
      <c r="CM165" s="483"/>
      <c r="CN165" s="6">
        <v>0</v>
      </c>
      <c r="CO165" s="5"/>
      <c r="CP165" s="20"/>
      <c r="CQ165" s="315"/>
      <c r="CR165" s="483"/>
      <c r="CS165" s="6">
        <v>0</v>
      </c>
      <c r="CT165" s="5"/>
      <c r="CU165" s="20"/>
      <c r="CV165" s="315"/>
      <c r="CW165" s="483"/>
      <c r="CX165" s="6">
        <v>0</v>
      </c>
      <c r="CY165" s="5"/>
      <c r="CZ165" s="20"/>
      <c r="DA165" s="315"/>
      <c r="DB165" s="483"/>
      <c r="DC165" s="6">
        <v>0</v>
      </c>
      <c r="DD165" s="5"/>
      <c r="DE165" s="20"/>
      <c r="DF165" s="315"/>
      <c r="DG165" s="483"/>
      <c r="DH165" s="6">
        <v>0</v>
      </c>
      <c r="DI165" s="5"/>
      <c r="DJ165" s="20"/>
      <c r="DK165" s="315"/>
      <c r="DL165" s="483"/>
      <c r="DM165" s="6">
        <v>0</v>
      </c>
      <c r="DN165" s="5"/>
      <c r="DO165" s="20"/>
      <c r="DP165" s="315"/>
      <c r="DQ165" s="483"/>
      <c r="DR165" s="6">
        <v>0</v>
      </c>
      <c r="DS165" s="5"/>
      <c r="DT165" s="20"/>
      <c r="DU165" s="315"/>
      <c r="DV165" s="483"/>
      <c r="DW165" s="6">
        <v>0</v>
      </c>
      <c r="DX165" s="5"/>
      <c r="DY165" s="20"/>
      <c r="DZ165" s="315"/>
      <c r="EA165" s="483"/>
      <c r="EB165" s="6">
        <v>0</v>
      </c>
      <c r="EC165" s="5"/>
      <c r="ED165" s="20"/>
      <c r="EE165" s="315"/>
      <c r="EF165" s="483"/>
      <c r="EG165" s="6">
        <v>0</v>
      </c>
      <c r="EH165" s="5"/>
      <c r="EI165" s="20"/>
      <c r="EJ165" s="315"/>
      <c r="EK165" s="483"/>
      <c r="EL165" s="6">
        <v>0</v>
      </c>
      <c r="EM165" s="5"/>
      <c r="EN165" s="20"/>
      <c r="EO165" s="151"/>
    </row>
    <row r="166" spans="4:145" ht="12.75" hidden="1" customHeight="1" x14ac:dyDescent="0.3">
      <c r="D166" s="151"/>
      <c r="E166" s="402"/>
      <c r="G166" s="20"/>
      <c r="H166" s="20"/>
      <c r="I166" s="20"/>
      <c r="J166" s="315"/>
      <c r="K166" s="20"/>
      <c r="L166" s="20"/>
      <c r="M166" s="20"/>
      <c r="N166" s="20"/>
      <c r="O166" s="315"/>
      <c r="P166" s="20"/>
      <c r="Q166" s="20"/>
      <c r="R166" s="20"/>
      <c r="S166" s="20"/>
      <c r="T166" s="315"/>
      <c r="U166" s="20"/>
      <c r="V166" s="20"/>
      <c r="W166" s="20"/>
      <c r="X166" s="20"/>
      <c r="Y166" s="315"/>
      <c r="Z166" s="20"/>
      <c r="AA166" s="20"/>
      <c r="AB166" s="20"/>
      <c r="AC166" s="20"/>
      <c r="AD166" s="315"/>
      <c r="AE166" s="20"/>
      <c r="AF166" s="20"/>
      <c r="AG166" s="20"/>
      <c r="AH166" s="20"/>
      <c r="AI166" s="315"/>
      <c r="AJ166" s="20"/>
      <c r="AK166" s="20"/>
      <c r="AL166" s="20"/>
      <c r="AM166" s="20"/>
      <c r="AN166" s="315"/>
      <c r="AO166" s="20"/>
      <c r="AP166" s="20"/>
      <c r="AQ166" s="20"/>
      <c r="AR166" s="20"/>
      <c r="AS166" s="315"/>
      <c r="AT166" s="20"/>
      <c r="AU166" s="20"/>
      <c r="AV166" s="20"/>
      <c r="AW166" s="20"/>
      <c r="AX166" s="315"/>
      <c r="AY166" s="20"/>
      <c r="AZ166" s="20"/>
      <c r="BA166" s="20"/>
      <c r="BB166" s="20"/>
      <c r="BC166" s="315"/>
      <c r="BD166" s="20"/>
      <c r="BE166" s="20"/>
      <c r="BF166" s="20"/>
      <c r="BG166" s="20"/>
      <c r="BH166" s="315"/>
      <c r="BI166" s="20"/>
      <c r="BJ166" s="20"/>
      <c r="BK166" s="20"/>
      <c r="BL166" s="20"/>
      <c r="BM166" s="315"/>
      <c r="BN166" s="20"/>
      <c r="BO166" s="20"/>
      <c r="BP166" s="20"/>
      <c r="BQ166" s="20"/>
      <c r="BR166" s="315"/>
      <c r="BS166" s="20"/>
      <c r="BT166" s="20"/>
      <c r="BU166" s="20"/>
      <c r="BV166" s="20"/>
      <c r="BW166" s="315"/>
      <c r="BX166" s="20"/>
      <c r="BY166" s="20"/>
      <c r="BZ166" s="20"/>
      <c r="CA166" s="20"/>
      <c r="CB166" s="315"/>
      <c r="CC166" s="20"/>
      <c r="CD166" s="20"/>
      <c r="CE166" s="20"/>
      <c r="CF166" s="20"/>
      <c r="CG166" s="315"/>
      <c r="CH166" s="20"/>
      <c r="CI166" s="20"/>
      <c r="CJ166" s="20"/>
      <c r="CK166" s="20"/>
      <c r="CL166" s="315"/>
      <c r="CM166" s="20"/>
      <c r="CN166" s="20"/>
      <c r="CO166" s="20"/>
      <c r="CP166" s="20"/>
      <c r="CQ166" s="315"/>
      <c r="CR166" s="20"/>
      <c r="CS166" s="20"/>
      <c r="CT166" s="20"/>
      <c r="CU166" s="20"/>
      <c r="CV166" s="315"/>
      <c r="CW166" s="20"/>
      <c r="CX166" s="20"/>
      <c r="CY166" s="20"/>
      <c r="CZ166" s="20"/>
      <c r="DA166" s="315"/>
      <c r="DB166" s="20"/>
      <c r="DC166" s="20"/>
      <c r="DD166" s="20"/>
      <c r="DE166" s="20"/>
      <c r="DF166" s="315"/>
      <c r="DG166" s="20"/>
      <c r="DH166" s="20"/>
      <c r="DI166" s="20"/>
      <c r="DJ166" s="20"/>
      <c r="DK166" s="315"/>
      <c r="DL166" s="20"/>
      <c r="DM166" s="20"/>
      <c r="DN166" s="20"/>
      <c r="DO166" s="20"/>
      <c r="DP166" s="315"/>
      <c r="DQ166" s="20"/>
      <c r="DR166" s="20"/>
      <c r="DS166" s="20"/>
      <c r="DT166" s="20"/>
      <c r="DU166" s="315"/>
      <c r="DV166" s="20"/>
      <c r="DW166" s="20"/>
      <c r="DX166" s="20"/>
      <c r="DY166" s="20"/>
      <c r="DZ166" s="315"/>
      <c r="EA166" s="20"/>
      <c r="EB166" s="20"/>
      <c r="EC166" s="20"/>
      <c r="ED166" s="20"/>
      <c r="EE166" s="315"/>
      <c r="EF166" s="20"/>
      <c r="EG166" s="20"/>
      <c r="EH166" s="20"/>
      <c r="EI166" s="20"/>
      <c r="EJ166" s="315"/>
      <c r="EK166" s="20"/>
      <c r="EL166" s="20"/>
      <c r="EM166" s="20"/>
      <c r="EN166" s="20"/>
      <c r="EO166" s="151"/>
    </row>
    <row r="167" spans="4:145" ht="12.75" hidden="1" customHeight="1" x14ac:dyDescent="0.3">
      <c r="D167" s="151" t="s">
        <v>573</v>
      </c>
      <c r="E167" s="402"/>
      <c r="G167" s="20">
        <v>0</v>
      </c>
      <c r="H167" s="20"/>
      <c r="I167" s="20"/>
      <c r="J167" s="315"/>
      <c r="K167" s="20"/>
      <c r="L167" s="20">
        <v>0</v>
      </c>
      <c r="M167" s="20"/>
      <c r="N167" s="20"/>
      <c r="O167" s="315"/>
      <c r="P167" s="20"/>
      <c r="Q167" s="20">
        <v>0</v>
      </c>
      <c r="R167" s="20"/>
      <c r="S167" s="20"/>
      <c r="T167" s="315"/>
      <c r="U167" s="20"/>
      <c r="V167" s="20">
        <v>0</v>
      </c>
      <c r="W167" s="20"/>
      <c r="X167" s="20"/>
      <c r="Y167" s="315"/>
      <c r="Z167" s="20"/>
      <c r="AA167" s="20">
        <v>0</v>
      </c>
      <c r="AB167" s="20"/>
      <c r="AC167" s="20"/>
      <c r="AD167" s="315"/>
      <c r="AE167" s="20"/>
      <c r="AF167" s="20">
        <v>0</v>
      </c>
      <c r="AG167" s="20"/>
      <c r="AH167" s="20"/>
      <c r="AI167" s="315"/>
      <c r="AJ167" s="20"/>
      <c r="AK167" s="20">
        <v>0</v>
      </c>
      <c r="AL167" s="20"/>
      <c r="AM167" s="20"/>
      <c r="AN167" s="315"/>
      <c r="AO167" s="20"/>
      <c r="AP167" s="20">
        <v>0</v>
      </c>
      <c r="AQ167" s="20"/>
      <c r="AR167" s="20"/>
      <c r="AS167" s="315"/>
      <c r="AT167" s="20"/>
      <c r="AU167" s="20">
        <v>0</v>
      </c>
      <c r="AV167" s="20"/>
      <c r="AW167" s="20"/>
      <c r="AX167" s="315"/>
      <c r="AY167" s="20"/>
      <c r="AZ167" s="20">
        <v>0</v>
      </c>
      <c r="BA167" s="20"/>
      <c r="BB167" s="20"/>
      <c r="BC167" s="315"/>
      <c r="BD167" s="20"/>
      <c r="BE167" s="20">
        <v>0</v>
      </c>
      <c r="BF167" s="20"/>
      <c r="BG167" s="20"/>
      <c r="BH167" s="315"/>
      <c r="BI167" s="20"/>
      <c r="BJ167" s="20">
        <v>0</v>
      </c>
      <c r="BK167" s="20"/>
      <c r="BL167" s="20"/>
      <c r="BM167" s="315"/>
      <c r="BN167" s="20"/>
      <c r="BO167" s="20">
        <v>0</v>
      </c>
      <c r="BP167" s="20"/>
      <c r="BQ167" s="20"/>
      <c r="BR167" s="315"/>
      <c r="BS167" s="20"/>
      <c r="BT167" s="20">
        <v>0</v>
      </c>
      <c r="BU167" s="20"/>
      <c r="BV167" s="20"/>
      <c r="BW167" s="315"/>
      <c r="BX167" s="20"/>
      <c r="BY167" s="20">
        <v>0</v>
      </c>
      <c r="BZ167" s="20"/>
      <c r="CA167" s="20"/>
      <c r="CB167" s="315"/>
      <c r="CC167" s="20"/>
      <c r="CD167" s="20">
        <v>0</v>
      </c>
      <c r="CE167" s="20"/>
      <c r="CF167" s="20"/>
      <c r="CG167" s="315"/>
      <c r="CH167" s="20"/>
      <c r="CI167" s="20">
        <v>0</v>
      </c>
      <c r="CJ167" s="20"/>
      <c r="CK167" s="20"/>
      <c r="CL167" s="315"/>
      <c r="CM167" s="20"/>
      <c r="CN167" s="20">
        <v>0</v>
      </c>
      <c r="CO167" s="20"/>
      <c r="CP167" s="20"/>
      <c r="CQ167" s="315"/>
      <c r="CR167" s="20"/>
      <c r="CS167" s="20">
        <v>0</v>
      </c>
      <c r="CT167" s="20"/>
      <c r="CU167" s="20"/>
      <c r="CV167" s="315"/>
      <c r="CW167" s="20"/>
      <c r="CX167" s="20">
        <v>0</v>
      </c>
      <c r="CY167" s="20"/>
      <c r="CZ167" s="20"/>
      <c r="DA167" s="315"/>
      <c r="DB167" s="20"/>
      <c r="DC167" s="20">
        <v>0</v>
      </c>
      <c r="DD167" s="20"/>
      <c r="DE167" s="20"/>
      <c r="DF167" s="315"/>
      <c r="DG167" s="20"/>
      <c r="DH167" s="20">
        <v>0</v>
      </c>
      <c r="DI167" s="20"/>
      <c r="DJ167" s="20"/>
      <c r="DK167" s="315"/>
      <c r="DL167" s="20"/>
      <c r="DM167" s="20">
        <v>0</v>
      </c>
      <c r="DN167" s="20"/>
      <c r="DO167" s="20"/>
      <c r="DP167" s="315"/>
      <c r="DQ167" s="20"/>
      <c r="DR167" s="20">
        <v>0</v>
      </c>
      <c r="DS167" s="20"/>
      <c r="DT167" s="20"/>
      <c r="DU167" s="315"/>
      <c r="DV167" s="20"/>
      <c r="DW167" s="20">
        <v>0</v>
      </c>
      <c r="DX167" s="20"/>
      <c r="DY167" s="20"/>
      <c r="DZ167" s="315"/>
      <c r="EA167" s="20"/>
      <c r="EB167" s="20">
        <v>0</v>
      </c>
      <c r="EC167" s="20"/>
      <c r="ED167" s="20"/>
      <c r="EE167" s="315"/>
      <c r="EF167" s="20"/>
      <c r="EG167" s="20">
        <v>0</v>
      </c>
      <c r="EH167" s="20"/>
      <c r="EI167" s="20"/>
      <c r="EJ167" s="315"/>
      <c r="EK167" s="20"/>
      <c r="EL167" s="20">
        <v>0</v>
      </c>
      <c r="EM167" s="20"/>
      <c r="EN167" s="20"/>
      <c r="EO167" s="151"/>
    </row>
    <row r="168" spans="4:145" ht="12.75" hidden="1" customHeight="1" x14ac:dyDescent="0.3">
      <c r="D168" s="151" t="s">
        <v>416</v>
      </c>
      <c r="E168" s="402"/>
      <c r="F168" s="406"/>
      <c r="G168" s="474">
        <v>0</v>
      </c>
      <c r="H168" s="475"/>
      <c r="I168" s="20"/>
      <c r="J168" s="315"/>
      <c r="K168" s="476"/>
      <c r="L168" s="474">
        <v>0</v>
      </c>
      <c r="M168" s="475"/>
      <c r="N168" s="20"/>
      <c r="O168" s="315"/>
      <c r="P168" s="476"/>
      <c r="Q168" s="474">
        <v>0</v>
      </c>
      <c r="R168" s="475"/>
      <c r="S168" s="20"/>
      <c r="T168" s="315"/>
      <c r="U168" s="476"/>
      <c r="V168" s="474">
        <v>0</v>
      </c>
      <c r="W168" s="475"/>
      <c r="X168" s="20"/>
      <c r="Y168" s="315"/>
      <c r="Z168" s="476"/>
      <c r="AA168" s="474">
        <v>0</v>
      </c>
      <c r="AB168" s="475"/>
      <c r="AC168" s="20"/>
      <c r="AD168" s="315"/>
      <c r="AE168" s="476"/>
      <c r="AF168" s="474">
        <v>0</v>
      </c>
      <c r="AG168" s="475"/>
      <c r="AH168" s="20"/>
      <c r="AI168" s="315"/>
      <c r="AJ168" s="476"/>
      <c r="AK168" s="474">
        <v>0</v>
      </c>
      <c r="AL168" s="475"/>
      <c r="AM168" s="20"/>
      <c r="AN168" s="315"/>
      <c r="AO168" s="476"/>
      <c r="AP168" s="474">
        <v>0</v>
      </c>
      <c r="AQ168" s="475"/>
      <c r="AR168" s="20"/>
      <c r="AS168" s="315"/>
      <c r="AT168" s="476"/>
      <c r="AU168" s="474">
        <v>0</v>
      </c>
      <c r="AV168" s="475"/>
      <c r="AW168" s="20"/>
      <c r="AX168" s="315"/>
      <c r="AY168" s="476"/>
      <c r="AZ168" s="474">
        <v>0</v>
      </c>
      <c r="BA168" s="475"/>
      <c r="BB168" s="20"/>
      <c r="BC168" s="315"/>
      <c r="BD168" s="476"/>
      <c r="BE168" s="474">
        <v>0</v>
      </c>
      <c r="BF168" s="475"/>
      <c r="BG168" s="20"/>
      <c r="BH168" s="315"/>
      <c r="BI168" s="476"/>
      <c r="BJ168" s="474">
        <v>0</v>
      </c>
      <c r="BK168" s="475"/>
      <c r="BL168" s="20"/>
      <c r="BM168" s="315"/>
      <c r="BN168" s="476"/>
      <c r="BO168" s="474">
        <v>0</v>
      </c>
      <c r="BP168" s="475"/>
      <c r="BQ168" s="20"/>
      <c r="BR168" s="315"/>
      <c r="BS168" s="476"/>
      <c r="BT168" s="474">
        <v>0</v>
      </c>
      <c r="BU168" s="475"/>
      <c r="BV168" s="20"/>
      <c r="BW168" s="315"/>
      <c r="BX168" s="476"/>
      <c r="BY168" s="474">
        <v>0</v>
      </c>
      <c r="BZ168" s="475"/>
      <c r="CA168" s="20"/>
      <c r="CB168" s="315"/>
      <c r="CC168" s="476"/>
      <c r="CD168" s="474">
        <v>0</v>
      </c>
      <c r="CE168" s="475"/>
      <c r="CF168" s="20"/>
      <c r="CG168" s="315"/>
      <c r="CH168" s="476"/>
      <c r="CI168" s="474">
        <v>0</v>
      </c>
      <c r="CJ168" s="475"/>
      <c r="CK168" s="20"/>
      <c r="CL168" s="315"/>
      <c r="CM168" s="476"/>
      <c r="CN168" s="474">
        <v>0</v>
      </c>
      <c r="CO168" s="475"/>
      <c r="CP168" s="20"/>
      <c r="CQ168" s="315"/>
      <c r="CR168" s="476"/>
      <c r="CS168" s="474">
        <v>0</v>
      </c>
      <c r="CT168" s="475"/>
      <c r="CU168" s="20"/>
      <c r="CV168" s="315"/>
      <c r="CW168" s="476"/>
      <c r="CX168" s="474">
        <v>0</v>
      </c>
      <c r="CY168" s="475"/>
      <c r="CZ168" s="20"/>
      <c r="DA168" s="315"/>
      <c r="DB168" s="476"/>
      <c r="DC168" s="474">
        <v>0</v>
      </c>
      <c r="DD168" s="475"/>
      <c r="DE168" s="20"/>
      <c r="DF168" s="315"/>
      <c r="DG168" s="476"/>
      <c r="DH168" s="474">
        <v>0</v>
      </c>
      <c r="DI168" s="475"/>
      <c r="DJ168" s="20"/>
      <c r="DK168" s="315"/>
      <c r="DL168" s="476"/>
      <c r="DM168" s="474">
        <v>0</v>
      </c>
      <c r="DN168" s="475"/>
      <c r="DO168" s="20"/>
      <c r="DP168" s="315"/>
      <c r="DQ168" s="476"/>
      <c r="DR168" s="474">
        <v>0</v>
      </c>
      <c r="DS168" s="475"/>
      <c r="DT168" s="20"/>
      <c r="DU168" s="315"/>
      <c r="DV168" s="476"/>
      <c r="DW168" s="474">
        <v>0</v>
      </c>
      <c r="DX168" s="475"/>
      <c r="DY168" s="20"/>
      <c r="DZ168" s="315"/>
      <c r="EA168" s="476"/>
      <c r="EB168" s="474">
        <v>0</v>
      </c>
      <c r="EC168" s="475"/>
      <c r="ED168" s="20"/>
      <c r="EE168" s="315"/>
      <c r="EF168" s="476"/>
      <c r="EG168" s="474">
        <v>0</v>
      </c>
      <c r="EH168" s="475"/>
      <c r="EI168" s="20"/>
      <c r="EJ168" s="315"/>
      <c r="EK168" s="476"/>
      <c r="EL168" s="474">
        <v>0</v>
      </c>
      <c r="EM168" s="475"/>
      <c r="EN168" s="20"/>
      <c r="EO168" s="151"/>
    </row>
    <row r="169" spans="4:145" ht="12.75" hidden="1" customHeight="1" x14ac:dyDescent="0.3">
      <c r="D169" s="151" t="s">
        <v>419</v>
      </c>
      <c r="E169" s="402"/>
      <c r="F169" s="402"/>
      <c r="G169" s="20">
        <v>0</v>
      </c>
      <c r="H169" s="19"/>
      <c r="I169" s="20"/>
      <c r="J169" s="315"/>
      <c r="K169" s="315"/>
      <c r="L169" s="20">
        <v>0</v>
      </c>
      <c r="M169" s="19"/>
      <c r="N169" s="20"/>
      <c r="O169" s="315"/>
      <c r="P169" s="315"/>
      <c r="Q169" s="20">
        <v>0</v>
      </c>
      <c r="R169" s="19"/>
      <c r="S169" s="20"/>
      <c r="T169" s="315"/>
      <c r="U169" s="315"/>
      <c r="V169" s="20">
        <v>0</v>
      </c>
      <c r="W169" s="19"/>
      <c r="X169" s="20"/>
      <c r="Y169" s="315"/>
      <c r="Z169" s="315"/>
      <c r="AA169" s="20">
        <v>0</v>
      </c>
      <c r="AB169" s="19"/>
      <c r="AC169" s="20"/>
      <c r="AD169" s="315"/>
      <c r="AE169" s="315"/>
      <c r="AF169" s="20">
        <v>0</v>
      </c>
      <c r="AG169" s="19"/>
      <c r="AH169" s="20"/>
      <c r="AI169" s="315"/>
      <c r="AJ169" s="315"/>
      <c r="AK169" s="20">
        <v>0</v>
      </c>
      <c r="AL169" s="19"/>
      <c r="AM169" s="20"/>
      <c r="AN169" s="315"/>
      <c r="AO169" s="315"/>
      <c r="AP169" s="20">
        <v>0</v>
      </c>
      <c r="AQ169" s="19"/>
      <c r="AR169" s="20"/>
      <c r="AS169" s="315"/>
      <c r="AT169" s="315"/>
      <c r="AU169" s="20">
        <v>0</v>
      </c>
      <c r="AV169" s="19"/>
      <c r="AW169" s="20"/>
      <c r="AX169" s="315"/>
      <c r="AY169" s="315"/>
      <c r="AZ169" s="20">
        <v>0</v>
      </c>
      <c r="BA169" s="19"/>
      <c r="BB169" s="20"/>
      <c r="BC169" s="315"/>
      <c r="BD169" s="315"/>
      <c r="BE169" s="20">
        <v>0</v>
      </c>
      <c r="BF169" s="19"/>
      <c r="BG169" s="20"/>
      <c r="BH169" s="315"/>
      <c r="BI169" s="315"/>
      <c r="BJ169" s="20">
        <v>0</v>
      </c>
      <c r="BK169" s="19"/>
      <c r="BL169" s="20"/>
      <c r="BM169" s="315"/>
      <c r="BN169" s="315"/>
      <c r="BO169" s="20">
        <v>0</v>
      </c>
      <c r="BP169" s="19"/>
      <c r="BQ169" s="20"/>
      <c r="BR169" s="315"/>
      <c r="BS169" s="315"/>
      <c r="BT169" s="20">
        <v>0</v>
      </c>
      <c r="BU169" s="19"/>
      <c r="BV169" s="20"/>
      <c r="BW169" s="315"/>
      <c r="BX169" s="315"/>
      <c r="BY169" s="20">
        <v>0</v>
      </c>
      <c r="BZ169" s="19"/>
      <c r="CA169" s="20"/>
      <c r="CB169" s="315"/>
      <c r="CC169" s="315"/>
      <c r="CD169" s="20">
        <v>0</v>
      </c>
      <c r="CE169" s="19"/>
      <c r="CF169" s="20"/>
      <c r="CG169" s="315"/>
      <c r="CH169" s="315"/>
      <c r="CI169" s="20">
        <v>0</v>
      </c>
      <c r="CJ169" s="19"/>
      <c r="CK169" s="20"/>
      <c r="CL169" s="315"/>
      <c r="CM169" s="315"/>
      <c r="CN169" s="20">
        <v>0</v>
      </c>
      <c r="CO169" s="19"/>
      <c r="CP169" s="20"/>
      <c r="CQ169" s="315"/>
      <c r="CR169" s="315"/>
      <c r="CS169" s="20">
        <v>0</v>
      </c>
      <c r="CT169" s="19"/>
      <c r="CU169" s="20"/>
      <c r="CV169" s="315"/>
      <c r="CW169" s="315"/>
      <c r="CX169" s="20">
        <v>0</v>
      </c>
      <c r="CY169" s="19"/>
      <c r="CZ169" s="20"/>
      <c r="DA169" s="315"/>
      <c r="DB169" s="315"/>
      <c r="DC169" s="20">
        <v>0</v>
      </c>
      <c r="DD169" s="19"/>
      <c r="DE169" s="20"/>
      <c r="DF169" s="315"/>
      <c r="DG169" s="315"/>
      <c r="DH169" s="20">
        <v>0</v>
      </c>
      <c r="DI169" s="19"/>
      <c r="DJ169" s="20"/>
      <c r="DK169" s="315"/>
      <c r="DL169" s="315"/>
      <c r="DM169" s="20">
        <v>0</v>
      </c>
      <c r="DN169" s="19"/>
      <c r="DO169" s="20"/>
      <c r="DP169" s="315"/>
      <c r="DQ169" s="315"/>
      <c r="DR169" s="20">
        <v>0</v>
      </c>
      <c r="DS169" s="19"/>
      <c r="DT169" s="20"/>
      <c r="DU169" s="315"/>
      <c r="DV169" s="315"/>
      <c r="DW169" s="20">
        <v>0</v>
      </c>
      <c r="DX169" s="19"/>
      <c r="DY169" s="20"/>
      <c r="DZ169" s="315"/>
      <c r="EA169" s="315"/>
      <c r="EB169" s="20">
        <v>0</v>
      </c>
      <c r="EC169" s="19"/>
      <c r="ED169" s="20"/>
      <c r="EE169" s="315"/>
      <c r="EF169" s="315"/>
      <c r="EG169" s="20">
        <v>0</v>
      </c>
      <c r="EH169" s="19"/>
      <c r="EI169" s="20"/>
      <c r="EJ169" s="315"/>
      <c r="EK169" s="315"/>
      <c r="EL169" s="20">
        <v>0</v>
      </c>
      <c r="EM169" s="19"/>
      <c r="EN169" s="20"/>
      <c r="EO169" s="151"/>
    </row>
    <row r="170" spans="4:145" ht="12.75" hidden="1" customHeight="1" x14ac:dyDescent="0.3">
      <c r="D170" s="151" t="s">
        <v>436</v>
      </c>
      <c r="E170" s="402"/>
      <c r="F170" s="419"/>
      <c r="G170" s="6">
        <v>0</v>
      </c>
      <c r="H170" s="5"/>
      <c r="I170" s="20"/>
      <c r="J170" s="315"/>
      <c r="K170" s="483"/>
      <c r="L170" s="6">
        <v>0</v>
      </c>
      <c r="M170" s="5"/>
      <c r="N170" s="20"/>
      <c r="O170" s="315"/>
      <c r="P170" s="483"/>
      <c r="Q170" s="6">
        <v>0</v>
      </c>
      <c r="R170" s="5"/>
      <c r="S170" s="20"/>
      <c r="T170" s="315"/>
      <c r="U170" s="483"/>
      <c r="V170" s="6">
        <v>0</v>
      </c>
      <c r="W170" s="5"/>
      <c r="X170" s="20"/>
      <c r="Y170" s="315"/>
      <c r="Z170" s="483"/>
      <c r="AA170" s="6">
        <v>0</v>
      </c>
      <c r="AB170" s="5"/>
      <c r="AC170" s="20"/>
      <c r="AD170" s="315"/>
      <c r="AE170" s="483"/>
      <c r="AF170" s="6">
        <v>0</v>
      </c>
      <c r="AG170" s="5"/>
      <c r="AH170" s="20"/>
      <c r="AI170" s="315"/>
      <c r="AJ170" s="483"/>
      <c r="AK170" s="6">
        <v>0</v>
      </c>
      <c r="AL170" s="5"/>
      <c r="AM170" s="20"/>
      <c r="AN170" s="315"/>
      <c r="AO170" s="483"/>
      <c r="AP170" s="6">
        <v>0</v>
      </c>
      <c r="AQ170" s="5"/>
      <c r="AR170" s="20"/>
      <c r="AS170" s="315"/>
      <c r="AT170" s="483"/>
      <c r="AU170" s="6">
        <v>0</v>
      </c>
      <c r="AV170" s="5"/>
      <c r="AW170" s="20"/>
      <c r="AX170" s="315"/>
      <c r="AY170" s="483"/>
      <c r="AZ170" s="6">
        <v>0</v>
      </c>
      <c r="BA170" s="5"/>
      <c r="BB170" s="20"/>
      <c r="BC170" s="315"/>
      <c r="BD170" s="483"/>
      <c r="BE170" s="6">
        <v>0</v>
      </c>
      <c r="BF170" s="5"/>
      <c r="BG170" s="20"/>
      <c r="BH170" s="315"/>
      <c r="BI170" s="483"/>
      <c r="BJ170" s="6">
        <v>0</v>
      </c>
      <c r="BK170" s="5"/>
      <c r="BL170" s="20"/>
      <c r="BM170" s="315"/>
      <c r="BN170" s="483"/>
      <c r="BO170" s="6">
        <v>0</v>
      </c>
      <c r="BP170" s="5"/>
      <c r="BQ170" s="20"/>
      <c r="BR170" s="315"/>
      <c r="BS170" s="483"/>
      <c r="BT170" s="6">
        <v>0</v>
      </c>
      <c r="BU170" s="5"/>
      <c r="BV170" s="20"/>
      <c r="BW170" s="315"/>
      <c r="BX170" s="483"/>
      <c r="BY170" s="6">
        <v>0</v>
      </c>
      <c r="BZ170" s="5"/>
      <c r="CA170" s="20"/>
      <c r="CB170" s="315"/>
      <c r="CC170" s="483"/>
      <c r="CD170" s="6">
        <v>0</v>
      </c>
      <c r="CE170" s="5"/>
      <c r="CF170" s="20"/>
      <c r="CG170" s="315"/>
      <c r="CH170" s="483"/>
      <c r="CI170" s="6">
        <v>0</v>
      </c>
      <c r="CJ170" s="5"/>
      <c r="CK170" s="20"/>
      <c r="CL170" s="315"/>
      <c r="CM170" s="483"/>
      <c r="CN170" s="6">
        <v>0</v>
      </c>
      <c r="CO170" s="5"/>
      <c r="CP170" s="20"/>
      <c r="CQ170" s="315"/>
      <c r="CR170" s="483"/>
      <c r="CS170" s="6">
        <v>0</v>
      </c>
      <c r="CT170" s="5"/>
      <c r="CU170" s="20"/>
      <c r="CV170" s="315"/>
      <c r="CW170" s="483"/>
      <c r="CX170" s="6">
        <v>0</v>
      </c>
      <c r="CY170" s="5"/>
      <c r="CZ170" s="20"/>
      <c r="DA170" s="315"/>
      <c r="DB170" s="483"/>
      <c r="DC170" s="6">
        <v>0</v>
      </c>
      <c r="DD170" s="5"/>
      <c r="DE170" s="20"/>
      <c r="DF170" s="315"/>
      <c r="DG170" s="483"/>
      <c r="DH170" s="6">
        <v>0</v>
      </c>
      <c r="DI170" s="5"/>
      <c r="DJ170" s="20"/>
      <c r="DK170" s="315"/>
      <c r="DL170" s="483"/>
      <c r="DM170" s="6">
        <v>0</v>
      </c>
      <c r="DN170" s="5"/>
      <c r="DO170" s="20"/>
      <c r="DP170" s="315"/>
      <c r="DQ170" s="483"/>
      <c r="DR170" s="6">
        <v>0</v>
      </c>
      <c r="DS170" s="5"/>
      <c r="DT170" s="20"/>
      <c r="DU170" s="315"/>
      <c r="DV170" s="483"/>
      <c r="DW170" s="6">
        <v>0</v>
      </c>
      <c r="DX170" s="5"/>
      <c r="DY170" s="20"/>
      <c r="DZ170" s="315"/>
      <c r="EA170" s="483"/>
      <c r="EB170" s="6">
        <v>0</v>
      </c>
      <c r="EC170" s="5"/>
      <c r="ED170" s="20"/>
      <c r="EE170" s="315"/>
      <c r="EF170" s="483"/>
      <c r="EG170" s="6">
        <v>0</v>
      </c>
      <c r="EH170" s="5"/>
      <c r="EI170" s="20"/>
      <c r="EJ170" s="315"/>
      <c r="EK170" s="483"/>
      <c r="EL170" s="6">
        <v>0</v>
      </c>
      <c r="EM170" s="5"/>
      <c r="EN170" s="20"/>
      <c r="EO170" s="151"/>
    </row>
    <row r="171" spans="4:145" hidden="1" x14ac:dyDescent="0.3">
      <c r="D171" s="151"/>
      <c r="E171" s="402"/>
      <c r="G171" s="20"/>
      <c r="H171" s="20"/>
      <c r="I171" s="20"/>
      <c r="J171" s="315"/>
      <c r="K171" s="20"/>
      <c r="L171" s="20"/>
      <c r="M171" s="20"/>
      <c r="N171" s="20"/>
      <c r="O171" s="315"/>
      <c r="P171" s="20"/>
      <c r="Q171" s="20"/>
      <c r="R171" s="20"/>
      <c r="S171" s="20"/>
      <c r="T171" s="315"/>
      <c r="U171" s="20"/>
      <c r="V171" s="20"/>
      <c r="W171" s="20"/>
      <c r="X171" s="20"/>
      <c r="Y171" s="315"/>
      <c r="Z171" s="20"/>
      <c r="AA171" s="20"/>
      <c r="AB171" s="20"/>
      <c r="AC171" s="20"/>
      <c r="AD171" s="315"/>
      <c r="AE171" s="20"/>
      <c r="AF171" s="20"/>
      <c r="AG171" s="20"/>
      <c r="AH171" s="20"/>
      <c r="AI171" s="315"/>
      <c r="AJ171" s="20"/>
      <c r="AK171" s="20"/>
      <c r="AL171" s="20"/>
      <c r="AM171" s="20"/>
      <c r="AN171" s="315"/>
      <c r="AO171" s="20"/>
      <c r="AP171" s="20"/>
      <c r="AQ171" s="20"/>
      <c r="AR171" s="20"/>
      <c r="AS171" s="315"/>
      <c r="AT171" s="20"/>
      <c r="AU171" s="20"/>
      <c r="AV171" s="20"/>
      <c r="AW171" s="20"/>
      <c r="AX171" s="315"/>
      <c r="AY171" s="20"/>
      <c r="AZ171" s="20"/>
      <c r="BA171" s="20"/>
      <c r="BB171" s="20"/>
      <c r="BC171" s="315"/>
      <c r="BD171" s="20"/>
      <c r="BE171" s="20"/>
      <c r="BF171" s="20"/>
      <c r="BG171" s="20"/>
      <c r="BH171" s="315"/>
      <c r="BI171" s="20"/>
      <c r="BJ171" s="20"/>
      <c r="BK171" s="20"/>
      <c r="BL171" s="20"/>
      <c r="BM171" s="315"/>
      <c r="BN171" s="20"/>
      <c r="BO171" s="20"/>
      <c r="BP171" s="20"/>
      <c r="BQ171" s="20"/>
      <c r="BR171" s="315"/>
      <c r="BS171" s="20"/>
      <c r="BT171" s="20"/>
      <c r="BU171" s="20"/>
      <c r="BV171" s="20"/>
      <c r="BW171" s="315"/>
      <c r="BX171" s="20"/>
      <c r="BY171" s="20"/>
      <c r="BZ171" s="20"/>
      <c r="CA171" s="20"/>
      <c r="CB171" s="315"/>
      <c r="CC171" s="20"/>
      <c r="CD171" s="20"/>
      <c r="CE171" s="20"/>
      <c r="CF171" s="20"/>
      <c r="CG171" s="315"/>
      <c r="CH171" s="20"/>
      <c r="CI171" s="20"/>
      <c r="CJ171" s="20"/>
      <c r="CK171" s="20"/>
      <c r="CL171" s="315"/>
      <c r="CM171" s="20"/>
      <c r="CN171" s="20"/>
      <c r="CO171" s="20"/>
      <c r="CP171" s="20"/>
      <c r="CQ171" s="315"/>
      <c r="CR171" s="20"/>
      <c r="CS171" s="20"/>
      <c r="CT171" s="20"/>
      <c r="CU171" s="20"/>
      <c r="CV171" s="315"/>
      <c r="CW171" s="20"/>
      <c r="CX171" s="20"/>
      <c r="CY171" s="20"/>
      <c r="CZ171" s="20"/>
      <c r="DA171" s="315"/>
      <c r="DB171" s="20"/>
      <c r="DC171" s="20"/>
      <c r="DD171" s="20"/>
      <c r="DE171" s="20"/>
      <c r="DF171" s="315"/>
      <c r="DG171" s="20"/>
      <c r="DH171" s="20"/>
      <c r="DI171" s="20"/>
      <c r="DJ171" s="20"/>
      <c r="DK171" s="315"/>
      <c r="DL171" s="20"/>
      <c r="DM171" s="20"/>
      <c r="DN171" s="20"/>
      <c r="DO171" s="20"/>
      <c r="DP171" s="315"/>
      <c r="DQ171" s="20"/>
      <c r="DR171" s="20"/>
      <c r="DS171" s="20"/>
      <c r="DT171" s="20"/>
      <c r="DU171" s="315"/>
      <c r="DV171" s="20"/>
      <c r="DW171" s="20"/>
      <c r="DX171" s="20"/>
      <c r="DY171" s="20"/>
      <c r="DZ171" s="315"/>
      <c r="EA171" s="20"/>
      <c r="EB171" s="20"/>
      <c r="EC171" s="20"/>
      <c r="ED171" s="20"/>
      <c r="EE171" s="315"/>
      <c r="EF171" s="20"/>
      <c r="EG171" s="20"/>
      <c r="EH171" s="20"/>
      <c r="EI171" s="20"/>
      <c r="EJ171" s="315"/>
      <c r="EK171" s="20"/>
      <c r="EL171" s="20"/>
      <c r="EM171" s="20"/>
      <c r="EN171" s="20"/>
      <c r="EO171" s="151"/>
    </row>
    <row r="172" spans="4:145" x14ac:dyDescent="0.3">
      <c r="D172" s="200" t="s">
        <v>574</v>
      </c>
      <c r="E172" s="402"/>
      <c r="G172" s="405">
        <v>57204181</v>
      </c>
      <c r="J172" s="402"/>
      <c r="L172" s="152">
        <v>9717048</v>
      </c>
      <c r="O172" s="402"/>
      <c r="Q172" s="152">
        <v>0</v>
      </c>
      <c r="T172" s="402"/>
      <c r="V172" s="152">
        <v>0</v>
      </c>
      <c r="Y172" s="402"/>
      <c r="AA172" s="152">
        <v>9315321</v>
      </c>
      <c r="AD172" s="402"/>
      <c r="AF172" s="152">
        <v>0</v>
      </c>
      <c r="AI172" s="402"/>
      <c r="AK172" s="152">
        <v>35195853</v>
      </c>
      <c r="AN172" s="402"/>
      <c r="AP172" s="152">
        <v>0</v>
      </c>
      <c r="AS172" s="402"/>
      <c r="AU172" s="152">
        <v>0</v>
      </c>
      <c r="AX172" s="402"/>
      <c r="AZ172" s="152">
        <v>800997</v>
      </c>
      <c r="BC172" s="402"/>
      <c r="BE172" s="152">
        <v>0</v>
      </c>
      <c r="BH172" s="402"/>
      <c r="BJ172" s="152">
        <v>0</v>
      </c>
      <c r="BM172" s="402"/>
      <c r="BO172" s="152">
        <v>0</v>
      </c>
      <c r="BR172" s="402"/>
      <c r="BT172" s="152">
        <v>55029219</v>
      </c>
      <c r="BW172" s="402"/>
      <c r="BY172" s="152">
        <v>37619093</v>
      </c>
      <c r="CB172" s="402"/>
      <c r="CD172" s="152">
        <v>0</v>
      </c>
      <c r="CG172" s="402"/>
      <c r="CI172" s="152">
        <v>0</v>
      </c>
      <c r="CL172" s="402"/>
      <c r="CN172" s="152">
        <v>0</v>
      </c>
      <c r="CQ172" s="402"/>
      <c r="CS172" s="152">
        <v>9356518</v>
      </c>
      <c r="CV172" s="402"/>
      <c r="CX172" s="152">
        <v>0</v>
      </c>
      <c r="DA172" s="402"/>
      <c r="DC172" s="152">
        <v>78615</v>
      </c>
      <c r="DF172" s="402"/>
      <c r="DH172" s="152">
        <v>8975268</v>
      </c>
      <c r="DK172" s="402"/>
      <c r="DM172" s="152">
        <v>0</v>
      </c>
      <c r="DP172" s="402"/>
      <c r="DR172" s="152">
        <v>0</v>
      </c>
      <c r="DU172" s="402"/>
      <c r="DW172" s="152">
        <v>9131456</v>
      </c>
      <c r="DZ172" s="402"/>
      <c r="EB172" s="152">
        <v>0</v>
      </c>
      <c r="EE172" s="402"/>
      <c r="EG172" s="152">
        <v>434148</v>
      </c>
      <c r="EJ172" s="402"/>
      <c r="EL172" s="152">
        <v>37184945</v>
      </c>
      <c r="EO172" s="151"/>
    </row>
    <row r="173" spans="4:145" x14ac:dyDescent="0.3">
      <c r="D173" s="410" t="s">
        <v>575</v>
      </c>
      <c r="E173" s="402"/>
      <c r="F173" s="406"/>
      <c r="G173" s="409">
        <v>57204181</v>
      </c>
      <c r="H173" s="407"/>
      <c r="J173" s="402"/>
      <c r="K173" s="406"/>
      <c r="L173" s="206">
        <v>9717048</v>
      </c>
      <c r="M173" s="407"/>
      <c r="O173" s="402"/>
      <c r="P173" s="406"/>
      <c r="Q173" s="206">
        <v>0</v>
      </c>
      <c r="R173" s="407"/>
      <c r="T173" s="402"/>
      <c r="U173" s="406"/>
      <c r="V173" s="206">
        <v>0</v>
      </c>
      <c r="W173" s="407"/>
      <c r="Y173" s="402"/>
      <c r="Z173" s="406"/>
      <c r="AA173" s="206">
        <v>9315321</v>
      </c>
      <c r="AB173" s="407"/>
      <c r="AD173" s="402"/>
      <c r="AE173" s="406"/>
      <c r="AF173" s="206">
        <v>0</v>
      </c>
      <c r="AG173" s="407"/>
      <c r="AI173" s="402"/>
      <c r="AJ173" s="406"/>
      <c r="AK173" s="206">
        <v>35195853</v>
      </c>
      <c r="AL173" s="407"/>
      <c r="AN173" s="402"/>
      <c r="AO173" s="406"/>
      <c r="AP173" s="206">
        <v>0</v>
      </c>
      <c r="AQ173" s="407"/>
      <c r="AS173" s="402"/>
      <c r="AT173" s="406"/>
      <c r="AU173" s="409">
        <v>0</v>
      </c>
      <c r="AV173" s="407"/>
      <c r="AX173" s="402"/>
      <c r="AY173" s="406"/>
      <c r="AZ173" s="409">
        <v>800997</v>
      </c>
      <c r="BA173" s="407"/>
      <c r="BC173" s="402"/>
      <c r="BD173" s="406"/>
      <c r="BE173" s="409">
        <v>0</v>
      </c>
      <c r="BF173" s="407"/>
      <c r="BH173" s="402"/>
      <c r="BI173" s="406"/>
      <c r="BJ173" s="409">
        <v>0</v>
      </c>
      <c r="BK173" s="407"/>
      <c r="BM173" s="402"/>
      <c r="BN173" s="406"/>
      <c r="BO173" s="409">
        <v>0</v>
      </c>
      <c r="BP173" s="407"/>
      <c r="BR173" s="402"/>
      <c r="BS173" s="406"/>
      <c r="BT173" s="206">
        <v>55029219</v>
      </c>
      <c r="BU173" s="407"/>
      <c r="BW173" s="402"/>
      <c r="BX173" s="406"/>
      <c r="BY173" s="206">
        <v>37619093</v>
      </c>
      <c r="BZ173" s="407"/>
      <c r="CB173" s="402"/>
      <c r="CC173" s="406"/>
      <c r="CD173" s="206">
        <v>0</v>
      </c>
      <c r="CE173" s="407"/>
      <c r="CG173" s="402"/>
      <c r="CH173" s="406"/>
      <c r="CI173" s="206">
        <v>0</v>
      </c>
      <c r="CJ173" s="407"/>
      <c r="CL173" s="402"/>
      <c r="CM173" s="406"/>
      <c r="CN173" s="206">
        <v>0</v>
      </c>
      <c r="CO173" s="407"/>
      <c r="CQ173" s="402"/>
      <c r="CR173" s="406"/>
      <c r="CS173" s="206">
        <v>9356518</v>
      </c>
      <c r="CT173" s="407"/>
      <c r="CV173" s="402"/>
      <c r="CW173" s="406"/>
      <c r="CX173" s="206">
        <v>0</v>
      </c>
      <c r="CY173" s="407"/>
      <c r="DA173" s="402"/>
      <c r="DB173" s="406"/>
      <c r="DC173" s="206">
        <v>78615</v>
      </c>
      <c r="DD173" s="407"/>
      <c r="DF173" s="402"/>
      <c r="DG173" s="406"/>
      <c r="DH173" s="206">
        <v>8975268</v>
      </c>
      <c r="DI173" s="407"/>
      <c r="DK173" s="402"/>
      <c r="DL173" s="406"/>
      <c r="DM173" s="409">
        <v>0</v>
      </c>
      <c r="DN173" s="407"/>
      <c r="DP173" s="402"/>
      <c r="DQ173" s="406"/>
      <c r="DR173" s="409">
        <v>0</v>
      </c>
      <c r="DS173" s="407"/>
      <c r="DU173" s="402"/>
      <c r="DV173" s="406"/>
      <c r="DW173" s="409">
        <v>9131456</v>
      </c>
      <c r="DX173" s="407"/>
      <c r="DZ173" s="402"/>
      <c r="EA173" s="406"/>
      <c r="EB173" s="409">
        <v>0</v>
      </c>
      <c r="EC173" s="407"/>
      <c r="EE173" s="402"/>
      <c r="EF173" s="406"/>
      <c r="EG173" s="409">
        <v>434148</v>
      </c>
      <c r="EH173" s="407"/>
      <c r="EJ173" s="402"/>
      <c r="EK173" s="406"/>
      <c r="EL173" s="206">
        <v>37184945</v>
      </c>
      <c r="EM173" s="407"/>
      <c r="EO173" s="151"/>
    </row>
    <row r="174" spans="4:145" x14ac:dyDescent="0.3">
      <c r="D174" s="410" t="s">
        <v>576</v>
      </c>
      <c r="E174" s="402"/>
      <c r="F174" s="402"/>
      <c r="G174" s="418">
        <v>0</v>
      </c>
      <c r="H174" s="413"/>
      <c r="J174" s="402"/>
      <c r="K174" s="402"/>
      <c r="L174" s="143">
        <v>0</v>
      </c>
      <c r="M174" s="413"/>
      <c r="O174" s="402"/>
      <c r="P174" s="402"/>
      <c r="Q174" s="143">
        <v>0</v>
      </c>
      <c r="R174" s="413"/>
      <c r="T174" s="402"/>
      <c r="U174" s="402"/>
      <c r="V174" s="143">
        <v>0</v>
      </c>
      <c r="W174" s="413"/>
      <c r="Y174" s="402"/>
      <c r="Z174" s="402"/>
      <c r="AA174" s="143">
        <v>0</v>
      </c>
      <c r="AB174" s="413"/>
      <c r="AD174" s="402"/>
      <c r="AE174" s="402"/>
      <c r="AF174" s="143">
        <v>0</v>
      </c>
      <c r="AG174" s="413"/>
      <c r="AI174" s="402"/>
      <c r="AJ174" s="402"/>
      <c r="AK174" s="143">
        <v>0</v>
      </c>
      <c r="AL174" s="413"/>
      <c r="AN174" s="402"/>
      <c r="AO174" s="402"/>
      <c r="AP174" s="143">
        <v>0</v>
      </c>
      <c r="AQ174" s="413"/>
      <c r="AS174" s="402"/>
      <c r="AT174" s="402"/>
      <c r="AU174" s="418">
        <v>0</v>
      </c>
      <c r="AV174" s="413"/>
      <c r="AX174" s="402"/>
      <c r="AY174" s="402"/>
      <c r="AZ174" s="418">
        <v>0</v>
      </c>
      <c r="BA174" s="413"/>
      <c r="BC174" s="402"/>
      <c r="BD174" s="402"/>
      <c r="BE174" s="418">
        <v>0</v>
      </c>
      <c r="BF174" s="413"/>
      <c r="BH174" s="402"/>
      <c r="BI174" s="402"/>
      <c r="BJ174" s="418">
        <v>0</v>
      </c>
      <c r="BK174" s="413"/>
      <c r="BM174" s="402"/>
      <c r="BN174" s="402"/>
      <c r="BO174" s="418">
        <v>0</v>
      </c>
      <c r="BP174" s="413"/>
      <c r="BR174" s="402"/>
      <c r="BS174" s="402"/>
      <c r="BT174" s="143">
        <v>0</v>
      </c>
      <c r="BU174" s="413"/>
      <c r="BW174" s="402"/>
      <c r="BX174" s="402"/>
      <c r="BY174" s="143">
        <v>0</v>
      </c>
      <c r="BZ174" s="413"/>
      <c r="CB174" s="402"/>
      <c r="CC174" s="402"/>
      <c r="CD174" s="143">
        <v>0</v>
      </c>
      <c r="CE174" s="413"/>
      <c r="CG174" s="402"/>
      <c r="CH174" s="402"/>
      <c r="CI174" s="143">
        <v>0</v>
      </c>
      <c r="CJ174" s="413"/>
      <c r="CL174" s="402"/>
      <c r="CM174" s="402"/>
      <c r="CN174" s="143">
        <v>0</v>
      </c>
      <c r="CO174" s="413"/>
      <c r="CQ174" s="402"/>
      <c r="CR174" s="402"/>
      <c r="CS174" s="143">
        <v>0</v>
      </c>
      <c r="CT174" s="413"/>
      <c r="CV174" s="402"/>
      <c r="CW174" s="402"/>
      <c r="CX174" s="143">
        <v>0</v>
      </c>
      <c r="CY174" s="413"/>
      <c r="DA174" s="402"/>
      <c r="DB174" s="402"/>
      <c r="DC174" s="143">
        <v>0</v>
      </c>
      <c r="DD174" s="413"/>
      <c r="DF174" s="402"/>
      <c r="DG174" s="402"/>
      <c r="DH174" s="143">
        <v>0</v>
      </c>
      <c r="DI174" s="413"/>
      <c r="DK174" s="402"/>
      <c r="DL174" s="402"/>
      <c r="DM174" s="418">
        <v>0</v>
      </c>
      <c r="DN174" s="413"/>
      <c r="DP174" s="402"/>
      <c r="DQ174" s="402"/>
      <c r="DR174" s="418">
        <v>0</v>
      </c>
      <c r="DS174" s="413"/>
      <c r="DU174" s="402"/>
      <c r="DV174" s="402"/>
      <c r="DW174" s="418">
        <v>0</v>
      </c>
      <c r="DX174" s="413"/>
      <c r="DZ174" s="402"/>
      <c r="EA174" s="402"/>
      <c r="EB174" s="418">
        <v>0</v>
      </c>
      <c r="EC174" s="413"/>
      <c r="EE174" s="402"/>
      <c r="EF174" s="402"/>
      <c r="EG174" s="418">
        <v>0</v>
      </c>
      <c r="EH174" s="413"/>
      <c r="EJ174" s="402"/>
      <c r="EK174" s="402"/>
      <c r="EL174" s="143">
        <v>0</v>
      </c>
      <c r="EM174" s="413"/>
      <c r="EO174" s="151"/>
    </row>
    <row r="175" spans="4:145" x14ac:dyDescent="0.3">
      <c r="D175" s="410" t="s">
        <v>577</v>
      </c>
      <c r="E175" s="402"/>
      <c r="F175" s="419"/>
      <c r="G175" s="420">
        <v>0</v>
      </c>
      <c r="H175" s="421"/>
      <c r="J175" s="402"/>
      <c r="K175" s="419"/>
      <c r="L175" s="278">
        <v>0</v>
      </c>
      <c r="M175" s="421"/>
      <c r="O175" s="402"/>
      <c r="P175" s="419"/>
      <c r="Q175" s="278">
        <v>0</v>
      </c>
      <c r="R175" s="421"/>
      <c r="T175" s="402"/>
      <c r="U175" s="419"/>
      <c r="V175" s="278">
        <v>0</v>
      </c>
      <c r="W175" s="421"/>
      <c r="Y175" s="402"/>
      <c r="Z175" s="419"/>
      <c r="AA175" s="278">
        <v>0</v>
      </c>
      <c r="AB175" s="421"/>
      <c r="AD175" s="402"/>
      <c r="AE175" s="419"/>
      <c r="AF175" s="278">
        <v>0</v>
      </c>
      <c r="AG175" s="421"/>
      <c r="AI175" s="402"/>
      <c r="AJ175" s="419"/>
      <c r="AK175" s="278">
        <v>0</v>
      </c>
      <c r="AL175" s="421"/>
      <c r="AN175" s="402"/>
      <c r="AO175" s="419"/>
      <c r="AP175" s="278">
        <v>0</v>
      </c>
      <c r="AQ175" s="421"/>
      <c r="AS175" s="402"/>
      <c r="AT175" s="419"/>
      <c r="AU175" s="420">
        <v>0</v>
      </c>
      <c r="AV175" s="421"/>
      <c r="AX175" s="402"/>
      <c r="AY175" s="419"/>
      <c r="AZ175" s="420">
        <v>0</v>
      </c>
      <c r="BA175" s="421"/>
      <c r="BC175" s="402"/>
      <c r="BD175" s="419"/>
      <c r="BE175" s="420">
        <v>0</v>
      </c>
      <c r="BF175" s="421"/>
      <c r="BH175" s="402"/>
      <c r="BI175" s="419"/>
      <c r="BJ175" s="420">
        <v>0</v>
      </c>
      <c r="BK175" s="421"/>
      <c r="BM175" s="402"/>
      <c r="BN175" s="419"/>
      <c r="BO175" s="420">
        <v>0</v>
      </c>
      <c r="BP175" s="421"/>
      <c r="BR175" s="402"/>
      <c r="BS175" s="419"/>
      <c r="BT175" s="278">
        <v>0</v>
      </c>
      <c r="BU175" s="421"/>
      <c r="BW175" s="402"/>
      <c r="BX175" s="419"/>
      <c r="BY175" s="278">
        <v>0</v>
      </c>
      <c r="BZ175" s="421"/>
      <c r="CB175" s="402"/>
      <c r="CC175" s="419"/>
      <c r="CD175" s="278">
        <v>0</v>
      </c>
      <c r="CE175" s="421"/>
      <c r="CG175" s="402"/>
      <c r="CH175" s="419"/>
      <c r="CI175" s="278">
        <v>0</v>
      </c>
      <c r="CJ175" s="421"/>
      <c r="CL175" s="402"/>
      <c r="CM175" s="419"/>
      <c r="CN175" s="278">
        <v>0</v>
      </c>
      <c r="CO175" s="421"/>
      <c r="CQ175" s="402"/>
      <c r="CR175" s="419"/>
      <c r="CS175" s="278">
        <v>0</v>
      </c>
      <c r="CT175" s="421"/>
      <c r="CV175" s="402"/>
      <c r="CW175" s="419"/>
      <c r="CX175" s="278">
        <v>0</v>
      </c>
      <c r="CY175" s="421"/>
      <c r="DA175" s="402"/>
      <c r="DB175" s="419"/>
      <c r="DC175" s="278">
        <v>0</v>
      </c>
      <c r="DD175" s="421"/>
      <c r="DF175" s="402"/>
      <c r="DG175" s="419"/>
      <c r="DH175" s="278">
        <v>0</v>
      </c>
      <c r="DI175" s="421"/>
      <c r="DK175" s="402"/>
      <c r="DL175" s="419"/>
      <c r="DM175" s="420">
        <v>0</v>
      </c>
      <c r="DN175" s="421"/>
      <c r="DP175" s="402"/>
      <c r="DQ175" s="419"/>
      <c r="DR175" s="420">
        <v>0</v>
      </c>
      <c r="DS175" s="421"/>
      <c r="DU175" s="402"/>
      <c r="DV175" s="419"/>
      <c r="DW175" s="420">
        <v>0</v>
      </c>
      <c r="DX175" s="421"/>
      <c r="DZ175" s="402"/>
      <c r="EA175" s="419"/>
      <c r="EB175" s="420">
        <v>0</v>
      </c>
      <c r="EC175" s="421"/>
      <c r="EE175" s="402"/>
      <c r="EF175" s="419"/>
      <c r="EG175" s="420">
        <v>0</v>
      </c>
      <c r="EH175" s="421"/>
      <c r="EJ175" s="402"/>
      <c r="EK175" s="419"/>
      <c r="EL175" s="278">
        <v>0</v>
      </c>
      <c r="EM175" s="421"/>
      <c r="EO175" s="151"/>
    </row>
    <row r="176" spans="4:145" x14ac:dyDescent="0.3">
      <c r="D176" s="151"/>
      <c r="E176" s="402"/>
      <c r="G176" s="418"/>
      <c r="J176" s="402"/>
      <c r="O176" s="402"/>
      <c r="T176" s="402"/>
      <c r="Y176" s="402"/>
      <c r="AD176" s="402"/>
      <c r="AI176" s="402"/>
      <c r="AN176" s="402"/>
      <c r="AS176" s="402"/>
      <c r="AX176" s="402"/>
      <c r="BC176" s="402"/>
      <c r="BH176" s="402"/>
      <c r="BM176" s="402"/>
      <c r="BR176" s="402"/>
      <c r="BW176" s="402"/>
      <c r="CB176" s="402"/>
      <c r="CG176" s="402"/>
      <c r="CL176" s="402"/>
      <c r="CQ176" s="402"/>
      <c r="CV176" s="402"/>
      <c r="DA176" s="402"/>
      <c r="DF176" s="402"/>
      <c r="DK176" s="402"/>
      <c r="DP176" s="402"/>
      <c r="DU176" s="402"/>
      <c r="DZ176" s="402"/>
      <c r="EE176" s="402"/>
      <c r="EJ176" s="402"/>
      <c r="EO176" s="151"/>
    </row>
    <row r="177" spans="4:145" x14ac:dyDescent="0.3">
      <c r="D177" s="151" t="s">
        <v>578</v>
      </c>
      <c r="E177" s="402"/>
      <c r="G177" s="20">
        <v>57204181</v>
      </c>
      <c r="H177" s="20"/>
      <c r="I177" s="20"/>
      <c r="J177" s="315"/>
      <c r="K177" s="20"/>
      <c r="L177" s="20">
        <v>9717048</v>
      </c>
      <c r="M177" s="20"/>
      <c r="N177" s="20"/>
      <c r="O177" s="315"/>
      <c r="P177" s="20"/>
      <c r="Q177" s="20">
        <v>0</v>
      </c>
      <c r="R177" s="20"/>
      <c r="S177" s="20"/>
      <c r="T177" s="315"/>
      <c r="U177" s="20"/>
      <c r="V177" s="20">
        <v>0</v>
      </c>
      <c r="W177" s="20"/>
      <c r="X177" s="20"/>
      <c r="Y177" s="315"/>
      <c r="Z177" s="20"/>
      <c r="AA177" s="20">
        <v>9315321</v>
      </c>
      <c r="AB177" s="20"/>
      <c r="AC177" s="20"/>
      <c r="AD177" s="315"/>
      <c r="AE177" s="20"/>
      <c r="AF177" s="20">
        <v>0</v>
      </c>
      <c r="AG177" s="20"/>
      <c r="AH177" s="20"/>
      <c r="AI177" s="315"/>
      <c r="AJ177" s="20"/>
      <c r="AK177" s="20">
        <v>35195853</v>
      </c>
      <c r="AL177" s="20"/>
      <c r="AM177" s="20"/>
      <c r="AN177" s="315"/>
      <c r="AO177" s="20"/>
      <c r="AP177" s="20">
        <v>0</v>
      </c>
      <c r="AQ177" s="20"/>
      <c r="AR177" s="20"/>
      <c r="AS177" s="315"/>
      <c r="AT177" s="20"/>
      <c r="AU177" s="20">
        <v>0</v>
      </c>
      <c r="AV177" s="20"/>
      <c r="AW177" s="20"/>
      <c r="AX177" s="315"/>
      <c r="AY177" s="20"/>
      <c r="AZ177" s="20">
        <v>800997</v>
      </c>
      <c r="BA177" s="20"/>
      <c r="BB177" s="20"/>
      <c r="BC177" s="315"/>
      <c r="BD177" s="20"/>
      <c r="BE177" s="20">
        <v>0</v>
      </c>
      <c r="BF177" s="20"/>
      <c r="BG177" s="20"/>
      <c r="BH177" s="315"/>
      <c r="BI177" s="20"/>
      <c r="BJ177" s="20">
        <v>0</v>
      </c>
      <c r="BK177" s="20"/>
      <c r="BL177" s="20"/>
      <c r="BM177" s="315"/>
      <c r="BN177" s="20"/>
      <c r="BO177" s="20">
        <v>0</v>
      </c>
      <c r="BP177" s="20"/>
      <c r="BQ177" s="20"/>
      <c r="BR177" s="315"/>
      <c r="BS177" s="20"/>
      <c r="BT177" s="20">
        <v>55029219</v>
      </c>
      <c r="BU177" s="20"/>
      <c r="BV177" s="20"/>
      <c r="BW177" s="315"/>
      <c r="BX177" s="20"/>
      <c r="BY177" s="20">
        <v>37619093</v>
      </c>
      <c r="BZ177" s="20"/>
      <c r="CA177" s="20"/>
      <c r="CB177" s="315"/>
      <c r="CC177" s="20"/>
      <c r="CD177" s="20">
        <v>9643088</v>
      </c>
      <c r="CE177" s="20"/>
      <c r="CF177" s="20"/>
      <c r="CG177" s="315"/>
      <c r="CH177" s="20"/>
      <c r="CI177" s="20">
        <v>0</v>
      </c>
      <c r="CJ177" s="20"/>
      <c r="CK177" s="20"/>
      <c r="CL177" s="315"/>
      <c r="CM177" s="20"/>
      <c r="CN177" s="20">
        <v>0</v>
      </c>
      <c r="CO177" s="20"/>
      <c r="CP177" s="20"/>
      <c r="CQ177" s="315"/>
      <c r="CR177" s="20"/>
      <c r="CS177" s="20">
        <v>9356518</v>
      </c>
      <c r="CT177" s="20"/>
      <c r="CU177" s="20"/>
      <c r="CV177" s="315"/>
      <c r="CW177" s="20"/>
      <c r="CX177" s="20">
        <v>0</v>
      </c>
      <c r="CY177" s="20"/>
      <c r="CZ177" s="20"/>
      <c r="DA177" s="315"/>
      <c r="DB177" s="20"/>
      <c r="DC177" s="20">
        <v>78615</v>
      </c>
      <c r="DD177" s="20"/>
      <c r="DE177" s="20"/>
      <c r="DF177" s="315"/>
      <c r="DG177" s="20"/>
      <c r="DH177" s="20">
        <v>8975268</v>
      </c>
      <c r="DI177" s="20"/>
      <c r="DJ177" s="20"/>
      <c r="DK177" s="315"/>
      <c r="DL177" s="20"/>
      <c r="DM177" s="20">
        <v>0</v>
      </c>
      <c r="DN177" s="20"/>
      <c r="DO177" s="20"/>
      <c r="DP177" s="315"/>
      <c r="DQ177" s="20"/>
      <c r="DR177" s="20">
        <v>0</v>
      </c>
      <c r="DS177" s="20"/>
      <c r="DT177" s="20"/>
      <c r="DU177" s="315"/>
      <c r="DV177" s="20"/>
      <c r="DW177" s="20">
        <v>9131456</v>
      </c>
      <c r="DX177" s="20"/>
      <c r="DY177" s="20"/>
      <c r="DZ177" s="315"/>
      <c r="EA177" s="20"/>
      <c r="EB177" s="20">
        <v>0</v>
      </c>
      <c r="EC177" s="20"/>
      <c r="ED177" s="20"/>
      <c r="EE177" s="315"/>
      <c r="EF177" s="20"/>
      <c r="EG177" s="20">
        <v>434148</v>
      </c>
      <c r="EH177" s="20"/>
      <c r="EI177" s="20"/>
      <c r="EJ177" s="315"/>
      <c r="EK177" s="20"/>
      <c r="EL177" s="20">
        <v>37184945</v>
      </c>
      <c r="EM177" s="20"/>
      <c r="EN177" s="20"/>
      <c r="EO177" s="151"/>
    </row>
    <row r="178" spans="4:145" x14ac:dyDescent="0.3">
      <c r="D178" s="151" t="s">
        <v>579</v>
      </c>
      <c r="E178" s="402"/>
      <c r="F178" s="406"/>
      <c r="G178" s="474">
        <v>40304870</v>
      </c>
      <c r="H178" s="475"/>
      <c r="I178" s="20"/>
      <c r="J178" s="315"/>
      <c r="K178" s="476"/>
      <c r="L178" s="474">
        <v>8539387</v>
      </c>
      <c r="M178" s="475"/>
      <c r="N178" s="20"/>
      <c r="O178" s="315"/>
      <c r="P178" s="476"/>
      <c r="Q178" s="474">
        <v>0</v>
      </c>
      <c r="R178" s="475"/>
      <c r="S178" s="20"/>
      <c r="T178" s="315"/>
      <c r="U178" s="476"/>
      <c r="V178" s="474">
        <v>0</v>
      </c>
      <c r="W178" s="475"/>
      <c r="X178" s="20"/>
      <c r="Y178" s="315"/>
      <c r="Z178" s="476"/>
      <c r="AA178" s="474">
        <v>8654216</v>
      </c>
      <c r="AB178" s="475"/>
      <c r="AC178" s="20"/>
      <c r="AD178" s="315"/>
      <c r="AE178" s="476"/>
      <c r="AF178" s="474">
        <v>0</v>
      </c>
      <c r="AG178" s="475"/>
      <c r="AH178" s="20"/>
      <c r="AI178" s="315"/>
      <c r="AJ178" s="476"/>
      <c r="AK178" s="474">
        <v>20340586</v>
      </c>
      <c r="AL178" s="475"/>
      <c r="AM178" s="20"/>
      <c r="AN178" s="315"/>
      <c r="AO178" s="476"/>
      <c r="AP178" s="474">
        <v>0</v>
      </c>
      <c r="AQ178" s="475"/>
      <c r="AR178" s="20"/>
      <c r="AS178" s="315"/>
      <c r="AT178" s="476"/>
      <c r="AU178" s="474">
        <v>0</v>
      </c>
      <c r="AV178" s="475"/>
      <c r="AW178" s="20"/>
      <c r="AX178" s="315"/>
      <c r="AY178" s="476"/>
      <c r="AZ178" s="474">
        <v>723383</v>
      </c>
      <c r="BA178" s="475"/>
      <c r="BB178" s="20"/>
      <c r="BC178" s="315"/>
      <c r="BD178" s="476"/>
      <c r="BE178" s="474">
        <v>0</v>
      </c>
      <c r="BF178" s="475"/>
      <c r="BG178" s="20"/>
      <c r="BH178" s="315"/>
      <c r="BI178" s="476"/>
      <c r="BJ178" s="474">
        <v>0</v>
      </c>
      <c r="BK178" s="475"/>
      <c r="BL178" s="20"/>
      <c r="BM178" s="315"/>
      <c r="BN178" s="476"/>
      <c r="BO178" s="474">
        <v>0</v>
      </c>
      <c r="BP178" s="475"/>
      <c r="BQ178" s="20"/>
      <c r="BR178" s="315"/>
      <c r="BS178" s="476"/>
      <c r="BT178" s="474">
        <v>38257572</v>
      </c>
      <c r="BU178" s="475"/>
      <c r="BV178" s="20"/>
      <c r="BW178" s="315"/>
      <c r="BX178" s="476"/>
      <c r="BY178" s="474">
        <v>33656910</v>
      </c>
      <c r="BZ178" s="475"/>
      <c r="CA178" s="20"/>
      <c r="CB178" s="315"/>
      <c r="CC178" s="476"/>
      <c r="CD178" s="474">
        <v>8254506</v>
      </c>
      <c r="CE178" s="475"/>
      <c r="CF178" s="20"/>
      <c r="CG178" s="315"/>
      <c r="CH178" s="476"/>
      <c r="CI178" s="474">
        <v>0</v>
      </c>
      <c r="CJ178" s="475"/>
      <c r="CK178" s="20"/>
      <c r="CL178" s="315"/>
      <c r="CM178" s="476"/>
      <c r="CN178" s="474">
        <v>0</v>
      </c>
      <c r="CO178" s="475"/>
      <c r="CP178" s="20"/>
      <c r="CQ178" s="315"/>
      <c r="CR178" s="476"/>
      <c r="CS178" s="474">
        <v>8369942</v>
      </c>
      <c r="CT178" s="475"/>
      <c r="CU178" s="20"/>
      <c r="CV178" s="315"/>
      <c r="CW178" s="476"/>
      <c r="CX178" s="474">
        <v>0</v>
      </c>
      <c r="CY178" s="475"/>
      <c r="CZ178" s="20"/>
      <c r="DA178" s="315"/>
      <c r="DB178" s="476"/>
      <c r="DC178" s="474">
        <v>83969</v>
      </c>
      <c r="DD178" s="475"/>
      <c r="DE178" s="20"/>
      <c r="DF178" s="315"/>
      <c r="DG178" s="476"/>
      <c r="DH178" s="474">
        <v>8346286</v>
      </c>
      <c r="DI178" s="475"/>
      <c r="DJ178" s="20"/>
      <c r="DK178" s="315"/>
      <c r="DL178" s="476"/>
      <c r="DM178" s="474">
        <v>0</v>
      </c>
      <c r="DN178" s="475"/>
      <c r="DO178" s="20"/>
      <c r="DP178" s="315"/>
      <c r="DQ178" s="476"/>
      <c r="DR178" s="474">
        <v>0</v>
      </c>
      <c r="DS178" s="475"/>
      <c r="DT178" s="20"/>
      <c r="DU178" s="315"/>
      <c r="DV178" s="476"/>
      <c r="DW178" s="474">
        <v>8195320</v>
      </c>
      <c r="DX178" s="475"/>
      <c r="DY178" s="20"/>
      <c r="DZ178" s="315"/>
      <c r="EA178" s="476"/>
      <c r="EB178" s="474">
        <v>0</v>
      </c>
      <c r="EC178" s="475"/>
      <c r="ED178" s="20"/>
      <c r="EE178" s="315"/>
      <c r="EF178" s="476"/>
      <c r="EG178" s="474">
        <v>406887</v>
      </c>
      <c r="EH178" s="475"/>
      <c r="EI178" s="20"/>
      <c r="EJ178" s="315"/>
      <c r="EK178" s="476"/>
      <c r="EL178" s="474">
        <v>33250023</v>
      </c>
      <c r="EM178" s="475"/>
      <c r="EN178" s="20"/>
      <c r="EO178" s="151"/>
    </row>
    <row r="179" spans="4:145" x14ac:dyDescent="0.3">
      <c r="D179" s="151" t="s">
        <v>580</v>
      </c>
      <c r="E179" s="402"/>
      <c r="F179" s="419"/>
      <c r="G179" s="6">
        <v>16899311</v>
      </c>
      <c r="H179" s="5"/>
      <c r="I179" s="20"/>
      <c r="J179" s="315"/>
      <c r="K179" s="483"/>
      <c r="L179" s="6">
        <v>1177661</v>
      </c>
      <c r="M179" s="5"/>
      <c r="N179" s="20"/>
      <c r="O179" s="315"/>
      <c r="P179" s="483"/>
      <c r="Q179" s="6">
        <v>0</v>
      </c>
      <c r="R179" s="5"/>
      <c r="S179" s="20"/>
      <c r="T179" s="315"/>
      <c r="U179" s="483"/>
      <c r="V179" s="6">
        <v>0</v>
      </c>
      <c r="W179" s="5"/>
      <c r="X179" s="20"/>
      <c r="Y179" s="315"/>
      <c r="Z179" s="483"/>
      <c r="AA179" s="6">
        <v>661105</v>
      </c>
      <c r="AB179" s="5"/>
      <c r="AC179" s="20"/>
      <c r="AD179" s="315"/>
      <c r="AE179" s="483"/>
      <c r="AF179" s="6">
        <v>0</v>
      </c>
      <c r="AG179" s="5"/>
      <c r="AH179" s="20"/>
      <c r="AI179" s="315"/>
      <c r="AJ179" s="483"/>
      <c r="AK179" s="6">
        <v>14855267</v>
      </c>
      <c r="AL179" s="5"/>
      <c r="AM179" s="20"/>
      <c r="AN179" s="315"/>
      <c r="AO179" s="483"/>
      <c r="AP179" s="6">
        <v>0</v>
      </c>
      <c r="AQ179" s="5"/>
      <c r="AR179" s="20"/>
      <c r="AS179" s="315"/>
      <c r="AT179" s="483"/>
      <c r="AU179" s="6">
        <v>0</v>
      </c>
      <c r="AV179" s="5"/>
      <c r="AW179" s="20"/>
      <c r="AX179" s="315"/>
      <c r="AY179" s="483"/>
      <c r="AZ179" s="6">
        <v>77614</v>
      </c>
      <c r="BA179" s="5"/>
      <c r="BB179" s="20"/>
      <c r="BC179" s="315"/>
      <c r="BD179" s="483"/>
      <c r="BE179" s="6">
        <v>0</v>
      </c>
      <c r="BF179" s="5"/>
      <c r="BG179" s="20"/>
      <c r="BH179" s="315"/>
      <c r="BI179" s="483"/>
      <c r="BJ179" s="6">
        <v>0</v>
      </c>
      <c r="BK179" s="5"/>
      <c r="BL179" s="20"/>
      <c r="BM179" s="315"/>
      <c r="BN179" s="483"/>
      <c r="BO179" s="6">
        <v>0</v>
      </c>
      <c r="BP179" s="5"/>
      <c r="BQ179" s="20"/>
      <c r="BR179" s="315"/>
      <c r="BS179" s="483"/>
      <c r="BT179" s="6">
        <v>16771647</v>
      </c>
      <c r="BU179" s="5"/>
      <c r="BV179" s="20"/>
      <c r="BW179" s="315"/>
      <c r="BX179" s="483"/>
      <c r="BY179" s="6">
        <v>3962183</v>
      </c>
      <c r="BZ179" s="5"/>
      <c r="CA179" s="20"/>
      <c r="CB179" s="315"/>
      <c r="CC179" s="483"/>
      <c r="CD179" s="6">
        <v>1388582</v>
      </c>
      <c r="CE179" s="5"/>
      <c r="CF179" s="20"/>
      <c r="CG179" s="315"/>
      <c r="CH179" s="483"/>
      <c r="CI179" s="6">
        <v>0</v>
      </c>
      <c r="CJ179" s="5"/>
      <c r="CK179" s="20"/>
      <c r="CL179" s="315"/>
      <c r="CM179" s="483"/>
      <c r="CN179" s="6">
        <v>0</v>
      </c>
      <c r="CO179" s="5"/>
      <c r="CP179" s="20"/>
      <c r="CQ179" s="315"/>
      <c r="CR179" s="483"/>
      <c r="CS179" s="6">
        <v>986576</v>
      </c>
      <c r="CT179" s="5"/>
      <c r="CU179" s="20"/>
      <c r="CV179" s="315"/>
      <c r="CW179" s="483"/>
      <c r="CX179" s="6">
        <v>0</v>
      </c>
      <c r="CY179" s="5"/>
      <c r="CZ179" s="20"/>
      <c r="DA179" s="315"/>
      <c r="DB179" s="483"/>
      <c r="DC179" s="6">
        <v>-5354</v>
      </c>
      <c r="DD179" s="5"/>
      <c r="DE179" s="20"/>
      <c r="DF179" s="315"/>
      <c r="DG179" s="483"/>
      <c r="DH179" s="6">
        <v>628982</v>
      </c>
      <c r="DI179" s="5"/>
      <c r="DJ179" s="20"/>
      <c r="DK179" s="315"/>
      <c r="DL179" s="483"/>
      <c r="DM179" s="6">
        <v>0</v>
      </c>
      <c r="DN179" s="5"/>
      <c r="DO179" s="20"/>
      <c r="DP179" s="315"/>
      <c r="DQ179" s="483"/>
      <c r="DR179" s="6">
        <v>0</v>
      </c>
      <c r="DS179" s="5"/>
      <c r="DT179" s="20"/>
      <c r="DU179" s="315"/>
      <c r="DV179" s="483"/>
      <c r="DW179" s="6">
        <v>936136</v>
      </c>
      <c r="DX179" s="5"/>
      <c r="DY179" s="20"/>
      <c r="DZ179" s="315"/>
      <c r="EA179" s="483"/>
      <c r="EB179" s="6">
        <v>0</v>
      </c>
      <c r="EC179" s="5"/>
      <c r="ED179" s="20"/>
      <c r="EE179" s="315"/>
      <c r="EF179" s="483"/>
      <c r="EG179" s="6">
        <v>27261</v>
      </c>
      <c r="EH179" s="5"/>
      <c r="EI179" s="20"/>
      <c r="EJ179" s="315"/>
      <c r="EK179" s="483"/>
      <c r="EL179" s="6">
        <v>3934922</v>
      </c>
      <c r="EM179" s="5"/>
      <c r="EN179" s="20"/>
      <c r="EO179" s="151"/>
    </row>
    <row r="180" spans="4:145" x14ac:dyDescent="0.3">
      <c r="D180" s="151"/>
      <c r="E180" s="402"/>
      <c r="G180" s="20"/>
      <c r="H180" s="20"/>
      <c r="I180" s="20"/>
      <c r="J180" s="315"/>
      <c r="K180" s="20"/>
      <c r="L180" s="20"/>
      <c r="M180" s="20"/>
      <c r="N180" s="20"/>
      <c r="O180" s="315"/>
      <c r="P180" s="20"/>
      <c r="Q180" s="20"/>
      <c r="R180" s="20"/>
      <c r="S180" s="20"/>
      <c r="T180" s="315"/>
      <c r="U180" s="20"/>
      <c r="V180" s="20"/>
      <c r="W180" s="20"/>
      <c r="X180" s="20"/>
      <c r="Y180" s="315"/>
      <c r="Z180" s="20"/>
      <c r="AA180" s="20"/>
      <c r="AB180" s="20"/>
      <c r="AC180" s="20"/>
      <c r="AD180" s="315"/>
      <c r="AE180" s="20"/>
      <c r="AF180" s="20"/>
      <c r="AG180" s="20"/>
      <c r="AH180" s="20"/>
      <c r="AI180" s="315"/>
      <c r="AJ180" s="20"/>
      <c r="AK180" s="20"/>
      <c r="AL180" s="20"/>
      <c r="AM180" s="20"/>
      <c r="AN180" s="315"/>
      <c r="AO180" s="20"/>
      <c r="AP180" s="20"/>
      <c r="AQ180" s="20"/>
      <c r="AR180" s="20"/>
      <c r="AS180" s="315"/>
      <c r="AT180" s="20"/>
      <c r="AU180" s="20"/>
      <c r="AV180" s="20"/>
      <c r="AW180" s="20"/>
      <c r="AX180" s="315"/>
      <c r="AY180" s="20"/>
      <c r="AZ180" s="20"/>
      <c r="BA180" s="20"/>
      <c r="BB180" s="20"/>
      <c r="BC180" s="315"/>
      <c r="BD180" s="20"/>
      <c r="BE180" s="20"/>
      <c r="BF180" s="20"/>
      <c r="BG180" s="20"/>
      <c r="BH180" s="315"/>
      <c r="BI180" s="20"/>
      <c r="BJ180" s="20"/>
      <c r="BK180" s="20"/>
      <c r="BL180" s="20"/>
      <c r="BM180" s="315"/>
      <c r="BN180" s="20"/>
      <c r="BO180" s="20"/>
      <c r="BP180" s="20"/>
      <c r="BQ180" s="20"/>
      <c r="BR180" s="315"/>
      <c r="BS180" s="20"/>
      <c r="BT180" s="20"/>
      <c r="BU180" s="20"/>
      <c r="BV180" s="20"/>
      <c r="BW180" s="315"/>
      <c r="BX180" s="20"/>
      <c r="BY180" s="20"/>
      <c r="BZ180" s="20"/>
      <c r="CA180" s="20"/>
      <c r="CB180" s="315"/>
      <c r="CC180" s="20"/>
      <c r="CD180" s="20"/>
      <c r="CE180" s="20"/>
      <c r="CF180" s="20"/>
      <c r="CG180" s="315"/>
      <c r="CH180" s="20"/>
      <c r="CI180" s="20"/>
      <c r="CJ180" s="20"/>
      <c r="CK180" s="20"/>
      <c r="CL180" s="315"/>
      <c r="CM180" s="20"/>
      <c r="CN180" s="20"/>
      <c r="CO180" s="20"/>
      <c r="CP180" s="20"/>
      <c r="CQ180" s="315"/>
      <c r="CR180" s="20"/>
      <c r="CS180" s="20"/>
      <c r="CT180" s="20"/>
      <c r="CU180" s="20"/>
      <c r="CV180" s="315"/>
      <c r="CW180" s="20"/>
      <c r="CX180" s="20"/>
      <c r="CY180" s="20"/>
      <c r="CZ180" s="20"/>
      <c r="DA180" s="315"/>
      <c r="DB180" s="20"/>
      <c r="DC180" s="20"/>
      <c r="DD180" s="20"/>
      <c r="DE180" s="20"/>
      <c r="DF180" s="315"/>
      <c r="DG180" s="20"/>
      <c r="DH180" s="20"/>
      <c r="DI180" s="20"/>
      <c r="DJ180" s="20"/>
      <c r="DK180" s="315"/>
      <c r="DL180" s="20"/>
      <c r="DM180" s="20"/>
      <c r="DN180" s="20"/>
      <c r="DO180" s="20"/>
      <c r="DP180" s="315"/>
      <c r="DQ180" s="20"/>
      <c r="DR180" s="20"/>
      <c r="DS180" s="20"/>
      <c r="DT180" s="20"/>
      <c r="DU180" s="315"/>
      <c r="DV180" s="20"/>
      <c r="DW180" s="20"/>
      <c r="DX180" s="20"/>
      <c r="DY180" s="20"/>
      <c r="DZ180" s="315"/>
      <c r="EA180" s="20"/>
      <c r="EB180" s="20"/>
      <c r="EC180" s="20"/>
      <c r="ED180" s="20"/>
      <c r="EE180" s="315"/>
      <c r="EF180" s="20"/>
      <c r="EG180" s="20"/>
      <c r="EH180" s="20"/>
      <c r="EI180" s="20"/>
      <c r="EJ180" s="315"/>
      <c r="EK180" s="20"/>
      <c r="EL180" s="20"/>
      <c r="EM180" s="20"/>
      <c r="EN180" s="20"/>
      <c r="EO180" s="151"/>
    </row>
    <row r="181" spans="4:145" x14ac:dyDescent="0.3">
      <c r="D181" s="151" t="s">
        <v>581</v>
      </c>
      <c r="E181" s="402"/>
      <c r="G181" s="20">
        <v>19032369</v>
      </c>
      <c r="H181" s="20"/>
      <c r="I181" s="20"/>
      <c r="J181" s="315"/>
      <c r="K181" s="20"/>
      <c r="L181" s="20">
        <v>9717048</v>
      </c>
      <c r="M181" s="20"/>
      <c r="N181" s="20"/>
      <c r="O181" s="315"/>
      <c r="P181" s="20"/>
      <c r="Q181" s="20">
        <v>0</v>
      </c>
      <c r="R181" s="20"/>
      <c r="S181" s="20"/>
      <c r="T181" s="315"/>
      <c r="U181" s="20"/>
      <c r="V181" s="20">
        <v>0</v>
      </c>
      <c r="W181" s="20"/>
      <c r="X181" s="20"/>
      <c r="Y181" s="315"/>
      <c r="Z181" s="20"/>
      <c r="AA181" s="20">
        <v>9315321</v>
      </c>
      <c r="AB181" s="20"/>
      <c r="AC181" s="20"/>
      <c r="AD181" s="315"/>
      <c r="AE181" s="20"/>
      <c r="AF181" s="20">
        <v>0</v>
      </c>
      <c r="AG181" s="20"/>
      <c r="AH181" s="20"/>
      <c r="AI181" s="315"/>
      <c r="AJ181" s="20"/>
      <c r="AK181" s="20">
        <v>0</v>
      </c>
      <c r="AL181" s="20"/>
      <c r="AM181" s="20"/>
      <c r="AN181" s="315"/>
      <c r="AO181" s="20"/>
      <c r="AP181" s="20">
        <v>0</v>
      </c>
      <c r="AQ181" s="20"/>
      <c r="AR181" s="20"/>
      <c r="AS181" s="315"/>
      <c r="AT181" s="20"/>
      <c r="AU181" s="20">
        <v>0</v>
      </c>
      <c r="AV181" s="20"/>
      <c r="AW181" s="20"/>
      <c r="AX181" s="315"/>
      <c r="AY181" s="20"/>
      <c r="AZ181" s="20">
        <v>0</v>
      </c>
      <c r="BA181" s="20"/>
      <c r="BB181" s="20"/>
      <c r="BC181" s="315"/>
      <c r="BD181" s="20"/>
      <c r="BE181" s="20">
        <v>0</v>
      </c>
      <c r="BF181" s="20"/>
      <c r="BG181" s="20"/>
      <c r="BH181" s="315"/>
      <c r="BI181" s="20"/>
      <c r="BJ181" s="20">
        <v>0</v>
      </c>
      <c r="BK181" s="20"/>
      <c r="BL181" s="20"/>
      <c r="BM181" s="315"/>
      <c r="BN181" s="20"/>
      <c r="BO181" s="20">
        <v>0</v>
      </c>
      <c r="BP181" s="20"/>
      <c r="BQ181" s="20"/>
      <c r="BR181" s="315"/>
      <c r="BS181" s="20"/>
      <c r="BT181" s="20">
        <v>19032369</v>
      </c>
      <c r="BU181" s="20"/>
      <c r="BV181" s="20"/>
      <c r="BW181" s="315"/>
      <c r="BX181" s="20"/>
      <c r="BY181" s="20">
        <v>37106330</v>
      </c>
      <c r="BZ181" s="20"/>
      <c r="CA181" s="20"/>
      <c r="CB181" s="315"/>
      <c r="CC181" s="20"/>
      <c r="CD181" s="20">
        <v>9643088</v>
      </c>
      <c r="CE181" s="20"/>
      <c r="CF181" s="20"/>
      <c r="CG181" s="315"/>
      <c r="CH181" s="20"/>
      <c r="CI181" s="20">
        <v>0</v>
      </c>
      <c r="CJ181" s="20"/>
      <c r="CK181" s="20"/>
      <c r="CL181" s="315"/>
      <c r="CM181" s="20"/>
      <c r="CN181" s="20">
        <v>0</v>
      </c>
      <c r="CO181" s="20"/>
      <c r="CP181" s="20"/>
      <c r="CQ181" s="315"/>
      <c r="CR181" s="20"/>
      <c r="CS181" s="20">
        <v>9356518</v>
      </c>
      <c r="CT181" s="20"/>
      <c r="CU181" s="20"/>
      <c r="CV181" s="315"/>
      <c r="CW181" s="20"/>
      <c r="CX181" s="20">
        <v>0</v>
      </c>
      <c r="CY181" s="20"/>
      <c r="CZ181" s="20"/>
      <c r="DA181" s="315"/>
      <c r="DB181" s="20"/>
      <c r="DC181" s="20">
        <v>0</v>
      </c>
      <c r="DD181" s="20"/>
      <c r="DE181" s="20"/>
      <c r="DF181" s="315"/>
      <c r="DG181" s="20"/>
      <c r="DH181" s="20">
        <v>8975268</v>
      </c>
      <c r="DI181" s="20"/>
      <c r="DJ181" s="20"/>
      <c r="DK181" s="315"/>
      <c r="DL181" s="20"/>
      <c r="DM181" s="20">
        <v>0</v>
      </c>
      <c r="DN181" s="20"/>
      <c r="DO181" s="20"/>
      <c r="DP181" s="315"/>
      <c r="DQ181" s="20"/>
      <c r="DR181" s="20">
        <v>0</v>
      </c>
      <c r="DS181" s="20"/>
      <c r="DT181" s="20"/>
      <c r="DU181" s="315"/>
      <c r="DV181" s="20"/>
      <c r="DW181" s="20">
        <v>9131456</v>
      </c>
      <c r="DX181" s="20"/>
      <c r="DY181" s="20"/>
      <c r="DZ181" s="315"/>
      <c r="EA181" s="20"/>
      <c r="EB181" s="20">
        <v>0</v>
      </c>
      <c r="EC181" s="20"/>
      <c r="ED181" s="20"/>
      <c r="EE181" s="315"/>
      <c r="EF181" s="20"/>
      <c r="EG181" s="20">
        <v>0</v>
      </c>
      <c r="EH181" s="20"/>
      <c r="EI181" s="20"/>
      <c r="EJ181" s="315"/>
      <c r="EK181" s="20"/>
      <c r="EL181" s="20">
        <v>37106330</v>
      </c>
      <c r="EM181" s="20"/>
      <c r="EN181" s="20"/>
      <c r="EO181" s="151"/>
    </row>
    <row r="182" spans="4:145" x14ac:dyDescent="0.3">
      <c r="D182" s="151" t="s">
        <v>579</v>
      </c>
      <c r="E182" s="402"/>
      <c r="F182" s="406"/>
      <c r="G182" s="474">
        <v>17193603</v>
      </c>
      <c r="H182" s="475"/>
      <c r="I182" s="20"/>
      <c r="J182" s="315"/>
      <c r="K182" s="476"/>
      <c r="L182" s="474">
        <v>8539387</v>
      </c>
      <c r="M182" s="475"/>
      <c r="N182" s="20"/>
      <c r="O182" s="315"/>
      <c r="P182" s="476"/>
      <c r="Q182" s="474">
        <v>0</v>
      </c>
      <c r="R182" s="475"/>
      <c r="S182" s="20"/>
      <c r="T182" s="315"/>
      <c r="U182" s="476"/>
      <c r="V182" s="474">
        <v>0</v>
      </c>
      <c r="W182" s="475"/>
      <c r="X182" s="20"/>
      <c r="Y182" s="315"/>
      <c r="Z182" s="476"/>
      <c r="AA182" s="474">
        <v>8654216</v>
      </c>
      <c r="AB182" s="475"/>
      <c r="AC182" s="20"/>
      <c r="AD182" s="315"/>
      <c r="AE182" s="476"/>
      <c r="AF182" s="474">
        <v>0</v>
      </c>
      <c r="AG182" s="475"/>
      <c r="AH182" s="20"/>
      <c r="AI182" s="315"/>
      <c r="AJ182" s="476"/>
      <c r="AK182" s="474">
        <v>0</v>
      </c>
      <c r="AL182" s="475"/>
      <c r="AM182" s="20"/>
      <c r="AN182" s="315"/>
      <c r="AO182" s="476"/>
      <c r="AP182" s="474">
        <v>0</v>
      </c>
      <c r="AQ182" s="475"/>
      <c r="AR182" s="20"/>
      <c r="AS182" s="315"/>
      <c r="AT182" s="476"/>
      <c r="AU182" s="474">
        <v>0</v>
      </c>
      <c r="AV182" s="475"/>
      <c r="AW182" s="20"/>
      <c r="AX182" s="315"/>
      <c r="AY182" s="476"/>
      <c r="AZ182" s="474">
        <v>0</v>
      </c>
      <c r="BA182" s="475"/>
      <c r="BB182" s="20"/>
      <c r="BC182" s="315"/>
      <c r="BD182" s="476"/>
      <c r="BE182" s="474">
        <v>0</v>
      </c>
      <c r="BF182" s="475"/>
      <c r="BG182" s="20"/>
      <c r="BH182" s="315"/>
      <c r="BI182" s="476"/>
      <c r="BJ182" s="474">
        <v>0</v>
      </c>
      <c r="BK182" s="475"/>
      <c r="BL182" s="20"/>
      <c r="BM182" s="315"/>
      <c r="BN182" s="476"/>
      <c r="BO182" s="474">
        <v>0</v>
      </c>
      <c r="BP182" s="475"/>
      <c r="BQ182" s="20"/>
      <c r="BR182" s="315"/>
      <c r="BS182" s="476"/>
      <c r="BT182" s="474">
        <v>17193603</v>
      </c>
      <c r="BU182" s="475"/>
      <c r="BV182" s="20"/>
      <c r="BW182" s="315"/>
      <c r="BX182" s="476"/>
      <c r="BY182" s="474">
        <v>33166054</v>
      </c>
      <c r="BZ182" s="475"/>
      <c r="CA182" s="20"/>
      <c r="CB182" s="315"/>
      <c r="CC182" s="476"/>
      <c r="CD182" s="474">
        <v>8254506</v>
      </c>
      <c r="CE182" s="475"/>
      <c r="CF182" s="20"/>
      <c r="CG182" s="315"/>
      <c r="CH182" s="476"/>
      <c r="CI182" s="474">
        <v>0</v>
      </c>
      <c r="CJ182" s="475"/>
      <c r="CK182" s="20"/>
      <c r="CL182" s="315"/>
      <c r="CM182" s="476"/>
      <c r="CN182" s="474">
        <v>0</v>
      </c>
      <c r="CO182" s="475"/>
      <c r="CP182" s="20"/>
      <c r="CQ182" s="315"/>
      <c r="CR182" s="476"/>
      <c r="CS182" s="474">
        <v>8369942</v>
      </c>
      <c r="CT182" s="475"/>
      <c r="CU182" s="20"/>
      <c r="CV182" s="315"/>
      <c r="CW182" s="476"/>
      <c r="CX182" s="474">
        <v>0</v>
      </c>
      <c r="CY182" s="475"/>
      <c r="CZ182" s="20"/>
      <c r="DA182" s="315"/>
      <c r="DB182" s="476"/>
      <c r="DC182" s="474">
        <v>0</v>
      </c>
      <c r="DD182" s="475"/>
      <c r="DE182" s="20"/>
      <c r="DF182" s="315"/>
      <c r="DG182" s="476"/>
      <c r="DH182" s="474">
        <v>8346286</v>
      </c>
      <c r="DI182" s="475"/>
      <c r="DJ182" s="20"/>
      <c r="DK182" s="315"/>
      <c r="DL182" s="476"/>
      <c r="DM182" s="474">
        <v>0</v>
      </c>
      <c r="DN182" s="475"/>
      <c r="DO182" s="20"/>
      <c r="DP182" s="315"/>
      <c r="DQ182" s="476"/>
      <c r="DR182" s="474">
        <v>0</v>
      </c>
      <c r="DS182" s="475"/>
      <c r="DT182" s="20"/>
      <c r="DU182" s="315"/>
      <c r="DV182" s="476"/>
      <c r="DW182" s="474">
        <v>8195320</v>
      </c>
      <c r="DX182" s="475"/>
      <c r="DY182" s="20"/>
      <c r="DZ182" s="315"/>
      <c r="EA182" s="476"/>
      <c r="EB182" s="474">
        <v>0</v>
      </c>
      <c r="EC182" s="475"/>
      <c r="ED182" s="20"/>
      <c r="EE182" s="315"/>
      <c r="EF182" s="476"/>
      <c r="EG182" s="474">
        <v>0</v>
      </c>
      <c r="EH182" s="475"/>
      <c r="EI182" s="20"/>
      <c r="EJ182" s="315"/>
      <c r="EK182" s="476"/>
      <c r="EL182" s="474">
        <v>33166054</v>
      </c>
      <c r="EM182" s="475"/>
      <c r="EN182" s="20"/>
      <c r="EO182" s="151"/>
    </row>
    <row r="183" spans="4:145" x14ac:dyDescent="0.3">
      <c r="D183" s="151" t="s">
        <v>580</v>
      </c>
      <c r="E183" s="402"/>
      <c r="F183" s="419"/>
      <c r="G183" s="6">
        <v>1838766</v>
      </c>
      <c r="H183" s="5"/>
      <c r="I183" s="20"/>
      <c r="J183" s="315"/>
      <c r="K183" s="483"/>
      <c r="L183" s="6">
        <v>1177661</v>
      </c>
      <c r="M183" s="5"/>
      <c r="N183" s="20"/>
      <c r="O183" s="315"/>
      <c r="P183" s="483"/>
      <c r="Q183" s="6">
        <v>0</v>
      </c>
      <c r="R183" s="5"/>
      <c r="S183" s="20"/>
      <c r="T183" s="315"/>
      <c r="U183" s="483"/>
      <c r="V183" s="6">
        <v>0</v>
      </c>
      <c r="W183" s="5"/>
      <c r="X183" s="20"/>
      <c r="Y183" s="315"/>
      <c r="Z183" s="483"/>
      <c r="AA183" s="6">
        <v>661105</v>
      </c>
      <c r="AB183" s="5"/>
      <c r="AC183" s="20"/>
      <c r="AD183" s="315"/>
      <c r="AE183" s="483"/>
      <c r="AF183" s="6">
        <v>0</v>
      </c>
      <c r="AG183" s="5"/>
      <c r="AH183" s="20"/>
      <c r="AI183" s="315"/>
      <c r="AJ183" s="483"/>
      <c r="AK183" s="6">
        <v>0</v>
      </c>
      <c r="AL183" s="5"/>
      <c r="AM183" s="20"/>
      <c r="AN183" s="315"/>
      <c r="AO183" s="483"/>
      <c r="AP183" s="6">
        <v>0</v>
      </c>
      <c r="AQ183" s="5"/>
      <c r="AR183" s="20"/>
      <c r="AS183" s="315"/>
      <c r="AT183" s="483"/>
      <c r="AU183" s="6">
        <v>0</v>
      </c>
      <c r="AV183" s="5"/>
      <c r="AW183" s="20"/>
      <c r="AX183" s="315"/>
      <c r="AY183" s="483"/>
      <c r="AZ183" s="6">
        <v>0</v>
      </c>
      <c r="BA183" s="5"/>
      <c r="BB183" s="20"/>
      <c r="BC183" s="315"/>
      <c r="BD183" s="483"/>
      <c r="BE183" s="6">
        <v>0</v>
      </c>
      <c r="BF183" s="5"/>
      <c r="BG183" s="20"/>
      <c r="BH183" s="315"/>
      <c r="BI183" s="483"/>
      <c r="BJ183" s="6">
        <v>0</v>
      </c>
      <c r="BK183" s="5"/>
      <c r="BL183" s="20"/>
      <c r="BM183" s="315"/>
      <c r="BN183" s="483"/>
      <c r="BO183" s="6">
        <v>0</v>
      </c>
      <c r="BP183" s="5"/>
      <c r="BQ183" s="20"/>
      <c r="BR183" s="315"/>
      <c r="BS183" s="483"/>
      <c r="BT183" s="6">
        <v>1838766</v>
      </c>
      <c r="BU183" s="5"/>
      <c r="BV183" s="20"/>
      <c r="BW183" s="315"/>
      <c r="BX183" s="483"/>
      <c r="BY183" s="6">
        <v>3940276</v>
      </c>
      <c r="BZ183" s="5"/>
      <c r="CA183" s="20"/>
      <c r="CB183" s="315"/>
      <c r="CC183" s="483"/>
      <c r="CD183" s="6">
        <v>1388582</v>
      </c>
      <c r="CE183" s="5"/>
      <c r="CF183" s="20"/>
      <c r="CG183" s="315"/>
      <c r="CH183" s="483"/>
      <c r="CI183" s="6">
        <v>0</v>
      </c>
      <c r="CJ183" s="5"/>
      <c r="CK183" s="20"/>
      <c r="CL183" s="315"/>
      <c r="CM183" s="483"/>
      <c r="CN183" s="6">
        <v>0</v>
      </c>
      <c r="CO183" s="5"/>
      <c r="CP183" s="20"/>
      <c r="CQ183" s="315"/>
      <c r="CR183" s="483"/>
      <c r="CS183" s="6">
        <v>986576</v>
      </c>
      <c r="CT183" s="5"/>
      <c r="CU183" s="20"/>
      <c r="CV183" s="315"/>
      <c r="CW183" s="483"/>
      <c r="CX183" s="6">
        <v>0</v>
      </c>
      <c r="CY183" s="5"/>
      <c r="CZ183" s="20"/>
      <c r="DA183" s="315"/>
      <c r="DB183" s="483"/>
      <c r="DC183" s="6">
        <v>0</v>
      </c>
      <c r="DD183" s="5"/>
      <c r="DE183" s="20"/>
      <c r="DF183" s="315"/>
      <c r="DG183" s="483"/>
      <c r="DH183" s="6">
        <v>628982</v>
      </c>
      <c r="DI183" s="5"/>
      <c r="DJ183" s="20"/>
      <c r="DK183" s="315"/>
      <c r="DL183" s="483"/>
      <c r="DM183" s="6">
        <v>0</v>
      </c>
      <c r="DN183" s="5"/>
      <c r="DO183" s="20"/>
      <c r="DP183" s="315"/>
      <c r="DQ183" s="483"/>
      <c r="DR183" s="6">
        <v>0</v>
      </c>
      <c r="DS183" s="5"/>
      <c r="DT183" s="20"/>
      <c r="DU183" s="315"/>
      <c r="DV183" s="483"/>
      <c r="DW183" s="6">
        <v>936136</v>
      </c>
      <c r="DX183" s="5"/>
      <c r="DY183" s="20"/>
      <c r="DZ183" s="315"/>
      <c r="EA183" s="483"/>
      <c r="EB183" s="6">
        <v>0</v>
      </c>
      <c r="EC183" s="5"/>
      <c r="ED183" s="20"/>
      <c r="EE183" s="315"/>
      <c r="EF183" s="483"/>
      <c r="EG183" s="6">
        <v>0</v>
      </c>
      <c r="EH183" s="5"/>
      <c r="EI183" s="20"/>
      <c r="EJ183" s="315"/>
      <c r="EK183" s="483"/>
      <c r="EL183" s="6">
        <v>3940276</v>
      </c>
      <c r="EM183" s="5"/>
      <c r="EN183" s="20"/>
      <c r="EO183" s="151"/>
    </row>
    <row r="184" spans="4:145" x14ac:dyDescent="0.3">
      <c r="D184" s="151"/>
      <c r="E184" s="402"/>
      <c r="G184" s="20"/>
      <c r="H184" s="20"/>
      <c r="I184" s="20"/>
      <c r="J184" s="315"/>
      <c r="K184" s="20"/>
      <c r="L184" s="20"/>
      <c r="M184" s="20"/>
      <c r="N184" s="20"/>
      <c r="O184" s="315"/>
      <c r="P184" s="20"/>
      <c r="Q184" s="20"/>
      <c r="R184" s="20"/>
      <c r="S184" s="20"/>
      <c r="T184" s="315"/>
      <c r="U184" s="20"/>
      <c r="V184" s="20"/>
      <c r="W184" s="20"/>
      <c r="X184" s="20"/>
      <c r="Y184" s="315"/>
      <c r="Z184" s="20"/>
      <c r="AA184" s="20"/>
      <c r="AB184" s="20"/>
      <c r="AC184" s="20"/>
      <c r="AD184" s="315"/>
      <c r="AE184" s="20"/>
      <c r="AF184" s="20"/>
      <c r="AG184" s="20"/>
      <c r="AH184" s="20"/>
      <c r="AI184" s="315"/>
      <c r="AJ184" s="20"/>
      <c r="AK184" s="20"/>
      <c r="AL184" s="20"/>
      <c r="AM184" s="20"/>
      <c r="AN184" s="315"/>
      <c r="AO184" s="20"/>
      <c r="AP184" s="20"/>
      <c r="AQ184" s="20"/>
      <c r="AR184" s="20"/>
      <c r="AS184" s="315"/>
      <c r="AT184" s="20"/>
      <c r="AU184" s="20"/>
      <c r="AV184" s="20"/>
      <c r="AW184" s="20"/>
      <c r="AX184" s="315"/>
      <c r="AY184" s="20"/>
      <c r="AZ184" s="20"/>
      <c r="BA184" s="20"/>
      <c r="BB184" s="20"/>
      <c r="BC184" s="315"/>
      <c r="BD184" s="20"/>
      <c r="BE184" s="20"/>
      <c r="BF184" s="20"/>
      <c r="BG184" s="20"/>
      <c r="BH184" s="315"/>
      <c r="BI184" s="20"/>
      <c r="BJ184" s="20"/>
      <c r="BK184" s="20"/>
      <c r="BL184" s="20"/>
      <c r="BM184" s="315"/>
      <c r="BN184" s="20"/>
      <c r="BO184" s="20"/>
      <c r="BP184" s="20"/>
      <c r="BQ184" s="20"/>
      <c r="BR184" s="315"/>
      <c r="BS184" s="20"/>
      <c r="BT184" s="20"/>
      <c r="BU184" s="20"/>
      <c r="BV184" s="20"/>
      <c r="BW184" s="315"/>
      <c r="BX184" s="20"/>
      <c r="BY184" s="20"/>
      <c r="BZ184" s="20"/>
      <c r="CA184" s="20"/>
      <c r="CB184" s="315"/>
      <c r="CC184" s="20"/>
      <c r="CD184" s="20"/>
      <c r="CE184" s="20"/>
      <c r="CF184" s="20"/>
      <c r="CG184" s="315"/>
      <c r="CH184" s="20"/>
      <c r="CI184" s="20"/>
      <c r="CJ184" s="20"/>
      <c r="CK184" s="20"/>
      <c r="CL184" s="315"/>
      <c r="CM184" s="20"/>
      <c r="CN184" s="20"/>
      <c r="CO184" s="20"/>
      <c r="CP184" s="20"/>
      <c r="CQ184" s="315"/>
      <c r="CR184" s="20"/>
      <c r="CS184" s="20"/>
      <c r="CT184" s="20"/>
      <c r="CU184" s="20"/>
      <c r="CV184" s="315"/>
      <c r="CW184" s="20"/>
      <c r="CX184" s="20"/>
      <c r="CY184" s="20"/>
      <c r="CZ184" s="20"/>
      <c r="DA184" s="315"/>
      <c r="DB184" s="20"/>
      <c r="DC184" s="20"/>
      <c r="DD184" s="20"/>
      <c r="DE184" s="20"/>
      <c r="DF184" s="315"/>
      <c r="DG184" s="20"/>
      <c r="DH184" s="20"/>
      <c r="DI184" s="20"/>
      <c r="DJ184" s="20"/>
      <c r="DK184" s="315"/>
      <c r="DL184" s="20"/>
      <c r="DM184" s="20"/>
      <c r="DN184" s="20"/>
      <c r="DO184" s="20"/>
      <c r="DP184" s="315"/>
      <c r="DQ184" s="20"/>
      <c r="DR184" s="20"/>
      <c r="DS184" s="20"/>
      <c r="DT184" s="20"/>
      <c r="DU184" s="315"/>
      <c r="DV184" s="20"/>
      <c r="DW184" s="20"/>
      <c r="DX184" s="20"/>
      <c r="DY184" s="20"/>
      <c r="DZ184" s="315"/>
      <c r="EA184" s="20"/>
      <c r="EB184" s="20"/>
      <c r="EC184" s="20"/>
      <c r="ED184" s="20"/>
      <c r="EE184" s="315"/>
      <c r="EF184" s="20"/>
      <c r="EG184" s="20"/>
      <c r="EH184" s="20"/>
      <c r="EI184" s="20"/>
      <c r="EJ184" s="315"/>
      <c r="EK184" s="20"/>
      <c r="EL184" s="20"/>
      <c r="EM184" s="20"/>
      <c r="EN184" s="20"/>
      <c r="EO184" s="151"/>
    </row>
    <row r="185" spans="4:145" x14ac:dyDescent="0.3">
      <c r="D185" s="151" t="s">
        <v>582</v>
      </c>
      <c r="E185" s="402"/>
      <c r="G185" s="20">
        <v>34775800</v>
      </c>
      <c r="H185" s="20"/>
      <c r="I185" s="20"/>
      <c r="J185" s="315"/>
      <c r="K185" s="20"/>
      <c r="L185" s="20">
        <v>0</v>
      </c>
      <c r="M185" s="20"/>
      <c r="N185" s="20"/>
      <c r="O185" s="315"/>
      <c r="P185" s="20"/>
      <c r="Q185" s="20">
        <v>0</v>
      </c>
      <c r="R185" s="20"/>
      <c r="S185" s="20"/>
      <c r="T185" s="315"/>
      <c r="U185" s="20"/>
      <c r="V185" s="20">
        <v>0</v>
      </c>
      <c r="W185" s="20"/>
      <c r="X185" s="20"/>
      <c r="Y185" s="315"/>
      <c r="Z185" s="20"/>
      <c r="AA185" s="20">
        <v>0</v>
      </c>
      <c r="AB185" s="20"/>
      <c r="AC185" s="20"/>
      <c r="AD185" s="315"/>
      <c r="AE185" s="20"/>
      <c r="AF185" s="20">
        <v>0</v>
      </c>
      <c r="AG185" s="20"/>
      <c r="AH185" s="20"/>
      <c r="AI185" s="315"/>
      <c r="AJ185" s="20"/>
      <c r="AK185" s="20">
        <v>34775800</v>
      </c>
      <c r="AL185" s="20"/>
      <c r="AM185" s="20"/>
      <c r="AN185" s="315"/>
      <c r="AO185" s="20"/>
      <c r="AP185" s="20">
        <v>0</v>
      </c>
      <c r="AQ185" s="20"/>
      <c r="AR185" s="20"/>
      <c r="AS185" s="315"/>
      <c r="AT185" s="20"/>
      <c r="AU185" s="20">
        <v>0</v>
      </c>
      <c r="AV185" s="20"/>
      <c r="AW185" s="20"/>
      <c r="AX185" s="315"/>
      <c r="AY185" s="20"/>
      <c r="AZ185" s="20">
        <v>0</v>
      </c>
      <c r="BA185" s="20"/>
      <c r="BB185" s="20"/>
      <c r="BC185" s="315"/>
      <c r="BD185" s="20"/>
      <c r="BE185" s="20">
        <v>0</v>
      </c>
      <c r="BF185" s="20"/>
      <c r="BG185" s="20"/>
      <c r="BH185" s="315"/>
      <c r="BI185" s="20"/>
      <c r="BJ185" s="20">
        <v>0</v>
      </c>
      <c r="BK185" s="20"/>
      <c r="BL185" s="20"/>
      <c r="BM185" s="315"/>
      <c r="BN185" s="20"/>
      <c r="BO185" s="20">
        <v>0</v>
      </c>
      <c r="BP185" s="20"/>
      <c r="BQ185" s="20"/>
      <c r="BR185" s="315"/>
      <c r="BS185" s="20"/>
      <c r="BT185" s="20">
        <v>34775800</v>
      </c>
      <c r="BU185" s="20"/>
      <c r="BV185" s="20"/>
      <c r="BW185" s="315"/>
      <c r="BX185" s="20"/>
      <c r="BY185" s="20">
        <v>0</v>
      </c>
      <c r="BZ185" s="20"/>
      <c r="CA185" s="20"/>
      <c r="CB185" s="315"/>
      <c r="CC185" s="20"/>
      <c r="CD185" s="20">
        <v>0</v>
      </c>
      <c r="CE185" s="20"/>
      <c r="CF185" s="20"/>
      <c r="CG185" s="315"/>
      <c r="CH185" s="20"/>
      <c r="CI185" s="20">
        <v>0</v>
      </c>
      <c r="CJ185" s="20"/>
      <c r="CK185" s="20"/>
      <c r="CL185" s="315"/>
      <c r="CM185" s="20"/>
      <c r="CN185" s="20">
        <v>0</v>
      </c>
      <c r="CO185" s="20"/>
      <c r="CP185" s="20"/>
      <c r="CQ185" s="315"/>
      <c r="CR185" s="20"/>
      <c r="CS185" s="20">
        <v>0</v>
      </c>
      <c r="CT185" s="20"/>
      <c r="CU185" s="20"/>
      <c r="CV185" s="315"/>
      <c r="CW185" s="20"/>
      <c r="CX185" s="20">
        <v>0</v>
      </c>
      <c r="CY185" s="20"/>
      <c r="CZ185" s="20"/>
      <c r="DA185" s="315"/>
      <c r="DB185" s="20"/>
      <c r="DC185" s="20">
        <v>0</v>
      </c>
      <c r="DD185" s="20"/>
      <c r="DE185" s="20"/>
      <c r="DF185" s="315"/>
      <c r="DG185" s="20"/>
      <c r="DH185" s="20">
        <v>0</v>
      </c>
      <c r="DI185" s="20"/>
      <c r="DJ185" s="20"/>
      <c r="DK185" s="315"/>
      <c r="DL185" s="20"/>
      <c r="DM185" s="20">
        <v>0</v>
      </c>
      <c r="DN185" s="20"/>
      <c r="DO185" s="20"/>
      <c r="DP185" s="315"/>
      <c r="DQ185" s="20"/>
      <c r="DR185" s="20">
        <v>0</v>
      </c>
      <c r="DS185" s="20"/>
      <c r="DT185" s="20"/>
      <c r="DU185" s="315"/>
      <c r="DV185" s="20"/>
      <c r="DW185" s="20">
        <v>0</v>
      </c>
      <c r="DX185" s="20"/>
      <c r="DY185" s="20"/>
      <c r="DZ185" s="315"/>
      <c r="EA185" s="20"/>
      <c r="EB185" s="20">
        <v>0</v>
      </c>
      <c r="EC185" s="20"/>
      <c r="ED185" s="20"/>
      <c r="EE185" s="315"/>
      <c r="EF185" s="20"/>
      <c r="EG185" s="20">
        <v>0</v>
      </c>
      <c r="EH185" s="20"/>
      <c r="EI185" s="20"/>
      <c r="EJ185" s="315"/>
      <c r="EK185" s="20"/>
      <c r="EL185" s="20">
        <v>0</v>
      </c>
      <c r="EM185" s="20"/>
      <c r="EN185" s="20"/>
      <c r="EO185" s="151"/>
    </row>
    <row r="186" spans="4:145" x14ac:dyDescent="0.3">
      <c r="D186" s="151" t="s">
        <v>579</v>
      </c>
      <c r="E186" s="402"/>
      <c r="F186" s="406"/>
      <c r="G186" s="474">
        <v>19933700</v>
      </c>
      <c r="H186" s="475"/>
      <c r="I186" s="20"/>
      <c r="J186" s="315"/>
      <c r="K186" s="476"/>
      <c r="L186" s="474">
        <v>0</v>
      </c>
      <c r="M186" s="475"/>
      <c r="N186" s="20"/>
      <c r="O186" s="315"/>
      <c r="P186" s="476"/>
      <c r="Q186" s="474">
        <v>0</v>
      </c>
      <c r="R186" s="475"/>
      <c r="S186" s="20"/>
      <c r="T186" s="315"/>
      <c r="U186" s="476"/>
      <c r="V186" s="474">
        <v>0</v>
      </c>
      <c r="W186" s="475"/>
      <c r="X186" s="20"/>
      <c r="Y186" s="315"/>
      <c r="Z186" s="476"/>
      <c r="AA186" s="474">
        <v>0</v>
      </c>
      <c r="AB186" s="475"/>
      <c r="AC186" s="20"/>
      <c r="AD186" s="315"/>
      <c r="AE186" s="476"/>
      <c r="AF186" s="474">
        <v>0</v>
      </c>
      <c r="AG186" s="475"/>
      <c r="AH186" s="20"/>
      <c r="AI186" s="315"/>
      <c r="AJ186" s="476"/>
      <c r="AK186" s="474">
        <v>19933700</v>
      </c>
      <c r="AL186" s="475"/>
      <c r="AM186" s="20"/>
      <c r="AN186" s="315"/>
      <c r="AO186" s="476"/>
      <c r="AP186" s="474">
        <v>0</v>
      </c>
      <c r="AQ186" s="475"/>
      <c r="AR186" s="20"/>
      <c r="AS186" s="315"/>
      <c r="AT186" s="476"/>
      <c r="AU186" s="474">
        <v>0</v>
      </c>
      <c r="AV186" s="475"/>
      <c r="AW186" s="20"/>
      <c r="AX186" s="315"/>
      <c r="AY186" s="476"/>
      <c r="AZ186" s="474">
        <v>0</v>
      </c>
      <c r="BA186" s="475"/>
      <c r="BB186" s="20"/>
      <c r="BC186" s="315"/>
      <c r="BD186" s="476"/>
      <c r="BE186" s="474">
        <v>0</v>
      </c>
      <c r="BF186" s="475"/>
      <c r="BG186" s="20"/>
      <c r="BH186" s="315"/>
      <c r="BI186" s="476"/>
      <c r="BJ186" s="474">
        <v>0</v>
      </c>
      <c r="BK186" s="475"/>
      <c r="BL186" s="20"/>
      <c r="BM186" s="315"/>
      <c r="BN186" s="476"/>
      <c r="BO186" s="474">
        <v>0</v>
      </c>
      <c r="BP186" s="475"/>
      <c r="BQ186" s="20"/>
      <c r="BR186" s="315"/>
      <c r="BS186" s="476"/>
      <c r="BT186" s="474">
        <v>19933700</v>
      </c>
      <c r="BU186" s="475"/>
      <c r="BV186" s="20"/>
      <c r="BW186" s="315"/>
      <c r="BX186" s="476"/>
      <c r="BY186" s="474">
        <v>0</v>
      </c>
      <c r="BZ186" s="475"/>
      <c r="CA186" s="20"/>
      <c r="CB186" s="315"/>
      <c r="CC186" s="476"/>
      <c r="CD186" s="474">
        <v>0</v>
      </c>
      <c r="CE186" s="475"/>
      <c r="CF186" s="20"/>
      <c r="CG186" s="315"/>
      <c r="CH186" s="476"/>
      <c r="CI186" s="474">
        <v>0</v>
      </c>
      <c r="CJ186" s="475"/>
      <c r="CK186" s="20"/>
      <c r="CL186" s="315"/>
      <c r="CM186" s="476"/>
      <c r="CN186" s="474">
        <v>0</v>
      </c>
      <c r="CO186" s="475"/>
      <c r="CP186" s="20"/>
      <c r="CQ186" s="315"/>
      <c r="CR186" s="476"/>
      <c r="CS186" s="474">
        <v>0</v>
      </c>
      <c r="CT186" s="475"/>
      <c r="CU186" s="20"/>
      <c r="CV186" s="315"/>
      <c r="CW186" s="476"/>
      <c r="CX186" s="474">
        <v>0</v>
      </c>
      <c r="CY186" s="475"/>
      <c r="CZ186" s="20"/>
      <c r="DA186" s="315"/>
      <c r="DB186" s="476"/>
      <c r="DC186" s="474">
        <v>0</v>
      </c>
      <c r="DD186" s="475"/>
      <c r="DE186" s="20"/>
      <c r="DF186" s="315"/>
      <c r="DG186" s="476"/>
      <c r="DH186" s="474">
        <v>0</v>
      </c>
      <c r="DI186" s="475"/>
      <c r="DJ186" s="20"/>
      <c r="DK186" s="315"/>
      <c r="DL186" s="476"/>
      <c r="DM186" s="474">
        <v>0</v>
      </c>
      <c r="DN186" s="475"/>
      <c r="DO186" s="20"/>
      <c r="DP186" s="315"/>
      <c r="DQ186" s="476"/>
      <c r="DR186" s="474">
        <v>0</v>
      </c>
      <c r="DS186" s="475"/>
      <c r="DT186" s="20"/>
      <c r="DU186" s="315"/>
      <c r="DV186" s="476"/>
      <c r="DW186" s="474">
        <v>0</v>
      </c>
      <c r="DX186" s="475"/>
      <c r="DY186" s="20"/>
      <c r="DZ186" s="315"/>
      <c r="EA186" s="476"/>
      <c r="EB186" s="474">
        <v>0</v>
      </c>
      <c r="EC186" s="475"/>
      <c r="ED186" s="20"/>
      <c r="EE186" s="315"/>
      <c r="EF186" s="476"/>
      <c r="EG186" s="474">
        <v>0</v>
      </c>
      <c r="EH186" s="475"/>
      <c r="EI186" s="20"/>
      <c r="EJ186" s="315"/>
      <c r="EK186" s="476"/>
      <c r="EL186" s="474">
        <v>0</v>
      </c>
      <c r="EM186" s="475"/>
      <c r="EN186" s="20"/>
      <c r="EO186" s="151"/>
    </row>
    <row r="187" spans="4:145" x14ac:dyDescent="0.3">
      <c r="D187" s="151" t="s">
        <v>580</v>
      </c>
      <c r="E187" s="402"/>
      <c r="F187" s="419"/>
      <c r="G187" s="6">
        <v>14842100</v>
      </c>
      <c r="H187" s="5"/>
      <c r="I187" s="20"/>
      <c r="J187" s="315"/>
      <c r="K187" s="483"/>
      <c r="L187" s="6">
        <v>0</v>
      </c>
      <c r="M187" s="5"/>
      <c r="N187" s="20"/>
      <c r="O187" s="315"/>
      <c r="P187" s="483"/>
      <c r="Q187" s="6">
        <v>0</v>
      </c>
      <c r="R187" s="5"/>
      <c r="S187" s="20"/>
      <c r="T187" s="315"/>
      <c r="U187" s="483"/>
      <c r="V187" s="6">
        <v>0</v>
      </c>
      <c r="W187" s="5"/>
      <c r="X187" s="20"/>
      <c r="Y187" s="315"/>
      <c r="Z187" s="483"/>
      <c r="AA187" s="6">
        <v>0</v>
      </c>
      <c r="AB187" s="5"/>
      <c r="AC187" s="20"/>
      <c r="AD187" s="315"/>
      <c r="AE187" s="483"/>
      <c r="AF187" s="6">
        <v>0</v>
      </c>
      <c r="AG187" s="5"/>
      <c r="AH187" s="20"/>
      <c r="AI187" s="315"/>
      <c r="AJ187" s="483"/>
      <c r="AK187" s="6">
        <v>14842100</v>
      </c>
      <c r="AL187" s="5"/>
      <c r="AM187" s="20"/>
      <c r="AN187" s="315"/>
      <c r="AO187" s="483"/>
      <c r="AP187" s="6">
        <v>0</v>
      </c>
      <c r="AQ187" s="5"/>
      <c r="AR187" s="20"/>
      <c r="AS187" s="315"/>
      <c r="AT187" s="483"/>
      <c r="AU187" s="6">
        <v>0</v>
      </c>
      <c r="AV187" s="5"/>
      <c r="AW187" s="20"/>
      <c r="AX187" s="315"/>
      <c r="AY187" s="483"/>
      <c r="AZ187" s="6">
        <v>0</v>
      </c>
      <c r="BA187" s="5"/>
      <c r="BB187" s="20"/>
      <c r="BC187" s="315"/>
      <c r="BD187" s="483"/>
      <c r="BE187" s="6">
        <v>0</v>
      </c>
      <c r="BF187" s="5"/>
      <c r="BG187" s="20"/>
      <c r="BH187" s="315"/>
      <c r="BI187" s="483"/>
      <c r="BJ187" s="6">
        <v>0</v>
      </c>
      <c r="BK187" s="5"/>
      <c r="BL187" s="20"/>
      <c r="BM187" s="315"/>
      <c r="BN187" s="483"/>
      <c r="BO187" s="6">
        <v>0</v>
      </c>
      <c r="BP187" s="5"/>
      <c r="BQ187" s="20"/>
      <c r="BR187" s="315"/>
      <c r="BS187" s="483"/>
      <c r="BT187" s="6">
        <v>14842100</v>
      </c>
      <c r="BU187" s="5"/>
      <c r="BV187" s="20"/>
      <c r="BW187" s="315"/>
      <c r="BX187" s="483"/>
      <c r="BY187" s="6">
        <v>0</v>
      </c>
      <c r="BZ187" s="5"/>
      <c r="CA187" s="20"/>
      <c r="CB187" s="315"/>
      <c r="CC187" s="483"/>
      <c r="CD187" s="6">
        <v>0</v>
      </c>
      <c r="CE187" s="5"/>
      <c r="CF187" s="20"/>
      <c r="CG187" s="315"/>
      <c r="CH187" s="483"/>
      <c r="CI187" s="6">
        <v>0</v>
      </c>
      <c r="CJ187" s="5"/>
      <c r="CK187" s="20"/>
      <c r="CL187" s="315"/>
      <c r="CM187" s="483"/>
      <c r="CN187" s="6">
        <v>0</v>
      </c>
      <c r="CO187" s="5"/>
      <c r="CP187" s="20"/>
      <c r="CQ187" s="315"/>
      <c r="CR187" s="483"/>
      <c r="CS187" s="6">
        <v>0</v>
      </c>
      <c r="CT187" s="5"/>
      <c r="CU187" s="20"/>
      <c r="CV187" s="315"/>
      <c r="CW187" s="483"/>
      <c r="CX187" s="6">
        <v>0</v>
      </c>
      <c r="CY187" s="5"/>
      <c r="CZ187" s="20"/>
      <c r="DA187" s="315"/>
      <c r="DB187" s="483"/>
      <c r="DC187" s="6">
        <v>0</v>
      </c>
      <c r="DD187" s="5"/>
      <c r="DE187" s="20"/>
      <c r="DF187" s="315"/>
      <c r="DG187" s="483"/>
      <c r="DH187" s="6">
        <v>0</v>
      </c>
      <c r="DI187" s="5"/>
      <c r="DJ187" s="20"/>
      <c r="DK187" s="315"/>
      <c r="DL187" s="483"/>
      <c r="DM187" s="6">
        <v>0</v>
      </c>
      <c r="DN187" s="5"/>
      <c r="DO187" s="20"/>
      <c r="DP187" s="315"/>
      <c r="DQ187" s="483"/>
      <c r="DR187" s="6">
        <v>0</v>
      </c>
      <c r="DS187" s="5"/>
      <c r="DT187" s="20"/>
      <c r="DU187" s="315"/>
      <c r="DV187" s="483"/>
      <c r="DW187" s="6">
        <v>0</v>
      </c>
      <c r="DX187" s="5"/>
      <c r="DY187" s="20"/>
      <c r="DZ187" s="315"/>
      <c r="EA187" s="483"/>
      <c r="EB187" s="6">
        <v>0</v>
      </c>
      <c r="EC187" s="5"/>
      <c r="ED187" s="20"/>
      <c r="EE187" s="315"/>
      <c r="EF187" s="483"/>
      <c r="EG187" s="6">
        <v>0</v>
      </c>
      <c r="EH187" s="5"/>
      <c r="EI187" s="20"/>
      <c r="EJ187" s="315"/>
      <c r="EK187" s="483"/>
      <c r="EL187" s="6">
        <v>0</v>
      </c>
      <c r="EM187" s="5"/>
      <c r="EN187" s="20"/>
      <c r="EO187" s="151"/>
    </row>
    <row r="188" spans="4:145" x14ac:dyDescent="0.3">
      <c r="D188" s="151"/>
      <c r="E188" s="402"/>
      <c r="G188" s="20"/>
      <c r="H188" s="20"/>
      <c r="I188" s="20"/>
      <c r="J188" s="315"/>
      <c r="K188" s="20"/>
      <c r="L188" s="20"/>
      <c r="M188" s="20"/>
      <c r="N188" s="20"/>
      <c r="O188" s="315"/>
      <c r="P188" s="20"/>
      <c r="Q188" s="20"/>
      <c r="R188" s="20"/>
      <c r="S188" s="20"/>
      <c r="T188" s="315"/>
      <c r="U188" s="20"/>
      <c r="V188" s="20"/>
      <c r="W188" s="20"/>
      <c r="X188" s="20"/>
      <c r="Y188" s="315"/>
      <c r="Z188" s="20"/>
      <c r="AA188" s="20"/>
      <c r="AB188" s="20"/>
      <c r="AC188" s="20"/>
      <c r="AD188" s="315"/>
      <c r="AE188" s="20"/>
      <c r="AF188" s="20"/>
      <c r="AG188" s="20"/>
      <c r="AH188" s="20"/>
      <c r="AI188" s="315"/>
      <c r="AJ188" s="20"/>
      <c r="AK188" s="20"/>
      <c r="AL188" s="20"/>
      <c r="AM188" s="20"/>
      <c r="AN188" s="315"/>
      <c r="AO188" s="20"/>
      <c r="AP188" s="20"/>
      <c r="AQ188" s="20"/>
      <c r="AR188" s="20"/>
      <c r="AS188" s="315"/>
      <c r="AT188" s="20"/>
      <c r="AU188" s="20"/>
      <c r="AV188" s="20"/>
      <c r="AW188" s="20"/>
      <c r="AX188" s="315"/>
      <c r="AY188" s="20"/>
      <c r="AZ188" s="20"/>
      <c r="BA188" s="20"/>
      <c r="BB188" s="20"/>
      <c r="BC188" s="315"/>
      <c r="BD188" s="20"/>
      <c r="BE188" s="20"/>
      <c r="BF188" s="20"/>
      <c r="BG188" s="20"/>
      <c r="BH188" s="315"/>
      <c r="BI188" s="20"/>
      <c r="BJ188" s="20"/>
      <c r="BK188" s="20"/>
      <c r="BL188" s="20"/>
      <c r="BM188" s="315"/>
      <c r="BN188" s="20"/>
      <c r="BO188" s="20"/>
      <c r="BP188" s="20"/>
      <c r="BQ188" s="20"/>
      <c r="BR188" s="315"/>
      <c r="BS188" s="20"/>
      <c r="BT188" s="20"/>
      <c r="BU188" s="20"/>
      <c r="BV188" s="20"/>
      <c r="BW188" s="315"/>
      <c r="BX188" s="20"/>
      <c r="BY188" s="20"/>
      <c r="BZ188" s="20"/>
      <c r="CA188" s="20"/>
      <c r="CB188" s="315"/>
      <c r="CC188" s="20"/>
      <c r="CD188" s="20"/>
      <c r="CE188" s="20"/>
      <c r="CF188" s="20"/>
      <c r="CG188" s="315"/>
      <c r="CH188" s="20"/>
      <c r="CI188" s="20"/>
      <c r="CJ188" s="20"/>
      <c r="CK188" s="20"/>
      <c r="CL188" s="315"/>
      <c r="CM188" s="20"/>
      <c r="CN188" s="20"/>
      <c r="CO188" s="20"/>
      <c r="CP188" s="20"/>
      <c r="CQ188" s="315"/>
      <c r="CR188" s="20"/>
      <c r="CS188" s="20"/>
      <c r="CT188" s="20"/>
      <c r="CU188" s="20"/>
      <c r="CV188" s="315"/>
      <c r="CW188" s="20"/>
      <c r="CX188" s="20"/>
      <c r="CY188" s="20"/>
      <c r="CZ188" s="20"/>
      <c r="DA188" s="315"/>
      <c r="DB188" s="20"/>
      <c r="DC188" s="20"/>
      <c r="DD188" s="20"/>
      <c r="DE188" s="20"/>
      <c r="DF188" s="315"/>
      <c r="DG188" s="20"/>
      <c r="DH188" s="20"/>
      <c r="DI188" s="20"/>
      <c r="DJ188" s="20"/>
      <c r="DK188" s="315"/>
      <c r="DL188" s="20"/>
      <c r="DM188" s="20"/>
      <c r="DN188" s="20"/>
      <c r="DO188" s="20"/>
      <c r="DP188" s="315"/>
      <c r="DQ188" s="20"/>
      <c r="DR188" s="20"/>
      <c r="DS188" s="20"/>
      <c r="DT188" s="20"/>
      <c r="DU188" s="315"/>
      <c r="DV188" s="20"/>
      <c r="DW188" s="20"/>
      <c r="DX188" s="20"/>
      <c r="DY188" s="20"/>
      <c r="DZ188" s="315"/>
      <c r="EA188" s="20"/>
      <c r="EB188" s="20"/>
      <c r="EC188" s="20"/>
      <c r="ED188" s="20"/>
      <c r="EE188" s="315"/>
      <c r="EF188" s="20"/>
      <c r="EG188" s="20"/>
      <c r="EH188" s="20"/>
      <c r="EI188" s="20"/>
      <c r="EJ188" s="315"/>
      <c r="EK188" s="20"/>
      <c r="EL188" s="20"/>
      <c r="EM188" s="20"/>
      <c r="EN188" s="20"/>
      <c r="EO188" s="151"/>
    </row>
    <row r="189" spans="4:145" x14ac:dyDescent="0.3">
      <c r="D189" s="151" t="s">
        <v>556</v>
      </c>
      <c r="E189" s="402"/>
      <c r="G189" s="20">
        <v>835652</v>
      </c>
      <c r="H189" s="20"/>
      <c r="I189" s="20"/>
      <c r="J189" s="315"/>
      <c r="K189" s="20"/>
      <c r="L189" s="20">
        <v>0</v>
      </c>
      <c r="M189" s="20"/>
      <c r="N189" s="20"/>
      <c r="O189" s="315"/>
      <c r="P189" s="20"/>
      <c r="Q189" s="20">
        <v>0</v>
      </c>
      <c r="R189" s="20"/>
      <c r="S189" s="20"/>
      <c r="T189" s="315"/>
      <c r="U189" s="20"/>
      <c r="V189" s="20">
        <v>0</v>
      </c>
      <c r="W189" s="20"/>
      <c r="X189" s="20"/>
      <c r="Y189" s="315"/>
      <c r="Z189" s="20"/>
      <c r="AA189" s="20">
        <v>0</v>
      </c>
      <c r="AB189" s="20"/>
      <c r="AC189" s="20"/>
      <c r="AD189" s="315"/>
      <c r="AE189" s="20"/>
      <c r="AF189" s="20">
        <v>0</v>
      </c>
      <c r="AG189" s="20"/>
      <c r="AH189" s="20"/>
      <c r="AI189" s="315"/>
      <c r="AJ189" s="20"/>
      <c r="AK189" s="20">
        <v>75867</v>
      </c>
      <c r="AL189" s="20"/>
      <c r="AM189" s="20"/>
      <c r="AN189" s="315"/>
      <c r="AO189" s="20"/>
      <c r="AP189" s="20">
        <v>0</v>
      </c>
      <c r="AQ189" s="20"/>
      <c r="AR189" s="20"/>
      <c r="AS189" s="315"/>
      <c r="AT189" s="20"/>
      <c r="AU189" s="20">
        <v>0</v>
      </c>
      <c r="AV189" s="20"/>
      <c r="AW189" s="20"/>
      <c r="AX189" s="315"/>
      <c r="AY189" s="20"/>
      <c r="AZ189" s="20">
        <v>0</v>
      </c>
      <c r="BA189" s="20"/>
      <c r="BB189" s="20"/>
      <c r="BC189" s="315"/>
      <c r="BD189" s="20"/>
      <c r="BE189" s="20">
        <v>0</v>
      </c>
      <c r="BF189" s="20"/>
      <c r="BG189" s="20"/>
      <c r="BH189" s="315"/>
      <c r="BI189" s="20"/>
      <c r="BJ189" s="20">
        <v>0</v>
      </c>
      <c r="BK189" s="20"/>
      <c r="BL189" s="20"/>
      <c r="BM189" s="315"/>
      <c r="BN189" s="20"/>
      <c r="BO189" s="20">
        <v>0</v>
      </c>
      <c r="BP189" s="20"/>
      <c r="BQ189" s="20"/>
      <c r="BR189" s="315"/>
      <c r="BS189" s="20"/>
      <c r="BT189" s="20">
        <v>75867</v>
      </c>
      <c r="BU189" s="20"/>
      <c r="BV189" s="20"/>
      <c r="BW189" s="315"/>
      <c r="BX189" s="20"/>
      <c r="BY189" s="20">
        <v>155312</v>
      </c>
      <c r="BZ189" s="20"/>
      <c r="CA189" s="20"/>
      <c r="CB189" s="315"/>
      <c r="CC189" s="20"/>
      <c r="CD189" s="20">
        <v>0</v>
      </c>
      <c r="CE189" s="20"/>
      <c r="CF189" s="20"/>
      <c r="CG189" s="315"/>
      <c r="CH189" s="20"/>
      <c r="CI189" s="20">
        <v>0</v>
      </c>
      <c r="CJ189" s="20"/>
      <c r="CK189" s="20"/>
      <c r="CL189" s="315"/>
      <c r="CM189" s="20"/>
      <c r="CN189" s="20">
        <v>0</v>
      </c>
      <c r="CO189" s="20"/>
      <c r="CP189" s="20"/>
      <c r="CQ189" s="315"/>
      <c r="CR189" s="20"/>
      <c r="CS189" s="20">
        <v>0</v>
      </c>
      <c r="CT189" s="20"/>
      <c r="CU189" s="20"/>
      <c r="CV189" s="315"/>
      <c r="CW189" s="20"/>
      <c r="CX189" s="20">
        <v>0</v>
      </c>
      <c r="CY189" s="20"/>
      <c r="CZ189" s="20"/>
      <c r="DA189" s="315"/>
      <c r="DB189" s="20"/>
      <c r="DC189" s="20">
        <v>78615</v>
      </c>
      <c r="DD189" s="20"/>
      <c r="DE189" s="20"/>
      <c r="DF189" s="315"/>
      <c r="DG189" s="20"/>
      <c r="DH189" s="20">
        <v>0</v>
      </c>
      <c r="DI189" s="20"/>
      <c r="DJ189" s="20"/>
      <c r="DK189" s="315"/>
      <c r="DL189" s="20"/>
      <c r="DM189" s="20">
        <v>0</v>
      </c>
      <c r="DN189" s="20"/>
      <c r="DO189" s="20"/>
      <c r="DP189" s="315"/>
      <c r="DQ189" s="20"/>
      <c r="DR189" s="20">
        <v>0</v>
      </c>
      <c r="DS189" s="20"/>
      <c r="DT189" s="20"/>
      <c r="DU189" s="315"/>
      <c r="DV189" s="20"/>
      <c r="DW189" s="20">
        <v>0</v>
      </c>
      <c r="DX189" s="20"/>
      <c r="DY189" s="20"/>
      <c r="DZ189" s="315"/>
      <c r="EA189" s="20"/>
      <c r="EB189" s="20">
        <v>0</v>
      </c>
      <c r="EC189" s="20"/>
      <c r="ED189" s="20"/>
      <c r="EE189" s="315"/>
      <c r="EF189" s="20"/>
      <c r="EG189" s="20">
        <v>76697</v>
      </c>
      <c r="EH189" s="20"/>
      <c r="EI189" s="20"/>
      <c r="EJ189" s="315"/>
      <c r="EK189" s="20"/>
      <c r="EL189" s="20">
        <v>78615</v>
      </c>
      <c r="EM189" s="20"/>
      <c r="EN189" s="20"/>
      <c r="EO189" s="151"/>
    </row>
    <row r="190" spans="4:145" x14ac:dyDescent="0.3">
      <c r="D190" s="151" t="s">
        <v>579</v>
      </c>
      <c r="E190" s="402"/>
      <c r="F190" s="406"/>
      <c r="G190" s="474">
        <v>842645</v>
      </c>
      <c r="H190" s="475"/>
      <c r="I190" s="20"/>
      <c r="J190" s="315"/>
      <c r="K190" s="476"/>
      <c r="L190" s="474">
        <v>0</v>
      </c>
      <c r="M190" s="475"/>
      <c r="N190" s="20"/>
      <c r="O190" s="315"/>
      <c r="P190" s="476"/>
      <c r="Q190" s="474">
        <v>0</v>
      </c>
      <c r="R190" s="475"/>
      <c r="S190" s="20"/>
      <c r="T190" s="315"/>
      <c r="U190" s="476"/>
      <c r="V190" s="474">
        <v>0</v>
      </c>
      <c r="W190" s="475"/>
      <c r="X190" s="20"/>
      <c r="Y190" s="315"/>
      <c r="Z190" s="476"/>
      <c r="AA190" s="474">
        <v>0</v>
      </c>
      <c r="AB190" s="475"/>
      <c r="AC190" s="20"/>
      <c r="AD190" s="315"/>
      <c r="AE190" s="476"/>
      <c r="AF190" s="474">
        <v>0</v>
      </c>
      <c r="AG190" s="475"/>
      <c r="AH190" s="20"/>
      <c r="AI190" s="315"/>
      <c r="AJ190" s="476"/>
      <c r="AK190" s="474">
        <v>83969</v>
      </c>
      <c r="AL190" s="475"/>
      <c r="AM190" s="20"/>
      <c r="AN190" s="315"/>
      <c r="AO190" s="476"/>
      <c r="AP190" s="474">
        <v>0</v>
      </c>
      <c r="AQ190" s="475"/>
      <c r="AR190" s="20"/>
      <c r="AS190" s="315"/>
      <c r="AT190" s="476"/>
      <c r="AU190" s="474">
        <v>0</v>
      </c>
      <c r="AV190" s="475"/>
      <c r="AW190" s="20"/>
      <c r="AX190" s="315"/>
      <c r="AY190" s="476"/>
      <c r="AZ190" s="474">
        <v>0</v>
      </c>
      <c r="BA190" s="475"/>
      <c r="BB190" s="20"/>
      <c r="BC190" s="315"/>
      <c r="BD190" s="476"/>
      <c r="BE190" s="474">
        <v>0</v>
      </c>
      <c r="BF190" s="475"/>
      <c r="BG190" s="20"/>
      <c r="BH190" s="315"/>
      <c r="BI190" s="476"/>
      <c r="BJ190" s="474">
        <v>0</v>
      </c>
      <c r="BK190" s="475"/>
      <c r="BL190" s="20"/>
      <c r="BM190" s="315"/>
      <c r="BN190" s="476"/>
      <c r="BO190" s="474">
        <v>0</v>
      </c>
      <c r="BP190" s="475"/>
      <c r="BQ190" s="20"/>
      <c r="BR190" s="315"/>
      <c r="BS190" s="476"/>
      <c r="BT190" s="474">
        <v>83969</v>
      </c>
      <c r="BU190" s="475"/>
      <c r="BV190" s="20"/>
      <c r="BW190" s="315"/>
      <c r="BX190" s="476"/>
      <c r="BY190" s="474">
        <v>167938</v>
      </c>
      <c r="BZ190" s="475"/>
      <c r="CA190" s="20"/>
      <c r="CB190" s="315"/>
      <c r="CC190" s="476"/>
      <c r="CD190" s="474">
        <v>0</v>
      </c>
      <c r="CE190" s="475"/>
      <c r="CF190" s="20"/>
      <c r="CG190" s="315"/>
      <c r="CH190" s="476"/>
      <c r="CI190" s="474">
        <v>0</v>
      </c>
      <c r="CJ190" s="475"/>
      <c r="CK190" s="20"/>
      <c r="CL190" s="315"/>
      <c r="CM190" s="476"/>
      <c r="CN190" s="474">
        <v>0</v>
      </c>
      <c r="CO190" s="475"/>
      <c r="CP190" s="20"/>
      <c r="CQ190" s="315"/>
      <c r="CR190" s="476"/>
      <c r="CS190" s="474">
        <v>0</v>
      </c>
      <c r="CT190" s="475"/>
      <c r="CU190" s="20"/>
      <c r="CV190" s="315"/>
      <c r="CW190" s="476"/>
      <c r="CX190" s="474">
        <v>0</v>
      </c>
      <c r="CY190" s="475"/>
      <c r="CZ190" s="20"/>
      <c r="DA190" s="315"/>
      <c r="DB190" s="476"/>
      <c r="DC190" s="474">
        <v>83969</v>
      </c>
      <c r="DD190" s="475"/>
      <c r="DE190" s="20"/>
      <c r="DF190" s="315"/>
      <c r="DG190" s="476"/>
      <c r="DH190" s="474">
        <v>0</v>
      </c>
      <c r="DI190" s="475"/>
      <c r="DJ190" s="20"/>
      <c r="DK190" s="315"/>
      <c r="DL190" s="476"/>
      <c r="DM190" s="474">
        <v>0</v>
      </c>
      <c r="DN190" s="475"/>
      <c r="DO190" s="20"/>
      <c r="DP190" s="315"/>
      <c r="DQ190" s="476"/>
      <c r="DR190" s="474">
        <v>0</v>
      </c>
      <c r="DS190" s="475"/>
      <c r="DT190" s="20"/>
      <c r="DU190" s="315"/>
      <c r="DV190" s="476"/>
      <c r="DW190" s="474">
        <v>0</v>
      </c>
      <c r="DX190" s="475"/>
      <c r="DY190" s="20"/>
      <c r="DZ190" s="315"/>
      <c r="EA190" s="476"/>
      <c r="EB190" s="474">
        <v>0</v>
      </c>
      <c r="EC190" s="475"/>
      <c r="ED190" s="20"/>
      <c r="EE190" s="315"/>
      <c r="EF190" s="476"/>
      <c r="EG190" s="474">
        <v>83969</v>
      </c>
      <c r="EH190" s="475"/>
      <c r="EI190" s="20"/>
      <c r="EJ190" s="315"/>
      <c r="EK190" s="476"/>
      <c r="EL190" s="474">
        <v>83969</v>
      </c>
      <c r="EM190" s="475"/>
      <c r="EN190" s="20"/>
      <c r="EO190" s="151"/>
    </row>
    <row r="191" spans="4:145" x14ac:dyDescent="0.3">
      <c r="D191" s="151" t="s">
        <v>580</v>
      </c>
      <c r="E191" s="402"/>
      <c r="F191" s="419"/>
      <c r="G191" s="6">
        <v>-6993</v>
      </c>
      <c r="H191" s="5"/>
      <c r="I191" s="20"/>
      <c r="J191" s="315"/>
      <c r="K191" s="483"/>
      <c r="L191" s="6">
        <v>0</v>
      </c>
      <c r="M191" s="5"/>
      <c r="N191" s="20"/>
      <c r="O191" s="315"/>
      <c r="P191" s="483"/>
      <c r="Q191" s="6">
        <v>0</v>
      </c>
      <c r="R191" s="5"/>
      <c r="S191" s="20"/>
      <c r="T191" s="315"/>
      <c r="U191" s="483"/>
      <c r="V191" s="6">
        <v>0</v>
      </c>
      <c r="W191" s="5"/>
      <c r="X191" s="20"/>
      <c r="Y191" s="315"/>
      <c r="Z191" s="483"/>
      <c r="AA191" s="6">
        <v>0</v>
      </c>
      <c r="AB191" s="5"/>
      <c r="AC191" s="20"/>
      <c r="AD191" s="315"/>
      <c r="AE191" s="483"/>
      <c r="AF191" s="6">
        <v>0</v>
      </c>
      <c r="AG191" s="5"/>
      <c r="AH191" s="20"/>
      <c r="AI191" s="315"/>
      <c r="AJ191" s="483"/>
      <c r="AK191" s="6">
        <v>-8102</v>
      </c>
      <c r="AL191" s="5"/>
      <c r="AM191" s="20"/>
      <c r="AN191" s="315"/>
      <c r="AO191" s="483"/>
      <c r="AP191" s="6">
        <v>0</v>
      </c>
      <c r="AQ191" s="5"/>
      <c r="AR191" s="20"/>
      <c r="AS191" s="315"/>
      <c r="AT191" s="483"/>
      <c r="AU191" s="6">
        <v>0</v>
      </c>
      <c r="AV191" s="5"/>
      <c r="AW191" s="20"/>
      <c r="AX191" s="315"/>
      <c r="AY191" s="483"/>
      <c r="AZ191" s="6">
        <v>0</v>
      </c>
      <c r="BA191" s="5"/>
      <c r="BB191" s="20"/>
      <c r="BC191" s="315"/>
      <c r="BD191" s="483"/>
      <c r="BE191" s="6">
        <v>0</v>
      </c>
      <c r="BF191" s="5"/>
      <c r="BG191" s="20"/>
      <c r="BH191" s="315"/>
      <c r="BI191" s="483"/>
      <c r="BJ191" s="6">
        <v>0</v>
      </c>
      <c r="BK191" s="5"/>
      <c r="BL191" s="20"/>
      <c r="BM191" s="315"/>
      <c r="BN191" s="483"/>
      <c r="BO191" s="6">
        <v>0</v>
      </c>
      <c r="BP191" s="5"/>
      <c r="BQ191" s="20"/>
      <c r="BR191" s="315"/>
      <c r="BS191" s="483"/>
      <c r="BT191" s="6">
        <v>-8102</v>
      </c>
      <c r="BU191" s="5"/>
      <c r="BV191" s="20"/>
      <c r="BW191" s="315"/>
      <c r="BX191" s="483"/>
      <c r="BY191" s="6">
        <v>-12626</v>
      </c>
      <c r="BZ191" s="5"/>
      <c r="CA191" s="20"/>
      <c r="CB191" s="315"/>
      <c r="CC191" s="483"/>
      <c r="CD191" s="6">
        <v>0</v>
      </c>
      <c r="CE191" s="5"/>
      <c r="CF191" s="20"/>
      <c r="CG191" s="315"/>
      <c r="CH191" s="483"/>
      <c r="CI191" s="6">
        <v>0</v>
      </c>
      <c r="CJ191" s="5"/>
      <c r="CK191" s="20"/>
      <c r="CL191" s="315"/>
      <c r="CM191" s="483"/>
      <c r="CN191" s="6">
        <v>0</v>
      </c>
      <c r="CO191" s="5"/>
      <c r="CP191" s="20"/>
      <c r="CQ191" s="315"/>
      <c r="CR191" s="483"/>
      <c r="CS191" s="6">
        <v>0</v>
      </c>
      <c r="CT191" s="5"/>
      <c r="CU191" s="20"/>
      <c r="CV191" s="315"/>
      <c r="CW191" s="483"/>
      <c r="CX191" s="6">
        <v>0</v>
      </c>
      <c r="CY191" s="5"/>
      <c r="CZ191" s="20"/>
      <c r="DA191" s="315"/>
      <c r="DB191" s="483"/>
      <c r="DC191" s="6">
        <v>-5354</v>
      </c>
      <c r="DD191" s="5"/>
      <c r="DE191" s="20"/>
      <c r="DF191" s="315"/>
      <c r="DG191" s="483"/>
      <c r="DH191" s="6">
        <v>0</v>
      </c>
      <c r="DI191" s="5"/>
      <c r="DJ191" s="20"/>
      <c r="DK191" s="315"/>
      <c r="DL191" s="483"/>
      <c r="DM191" s="6">
        <v>0</v>
      </c>
      <c r="DN191" s="5"/>
      <c r="DO191" s="20"/>
      <c r="DP191" s="315"/>
      <c r="DQ191" s="483"/>
      <c r="DR191" s="6">
        <v>0</v>
      </c>
      <c r="DS191" s="5"/>
      <c r="DT191" s="20"/>
      <c r="DU191" s="315"/>
      <c r="DV191" s="483"/>
      <c r="DW191" s="6">
        <v>0</v>
      </c>
      <c r="DX191" s="5"/>
      <c r="DY191" s="20"/>
      <c r="DZ191" s="315"/>
      <c r="EA191" s="483"/>
      <c r="EB191" s="6">
        <v>0</v>
      </c>
      <c r="EC191" s="5"/>
      <c r="ED191" s="20"/>
      <c r="EE191" s="315"/>
      <c r="EF191" s="483"/>
      <c r="EG191" s="6">
        <v>-7272</v>
      </c>
      <c r="EH191" s="5"/>
      <c r="EI191" s="20"/>
      <c r="EJ191" s="315"/>
      <c r="EK191" s="483"/>
      <c r="EL191" s="6">
        <v>-5354</v>
      </c>
      <c r="EM191" s="5"/>
      <c r="EN191" s="20"/>
      <c r="EO191" s="151"/>
    </row>
    <row r="192" spans="4:145" x14ac:dyDescent="0.3">
      <c r="D192" s="151"/>
      <c r="E192" s="402"/>
      <c r="G192" s="20"/>
      <c r="H192" s="20"/>
      <c r="I192" s="20"/>
      <c r="J192" s="315"/>
      <c r="K192" s="20"/>
      <c r="L192" s="20"/>
      <c r="M192" s="20"/>
      <c r="N192" s="20"/>
      <c r="O192" s="315"/>
      <c r="P192" s="20"/>
      <c r="Q192" s="20"/>
      <c r="R192" s="20"/>
      <c r="S192" s="20"/>
      <c r="T192" s="315"/>
      <c r="U192" s="20"/>
      <c r="V192" s="20"/>
      <c r="W192" s="20"/>
      <c r="X192" s="20"/>
      <c r="Y192" s="315"/>
      <c r="Z192" s="20"/>
      <c r="AA192" s="20"/>
      <c r="AB192" s="20"/>
      <c r="AC192" s="20"/>
      <c r="AD192" s="315"/>
      <c r="AE192" s="20"/>
      <c r="AF192" s="20"/>
      <c r="AG192" s="20"/>
      <c r="AH192" s="20"/>
      <c r="AI192" s="315"/>
      <c r="AJ192" s="20"/>
      <c r="AK192" s="20"/>
      <c r="AL192" s="20"/>
      <c r="AM192" s="20"/>
      <c r="AN192" s="315"/>
      <c r="AO192" s="20"/>
      <c r="AP192" s="20"/>
      <c r="AQ192" s="20"/>
      <c r="AR192" s="20"/>
      <c r="AS192" s="315"/>
      <c r="AT192" s="20"/>
      <c r="AU192" s="20"/>
      <c r="AV192" s="20"/>
      <c r="AW192" s="20"/>
      <c r="AX192" s="315"/>
      <c r="AY192" s="20"/>
      <c r="AZ192" s="20"/>
      <c r="BA192" s="20"/>
      <c r="BB192" s="20"/>
      <c r="BC192" s="315"/>
      <c r="BD192" s="20"/>
      <c r="BE192" s="20"/>
      <c r="BF192" s="20"/>
      <c r="BG192" s="20"/>
      <c r="BH192" s="315"/>
      <c r="BI192" s="20"/>
      <c r="BJ192" s="20"/>
      <c r="BK192" s="20"/>
      <c r="BL192" s="20"/>
      <c r="BM192" s="315"/>
      <c r="BN192" s="20"/>
      <c r="BO192" s="20"/>
      <c r="BP192" s="20"/>
      <c r="BQ192" s="20"/>
      <c r="BR192" s="315"/>
      <c r="BS192" s="20"/>
      <c r="BT192" s="20"/>
      <c r="BU192" s="20"/>
      <c r="BV192" s="20"/>
      <c r="BW192" s="315"/>
      <c r="BX192" s="20"/>
      <c r="BY192" s="20"/>
      <c r="BZ192" s="20"/>
      <c r="CA192" s="20"/>
      <c r="CB192" s="315"/>
      <c r="CC192" s="20"/>
      <c r="CD192" s="20"/>
      <c r="CE192" s="20"/>
      <c r="CF192" s="20"/>
      <c r="CG192" s="315"/>
      <c r="CH192" s="20"/>
      <c r="CI192" s="20"/>
      <c r="CJ192" s="20"/>
      <c r="CK192" s="20"/>
      <c r="CL192" s="315"/>
      <c r="CM192" s="20"/>
      <c r="CN192" s="20"/>
      <c r="CO192" s="20"/>
      <c r="CP192" s="20"/>
      <c r="CQ192" s="315"/>
      <c r="CR192" s="20"/>
      <c r="CS192" s="20"/>
      <c r="CT192" s="20"/>
      <c r="CU192" s="20"/>
      <c r="CV192" s="315"/>
      <c r="CW192" s="20"/>
      <c r="CX192" s="20"/>
      <c r="CY192" s="20"/>
      <c r="CZ192" s="20"/>
      <c r="DA192" s="315"/>
      <c r="DB192" s="20"/>
      <c r="DC192" s="20"/>
      <c r="DD192" s="20"/>
      <c r="DE192" s="20"/>
      <c r="DF192" s="315"/>
      <c r="DG192" s="20"/>
      <c r="DH192" s="20"/>
      <c r="DI192" s="20"/>
      <c r="DJ192" s="20"/>
      <c r="DK192" s="315"/>
      <c r="DL192" s="20"/>
      <c r="DM192" s="20"/>
      <c r="DN192" s="20"/>
      <c r="DO192" s="20"/>
      <c r="DP192" s="315"/>
      <c r="DQ192" s="20"/>
      <c r="DR192" s="20"/>
      <c r="DS192" s="20"/>
      <c r="DT192" s="20"/>
      <c r="DU192" s="315"/>
      <c r="DV192" s="20"/>
      <c r="DW192" s="20"/>
      <c r="DX192" s="20"/>
      <c r="DY192" s="20"/>
      <c r="DZ192" s="315"/>
      <c r="EA192" s="20"/>
      <c r="EB192" s="20"/>
      <c r="EC192" s="20"/>
      <c r="ED192" s="20"/>
      <c r="EE192" s="315"/>
      <c r="EF192" s="20"/>
      <c r="EG192" s="20"/>
      <c r="EH192" s="20"/>
      <c r="EI192" s="20"/>
      <c r="EJ192" s="315"/>
      <c r="EK192" s="20"/>
      <c r="EL192" s="20"/>
      <c r="EM192" s="20"/>
      <c r="EN192" s="20"/>
      <c r="EO192" s="151"/>
    </row>
    <row r="193" spans="4:145" x14ac:dyDescent="0.3">
      <c r="D193" s="151" t="s">
        <v>583</v>
      </c>
      <c r="E193" s="402"/>
      <c r="G193" s="20">
        <v>684829</v>
      </c>
      <c r="H193" s="20"/>
      <c r="I193" s="20"/>
      <c r="J193" s="315"/>
      <c r="K193" s="20"/>
      <c r="L193" s="20">
        <v>0</v>
      </c>
      <c r="M193" s="20"/>
      <c r="N193" s="20"/>
      <c r="O193" s="315"/>
      <c r="P193" s="20"/>
      <c r="Q193" s="20">
        <v>0</v>
      </c>
      <c r="R193" s="20"/>
      <c r="S193" s="20"/>
      <c r="T193" s="315"/>
      <c r="U193" s="20"/>
      <c r="V193" s="20">
        <v>0</v>
      </c>
      <c r="W193" s="20"/>
      <c r="X193" s="20"/>
      <c r="Y193" s="315"/>
      <c r="Z193" s="20"/>
      <c r="AA193" s="20">
        <v>0</v>
      </c>
      <c r="AB193" s="20"/>
      <c r="AC193" s="20"/>
      <c r="AD193" s="315"/>
      <c r="AE193" s="20"/>
      <c r="AF193" s="20">
        <v>0</v>
      </c>
      <c r="AG193" s="20"/>
      <c r="AH193" s="20"/>
      <c r="AI193" s="315"/>
      <c r="AJ193" s="20"/>
      <c r="AK193" s="20">
        <v>344186</v>
      </c>
      <c r="AL193" s="20"/>
      <c r="AM193" s="20"/>
      <c r="AN193" s="315"/>
      <c r="AO193" s="20"/>
      <c r="AP193" s="20">
        <v>0</v>
      </c>
      <c r="AQ193" s="20"/>
      <c r="AR193" s="20"/>
      <c r="AS193" s="315"/>
      <c r="AT193" s="20"/>
      <c r="AU193" s="20">
        <v>0</v>
      </c>
      <c r="AV193" s="20"/>
      <c r="AW193" s="20"/>
      <c r="AX193" s="315"/>
      <c r="AY193" s="20"/>
      <c r="AZ193" s="20">
        <v>0</v>
      </c>
      <c r="BA193" s="20"/>
      <c r="BB193" s="20"/>
      <c r="BC193" s="315"/>
      <c r="BD193" s="20"/>
      <c r="BE193" s="20">
        <v>0</v>
      </c>
      <c r="BF193" s="20"/>
      <c r="BG193" s="20"/>
      <c r="BH193" s="315"/>
      <c r="BI193" s="20"/>
      <c r="BJ193" s="20">
        <v>0</v>
      </c>
      <c r="BK193" s="20"/>
      <c r="BL193" s="20"/>
      <c r="BM193" s="315"/>
      <c r="BN193" s="20"/>
      <c r="BO193" s="20">
        <v>0</v>
      </c>
      <c r="BP193" s="20"/>
      <c r="BQ193" s="20"/>
      <c r="BR193" s="315"/>
      <c r="BS193" s="20"/>
      <c r="BT193" s="20">
        <v>344186</v>
      </c>
      <c r="BU193" s="20"/>
      <c r="BV193" s="20"/>
      <c r="BW193" s="315"/>
      <c r="BX193" s="20"/>
      <c r="BY193" s="20">
        <v>357451</v>
      </c>
      <c r="BZ193" s="20"/>
      <c r="CA193" s="20"/>
      <c r="CB193" s="315"/>
      <c r="CC193" s="20"/>
      <c r="CD193" s="20">
        <v>0</v>
      </c>
      <c r="CE193" s="20"/>
      <c r="CF193" s="20"/>
      <c r="CG193" s="315"/>
      <c r="CH193" s="20"/>
      <c r="CI193" s="20">
        <v>0</v>
      </c>
      <c r="CJ193" s="20"/>
      <c r="CK193" s="20"/>
      <c r="CL193" s="315"/>
      <c r="CM193" s="20"/>
      <c r="CN193" s="20">
        <v>0</v>
      </c>
      <c r="CO193" s="20"/>
      <c r="CP193" s="20"/>
      <c r="CQ193" s="315"/>
      <c r="CR193" s="20"/>
      <c r="CS193" s="20">
        <v>0</v>
      </c>
      <c r="CT193" s="20"/>
      <c r="CU193" s="20"/>
      <c r="CV193" s="315"/>
      <c r="CW193" s="20"/>
      <c r="CX193" s="20">
        <v>0</v>
      </c>
      <c r="CY193" s="20"/>
      <c r="CZ193" s="20"/>
      <c r="DA193" s="315"/>
      <c r="DB193" s="20"/>
      <c r="DC193" s="20">
        <v>0</v>
      </c>
      <c r="DD193" s="20"/>
      <c r="DE193" s="20"/>
      <c r="DF193" s="315"/>
      <c r="DG193" s="20"/>
      <c r="DH193" s="20">
        <v>0</v>
      </c>
      <c r="DI193" s="20"/>
      <c r="DJ193" s="20"/>
      <c r="DK193" s="315"/>
      <c r="DL193" s="20"/>
      <c r="DM193" s="20">
        <v>0</v>
      </c>
      <c r="DN193" s="20"/>
      <c r="DO193" s="20"/>
      <c r="DP193" s="315"/>
      <c r="DQ193" s="20"/>
      <c r="DR193" s="20">
        <v>0</v>
      </c>
      <c r="DS193" s="20"/>
      <c r="DT193" s="20"/>
      <c r="DU193" s="315"/>
      <c r="DV193" s="20"/>
      <c r="DW193" s="20">
        <v>0</v>
      </c>
      <c r="DX193" s="20"/>
      <c r="DY193" s="20"/>
      <c r="DZ193" s="315"/>
      <c r="EA193" s="20"/>
      <c r="EB193" s="20">
        <v>0</v>
      </c>
      <c r="EC193" s="20"/>
      <c r="ED193" s="20"/>
      <c r="EE193" s="315"/>
      <c r="EF193" s="20"/>
      <c r="EG193" s="20">
        <v>357451</v>
      </c>
      <c r="EH193" s="20"/>
      <c r="EI193" s="20"/>
      <c r="EJ193" s="315"/>
      <c r="EK193" s="20"/>
      <c r="EL193" s="20">
        <v>0</v>
      </c>
      <c r="EM193" s="20"/>
      <c r="EN193" s="20"/>
      <c r="EO193" s="151"/>
    </row>
    <row r="194" spans="4:145" x14ac:dyDescent="0.3">
      <c r="D194" s="151" t="s">
        <v>579</v>
      </c>
      <c r="E194" s="402"/>
      <c r="F194" s="406"/>
      <c r="G194" s="474">
        <v>652294</v>
      </c>
      <c r="H194" s="475"/>
      <c r="I194" s="20"/>
      <c r="J194" s="315"/>
      <c r="K194" s="476"/>
      <c r="L194" s="474">
        <v>0</v>
      </c>
      <c r="M194" s="475"/>
      <c r="N194" s="20"/>
      <c r="O194" s="315"/>
      <c r="P194" s="476"/>
      <c r="Q194" s="474">
        <v>0</v>
      </c>
      <c r="R194" s="475"/>
      <c r="S194" s="20"/>
      <c r="T194" s="315"/>
      <c r="U194" s="476"/>
      <c r="V194" s="474">
        <v>0</v>
      </c>
      <c r="W194" s="475"/>
      <c r="X194" s="20"/>
      <c r="Y194" s="315"/>
      <c r="Z194" s="476"/>
      <c r="AA194" s="474">
        <v>0</v>
      </c>
      <c r="AB194" s="475"/>
      <c r="AC194" s="20"/>
      <c r="AD194" s="315"/>
      <c r="AE194" s="476"/>
      <c r="AF194" s="474">
        <v>0</v>
      </c>
      <c r="AG194" s="475"/>
      <c r="AH194" s="20"/>
      <c r="AI194" s="315"/>
      <c r="AJ194" s="476"/>
      <c r="AK194" s="474">
        <v>322917</v>
      </c>
      <c r="AL194" s="475"/>
      <c r="AM194" s="20"/>
      <c r="AN194" s="315"/>
      <c r="AO194" s="476"/>
      <c r="AP194" s="474">
        <v>0</v>
      </c>
      <c r="AQ194" s="475"/>
      <c r="AR194" s="20"/>
      <c r="AS194" s="315"/>
      <c r="AT194" s="476"/>
      <c r="AU194" s="474">
        <v>0</v>
      </c>
      <c r="AV194" s="475"/>
      <c r="AW194" s="20"/>
      <c r="AX194" s="315"/>
      <c r="AY194" s="476"/>
      <c r="AZ194" s="474">
        <v>0</v>
      </c>
      <c r="BA194" s="475"/>
      <c r="BB194" s="20"/>
      <c r="BC194" s="315"/>
      <c r="BD194" s="476"/>
      <c r="BE194" s="474">
        <v>0</v>
      </c>
      <c r="BF194" s="475"/>
      <c r="BG194" s="20"/>
      <c r="BH194" s="315"/>
      <c r="BI194" s="476"/>
      <c r="BJ194" s="474">
        <v>0</v>
      </c>
      <c r="BK194" s="475"/>
      <c r="BL194" s="20"/>
      <c r="BM194" s="315"/>
      <c r="BN194" s="476"/>
      <c r="BO194" s="474">
        <v>0</v>
      </c>
      <c r="BP194" s="475"/>
      <c r="BQ194" s="20"/>
      <c r="BR194" s="315"/>
      <c r="BS194" s="476"/>
      <c r="BT194" s="474">
        <v>322917</v>
      </c>
      <c r="BU194" s="475"/>
      <c r="BV194" s="20"/>
      <c r="BW194" s="315"/>
      <c r="BX194" s="476"/>
      <c r="BY194" s="474">
        <v>322918</v>
      </c>
      <c r="BZ194" s="475"/>
      <c r="CA194" s="20"/>
      <c r="CB194" s="315"/>
      <c r="CC194" s="476"/>
      <c r="CD194" s="474">
        <v>0</v>
      </c>
      <c r="CE194" s="475"/>
      <c r="CF194" s="20"/>
      <c r="CG194" s="315"/>
      <c r="CH194" s="476"/>
      <c r="CI194" s="474">
        <v>0</v>
      </c>
      <c r="CJ194" s="475"/>
      <c r="CK194" s="20"/>
      <c r="CL194" s="315"/>
      <c r="CM194" s="476"/>
      <c r="CN194" s="474">
        <v>0</v>
      </c>
      <c r="CO194" s="475"/>
      <c r="CP194" s="20"/>
      <c r="CQ194" s="315"/>
      <c r="CR194" s="476"/>
      <c r="CS194" s="474">
        <v>0</v>
      </c>
      <c r="CT194" s="475"/>
      <c r="CU194" s="20"/>
      <c r="CV194" s="315"/>
      <c r="CW194" s="476"/>
      <c r="CX194" s="474">
        <v>0</v>
      </c>
      <c r="CY194" s="475"/>
      <c r="CZ194" s="20"/>
      <c r="DA194" s="315"/>
      <c r="DB194" s="476"/>
      <c r="DC194" s="474">
        <v>0</v>
      </c>
      <c r="DD194" s="475"/>
      <c r="DE194" s="20"/>
      <c r="DF194" s="315"/>
      <c r="DG194" s="476"/>
      <c r="DH194" s="474">
        <v>0</v>
      </c>
      <c r="DI194" s="475"/>
      <c r="DJ194" s="20"/>
      <c r="DK194" s="315"/>
      <c r="DL194" s="476"/>
      <c r="DM194" s="474">
        <v>0</v>
      </c>
      <c r="DN194" s="475"/>
      <c r="DO194" s="20"/>
      <c r="DP194" s="315"/>
      <c r="DQ194" s="476"/>
      <c r="DR194" s="474">
        <v>0</v>
      </c>
      <c r="DS194" s="475"/>
      <c r="DT194" s="20"/>
      <c r="DU194" s="315"/>
      <c r="DV194" s="476"/>
      <c r="DW194" s="474">
        <v>0</v>
      </c>
      <c r="DX194" s="475"/>
      <c r="DY194" s="20"/>
      <c r="DZ194" s="315"/>
      <c r="EA194" s="476"/>
      <c r="EB194" s="474">
        <v>0</v>
      </c>
      <c r="EC194" s="475"/>
      <c r="ED194" s="20"/>
      <c r="EE194" s="315"/>
      <c r="EF194" s="476"/>
      <c r="EG194" s="474">
        <v>322918</v>
      </c>
      <c r="EH194" s="475"/>
      <c r="EI194" s="20"/>
      <c r="EJ194" s="315"/>
      <c r="EK194" s="476"/>
      <c r="EL194" s="474">
        <v>0</v>
      </c>
      <c r="EM194" s="475"/>
      <c r="EN194" s="20"/>
      <c r="EO194" s="151"/>
    </row>
    <row r="195" spans="4:145" x14ac:dyDescent="0.3">
      <c r="D195" s="151" t="s">
        <v>580</v>
      </c>
      <c r="E195" s="402"/>
      <c r="F195" s="419"/>
      <c r="G195" s="6">
        <v>32535</v>
      </c>
      <c r="H195" s="5"/>
      <c r="I195" s="20"/>
      <c r="J195" s="315"/>
      <c r="K195" s="483"/>
      <c r="L195" s="6">
        <v>0</v>
      </c>
      <c r="M195" s="5"/>
      <c r="N195" s="20"/>
      <c r="O195" s="315"/>
      <c r="P195" s="483"/>
      <c r="Q195" s="6">
        <v>0</v>
      </c>
      <c r="R195" s="5"/>
      <c r="S195" s="20"/>
      <c r="T195" s="315"/>
      <c r="U195" s="483"/>
      <c r="V195" s="6">
        <v>0</v>
      </c>
      <c r="W195" s="5"/>
      <c r="X195" s="20"/>
      <c r="Y195" s="315"/>
      <c r="Z195" s="483"/>
      <c r="AA195" s="6">
        <v>0</v>
      </c>
      <c r="AB195" s="5"/>
      <c r="AC195" s="20"/>
      <c r="AD195" s="315"/>
      <c r="AE195" s="483"/>
      <c r="AF195" s="6">
        <v>0</v>
      </c>
      <c r="AG195" s="5"/>
      <c r="AH195" s="20"/>
      <c r="AI195" s="315"/>
      <c r="AJ195" s="483"/>
      <c r="AK195" s="6">
        <v>21269</v>
      </c>
      <c r="AL195" s="5"/>
      <c r="AM195" s="20"/>
      <c r="AN195" s="315"/>
      <c r="AO195" s="483"/>
      <c r="AP195" s="6">
        <v>0</v>
      </c>
      <c r="AQ195" s="5"/>
      <c r="AR195" s="20"/>
      <c r="AS195" s="315"/>
      <c r="AT195" s="483"/>
      <c r="AU195" s="6">
        <v>0</v>
      </c>
      <c r="AV195" s="5"/>
      <c r="AW195" s="20"/>
      <c r="AX195" s="315"/>
      <c r="AY195" s="483"/>
      <c r="AZ195" s="6">
        <v>0</v>
      </c>
      <c r="BA195" s="5"/>
      <c r="BB195" s="20"/>
      <c r="BC195" s="315"/>
      <c r="BD195" s="483"/>
      <c r="BE195" s="6">
        <v>0</v>
      </c>
      <c r="BF195" s="5"/>
      <c r="BG195" s="20"/>
      <c r="BH195" s="315"/>
      <c r="BI195" s="483"/>
      <c r="BJ195" s="6">
        <v>0</v>
      </c>
      <c r="BK195" s="5"/>
      <c r="BL195" s="20"/>
      <c r="BM195" s="315"/>
      <c r="BN195" s="483"/>
      <c r="BO195" s="6">
        <v>0</v>
      </c>
      <c r="BP195" s="5"/>
      <c r="BQ195" s="20"/>
      <c r="BR195" s="315"/>
      <c r="BS195" s="483"/>
      <c r="BT195" s="6">
        <v>21269</v>
      </c>
      <c r="BU195" s="5"/>
      <c r="BV195" s="20"/>
      <c r="BW195" s="315"/>
      <c r="BX195" s="483"/>
      <c r="BY195" s="6">
        <v>34533</v>
      </c>
      <c r="BZ195" s="5"/>
      <c r="CA195" s="20"/>
      <c r="CB195" s="315"/>
      <c r="CC195" s="483"/>
      <c r="CD195" s="6">
        <v>0</v>
      </c>
      <c r="CE195" s="5"/>
      <c r="CF195" s="20"/>
      <c r="CG195" s="315"/>
      <c r="CH195" s="483"/>
      <c r="CI195" s="6">
        <v>0</v>
      </c>
      <c r="CJ195" s="5"/>
      <c r="CK195" s="20"/>
      <c r="CL195" s="315"/>
      <c r="CM195" s="483"/>
      <c r="CN195" s="6">
        <v>0</v>
      </c>
      <c r="CO195" s="5"/>
      <c r="CP195" s="20"/>
      <c r="CQ195" s="315"/>
      <c r="CR195" s="483"/>
      <c r="CS195" s="6">
        <v>0</v>
      </c>
      <c r="CT195" s="5"/>
      <c r="CU195" s="20"/>
      <c r="CV195" s="315"/>
      <c r="CW195" s="483"/>
      <c r="CX195" s="6">
        <v>0</v>
      </c>
      <c r="CY195" s="5"/>
      <c r="CZ195" s="20"/>
      <c r="DA195" s="315"/>
      <c r="DB195" s="483"/>
      <c r="DC195" s="6">
        <v>0</v>
      </c>
      <c r="DD195" s="5"/>
      <c r="DE195" s="20"/>
      <c r="DF195" s="315"/>
      <c r="DG195" s="483"/>
      <c r="DH195" s="6">
        <v>0</v>
      </c>
      <c r="DI195" s="5"/>
      <c r="DJ195" s="20"/>
      <c r="DK195" s="315"/>
      <c r="DL195" s="483"/>
      <c r="DM195" s="6">
        <v>0</v>
      </c>
      <c r="DN195" s="5"/>
      <c r="DO195" s="20"/>
      <c r="DP195" s="315"/>
      <c r="DQ195" s="483"/>
      <c r="DR195" s="6">
        <v>0</v>
      </c>
      <c r="DS195" s="5"/>
      <c r="DT195" s="20"/>
      <c r="DU195" s="315"/>
      <c r="DV195" s="483"/>
      <c r="DW195" s="6">
        <v>0</v>
      </c>
      <c r="DX195" s="5"/>
      <c r="DY195" s="20"/>
      <c r="DZ195" s="315"/>
      <c r="EA195" s="483"/>
      <c r="EB195" s="6">
        <v>0</v>
      </c>
      <c r="EC195" s="5"/>
      <c r="ED195" s="20"/>
      <c r="EE195" s="315"/>
      <c r="EF195" s="483"/>
      <c r="EG195" s="6">
        <v>34533</v>
      </c>
      <c r="EH195" s="5"/>
      <c r="EI195" s="20"/>
      <c r="EJ195" s="315"/>
      <c r="EK195" s="483"/>
      <c r="EL195" s="6">
        <v>0</v>
      </c>
      <c r="EM195" s="5"/>
      <c r="EN195" s="20"/>
      <c r="EO195" s="151"/>
    </row>
    <row r="196" spans="4:145" x14ac:dyDescent="0.3">
      <c r="D196" s="151"/>
      <c r="E196" s="402"/>
      <c r="G196" s="20"/>
      <c r="H196" s="20"/>
      <c r="I196" s="20"/>
      <c r="J196" s="315"/>
      <c r="K196" s="20"/>
      <c r="L196" s="20"/>
      <c r="M196" s="20"/>
      <c r="N196" s="20"/>
      <c r="O196" s="315"/>
      <c r="P196" s="20"/>
      <c r="Q196" s="20"/>
      <c r="R196" s="20"/>
      <c r="S196" s="20"/>
      <c r="T196" s="315"/>
      <c r="U196" s="20"/>
      <c r="V196" s="20"/>
      <c r="W196" s="20"/>
      <c r="X196" s="20"/>
      <c r="Y196" s="315"/>
      <c r="Z196" s="20"/>
      <c r="AA196" s="20"/>
      <c r="AB196" s="20"/>
      <c r="AC196" s="20"/>
      <c r="AD196" s="315"/>
      <c r="AE196" s="20"/>
      <c r="AF196" s="20"/>
      <c r="AG196" s="20"/>
      <c r="AH196" s="20"/>
      <c r="AI196" s="315"/>
      <c r="AJ196" s="20"/>
      <c r="AK196" s="20"/>
      <c r="AL196" s="20"/>
      <c r="AM196" s="20"/>
      <c r="AN196" s="315"/>
      <c r="AO196" s="20"/>
      <c r="AP196" s="20"/>
      <c r="AQ196" s="20"/>
      <c r="AR196" s="20"/>
      <c r="AS196" s="315"/>
      <c r="AT196" s="20"/>
      <c r="AU196" s="20"/>
      <c r="AV196" s="20"/>
      <c r="AW196" s="20"/>
      <c r="AX196" s="315"/>
      <c r="AY196" s="20"/>
      <c r="AZ196" s="20"/>
      <c r="BA196" s="20"/>
      <c r="BB196" s="20"/>
      <c r="BC196" s="315"/>
      <c r="BD196" s="20"/>
      <c r="BE196" s="20"/>
      <c r="BF196" s="20"/>
      <c r="BG196" s="20"/>
      <c r="BH196" s="315"/>
      <c r="BI196" s="20"/>
      <c r="BJ196" s="20"/>
      <c r="BK196" s="20"/>
      <c r="BL196" s="20"/>
      <c r="BM196" s="315"/>
      <c r="BN196" s="20"/>
      <c r="BO196" s="20"/>
      <c r="BP196" s="20"/>
      <c r="BQ196" s="20"/>
      <c r="BR196" s="315"/>
      <c r="BS196" s="20"/>
      <c r="BT196" s="20"/>
      <c r="BU196" s="20"/>
      <c r="BV196" s="20"/>
      <c r="BW196" s="315"/>
      <c r="BX196" s="20"/>
      <c r="BY196" s="20"/>
      <c r="BZ196" s="20"/>
      <c r="CA196" s="20"/>
      <c r="CB196" s="315"/>
      <c r="CC196" s="20"/>
      <c r="CD196" s="20"/>
      <c r="CE196" s="20"/>
      <c r="CF196" s="20"/>
      <c r="CG196" s="315"/>
      <c r="CH196" s="20"/>
      <c r="CI196" s="20"/>
      <c r="CJ196" s="20"/>
      <c r="CK196" s="20"/>
      <c r="CL196" s="315"/>
      <c r="CM196" s="20"/>
      <c r="CN196" s="20"/>
      <c r="CO196" s="20"/>
      <c r="CP196" s="20"/>
      <c r="CQ196" s="315"/>
      <c r="CR196" s="20"/>
      <c r="CS196" s="20"/>
      <c r="CT196" s="20"/>
      <c r="CU196" s="20"/>
      <c r="CV196" s="315"/>
      <c r="CW196" s="20"/>
      <c r="CX196" s="20"/>
      <c r="CY196" s="20"/>
      <c r="CZ196" s="20"/>
      <c r="DA196" s="315"/>
      <c r="DB196" s="20"/>
      <c r="DC196" s="20"/>
      <c r="DD196" s="20"/>
      <c r="DE196" s="20"/>
      <c r="DF196" s="315"/>
      <c r="DG196" s="20"/>
      <c r="DH196" s="20"/>
      <c r="DI196" s="20"/>
      <c r="DJ196" s="20"/>
      <c r="DK196" s="315"/>
      <c r="DL196" s="20"/>
      <c r="DM196" s="20"/>
      <c r="DN196" s="20"/>
      <c r="DO196" s="20"/>
      <c r="DP196" s="315"/>
      <c r="DQ196" s="20"/>
      <c r="DR196" s="20"/>
      <c r="DS196" s="20"/>
      <c r="DT196" s="20"/>
      <c r="DU196" s="315"/>
      <c r="DV196" s="20"/>
      <c r="DW196" s="20"/>
      <c r="DX196" s="20"/>
      <c r="DY196" s="20"/>
      <c r="DZ196" s="315"/>
      <c r="EA196" s="20"/>
      <c r="EB196" s="20"/>
      <c r="EC196" s="20"/>
      <c r="ED196" s="20"/>
      <c r="EE196" s="315"/>
      <c r="EF196" s="20"/>
      <c r="EG196" s="20"/>
      <c r="EH196" s="20"/>
      <c r="EI196" s="20"/>
      <c r="EJ196" s="315"/>
      <c r="EK196" s="20"/>
      <c r="EL196" s="20"/>
      <c r="EM196" s="20"/>
      <c r="EN196" s="20"/>
      <c r="EO196" s="151"/>
    </row>
    <row r="197" spans="4:145" x14ac:dyDescent="0.3">
      <c r="D197" s="151" t="s">
        <v>584</v>
      </c>
      <c r="E197" s="402"/>
      <c r="G197" s="20">
        <v>161554</v>
      </c>
      <c r="H197" s="20"/>
      <c r="I197" s="20"/>
      <c r="J197" s="315"/>
      <c r="K197" s="20"/>
      <c r="L197" s="20">
        <v>0</v>
      </c>
      <c r="M197" s="20"/>
      <c r="N197" s="20"/>
      <c r="O197" s="315"/>
      <c r="P197" s="20"/>
      <c r="Q197" s="20">
        <v>0</v>
      </c>
      <c r="R197" s="20"/>
      <c r="S197" s="20"/>
      <c r="T197" s="315"/>
      <c r="U197" s="20"/>
      <c r="V197" s="20">
        <v>0</v>
      </c>
      <c r="W197" s="20"/>
      <c r="X197" s="20"/>
      <c r="Y197" s="315"/>
      <c r="Z197" s="20"/>
      <c r="AA197" s="20">
        <v>0</v>
      </c>
      <c r="AB197" s="20"/>
      <c r="AC197" s="20"/>
      <c r="AD197" s="315"/>
      <c r="AE197" s="20"/>
      <c r="AF197" s="20">
        <v>0</v>
      </c>
      <c r="AG197" s="20"/>
      <c r="AH197" s="20"/>
      <c r="AI197" s="315"/>
      <c r="AJ197" s="20"/>
      <c r="AK197" s="20">
        <v>0</v>
      </c>
      <c r="AL197" s="20"/>
      <c r="AM197" s="20"/>
      <c r="AN197" s="315"/>
      <c r="AO197" s="20"/>
      <c r="AP197" s="20">
        <v>0</v>
      </c>
      <c r="AQ197" s="20"/>
      <c r="AR197" s="20"/>
      <c r="AS197" s="315"/>
      <c r="AT197" s="20"/>
      <c r="AU197" s="20">
        <v>0</v>
      </c>
      <c r="AV197" s="20"/>
      <c r="AW197" s="20"/>
      <c r="AX197" s="315"/>
      <c r="AY197" s="20"/>
      <c r="AZ197" s="20">
        <v>166939</v>
      </c>
      <c r="BA197" s="20"/>
      <c r="BB197" s="20"/>
      <c r="BC197" s="315"/>
      <c r="BD197" s="20"/>
      <c r="BE197" s="20">
        <v>0</v>
      </c>
      <c r="BF197" s="20"/>
      <c r="BG197" s="20"/>
      <c r="BH197" s="315"/>
      <c r="BI197" s="20"/>
      <c r="BJ197" s="20">
        <v>0</v>
      </c>
      <c r="BK197" s="20"/>
      <c r="BL197" s="20"/>
      <c r="BM197" s="315"/>
      <c r="BN197" s="20"/>
      <c r="BO197" s="20">
        <v>0</v>
      </c>
      <c r="BP197" s="20"/>
      <c r="BQ197" s="20"/>
      <c r="BR197" s="315"/>
      <c r="BS197" s="20"/>
      <c r="BT197" s="20">
        <v>166939</v>
      </c>
      <c r="BU197" s="20"/>
      <c r="BV197" s="20"/>
      <c r="BW197" s="315"/>
      <c r="BX197" s="20"/>
      <c r="BY197" s="20">
        <v>0</v>
      </c>
      <c r="BZ197" s="20"/>
      <c r="CA197" s="20"/>
      <c r="CB197" s="315"/>
      <c r="CC197" s="20"/>
      <c r="CD197" s="20">
        <v>0</v>
      </c>
      <c r="CE197" s="20"/>
      <c r="CF197" s="20"/>
      <c r="CG197" s="315"/>
      <c r="CH197" s="20"/>
      <c r="CI197" s="20">
        <v>0</v>
      </c>
      <c r="CJ197" s="20"/>
      <c r="CK197" s="20"/>
      <c r="CL197" s="315"/>
      <c r="CM197" s="20"/>
      <c r="CN197" s="20">
        <v>0</v>
      </c>
      <c r="CO197" s="20"/>
      <c r="CP197" s="20"/>
      <c r="CQ197" s="315"/>
      <c r="CR197" s="20"/>
      <c r="CS197" s="20">
        <v>0</v>
      </c>
      <c r="CT197" s="20"/>
      <c r="CU197" s="20"/>
      <c r="CV197" s="315"/>
      <c r="CW197" s="20"/>
      <c r="CX197" s="20">
        <v>0</v>
      </c>
      <c r="CY197" s="20"/>
      <c r="CZ197" s="20"/>
      <c r="DA197" s="315"/>
      <c r="DB197" s="20"/>
      <c r="DC197" s="20">
        <v>0</v>
      </c>
      <c r="DD197" s="20"/>
      <c r="DE197" s="20"/>
      <c r="DF197" s="315"/>
      <c r="DG197" s="20"/>
      <c r="DH197" s="20">
        <v>0</v>
      </c>
      <c r="DI197" s="20"/>
      <c r="DJ197" s="20"/>
      <c r="DK197" s="315"/>
      <c r="DL197" s="20"/>
      <c r="DM197" s="20">
        <v>0</v>
      </c>
      <c r="DN197" s="20"/>
      <c r="DO197" s="20"/>
      <c r="DP197" s="315"/>
      <c r="DQ197" s="20"/>
      <c r="DR197" s="20">
        <v>0</v>
      </c>
      <c r="DS197" s="20"/>
      <c r="DT197" s="20"/>
      <c r="DU197" s="315"/>
      <c r="DV197" s="20"/>
      <c r="DW197" s="20">
        <v>0</v>
      </c>
      <c r="DX197" s="20"/>
      <c r="DY197" s="20"/>
      <c r="DZ197" s="315"/>
      <c r="EA197" s="20"/>
      <c r="EB197" s="20">
        <v>0</v>
      </c>
      <c r="EC197" s="20"/>
      <c r="ED197" s="20"/>
      <c r="EE197" s="315"/>
      <c r="EF197" s="20"/>
      <c r="EG197" s="20">
        <v>0</v>
      </c>
      <c r="EH197" s="20"/>
      <c r="EI197" s="20"/>
      <c r="EJ197" s="315"/>
      <c r="EK197" s="20"/>
      <c r="EL197" s="20">
        <v>0</v>
      </c>
      <c r="EM197" s="20"/>
      <c r="EN197" s="20"/>
      <c r="EO197" s="151"/>
    </row>
    <row r="198" spans="4:145" x14ac:dyDescent="0.3">
      <c r="D198" s="151" t="s">
        <v>579</v>
      </c>
      <c r="E198" s="402"/>
      <c r="F198" s="406"/>
      <c r="G198" s="474">
        <v>161554</v>
      </c>
      <c r="H198" s="475"/>
      <c r="I198" s="20"/>
      <c r="J198" s="315"/>
      <c r="K198" s="476"/>
      <c r="L198" s="474">
        <v>0</v>
      </c>
      <c r="M198" s="475"/>
      <c r="N198" s="20"/>
      <c r="O198" s="315"/>
      <c r="P198" s="476"/>
      <c r="Q198" s="474">
        <v>0</v>
      </c>
      <c r="R198" s="475"/>
      <c r="S198" s="20"/>
      <c r="T198" s="315"/>
      <c r="U198" s="476"/>
      <c r="V198" s="474">
        <v>0</v>
      </c>
      <c r="W198" s="475"/>
      <c r="X198" s="20"/>
      <c r="Y198" s="315"/>
      <c r="Z198" s="476"/>
      <c r="AA198" s="474">
        <v>0</v>
      </c>
      <c r="AB198" s="475"/>
      <c r="AC198" s="20"/>
      <c r="AD198" s="315"/>
      <c r="AE198" s="476"/>
      <c r="AF198" s="474">
        <v>0</v>
      </c>
      <c r="AG198" s="475"/>
      <c r="AH198" s="20"/>
      <c r="AI198" s="315"/>
      <c r="AJ198" s="476"/>
      <c r="AK198" s="474">
        <v>0</v>
      </c>
      <c r="AL198" s="475"/>
      <c r="AM198" s="20"/>
      <c r="AN198" s="315"/>
      <c r="AO198" s="476"/>
      <c r="AP198" s="474">
        <v>0</v>
      </c>
      <c r="AQ198" s="475"/>
      <c r="AR198" s="20"/>
      <c r="AS198" s="315"/>
      <c r="AT198" s="476"/>
      <c r="AU198" s="474">
        <v>0</v>
      </c>
      <c r="AV198" s="475"/>
      <c r="AW198" s="20"/>
      <c r="AX198" s="315"/>
      <c r="AY198" s="476"/>
      <c r="AZ198" s="474">
        <v>166939</v>
      </c>
      <c r="BA198" s="475"/>
      <c r="BB198" s="20"/>
      <c r="BC198" s="315"/>
      <c r="BD198" s="476"/>
      <c r="BE198" s="474">
        <v>0</v>
      </c>
      <c r="BF198" s="475"/>
      <c r="BG198" s="20"/>
      <c r="BH198" s="315"/>
      <c r="BI198" s="476"/>
      <c r="BJ198" s="474">
        <v>0</v>
      </c>
      <c r="BK198" s="475"/>
      <c r="BL198" s="20"/>
      <c r="BM198" s="315"/>
      <c r="BN198" s="476"/>
      <c r="BO198" s="474">
        <v>0</v>
      </c>
      <c r="BP198" s="475"/>
      <c r="BQ198" s="20"/>
      <c r="BR198" s="315"/>
      <c r="BS198" s="476"/>
      <c r="BT198" s="474">
        <v>166939</v>
      </c>
      <c r="BU198" s="475"/>
      <c r="BV198" s="20"/>
      <c r="BW198" s="315"/>
      <c r="BX198" s="476"/>
      <c r="BY198" s="474">
        <v>0</v>
      </c>
      <c r="BZ198" s="475"/>
      <c r="CA198" s="20"/>
      <c r="CB198" s="315"/>
      <c r="CC198" s="476"/>
      <c r="CD198" s="474">
        <v>0</v>
      </c>
      <c r="CE198" s="475"/>
      <c r="CF198" s="20"/>
      <c r="CG198" s="315"/>
      <c r="CH198" s="476"/>
      <c r="CI198" s="474">
        <v>0</v>
      </c>
      <c r="CJ198" s="475"/>
      <c r="CK198" s="20"/>
      <c r="CL198" s="315"/>
      <c r="CM198" s="476"/>
      <c r="CN198" s="474">
        <v>0</v>
      </c>
      <c r="CO198" s="475"/>
      <c r="CP198" s="20"/>
      <c r="CQ198" s="315"/>
      <c r="CR198" s="476"/>
      <c r="CS198" s="474">
        <v>0</v>
      </c>
      <c r="CT198" s="475"/>
      <c r="CU198" s="20"/>
      <c r="CV198" s="315"/>
      <c r="CW198" s="476"/>
      <c r="CX198" s="474">
        <v>0</v>
      </c>
      <c r="CY198" s="475"/>
      <c r="CZ198" s="20"/>
      <c r="DA198" s="315"/>
      <c r="DB198" s="476"/>
      <c r="DC198" s="474">
        <v>0</v>
      </c>
      <c r="DD198" s="475"/>
      <c r="DE198" s="20"/>
      <c r="DF198" s="315"/>
      <c r="DG198" s="476"/>
      <c r="DH198" s="474">
        <v>0</v>
      </c>
      <c r="DI198" s="475"/>
      <c r="DJ198" s="20"/>
      <c r="DK198" s="315"/>
      <c r="DL198" s="476"/>
      <c r="DM198" s="474">
        <v>0</v>
      </c>
      <c r="DN198" s="475"/>
      <c r="DO198" s="20"/>
      <c r="DP198" s="315"/>
      <c r="DQ198" s="476"/>
      <c r="DR198" s="474">
        <v>0</v>
      </c>
      <c r="DS198" s="475"/>
      <c r="DT198" s="20"/>
      <c r="DU198" s="315"/>
      <c r="DV198" s="476"/>
      <c r="DW198" s="474">
        <v>0</v>
      </c>
      <c r="DX198" s="475"/>
      <c r="DY198" s="20"/>
      <c r="DZ198" s="315"/>
      <c r="EA198" s="476"/>
      <c r="EB198" s="474">
        <v>0</v>
      </c>
      <c r="EC198" s="475"/>
      <c r="ED198" s="20"/>
      <c r="EE198" s="315"/>
      <c r="EF198" s="476"/>
      <c r="EG198" s="474">
        <v>0</v>
      </c>
      <c r="EH198" s="475"/>
      <c r="EI198" s="20"/>
      <c r="EJ198" s="315"/>
      <c r="EK198" s="476"/>
      <c r="EL198" s="474">
        <v>0</v>
      </c>
      <c r="EM198" s="475"/>
      <c r="EN198" s="20"/>
      <c r="EO198" s="151"/>
    </row>
    <row r="199" spans="4:145" x14ac:dyDescent="0.3">
      <c r="D199" s="151" t="s">
        <v>580</v>
      </c>
      <c r="E199" s="402"/>
      <c r="F199" s="419"/>
      <c r="G199" s="6">
        <v>0</v>
      </c>
      <c r="H199" s="5"/>
      <c r="I199" s="20"/>
      <c r="J199" s="315"/>
      <c r="K199" s="483"/>
      <c r="L199" s="6">
        <v>0</v>
      </c>
      <c r="M199" s="5"/>
      <c r="N199" s="20"/>
      <c r="O199" s="315"/>
      <c r="P199" s="483"/>
      <c r="Q199" s="6">
        <v>0</v>
      </c>
      <c r="R199" s="5"/>
      <c r="S199" s="20"/>
      <c r="T199" s="315"/>
      <c r="U199" s="483"/>
      <c r="V199" s="6">
        <v>0</v>
      </c>
      <c r="W199" s="5"/>
      <c r="X199" s="20"/>
      <c r="Y199" s="315"/>
      <c r="Z199" s="483"/>
      <c r="AA199" s="6">
        <v>0</v>
      </c>
      <c r="AB199" s="5"/>
      <c r="AC199" s="20"/>
      <c r="AD199" s="315"/>
      <c r="AE199" s="483"/>
      <c r="AF199" s="6">
        <v>0</v>
      </c>
      <c r="AG199" s="5"/>
      <c r="AH199" s="20"/>
      <c r="AI199" s="315"/>
      <c r="AJ199" s="483"/>
      <c r="AK199" s="6">
        <v>0</v>
      </c>
      <c r="AL199" s="5"/>
      <c r="AM199" s="20"/>
      <c r="AN199" s="315"/>
      <c r="AO199" s="483"/>
      <c r="AP199" s="6">
        <v>0</v>
      </c>
      <c r="AQ199" s="5"/>
      <c r="AR199" s="20"/>
      <c r="AS199" s="315"/>
      <c r="AT199" s="483"/>
      <c r="AU199" s="6">
        <v>0</v>
      </c>
      <c r="AV199" s="5"/>
      <c r="AW199" s="20"/>
      <c r="AX199" s="315"/>
      <c r="AY199" s="483"/>
      <c r="AZ199" s="6">
        <v>0</v>
      </c>
      <c r="BA199" s="5"/>
      <c r="BB199" s="20"/>
      <c r="BC199" s="315"/>
      <c r="BD199" s="483"/>
      <c r="BE199" s="6">
        <v>0</v>
      </c>
      <c r="BF199" s="5"/>
      <c r="BG199" s="20"/>
      <c r="BH199" s="315"/>
      <c r="BI199" s="483"/>
      <c r="BJ199" s="6">
        <v>0</v>
      </c>
      <c r="BK199" s="5"/>
      <c r="BL199" s="20"/>
      <c r="BM199" s="315"/>
      <c r="BN199" s="483"/>
      <c r="BO199" s="6">
        <v>0</v>
      </c>
      <c r="BP199" s="5"/>
      <c r="BQ199" s="20"/>
      <c r="BR199" s="315"/>
      <c r="BS199" s="483"/>
      <c r="BT199" s="6">
        <v>0</v>
      </c>
      <c r="BU199" s="5"/>
      <c r="BV199" s="20"/>
      <c r="BW199" s="315"/>
      <c r="BX199" s="483"/>
      <c r="BY199" s="6">
        <v>0</v>
      </c>
      <c r="BZ199" s="5"/>
      <c r="CA199" s="20"/>
      <c r="CB199" s="315"/>
      <c r="CC199" s="483"/>
      <c r="CD199" s="6">
        <v>0</v>
      </c>
      <c r="CE199" s="5"/>
      <c r="CF199" s="20"/>
      <c r="CG199" s="315"/>
      <c r="CH199" s="483"/>
      <c r="CI199" s="6">
        <v>0</v>
      </c>
      <c r="CJ199" s="5"/>
      <c r="CK199" s="20"/>
      <c r="CL199" s="315"/>
      <c r="CM199" s="483"/>
      <c r="CN199" s="6">
        <v>0</v>
      </c>
      <c r="CO199" s="5"/>
      <c r="CP199" s="20"/>
      <c r="CQ199" s="315"/>
      <c r="CR199" s="483"/>
      <c r="CS199" s="6">
        <v>0</v>
      </c>
      <c r="CT199" s="5"/>
      <c r="CU199" s="20"/>
      <c r="CV199" s="315"/>
      <c r="CW199" s="483"/>
      <c r="CX199" s="6">
        <v>0</v>
      </c>
      <c r="CY199" s="5"/>
      <c r="CZ199" s="20"/>
      <c r="DA199" s="315"/>
      <c r="DB199" s="483"/>
      <c r="DC199" s="6">
        <v>0</v>
      </c>
      <c r="DD199" s="5"/>
      <c r="DE199" s="20"/>
      <c r="DF199" s="315"/>
      <c r="DG199" s="483"/>
      <c r="DH199" s="6">
        <v>0</v>
      </c>
      <c r="DI199" s="5"/>
      <c r="DJ199" s="20"/>
      <c r="DK199" s="315"/>
      <c r="DL199" s="483"/>
      <c r="DM199" s="6">
        <v>0</v>
      </c>
      <c r="DN199" s="5"/>
      <c r="DO199" s="20"/>
      <c r="DP199" s="315"/>
      <c r="DQ199" s="483"/>
      <c r="DR199" s="6">
        <v>0</v>
      </c>
      <c r="DS199" s="5"/>
      <c r="DT199" s="20"/>
      <c r="DU199" s="315"/>
      <c r="DV199" s="483"/>
      <c r="DW199" s="6">
        <v>0</v>
      </c>
      <c r="DX199" s="5"/>
      <c r="DY199" s="20"/>
      <c r="DZ199" s="315"/>
      <c r="EA199" s="483"/>
      <c r="EB199" s="6">
        <v>0</v>
      </c>
      <c r="EC199" s="5"/>
      <c r="ED199" s="20"/>
      <c r="EE199" s="315"/>
      <c r="EF199" s="483"/>
      <c r="EG199" s="6">
        <v>0</v>
      </c>
      <c r="EH199" s="5"/>
      <c r="EI199" s="20"/>
      <c r="EJ199" s="315"/>
      <c r="EK199" s="483"/>
      <c r="EL199" s="6">
        <v>0</v>
      </c>
      <c r="EM199" s="5"/>
      <c r="EN199" s="20"/>
      <c r="EO199" s="151"/>
    </row>
    <row r="200" spans="4:145" x14ac:dyDescent="0.3">
      <c r="D200" s="151"/>
      <c r="E200" s="402"/>
      <c r="G200" s="20"/>
      <c r="H200" s="20"/>
      <c r="I200" s="20"/>
      <c r="J200" s="315"/>
      <c r="K200" s="20"/>
      <c r="L200" s="20"/>
      <c r="M200" s="20"/>
      <c r="N200" s="20"/>
      <c r="O200" s="315"/>
      <c r="P200" s="20"/>
      <c r="Q200" s="20"/>
      <c r="R200" s="20"/>
      <c r="S200" s="20"/>
      <c r="T200" s="315"/>
      <c r="U200" s="20"/>
      <c r="V200" s="20"/>
      <c r="W200" s="20"/>
      <c r="X200" s="20"/>
      <c r="Y200" s="315"/>
      <c r="Z200" s="20"/>
      <c r="AA200" s="20"/>
      <c r="AB200" s="20"/>
      <c r="AC200" s="20"/>
      <c r="AD200" s="315"/>
      <c r="AE200" s="20"/>
      <c r="AF200" s="20"/>
      <c r="AG200" s="20"/>
      <c r="AH200" s="20"/>
      <c r="AI200" s="315"/>
      <c r="AJ200" s="20"/>
      <c r="AK200" s="20"/>
      <c r="AL200" s="20"/>
      <c r="AM200" s="20"/>
      <c r="AN200" s="315"/>
      <c r="AO200" s="20"/>
      <c r="AP200" s="20"/>
      <c r="AQ200" s="20"/>
      <c r="AR200" s="20"/>
      <c r="AS200" s="315"/>
      <c r="AT200" s="20"/>
      <c r="AU200" s="20"/>
      <c r="AV200" s="20"/>
      <c r="AW200" s="20"/>
      <c r="AX200" s="315"/>
      <c r="AY200" s="20"/>
      <c r="AZ200" s="20"/>
      <c r="BA200" s="20"/>
      <c r="BB200" s="20"/>
      <c r="BC200" s="315"/>
      <c r="BD200" s="20"/>
      <c r="BE200" s="20"/>
      <c r="BF200" s="20"/>
      <c r="BG200" s="20"/>
      <c r="BH200" s="315"/>
      <c r="BI200" s="20"/>
      <c r="BJ200" s="20"/>
      <c r="BK200" s="20"/>
      <c r="BL200" s="20"/>
      <c r="BM200" s="315"/>
      <c r="BN200" s="20"/>
      <c r="BO200" s="20"/>
      <c r="BP200" s="20"/>
      <c r="BQ200" s="20"/>
      <c r="BR200" s="315"/>
      <c r="BS200" s="20"/>
      <c r="BT200" s="20"/>
      <c r="BU200" s="20"/>
      <c r="BV200" s="20"/>
      <c r="BW200" s="315"/>
      <c r="BX200" s="20"/>
      <c r="BY200" s="20"/>
      <c r="BZ200" s="20"/>
      <c r="CA200" s="20"/>
      <c r="CB200" s="315"/>
      <c r="CC200" s="20"/>
      <c r="CD200" s="20"/>
      <c r="CE200" s="20"/>
      <c r="CF200" s="20"/>
      <c r="CG200" s="315"/>
      <c r="CH200" s="20"/>
      <c r="CI200" s="20"/>
      <c r="CJ200" s="20"/>
      <c r="CK200" s="20"/>
      <c r="CL200" s="315"/>
      <c r="CM200" s="20"/>
      <c r="CN200" s="20"/>
      <c r="CO200" s="20"/>
      <c r="CP200" s="20"/>
      <c r="CQ200" s="315"/>
      <c r="CR200" s="20"/>
      <c r="CS200" s="20"/>
      <c r="CT200" s="20"/>
      <c r="CU200" s="20"/>
      <c r="CV200" s="315"/>
      <c r="CW200" s="20"/>
      <c r="CX200" s="20"/>
      <c r="CY200" s="20"/>
      <c r="CZ200" s="20"/>
      <c r="DA200" s="315"/>
      <c r="DB200" s="20"/>
      <c r="DC200" s="20"/>
      <c r="DD200" s="20"/>
      <c r="DE200" s="20"/>
      <c r="DF200" s="315"/>
      <c r="DG200" s="20"/>
      <c r="DH200" s="20"/>
      <c r="DI200" s="20"/>
      <c r="DJ200" s="20"/>
      <c r="DK200" s="315"/>
      <c r="DL200" s="20"/>
      <c r="DM200" s="20"/>
      <c r="DN200" s="20"/>
      <c r="DO200" s="20"/>
      <c r="DP200" s="315"/>
      <c r="DQ200" s="20"/>
      <c r="DR200" s="20"/>
      <c r="DS200" s="20"/>
      <c r="DT200" s="20"/>
      <c r="DU200" s="315"/>
      <c r="DV200" s="20"/>
      <c r="DW200" s="20"/>
      <c r="DX200" s="20"/>
      <c r="DY200" s="20"/>
      <c r="DZ200" s="315"/>
      <c r="EA200" s="20"/>
      <c r="EB200" s="20"/>
      <c r="EC200" s="20"/>
      <c r="ED200" s="20"/>
      <c r="EE200" s="315"/>
      <c r="EF200" s="20"/>
      <c r="EG200" s="20"/>
      <c r="EH200" s="20"/>
      <c r="EI200" s="20"/>
      <c r="EJ200" s="315"/>
      <c r="EK200" s="20"/>
      <c r="EL200" s="20"/>
      <c r="EM200" s="20"/>
      <c r="EN200" s="20"/>
      <c r="EO200" s="151"/>
    </row>
    <row r="201" spans="4:145" x14ac:dyDescent="0.3">
      <c r="D201" s="151" t="s">
        <v>585</v>
      </c>
      <c r="E201" s="402"/>
      <c r="G201" s="20">
        <v>347594</v>
      </c>
      <c r="H201" s="20"/>
      <c r="I201" s="20"/>
      <c r="J201" s="315"/>
      <c r="K201" s="20"/>
      <c r="L201" s="20">
        <v>0</v>
      </c>
      <c r="M201" s="20"/>
      <c r="N201" s="20"/>
      <c r="O201" s="315"/>
      <c r="P201" s="20"/>
      <c r="Q201" s="20">
        <v>0</v>
      </c>
      <c r="R201" s="20"/>
      <c r="S201" s="20"/>
      <c r="T201" s="315"/>
      <c r="U201" s="20"/>
      <c r="V201" s="20">
        <v>0</v>
      </c>
      <c r="W201" s="20"/>
      <c r="X201" s="20"/>
      <c r="Y201" s="315"/>
      <c r="Z201" s="20"/>
      <c r="AA201" s="20">
        <v>0</v>
      </c>
      <c r="AB201" s="20"/>
      <c r="AC201" s="20"/>
      <c r="AD201" s="315"/>
      <c r="AE201" s="20"/>
      <c r="AF201" s="20">
        <v>0</v>
      </c>
      <c r="AG201" s="20"/>
      <c r="AH201" s="20"/>
      <c r="AI201" s="315"/>
      <c r="AJ201" s="20"/>
      <c r="AK201" s="20">
        <v>0</v>
      </c>
      <c r="AL201" s="20"/>
      <c r="AM201" s="20"/>
      <c r="AN201" s="315"/>
      <c r="AO201" s="20"/>
      <c r="AP201" s="20">
        <v>0</v>
      </c>
      <c r="AQ201" s="20"/>
      <c r="AR201" s="20"/>
      <c r="AS201" s="315"/>
      <c r="AT201" s="20"/>
      <c r="AU201" s="20">
        <v>0</v>
      </c>
      <c r="AV201" s="20"/>
      <c r="AW201" s="20"/>
      <c r="AX201" s="315"/>
      <c r="AY201" s="20"/>
      <c r="AZ201" s="20">
        <v>0</v>
      </c>
      <c r="BA201" s="20"/>
      <c r="BB201" s="20"/>
      <c r="BC201" s="315"/>
      <c r="BD201" s="20"/>
      <c r="BE201" s="20">
        <v>0</v>
      </c>
      <c r="BF201" s="20"/>
      <c r="BG201" s="20"/>
      <c r="BH201" s="315"/>
      <c r="BI201" s="20"/>
      <c r="BJ201" s="20">
        <v>0</v>
      </c>
      <c r="BK201" s="20"/>
      <c r="BL201" s="20"/>
      <c r="BM201" s="315"/>
      <c r="BN201" s="20"/>
      <c r="BO201" s="20">
        <v>0</v>
      </c>
      <c r="BP201" s="20"/>
      <c r="BQ201" s="20"/>
      <c r="BR201" s="315"/>
      <c r="BS201" s="20"/>
      <c r="BT201" s="20">
        <v>0</v>
      </c>
      <c r="BU201" s="20"/>
      <c r="BV201" s="20"/>
      <c r="BW201" s="315"/>
      <c r="BX201" s="20"/>
      <c r="BY201" s="20">
        <v>0</v>
      </c>
      <c r="BZ201" s="20"/>
      <c r="CA201" s="20"/>
      <c r="CB201" s="315"/>
      <c r="CC201" s="20"/>
      <c r="CD201" s="20">
        <v>0</v>
      </c>
      <c r="CE201" s="20"/>
      <c r="CF201" s="20"/>
      <c r="CG201" s="315"/>
      <c r="CH201" s="20"/>
      <c r="CI201" s="20">
        <v>0</v>
      </c>
      <c r="CJ201" s="20"/>
      <c r="CK201" s="20"/>
      <c r="CL201" s="315"/>
      <c r="CM201" s="20"/>
      <c r="CN201" s="20">
        <v>0</v>
      </c>
      <c r="CO201" s="20"/>
      <c r="CP201" s="20"/>
      <c r="CQ201" s="315"/>
      <c r="CR201" s="20"/>
      <c r="CS201" s="20">
        <v>0</v>
      </c>
      <c r="CT201" s="20"/>
      <c r="CU201" s="20"/>
      <c r="CV201" s="315"/>
      <c r="CW201" s="20"/>
      <c r="CX201" s="20">
        <v>0</v>
      </c>
      <c r="CY201" s="20"/>
      <c r="CZ201" s="20"/>
      <c r="DA201" s="315"/>
      <c r="DB201" s="20"/>
      <c r="DC201" s="20">
        <v>0</v>
      </c>
      <c r="DD201" s="20"/>
      <c r="DE201" s="20"/>
      <c r="DF201" s="315"/>
      <c r="DG201" s="20"/>
      <c r="DH201" s="20">
        <v>0</v>
      </c>
      <c r="DI201" s="20"/>
      <c r="DJ201" s="20"/>
      <c r="DK201" s="315"/>
      <c r="DL201" s="20"/>
      <c r="DM201" s="20">
        <v>0</v>
      </c>
      <c r="DN201" s="20"/>
      <c r="DO201" s="20"/>
      <c r="DP201" s="315"/>
      <c r="DQ201" s="20"/>
      <c r="DR201" s="20">
        <v>0</v>
      </c>
      <c r="DS201" s="20"/>
      <c r="DT201" s="20"/>
      <c r="DU201" s="315"/>
      <c r="DV201" s="20"/>
      <c r="DW201" s="20">
        <v>0</v>
      </c>
      <c r="DX201" s="20"/>
      <c r="DY201" s="20"/>
      <c r="DZ201" s="315"/>
      <c r="EA201" s="20"/>
      <c r="EB201" s="20">
        <v>0</v>
      </c>
      <c r="EC201" s="20"/>
      <c r="ED201" s="20"/>
      <c r="EE201" s="315"/>
      <c r="EF201" s="20"/>
      <c r="EG201" s="20">
        <v>0</v>
      </c>
      <c r="EH201" s="20"/>
      <c r="EI201" s="20"/>
      <c r="EJ201" s="315"/>
      <c r="EK201" s="20"/>
      <c r="EL201" s="20">
        <v>0</v>
      </c>
      <c r="EM201" s="20"/>
      <c r="EN201" s="20"/>
      <c r="EO201" s="151"/>
    </row>
    <row r="202" spans="4:145" x14ac:dyDescent="0.3">
      <c r="D202" s="151" t="s">
        <v>579</v>
      </c>
      <c r="E202" s="402"/>
      <c r="F202" s="406"/>
      <c r="G202" s="474">
        <v>276243</v>
      </c>
      <c r="H202" s="475"/>
      <c r="I202" s="20"/>
      <c r="J202" s="315"/>
      <c r="K202" s="476"/>
      <c r="L202" s="474">
        <v>0</v>
      </c>
      <c r="M202" s="475"/>
      <c r="N202" s="20"/>
      <c r="O202" s="315"/>
      <c r="P202" s="476"/>
      <c r="Q202" s="474">
        <v>0</v>
      </c>
      <c r="R202" s="475"/>
      <c r="S202" s="20"/>
      <c r="T202" s="315"/>
      <c r="U202" s="476"/>
      <c r="V202" s="474">
        <v>0</v>
      </c>
      <c r="W202" s="475"/>
      <c r="X202" s="20"/>
      <c r="Y202" s="315"/>
      <c r="Z202" s="476"/>
      <c r="AA202" s="474">
        <v>0</v>
      </c>
      <c r="AB202" s="475"/>
      <c r="AC202" s="20"/>
      <c r="AD202" s="315"/>
      <c r="AE202" s="476"/>
      <c r="AF202" s="474">
        <v>0</v>
      </c>
      <c r="AG202" s="475"/>
      <c r="AH202" s="20"/>
      <c r="AI202" s="315"/>
      <c r="AJ202" s="476"/>
      <c r="AK202" s="474">
        <v>0</v>
      </c>
      <c r="AL202" s="475"/>
      <c r="AM202" s="20"/>
      <c r="AN202" s="315"/>
      <c r="AO202" s="476"/>
      <c r="AP202" s="474">
        <v>0</v>
      </c>
      <c r="AQ202" s="475"/>
      <c r="AR202" s="20"/>
      <c r="AS202" s="315"/>
      <c r="AT202" s="476"/>
      <c r="AU202" s="474">
        <v>0</v>
      </c>
      <c r="AV202" s="475"/>
      <c r="AW202" s="20"/>
      <c r="AX202" s="315"/>
      <c r="AY202" s="476"/>
      <c r="AZ202" s="474">
        <v>0</v>
      </c>
      <c r="BA202" s="475"/>
      <c r="BB202" s="20"/>
      <c r="BC202" s="315"/>
      <c r="BD202" s="476"/>
      <c r="BE202" s="474">
        <v>0</v>
      </c>
      <c r="BF202" s="475"/>
      <c r="BG202" s="20"/>
      <c r="BH202" s="315"/>
      <c r="BI202" s="476"/>
      <c r="BJ202" s="474">
        <v>0</v>
      </c>
      <c r="BK202" s="475"/>
      <c r="BL202" s="20"/>
      <c r="BM202" s="315"/>
      <c r="BN202" s="476"/>
      <c r="BO202" s="474">
        <v>0</v>
      </c>
      <c r="BP202" s="475"/>
      <c r="BQ202" s="20"/>
      <c r="BR202" s="315"/>
      <c r="BS202" s="476"/>
      <c r="BT202" s="474">
        <v>0</v>
      </c>
      <c r="BU202" s="475"/>
      <c r="BV202" s="20"/>
      <c r="BW202" s="315"/>
      <c r="BX202" s="476"/>
      <c r="BY202" s="474">
        <v>0</v>
      </c>
      <c r="BZ202" s="475"/>
      <c r="CA202" s="20"/>
      <c r="CB202" s="315"/>
      <c r="CC202" s="476"/>
      <c r="CD202" s="474">
        <v>0</v>
      </c>
      <c r="CE202" s="475"/>
      <c r="CF202" s="20"/>
      <c r="CG202" s="315"/>
      <c r="CH202" s="476"/>
      <c r="CI202" s="474">
        <v>0</v>
      </c>
      <c r="CJ202" s="475"/>
      <c r="CK202" s="20"/>
      <c r="CL202" s="315"/>
      <c r="CM202" s="476"/>
      <c r="CN202" s="474">
        <v>0</v>
      </c>
      <c r="CO202" s="475"/>
      <c r="CP202" s="20"/>
      <c r="CQ202" s="315"/>
      <c r="CR202" s="476"/>
      <c r="CS202" s="474">
        <v>0</v>
      </c>
      <c r="CT202" s="475"/>
      <c r="CU202" s="20"/>
      <c r="CV202" s="315"/>
      <c r="CW202" s="476"/>
      <c r="CX202" s="474">
        <v>0</v>
      </c>
      <c r="CY202" s="475"/>
      <c r="CZ202" s="20"/>
      <c r="DA202" s="315"/>
      <c r="DB202" s="476"/>
      <c r="DC202" s="474">
        <v>0</v>
      </c>
      <c r="DD202" s="475"/>
      <c r="DE202" s="20"/>
      <c r="DF202" s="315"/>
      <c r="DG202" s="476"/>
      <c r="DH202" s="474">
        <v>0</v>
      </c>
      <c r="DI202" s="475"/>
      <c r="DJ202" s="20"/>
      <c r="DK202" s="315"/>
      <c r="DL202" s="476"/>
      <c r="DM202" s="474">
        <v>0</v>
      </c>
      <c r="DN202" s="475"/>
      <c r="DO202" s="20"/>
      <c r="DP202" s="315"/>
      <c r="DQ202" s="476"/>
      <c r="DR202" s="474">
        <v>0</v>
      </c>
      <c r="DS202" s="475"/>
      <c r="DT202" s="20"/>
      <c r="DU202" s="315"/>
      <c r="DV202" s="476"/>
      <c r="DW202" s="474">
        <v>0</v>
      </c>
      <c r="DX202" s="475"/>
      <c r="DY202" s="20"/>
      <c r="DZ202" s="315"/>
      <c r="EA202" s="476"/>
      <c r="EB202" s="474">
        <v>0</v>
      </c>
      <c r="EC202" s="475"/>
      <c r="ED202" s="20"/>
      <c r="EE202" s="315"/>
      <c r="EF202" s="476"/>
      <c r="EG202" s="474">
        <v>0</v>
      </c>
      <c r="EH202" s="475"/>
      <c r="EI202" s="20"/>
      <c r="EJ202" s="315"/>
      <c r="EK202" s="476"/>
      <c r="EL202" s="474">
        <v>0</v>
      </c>
      <c r="EM202" s="475"/>
      <c r="EN202" s="20"/>
      <c r="EO202" s="151"/>
    </row>
    <row r="203" spans="4:145" x14ac:dyDescent="0.3">
      <c r="D203" s="151" t="s">
        <v>580</v>
      </c>
      <c r="E203" s="402"/>
      <c r="F203" s="419"/>
      <c r="G203" s="6">
        <v>71351</v>
      </c>
      <c r="H203" s="5"/>
      <c r="I203" s="20"/>
      <c r="J203" s="315"/>
      <c r="K203" s="483"/>
      <c r="L203" s="6">
        <v>0</v>
      </c>
      <c r="M203" s="5"/>
      <c r="N203" s="20"/>
      <c r="O203" s="315"/>
      <c r="P203" s="483"/>
      <c r="Q203" s="6">
        <v>0</v>
      </c>
      <c r="R203" s="5"/>
      <c r="S203" s="20"/>
      <c r="T203" s="315"/>
      <c r="U203" s="483"/>
      <c r="V203" s="6">
        <v>0</v>
      </c>
      <c r="W203" s="5"/>
      <c r="X203" s="20"/>
      <c r="Y203" s="315"/>
      <c r="Z203" s="483"/>
      <c r="AA203" s="6">
        <v>0</v>
      </c>
      <c r="AB203" s="5"/>
      <c r="AC203" s="20"/>
      <c r="AD203" s="315"/>
      <c r="AE203" s="483"/>
      <c r="AF203" s="6">
        <v>0</v>
      </c>
      <c r="AG203" s="5"/>
      <c r="AH203" s="20"/>
      <c r="AI203" s="315"/>
      <c r="AJ203" s="483"/>
      <c r="AK203" s="6">
        <v>0</v>
      </c>
      <c r="AL203" s="5"/>
      <c r="AM203" s="20"/>
      <c r="AN203" s="315"/>
      <c r="AO203" s="483"/>
      <c r="AP203" s="6">
        <v>0</v>
      </c>
      <c r="AQ203" s="5"/>
      <c r="AR203" s="20"/>
      <c r="AS203" s="315"/>
      <c r="AT203" s="483"/>
      <c r="AU203" s="6">
        <v>0</v>
      </c>
      <c r="AV203" s="5"/>
      <c r="AW203" s="20"/>
      <c r="AX203" s="315"/>
      <c r="AY203" s="483"/>
      <c r="AZ203" s="6">
        <v>0</v>
      </c>
      <c r="BA203" s="5"/>
      <c r="BB203" s="20"/>
      <c r="BC203" s="315"/>
      <c r="BD203" s="483"/>
      <c r="BE203" s="6">
        <v>0</v>
      </c>
      <c r="BF203" s="5"/>
      <c r="BG203" s="20"/>
      <c r="BH203" s="315"/>
      <c r="BI203" s="483"/>
      <c r="BJ203" s="6">
        <v>0</v>
      </c>
      <c r="BK203" s="5"/>
      <c r="BL203" s="20"/>
      <c r="BM203" s="315"/>
      <c r="BN203" s="483"/>
      <c r="BO203" s="6">
        <v>0</v>
      </c>
      <c r="BP203" s="5"/>
      <c r="BQ203" s="20"/>
      <c r="BR203" s="315"/>
      <c r="BS203" s="483"/>
      <c r="BT203" s="6">
        <v>0</v>
      </c>
      <c r="BU203" s="5"/>
      <c r="BV203" s="20"/>
      <c r="BW203" s="315"/>
      <c r="BX203" s="483"/>
      <c r="BY203" s="6">
        <v>0</v>
      </c>
      <c r="BZ203" s="5"/>
      <c r="CA203" s="20"/>
      <c r="CB203" s="315"/>
      <c r="CC203" s="483"/>
      <c r="CD203" s="6">
        <v>0</v>
      </c>
      <c r="CE203" s="5"/>
      <c r="CF203" s="20"/>
      <c r="CG203" s="315"/>
      <c r="CH203" s="483"/>
      <c r="CI203" s="6">
        <v>0</v>
      </c>
      <c r="CJ203" s="5"/>
      <c r="CK203" s="20"/>
      <c r="CL203" s="315"/>
      <c r="CM203" s="483"/>
      <c r="CN203" s="6">
        <v>0</v>
      </c>
      <c r="CO203" s="5"/>
      <c r="CP203" s="20"/>
      <c r="CQ203" s="315"/>
      <c r="CR203" s="483"/>
      <c r="CS203" s="6">
        <v>0</v>
      </c>
      <c r="CT203" s="5"/>
      <c r="CU203" s="20"/>
      <c r="CV203" s="315"/>
      <c r="CW203" s="483"/>
      <c r="CX203" s="6">
        <v>0</v>
      </c>
      <c r="CY203" s="5"/>
      <c r="CZ203" s="20"/>
      <c r="DA203" s="315"/>
      <c r="DB203" s="483"/>
      <c r="DC203" s="6">
        <v>0</v>
      </c>
      <c r="DD203" s="5"/>
      <c r="DE203" s="20"/>
      <c r="DF203" s="315"/>
      <c r="DG203" s="483"/>
      <c r="DH203" s="6">
        <v>0</v>
      </c>
      <c r="DI203" s="5"/>
      <c r="DJ203" s="20"/>
      <c r="DK203" s="315"/>
      <c r="DL203" s="483"/>
      <c r="DM203" s="6">
        <v>0</v>
      </c>
      <c r="DN203" s="5"/>
      <c r="DO203" s="20"/>
      <c r="DP203" s="315"/>
      <c r="DQ203" s="483"/>
      <c r="DR203" s="6">
        <v>0</v>
      </c>
      <c r="DS203" s="5"/>
      <c r="DT203" s="20"/>
      <c r="DU203" s="315"/>
      <c r="DV203" s="483"/>
      <c r="DW203" s="6">
        <v>0</v>
      </c>
      <c r="DX203" s="5"/>
      <c r="DY203" s="20"/>
      <c r="DZ203" s="315"/>
      <c r="EA203" s="483"/>
      <c r="EB203" s="6">
        <v>0</v>
      </c>
      <c r="EC203" s="5"/>
      <c r="ED203" s="20"/>
      <c r="EE203" s="315"/>
      <c r="EF203" s="483"/>
      <c r="EG203" s="6">
        <v>0</v>
      </c>
      <c r="EH203" s="5"/>
      <c r="EI203" s="20"/>
      <c r="EJ203" s="315"/>
      <c r="EK203" s="483"/>
      <c r="EL203" s="6">
        <v>0</v>
      </c>
      <c r="EM203" s="5"/>
      <c r="EN203" s="20"/>
      <c r="EO203" s="151"/>
    </row>
    <row r="204" spans="4:145" ht="12.75" customHeight="1" x14ac:dyDescent="0.3">
      <c r="D204" s="151"/>
      <c r="E204" s="402"/>
      <c r="G204" s="20"/>
      <c r="H204" s="20"/>
      <c r="I204" s="20"/>
      <c r="J204" s="315"/>
      <c r="K204" s="20"/>
      <c r="L204" s="20"/>
      <c r="M204" s="20"/>
      <c r="N204" s="20"/>
      <c r="O204" s="315"/>
      <c r="P204" s="20"/>
      <c r="Q204" s="20"/>
      <c r="R204" s="20"/>
      <c r="S204" s="20"/>
      <c r="T204" s="315"/>
      <c r="U204" s="20"/>
      <c r="V204" s="20"/>
      <c r="W204" s="20"/>
      <c r="X204" s="20"/>
      <c r="Y204" s="315"/>
      <c r="Z204" s="20"/>
      <c r="AA204" s="20"/>
      <c r="AB204" s="20"/>
      <c r="AC204" s="20"/>
      <c r="AD204" s="315"/>
      <c r="AE204" s="20"/>
      <c r="AF204" s="20"/>
      <c r="AG204" s="20"/>
      <c r="AH204" s="20"/>
      <c r="AI204" s="315"/>
      <c r="AJ204" s="20"/>
      <c r="AK204" s="20"/>
      <c r="AL204" s="20"/>
      <c r="AM204" s="20"/>
      <c r="AN204" s="315"/>
      <c r="AO204" s="20"/>
      <c r="AP204" s="20"/>
      <c r="AQ204" s="20"/>
      <c r="AR204" s="20"/>
      <c r="AS204" s="315"/>
      <c r="AT204" s="20"/>
      <c r="AU204" s="20"/>
      <c r="AV204" s="20"/>
      <c r="AW204" s="20"/>
      <c r="AX204" s="315"/>
      <c r="AY204" s="20"/>
      <c r="AZ204" s="20"/>
      <c r="BA204" s="20"/>
      <c r="BB204" s="20"/>
      <c r="BC204" s="315"/>
      <c r="BD204" s="20"/>
      <c r="BE204" s="20"/>
      <c r="BF204" s="20"/>
      <c r="BG204" s="20"/>
      <c r="BH204" s="315"/>
      <c r="BI204" s="20"/>
      <c r="BJ204" s="20"/>
      <c r="BK204" s="20"/>
      <c r="BL204" s="20"/>
      <c r="BM204" s="315"/>
      <c r="BN204" s="20"/>
      <c r="BO204" s="20"/>
      <c r="BP204" s="20"/>
      <c r="BQ204" s="20"/>
      <c r="BR204" s="315"/>
      <c r="BS204" s="20"/>
      <c r="BT204" s="20"/>
      <c r="BU204" s="20"/>
      <c r="BV204" s="20"/>
      <c r="BW204" s="315"/>
      <c r="BX204" s="20"/>
      <c r="BY204" s="20"/>
      <c r="BZ204" s="20"/>
      <c r="CA204" s="20"/>
      <c r="CB204" s="315"/>
      <c r="CC204" s="20"/>
      <c r="CD204" s="20"/>
      <c r="CE204" s="20"/>
      <c r="CF204" s="20"/>
      <c r="CG204" s="315"/>
      <c r="CH204" s="20"/>
      <c r="CI204" s="20"/>
      <c r="CJ204" s="20"/>
      <c r="CK204" s="20"/>
      <c r="CL204" s="315"/>
      <c r="CM204" s="20"/>
      <c r="CN204" s="20"/>
      <c r="CO204" s="20"/>
      <c r="CP204" s="20"/>
      <c r="CQ204" s="315"/>
      <c r="CR204" s="20"/>
      <c r="CS204" s="20"/>
      <c r="CT204" s="20"/>
      <c r="CU204" s="20"/>
      <c r="CV204" s="315"/>
      <c r="CW204" s="20"/>
      <c r="CX204" s="20"/>
      <c r="CY204" s="20"/>
      <c r="CZ204" s="20"/>
      <c r="DA204" s="315"/>
      <c r="DB204" s="20"/>
      <c r="DC204" s="20"/>
      <c r="DD204" s="20"/>
      <c r="DE204" s="20"/>
      <c r="DF204" s="315"/>
      <c r="DG204" s="20"/>
      <c r="DH204" s="20"/>
      <c r="DI204" s="20"/>
      <c r="DJ204" s="20"/>
      <c r="DK204" s="315"/>
      <c r="DL204" s="20"/>
      <c r="DM204" s="20"/>
      <c r="DN204" s="20"/>
      <c r="DO204" s="20"/>
      <c r="DP204" s="315"/>
      <c r="DQ204" s="20"/>
      <c r="DR204" s="20"/>
      <c r="DS204" s="20"/>
      <c r="DT204" s="20"/>
      <c r="DU204" s="315"/>
      <c r="DV204" s="20"/>
      <c r="DW204" s="20"/>
      <c r="DX204" s="20"/>
      <c r="DY204" s="20"/>
      <c r="DZ204" s="315"/>
      <c r="EA204" s="20"/>
      <c r="EB204" s="20"/>
      <c r="EC204" s="20"/>
      <c r="ED204" s="20"/>
      <c r="EE204" s="315"/>
      <c r="EF204" s="20"/>
      <c r="EG204" s="20"/>
      <c r="EH204" s="20"/>
      <c r="EI204" s="20"/>
      <c r="EJ204" s="315"/>
      <c r="EK204" s="20"/>
      <c r="EL204" s="20"/>
      <c r="EM204" s="20"/>
      <c r="EN204" s="20"/>
      <c r="EO204" s="151"/>
    </row>
    <row r="205" spans="4:145" ht="12.75" customHeight="1" x14ac:dyDescent="0.3">
      <c r="D205" s="151" t="s">
        <v>586</v>
      </c>
      <c r="E205" s="402"/>
      <c r="G205" s="20">
        <v>422078</v>
      </c>
      <c r="H205" s="20"/>
      <c r="I205" s="20"/>
      <c r="J205" s="315"/>
      <c r="K205" s="20"/>
      <c r="L205" s="20">
        <v>0</v>
      </c>
      <c r="M205" s="20"/>
      <c r="N205" s="20"/>
      <c r="O205" s="315"/>
      <c r="P205" s="20"/>
      <c r="Q205" s="20">
        <v>0</v>
      </c>
      <c r="R205" s="20"/>
      <c r="S205" s="20"/>
      <c r="T205" s="315"/>
      <c r="U205" s="20"/>
      <c r="V205" s="20">
        <v>0</v>
      </c>
      <c r="W205" s="20"/>
      <c r="X205" s="20"/>
      <c r="Y205" s="315"/>
      <c r="Z205" s="20"/>
      <c r="AA205" s="20">
        <v>0</v>
      </c>
      <c r="AB205" s="20"/>
      <c r="AC205" s="20"/>
      <c r="AD205" s="315"/>
      <c r="AE205" s="20"/>
      <c r="AF205" s="20">
        <v>0</v>
      </c>
      <c r="AG205" s="20"/>
      <c r="AH205" s="20"/>
      <c r="AI205" s="315"/>
      <c r="AJ205" s="20"/>
      <c r="AK205" s="20">
        <v>0</v>
      </c>
      <c r="AL205" s="20"/>
      <c r="AM205" s="20"/>
      <c r="AN205" s="315"/>
      <c r="AO205" s="20"/>
      <c r="AP205" s="20">
        <v>0</v>
      </c>
      <c r="AQ205" s="20"/>
      <c r="AR205" s="20"/>
      <c r="AS205" s="315"/>
      <c r="AT205" s="20"/>
      <c r="AU205" s="20">
        <v>0</v>
      </c>
      <c r="AV205" s="20"/>
      <c r="AW205" s="20"/>
      <c r="AX205" s="315"/>
      <c r="AY205" s="20"/>
      <c r="AZ205" s="20">
        <v>0</v>
      </c>
      <c r="BA205" s="20"/>
      <c r="BB205" s="20"/>
      <c r="BC205" s="315"/>
      <c r="BD205" s="20"/>
      <c r="BE205" s="20">
        <v>0</v>
      </c>
      <c r="BF205" s="20"/>
      <c r="BG205" s="20"/>
      <c r="BH205" s="315"/>
      <c r="BI205" s="20"/>
      <c r="BJ205" s="20">
        <v>0</v>
      </c>
      <c r="BK205" s="20"/>
      <c r="BL205" s="20"/>
      <c r="BM205" s="315"/>
      <c r="BN205" s="20"/>
      <c r="BO205" s="20">
        <v>0</v>
      </c>
      <c r="BP205" s="20"/>
      <c r="BQ205" s="20"/>
      <c r="BR205" s="315"/>
      <c r="BS205" s="20"/>
      <c r="BT205" s="20">
        <v>0</v>
      </c>
      <c r="BU205" s="20"/>
      <c r="BV205" s="20"/>
      <c r="BW205" s="315"/>
      <c r="BX205" s="20"/>
      <c r="BY205" s="20">
        <v>0</v>
      </c>
      <c r="BZ205" s="20"/>
      <c r="CA205" s="20"/>
      <c r="CB205" s="315"/>
      <c r="CC205" s="20"/>
      <c r="CD205" s="20">
        <v>0</v>
      </c>
      <c r="CE205" s="20"/>
      <c r="CF205" s="20"/>
      <c r="CG205" s="315"/>
      <c r="CH205" s="20"/>
      <c r="CI205" s="20">
        <v>0</v>
      </c>
      <c r="CJ205" s="20"/>
      <c r="CK205" s="20"/>
      <c r="CL205" s="315"/>
      <c r="CM205" s="20"/>
      <c r="CN205" s="20">
        <v>0</v>
      </c>
      <c r="CO205" s="20"/>
      <c r="CP205" s="20"/>
      <c r="CQ205" s="315"/>
      <c r="CR205" s="20"/>
      <c r="CS205" s="20">
        <v>0</v>
      </c>
      <c r="CT205" s="20"/>
      <c r="CU205" s="20"/>
      <c r="CV205" s="315"/>
      <c r="CW205" s="20"/>
      <c r="CX205" s="20">
        <v>0</v>
      </c>
      <c r="CY205" s="20"/>
      <c r="CZ205" s="20"/>
      <c r="DA205" s="315"/>
      <c r="DB205" s="20"/>
      <c r="DC205" s="20">
        <v>0</v>
      </c>
      <c r="DD205" s="20"/>
      <c r="DE205" s="20"/>
      <c r="DF205" s="315"/>
      <c r="DG205" s="20"/>
      <c r="DH205" s="20">
        <v>0</v>
      </c>
      <c r="DI205" s="20"/>
      <c r="DJ205" s="20"/>
      <c r="DK205" s="315"/>
      <c r="DL205" s="20"/>
      <c r="DM205" s="20">
        <v>0</v>
      </c>
      <c r="DN205" s="20"/>
      <c r="DO205" s="20"/>
      <c r="DP205" s="315"/>
      <c r="DQ205" s="20"/>
      <c r="DR205" s="20">
        <v>0</v>
      </c>
      <c r="DS205" s="20"/>
      <c r="DT205" s="20"/>
      <c r="DU205" s="315"/>
      <c r="DV205" s="20"/>
      <c r="DW205" s="20">
        <v>0</v>
      </c>
      <c r="DX205" s="20"/>
      <c r="DY205" s="20"/>
      <c r="DZ205" s="315"/>
      <c r="EA205" s="20"/>
      <c r="EB205" s="20">
        <v>0</v>
      </c>
      <c r="EC205" s="20"/>
      <c r="ED205" s="20"/>
      <c r="EE205" s="315"/>
      <c r="EF205" s="20"/>
      <c r="EG205" s="20">
        <v>0</v>
      </c>
      <c r="EH205" s="20"/>
      <c r="EI205" s="20"/>
      <c r="EJ205" s="315"/>
      <c r="EK205" s="20"/>
      <c r="EL205" s="20">
        <v>0</v>
      </c>
      <c r="EM205" s="20"/>
      <c r="EN205" s="20"/>
      <c r="EO205" s="151"/>
    </row>
    <row r="206" spans="4:145" ht="12.75" customHeight="1" x14ac:dyDescent="0.3">
      <c r="D206" s="151" t="s">
        <v>579</v>
      </c>
      <c r="E206" s="402"/>
      <c r="F206" s="406"/>
      <c r="G206" s="474">
        <v>405982</v>
      </c>
      <c r="H206" s="475"/>
      <c r="I206" s="20"/>
      <c r="J206" s="315"/>
      <c r="K206" s="406"/>
      <c r="L206" s="474">
        <v>0</v>
      </c>
      <c r="M206" s="475"/>
      <c r="N206" s="20"/>
      <c r="O206" s="315"/>
      <c r="P206" s="406"/>
      <c r="Q206" s="474">
        <v>0</v>
      </c>
      <c r="R206" s="475"/>
      <c r="S206" s="20"/>
      <c r="T206" s="315"/>
      <c r="U206" s="406"/>
      <c r="V206" s="474">
        <v>0</v>
      </c>
      <c r="W206" s="475"/>
      <c r="X206" s="20"/>
      <c r="Y206" s="315"/>
      <c r="Z206" s="406"/>
      <c r="AA206" s="474">
        <v>0</v>
      </c>
      <c r="AB206" s="475"/>
      <c r="AC206" s="20"/>
      <c r="AD206" s="315"/>
      <c r="AE206" s="406"/>
      <c r="AF206" s="474">
        <v>0</v>
      </c>
      <c r="AG206" s="475"/>
      <c r="AH206" s="20"/>
      <c r="AI206" s="315"/>
      <c r="AJ206" s="406"/>
      <c r="AK206" s="474">
        <v>0</v>
      </c>
      <c r="AL206" s="475"/>
      <c r="AM206" s="20"/>
      <c r="AN206" s="315"/>
      <c r="AO206" s="406"/>
      <c r="AP206" s="474">
        <v>0</v>
      </c>
      <c r="AQ206" s="475"/>
      <c r="AR206" s="20"/>
      <c r="AS206" s="315"/>
      <c r="AT206" s="406"/>
      <c r="AU206" s="474">
        <v>0</v>
      </c>
      <c r="AV206" s="475"/>
      <c r="AW206" s="20"/>
      <c r="AX206" s="315"/>
      <c r="AY206" s="406"/>
      <c r="AZ206" s="474">
        <v>0</v>
      </c>
      <c r="BA206" s="475"/>
      <c r="BB206" s="20"/>
      <c r="BC206" s="315"/>
      <c r="BD206" s="406"/>
      <c r="BE206" s="474">
        <v>0</v>
      </c>
      <c r="BF206" s="475"/>
      <c r="BG206" s="20"/>
      <c r="BH206" s="315"/>
      <c r="BI206" s="406"/>
      <c r="BJ206" s="474">
        <v>0</v>
      </c>
      <c r="BK206" s="475"/>
      <c r="BL206" s="20"/>
      <c r="BM206" s="315"/>
      <c r="BN206" s="406"/>
      <c r="BO206" s="474">
        <v>0</v>
      </c>
      <c r="BP206" s="475"/>
      <c r="BQ206" s="20"/>
      <c r="BR206" s="315"/>
      <c r="BS206" s="406"/>
      <c r="BT206" s="474">
        <v>0</v>
      </c>
      <c r="BU206" s="475"/>
      <c r="BV206" s="20"/>
      <c r="BW206" s="315"/>
      <c r="BX206" s="406"/>
      <c r="BY206" s="474">
        <v>0</v>
      </c>
      <c r="BZ206" s="475"/>
      <c r="CA206" s="20"/>
      <c r="CB206" s="315"/>
      <c r="CC206" s="406"/>
      <c r="CD206" s="474">
        <v>0</v>
      </c>
      <c r="CE206" s="475"/>
      <c r="CF206" s="20"/>
      <c r="CG206" s="315"/>
      <c r="CH206" s="406"/>
      <c r="CI206" s="474">
        <v>0</v>
      </c>
      <c r="CJ206" s="475"/>
      <c r="CK206" s="20"/>
      <c r="CL206" s="315"/>
      <c r="CM206" s="406"/>
      <c r="CN206" s="474">
        <v>0</v>
      </c>
      <c r="CO206" s="475"/>
      <c r="CP206" s="20"/>
      <c r="CQ206" s="315"/>
      <c r="CR206" s="406"/>
      <c r="CS206" s="474">
        <v>0</v>
      </c>
      <c r="CT206" s="475"/>
      <c r="CU206" s="20"/>
      <c r="CV206" s="315"/>
      <c r="CW206" s="406"/>
      <c r="CX206" s="474">
        <v>0</v>
      </c>
      <c r="CY206" s="475"/>
      <c r="CZ206" s="20"/>
      <c r="DA206" s="315"/>
      <c r="DB206" s="406"/>
      <c r="DC206" s="474">
        <v>0</v>
      </c>
      <c r="DD206" s="475"/>
      <c r="DE206" s="20"/>
      <c r="DF206" s="315"/>
      <c r="DG206" s="406"/>
      <c r="DH206" s="474">
        <v>0</v>
      </c>
      <c r="DI206" s="475"/>
      <c r="DJ206" s="20"/>
      <c r="DK206" s="315"/>
      <c r="DL206" s="406"/>
      <c r="DM206" s="474">
        <v>0</v>
      </c>
      <c r="DN206" s="475"/>
      <c r="DO206" s="20"/>
      <c r="DP206" s="315"/>
      <c r="DQ206" s="406"/>
      <c r="DR206" s="474">
        <v>0</v>
      </c>
      <c r="DS206" s="475"/>
      <c r="DT206" s="20"/>
      <c r="DU206" s="315"/>
      <c r="DV206" s="406"/>
      <c r="DW206" s="474">
        <v>0</v>
      </c>
      <c r="DX206" s="475"/>
      <c r="DY206" s="20"/>
      <c r="DZ206" s="315"/>
      <c r="EA206" s="406"/>
      <c r="EB206" s="474">
        <v>0</v>
      </c>
      <c r="EC206" s="475"/>
      <c r="ED206" s="20"/>
      <c r="EE206" s="315"/>
      <c r="EF206" s="406"/>
      <c r="EG206" s="474">
        <v>0</v>
      </c>
      <c r="EH206" s="475"/>
      <c r="EI206" s="20"/>
      <c r="EJ206" s="315"/>
      <c r="EK206" s="406"/>
      <c r="EL206" s="474">
        <v>0</v>
      </c>
      <c r="EM206" s="475"/>
      <c r="EN206" s="20"/>
      <c r="EO206" s="151"/>
    </row>
    <row r="207" spans="4:145" ht="12.75" customHeight="1" x14ac:dyDescent="0.3">
      <c r="D207" s="151" t="s">
        <v>580</v>
      </c>
      <c r="E207" s="402"/>
      <c r="F207" s="419"/>
      <c r="G207" s="6">
        <v>16096</v>
      </c>
      <c r="H207" s="5"/>
      <c r="I207" s="20"/>
      <c r="J207" s="315"/>
      <c r="K207" s="419"/>
      <c r="L207" s="6">
        <v>0</v>
      </c>
      <c r="M207" s="5"/>
      <c r="N207" s="20"/>
      <c r="O207" s="315"/>
      <c r="P207" s="419"/>
      <c r="Q207" s="6">
        <v>0</v>
      </c>
      <c r="R207" s="5"/>
      <c r="S207" s="20"/>
      <c r="T207" s="315"/>
      <c r="U207" s="419"/>
      <c r="V207" s="6">
        <v>0</v>
      </c>
      <c r="W207" s="5"/>
      <c r="X207" s="20"/>
      <c r="Y207" s="315"/>
      <c r="Z207" s="419"/>
      <c r="AA207" s="6">
        <v>0</v>
      </c>
      <c r="AB207" s="5"/>
      <c r="AC207" s="20"/>
      <c r="AD207" s="315"/>
      <c r="AE207" s="419"/>
      <c r="AF207" s="6">
        <v>0</v>
      </c>
      <c r="AG207" s="5"/>
      <c r="AH207" s="20"/>
      <c r="AI207" s="315"/>
      <c r="AJ207" s="419"/>
      <c r="AK207" s="6">
        <v>0</v>
      </c>
      <c r="AL207" s="5"/>
      <c r="AM207" s="20"/>
      <c r="AN207" s="315"/>
      <c r="AO207" s="419"/>
      <c r="AP207" s="6">
        <v>0</v>
      </c>
      <c r="AQ207" s="5"/>
      <c r="AR207" s="20"/>
      <c r="AS207" s="315"/>
      <c r="AT207" s="419"/>
      <c r="AU207" s="6">
        <v>0</v>
      </c>
      <c r="AV207" s="5"/>
      <c r="AW207" s="20"/>
      <c r="AX207" s="315"/>
      <c r="AY207" s="419"/>
      <c r="AZ207" s="6">
        <v>0</v>
      </c>
      <c r="BA207" s="5"/>
      <c r="BB207" s="20"/>
      <c r="BC207" s="315"/>
      <c r="BD207" s="419"/>
      <c r="BE207" s="6">
        <v>0</v>
      </c>
      <c r="BF207" s="5"/>
      <c r="BG207" s="20"/>
      <c r="BH207" s="315"/>
      <c r="BI207" s="419"/>
      <c r="BJ207" s="6">
        <v>0</v>
      </c>
      <c r="BK207" s="5"/>
      <c r="BL207" s="20"/>
      <c r="BM207" s="315"/>
      <c r="BN207" s="419"/>
      <c r="BO207" s="6">
        <v>0</v>
      </c>
      <c r="BP207" s="5"/>
      <c r="BQ207" s="20"/>
      <c r="BR207" s="315"/>
      <c r="BS207" s="419"/>
      <c r="BT207" s="6">
        <v>0</v>
      </c>
      <c r="BU207" s="5"/>
      <c r="BV207" s="20"/>
      <c r="BW207" s="315"/>
      <c r="BX207" s="419"/>
      <c r="BY207" s="6">
        <v>0</v>
      </c>
      <c r="BZ207" s="5"/>
      <c r="CA207" s="20"/>
      <c r="CB207" s="315"/>
      <c r="CC207" s="419"/>
      <c r="CD207" s="6">
        <v>0</v>
      </c>
      <c r="CE207" s="5"/>
      <c r="CF207" s="20"/>
      <c r="CG207" s="315"/>
      <c r="CH207" s="419"/>
      <c r="CI207" s="6">
        <v>0</v>
      </c>
      <c r="CJ207" s="5"/>
      <c r="CK207" s="20"/>
      <c r="CL207" s="315"/>
      <c r="CM207" s="419"/>
      <c r="CN207" s="6">
        <v>0</v>
      </c>
      <c r="CO207" s="5"/>
      <c r="CP207" s="20"/>
      <c r="CQ207" s="315"/>
      <c r="CR207" s="419"/>
      <c r="CS207" s="6">
        <v>0</v>
      </c>
      <c r="CT207" s="5"/>
      <c r="CU207" s="20"/>
      <c r="CV207" s="315"/>
      <c r="CW207" s="419"/>
      <c r="CX207" s="6">
        <v>0</v>
      </c>
      <c r="CY207" s="5"/>
      <c r="CZ207" s="20"/>
      <c r="DA207" s="315"/>
      <c r="DB207" s="419"/>
      <c r="DC207" s="6">
        <v>0</v>
      </c>
      <c r="DD207" s="5"/>
      <c r="DE207" s="20"/>
      <c r="DF207" s="315"/>
      <c r="DG207" s="419"/>
      <c r="DH207" s="6">
        <v>0</v>
      </c>
      <c r="DI207" s="5"/>
      <c r="DJ207" s="20"/>
      <c r="DK207" s="315"/>
      <c r="DL207" s="419"/>
      <c r="DM207" s="6">
        <v>0</v>
      </c>
      <c r="DN207" s="5"/>
      <c r="DO207" s="20"/>
      <c r="DP207" s="315"/>
      <c r="DQ207" s="419"/>
      <c r="DR207" s="6">
        <v>0</v>
      </c>
      <c r="DS207" s="5"/>
      <c r="DT207" s="20"/>
      <c r="DU207" s="315"/>
      <c r="DV207" s="419"/>
      <c r="DW207" s="6">
        <v>0</v>
      </c>
      <c r="DX207" s="5"/>
      <c r="DY207" s="20"/>
      <c r="DZ207" s="315"/>
      <c r="EA207" s="419"/>
      <c r="EB207" s="6">
        <v>0</v>
      </c>
      <c r="EC207" s="5"/>
      <c r="ED207" s="20"/>
      <c r="EE207" s="315"/>
      <c r="EF207" s="419"/>
      <c r="EG207" s="6">
        <v>0</v>
      </c>
      <c r="EH207" s="5"/>
      <c r="EI207" s="20"/>
      <c r="EJ207" s="315"/>
      <c r="EK207" s="419"/>
      <c r="EL207" s="6">
        <v>0</v>
      </c>
      <c r="EM207" s="5"/>
      <c r="EN207" s="20"/>
      <c r="EO207" s="151"/>
    </row>
    <row r="208" spans="4:145" x14ac:dyDescent="0.3">
      <c r="D208" s="151"/>
      <c r="E208" s="402"/>
      <c r="G208" s="20"/>
      <c r="H208" s="20"/>
      <c r="I208" s="20"/>
      <c r="J208" s="315"/>
      <c r="K208" s="20"/>
      <c r="L208" s="20"/>
      <c r="M208" s="20"/>
      <c r="N208" s="20"/>
      <c r="O208" s="315"/>
      <c r="P208" s="20"/>
      <c r="Q208" s="20"/>
      <c r="R208" s="20"/>
      <c r="S208" s="20"/>
      <c r="T208" s="315"/>
      <c r="U208" s="20"/>
      <c r="V208" s="20"/>
      <c r="W208" s="20"/>
      <c r="X208" s="20"/>
      <c r="Y208" s="315"/>
      <c r="Z208" s="20"/>
      <c r="AA208" s="20"/>
      <c r="AB208" s="20"/>
      <c r="AC208" s="20"/>
      <c r="AD208" s="315"/>
      <c r="AE208" s="20"/>
      <c r="AF208" s="20"/>
      <c r="AG208" s="20"/>
      <c r="AH208" s="20"/>
      <c r="AI208" s="315"/>
      <c r="AJ208" s="20"/>
      <c r="AK208" s="20"/>
      <c r="AL208" s="20"/>
      <c r="AM208" s="20"/>
      <c r="AN208" s="315"/>
      <c r="AO208" s="20"/>
      <c r="AP208" s="20"/>
      <c r="AQ208" s="20"/>
      <c r="AR208" s="20"/>
      <c r="AS208" s="315"/>
      <c r="AT208" s="20"/>
      <c r="AU208" s="20"/>
      <c r="AV208" s="20"/>
      <c r="AW208" s="20"/>
      <c r="AX208" s="315"/>
      <c r="AY208" s="20"/>
      <c r="AZ208" s="20"/>
      <c r="BA208" s="20"/>
      <c r="BB208" s="20"/>
      <c r="BC208" s="315"/>
      <c r="BD208" s="20"/>
      <c r="BE208" s="20"/>
      <c r="BF208" s="20"/>
      <c r="BG208" s="20"/>
      <c r="BH208" s="315"/>
      <c r="BI208" s="20"/>
      <c r="BJ208" s="20"/>
      <c r="BK208" s="20"/>
      <c r="BL208" s="20"/>
      <c r="BM208" s="315"/>
      <c r="BN208" s="20"/>
      <c r="BO208" s="20"/>
      <c r="BP208" s="20"/>
      <c r="BQ208" s="20"/>
      <c r="BR208" s="315"/>
      <c r="BS208" s="20"/>
      <c r="BT208" s="20"/>
      <c r="BU208" s="20"/>
      <c r="BV208" s="20"/>
      <c r="BW208" s="315"/>
      <c r="BX208" s="20"/>
      <c r="BY208" s="20"/>
      <c r="BZ208" s="20"/>
      <c r="CA208" s="20"/>
      <c r="CB208" s="315"/>
      <c r="CC208" s="20"/>
      <c r="CD208" s="20"/>
      <c r="CE208" s="20"/>
      <c r="CF208" s="20"/>
      <c r="CG208" s="315"/>
      <c r="CH208" s="20"/>
      <c r="CI208" s="20"/>
      <c r="CJ208" s="20"/>
      <c r="CK208" s="20"/>
      <c r="CL208" s="315"/>
      <c r="CM208" s="20"/>
      <c r="CN208" s="20"/>
      <c r="CO208" s="20"/>
      <c r="CP208" s="20"/>
      <c r="CQ208" s="315"/>
      <c r="CR208" s="20"/>
      <c r="CS208" s="20"/>
      <c r="CT208" s="20"/>
      <c r="CU208" s="20"/>
      <c r="CV208" s="315"/>
      <c r="CW208" s="20"/>
      <c r="CX208" s="20"/>
      <c r="CY208" s="20"/>
      <c r="CZ208" s="20"/>
      <c r="DA208" s="315"/>
      <c r="DB208" s="20"/>
      <c r="DC208" s="20"/>
      <c r="DD208" s="20"/>
      <c r="DE208" s="20"/>
      <c r="DF208" s="315"/>
      <c r="DG208" s="20"/>
      <c r="DH208" s="20"/>
      <c r="DI208" s="20"/>
      <c r="DJ208" s="20"/>
      <c r="DK208" s="315"/>
      <c r="DL208" s="20"/>
      <c r="DM208" s="20"/>
      <c r="DN208" s="20"/>
      <c r="DO208" s="20"/>
      <c r="DP208" s="315"/>
      <c r="DQ208" s="20"/>
      <c r="DR208" s="20"/>
      <c r="DS208" s="20"/>
      <c r="DT208" s="20"/>
      <c r="DU208" s="315"/>
      <c r="DV208" s="20"/>
      <c r="DW208" s="20"/>
      <c r="DX208" s="20"/>
      <c r="DY208" s="20"/>
      <c r="DZ208" s="315"/>
      <c r="EA208" s="20"/>
      <c r="EB208" s="20"/>
      <c r="EC208" s="20"/>
      <c r="ED208" s="20"/>
      <c r="EE208" s="315"/>
      <c r="EF208" s="20"/>
      <c r="EG208" s="20"/>
      <c r="EH208" s="20"/>
      <c r="EI208" s="20"/>
      <c r="EJ208" s="315"/>
      <c r="EK208" s="20"/>
      <c r="EL208" s="20"/>
      <c r="EM208" s="20"/>
      <c r="EN208" s="20"/>
      <c r="EO208" s="151"/>
    </row>
    <row r="209" spans="4:145" x14ac:dyDescent="0.3">
      <c r="D209" s="151" t="s">
        <v>587</v>
      </c>
      <c r="E209" s="402"/>
      <c r="G209" s="20">
        <v>664774</v>
      </c>
      <c r="H209" s="20"/>
      <c r="I209" s="20"/>
      <c r="J209" s="315"/>
      <c r="K209" s="20"/>
      <c r="L209" s="20">
        <v>0</v>
      </c>
      <c r="M209" s="20"/>
      <c r="N209" s="20"/>
      <c r="O209" s="315"/>
      <c r="P209" s="20"/>
      <c r="Q209" s="20">
        <v>0</v>
      </c>
      <c r="R209" s="20"/>
      <c r="S209" s="20"/>
      <c r="T209" s="315"/>
      <c r="U209" s="20"/>
      <c r="V209" s="20">
        <v>0</v>
      </c>
      <c r="W209" s="20"/>
      <c r="X209" s="20"/>
      <c r="Y209" s="315"/>
      <c r="Z209" s="20"/>
      <c r="AA209" s="20">
        <v>0</v>
      </c>
      <c r="AB209" s="20"/>
      <c r="AC209" s="20"/>
      <c r="AD209" s="315"/>
      <c r="AE209" s="20"/>
      <c r="AF209" s="20">
        <v>0</v>
      </c>
      <c r="AG209" s="20"/>
      <c r="AH209" s="20"/>
      <c r="AI209" s="315"/>
      <c r="AJ209" s="20"/>
      <c r="AK209" s="20">
        <v>0</v>
      </c>
      <c r="AL209" s="20"/>
      <c r="AM209" s="20"/>
      <c r="AN209" s="315"/>
      <c r="AO209" s="20"/>
      <c r="AP209" s="20">
        <v>0</v>
      </c>
      <c r="AQ209" s="20"/>
      <c r="AR209" s="20"/>
      <c r="AS209" s="315"/>
      <c r="AT209" s="20"/>
      <c r="AU209" s="20">
        <v>0</v>
      </c>
      <c r="AV209" s="20"/>
      <c r="AW209" s="20"/>
      <c r="AX209" s="315"/>
      <c r="AY209" s="20"/>
      <c r="AZ209" s="20">
        <v>634058</v>
      </c>
      <c r="BA209" s="20"/>
      <c r="BB209" s="20"/>
      <c r="BC209" s="315"/>
      <c r="BD209" s="20"/>
      <c r="BE209" s="20">
        <v>0</v>
      </c>
      <c r="BF209" s="20"/>
      <c r="BG209" s="20"/>
      <c r="BH209" s="315"/>
      <c r="BI209" s="20"/>
      <c r="BJ209" s="20">
        <v>0</v>
      </c>
      <c r="BK209" s="20"/>
      <c r="BL209" s="20"/>
      <c r="BM209" s="315"/>
      <c r="BN209" s="20"/>
      <c r="BO209" s="20">
        <v>0</v>
      </c>
      <c r="BP209" s="20"/>
      <c r="BQ209" s="20"/>
      <c r="BR209" s="315"/>
      <c r="BS209" s="20"/>
      <c r="BT209" s="20">
        <v>634058</v>
      </c>
      <c r="BU209" s="20"/>
      <c r="BV209" s="20"/>
      <c r="BW209" s="315"/>
      <c r="BX209" s="20"/>
      <c r="BY209" s="20">
        <v>0</v>
      </c>
      <c r="BZ209" s="20"/>
      <c r="CA209" s="20"/>
      <c r="CB209" s="315"/>
      <c r="CC209" s="20"/>
      <c r="CD209" s="20">
        <v>0</v>
      </c>
      <c r="CE209" s="20"/>
      <c r="CF209" s="20"/>
      <c r="CG209" s="315"/>
      <c r="CH209" s="20"/>
      <c r="CI209" s="20">
        <v>0</v>
      </c>
      <c r="CJ209" s="20"/>
      <c r="CK209" s="20"/>
      <c r="CL209" s="315"/>
      <c r="CM209" s="20"/>
      <c r="CN209" s="20">
        <v>0</v>
      </c>
      <c r="CO209" s="20"/>
      <c r="CP209" s="20"/>
      <c r="CQ209" s="315"/>
      <c r="CR209" s="20"/>
      <c r="CS209" s="20">
        <v>0</v>
      </c>
      <c r="CT209" s="20"/>
      <c r="CU209" s="20"/>
      <c r="CV209" s="315"/>
      <c r="CW209" s="20"/>
      <c r="CX209" s="20">
        <v>0</v>
      </c>
      <c r="CY209" s="20"/>
      <c r="CZ209" s="20"/>
      <c r="DA209" s="315"/>
      <c r="DB209" s="20"/>
      <c r="DC209" s="20">
        <v>0</v>
      </c>
      <c r="DD209" s="20"/>
      <c r="DE209" s="20"/>
      <c r="DF209" s="315"/>
      <c r="DG209" s="20"/>
      <c r="DH209" s="20">
        <v>0</v>
      </c>
      <c r="DI209" s="20"/>
      <c r="DJ209" s="20"/>
      <c r="DK209" s="315"/>
      <c r="DL209" s="20"/>
      <c r="DM209" s="20">
        <v>0</v>
      </c>
      <c r="DN209" s="20"/>
      <c r="DO209" s="20"/>
      <c r="DP209" s="315"/>
      <c r="DQ209" s="20"/>
      <c r="DR209" s="20">
        <v>0</v>
      </c>
      <c r="DS209" s="20"/>
      <c r="DT209" s="20"/>
      <c r="DU209" s="315"/>
      <c r="DV209" s="20"/>
      <c r="DW209" s="20">
        <v>0</v>
      </c>
      <c r="DX209" s="20"/>
      <c r="DY209" s="20"/>
      <c r="DZ209" s="315"/>
      <c r="EA209" s="20"/>
      <c r="EB209" s="20">
        <v>0</v>
      </c>
      <c r="EC209" s="20"/>
      <c r="ED209" s="20"/>
      <c r="EE209" s="315"/>
      <c r="EF209" s="20"/>
      <c r="EG209" s="20">
        <v>0</v>
      </c>
      <c r="EH209" s="20"/>
      <c r="EI209" s="20"/>
      <c r="EJ209" s="315"/>
      <c r="EK209" s="20"/>
      <c r="EL209" s="20">
        <v>0</v>
      </c>
      <c r="EM209" s="20"/>
      <c r="EN209" s="20"/>
      <c r="EO209" s="151"/>
    </row>
    <row r="210" spans="4:145" x14ac:dyDescent="0.3">
      <c r="D210" s="151" t="s">
        <v>579</v>
      </c>
      <c r="E210" s="402"/>
      <c r="F210" s="406"/>
      <c r="G210" s="474">
        <v>556444</v>
      </c>
      <c r="H210" s="475"/>
      <c r="I210" s="20"/>
      <c r="J210" s="315"/>
      <c r="K210" s="406"/>
      <c r="L210" s="474">
        <v>0</v>
      </c>
      <c r="M210" s="475"/>
      <c r="N210" s="20"/>
      <c r="O210" s="315"/>
      <c r="P210" s="406"/>
      <c r="Q210" s="474">
        <v>0</v>
      </c>
      <c r="R210" s="475"/>
      <c r="S210" s="20"/>
      <c r="T210" s="315"/>
      <c r="U210" s="406"/>
      <c r="V210" s="474">
        <v>0</v>
      </c>
      <c r="W210" s="475"/>
      <c r="X210" s="20"/>
      <c r="Y210" s="315"/>
      <c r="Z210" s="406"/>
      <c r="AA210" s="474">
        <v>0</v>
      </c>
      <c r="AB210" s="475"/>
      <c r="AC210" s="20"/>
      <c r="AD210" s="315"/>
      <c r="AE210" s="406"/>
      <c r="AF210" s="474">
        <v>0</v>
      </c>
      <c r="AG210" s="475"/>
      <c r="AH210" s="20"/>
      <c r="AI210" s="315"/>
      <c r="AJ210" s="406"/>
      <c r="AK210" s="474">
        <v>0</v>
      </c>
      <c r="AL210" s="475"/>
      <c r="AM210" s="20"/>
      <c r="AN210" s="315"/>
      <c r="AO210" s="406"/>
      <c r="AP210" s="474">
        <v>0</v>
      </c>
      <c r="AQ210" s="475"/>
      <c r="AR210" s="20"/>
      <c r="AS210" s="315"/>
      <c r="AT210" s="406"/>
      <c r="AU210" s="474">
        <v>0</v>
      </c>
      <c r="AV210" s="475"/>
      <c r="AW210" s="20"/>
      <c r="AX210" s="315"/>
      <c r="AY210" s="406"/>
      <c r="AZ210" s="474">
        <v>556444</v>
      </c>
      <c r="BA210" s="475"/>
      <c r="BB210" s="20"/>
      <c r="BC210" s="315"/>
      <c r="BD210" s="406"/>
      <c r="BE210" s="474">
        <v>0</v>
      </c>
      <c r="BF210" s="475"/>
      <c r="BG210" s="20"/>
      <c r="BH210" s="315"/>
      <c r="BI210" s="406"/>
      <c r="BJ210" s="474">
        <v>0</v>
      </c>
      <c r="BK210" s="475"/>
      <c r="BL210" s="20"/>
      <c r="BM210" s="315"/>
      <c r="BN210" s="406"/>
      <c r="BO210" s="474">
        <v>0</v>
      </c>
      <c r="BP210" s="475"/>
      <c r="BQ210" s="20"/>
      <c r="BR210" s="315"/>
      <c r="BS210" s="406"/>
      <c r="BT210" s="474">
        <v>556444</v>
      </c>
      <c r="BU210" s="475"/>
      <c r="BV210" s="20"/>
      <c r="BW210" s="315"/>
      <c r="BX210" s="406"/>
      <c r="BY210" s="474">
        <v>0</v>
      </c>
      <c r="BZ210" s="475"/>
      <c r="CA210" s="20"/>
      <c r="CB210" s="315"/>
      <c r="CC210" s="406"/>
      <c r="CD210" s="474">
        <v>0</v>
      </c>
      <c r="CE210" s="475"/>
      <c r="CF210" s="20"/>
      <c r="CG210" s="315"/>
      <c r="CH210" s="406"/>
      <c r="CI210" s="474">
        <v>0</v>
      </c>
      <c r="CJ210" s="475"/>
      <c r="CK210" s="20"/>
      <c r="CL210" s="315"/>
      <c r="CM210" s="406"/>
      <c r="CN210" s="474">
        <v>0</v>
      </c>
      <c r="CO210" s="475"/>
      <c r="CP210" s="20"/>
      <c r="CQ210" s="315"/>
      <c r="CR210" s="406"/>
      <c r="CS210" s="474">
        <v>0</v>
      </c>
      <c r="CT210" s="475"/>
      <c r="CU210" s="20"/>
      <c r="CV210" s="315"/>
      <c r="CW210" s="406"/>
      <c r="CX210" s="474">
        <v>0</v>
      </c>
      <c r="CY210" s="475"/>
      <c r="CZ210" s="20"/>
      <c r="DA210" s="315"/>
      <c r="DB210" s="406"/>
      <c r="DC210" s="474">
        <v>0</v>
      </c>
      <c r="DD210" s="475"/>
      <c r="DE210" s="20"/>
      <c r="DF210" s="315"/>
      <c r="DG210" s="406"/>
      <c r="DH210" s="474">
        <v>0</v>
      </c>
      <c r="DI210" s="475"/>
      <c r="DJ210" s="20"/>
      <c r="DK210" s="315"/>
      <c r="DL210" s="406"/>
      <c r="DM210" s="474">
        <v>0</v>
      </c>
      <c r="DN210" s="475"/>
      <c r="DO210" s="20"/>
      <c r="DP210" s="315"/>
      <c r="DQ210" s="406"/>
      <c r="DR210" s="474">
        <v>0</v>
      </c>
      <c r="DS210" s="475"/>
      <c r="DT210" s="20"/>
      <c r="DU210" s="315"/>
      <c r="DV210" s="406"/>
      <c r="DW210" s="474">
        <v>0</v>
      </c>
      <c r="DX210" s="475"/>
      <c r="DY210" s="20"/>
      <c r="DZ210" s="315"/>
      <c r="EA210" s="406"/>
      <c r="EB210" s="474">
        <v>0</v>
      </c>
      <c r="EC210" s="475"/>
      <c r="ED210" s="20"/>
      <c r="EE210" s="315"/>
      <c r="EF210" s="406"/>
      <c r="EG210" s="474">
        <v>0</v>
      </c>
      <c r="EH210" s="475"/>
      <c r="EI210" s="20"/>
      <c r="EJ210" s="315"/>
      <c r="EK210" s="406"/>
      <c r="EL210" s="474">
        <v>0</v>
      </c>
      <c r="EM210" s="475"/>
      <c r="EN210" s="20"/>
      <c r="EO210" s="151"/>
    </row>
    <row r="211" spans="4:145" x14ac:dyDescent="0.3">
      <c r="D211" s="151" t="s">
        <v>580</v>
      </c>
      <c r="E211" s="402"/>
      <c r="F211" s="419"/>
      <c r="G211" s="6">
        <v>108330</v>
      </c>
      <c r="H211" s="5"/>
      <c r="I211" s="20"/>
      <c r="J211" s="315"/>
      <c r="K211" s="419"/>
      <c r="L211" s="6">
        <v>0</v>
      </c>
      <c r="M211" s="5"/>
      <c r="N211" s="20"/>
      <c r="O211" s="315"/>
      <c r="P211" s="419"/>
      <c r="Q211" s="6">
        <v>0</v>
      </c>
      <c r="R211" s="5"/>
      <c r="S211" s="20"/>
      <c r="T211" s="315"/>
      <c r="U211" s="419"/>
      <c r="V211" s="6">
        <v>0</v>
      </c>
      <c r="W211" s="5"/>
      <c r="X211" s="20"/>
      <c r="Y211" s="315"/>
      <c r="Z211" s="419"/>
      <c r="AA211" s="6">
        <v>0</v>
      </c>
      <c r="AB211" s="5"/>
      <c r="AC211" s="20"/>
      <c r="AD211" s="315"/>
      <c r="AE211" s="419"/>
      <c r="AF211" s="6">
        <v>0</v>
      </c>
      <c r="AG211" s="5"/>
      <c r="AH211" s="20"/>
      <c r="AI211" s="315"/>
      <c r="AJ211" s="419"/>
      <c r="AK211" s="6">
        <v>0</v>
      </c>
      <c r="AL211" s="5"/>
      <c r="AM211" s="20"/>
      <c r="AN211" s="315"/>
      <c r="AO211" s="419"/>
      <c r="AP211" s="6">
        <v>0</v>
      </c>
      <c r="AQ211" s="5"/>
      <c r="AR211" s="20"/>
      <c r="AS211" s="315"/>
      <c r="AT211" s="419"/>
      <c r="AU211" s="6">
        <v>0</v>
      </c>
      <c r="AV211" s="5"/>
      <c r="AW211" s="20"/>
      <c r="AX211" s="315"/>
      <c r="AY211" s="419"/>
      <c r="AZ211" s="6">
        <v>77614</v>
      </c>
      <c r="BA211" s="5"/>
      <c r="BB211" s="20"/>
      <c r="BC211" s="315"/>
      <c r="BD211" s="419"/>
      <c r="BE211" s="6">
        <v>0</v>
      </c>
      <c r="BF211" s="5"/>
      <c r="BG211" s="20"/>
      <c r="BH211" s="315"/>
      <c r="BI211" s="419"/>
      <c r="BJ211" s="6">
        <v>0</v>
      </c>
      <c r="BK211" s="5"/>
      <c r="BL211" s="20"/>
      <c r="BM211" s="315"/>
      <c r="BN211" s="419"/>
      <c r="BO211" s="6">
        <v>0</v>
      </c>
      <c r="BP211" s="5"/>
      <c r="BQ211" s="20"/>
      <c r="BR211" s="315"/>
      <c r="BS211" s="419"/>
      <c r="BT211" s="6">
        <v>77614</v>
      </c>
      <c r="BU211" s="5"/>
      <c r="BV211" s="20"/>
      <c r="BW211" s="315"/>
      <c r="BX211" s="419"/>
      <c r="BY211" s="6">
        <v>0</v>
      </c>
      <c r="BZ211" s="5"/>
      <c r="CA211" s="20"/>
      <c r="CB211" s="315"/>
      <c r="CC211" s="419"/>
      <c r="CD211" s="6">
        <v>0</v>
      </c>
      <c r="CE211" s="5"/>
      <c r="CF211" s="20"/>
      <c r="CG211" s="315"/>
      <c r="CH211" s="419"/>
      <c r="CI211" s="6">
        <v>0</v>
      </c>
      <c r="CJ211" s="5"/>
      <c r="CK211" s="20"/>
      <c r="CL211" s="315"/>
      <c r="CM211" s="419"/>
      <c r="CN211" s="6">
        <v>0</v>
      </c>
      <c r="CO211" s="5"/>
      <c r="CP211" s="20"/>
      <c r="CQ211" s="315"/>
      <c r="CR211" s="419"/>
      <c r="CS211" s="6">
        <v>0</v>
      </c>
      <c r="CT211" s="5"/>
      <c r="CU211" s="20"/>
      <c r="CV211" s="315"/>
      <c r="CW211" s="419"/>
      <c r="CX211" s="6">
        <v>0</v>
      </c>
      <c r="CY211" s="5"/>
      <c r="CZ211" s="20"/>
      <c r="DA211" s="315"/>
      <c r="DB211" s="419"/>
      <c r="DC211" s="6">
        <v>0</v>
      </c>
      <c r="DD211" s="5"/>
      <c r="DE211" s="20"/>
      <c r="DF211" s="315"/>
      <c r="DG211" s="419"/>
      <c r="DH211" s="6">
        <v>0</v>
      </c>
      <c r="DI211" s="5"/>
      <c r="DJ211" s="20"/>
      <c r="DK211" s="315"/>
      <c r="DL211" s="419"/>
      <c r="DM211" s="6">
        <v>0</v>
      </c>
      <c r="DN211" s="5"/>
      <c r="DO211" s="20"/>
      <c r="DP211" s="315"/>
      <c r="DQ211" s="419"/>
      <c r="DR211" s="6">
        <v>0</v>
      </c>
      <c r="DS211" s="5"/>
      <c r="DT211" s="20"/>
      <c r="DU211" s="315"/>
      <c r="DV211" s="419"/>
      <c r="DW211" s="6">
        <v>0</v>
      </c>
      <c r="DX211" s="5"/>
      <c r="DY211" s="20"/>
      <c r="DZ211" s="315"/>
      <c r="EA211" s="419"/>
      <c r="EB211" s="6">
        <v>0</v>
      </c>
      <c r="EC211" s="5"/>
      <c r="ED211" s="20"/>
      <c r="EE211" s="315"/>
      <c r="EF211" s="419"/>
      <c r="EG211" s="6">
        <v>0</v>
      </c>
      <c r="EH211" s="5"/>
      <c r="EI211" s="20"/>
      <c r="EJ211" s="315"/>
      <c r="EK211" s="419"/>
      <c r="EL211" s="6">
        <v>0</v>
      </c>
      <c r="EM211" s="5"/>
      <c r="EN211" s="20"/>
      <c r="EO211" s="151"/>
    </row>
    <row r="212" spans="4:145" x14ac:dyDescent="0.3">
      <c r="D212" s="151"/>
      <c r="E212" s="402"/>
      <c r="G212" s="20"/>
      <c r="H212" s="20"/>
      <c r="I212" s="20"/>
      <c r="J212" s="315"/>
      <c r="L212" s="20"/>
      <c r="M212" s="20"/>
      <c r="N212" s="20"/>
      <c r="O212" s="315"/>
      <c r="Q212" s="20"/>
      <c r="R212" s="20"/>
      <c r="S212" s="20"/>
      <c r="T212" s="315"/>
      <c r="V212" s="20"/>
      <c r="W212" s="20"/>
      <c r="X212" s="20"/>
      <c r="Y212" s="315"/>
      <c r="AA212" s="20"/>
      <c r="AB212" s="20"/>
      <c r="AC212" s="20"/>
      <c r="AD212" s="315"/>
      <c r="AF212" s="20"/>
      <c r="AG212" s="20"/>
      <c r="AH212" s="20"/>
      <c r="AI212" s="315"/>
      <c r="AK212" s="20"/>
      <c r="AL212" s="20"/>
      <c r="AM212" s="20"/>
      <c r="AN212" s="315"/>
      <c r="AP212" s="20"/>
      <c r="AQ212" s="20"/>
      <c r="AR212" s="20"/>
      <c r="AS212" s="315"/>
      <c r="AU212" s="20"/>
      <c r="AV212" s="20"/>
      <c r="AW212" s="20"/>
      <c r="AX212" s="315"/>
      <c r="AZ212" s="20"/>
      <c r="BA212" s="20"/>
      <c r="BB212" s="20"/>
      <c r="BC212" s="315"/>
      <c r="BE212" s="20"/>
      <c r="BF212" s="20"/>
      <c r="BG212" s="20"/>
      <c r="BH212" s="315"/>
      <c r="BJ212" s="20"/>
      <c r="BK212" s="20"/>
      <c r="BL212" s="20"/>
      <c r="BM212" s="315"/>
      <c r="BO212" s="20"/>
      <c r="BP212" s="20"/>
      <c r="BQ212" s="20"/>
      <c r="BR212" s="315"/>
      <c r="BT212" s="20"/>
      <c r="BU212" s="20"/>
      <c r="BV212" s="20"/>
      <c r="BW212" s="315"/>
      <c r="BY212" s="20"/>
      <c r="BZ212" s="20"/>
      <c r="CA212" s="20"/>
      <c r="CB212" s="315"/>
      <c r="CD212" s="20"/>
      <c r="CE212" s="20"/>
      <c r="CF212" s="20"/>
      <c r="CG212" s="315"/>
      <c r="CI212" s="20"/>
      <c r="CJ212" s="20"/>
      <c r="CK212" s="20"/>
      <c r="CL212" s="315"/>
      <c r="CN212" s="20"/>
      <c r="CO212" s="20"/>
      <c r="CP212" s="20"/>
      <c r="CQ212" s="315"/>
      <c r="CS212" s="20"/>
      <c r="CT212" s="20"/>
      <c r="CU212" s="20"/>
      <c r="CV212" s="315"/>
      <c r="CX212" s="20"/>
      <c r="CY212" s="20"/>
      <c r="CZ212" s="20"/>
      <c r="DA212" s="315"/>
      <c r="DC212" s="20"/>
      <c r="DD212" s="20"/>
      <c r="DE212" s="20"/>
      <c r="DF212" s="315"/>
      <c r="DH212" s="20"/>
      <c r="DI212" s="20"/>
      <c r="DJ212" s="20"/>
      <c r="DK212" s="315"/>
      <c r="DM212" s="20"/>
      <c r="DN212" s="20"/>
      <c r="DO212" s="20"/>
      <c r="DP212" s="315"/>
      <c r="DR212" s="20"/>
      <c r="DS212" s="20"/>
      <c r="DT212" s="20"/>
      <c r="DU212" s="315"/>
      <c r="DW212" s="20"/>
      <c r="DX212" s="20"/>
      <c r="DY212" s="20"/>
      <c r="DZ212" s="315"/>
      <c r="EB212" s="20"/>
      <c r="EC212" s="20"/>
      <c r="ED212" s="20"/>
      <c r="EE212" s="315"/>
      <c r="EG212" s="20"/>
      <c r="EH212" s="20"/>
      <c r="EI212" s="20"/>
      <c r="EJ212" s="315"/>
      <c r="EL212" s="20"/>
      <c r="EM212" s="20"/>
      <c r="EN212" s="20"/>
      <c r="EO212" s="151"/>
    </row>
    <row r="213" spans="4:145" x14ac:dyDescent="0.3">
      <c r="D213" s="151" t="s">
        <v>550</v>
      </c>
      <c r="E213" s="402"/>
      <c r="G213" s="20">
        <v>13622</v>
      </c>
      <c r="H213" s="20"/>
      <c r="I213" s="20"/>
      <c r="J213" s="315"/>
      <c r="K213" s="20"/>
      <c r="L213" s="20">
        <v>0</v>
      </c>
      <c r="M213" s="20"/>
      <c r="N213" s="20"/>
      <c r="O213" s="315"/>
      <c r="P213" s="20"/>
      <c r="Q213" s="20">
        <v>0</v>
      </c>
      <c r="R213" s="20"/>
      <c r="S213" s="20"/>
      <c r="T213" s="315"/>
      <c r="U213" s="20"/>
      <c r="V213" s="20">
        <v>0</v>
      </c>
      <c r="W213" s="20"/>
      <c r="X213" s="20"/>
      <c r="Y213" s="315"/>
      <c r="Z213" s="20"/>
      <c r="AA213" s="20">
        <v>0</v>
      </c>
      <c r="AB213" s="20"/>
      <c r="AC213" s="20"/>
      <c r="AD213" s="315"/>
      <c r="AE213" s="20"/>
      <c r="AF213" s="20">
        <v>0</v>
      </c>
      <c r="AG213" s="20"/>
      <c r="AH213" s="20"/>
      <c r="AI213" s="315"/>
      <c r="AJ213" s="20"/>
      <c r="AK213" s="20">
        <v>0</v>
      </c>
      <c r="AL213" s="20"/>
      <c r="AM213" s="20"/>
      <c r="AN213" s="315"/>
      <c r="AO213" s="20"/>
      <c r="AP213" s="20">
        <v>0</v>
      </c>
      <c r="AQ213" s="20"/>
      <c r="AR213" s="20"/>
      <c r="AS213" s="315"/>
      <c r="AT213" s="20"/>
      <c r="AU213" s="20">
        <v>0</v>
      </c>
      <c r="AV213" s="20"/>
      <c r="AW213" s="20"/>
      <c r="AX213" s="315"/>
      <c r="AY213" s="20"/>
      <c r="AZ213" s="20">
        <v>0</v>
      </c>
      <c r="BA213" s="20"/>
      <c r="BB213" s="20"/>
      <c r="BC213" s="315"/>
      <c r="BD213" s="20"/>
      <c r="BE213" s="20">
        <v>0</v>
      </c>
      <c r="BF213" s="20"/>
      <c r="BG213" s="20"/>
      <c r="BH213" s="315"/>
      <c r="BI213" s="20"/>
      <c r="BJ213" s="20">
        <v>0</v>
      </c>
      <c r="BK213" s="20"/>
      <c r="BL213" s="20"/>
      <c r="BM213" s="315"/>
      <c r="BN213" s="20"/>
      <c r="BO213" s="20">
        <v>0</v>
      </c>
      <c r="BP213" s="20"/>
      <c r="BQ213" s="20"/>
      <c r="BR213" s="315"/>
      <c r="BS213" s="20"/>
      <c r="BT213" s="20">
        <v>0</v>
      </c>
      <c r="BU213" s="20"/>
      <c r="BV213" s="20"/>
      <c r="BW213" s="315"/>
      <c r="BX213" s="20"/>
      <c r="BY213" s="20">
        <v>0</v>
      </c>
      <c r="BZ213" s="20"/>
      <c r="CA213" s="20"/>
      <c r="CB213" s="315"/>
      <c r="CC213" s="20"/>
      <c r="CD213" s="20">
        <v>0</v>
      </c>
      <c r="CE213" s="20"/>
      <c r="CF213" s="20"/>
      <c r="CG213" s="315"/>
      <c r="CH213" s="20"/>
      <c r="CI213" s="20">
        <v>0</v>
      </c>
      <c r="CJ213" s="20"/>
      <c r="CK213" s="20"/>
      <c r="CL213" s="315"/>
      <c r="CM213" s="20"/>
      <c r="CN213" s="20">
        <v>0</v>
      </c>
      <c r="CO213" s="20"/>
      <c r="CP213" s="20"/>
      <c r="CQ213" s="315"/>
      <c r="CR213" s="20"/>
      <c r="CS213" s="20">
        <v>0</v>
      </c>
      <c r="CT213" s="20"/>
      <c r="CU213" s="20"/>
      <c r="CV213" s="315"/>
      <c r="CW213" s="20"/>
      <c r="CX213" s="20">
        <v>0</v>
      </c>
      <c r="CY213" s="20"/>
      <c r="CZ213" s="20"/>
      <c r="DA213" s="315"/>
      <c r="DB213" s="20"/>
      <c r="DC213" s="20">
        <v>0</v>
      </c>
      <c r="DD213" s="20"/>
      <c r="DE213" s="20"/>
      <c r="DF213" s="315"/>
      <c r="DG213" s="20"/>
      <c r="DH213" s="20">
        <v>0</v>
      </c>
      <c r="DI213" s="20"/>
      <c r="DJ213" s="20"/>
      <c r="DK213" s="315"/>
      <c r="DL213" s="20"/>
      <c r="DM213" s="20">
        <v>0</v>
      </c>
      <c r="DN213" s="20"/>
      <c r="DO213" s="20"/>
      <c r="DP213" s="315"/>
      <c r="DQ213" s="20"/>
      <c r="DR213" s="20">
        <v>0</v>
      </c>
      <c r="DS213" s="20"/>
      <c r="DT213" s="20"/>
      <c r="DU213" s="315"/>
      <c r="DV213" s="20"/>
      <c r="DW213" s="20">
        <v>0</v>
      </c>
      <c r="DX213" s="20"/>
      <c r="DY213" s="20"/>
      <c r="DZ213" s="315"/>
      <c r="EA213" s="20"/>
      <c r="EB213" s="20">
        <v>0</v>
      </c>
      <c r="EC213" s="20"/>
      <c r="ED213" s="20"/>
      <c r="EE213" s="315"/>
      <c r="EF213" s="20"/>
      <c r="EG213" s="20">
        <v>0</v>
      </c>
      <c r="EH213" s="20"/>
      <c r="EI213" s="20"/>
      <c r="EJ213" s="315"/>
      <c r="EK213" s="20"/>
      <c r="EL213" s="20">
        <v>0</v>
      </c>
      <c r="EM213" s="20"/>
      <c r="EN213" s="20"/>
      <c r="EO213" s="151"/>
    </row>
    <row r="214" spans="4:145" x14ac:dyDescent="0.3">
      <c r="D214" s="151" t="s">
        <v>579</v>
      </c>
      <c r="E214" s="402"/>
      <c r="F214" s="406"/>
      <c r="G214" s="474">
        <v>6531</v>
      </c>
      <c r="H214" s="475"/>
      <c r="I214" s="20"/>
      <c r="J214" s="315"/>
      <c r="K214" s="406"/>
      <c r="L214" s="474">
        <v>0</v>
      </c>
      <c r="M214" s="475"/>
      <c r="N214" s="20"/>
      <c r="O214" s="315"/>
      <c r="P214" s="406"/>
      <c r="Q214" s="474">
        <v>0</v>
      </c>
      <c r="R214" s="475"/>
      <c r="S214" s="20"/>
      <c r="T214" s="315"/>
      <c r="U214" s="406"/>
      <c r="V214" s="474">
        <v>0</v>
      </c>
      <c r="W214" s="475"/>
      <c r="X214" s="20"/>
      <c r="Y214" s="315"/>
      <c r="Z214" s="406"/>
      <c r="AA214" s="474">
        <v>0</v>
      </c>
      <c r="AB214" s="475"/>
      <c r="AC214" s="20"/>
      <c r="AD214" s="315"/>
      <c r="AE214" s="406"/>
      <c r="AF214" s="474">
        <v>0</v>
      </c>
      <c r="AG214" s="475"/>
      <c r="AH214" s="20"/>
      <c r="AI214" s="315"/>
      <c r="AJ214" s="406"/>
      <c r="AK214" s="474">
        <v>0</v>
      </c>
      <c r="AL214" s="475"/>
      <c r="AM214" s="20"/>
      <c r="AN214" s="315"/>
      <c r="AO214" s="406"/>
      <c r="AP214" s="474">
        <v>0</v>
      </c>
      <c r="AQ214" s="475"/>
      <c r="AR214" s="20"/>
      <c r="AS214" s="315"/>
      <c r="AT214" s="406"/>
      <c r="AU214" s="474">
        <v>0</v>
      </c>
      <c r="AV214" s="475"/>
      <c r="AW214" s="20"/>
      <c r="AX214" s="315"/>
      <c r="AY214" s="406"/>
      <c r="AZ214" s="474">
        <v>0</v>
      </c>
      <c r="BA214" s="475"/>
      <c r="BB214" s="20"/>
      <c r="BC214" s="315"/>
      <c r="BD214" s="406"/>
      <c r="BE214" s="474">
        <v>0</v>
      </c>
      <c r="BF214" s="475"/>
      <c r="BG214" s="20"/>
      <c r="BH214" s="315"/>
      <c r="BI214" s="406"/>
      <c r="BJ214" s="474">
        <v>0</v>
      </c>
      <c r="BK214" s="475"/>
      <c r="BL214" s="20"/>
      <c r="BM214" s="315"/>
      <c r="BN214" s="406"/>
      <c r="BO214" s="474">
        <v>0</v>
      </c>
      <c r="BP214" s="475"/>
      <c r="BQ214" s="20"/>
      <c r="BR214" s="315"/>
      <c r="BS214" s="406"/>
      <c r="BT214" s="474">
        <v>0</v>
      </c>
      <c r="BU214" s="475"/>
      <c r="BV214" s="20"/>
      <c r="BW214" s="315"/>
      <c r="BX214" s="406"/>
      <c r="BY214" s="474">
        <v>0</v>
      </c>
      <c r="BZ214" s="475"/>
      <c r="CA214" s="20"/>
      <c r="CB214" s="315"/>
      <c r="CC214" s="406"/>
      <c r="CD214" s="474">
        <v>0</v>
      </c>
      <c r="CE214" s="475"/>
      <c r="CF214" s="20"/>
      <c r="CG214" s="315"/>
      <c r="CH214" s="406"/>
      <c r="CI214" s="474">
        <v>0</v>
      </c>
      <c r="CJ214" s="475"/>
      <c r="CK214" s="20"/>
      <c r="CL214" s="315"/>
      <c r="CM214" s="406"/>
      <c r="CN214" s="474">
        <v>0</v>
      </c>
      <c r="CO214" s="475"/>
      <c r="CP214" s="20"/>
      <c r="CQ214" s="315"/>
      <c r="CR214" s="406"/>
      <c r="CS214" s="474">
        <v>0</v>
      </c>
      <c r="CT214" s="475"/>
      <c r="CU214" s="20"/>
      <c r="CV214" s="315"/>
      <c r="CW214" s="406"/>
      <c r="CX214" s="474">
        <v>0</v>
      </c>
      <c r="CY214" s="475"/>
      <c r="CZ214" s="20"/>
      <c r="DA214" s="315"/>
      <c r="DB214" s="406"/>
      <c r="DC214" s="474">
        <v>0</v>
      </c>
      <c r="DD214" s="475"/>
      <c r="DE214" s="20"/>
      <c r="DF214" s="315"/>
      <c r="DG214" s="406"/>
      <c r="DH214" s="474">
        <v>0</v>
      </c>
      <c r="DI214" s="475"/>
      <c r="DJ214" s="20"/>
      <c r="DK214" s="315"/>
      <c r="DL214" s="406"/>
      <c r="DM214" s="474">
        <v>0</v>
      </c>
      <c r="DN214" s="475"/>
      <c r="DO214" s="20"/>
      <c r="DP214" s="315"/>
      <c r="DQ214" s="406"/>
      <c r="DR214" s="474">
        <v>0</v>
      </c>
      <c r="DS214" s="475"/>
      <c r="DT214" s="20"/>
      <c r="DU214" s="315"/>
      <c r="DV214" s="406"/>
      <c r="DW214" s="474">
        <v>0</v>
      </c>
      <c r="DX214" s="475"/>
      <c r="DY214" s="20"/>
      <c r="DZ214" s="315"/>
      <c r="EA214" s="406"/>
      <c r="EB214" s="474">
        <v>0</v>
      </c>
      <c r="EC214" s="475"/>
      <c r="ED214" s="20"/>
      <c r="EE214" s="315"/>
      <c r="EF214" s="406"/>
      <c r="EG214" s="474">
        <v>0</v>
      </c>
      <c r="EH214" s="475"/>
      <c r="EI214" s="20"/>
      <c r="EJ214" s="315"/>
      <c r="EK214" s="406"/>
      <c r="EL214" s="474">
        <v>0</v>
      </c>
      <c r="EM214" s="475"/>
      <c r="EN214" s="20"/>
      <c r="EO214" s="151"/>
    </row>
    <row r="215" spans="4:145" x14ac:dyDescent="0.3">
      <c r="D215" s="151" t="s">
        <v>580</v>
      </c>
      <c r="E215" s="402"/>
      <c r="F215" s="419"/>
      <c r="G215" s="6">
        <v>7091</v>
      </c>
      <c r="H215" s="5"/>
      <c r="I215" s="20"/>
      <c r="J215" s="315"/>
      <c r="K215" s="419"/>
      <c r="L215" s="6">
        <v>0</v>
      </c>
      <c r="M215" s="5"/>
      <c r="N215" s="20"/>
      <c r="O215" s="315"/>
      <c r="P215" s="419"/>
      <c r="Q215" s="6">
        <v>0</v>
      </c>
      <c r="R215" s="5"/>
      <c r="S215" s="20"/>
      <c r="T215" s="315"/>
      <c r="U215" s="419"/>
      <c r="V215" s="6">
        <v>0</v>
      </c>
      <c r="W215" s="5"/>
      <c r="X215" s="20"/>
      <c r="Y215" s="315"/>
      <c r="Z215" s="419"/>
      <c r="AA215" s="6">
        <v>0</v>
      </c>
      <c r="AB215" s="5"/>
      <c r="AC215" s="20"/>
      <c r="AD215" s="315"/>
      <c r="AE215" s="419"/>
      <c r="AF215" s="6">
        <v>0</v>
      </c>
      <c r="AG215" s="5"/>
      <c r="AH215" s="20"/>
      <c r="AI215" s="315"/>
      <c r="AJ215" s="419"/>
      <c r="AK215" s="6">
        <v>0</v>
      </c>
      <c r="AL215" s="5"/>
      <c r="AM215" s="20"/>
      <c r="AN215" s="315"/>
      <c r="AO215" s="419"/>
      <c r="AP215" s="6">
        <v>0</v>
      </c>
      <c r="AQ215" s="5"/>
      <c r="AR215" s="20"/>
      <c r="AS215" s="315"/>
      <c r="AT215" s="419"/>
      <c r="AU215" s="6">
        <v>0</v>
      </c>
      <c r="AV215" s="5"/>
      <c r="AW215" s="20"/>
      <c r="AX215" s="315"/>
      <c r="AY215" s="419"/>
      <c r="AZ215" s="6">
        <v>0</v>
      </c>
      <c r="BA215" s="5"/>
      <c r="BB215" s="20"/>
      <c r="BC215" s="315"/>
      <c r="BD215" s="419"/>
      <c r="BE215" s="6">
        <v>0</v>
      </c>
      <c r="BF215" s="5"/>
      <c r="BG215" s="20"/>
      <c r="BH215" s="315"/>
      <c r="BI215" s="419"/>
      <c r="BJ215" s="6">
        <v>0</v>
      </c>
      <c r="BK215" s="5"/>
      <c r="BL215" s="20"/>
      <c r="BM215" s="315"/>
      <c r="BN215" s="419"/>
      <c r="BO215" s="6">
        <v>0</v>
      </c>
      <c r="BP215" s="5"/>
      <c r="BQ215" s="20"/>
      <c r="BR215" s="315"/>
      <c r="BS215" s="419"/>
      <c r="BT215" s="6">
        <v>0</v>
      </c>
      <c r="BU215" s="5"/>
      <c r="BV215" s="20"/>
      <c r="BW215" s="315"/>
      <c r="BX215" s="419"/>
      <c r="BY215" s="6">
        <v>0</v>
      </c>
      <c r="BZ215" s="5"/>
      <c r="CA215" s="20"/>
      <c r="CB215" s="315"/>
      <c r="CC215" s="419"/>
      <c r="CD215" s="6">
        <v>0</v>
      </c>
      <c r="CE215" s="5"/>
      <c r="CF215" s="20"/>
      <c r="CG215" s="315"/>
      <c r="CH215" s="419"/>
      <c r="CI215" s="6">
        <v>0</v>
      </c>
      <c r="CJ215" s="5"/>
      <c r="CK215" s="20"/>
      <c r="CL215" s="315"/>
      <c r="CM215" s="419"/>
      <c r="CN215" s="6">
        <v>0</v>
      </c>
      <c r="CO215" s="5"/>
      <c r="CP215" s="20"/>
      <c r="CQ215" s="315"/>
      <c r="CR215" s="419"/>
      <c r="CS215" s="6">
        <v>0</v>
      </c>
      <c r="CT215" s="5"/>
      <c r="CU215" s="20"/>
      <c r="CV215" s="315"/>
      <c r="CW215" s="419"/>
      <c r="CX215" s="6">
        <v>0</v>
      </c>
      <c r="CY215" s="5"/>
      <c r="CZ215" s="20"/>
      <c r="DA215" s="315"/>
      <c r="DB215" s="419"/>
      <c r="DC215" s="6">
        <v>0</v>
      </c>
      <c r="DD215" s="5"/>
      <c r="DE215" s="20"/>
      <c r="DF215" s="315"/>
      <c r="DG215" s="419"/>
      <c r="DH215" s="6">
        <v>0</v>
      </c>
      <c r="DI215" s="5"/>
      <c r="DJ215" s="20"/>
      <c r="DK215" s="315"/>
      <c r="DL215" s="419"/>
      <c r="DM215" s="6">
        <v>0</v>
      </c>
      <c r="DN215" s="5"/>
      <c r="DO215" s="20"/>
      <c r="DP215" s="315"/>
      <c r="DQ215" s="419"/>
      <c r="DR215" s="6">
        <v>0</v>
      </c>
      <c r="DS215" s="5"/>
      <c r="DT215" s="20"/>
      <c r="DU215" s="315"/>
      <c r="DV215" s="419"/>
      <c r="DW215" s="6">
        <v>0</v>
      </c>
      <c r="DX215" s="5"/>
      <c r="DY215" s="20"/>
      <c r="DZ215" s="315"/>
      <c r="EA215" s="419"/>
      <c r="EB215" s="6">
        <v>0</v>
      </c>
      <c r="EC215" s="5"/>
      <c r="ED215" s="20"/>
      <c r="EE215" s="315"/>
      <c r="EF215" s="419"/>
      <c r="EG215" s="6">
        <v>0</v>
      </c>
      <c r="EH215" s="5"/>
      <c r="EI215" s="20"/>
      <c r="EJ215" s="315"/>
      <c r="EK215" s="419"/>
      <c r="EL215" s="6">
        <v>0</v>
      </c>
      <c r="EM215" s="5"/>
      <c r="EN215" s="20"/>
      <c r="EO215" s="151"/>
    </row>
    <row r="216" spans="4:145" ht="12.75" customHeight="1" x14ac:dyDescent="0.3">
      <c r="D216" s="151"/>
      <c r="E216" s="402"/>
      <c r="G216" s="20"/>
      <c r="H216" s="20"/>
      <c r="I216" s="20"/>
      <c r="J216" s="315"/>
      <c r="K216" s="20"/>
      <c r="L216" s="20"/>
      <c r="M216" s="20"/>
      <c r="N216" s="20"/>
      <c r="O216" s="315"/>
      <c r="P216" s="20"/>
      <c r="Q216" s="20"/>
      <c r="R216" s="20"/>
      <c r="S216" s="20"/>
      <c r="T216" s="315"/>
      <c r="U216" s="20"/>
      <c r="V216" s="20"/>
      <c r="W216" s="20"/>
      <c r="X216" s="20"/>
      <c r="Y216" s="315"/>
      <c r="Z216" s="20"/>
      <c r="AA216" s="20"/>
      <c r="AB216" s="20"/>
      <c r="AC216" s="20"/>
      <c r="AD216" s="315"/>
      <c r="AE216" s="20"/>
      <c r="AF216" s="20"/>
      <c r="AG216" s="20"/>
      <c r="AH216" s="20"/>
      <c r="AI216" s="315"/>
      <c r="AJ216" s="20"/>
      <c r="AK216" s="20"/>
      <c r="AL216" s="20"/>
      <c r="AM216" s="20"/>
      <c r="AN216" s="315"/>
      <c r="AO216" s="20"/>
      <c r="AP216" s="20"/>
      <c r="AQ216" s="20"/>
      <c r="AR216" s="20"/>
      <c r="AS216" s="315"/>
      <c r="AT216" s="20"/>
      <c r="AU216" s="20"/>
      <c r="AV216" s="20"/>
      <c r="AW216" s="20"/>
      <c r="AX216" s="315"/>
      <c r="AY216" s="20"/>
      <c r="AZ216" s="20"/>
      <c r="BA216" s="20"/>
      <c r="BB216" s="20"/>
      <c r="BC216" s="315"/>
      <c r="BD216" s="20"/>
      <c r="BE216" s="20"/>
      <c r="BF216" s="20"/>
      <c r="BG216" s="20"/>
      <c r="BH216" s="315"/>
      <c r="BI216" s="20"/>
      <c r="BJ216" s="20"/>
      <c r="BK216" s="20"/>
      <c r="BL216" s="20"/>
      <c r="BM216" s="315"/>
      <c r="BN216" s="20"/>
      <c r="BO216" s="20"/>
      <c r="BP216" s="20"/>
      <c r="BQ216" s="20"/>
      <c r="BR216" s="315"/>
      <c r="BS216" s="20"/>
      <c r="BT216" s="20"/>
      <c r="BU216" s="20"/>
      <c r="BV216" s="20"/>
      <c r="BW216" s="315"/>
      <c r="BX216" s="20"/>
      <c r="BY216" s="20"/>
      <c r="BZ216" s="20"/>
      <c r="CA216" s="20"/>
      <c r="CB216" s="315"/>
      <c r="CC216" s="20"/>
      <c r="CD216" s="20"/>
      <c r="CE216" s="20"/>
      <c r="CF216" s="20"/>
      <c r="CG216" s="315"/>
      <c r="CH216" s="20"/>
      <c r="CI216" s="20"/>
      <c r="CJ216" s="20"/>
      <c r="CK216" s="20"/>
      <c r="CL216" s="315"/>
      <c r="CM216" s="20"/>
      <c r="CN216" s="20"/>
      <c r="CO216" s="20"/>
      <c r="CP216" s="20"/>
      <c r="CQ216" s="315"/>
      <c r="CR216" s="20"/>
      <c r="CS216" s="20"/>
      <c r="CT216" s="20"/>
      <c r="CU216" s="20"/>
      <c r="CV216" s="315"/>
      <c r="CW216" s="20"/>
      <c r="CX216" s="20"/>
      <c r="CY216" s="20"/>
      <c r="CZ216" s="20"/>
      <c r="DA216" s="315"/>
      <c r="DB216" s="20"/>
      <c r="DC216" s="20"/>
      <c r="DD216" s="20"/>
      <c r="DE216" s="20"/>
      <c r="DF216" s="315"/>
      <c r="DG216" s="20"/>
      <c r="DH216" s="20"/>
      <c r="DI216" s="20"/>
      <c r="DJ216" s="20"/>
      <c r="DK216" s="315"/>
      <c r="DL216" s="20"/>
      <c r="DM216" s="20"/>
      <c r="DN216" s="20"/>
      <c r="DO216" s="20"/>
      <c r="DP216" s="315"/>
      <c r="DQ216" s="20"/>
      <c r="DR216" s="20"/>
      <c r="DS216" s="20"/>
      <c r="DT216" s="20"/>
      <c r="DU216" s="315"/>
      <c r="DV216" s="20"/>
      <c r="DW216" s="20"/>
      <c r="DX216" s="20"/>
      <c r="DY216" s="20"/>
      <c r="DZ216" s="315"/>
      <c r="EA216" s="20"/>
      <c r="EB216" s="20"/>
      <c r="EC216" s="20"/>
      <c r="ED216" s="20"/>
      <c r="EE216" s="315"/>
      <c r="EF216" s="20"/>
      <c r="EG216" s="20"/>
      <c r="EH216" s="20"/>
      <c r="EI216" s="20"/>
      <c r="EJ216" s="315"/>
      <c r="EK216" s="20"/>
      <c r="EL216" s="20"/>
      <c r="EM216" s="20"/>
      <c r="EN216" s="20"/>
      <c r="EO216" s="151"/>
    </row>
    <row r="217" spans="4:145" ht="12.75" customHeight="1" x14ac:dyDescent="0.3">
      <c r="D217" s="151" t="s">
        <v>553</v>
      </c>
      <c r="E217" s="402"/>
      <c r="G217" s="20">
        <v>265909</v>
      </c>
      <c r="H217" s="20"/>
      <c r="I217" s="20"/>
      <c r="J217" s="315"/>
      <c r="K217" s="20"/>
      <c r="L217" s="20">
        <v>0</v>
      </c>
      <c r="M217" s="20"/>
      <c r="N217" s="20"/>
      <c r="O217" s="315"/>
      <c r="P217" s="20"/>
      <c r="Q217" s="20">
        <v>0</v>
      </c>
      <c r="R217" s="20"/>
      <c r="S217" s="20"/>
      <c r="T217" s="315"/>
      <c r="U217" s="20"/>
      <c r="V217" s="20">
        <v>0</v>
      </c>
      <c r="W217" s="20"/>
      <c r="X217" s="20"/>
      <c r="Y217" s="315"/>
      <c r="Z217" s="20"/>
      <c r="AA217" s="20">
        <v>0</v>
      </c>
      <c r="AB217" s="20"/>
      <c r="AC217" s="20"/>
      <c r="AD217" s="315"/>
      <c r="AE217" s="20"/>
      <c r="AF217" s="20">
        <v>0</v>
      </c>
      <c r="AG217" s="20"/>
      <c r="AH217" s="20"/>
      <c r="AI217" s="315"/>
      <c r="AJ217" s="20"/>
      <c r="AK217" s="20">
        <v>0</v>
      </c>
      <c r="AL217" s="20"/>
      <c r="AM217" s="20"/>
      <c r="AN217" s="315"/>
      <c r="AO217" s="20"/>
      <c r="AP217" s="20">
        <v>0</v>
      </c>
      <c r="AQ217" s="20"/>
      <c r="AR217" s="20"/>
      <c r="AS217" s="315"/>
      <c r="AT217" s="20"/>
      <c r="AU217" s="20">
        <v>0</v>
      </c>
      <c r="AV217" s="20"/>
      <c r="AW217" s="20"/>
      <c r="AX217" s="315"/>
      <c r="AY217" s="20"/>
      <c r="AZ217" s="20">
        <v>0</v>
      </c>
      <c r="BA217" s="20"/>
      <c r="BB217" s="20"/>
      <c r="BC217" s="315"/>
      <c r="BD217" s="20"/>
      <c r="BE217" s="20">
        <v>0</v>
      </c>
      <c r="BF217" s="20"/>
      <c r="BG217" s="20"/>
      <c r="BH217" s="315"/>
      <c r="BI217" s="20"/>
      <c r="BJ217" s="20">
        <v>0</v>
      </c>
      <c r="BK217" s="20"/>
      <c r="BL217" s="20"/>
      <c r="BM217" s="315"/>
      <c r="BN217" s="20"/>
      <c r="BO217" s="20">
        <v>0</v>
      </c>
      <c r="BP217" s="20"/>
      <c r="BQ217" s="20"/>
      <c r="BR217" s="315"/>
      <c r="BS217" s="20"/>
      <c r="BT217" s="20">
        <v>0</v>
      </c>
      <c r="BU217" s="20"/>
      <c r="BV217" s="20"/>
      <c r="BW217" s="315"/>
      <c r="BX217" s="20"/>
      <c r="BY217" s="20">
        <v>0</v>
      </c>
      <c r="BZ217" s="20"/>
      <c r="CA217" s="20"/>
      <c r="CB217" s="315"/>
      <c r="CC217" s="20"/>
      <c r="CD217" s="20">
        <v>0</v>
      </c>
      <c r="CE217" s="20"/>
      <c r="CF217" s="20"/>
      <c r="CG217" s="315"/>
      <c r="CH217" s="20"/>
      <c r="CI217" s="20">
        <v>0</v>
      </c>
      <c r="CJ217" s="20"/>
      <c r="CK217" s="20"/>
      <c r="CL217" s="315"/>
      <c r="CM217" s="20"/>
      <c r="CN217" s="20">
        <v>0</v>
      </c>
      <c r="CO217" s="20"/>
      <c r="CP217" s="20"/>
      <c r="CQ217" s="315"/>
      <c r="CR217" s="20"/>
      <c r="CS217" s="20">
        <v>0</v>
      </c>
      <c r="CT217" s="20"/>
      <c r="CU217" s="20"/>
      <c r="CV217" s="315"/>
      <c r="CW217" s="20"/>
      <c r="CX217" s="20">
        <v>0</v>
      </c>
      <c r="CY217" s="20"/>
      <c r="CZ217" s="20"/>
      <c r="DA217" s="315"/>
      <c r="DB217" s="20"/>
      <c r="DC217" s="20">
        <v>0</v>
      </c>
      <c r="DD217" s="20"/>
      <c r="DE217" s="20"/>
      <c r="DF217" s="315"/>
      <c r="DG217" s="20"/>
      <c r="DH217" s="20">
        <v>0</v>
      </c>
      <c r="DI217" s="20"/>
      <c r="DJ217" s="20"/>
      <c r="DK217" s="315"/>
      <c r="DL217" s="20"/>
      <c r="DM217" s="20">
        <v>0</v>
      </c>
      <c r="DN217" s="20"/>
      <c r="DO217" s="20"/>
      <c r="DP217" s="315"/>
      <c r="DQ217" s="20"/>
      <c r="DR217" s="20">
        <v>0</v>
      </c>
      <c r="DS217" s="20"/>
      <c r="DT217" s="20"/>
      <c r="DU217" s="315"/>
      <c r="DV217" s="20"/>
      <c r="DW217" s="20">
        <v>0</v>
      </c>
      <c r="DX217" s="20"/>
      <c r="DY217" s="20"/>
      <c r="DZ217" s="315"/>
      <c r="EA217" s="20"/>
      <c r="EB217" s="20">
        <v>0</v>
      </c>
      <c r="EC217" s="20"/>
      <c r="ED217" s="20"/>
      <c r="EE217" s="315"/>
      <c r="EF217" s="20"/>
      <c r="EG217" s="20">
        <v>0</v>
      </c>
      <c r="EH217" s="20"/>
      <c r="EI217" s="20"/>
      <c r="EJ217" s="315"/>
      <c r="EK217" s="20"/>
      <c r="EL217" s="20">
        <v>0</v>
      </c>
      <c r="EM217" s="20"/>
      <c r="EN217" s="20"/>
      <c r="EO217" s="151"/>
    </row>
    <row r="218" spans="4:145" ht="12.75" customHeight="1" x14ac:dyDescent="0.3">
      <c r="D218" s="151" t="s">
        <v>579</v>
      </c>
      <c r="E218" s="402"/>
      <c r="F218" s="406"/>
      <c r="G218" s="474">
        <v>275874</v>
      </c>
      <c r="H218" s="475"/>
      <c r="I218" s="20"/>
      <c r="J218" s="315"/>
      <c r="K218" s="476"/>
      <c r="L218" s="474">
        <v>0</v>
      </c>
      <c r="M218" s="475"/>
      <c r="N218" s="20"/>
      <c r="O218" s="315"/>
      <c r="P218" s="476"/>
      <c r="Q218" s="474">
        <v>0</v>
      </c>
      <c r="R218" s="475"/>
      <c r="S218" s="20"/>
      <c r="T218" s="315"/>
      <c r="U218" s="476"/>
      <c r="V218" s="474">
        <v>0</v>
      </c>
      <c r="W218" s="475"/>
      <c r="X218" s="20"/>
      <c r="Y218" s="315"/>
      <c r="Z218" s="476"/>
      <c r="AA218" s="474">
        <v>0</v>
      </c>
      <c r="AB218" s="475"/>
      <c r="AC218" s="20"/>
      <c r="AD218" s="315"/>
      <c r="AE218" s="476"/>
      <c r="AF218" s="474">
        <v>0</v>
      </c>
      <c r="AG218" s="475"/>
      <c r="AH218" s="20"/>
      <c r="AI218" s="315"/>
      <c r="AJ218" s="476"/>
      <c r="AK218" s="474">
        <v>0</v>
      </c>
      <c r="AL218" s="475"/>
      <c r="AM218" s="20"/>
      <c r="AN218" s="315"/>
      <c r="AO218" s="476"/>
      <c r="AP218" s="474">
        <v>0</v>
      </c>
      <c r="AQ218" s="475"/>
      <c r="AR218" s="20"/>
      <c r="AS218" s="315"/>
      <c r="AT218" s="476"/>
      <c r="AU218" s="474">
        <v>0</v>
      </c>
      <c r="AV218" s="475"/>
      <c r="AW218" s="20"/>
      <c r="AX218" s="315"/>
      <c r="AY218" s="476"/>
      <c r="AZ218" s="474">
        <v>0</v>
      </c>
      <c r="BA218" s="475"/>
      <c r="BB218" s="20"/>
      <c r="BC218" s="315"/>
      <c r="BD218" s="476"/>
      <c r="BE218" s="474">
        <v>0</v>
      </c>
      <c r="BF218" s="475"/>
      <c r="BG218" s="20"/>
      <c r="BH218" s="315"/>
      <c r="BI218" s="476"/>
      <c r="BJ218" s="474">
        <v>0</v>
      </c>
      <c r="BK218" s="475"/>
      <c r="BL218" s="20"/>
      <c r="BM218" s="315"/>
      <c r="BN218" s="476"/>
      <c r="BO218" s="474">
        <v>0</v>
      </c>
      <c r="BP218" s="475"/>
      <c r="BQ218" s="20"/>
      <c r="BR218" s="315"/>
      <c r="BS218" s="476"/>
      <c r="BT218" s="474">
        <v>0</v>
      </c>
      <c r="BU218" s="475"/>
      <c r="BV218" s="20"/>
      <c r="BW218" s="315"/>
      <c r="BX218" s="476"/>
      <c r="BY218" s="474">
        <v>0</v>
      </c>
      <c r="BZ218" s="475"/>
      <c r="CA218" s="20"/>
      <c r="CB218" s="315"/>
      <c r="CC218" s="476"/>
      <c r="CD218" s="474">
        <v>0</v>
      </c>
      <c r="CE218" s="475"/>
      <c r="CF218" s="20"/>
      <c r="CG218" s="315"/>
      <c r="CH218" s="476"/>
      <c r="CI218" s="474">
        <v>0</v>
      </c>
      <c r="CJ218" s="475"/>
      <c r="CK218" s="20"/>
      <c r="CL218" s="315"/>
      <c r="CM218" s="476"/>
      <c r="CN218" s="474">
        <v>0</v>
      </c>
      <c r="CO218" s="475"/>
      <c r="CP218" s="20"/>
      <c r="CQ218" s="315"/>
      <c r="CR218" s="476"/>
      <c r="CS218" s="474">
        <v>0</v>
      </c>
      <c r="CT218" s="475"/>
      <c r="CU218" s="20"/>
      <c r="CV218" s="315"/>
      <c r="CW218" s="476"/>
      <c r="CX218" s="474">
        <v>0</v>
      </c>
      <c r="CY218" s="475"/>
      <c r="CZ218" s="20"/>
      <c r="DA218" s="315"/>
      <c r="DB218" s="476"/>
      <c r="DC218" s="474">
        <v>0</v>
      </c>
      <c r="DD218" s="475"/>
      <c r="DE218" s="20"/>
      <c r="DF218" s="315"/>
      <c r="DG218" s="476"/>
      <c r="DH218" s="474">
        <v>0</v>
      </c>
      <c r="DI218" s="475"/>
      <c r="DJ218" s="20"/>
      <c r="DK218" s="315"/>
      <c r="DL218" s="476"/>
      <c r="DM218" s="474">
        <v>0</v>
      </c>
      <c r="DN218" s="475"/>
      <c r="DO218" s="20"/>
      <c r="DP218" s="315"/>
      <c r="DQ218" s="476"/>
      <c r="DR218" s="474">
        <v>0</v>
      </c>
      <c r="DS218" s="475"/>
      <c r="DT218" s="20"/>
      <c r="DU218" s="315"/>
      <c r="DV218" s="476"/>
      <c r="DW218" s="474">
        <v>0</v>
      </c>
      <c r="DX218" s="475"/>
      <c r="DY218" s="20"/>
      <c r="DZ218" s="315"/>
      <c r="EA218" s="476"/>
      <c r="EB218" s="474">
        <v>0</v>
      </c>
      <c r="EC218" s="475"/>
      <c r="ED218" s="20"/>
      <c r="EE218" s="315"/>
      <c r="EF218" s="476"/>
      <c r="EG218" s="474">
        <v>0</v>
      </c>
      <c r="EH218" s="475"/>
      <c r="EI218" s="20"/>
      <c r="EJ218" s="315"/>
      <c r="EK218" s="476"/>
      <c r="EL218" s="474">
        <v>0</v>
      </c>
      <c r="EM218" s="475"/>
      <c r="EN218" s="20"/>
      <c r="EO218" s="151"/>
    </row>
    <row r="219" spans="4:145" ht="12.75" customHeight="1" x14ac:dyDescent="0.3">
      <c r="D219" s="151" t="s">
        <v>580</v>
      </c>
      <c r="E219" s="402"/>
      <c r="F219" s="419"/>
      <c r="G219" s="6">
        <v>-9965</v>
      </c>
      <c r="H219" s="5"/>
      <c r="I219" s="20"/>
      <c r="J219" s="315"/>
      <c r="K219" s="483"/>
      <c r="L219" s="6">
        <v>0</v>
      </c>
      <c r="M219" s="5"/>
      <c r="N219" s="20"/>
      <c r="O219" s="315"/>
      <c r="P219" s="483"/>
      <c r="Q219" s="6">
        <v>0</v>
      </c>
      <c r="R219" s="5"/>
      <c r="S219" s="20"/>
      <c r="T219" s="315"/>
      <c r="U219" s="483"/>
      <c r="V219" s="6">
        <v>0</v>
      </c>
      <c r="W219" s="5"/>
      <c r="X219" s="20"/>
      <c r="Y219" s="315"/>
      <c r="Z219" s="483"/>
      <c r="AA219" s="6">
        <v>0</v>
      </c>
      <c r="AB219" s="5"/>
      <c r="AC219" s="20"/>
      <c r="AD219" s="315"/>
      <c r="AE219" s="483"/>
      <c r="AF219" s="6">
        <v>0</v>
      </c>
      <c r="AG219" s="5"/>
      <c r="AH219" s="20"/>
      <c r="AI219" s="315"/>
      <c r="AJ219" s="483"/>
      <c r="AK219" s="6">
        <v>0</v>
      </c>
      <c r="AL219" s="5"/>
      <c r="AM219" s="20"/>
      <c r="AN219" s="315"/>
      <c r="AO219" s="483"/>
      <c r="AP219" s="6">
        <v>0</v>
      </c>
      <c r="AQ219" s="5"/>
      <c r="AR219" s="20"/>
      <c r="AS219" s="315"/>
      <c r="AT219" s="483"/>
      <c r="AU219" s="6">
        <v>0</v>
      </c>
      <c r="AV219" s="5"/>
      <c r="AW219" s="20"/>
      <c r="AX219" s="315"/>
      <c r="AY219" s="483"/>
      <c r="AZ219" s="6">
        <v>0</v>
      </c>
      <c r="BA219" s="5"/>
      <c r="BB219" s="20"/>
      <c r="BC219" s="315"/>
      <c r="BD219" s="483"/>
      <c r="BE219" s="6">
        <v>0</v>
      </c>
      <c r="BF219" s="5"/>
      <c r="BG219" s="20"/>
      <c r="BH219" s="315"/>
      <c r="BI219" s="483"/>
      <c r="BJ219" s="6">
        <v>0</v>
      </c>
      <c r="BK219" s="5"/>
      <c r="BL219" s="20"/>
      <c r="BM219" s="315"/>
      <c r="BN219" s="483"/>
      <c r="BO219" s="6">
        <v>0</v>
      </c>
      <c r="BP219" s="5"/>
      <c r="BQ219" s="20"/>
      <c r="BR219" s="315"/>
      <c r="BS219" s="483"/>
      <c r="BT219" s="6">
        <v>0</v>
      </c>
      <c r="BU219" s="5"/>
      <c r="BV219" s="20"/>
      <c r="BW219" s="315"/>
      <c r="BX219" s="483"/>
      <c r="BY219" s="6">
        <v>0</v>
      </c>
      <c r="BZ219" s="5"/>
      <c r="CA219" s="20"/>
      <c r="CB219" s="315"/>
      <c r="CC219" s="483"/>
      <c r="CD219" s="6">
        <v>0</v>
      </c>
      <c r="CE219" s="5"/>
      <c r="CF219" s="20"/>
      <c r="CG219" s="315"/>
      <c r="CH219" s="483"/>
      <c r="CI219" s="6">
        <v>0</v>
      </c>
      <c r="CJ219" s="5"/>
      <c r="CK219" s="20"/>
      <c r="CL219" s="315"/>
      <c r="CM219" s="483"/>
      <c r="CN219" s="6">
        <v>0</v>
      </c>
      <c r="CO219" s="5"/>
      <c r="CP219" s="20"/>
      <c r="CQ219" s="315"/>
      <c r="CR219" s="483"/>
      <c r="CS219" s="6">
        <v>0</v>
      </c>
      <c r="CT219" s="5"/>
      <c r="CU219" s="20"/>
      <c r="CV219" s="315"/>
      <c r="CW219" s="483"/>
      <c r="CX219" s="6">
        <v>0</v>
      </c>
      <c r="CY219" s="5"/>
      <c r="CZ219" s="20"/>
      <c r="DA219" s="315"/>
      <c r="DB219" s="483"/>
      <c r="DC219" s="6">
        <v>0</v>
      </c>
      <c r="DD219" s="5"/>
      <c r="DE219" s="20"/>
      <c r="DF219" s="315"/>
      <c r="DG219" s="483"/>
      <c r="DH219" s="6">
        <v>0</v>
      </c>
      <c r="DI219" s="5"/>
      <c r="DJ219" s="20"/>
      <c r="DK219" s="315"/>
      <c r="DL219" s="483"/>
      <c r="DM219" s="6">
        <v>0</v>
      </c>
      <c r="DN219" s="5"/>
      <c r="DO219" s="20"/>
      <c r="DP219" s="315"/>
      <c r="DQ219" s="483"/>
      <c r="DR219" s="6">
        <v>0</v>
      </c>
      <c r="DS219" s="5"/>
      <c r="DT219" s="20"/>
      <c r="DU219" s="315"/>
      <c r="DV219" s="483"/>
      <c r="DW219" s="6">
        <v>0</v>
      </c>
      <c r="DX219" s="5"/>
      <c r="DY219" s="20"/>
      <c r="DZ219" s="315"/>
      <c r="EA219" s="483"/>
      <c r="EB219" s="6">
        <v>0</v>
      </c>
      <c r="EC219" s="5"/>
      <c r="ED219" s="20"/>
      <c r="EE219" s="315"/>
      <c r="EF219" s="483"/>
      <c r="EG219" s="6">
        <v>0</v>
      </c>
      <c r="EH219" s="5"/>
      <c r="EI219" s="20"/>
      <c r="EJ219" s="315"/>
      <c r="EK219" s="483"/>
      <c r="EL219" s="6">
        <v>0</v>
      </c>
      <c r="EM219" s="5"/>
      <c r="EN219" s="20"/>
      <c r="EO219" s="151"/>
    </row>
    <row r="220" spans="4:145" ht="12.75" hidden="1" customHeight="1" x14ac:dyDescent="0.3">
      <c r="D220" s="151"/>
      <c r="E220" s="402"/>
      <c r="G220" s="20"/>
      <c r="H220" s="20"/>
      <c r="I220" s="20"/>
      <c r="J220" s="315"/>
      <c r="K220" s="20"/>
      <c r="L220" s="20"/>
      <c r="M220" s="20"/>
      <c r="N220" s="20"/>
      <c r="O220" s="315"/>
      <c r="P220" s="20"/>
      <c r="Q220" s="20"/>
      <c r="R220" s="20"/>
      <c r="S220" s="20"/>
      <c r="T220" s="315"/>
      <c r="U220" s="20"/>
      <c r="V220" s="20"/>
      <c r="W220" s="20"/>
      <c r="X220" s="20"/>
      <c r="Y220" s="315"/>
      <c r="Z220" s="20"/>
      <c r="AA220" s="20"/>
      <c r="AB220" s="20"/>
      <c r="AC220" s="20"/>
      <c r="AD220" s="315"/>
      <c r="AE220" s="20"/>
      <c r="AF220" s="20"/>
      <c r="AG220" s="20"/>
      <c r="AH220" s="20"/>
      <c r="AI220" s="315"/>
      <c r="AJ220" s="20"/>
      <c r="AK220" s="20"/>
      <c r="AL220" s="20"/>
      <c r="AM220" s="20"/>
      <c r="AN220" s="315"/>
      <c r="AO220" s="20"/>
      <c r="AP220" s="20"/>
      <c r="AQ220" s="20"/>
      <c r="AR220" s="20"/>
      <c r="AS220" s="315"/>
      <c r="AT220" s="20"/>
      <c r="AU220" s="20"/>
      <c r="AV220" s="20"/>
      <c r="AW220" s="20"/>
      <c r="AX220" s="315"/>
      <c r="AY220" s="20"/>
      <c r="AZ220" s="20"/>
      <c r="BA220" s="20"/>
      <c r="BB220" s="20"/>
      <c r="BC220" s="315"/>
      <c r="BD220" s="20"/>
      <c r="BE220" s="20"/>
      <c r="BF220" s="20"/>
      <c r="BG220" s="20"/>
      <c r="BH220" s="315"/>
      <c r="BI220" s="20"/>
      <c r="BJ220" s="20"/>
      <c r="BK220" s="20"/>
      <c r="BL220" s="20"/>
      <c r="BM220" s="315"/>
      <c r="BN220" s="20"/>
      <c r="BO220" s="20"/>
      <c r="BP220" s="20"/>
      <c r="BQ220" s="20"/>
      <c r="BR220" s="315"/>
      <c r="BS220" s="20"/>
      <c r="BT220" s="20"/>
      <c r="BU220" s="20"/>
      <c r="BV220" s="20"/>
      <c r="BW220" s="315"/>
      <c r="BX220" s="20"/>
      <c r="BY220" s="20"/>
      <c r="BZ220" s="20"/>
      <c r="CA220" s="20"/>
      <c r="CB220" s="315"/>
      <c r="CC220" s="20"/>
      <c r="CD220" s="20"/>
      <c r="CE220" s="20"/>
      <c r="CF220" s="20"/>
      <c r="CG220" s="315"/>
      <c r="CH220" s="20"/>
      <c r="CI220" s="20"/>
      <c r="CJ220" s="20"/>
      <c r="CK220" s="20"/>
      <c r="CL220" s="315"/>
      <c r="CM220" s="20"/>
      <c r="CN220" s="20"/>
      <c r="CO220" s="20"/>
      <c r="CP220" s="20"/>
      <c r="CQ220" s="315"/>
      <c r="CR220" s="20"/>
      <c r="CS220" s="20"/>
      <c r="CT220" s="20"/>
      <c r="CU220" s="20"/>
      <c r="CV220" s="315"/>
      <c r="CW220" s="20"/>
      <c r="CX220" s="20"/>
      <c r="CY220" s="20"/>
      <c r="CZ220" s="20"/>
      <c r="DA220" s="315"/>
      <c r="DB220" s="20"/>
      <c r="DC220" s="20"/>
      <c r="DD220" s="20"/>
      <c r="DE220" s="20"/>
      <c r="DF220" s="315"/>
      <c r="DG220" s="20"/>
      <c r="DH220" s="20"/>
      <c r="DI220" s="20"/>
      <c r="DJ220" s="20"/>
      <c r="DK220" s="315"/>
      <c r="DL220" s="20"/>
      <c r="DM220" s="20"/>
      <c r="DN220" s="20"/>
      <c r="DO220" s="20"/>
      <c r="DP220" s="315"/>
      <c r="DQ220" s="20"/>
      <c r="DR220" s="20"/>
      <c r="DS220" s="20"/>
      <c r="DT220" s="20"/>
      <c r="DU220" s="315"/>
      <c r="DV220" s="20"/>
      <c r="DW220" s="20"/>
      <c r="DX220" s="20"/>
      <c r="DY220" s="20"/>
      <c r="DZ220" s="315"/>
      <c r="EA220" s="20"/>
      <c r="EB220" s="20"/>
      <c r="EC220" s="20"/>
      <c r="ED220" s="20"/>
      <c r="EE220" s="315"/>
      <c r="EF220" s="20"/>
      <c r="EG220" s="20"/>
      <c r="EH220" s="20"/>
      <c r="EI220" s="20"/>
      <c r="EJ220" s="315"/>
      <c r="EK220" s="20"/>
      <c r="EL220" s="20"/>
      <c r="EM220" s="20"/>
      <c r="EN220" s="20"/>
      <c r="EO220" s="151"/>
    </row>
    <row r="221" spans="4:145" ht="12.75" hidden="1" customHeight="1" x14ac:dyDescent="0.3">
      <c r="D221" s="151" t="s">
        <v>588</v>
      </c>
      <c r="E221" s="402"/>
      <c r="G221" s="20">
        <v>0</v>
      </c>
      <c r="H221" s="20"/>
      <c r="I221" s="20"/>
      <c r="J221" s="315"/>
      <c r="K221" s="20"/>
      <c r="L221" s="20">
        <v>0</v>
      </c>
      <c r="M221" s="20"/>
      <c r="N221" s="20"/>
      <c r="O221" s="315"/>
      <c r="P221" s="20"/>
      <c r="Q221" s="20">
        <v>0</v>
      </c>
      <c r="R221" s="20"/>
      <c r="S221" s="20"/>
      <c r="T221" s="315"/>
      <c r="U221" s="20"/>
      <c r="V221" s="20">
        <v>0</v>
      </c>
      <c r="W221" s="20"/>
      <c r="X221" s="20"/>
      <c r="Y221" s="315"/>
      <c r="Z221" s="20"/>
      <c r="AA221" s="20">
        <v>0</v>
      </c>
      <c r="AB221" s="20"/>
      <c r="AC221" s="20"/>
      <c r="AD221" s="315"/>
      <c r="AE221" s="20"/>
      <c r="AF221" s="20">
        <v>0</v>
      </c>
      <c r="AG221" s="20"/>
      <c r="AH221" s="20"/>
      <c r="AI221" s="315"/>
      <c r="AJ221" s="20"/>
      <c r="AK221" s="20">
        <v>0</v>
      </c>
      <c r="AL221" s="20"/>
      <c r="AM221" s="20"/>
      <c r="AN221" s="315"/>
      <c r="AO221" s="20"/>
      <c r="AP221" s="20">
        <v>0</v>
      </c>
      <c r="AQ221" s="20"/>
      <c r="AR221" s="20"/>
      <c r="AS221" s="315"/>
      <c r="AT221" s="20"/>
      <c r="AU221" s="20">
        <v>0</v>
      </c>
      <c r="AV221" s="20"/>
      <c r="AW221" s="20"/>
      <c r="AX221" s="315"/>
      <c r="AY221" s="20"/>
      <c r="AZ221" s="20">
        <v>0</v>
      </c>
      <c r="BA221" s="20"/>
      <c r="BB221" s="20"/>
      <c r="BC221" s="315"/>
      <c r="BD221" s="20"/>
      <c r="BE221" s="20">
        <v>0</v>
      </c>
      <c r="BF221" s="20"/>
      <c r="BG221" s="20"/>
      <c r="BH221" s="315"/>
      <c r="BI221" s="20"/>
      <c r="BJ221" s="20">
        <v>0</v>
      </c>
      <c r="BK221" s="20"/>
      <c r="BL221" s="20"/>
      <c r="BM221" s="315"/>
      <c r="BN221" s="20"/>
      <c r="BO221" s="20">
        <v>0</v>
      </c>
      <c r="BP221" s="20"/>
      <c r="BQ221" s="20"/>
      <c r="BR221" s="315"/>
      <c r="BS221" s="20"/>
      <c r="BT221" s="20">
        <v>0</v>
      </c>
      <c r="BU221" s="20"/>
      <c r="BV221" s="20"/>
      <c r="BW221" s="315"/>
      <c r="BX221" s="20"/>
      <c r="BY221" s="20">
        <v>0</v>
      </c>
      <c r="BZ221" s="20"/>
      <c r="CA221" s="20"/>
      <c r="CB221" s="315"/>
      <c r="CC221" s="20"/>
      <c r="CD221" s="20">
        <v>0</v>
      </c>
      <c r="CE221" s="20"/>
      <c r="CF221" s="20"/>
      <c r="CG221" s="315"/>
      <c r="CH221" s="20"/>
      <c r="CI221" s="20">
        <v>0</v>
      </c>
      <c r="CJ221" s="20"/>
      <c r="CK221" s="20"/>
      <c r="CL221" s="315"/>
      <c r="CM221" s="20"/>
      <c r="CN221" s="20">
        <v>0</v>
      </c>
      <c r="CO221" s="20"/>
      <c r="CP221" s="20"/>
      <c r="CQ221" s="315"/>
      <c r="CR221" s="20"/>
      <c r="CS221" s="20">
        <v>0</v>
      </c>
      <c r="CT221" s="20"/>
      <c r="CU221" s="20"/>
      <c r="CV221" s="315"/>
      <c r="CW221" s="20"/>
      <c r="CX221" s="20">
        <v>0</v>
      </c>
      <c r="CY221" s="20"/>
      <c r="CZ221" s="20"/>
      <c r="DA221" s="315"/>
      <c r="DB221" s="20"/>
      <c r="DC221" s="20">
        <v>0</v>
      </c>
      <c r="DD221" s="20"/>
      <c r="DE221" s="20"/>
      <c r="DF221" s="315"/>
      <c r="DG221" s="20"/>
      <c r="DH221" s="20">
        <v>0</v>
      </c>
      <c r="DI221" s="20"/>
      <c r="DJ221" s="20"/>
      <c r="DK221" s="315"/>
      <c r="DL221" s="20"/>
      <c r="DM221" s="20">
        <v>0</v>
      </c>
      <c r="DN221" s="20"/>
      <c r="DO221" s="20"/>
      <c r="DP221" s="315"/>
      <c r="DQ221" s="20"/>
      <c r="DR221" s="20">
        <v>0</v>
      </c>
      <c r="DS221" s="20"/>
      <c r="DT221" s="20"/>
      <c r="DU221" s="315"/>
      <c r="DV221" s="20"/>
      <c r="DW221" s="20">
        <v>0</v>
      </c>
      <c r="DX221" s="20"/>
      <c r="DY221" s="20"/>
      <c r="DZ221" s="315"/>
      <c r="EA221" s="20"/>
      <c r="EB221" s="20">
        <v>0</v>
      </c>
      <c r="EC221" s="20"/>
      <c r="ED221" s="20"/>
      <c r="EE221" s="315"/>
      <c r="EF221" s="20"/>
      <c r="EG221" s="20">
        <v>0</v>
      </c>
      <c r="EH221" s="20"/>
      <c r="EI221" s="20"/>
      <c r="EJ221" s="315"/>
      <c r="EK221" s="20"/>
      <c r="EL221" s="20">
        <v>0</v>
      </c>
      <c r="EM221" s="20"/>
      <c r="EN221" s="20"/>
      <c r="EO221" s="151"/>
    </row>
    <row r="222" spans="4:145" ht="12.75" hidden="1" customHeight="1" x14ac:dyDescent="0.3">
      <c r="D222" s="151" t="s">
        <v>579</v>
      </c>
      <c r="E222" s="402"/>
      <c r="F222" s="406"/>
      <c r="G222" s="474">
        <v>0</v>
      </c>
      <c r="H222" s="475"/>
      <c r="I222" s="20"/>
      <c r="J222" s="315"/>
      <c r="K222" s="476"/>
      <c r="L222" s="474">
        <v>0</v>
      </c>
      <c r="M222" s="475"/>
      <c r="N222" s="20"/>
      <c r="O222" s="315"/>
      <c r="P222" s="476"/>
      <c r="Q222" s="474">
        <v>0</v>
      </c>
      <c r="R222" s="475"/>
      <c r="S222" s="20"/>
      <c r="T222" s="315"/>
      <c r="U222" s="476"/>
      <c r="V222" s="474">
        <v>0</v>
      </c>
      <c r="W222" s="475"/>
      <c r="X222" s="20"/>
      <c r="Y222" s="315"/>
      <c r="Z222" s="476"/>
      <c r="AA222" s="474">
        <v>0</v>
      </c>
      <c r="AB222" s="475"/>
      <c r="AC222" s="20"/>
      <c r="AD222" s="315"/>
      <c r="AE222" s="476"/>
      <c r="AF222" s="474">
        <v>0</v>
      </c>
      <c r="AG222" s="475"/>
      <c r="AH222" s="20"/>
      <c r="AI222" s="315"/>
      <c r="AJ222" s="476"/>
      <c r="AK222" s="474">
        <v>0</v>
      </c>
      <c r="AL222" s="475"/>
      <c r="AM222" s="20"/>
      <c r="AN222" s="315"/>
      <c r="AO222" s="476"/>
      <c r="AP222" s="474">
        <v>0</v>
      </c>
      <c r="AQ222" s="475"/>
      <c r="AR222" s="20"/>
      <c r="AS222" s="315"/>
      <c r="AT222" s="476"/>
      <c r="AU222" s="474">
        <v>0</v>
      </c>
      <c r="AV222" s="475"/>
      <c r="AW222" s="20"/>
      <c r="AX222" s="315"/>
      <c r="AY222" s="476"/>
      <c r="AZ222" s="474">
        <v>0</v>
      </c>
      <c r="BA222" s="475"/>
      <c r="BB222" s="20"/>
      <c r="BC222" s="315"/>
      <c r="BD222" s="476"/>
      <c r="BE222" s="474">
        <v>0</v>
      </c>
      <c r="BF222" s="475"/>
      <c r="BG222" s="20"/>
      <c r="BH222" s="315"/>
      <c r="BI222" s="476"/>
      <c r="BJ222" s="474">
        <v>0</v>
      </c>
      <c r="BK222" s="475"/>
      <c r="BL222" s="20"/>
      <c r="BM222" s="315"/>
      <c r="BN222" s="476"/>
      <c r="BO222" s="474">
        <v>0</v>
      </c>
      <c r="BP222" s="475"/>
      <c r="BQ222" s="20"/>
      <c r="BR222" s="315"/>
      <c r="BS222" s="476"/>
      <c r="BT222" s="474">
        <v>0</v>
      </c>
      <c r="BU222" s="475"/>
      <c r="BV222" s="20"/>
      <c r="BW222" s="315"/>
      <c r="BX222" s="476"/>
      <c r="BY222" s="474">
        <v>0</v>
      </c>
      <c r="BZ222" s="475"/>
      <c r="CA222" s="20"/>
      <c r="CB222" s="315"/>
      <c r="CC222" s="476"/>
      <c r="CD222" s="474">
        <v>0</v>
      </c>
      <c r="CE222" s="475"/>
      <c r="CF222" s="20"/>
      <c r="CG222" s="315"/>
      <c r="CH222" s="476"/>
      <c r="CI222" s="474">
        <v>0</v>
      </c>
      <c r="CJ222" s="475"/>
      <c r="CK222" s="20"/>
      <c r="CL222" s="315"/>
      <c r="CM222" s="476"/>
      <c r="CN222" s="474">
        <v>0</v>
      </c>
      <c r="CO222" s="475"/>
      <c r="CP222" s="20"/>
      <c r="CQ222" s="315"/>
      <c r="CR222" s="476"/>
      <c r="CS222" s="474">
        <v>0</v>
      </c>
      <c r="CT222" s="475"/>
      <c r="CU222" s="20"/>
      <c r="CV222" s="315"/>
      <c r="CW222" s="476"/>
      <c r="CX222" s="474">
        <v>0</v>
      </c>
      <c r="CY222" s="475"/>
      <c r="CZ222" s="20"/>
      <c r="DA222" s="315"/>
      <c r="DB222" s="476"/>
      <c r="DC222" s="474">
        <v>0</v>
      </c>
      <c r="DD222" s="475"/>
      <c r="DE222" s="20"/>
      <c r="DF222" s="315"/>
      <c r="DG222" s="476"/>
      <c r="DH222" s="474">
        <v>0</v>
      </c>
      <c r="DI222" s="475"/>
      <c r="DJ222" s="20"/>
      <c r="DK222" s="315"/>
      <c r="DL222" s="476"/>
      <c r="DM222" s="474">
        <v>0</v>
      </c>
      <c r="DN222" s="475"/>
      <c r="DO222" s="20"/>
      <c r="DP222" s="315"/>
      <c r="DQ222" s="476"/>
      <c r="DR222" s="474">
        <v>0</v>
      </c>
      <c r="DS222" s="475"/>
      <c r="DT222" s="20"/>
      <c r="DU222" s="315"/>
      <c r="DV222" s="476"/>
      <c r="DW222" s="474">
        <v>0</v>
      </c>
      <c r="DX222" s="475"/>
      <c r="DY222" s="20"/>
      <c r="DZ222" s="315"/>
      <c r="EA222" s="476"/>
      <c r="EB222" s="474">
        <v>0</v>
      </c>
      <c r="EC222" s="475"/>
      <c r="ED222" s="20"/>
      <c r="EE222" s="315"/>
      <c r="EF222" s="476"/>
      <c r="EG222" s="474">
        <v>0</v>
      </c>
      <c r="EH222" s="475"/>
      <c r="EI222" s="20"/>
      <c r="EJ222" s="315"/>
      <c r="EK222" s="476"/>
      <c r="EL222" s="474">
        <v>0</v>
      </c>
      <c r="EM222" s="475"/>
      <c r="EN222" s="20"/>
      <c r="EO222" s="151"/>
    </row>
    <row r="223" spans="4:145" ht="12.75" hidden="1" customHeight="1" x14ac:dyDescent="0.3">
      <c r="D223" s="151" t="s">
        <v>580</v>
      </c>
      <c r="E223" s="402"/>
      <c r="F223" s="419"/>
      <c r="G223" s="6">
        <v>0</v>
      </c>
      <c r="H223" s="5"/>
      <c r="I223" s="20"/>
      <c r="J223" s="315"/>
      <c r="K223" s="483"/>
      <c r="L223" s="6">
        <v>0</v>
      </c>
      <c r="M223" s="5"/>
      <c r="N223" s="20"/>
      <c r="O223" s="315"/>
      <c r="P223" s="483"/>
      <c r="Q223" s="6">
        <v>0</v>
      </c>
      <c r="R223" s="5"/>
      <c r="S223" s="20"/>
      <c r="T223" s="315"/>
      <c r="U223" s="483"/>
      <c r="V223" s="6">
        <v>0</v>
      </c>
      <c r="W223" s="5"/>
      <c r="X223" s="20"/>
      <c r="Y223" s="315"/>
      <c r="Z223" s="483"/>
      <c r="AA223" s="6">
        <v>0</v>
      </c>
      <c r="AB223" s="5"/>
      <c r="AC223" s="20"/>
      <c r="AD223" s="315"/>
      <c r="AE223" s="483"/>
      <c r="AF223" s="6">
        <v>0</v>
      </c>
      <c r="AG223" s="5"/>
      <c r="AH223" s="20"/>
      <c r="AI223" s="315"/>
      <c r="AJ223" s="483"/>
      <c r="AK223" s="6">
        <v>0</v>
      </c>
      <c r="AL223" s="5"/>
      <c r="AM223" s="20"/>
      <c r="AN223" s="315"/>
      <c r="AO223" s="483"/>
      <c r="AP223" s="6">
        <v>0</v>
      </c>
      <c r="AQ223" s="5"/>
      <c r="AR223" s="20"/>
      <c r="AS223" s="315"/>
      <c r="AT223" s="483"/>
      <c r="AU223" s="6">
        <v>0</v>
      </c>
      <c r="AV223" s="5"/>
      <c r="AW223" s="20"/>
      <c r="AX223" s="315"/>
      <c r="AY223" s="483"/>
      <c r="AZ223" s="6">
        <v>0</v>
      </c>
      <c r="BA223" s="5"/>
      <c r="BB223" s="20"/>
      <c r="BC223" s="315"/>
      <c r="BD223" s="483"/>
      <c r="BE223" s="6">
        <v>0</v>
      </c>
      <c r="BF223" s="5"/>
      <c r="BG223" s="20"/>
      <c r="BH223" s="315"/>
      <c r="BI223" s="483"/>
      <c r="BJ223" s="6">
        <v>0</v>
      </c>
      <c r="BK223" s="5"/>
      <c r="BL223" s="20"/>
      <c r="BM223" s="315"/>
      <c r="BN223" s="483"/>
      <c r="BO223" s="6">
        <v>0</v>
      </c>
      <c r="BP223" s="5"/>
      <c r="BQ223" s="20"/>
      <c r="BR223" s="315"/>
      <c r="BS223" s="483"/>
      <c r="BT223" s="6">
        <v>0</v>
      </c>
      <c r="BU223" s="5"/>
      <c r="BV223" s="20"/>
      <c r="BW223" s="315"/>
      <c r="BX223" s="483"/>
      <c r="BY223" s="6">
        <v>0</v>
      </c>
      <c r="BZ223" s="5"/>
      <c r="CA223" s="20"/>
      <c r="CB223" s="315"/>
      <c r="CC223" s="483"/>
      <c r="CD223" s="6">
        <v>0</v>
      </c>
      <c r="CE223" s="5"/>
      <c r="CF223" s="20"/>
      <c r="CG223" s="315"/>
      <c r="CH223" s="483"/>
      <c r="CI223" s="6">
        <v>0</v>
      </c>
      <c r="CJ223" s="5"/>
      <c r="CK223" s="20"/>
      <c r="CL223" s="315"/>
      <c r="CM223" s="483"/>
      <c r="CN223" s="6">
        <v>0</v>
      </c>
      <c r="CO223" s="5"/>
      <c r="CP223" s="20"/>
      <c r="CQ223" s="315"/>
      <c r="CR223" s="483"/>
      <c r="CS223" s="6">
        <v>0</v>
      </c>
      <c r="CT223" s="5"/>
      <c r="CU223" s="20"/>
      <c r="CV223" s="315"/>
      <c r="CW223" s="483"/>
      <c r="CX223" s="6">
        <v>0</v>
      </c>
      <c r="CY223" s="5"/>
      <c r="CZ223" s="20"/>
      <c r="DA223" s="315"/>
      <c r="DB223" s="483"/>
      <c r="DC223" s="6">
        <v>0</v>
      </c>
      <c r="DD223" s="5"/>
      <c r="DE223" s="20"/>
      <c r="DF223" s="315"/>
      <c r="DG223" s="483"/>
      <c r="DH223" s="6">
        <v>0</v>
      </c>
      <c r="DI223" s="5"/>
      <c r="DJ223" s="20"/>
      <c r="DK223" s="315"/>
      <c r="DL223" s="483"/>
      <c r="DM223" s="6">
        <v>0</v>
      </c>
      <c r="DN223" s="5"/>
      <c r="DO223" s="20"/>
      <c r="DP223" s="315"/>
      <c r="DQ223" s="483"/>
      <c r="DR223" s="6">
        <v>0</v>
      </c>
      <c r="DS223" s="5"/>
      <c r="DT223" s="20"/>
      <c r="DU223" s="315"/>
      <c r="DV223" s="483"/>
      <c r="DW223" s="6">
        <v>0</v>
      </c>
      <c r="DX223" s="5"/>
      <c r="DY223" s="20"/>
      <c r="DZ223" s="315"/>
      <c r="EA223" s="483"/>
      <c r="EB223" s="6">
        <v>0</v>
      </c>
      <c r="EC223" s="5"/>
      <c r="ED223" s="20"/>
      <c r="EE223" s="315"/>
      <c r="EF223" s="483"/>
      <c r="EG223" s="6">
        <v>0</v>
      </c>
      <c r="EH223" s="5"/>
      <c r="EI223" s="20"/>
      <c r="EJ223" s="315"/>
      <c r="EK223" s="483"/>
      <c r="EL223" s="6">
        <v>0</v>
      </c>
      <c r="EM223" s="5"/>
      <c r="EN223" s="20"/>
      <c r="EO223" s="151"/>
    </row>
    <row r="224" spans="4:145" ht="12.75" hidden="1" customHeight="1" x14ac:dyDescent="0.3">
      <c r="D224" s="151"/>
      <c r="E224" s="402"/>
      <c r="G224" s="20"/>
      <c r="H224" s="20"/>
      <c r="I224" s="20"/>
      <c r="J224" s="315"/>
      <c r="K224" s="20"/>
      <c r="L224" s="20"/>
      <c r="M224" s="20"/>
      <c r="N224" s="20"/>
      <c r="O224" s="315"/>
      <c r="P224" s="20"/>
      <c r="Q224" s="20"/>
      <c r="R224" s="20"/>
      <c r="S224" s="20"/>
      <c r="T224" s="315"/>
      <c r="U224" s="20"/>
      <c r="V224" s="20"/>
      <c r="W224" s="20"/>
      <c r="X224" s="20"/>
      <c r="Y224" s="315"/>
      <c r="Z224" s="20"/>
      <c r="AA224" s="20"/>
      <c r="AB224" s="20"/>
      <c r="AC224" s="20"/>
      <c r="AD224" s="315"/>
      <c r="AE224" s="20"/>
      <c r="AF224" s="20"/>
      <c r="AG224" s="20"/>
      <c r="AH224" s="20"/>
      <c r="AI224" s="315"/>
      <c r="AJ224" s="20"/>
      <c r="AK224" s="20"/>
      <c r="AL224" s="20"/>
      <c r="AM224" s="20"/>
      <c r="AN224" s="315"/>
      <c r="AO224" s="20"/>
      <c r="AP224" s="20"/>
      <c r="AQ224" s="20"/>
      <c r="AR224" s="20"/>
      <c r="AS224" s="315"/>
      <c r="AT224" s="20"/>
      <c r="AU224" s="20"/>
      <c r="AV224" s="20"/>
      <c r="AW224" s="20"/>
      <c r="AX224" s="315"/>
      <c r="AY224" s="20"/>
      <c r="AZ224" s="20"/>
      <c r="BA224" s="20"/>
      <c r="BB224" s="20"/>
      <c r="BC224" s="315"/>
      <c r="BD224" s="20"/>
      <c r="BE224" s="20"/>
      <c r="BF224" s="20"/>
      <c r="BG224" s="20"/>
      <c r="BH224" s="315"/>
      <c r="BI224" s="20"/>
      <c r="BJ224" s="20"/>
      <c r="BK224" s="20"/>
      <c r="BL224" s="20"/>
      <c r="BM224" s="315"/>
      <c r="BN224" s="20"/>
      <c r="BO224" s="20"/>
      <c r="BP224" s="20"/>
      <c r="BQ224" s="20"/>
      <c r="BR224" s="315"/>
      <c r="BS224" s="20"/>
      <c r="BT224" s="20"/>
      <c r="BU224" s="20"/>
      <c r="BV224" s="20"/>
      <c r="BW224" s="315"/>
      <c r="BX224" s="20"/>
      <c r="BY224" s="20"/>
      <c r="BZ224" s="20"/>
      <c r="CA224" s="20"/>
      <c r="CB224" s="315"/>
      <c r="CC224" s="20"/>
      <c r="CD224" s="20"/>
      <c r="CE224" s="20"/>
      <c r="CF224" s="20"/>
      <c r="CG224" s="315"/>
      <c r="CH224" s="20"/>
      <c r="CI224" s="20"/>
      <c r="CJ224" s="20"/>
      <c r="CK224" s="20"/>
      <c r="CL224" s="315"/>
      <c r="CM224" s="20"/>
      <c r="CN224" s="20"/>
      <c r="CO224" s="20"/>
      <c r="CP224" s="20"/>
      <c r="CQ224" s="315"/>
      <c r="CR224" s="20"/>
      <c r="CS224" s="20"/>
      <c r="CT224" s="20"/>
      <c r="CU224" s="20"/>
      <c r="CV224" s="315"/>
      <c r="CW224" s="20"/>
      <c r="CX224" s="20"/>
      <c r="CY224" s="20"/>
      <c r="CZ224" s="20"/>
      <c r="DA224" s="315"/>
      <c r="DB224" s="20"/>
      <c r="DC224" s="20"/>
      <c r="DD224" s="20"/>
      <c r="DE224" s="20"/>
      <c r="DF224" s="315"/>
      <c r="DG224" s="20"/>
      <c r="DH224" s="20"/>
      <c r="DI224" s="20"/>
      <c r="DJ224" s="20"/>
      <c r="DK224" s="315"/>
      <c r="DL224" s="20"/>
      <c r="DM224" s="20"/>
      <c r="DN224" s="20"/>
      <c r="DO224" s="20"/>
      <c r="DP224" s="315"/>
      <c r="DQ224" s="20"/>
      <c r="DR224" s="20"/>
      <c r="DS224" s="20"/>
      <c r="DT224" s="20"/>
      <c r="DU224" s="315"/>
      <c r="DV224" s="20"/>
      <c r="DW224" s="20"/>
      <c r="DX224" s="20"/>
      <c r="DY224" s="20"/>
      <c r="DZ224" s="315"/>
      <c r="EA224" s="20"/>
      <c r="EB224" s="20"/>
      <c r="EC224" s="20"/>
      <c r="ED224" s="20"/>
      <c r="EE224" s="315"/>
      <c r="EF224" s="20"/>
      <c r="EG224" s="20"/>
      <c r="EH224" s="20"/>
      <c r="EI224" s="20"/>
      <c r="EJ224" s="315"/>
      <c r="EK224" s="20"/>
      <c r="EL224" s="20"/>
      <c r="EM224" s="20"/>
      <c r="EN224" s="20"/>
      <c r="EO224" s="151"/>
    </row>
    <row r="225" spans="4:145" s="152" customFormat="1" ht="12.75" hidden="1" customHeight="1" x14ac:dyDescent="0.3">
      <c r="D225" s="200" t="s">
        <v>589</v>
      </c>
      <c r="E225" s="404"/>
      <c r="G225" s="17">
        <v>0</v>
      </c>
      <c r="H225" s="17"/>
      <c r="I225" s="17"/>
      <c r="J225" s="75"/>
      <c r="K225" s="17"/>
      <c r="L225" s="17">
        <v>0</v>
      </c>
      <c r="M225" s="17"/>
      <c r="N225" s="17"/>
      <c r="O225" s="75"/>
      <c r="P225" s="17"/>
      <c r="Q225" s="17">
        <v>0</v>
      </c>
      <c r="R225" s="17"/>
      <c r="S225" s="17"/>
      <c r="T225" s="75"/>
      <c r="U225" s="17"/>
      <c r="V225" s="17">
        <v>0</v>
      </c>
      <c r="W225" s="17"/>
      <c r="X225" s="17"/>
      <c r="Y225" s="75"/>
      <c r="Z225" s="17"/>
      <c r="AA225" s="17">
        <v>0</v>
      </c>
      <c r="AB225" s="17"/>
      <c r="AC225" s="17"/>
      <c r="AD225" s="75"/>
      <c r="AE225" s="17"/>
      <c r="AF225" s="17">
        <v>0</v>
      </c>
      <c r="AG225" s="17"/>
      <c r="AH225" s="17"/>
      <c r="AI225" s="75"/>
      <c r="AJ225" s="17"/>
      <c r="AK225" s="17">
        <v>0</v>
      </c>
      <c r="AL225" s="17"/>
      <c r="AM225" s="17"/>
      <c r="AN225" s="75"/>
      <c r="AO225" s="17"/>
      <c r="AP225" s="17">
        <v>0</v>
      </c>
      <c r="AQ225" s="17"/>
      <c r="AR225" s="17"/>
      <c r="AS225" s="75"/>
      <c r="AT225" s="17"/>
      <c r="AU225" s="17">
        <v>0</v>
      </c>
      <c r="AV225" s="17"/>
      <c r="AW225" s="17"/>
      <c r="AX225" s="75"/>
      <c r="AY225" s="17"/>
      <c r="AZ225" s="17">
        <v>0</v>
      </c>
      <c r="BA225" s="17"/>
      <c r="BB225" s="17"/>
      <c r="BC225" s="75"/>
      <c r="BD225" s="17"/>
      <c r="BE225" s="17">
        <v>0</v>
      </c>
      <c r="BF225" s="17"/>
      <c r="BG225" s="17"/>
      <c r="BH225" s="75"/>
      <c r="BI225" s="17"/>
      <c r="BJ225" s="17">
        <v>0</v>
      </c>
      <c r="BK225" s="17"/>
      <c r="BL225" s="17"/>
      <c r="BM225" s="75"/>
      <c r="BN225" s="17"/>
      <c r="BO225" s="17">
        <v>0</v>
      </c>
      <c r="BP225" s="17"/>
      <c r="BQ225" s="17"/>
      <c r="BR225" s="75"/>
      <c r="BS225" s="17"/>
      <c r="BT225" s="17">
        <v>0</v>
      </c>
      <c r="BU225" s="17"/>
      <c r="BV225" s="17"/>
      <c r="BW225" s="75"/>
      <c r="BX225" s="17"/>
      <c r="BY225" s="17">
        <v>0</v>
      </c>
      <c r="BZ225" s="17"/>
      <c r="CA225" s="17"/>
      <c r="CB225" s="75"/>
      <c r="CC225" s="17"/>
      <c r="CD225" s="17">
        <v>0</v>
      </c>
      <c r="CE225" s="17"/>
      <c r="CF225" s="17"/>
      <c r="CG225" s="75"/>
      <c r="CH225" s="17"/>
      <c r="CI225" s="17">
        <v>0</v>
      </c>
      <c r="CJ225" s="17"/>
      <c r="CK225" s="17"/>
      <c r="CL225" s="75"/>
      <c r="CM225" s="17"/>
      <c r="CN225" s="17">
        <v>0</v>
      </c>
      <c r="CO225" s="17"/>
      <c r="CP225" s="17"/>
      <c r="CQ225" s="75"/>
      <c r="CR225" s="17"/>
      <c r="CS225" s="17">
        <v>0</v>
      </c>
      <c r="CT225" s="17"/>
      <c r="CU225" s="17"/>
      <c r="CV225" s="75"/>
      <c r="CW225" s="17"/>
      <c r="CX225" s="17">
        <v>0</v>
      </c>
      <c r="CY225" s="17"/>
      <c r="CZ225" s="17"/>
      <c r="DA225" s="75"/>
      <c r="DB225" s="17"/>
      <c r="DC225" s="17">
        <v>0</v>
      </c>
      <c r="DD225" s="17"/>
      <c r="DE225" s="17"/>
      <c r="DF225" s="75"/>
      <c r="DG225" s="17"/>
      <c r="DH225" s="17">
        <v>0</v>
      </c>
      <c r="DI225" s="17"/>
      <c r="DJ225" s="17"/>
      <c r="DK225" s="75"/>
      <c r="DL225" s="17"/>
      <c r="DM225" s="17">
        <v>0</v>
      </c>
      <c r="DN225" s="17"/>
      <c r="DO225" s="17"/>
      <c r="DP225" s="75"/>
      <c r="DQ225" s="17"/>
      <c r="DR225" s="17">
        <v>0</v>
      </c>
      <c r="DS225" s="17"/>
      <c r="DT225" s="17"/>
      <c r="DU225" s="75"/>
      <c r="DV225" s="17"/>
      <c r="DW225" s="17">
        <v>0</v>
      </c>
      <c r="DX225" s="17"/>
      <c r="DY225" s="17"/>
      <c r="DZ225" s="75"/>
      <c r="EA225" s="17"/>
      <c r="EB225" s="17">
        <v>0</v>
      </c>
      <c r="EC225" s="17"/>
      <c r="ED225" s="17"/>
      <c r="EE225" s="75"/>
      <c r="EF225" s="17"/>
      <c r="EG225" s="17">
        <v>0</v>
      </c>
      <c r="EH225" s="17"/>
      <c r="EI225" s="17"/>
      <c r="EJ225" s="75"/>
      <c r="EK225" s="17"/>
      <c r="EL225" s="17">
        <v>0</v>
      </c>
      <c r="EM225" s="17"/>
      <c r="EN225" s="17"/>
      <c r="EO225" s="200"/>
    </row>
    <row r="226" spans="4:145" ht="12.75" hidden="1" customHeight="1" x14ac:dyDescent="0.3">
      <c r="D226" s="151" t="s">
        <v>579</v>
      </c>
      <c r="E226" s="402"/>
      <c r="F226" s="406"/>
      <c r="G226" s="474">
        <v>0</v>
      </c>
      <c r="H226" s="475"/>
      <c r="I226" s="20"/>
      <c r="J226" s="315"/>
      <c r="K226" s="476"/>
      <c r="L226" s="474">
        <v>0</v>
      </c>
      <c r="M226" s="475"/>
      <c r="N226" s="20"/>
      <c r="O226" s="315"/>
      <c r="P226" s="476"/>
      <c r="Q226" s="474">
        <v>0</v>
      </c>
      <c r="R226" s="475"/>
      <c r="S226" s="20"/>
      <c r="T226" s="315"/>
      <c r="U226" s="476"/>
      <c r="V226" s="474">
        <v>0</v>
      </c>
      <c r="W226" s="475"/>
      <c r="X226" s="20"/>
      <c r="Y226" s="315"/>
      <c r="Z226" s="476"/>
      <c r="AA226" s="474">
        <v>0</v>
      </c>
      <c r="AB226" s="475"/>
      <c r="AC226" s="20"/>
      <c r="AD226" s="315"/>
      <c r="AE226" s="476"/>
      <c r="AF226" s="474">
        <v>0</v>
      </c>
      <c r="AG226" s="475"/>
      <c r="AH226" s="20"/>
      <c r="AI226" s="315"/>
      <c r="AJ226" s="476"/>
      <c r="AK226" s="474">
        <v>0</v>
      </c>
      <c r="AL226" s="475"/>
      <c r="AM226" s="20"/>
      <c r="AN226" s="315"/>
      <c r="AO226" s="476"/>
      <c r="AP226" s="474">
        <v>0</v>
      </c>
      <c r="AQ226" s="475"/>
      <c r="AR226" s="20"/>
      <c r="AS226" s="315"/>
      <c r="AT226" s="476"/>
      <c r="AU226" s="474">
        <v>0</v>
      </c>
      <c r="AV226" s="475"/>
      <c r="AW226" s="20"/>
      <c r="AX226" s="315"/>
      <c r="AY226" s="476"/>
      <c r="AZ226" s="474">
        <v>0</v>
      </c>
      <c r="BA226" s="475"/>
      <c r="BB226" s="20"/>
      <c r="BC226" s="315"/>
      <c r="BD226" s="476"/>
      <c r="BE226" s="474">
        <v>0</v>
      </c>
      <c r="BF226" s="475"/>
      <c r="BG226" s="20"/>
      <c r="BH226" s="315"/>
      <c r="BI226" s="476"/>
      <c r="BJ226" s="474">
        <v>0</v>
      </c>
      <c r="BK226" s="475"/>
      <c r="BL226" s="20"/>
      <c r="BM226" s="315"/>
      <c r="BN226" s="476"/>
      <c r="BO226" s="474">
        <v>0</v>
      </c>
      <c r="BP226" s="475"/>
      <c r="BQ226" s="20"/>
      <c r="BR226" s="315"/>
      <c r="BS226" s="476"/>
      <c r="BT226" s="474">
        <v>0</v>
      </c>
      <c r="BU226" s="475"/>
      <c r="BV226" s="20"/>
      <c r="BW226" s="315"/>
      <c r="BX226" s="476"/>
      <c r="BY226" s="474">
        <v>0</v>
      </c>
      <c r="BZ226" s="475"/>
      <c r="CA226" s="20"/>
      <c r="CB226" s="315"/>
      <c r="CC226" s="476"/>
      <c r="CD226" s="474">
        <v>0</v>
      </c>
      <c r="CE226" s="475"/>
      <c r="CF226" s="20"/>
      <c r="CG226" s="315"/>
      <c r="CH226" s="476"/>
      <c r="CI226" s="474">
        <v>0</v>
      </c>
      <c r="CJ226" s="475"/>
      <c r="CK226" s="20"/>
      <c r="CL226" s="315"/>
      <c r="CM226" s="476"/>
      <c r="CN226" s="474">
        <v>0</v>
      </c>
      <c r="CO226" s="475"/>
      <c r="CP226" s="20"/>
      <c r="CQ226" s="315"/>
      <c r="CR226" s="476"/>
      <c r="CS226" s="474">
        <v>0</v>
      </c>
      <c r="CT226" s="475"/>
      <c r="CU226" s="20"/>
      <c r="CV226" s="315"/>
      <c r="CW226" s="476"/>
      <c r="CX226" s="474">
        <v>0</v>
      </c>
      <c r="CY226" s="475"/>
      <c r="CZ226" s="20"/>
      <c r="DA226" s="315"/>
      <c r="DB226" s="476"/>
      <c r="DC226" s="474">
        <v>0</v>
      </c>
      <c r="DD226" s="475"/>
      <c r="DE226" s="20"/>
      <c r="DF226" s="315"/>
      <c r="DG226" s="476"/>
      <c r="DH226" s="474">
        <v>0</v>
      </c>
      <c r="DI226" s="475"/>
      <c r="DJ226" s="20"/>
      <c r="DK226" s="315"/>
      <c r="DL226" s="476"/>
      <c r="DM226" s="474">
        <v>0</v>
      </c>
      <c r="DN226" s="475"/>
      <c r="DO226" s="20"/>
      <c r="DP226" s="315"/>
      <c r="DQ226" s="476"/>
      <c r="DR226" s="474">
        <v>0</v>
      </c>
      <c r="DS226" s="475"/>
      <c r="DT226" s="20"/>
      <c r="DU226" s="315"/>
      <c r="DV226" s="476"/>
      <c r="DW226" s="474">
        <v>0</v>
      </c>
      <c r="DX226" s="475"/>
      <c r="DY226" s="20"/>
      <c r="DZ226" s="315"/>
      <c r="EA226" s="476"/>
      <c r="EB226" s="474">
        <v>0</v>
      </c>
      <c r="EC226" s="475"/>
      <c r="ED226" s="20"/>
      <c r="EE226" s="315"/>
      <c r="EF226" s="476"/>
      <c r="EG226" s="474">
        <v>0</v>
      </c>
      <c r="EH226" s="475"/>
      <c r="EI226" s="20"/>
      <c r="EJ226" s="315"/>
      <c r="EK226" s="476"/>
      <c r="EL226" s="474">
        <v>0</v>
      </c>
      <c r="EM226" s="475"/>
      <c r="EN226" s="20"/>
      <c r="EO226" s="151"/>
    </row>
    <row r="227" spans="4:145" ht="12.75" hidden="1" customHeight="1" x14ac:dyDescent="0.3">
      <c r="D227" s="151" t="s">
        <v>580</v>
      </c>
      <c r="E227" s="402"/>
      <c r="F227" s="419"/>
      <c r="G227" s="6">
        <v>0</v>
      </c>
      <c r="H227" s="5"/>
      <c r="I227" s="20"/>
      <c r="J227" s="315"/>
      <c r="K227" s="483"/>
      <c r="L227" s="6">
        <v>0</v>
      </c>
      <c r="M227" s="5"/>
      <c r="N227" s="20"/>
      <c r="O227" s="315"/>
      <c r="P227" s="483"/>
      <c r="Q227" s="6">
        <v>0</v>
      </c>
      <c r="R227" s="5"/>
      <c r="S227" s="20"/>
      <c r="T227" s="315"/>
      <c r="U227" s="483"/>
      <c r="V227" s="6">
        <v>0</v>
      </c>
      <c r="W227" s="5"/>
      <c r="X227" s="20"/>
      <c r="Y227" s="315"/>
      <c r="Z227" s="483"/>
      <c r="AA227" s="6">
        <v>0</v>
      </c>
      <c r="AB227" s="5"/>
      <c r="AC227" s="20"/>
      <c r="AD227" s="315"/>
      <c r="AE227" s="483"/>
      <c r="AF227" s="6">
        <v>0</v>
      </c>
      <c r="AG227" s="5"/>
      <c r="AH227" s="20"/>
      <c r="AI227" s="315"/>
      <c r="AJ227" s="483"/>
      <c r="AK227" s="6">
        <v>0</v>
      </c>
      <c r="AL227" s="5"/>
      <c r="AM227" s="20"/>
      <c r="AN227" s="315"/>
      <c r="AO227" s="483"/>
      <c r="AP227" s="6">
        <v>0</v>
      </c>
      <c r="AQ227" s="5"/>
      <c r="AR227" s="20"/>
      <c r="AS227" s="315"/>
      <c r="AT227" s="483"/>
      <c r="AU227" s="6">
        <v>0</v>
      </c>
      <c r="AV227" s="5"/>
      <c r="AW227" s="20"/>
      <c r="AX227" s="315"/>
      <c r="AY227" s="483"/>
      <c r="AZ227" s="6">
        <v>0</v>
      </c>
      <c r="BA227" s="5"/>
      <c r="BB227" s="20"/>
      <c r="BC227" s="315"/>
      <c r="BD227" s="483"/>
      <c r="BE227" s="6">
        <v>0</v>
      </c>
      <c r="BF227" s="5"/>
      <c r="BG227" s="20"/>
      <c r="BH227" s="315"/>
      <c r="BI227" s="483"/>
      <c r="BJ227" s="6">
        <v>0</v>
      </c>
      <c r="BK227" s="5"/>
      <c r="BL227" s="20"/>
      <c r="BM227" s="315"/>
      <c r="BN227" s="483"/>
      <c r="BO227" s="6">
        <v>0</v>
      </c>
      <c r="BP227" s="5"/>
      <c r="BQ227" s="20"/>
      <c r="BR227" s="315"/>
      <c r="BS227" s="483"/>
      <c r="BT227" s="6">
        <v>0</v>
      </c>
      <c r="BU227" s="5"/>
      <c r="BV227" s="20"/>
      <c r="BW227" s="315"/>
      <c r="BX227" s="483"/>
      <c r="BY227" s="6">
        <v>0</v>
      </c>
      <c r="BZ227" s="5"/>
      <c r="CA227" s="20"/>
      <c r="CB227" s="315"/>
      <c r="CC227" s="483"/>
      <c r="CD227" s="6">
        <v>0</v>
      </c>
      <c r="CE227" s="5"/>
      <c r="CF227" s="20"/>
      <c r="CG227" s="315"/>
      <c r="CH227" s="483"/>
      <c r="CI227" s="6">
        <v>0</v>
      </c>
      <c r="CJ227" s="5"/>
      <c r="CK227" s="20"/>
      <c r="CL227" s="315"/>
      <c r="CM227" s="483"/>
      <c r="CN227" s="6">
        <v>0</v>
      </c>
      <c r="CO227" s="5"/>
      <c r="CP227" s="20"/>
      <c r="CQ227" s="315"/>
      <c r="CR227" s="483"/>
      <c r="CS227" s="6">
        <v>0</v>
      </c>
      <c r="CT227" s="5"/>
      <c r="CU227" s="20"/>
      <c r="CV227" s="315"/>
      <c r="CW227" s="483"/>
      <c r="CX227" s="6">
        <v>0</v>
      </c>
      <c r="CY227" s="5"/>
      <c r="CZ227" s="20"/>
      <c r="DA227" s="315"/>
      <c r="DB227" s="483"/>
      <c r="DC227" s="6">
        <v>0</v>
      </c>
      <c r="DD227" s="5"/>
      <c r="DE227" s="20"/>
      <c r="DF227" s="315"/>
      <c r="DG227" s="483"/>
      <c r="DH227" s="6">
        <v>0</v>
      </c>
      <c r="DI227" s="5"/>
      <c r="DJ227" s="20"/>
      <c r="DK227" s="315"/>
      <c r="DL227" s="483"/>
      <c r="DM227" s="6">
        <v>0</v>
      </c>
      <c r="DN227" s="5"/>
      <c r="DO227" s="20"/>
      <c r="DP227" s="315"/>
      <c r="DQ227" s="483"/>
      <c r="DR227" s="6">
        <v>0</v>
      </c>
      <c r="DS227" s="5"/>
      <c r="DT227" s="20"/>
      <c r="DU227" s="315"/>
      <c r="DV227" s="483"/>
      <c r="DW227" s="6">
        <v>0</v>
      </c>
      <c r="DX227" s="5"/>
      <c r="DY227" s="20"/>
      <c r="DZ227" s="315"/>
      <c r="EA227" s="483"/>
      <c r="EB227" s="6">
        <v>0</v>
      </c>
      <c r="EC227" s="5"/>
      <c r="ED227" s="20"/>
      <c r="EE227" s="315"/>
      <c r="EF227" s="483"/>
      <c r="EG227" s="6">
        <v>0</v>
      </c>
      <c r="EH227" s="5"/>
      <c r="EI227" s="20"/>
      <c r="EJ227" s="315"/>
      <c r="EK227" s="483"/>
      <c r="EL227" s="6">
        <v>0</v>
      </c>
      <c r="EM227" s="5"/>
      <c r="EN227" s="20"/>
      <c r="EO227" s="151"/>
    </row>
    <row r="228" spans="4:145" ht="12.75" hidden="1" customHeight="1" x14ac:dyDescent="0.3">
      <c r="D228" s="151"/>
      <c r="E228" s="402"/>
      <c r="G228" s="20"/>
      <c r="H228" s="20"/>
      <c r="I228" s="20"/>
      <c r="J228" s="315"/>
      <c r="K228" s="20"/>
      <c r="L228" s="20"/>
      <c r="M228" s="20"/>
      <c r="N228" s="20"/>
      <c r="O228" s="315"/>
      <c r="P228" s="20"/>
      <c r="Q228" s="20"/>
      <c r="R228" s="20"/>
      <c r="S228" s="20"/>
      <c r="T228" s="315"/>
      <c r="U228" s="20"/>
      <c r="V228" s="20"/>
      <c r="W228" s="20"/>
      <c r="X228" s="20"/>
      <c r="Y228" s="315"/>
      <c r="Z228" s="20"/>
      <c r="AA228" s="20"/>
      <c r="AB228" s="20"/>
      <c r="AC228" s="20"/>
      <c r="AD228" s="315"/>
      <c r="AE228" s="20"/>
      <c r="AF228" s="20"/>
      <c r="AG228" s="20"/>
      <c r="AH228" s="20"/>
      <c r="AI228" s="315"/>
      <c r="AJ228" s="20"/>
      <c r="AK228" s="20"/>
      <c r="AL228" s="20"/>
      <c r="AM228" s="20"/>
      <c r="AN228" s="315"/>
      <c r="AO228" s="20"/>
      <c r="AP228" s="20"/>
      <c r="AQ228" s="20"/>
      <c r="AR228" s="20"/>
      <c r="AS228" s="315"/>
      <c r="AT228" s="20"/>
      <c r="AU228" s="20"/>
      <c r="AV228" s="20"/>
      <c r="AW228" s="20"/>
      <c r="AX228" s="315"/>
      <c r="AY228" s="20"/>
      <c r="AZ228" s="20"/>
      <c r="BA228" s="20"/>
      <c r="BB228" s="20"/>
      <c r="BC228" s="315"/>
      <c r="BD228" s="20"/>
      <c r="BE228" s="20"/>
      <c r="BF228" s="20"/>
      <c r="BG228" s="20"/>
      <c r="BH228" s="315"/>
      <c r="BI228" s="20"/>
      <c r="BJ228" s="20"/>
      <c r="BK228" s="20"/>
      <c r="BL228" s="20"/>
      <c r="BM228" s="315"/>
      <c r="BN228" s="20"/>
      <c r="BO228" s="20"/>
      <c r="BP228" s="20"/>
      <c r="BQ228" s="20"/>
      <c r="BR228" s="315"/>
      <c r="BS228" s="20"/>
      <c r="BT228" s="20"/>
      <c r="BU228" s="20"/>
      <c r="BV228" s="20"/>
      <c r="BW228" s="315"/>
      <c r="BX228" s="20"/>
      <c r="BY228" s="20"/>
      <c r="BZ228" s="20"/>
      <c r="CA228" s="20"/>
      <c r="CB228" s="315"/>
      <c r="CC228" s="20"/>
      <c r="CD228" s="20"/>
      <c r="CE228" s="20"/>
      <c r="CF228" s="20"/>
      <c r="CG228" s="315"/>
      <c r="CH228" s="20"/>
      <c r="CI228" s="20"/>
      <c r="CJ228" s="20"/>
      <c r="CK228" s="20"/>
      <c r="CL228" s="315"/>
      <c r="CM228" s="20"/>
      <c r="CN228" s="20"/>
      <c r="CO228" s="20"/>
      <c r="CP228" s="20"/>
      <c r="CQ228" s="315"/>
      <c r="CR228" s="20"/>
      <c r="CS228" s="20"/>
      <c r="CT228" s="20"/>
      <c r="CU228" s="20"/>
      <c r="CV228" s="315"/>
      <c r="CW228" s="20"/>
      <c r="CX228" s="20"/>
      <c r="CY228" s="20"/>
      <c r="CZ228" s="20"/>
      <c r="DA228" s="315"/>
      <c r="DB228" s="20"/>
      <c r="DC228" s="20"/>
      <c r="DD228" s="20"/>
      <c r="DE228" s="20"/>
      <c r="DF228" s="315"/>
      <c r="DG228" s="20"/>
      <c r="DH228" s="20"/>
      <c r="DI228" s="20"/>
      <c r="DJ228" s="20"/>
      <c r="DK228" s="315"/>
      <c r="DL228" s="20"/>
      <c r="DM228" s="20"/>
      <c r="DN228" s="20"/>
      <c r="DO228" s="20"/>
      <c r="DP228" s="315"/>
      <c r="DQ228" s="20"/>
      <c r="DR228" s="20"/>
      <c r="DS228" s="20"/>
      <c r="DT228" s="20"/>
      <c r="DU228" s="315"/>
      <c r="DV228" s="20"/>
      <c r="DW228" s="20"/>
      <c r="DX228" s="20"/>
      <c r="DY228" s="20"/>
      <c r="DZ228" s="315"/>
      <c r="EA228" s="20"/>
      <c r="EB228" s="20"/>
      <c r="EC228" s="20"/>
      <c r="ED228" s="20"/>
      <c r="EE228" s="315"/>
      <c r="EF228" s="20"/>
      <c r="EG228" s="20"/>
      <c r="EH228" s="20"/>
      <c r="EI228" s="20"/>
      <c r="EJ228" s="315"/>
      <c r="EK228" s="20"/>
      <c r="EL228" s="20"/>
      <c r="EM228" s="20"/>
      <c r="EN228" s="20"/>
      <c r="EO228" s="151"/>
    </row>
    <row r="229" spans="4:145" ht="12.75" hidden="1" customHeight="1" x14ac:dyDescent="0.3">
      <c r="D229" s="151" t="s">
        <v>590</v>
      </c>
      <c r="E229" s="402"/>
      <c r="G229" s="20">
        <v>0</v>
      </c>
      <c r="H229" s="20"/>
      <c r="I229" s="20"/>
      <c r="J229" s="315"/>
      <c r="K229" s="20"/>
      <c r="L229" s="20">
        <v>0</v>
      </c>
      <c r="M229" s="20"/>
      <c r="N229" s="20"/>
      <c r="O229" s="315"/>
      <c r="P229" s="20"/>
      <c r="Q229" s="20">
        <v>0</v>
      </c>
      <c r="R229" s="20"/>
      <c r="S229" s="20"/>
      <c r="T229" s="315"/>
      <c r="U229" s="20"/>
      <c r="V229" s="20">
        <v>0</v>
      </c>
      <c r="W229" s="20"/>
      <c r="X229" s="20"/>
      <c r="Y229" s="315"/>
      <c r="Z229" s="20"/>
      <c r="AA229" s="20">
        <v>0</v>
      </c>
      <c r="AB229" s="20"/>
      <c r="AC229" s="20"/>
      <c r="AD229" s="315"/>
      <c r="AE229" s="20"/>
      <c r="AF229" s="20">
        <v>0</v>
      </c>
      <c r="AG229" s="20"/>
      <c r="AH229" s="20"/>
      <c r="AI229" s="315"/>
      <c r="AJ229" s="20"/>
      <c r="AK229" s="20">
        <v>0</v>
      </c>
      <c r="AL229" s="20"/>
      <c r="AM229" s="20"/>
      <c r="AN229" s="315"/>
      <c r="AO229" s="20"/>
      <c r="AP229" s="20">
        <v>0</v>
      </c>
      <c r="AQ229" s="20"/>
      <c r="AR229" s="20"/>
      <c r="AS229" s="315"/>
      <c r="AT229" s="20"/>
      <c r="AU229" s="20">
        <v>0</v>
      </c>
      <c r="AV229" s="20"/>
      <c r="AW229" s="20"/>
      <c r="AX229" s="315"/>
      <c r="AY229" s="20"/>
      <c r="AZ229" s="20">
        <v>0</v>
      </c>
      <c r="BA229" s="20"/>
      <c r="BB229" s="20"/>
      <c r="BC229" s="315"/>
      <c r="BD229" s="20"/>
      <c r="BE229" s="20">
        <v>0</v>
      </c>
      <c r="BF229" s="20"/>
      <c r="BG229" s="20"/>
      <c r="BH229" s="315"/>
      <c r="BI229" s="20"/>
      <c r="BJ229" s="20">
        <v>0</v>
      </c>
      <c r="BK229" s="20"/>
      <c r="BL229" s="20"/>
      <c r="BM229" s="315"/>
      <c r="BN229" s="20"/>
      <c r="BO229" s="20">
        <v>0</v>
      </c>
      <c r="BP229" s="20"/>
      <c r="BQ229" s="20"/>
      <c r="BR229" s="315"/>
      <c r="BS229" s="20"/>
      <c r="BT229" s="20">
        <v>0</v>
      </c>
      <c r="BU229" s="20"/>
      <c r="BV229" s="20"/>
      <c r="BW229" s="315"/>
      <c r="BX229" s="20"/>
      <c r="BY229" s="20">
        <v>0</v>
      </c>
      <c r="BZ229" s="20"/>
      <c r="CA229" s="20"/>
      <c r="CB229" s="315"/>
      <c r="CC229" s="20"/>
      <c r="CD229" s="20">
        <v>0</v>
      </c>
      <c r="CE229" s="20"/>
      <c r="CF229" s="20"/>
      <c r="CG229" s="315"/>
      <c r="CH229" s="20"/>
      <c r="CI229" s="20">
        <v>0</v>
      </c>
      <c r="CJ229" s="20"/>
      <c r="CK229" s="20"/>
      <c r="CL229" s="315"/>
      <c r="CM229" s="20"/>
      <c r="CN229" s="20">
        <v>0</v>
      </c>
      <c r="CO229" s="20"/>
      <c r="CP229" s="20"/>
      <c r="CQ229" s="315"/>
      <c r="CR229" s="20"/>
      <c r="CS229" s="20">
        <v>0</v>
      </c>
      <c r="CT229" s="20"/>
      <c r="CU229" s="20"/>
      <c r="CV229" s="315"/>
      <c r="CW229" s="20"/>
      <c r="CX229" s="20">
        <v>0</v>
      </c>
      <c r="CY229" s="20"/>
      <c r="CZ229" s="20"/>
      <c r="DA229" s="315"/>
      <c r="DB229" s="20"/>
      <c r="DC229" s="20">
        <v>0</v>
      </c>
      <c r="DD229" s="20"/>
      <c r="DE229" s="20"/>
      <c r="DF229" s="315"/>
      <c r="DG229" s="20"/>
      <c r="DH229" s="20">
        <v>0</v>
      </c>
      <c r="DI229" s="20"/>
      <c r="DJ229" s="20"/>
      <c r="DK229" s="315"/>
      <c r="DL229" s="20"/>
      <c r="DM229" s="20">
        <v>0</v>
      </c>
      <c r="DN229" s="20"/>
      <c r="DO229" s="20"/>
      <c r="DP229" s="315"/>
      <c r="DQ229" s="20"/>
      <c r="DR229" s="20">
        <v>0</v>
      </c>
      <c r="DS229" s="20"/>
      <c r="DT229" s="20"/>
      <c r="DU229" s="315"/>
      <c r="DV229" s="20"/>
      <c r="DW229" s="20">
        <v>0</v>
      </c>
      <c r="DX229" s="20"/>
      <c r="DY229" s="20"/>
      <c r="DZ229" s="315"/>
      <c r="EA229" s="20"/>
      <c r="EB229" s="20">
        <v>0</v>
      </c>
      <c r="EC229" s="20"/>
      <c r="ED229" s="20"/>
      <c r="EE229" s="315"/>
      <c r="EF229" s="20"/>
      <c r="EG229" s="20">
        <v>0</v>
      </c>
      <c r="EH229" s="20"/>
      <c r="EI229" s="20"/>
      <c r="EJ229" s="315"/>
      <c r="EK229" s="20"/>
      <c r="EL229" s="20">
        <v>0</v>
      </c>
      <c r="EM229" s="20"/>
      <c r="EN229" s="20"/>
      <c r="EO229" s="151"/>
    </row>
    <row r="230" spans="4:145" ht="12.75" hidden="1" customHeight="1" x14ac:dyDescent="0.3">
      <c r="D230" s="151" t="s">
        <v>579</v>
      </c>
      <c r="E230" s="402"/>
      <c r="F230" s="406"/>
      <c r="G230" s="474">
        <v>0</v>
      </c>
      <c r="H230" s="475"/>
      <c r="I230" s="20"/>
      <c r="J230" s="315"/>
      <c r="K230" s="476"/>
      <c r="L230" s="474">
        <v>0</v>
      </c>
      <c r="M230" s="475"/>
      <c r="N230" s="20"/>
      <c r="O230" s="315"/>
      <c r="P230" s="476"/>
      <c r="Q230" s="474">
        <v>0</v>
      </c>
      <c r="R230" s="475"/>
      <c r="S230" s="20"/>
      <c r="T230" s="315"/>
      <c r="U230" s="476"/>
      <c r="V230" s="474">
        <v>0</v>
      </c>
      <c r="W230" s="475"/>
      <c r="X230" s="20"/>
      <c r="Y230" s="315"/>
      <c r="Z230" s="476"/>
      <c r="AA230" s="474">
        <v>0</v>
      </c>
      <c r="AB230" s="475"/>
      <c r="AC230" s="20"/>
      <c r="AD230" s="315"/>
      <c r="AE230" s="476"/>
      <c r="AF230" s="474">
        <v>0</v>
      </c>
      <c r="AG230" s="475"/>
      <c r="AH230" s="20"/>
      <c r="AI230" s="315"/>
      <c r="AJ230" s="476"/>
      <c r="AK230" s="474">
        <v>0</v>
      </c>
      <c r="AL230" s="475"/>
      <c r="AM230" s="20"/>
      <c r="AN230" s="315"/>
      <c r="AO230" s="476"/>
      <c r="AP230" s="474">
        <v>0</v>
      </c>
      <c r="AQ230" s="475"/>
      <c r="AR230" s="20"/>
      <c r="AS230" s="315"/>
      <c r="AT230" s="476"/>
      <c r="AU230" s="474">
        <v>0</v>
      </c>
      <c r="AV230" s="475"/>
      <c r="AW230" s="20"/>
      <c r="AX230" s="315"/>
      <c r="AY230" s="476"/>
      <c r="AZ230" s="474">
        <v>0</v>
      </c>
      <c r="BA230" s="475"/>
      <c r="BB230" s="20"/>
      <c r="BC230" s="315"/>
      <c r="BD230" s="476"/>
      <c r="BE230" s="474">
        <v>0</v>
      </c>
      <c r="BF230" s="475"/>
      <c r="BG230" s="20"/>
      <c r="BH230" s="315"/>
      <c r="BI230" s="476"/>
      <c r="BJ230" s="474">
        <v>0</v>
      </c>
      <c r="BK230" s="475"/>
      <c r="BL230" s="20"/>
      <c r="BM230" s="315"/>
      <c r="BN230" s="476"/>
      <c r="BO230" s="474">
        <v>0</v>
      </c>
      <c r="BP230" s="475"/>
      <c r="BQ230" s="20"/>
      <c r="BR230" s="315"/>
      <c r="BS230" s="476"/>
      <c r="BT230" s="474">
        <v>0</v>
      </c>
      <c r="BU230" s="475"/>
      <c r="BV230" s="20"/>
      <c r="BW230" s="315"/>
      <c r="BX230" s="476"/>
      <c r="BY230" s="474">
        <v>0</v>
      </c>
      <c r="BZ230" s="475"/>
      <c r="CA230" s="20"/>
      <c r="CB230" s="315"/>
      <c r="CC230" s="476"/>
      <c r="CD230" s="474">
        <v>0</v>
      </c>
      <c r="CE230" s="475"/>
      <c r="CF230" s="20"/>
      <c r="CG230" s="315"/>
      <c r="CH230" s="476"/>
      <c r="CI230" s="474">
        <v>0</v>
      </c>
      <c r="CJ230" s="475"/>
      <c r="CK230" s="20"/>
      <c r="CL230" s="315"/>
      <c r="CM230" s="476"/>
      <c r="CN230" s="474">
        <v>0</v>
      </c>
      <c r="CO230" s="475"/>
      <c r="CP230" s="20"/>
      <c r="CQ230" s="315"/>
      <c r="CR230" s="476"/>
      <c r="CS230" s="474">
        <v>0</v>
      </c>
      <c r="CT230" s="475"/>
      <c r="CU230" s="20"/>
      <c r="CV230" s="315"/>
      <c r="CW230" s="476"/>
      <c r="CX230" s="474">
        <v>0</v>
      </c>
      <c r="CY230" s="475"/>
      <c r="CZ230" s="20"/>
      <c r="DA230" s="315"/>
      <c r="DB230" s="476"/>
      <c r="DC230" s="474">
        <v>0</v>
      </c>
      <c r="DD230" s="475"/>
      <c r="DE230" s="20"/>
      <c r="DF230" s="315"/>
      <c r="DG230" s="476"/>
      <c r="DH230" s="474">
        <v>0</v>
      </c>
      <c r="DI230" s="475"/>
      <c r="DJ230" s="20"/>
      <c r="DK230" s="315"/>
      <c r="DL230" s="476"/>
      <c r="DM230" s="474">
        <v>0</v>
      </c>
      <c r="DN230" s="475"/>
      <c r="DO230" s="20"/>
      <c r="DP230" s="315"/>
      <c r="DQ230" s="476"/>
      <c r="DR230" s="474">
        <v>0</v>
      </c>
      <c r="DS230" s="475"/>
      <c r="DT230" s="20"/>
      <c r="DU230" s="315"/>
      <c r="DV230" s="476"/>
      <c r="DW230" s="474">
        <v>0</v>
      </c>
      <c r="DX230" s="475"/>
      <c r="DY230" s="20"/>
      <c r="DZ230" s="315"/>
      <c r="EA230" s="476"/>
      <c r="EB230" s="474">
        <v>0</v>
      </c>
      <c r="EC230" s="475"/>
      <c r="ED230" s="20"/>
      <c r="EE230" s="315"/>
      <c r="EF230" s="476"/>
      <c r="EG230" s="474">
        <v>0</v>
      </c>
      <c r="EH230" s="475"/>
      <c r="EI230" s="20"/>
      <c r="EJ230" s="315"/>
      <c r="EK230" s="476"/>
      <c r="EL230" s="474">
        <v>0</v>
      </c>
      <c r="EM230" s="475"/>
      <c r="EN230" s="20"/>
      <c r="EO230" s="151"/>
    </row>
    <row r="231" spans="4:145" ht="12.75" hidden="1" customHeight="1" x14ac:dyDescent="0.3">
      <c r="D231" s="151" t="s">
        <v>580</v>
      </c>
      <c r="E231" s="402"/>
      <c r="F231" s="419"/>
      <c r="G231" s="6">
        <v>0</v>
      </c>
      <c r="H231" s="5"/>
      <c r="I231" s="20"/>
      <c r="J231" s="315"/>
      <c r="K231" s="483"/>
      <c r="L231" s="6">
        <v>0</v>
      </c>
      <c r="M231" s="5"/>
      <c r="N231" s="20"/>
      <c r="O231" s="315"/>
      <c r="P231" s="483"/>
      <c r="Q231" s="6">
        <v>0</v>
      </c>
      <c r="R231" s="5"/>
      <c r="S231" s="20"/>
      <c r="T231" s="315"/>
      <c r="U231" s="483"/>
      <c r="V231" s="6">
        <v>0</v>
      </c>
      <c r="W231" s="5"/>
      <c r="X231" s="20"/>
      <c r="Y231" s="315"/>
      <c r="Z231" s="483"/>
      <c r="AA231" s="6">
        <v>0</v>
      </c>
      <c r="AB231" s="5"/>
      <c r="AC231" s="20"/>
      <c r="AD231" s="315"/>
      <c r="AE231" s="483"/>
      <c r="AF231" s="6">
        <v>0</v>
      </c>
      <c r="AG231" s="5"/>
      <c r="AH231" s="20"/>
      <c r="AI231" s="315"/>
      <c r="AJ231" s="483"/>
      <c r="AK231" s="6">
        <v>0</v>
      </c>
      <c r="AL231" s="5"/>
      <c r="AM231" s="20"/>
      <c r="AN231" s="315"/>
      <c r="AO231" s="483"/>
      <c r="AP231" s="6">
        <v>0</v>
      </c>
      <c r="AQ231" s="5"/>
      <c r="AR231" s="20"/>
      <c r="AS231" s="315"/>
      <c r="AT231" s="483"/>
      <c r="AU231" s="6">
        <v>0</v>
      </c>
      <c r="AV231" s="5"/>
      <c r="AW231" s="20"/>
      <c r="AX231" s="315"/>
      <c r="AY231" s="483"/>
      <c r="AZ231" s="6">
        <v>0</v>
      </c>
      <c r="BA231" s="5"/>
      <c r="BB231" s="20"/>
      <c r="BC231" s="315"/>
      <c r="BD231" s="483"/>
      <c r="BE231" s="6">
        <v>0</v>
      </c>
      <c r="BF231" s="5"/>
      <c r="BG231" s="20"/>
      <c r="BH231" s="315"/>
      <c r="BI231" s="483"/>
      <c r="BJ231" s="6">
        <v>0</v>
      </c>
      <c r="BK231" s="5"/>
      <c r="BL231" s="20"/>
      <c r="BM231" s="315"/>
      <c r="BN231" s="483"/>
      <c r="BO231" s="6">
        <v>0</v>
      </c>
      <c r="BP231" s="5"/>
      <c r="BQ231" s="20"/>
      <c r="BR231" s="315"/>
      <c r="BS231" s="483"/>
      <c r="BT231" s="6">
        <v>0</v>
      </c>
      <c r="BU231" s="5"/>
      <c r="BV231" s="20"/>
      <c r="BW231" s="315"/>
      <c r="BX231" s="483"/>
      <c r="BY231" s="6">
        <v>0</v>
      </c>
      <c r="BZ231" s="5"/>
      <c r="CA231" s="20"/>
      <c r="CB231" s="315"/>
      <c r="CC231" s="483"/>
      <c r="CD231" s="6">
        <v>0</v>
      </c>
      <c r="CE231" s="5"/>
      <c r="CF231" s="20"/>
      <c r="CG231" s="315"/>
      <c r="CH231" s="483"/>
      <c r="CI231" s="6">
        <v>0</v>
      </c>
      <c r="CJ231" s="5"/>
      <c r="CK231" s="20"/>
      <c r="CL231" s="315"/>
      <c r="CM231" s="483"/>
      <c r="CN231" s="6">
        <v>0</v>
      </c>
      <c r="CO231" s="5"/>
      <c r="CP231" s="20"/>
      <c r="CQ231" s="315"/>
      <c r="CR231" s="483"/>
      <c r="CS231" s="6">
        <v>0</v>
      </c>
      <c r="CT231" s="5"/>
      <c r="CU231" s="20"/>
      <c r="CV231" s="315"/>
      <c r="CW231" s="483"/>
      <c r="CX231" s="6">
        <v>0</v>
      </c>
      <c r="CY231" s="5"/>
      <c r="CZ231" s="20"/>
      <c r="DA231" s="315"/>
      <c r="DB231" s="483"/>
      <c r="DC231" s="6">
        <v>0</v>
      </c>
      <c r="DD231" s="5"/>
      <c r="DE231" s="20"/>
      <c r="DF231" s="315"/>
      <c r="DG231" s="483"/>
      <c r="DH231" s="6">
        <v>0</v>
      </c>
      <c r="DI231" s="5"/>
      <c r="DJ231" s="20"/>
      <c r="DK231" s="315"/>
      <c r="DL231" s="483"/>
      <c r="DM231" s="6">
        <v>0</v>
      </c>
      <c r="DN231" s="5"/>
      <c r="DO231" s="20"/>
      <c r="DP231" s="315"/>
      <c r="DQ231" s="483"/>
      <c r="DR231" s="6">
        <v>0</v>
      </c>
      <c r="DS231" s="5"/>
      <c r="DT231" s="20"/>
      <c r="DU231" s="315"/>
      <c r="DV231" s="483"/>
      <c r="DW231" s="6">
        <v>0</v>
      </c>
      <c r="DX231" s="5"/>
      <c r="DY231" s="20"/>
      <c r="DZ231" s="315"/>
      <c r="EA231" s="483"/>
      <c r="EB231" s="6">
        <v>0</v>
      </c>
      <c r="EC231" s="5"/>
      <c r="ED231" s="20"/>
      <c r="EE231" s="315"/>
      <c r="EF231" s="483"/>
      <c r="EG231" s="6">
        <v>0</v>
      </c>
      <c r="EH231" s="5"/>
      <c r="EI231" s="20"/>
      <c r="EJ231" s="315"/>
      <c r="EK231" s="483"/>
      <c r="EL231" s="6">
        <v>0</v>
      </c>
      <c r="EM231" s="5"/>
      <c r="EN231" s="20"/>
      <c r="EO231" s="151"/>
    </row>
    <row r="232" spans="4:145" ht="12.75" hidden="1" customHeight="1" x14ac:dyDescent="0.3">
      <c r="D232" s="151"/>
      <c r="E232" s="402"/>
      <c r="G232" s="20"/>
      <c r="H232" s="20"/>
      <c r="I232" s="20"/>
      <c r="J232" s="315"/>
      <c r="K232" s="20"/>
      <c r="L232" s="20"/>
      <c r="M232" s="20"/>
      <c r="N232" s="20"/>
      <c r="O232" s="315"/>
      <c r="P232" s="20"/>
      <c r="Q232" s="20"/>
      <c r="R232" s="20"/>
      <c r="S232" s="20"/>
      <c r="T232" s="315"/>
      <c r="U232" s="20"/>
      <c r="V232" s="20"/>
      <c r="W232" s="20"/>
      <c r="X232" s="20"/>
      <c r="Y232" s="315"/>
      <c r="Z232" s="20"/>
      <c r="AA232" s="20"/>
      <c r="AB232" s="20"/>
      <c r="AC232" s="20"/>
      <c r="AD232" s="315"/>
      <c r="AE232" s="20"/>
      <c r="AF232" s="20"/>
      <c r="AG232" s="20"/>
      <c r="AH232" s="20"/>
      <c r="AI232" s="315"/>
      <c r="AJ232" s="20"/>
      <c r="AK232" s="20"/>
      <c r="AL232" s="20"/>
      <c r="AM232" s="20"/>
      <c r="AN232" s="315"/>
      <c r="AO232" s="20"/>
      <c r="AP232" s="20"/>
      <c r="AQ232" s="20"/>
      <c r="AR232" s="20"/>
      <c r="AS232" s="315"/>
      <c r="AT232" s="20"/>
      <c r="AU232" s="20"/>
      <c r="AV232" s="20"/>
      <c r="AW232" s="20"/>
      <c r="AX232" s="315"/>
      <c r="AY232" s="20"/>
      <c r="AZ232" s="20"/>
      <c r="BA232" s="20"/>
      <c r="BB232" s="20"/>
      <c r="BC232" s="315"/>
      <c r="BD232" s="20"/>
      <c r="BE232" s="20"/>
      <c r="BF232" s="20"/>
      <c r="BG232" s="20"/>
      <c r="BH232" s="315"/>
      <c r="BI232" s="20"/>
      <c r="BJ232" s="20"/>
      <c r="BK232" s="20"/>
      <c r="BL232" s="20"/>
      <c r="BM232" s="315"/>
      <c r="BN232" s="20"/>
      <c r="BO232" s="20"/>
      <c r="BP232" s="20"/>
      <c r="BQ232" s="20"/>
      <c r="BR232" s="315"/>
      <c r="BS232" s="20"/>
      <c r="BT232" s="20"/>
      <c r="BU232" s="20"/>
      <c r="BV232" s="20"/>
      <c r="BW232" s="315"/>
      <c r="BX232" s="20"/>
      <c r="BY232" s="20"/>
      <c r="BZ232" s="20"/>
      <c r="CA232" s="20"/>
      <c r="CB232" s="315"/>
      <c r="CC232" s="20"/>
      <c r="CD232" s="20"/>
      <c r="CE232" s="20"/>
      <c r="CF232" s="20"/>
      <c r="CG232" s="315"/>
      <c r="CH232" s="20"/>
      <c r="CI232" s="20"/>
      <c r="CJ232" s="20"/>
      <c r="CK232" s="20"/>
      <c r="CL232" s="315"/>
      <c r="CM232" s="20"/>
      <c r="CN232" s="20"/>
      <c r="CO232" s="20"/>
      <c r="CP232" s="20"/>
      <c r="CQ232" s="315"/>
      <c r="CR232" s="20"/>
      <c r="CS232" s="20"/>
      <c r="CT232" s="20"/>
      <c r="CU232" s="20"/>
      <c r="CV232" s="315"/>
      <c r="CW232" s="20"/>
      <c r="CX232" s="20"/>
      <c r="CY232" s="20"/>
      <c r="CZ232" s="20"/>
      <c r="DA232" s="315"/>
      <c r="DB232" s="20"/>
      <c r="DC232" s="20"/>
      <c r="DD232" s="20"/>
      <c r="DE232" s="20"/>
      <c r="DF232" s="315"/>
      <c r="DG232" s="20"/>
      <c r="DH232" s="20"/>
      <c r="DI232" s="20"/>
      <c r="DJ232" s="20"/>
      <c r="DK232" s="315"/>
      <c r="DL232" s="20"/>
      <c r="DM232" s="20"/>
      <c r="DN232" s="20"/>
      <c r="DO232" s="20"/>
      <c r="DP232" s="315"/>
      <c r="DQ232" s="20"/>
      <c r="DR232" s="20"/>
      <c r="DS232" s="20"/>
      <c r="DT232" s="20"/>
      <c r="DU232" s="315"/>
      <c r="DV232" s="20"/>
      <c r="DW232" s="20"/>
      <c r="DX232" s="20"/>
      <c r="DY232" s="20"/>
      <c r="DZ232" s="315"/>
      <c r="EA232" s="20"/>
      <c r="EB232" s="20"/>
      <c r="EC232" s="20"/>
      <c r="ED232" s="20"/>
      <c r="EE232" s="315"/>
      <c r="EF232" s="20"/>
      <c r="EG232" s="20"/>
      <c r="EH232" s="20"/>
      <c r="EI232" s="20"/>
      <c r="EJ232" s="315"/>
      <c r="EK232" s="20"/>
      <c r="EL232" s="20"/>
      <c r="EM232" s="20"/>
      <c r="EN232" s="20"/>
      <c r="EO232" s="151"/>
    </row>
    <row r="233" spans="4:145" ht="12.75" hidden="1" customHeight="1" x14ac:dyDescent="0.3">
      <c r="D233" s="151" t="s">
        <v>591</v>
      </c>
      <c r="E233" s="402"/>
      <c r="G233" s="20">
        <v>0</v>
      </c>
      <c r="H233" s="20"/>
      <c r="I233" s="20"/>
      <c r="J233" s="315"/>
      <c r="K233" s="20"/>
      <c r="L233" s="20">
        <v>0</v>
      </c>
      <c r="M233" s="20"/>
      <c r="N233" s="20"/>
      <c r="O233" s="315"/>
      <c r="P233" s="20"/>
      <c r="Q233" s="20">
        <v>0</v>
      </c>
      <c r="R233" s="20"/>
      <c r="S233" s="20"/>
      <c r="T233" s="315"/>
      <c r="U233" s="20"/>
      <c r="V233" s="20">
        <v>0</v>
      </c>
      <c r="W233" s="20"/>
      <c r="X233" s="20"/>
      <c r="Y233" s="315"/>
      <c r="Z233" s="20"/>
      <c r="AA233" s="20">
        <v>0</v>
      </c>
      <c r="AB233" s="20"/>
      <c r="AC233" s="20"/>
      <c r="AD233" s="315"/>
      <c r="AE233" s="20"/>
      <c r="AF233" s="20">
        <v>0</v>
      </c>
      <c r="AG233" s="20"/>
      <c r="AH233" s="20"/>
      <c r="AI233" s="315"/>
      <c r="AJ233" s="20"/>
      <c r="AK233" s="20">
        <v>0</v>
      </c>
      <c r="AL233" s="20"/>
      <c r="AM233" s="20"/>
      <c r="AN233" s="315"/>
      <c r="AO233" s="20"/>
      <c r="AP233" s="20">
        <v>0</v>
      </c>
      <c r="AQ233" s="20"/>
      <c r="AR233" s="20"/>
      <c r="AS233" s="315"/>
      <c r="AT233" s="20"/>
      <c r="AU233" s="20">
        <v>0</v>
      </c>
      <c r="AV233" s="20"/>
      <c r="AW233" s="20"/>
      <c r="AX233" s="315"/>
      <c r="AY233" s="20"/>
      <c r="AZ233" s="20">
        <v>0</v>
      </c>
      <c r="BA233" s="20"/>
      <c r="BB233" s="20"/>
      <c r="BC233" s="315"/>
      <c r="BD233" s="20"/>
      <c r="BE233" s="20">
        <v>0</v>
      </c>
      <c r="BF233" s="20"/>
      <c r="BG233" s="20"/>
      <c r="BH233" s="315"/>
      <c r="BI233" s="20"/>
      <c r="BJ233" s="20">
        <v>0</v>
      </c>
      <c r="BK233" s="20"/>
      <c r="BL233" s="20"/>
      <c r="BM233" s="315"/>
      <c r="BN233" s="20"/>
      <c r="BO233" s="20">
        <v>0</v>
      </c>
      <c r="BP233" s="20"/>
      <c r="BQ233" s="20"/>
      <c r="BR233" s="315"/>
      <c r="BS233" s="20"/>
      <c r="BT233" s="20">
        <v>0</v>
      </c>
      <c r="BU233" s="20"/>
      <c r="BV233" s="20"/>
      <c r="BW233" s="315"/>
      <c r="BX233" s="20"/>
      <c r="BY233" s="20">
        <v>0</v>
      </c>
      <c r="BZ233" s="20"/>
      <c r="CA233" s="20"/>
      <c r="CB233" s="315"/>
      <c r="CC233" s="20"/>
      <c r="CD233" s="20">
        <v>0</v>
      </c>
      <c r="CE233" s="20"/>
      <c r="CF233" s="20"/>
      <c r="CG233" s="315"/>
      <c r="CH233" s="20"/>
      <c r="CI233" s="20">
        <v>0</v>
      </c>
      <c r="CJ233" s="20"/>
      <c r="CK233" s="20"/>
      <c r="CL233" s="315"/>
      <c r="CM233" s="20"/>
      <c r="CN233" s="20">
        <v>0</v>
      </c>
      <c r="CO233" s="20"/>
      <c r="CP233" s="20"/>
      <c r="CQ233" s="315"/>
      <c r="CR233" s="20"/>
      <c r="CS233" s="20">
        <v>0</v>
      </c>
      <c r="CT233" s="20"/>
      <c r="CU233" s="20"/>
      <c r="CV233" s="315"/>
      <c r="CW233" s="20"/>
      <c r="CX233" s="20">
        <v>0</v>
      </c>
      <c r="CY233" s="20"/>
      <c r="CZ233" s="20"/>
      <c r="DA233" s="315"/>
      <c r="DB233" s="20"/>
      <c r="DC233" s="20">
        <v>0</v>
      </c>
      <c r="DD233" s="20"/>
      <c r="DE233" s="20"/>
      <c r="DF233" s="315"/>
      <c r="DG233" s="20"/>
      <c r="DH233" s="20">
        <v>0</v>
      </c>
      <c r="DI233" s="20"/>
      <c r="DJ233" s="20"/>
      <c r="DK233" s="315"/>
      <c r="DL233" s="20"/>
      <c r="DM233" s="20">
        <v>0</v>
      </c>
      <c r="DN233" s="20"/>
      <c r="DO233" s="20"/>
      <c r="DP233" s="315"/>
      <c r="DQ233" s="20"/>
      <c r="DR233" s="20">
        <v>0</v>
      </c>
      <c r="DS233" s="20"/>
      <c r="DT233" s="20"/>
      <c r="DU233" s="315"/>
      <c r="DV233" s="20"/>
      <c r="DW233" s="20">
        <v>0</v>
      </c>
      <c r="DX233" s="20"/>
      <c r="DY233" s="20"/>
      <c r="DZ233" s="315"/>
      <c r="EA233" s="20"/>
      <c r="EB233" s="20">
        <v>0</v>
      </c>
      <c r="EC233" s="20"/>
      <c r="ED233" s="20"/>
      <c r="EE233" s="315"/>
      <c r="EF233" s="20"/>
      <c r="EG233" s="20">
        <v>0</v>
      </c>
      <c r="EH233" s="20"/>
      <c r="EI233" s="20"/>
      <c r="EJ233" s="315"/>
      <c r="EK233" s="20"/>
      <c r="EL233" s="20">
        <v>0</v>
      </c>
      <c r="EM233" s="20"/>
      <c r="EN233" s="20"/>
      <c r="EO233" s="151"/>
    </row>
    <row r="234" spans="4:145" ht="12" hidden="1" customHeight="1" x14ac:dyDescent="0.3">
      <c r="D234" s="151" t="s">
        <v>579</v>
      </c>
      <c r="E234" s="402"/>
      <c r="F234" s="406"/>
      <c r="G234" s="474">
        <v>0</v>
      </c>
      <c r="H234" s="475"/>
      <c r="I234" s="20"/>
      <c r="J234" s="315"/>
      <c r="K234" s="476"/>
      <c r="L234" s="474">
        <v>0</v>
      </c>
      <c r="M234" s="475"/>
      <c r="N234" s="20"/>
      <c r="O234" s="315"/>
      <c r="P234" s="476"/>
      <c r="Q234" s="474">
        <v>0</v>
      </c>
      <c r="R234" s="475"/>
      <c r="S234" s="20"/>
      <c r="T234" s="315"/>
      <c r="U234" s="476"/>
      <c r="V234" s="474">
        <v>0</v>
      </c>
      <c r="W234" s="475"/>
      <c r="X234" s="20"/>
      <c r="Y234" s="315"/>
      <c r="Z234" s="476"/>
      <c r="AA234" s="474">
        <v>0</v>
      </c>
      <c r="AB234" s="475"/>
      <c r="AC234" s="20"/>
      <c r="AD234" s="315"/>
      <c r="AE234" s="476"/>
      <c r="AF234" s="474">
        <v>0</v>
      </c>
      <c r="AG234" s="475"/>
      <c r="AH234" s="20"/>
      <c r="AI234" s="315"/>
      <c r="AJ234" s="476"/>
      <c r="AK234" s="474">
        <v>0</v>
      </c>
      <c r="AL234" s="475"/>
      <c r="AM234" s="20"/>
      <c r="AN234" s="315"/>
      <c r="AO234" s="476"/>
      <c r="AP234" s="474">
        <v>0</v>
      </c>
      <c r="AQ234" s="475"/>
      <c r="AR234" s="20"/>
      <c r="AS234" s="315"/>
      <c r="AT234" s="476"/>
      <c r="AU234" s="474">
        <v>0</v>
      </c>
      <c r="AV234" s="475"/>
      <c r="AW234" s="20"/>
      <c r="AX234" s="315"/>
      <c r="AY234" s="476"/>
      <c r="AZ234" s="474">
        <v>0</v>
      </c>
      <c r="BA234" s="475"/>
      <c r="BB234" s="20"/>
      <c r="BC234" s="315"/>
      <c r="BD234" s="476"/>
      <c r="BE234" s="474">
        <v>0</v>
      </c>
      <c r="BF234" s="475"/>
      <c r="BG234" s="20"/>
      <c r="BH234" s="315"/>
      <c r="BI234" s="476"/>
      <c r="BJ234" s="474">
        <v>0</v>
      </c>
      <c r="BK234" s="475"/>
      <c r="BL234" s="20"/>
      <c r="BM234" s="315"/>
      <c r="BN234" s="476"/>
      <c r="BO234" s="474">
        <v>0</v>
      </c>
      <c r="BP234" s="475"/>
      <c r="BQ234" s="20"/>
      <c r="BR234" s="315"/>
      <c r="BS234" s="476"/>
      <c r="BT234" s="474">
        <v>0</v>
      </c>
      <c r="BU234" s="475"/>
      <c r="BV234" s="20"/>
      <c r="BW234" s="315"/>
      <c r="BX234" s="476"/>
      <c r="BY234" s="474">
        <v>0</v>
      </c>
      <c r="BZ234" s="475"/>
      <c r="CA234" s="20"/>
      <c r="CB234" s="315"/>
      <c r="CC234" s="476"/>
      <c r="CD234" s="474">
        <v>0</v>
      </c>
      <c r="CE234" s="475"/>
      <c r="CF234" s="20"/>
      <c r="CG234" s="315"/>
      <c r="CH234" s="476"/>
      <c r="CI234" s="474">
        <v>0</v>
      </c>
      <c r="CJ234" s="475"/>
      <c r="CK234" s="20"/>
      <c r="CL234" s="315"/>
      <c r="CM234" s="476"/>
      <c r="CN234" s="474">
        <v>0</v>
      </c>
      <c r="CO234" s="475"/>
      <c r="CP234" s="20"/>
      <c r="CQ234" s="315"/>
      <c r="CR234" s="476"/>
      <c r="CS234" s="474">
        <v>0</v>
      </c>
      <c r="CT234" s="475"/>
      <c r="CU234" s="20"/>
      <c r="CV234" s="315"/>
      <c r="CW234" s="476"/>
      <c r="CX234" s="474">
        <v>0</v>
      </c>
      <c r="CY234" s="475"/>
      <c r="CZ234" s="20"/>
      <c r="DA234" s="315"/>
      <c r="DB234" s="476"/>
      <c r="DC234" s="474">
        <v>0</v>
      </c>
      <c r="DD234" s="475"/>
      <c r="DE234" s="20"/>
      <c r="DF234" s="315"/>
      <c r="DG234" s="476"/>
      <c r="DH234" s="474">
        <v>0</v>
      </c>
      <c r="DI234" s="475"/>
      <c r="DJ234" s="20"/>
      <c r="DK234" s="315"/>
      <c r="DL234" s="476"/>
      <c r="DM234" s="474">
        <v>0</v>
      </c>
      <c r="DN234" s="475"/>
      <c r="DO234" s="20"/>
      <c r="DP234" s="315"/>
      <c r="DQ234" s="476"/>
      <c r="DR234" s="474">
        <v>0</v>
      </c>
      <c r="DS234" s="475"/>
      <c r="DT234" s="20"/>
      <c r="DU234" s="315"/>
      <c r="DV234" s="476"/>
      <c r="DW234" s="474">
        <v>0</v>
      </c>
      <c r="DX234" s="475"/>
      <c r="DY234" s="20"/>
      <c r="DZ234" s="315"/>
      <c r="EA234" s="476"/>
      <c r="EB234" s="474">
        <v>0</v>
      </c>
      <c r="EC234" s="475"/>
      <c r="ED234" s="20"/>
      <c r="EE234" s="315"/>
      <c r="EF234" s="476"/>
      <c r="EG234" s="474">
        <v>0</v>
      </c>
      <c r="EH234" s="475"/>
      <c r="EI234" s="20"/>
      <c r="EJ234" s="315"/>
      <c r="EK234" s="476"/>
      <c r="EL234" s="474">
        <v>0</v>
      </c>
      <c r="EM234" s="475"/>
      <c r="EN234" s="20"/>
      <c r="EO234" s="151"/>
    </row>
    <row r="235" spans="4:145" ht="12.75" hidden="1" customHeight="1" x14ac:dyDescent="0.3">
      <c r="D235" s="151" t="s">
        <v>580</v>
      </c>
      <c r="E235" s="402"/>
      <c r="F235" s="419"/>
      <c r="G235" s="6">
        <v>0</v>
      </c>
      <c r="H235" s="5"/>
      <c r="I235" s="20"/>
      <c r="J235" s="315"/>
      <c r="K235" s="483"/>
      <c r="L235" s="6">
        <v>0</v>
      </c>
      <c r="M235" s="5"/>
      <c r="N235" s="20"/>
      <c r="O235" s="315"/>
      <c r="P235" s="483"/>
      <c r="Q235" s="6">
        <v>0</v>
      </c>
      <c r="R235" s="5"/>
      <c r="S235" s="20"/>
      <c r="T235" s="315"/>
      <c r="U235" s="483"/>
      <c r="V235" s="6">
        <v>0</v>
      </c>
      <c r="W235" s="5"/>
      <c r="X235" s="20"/>
      <c r="Y235" s="315"/>
      <c r="Z235" s="483"/>
      <c r="AA235" s="6">
        <v>0</v>
      </c>
      <c r="AB235" s="5"/>
      <c r="AC235" s="20"/>
      <c r="AD235" s="315"/>
      <c r="AE235" s="483"/>
      <c r="AF235" s="6">
        <v>0</v>
      </c>
      <c r="AG235" s="5"/>
      <c r="AH235" s="20"/>
      <c r="AI235" s="315"/>
      <c r="AJ235" s="483"/>
      <c r="AK235" s="6">
        <v>0</v>
      </c>
      <c r="AL235" s="5"/>
      <c r="AM235" s="20"/>
      <c r="AN235" s="315"/>
      <c r="AO235" s="483"/>
      <c r="AP235" s="6">
        <v>0</v>
      </c>
      <c r="AQ235" s="5"/>
      <c r="AR235" s="20"/>
      <c r="AS235" s="315"/>
      <c r="AT235" s="483"/>
      <c r="AU235" s="6">
        <v>0</v>
      </c>
      <c r="AV235" s="5"/>
      <c r="AW235" s="20"/>
      <c r="AX235" s="315"/>
      <c r="AY235" s="483"/>
      <c r="AZ235" s="6">
        <v>0</v>
      </c>
      <c r="BA235" s="5"/>
      <c r="BB235" s="20"/>
      <c r="BC235" s="315"/>
      <c r="BD235" s="483"/>
      <c r="BE235" s="6">
        <v>0</v>
      </c>
      <c r="BF235" s="5"/>
      <c r="BG235" s="20"/>
      <c r="BH235" s="315"/>
      <c r="BI235" s="483"/>
      <c r="BJ235" s="6">
        <v>0</v>
      </c>
      <c r="BK235" s="5"/>
      <c r="BL235" s="20"/>
      <c r="BM235" s="315"/>
      <c r="BN235" s="483"/>
      <c r="BO235" s="6">
        <v>0</v>
      </c>
      <c r="BP235" s="5"/>
      <c r="BQ235" s="20"/>
      <c r="BR235" s="315"/>
      <c r="BS235" s="483"/>
      <c r="BT235" s="6">
        <v>0</v>
      </c>
      <c r="BU235" s="5"/>
      <c r="BV235" s="20"/>
      <c r="BW235" s="315"/>
      <c r="BX235" s="483"/>
      <c r="BY235" s="6">
        <v>0</v>
      </c>
      <c r="BZ235" s="5"/>
      <c r="CA235" s="20"/>
      <c r="CB235" s="315"/>
      <c r="CC235" s="483"/>
      <c r="CD235" s="6">
        <v>0</v>
      </c>
      <c r="CE235" s="5"/>
      <c r="CF235" s="20"/>
      <c r="CG235" s="315"/>
      <c r="CH235" s="483"/>
      <c r="CI235" s="6">
        <v>0</v>
      </c>
      <c r="CJ235" s="5"/>
      <c r="CK235" s="20"/>
      <c r="CL235" s="315"/>
      <c r="CM235" s="483"/>
      <c r="CN235" s="6">
        <v>0</v>
      </c>
      <c r="CO235" s="5"/>
      <c r="CP235" s="20"/>
      <c r="CQ235" s="315"/>
      <c r="CR235" s="483"/>
      <c r="CS235" s="6">
        <v>0</v>
      </c>
      <c r="CT235" s="5"/>
      <c r="CU235" s="20"/>
      <c r="CV235" s="315"/>
      <c r="CW235" s="483"/>
      <c r="CX235" s="6">
        <v>0</v>
      </c>
      <c r="CY235" s="5"/>
      <c r="CZ235" s="20"/>
      <c r="DA235" s="315"/>
      <c r="DB235" s="483"/>
      <c r="DC235" s="6">
        <v>0</v>
      </c>
      <c r="DD235" s="5"/>
      <c r="DE235" s="20"/>
      <c r="DF235" s="315"/>
      <c r="DG235" s="483"/>
      <c r="DH235" s="6">
        <v>0</v>
      </c>
      <c r="DI235" s="5"/>
      <c r="DJ235" s="20"/>
      <c r="DK235" s="315"/>
      <c r="DL235" s="483"/>
      <c r="DM235" s="6">
        <v>0</v>
      </c>
      <c r="DN235" s="5"/>
      <c r="DO235" s="20"/>
      <c r="DP235" s="315"/>
      <c r="DQ235" s="483"/>
      <c r="DR235" s="6">
        <v>0</v>
      </c>
      <c r="DS235" s="5"/>
      <c r="DT235" s="20"/>
      <c r="DU235" s="315"/>
      <c r="DV235" s="483"/>
      <c r="DW235" s="6">
        <v>0</v>
      </c>
      <c r="DX235" s="5"/>
      <c r="DY235" s="20"/>
      <c r="DZ235" s="315"/>
      <c r="EA235" s="483"/>
      <c r="EB235" s="6">
        <v>0</v>
      </c>
      <c r="EC235" s="5"/>
      <c r="ED235" s="20"/>
      <c r="EE235" s="315"/>
      <c r="EF235" s="483"/>
      <c r="EG235" s="6">
        <v>0</v>
      </c>
      <c r="EH235" s="5"/>
      <c r="EI235" s="20"/>
      <c r="EJ235" s="315"/>
      <c r="EK235" s="483"/>
      <c r="EL235" s="6">
        <v>0</v>
      </c>
      <c r="EM235" s="5"/>
      <c r="EN235" s="20"/>
      <c r="EO235" s="151"/>
    </row>
    <row r="236" spans="4:145" hidden="1" x14ac:dyDescent="0.3">
      <c r="D236" s="151"/>
      <c r="E236" s="402"/>
      <c r="G236" s="20"/>
      <c r="H236" s="20"/>
      <c r="I236" s="20"/>
      <c r="J236" s="315"/>
      <c r="K236" s="20"/>
      <c r="L236" s="20"/>
      <c r="M236" s="20"/>
      <c r="N236" s="20"/>
      <c r="O236" s="315"/>
      <c r="P236" s="20"/>
      <c r="Q236" s="20"/>
      <c r="R236" s="20"/>
      <c r="S236" s="20"/>
      <c r="T236" s="315"/>
      <c r="U236" s="20"/>
      <c r="V236" s="20"/>
      <c r="W236" s="20"/>
      <c r="X236" s="20"/>
      <c r="Y236" s="315"/>
      <c r="Z236" s="20"/>
      <c r="AA236" s="20"/>
      <c r="AB236" s="20"/>
      <c r="AC236" s="20"/>
      <c r="AD236" s="315"/>
      <c r="AE236" s="20"/>
      <c r="AF236" s="20"/>
      <c r="AG236" s="20"/>
      <c r="AH236" s="20"/>
      <c r="AI236" s="315"/>
      <c r="AJ236" s="20"/>
      <c r="AK236" s="20"/>
      <c r="AL236" s="20"/>
      <c r="AM236" s="20"/>
      <c r="AN236" s="315"/>
      <c r="AO236" s="20"/>
      <c r="AP236" s="20"/>
      <c r="AQ236" s="20"/>
      <c r="AR236" s="20"/>
      <c r="AS236" s="315"/>
      <c r="AT236" s="20"/>
      <c r="AU236" s="20"/>
      <c r="AV236" s="20"/>
      <c r="AW236" s="20"/>
      <c r="AX236" s="315"/>
      <c r="AY236" s="20"/>
      <c r="AZ236" s="20"/>
      <c r="BA236" s="20"/>
      <c r="BB236" s="20"/>
      <c r="BC236" s="315"/>
      <c r="BD236" s="20"/>
      <c r="BE236" s="20"/>
      <c r="BF236" s="20"/>
      <c r="BG236" s="20"/>
      <c r="BH236" s="315"/>
      <c r="BI236" s="20"/>
      <c r="BJ236" s="20"/>
      <c r="BK236" s="20"/>
      <c r="BL236" s="20"/>
      <c r="BM236" s="315"/>
      <c r="BN236" s="20"/>
      <c r="BO236" s="20"/>
      <c r="BP236" s="20"/>
      <c r="BQ236" s="20"/>
      <c r="BR236" s="315"/>
      <c r="BS236" s="20"/>
      <c r="BT236" s="20"/>
      <c r="BU236" s="20"/>
      <c r="BV236" s="20"/>
      <c r="BW236" s="315"/>
      <c r="BX236" s="20"/>
      <c r="BY236" s="20"/>
      <c r="BZ236" s="20"/>
      <c r="CA236" s="20"/>
      <c r="CB236" s="315"/>
      <c r="CC236" s="20"/>
      <c r="CD236" s="20"/>
      <c r="CE236" s="20"/>
      <c r="CF236" s="20"/>
      <c r="CG236" s="315"/>
      <c r="CH236" s="20"/>
      <c r="CI236" s="20"/>
      <c r="CJ236" s="20"/>
      <c r="CK236" s="20"/>
      <c r="CL236" s="315"/>
      <c r="CM236" s="20"/>
      <c r="CN236" s="20"/>
      <c r="CO236" s="20"/>
      <c r="CP236" s="20"/>
      <c r="CQ236" s="315"/>
      <c r="CR236" s="20"/>
      <c r="CS236" s="20"/>
      <c r="CT236" s="20"/>
      <c r="CU236" s="20"/>
      <c r="CV236" s="315"/>
      <c r="CW236" s="20"/>
      <c r="CX236" s="20"/>
      <c r="CY236" s="20"/>
      <c r="CZ236" s="20"/>
      <c r="DA236" s="315"/>
      <c r="DB236" s="20"/>
      <c r="DC236" s="20"/>
      <c r="DD236" s="20"/>
      <c r="DE236" s="20"/>
      <c r="DF236" s="315"/>
      <c r="DG236" s="20"/>
      <c r="DH236" s="20"/>
      <c r="DI236" s="20"/>
      <c r="DJ236" s="20"/>
      <c r="DK236" s="315"/>
      <c r="DL236" s="20"/>
      <c r="DM236" s="20"/>
      <c r="DN236" s="20"/>
      <c r="DO236" s="20"/>
      <c r="DP236" s="315"/>
      <c r="DQ236" s="20"/>
      <c r="DR236" s="20"/>
      <c r="DS236" s="20"/>
      <c r="DT236" s="20"/>
      <c r="DU236" s="315"/>
      <c r="DV236" s="20"/>
      <c r="DW236" s="20"/>
      <c r="DX236" s="20"/>
      <c r="DY236" s="20"/>
      <c r="DZ236" s="315"/>
      <c r="EA236" s="20"/>
      <c r="EB236" s="20"/>
      <c r="EC236" s="20"/>
      <c r="ED236" s="20"/>
      <c r="EE236" s="315"/>
      <c r="EF236" s="20"/>
      <c r="EG236" s="20"/>
      <c r="EH236" s="20"/>
      <c r="EI236" s="20"/>
      <c r="EJ236" s="315"/>
      <c r="EK236" s="20"/>
      <c r="EL236" s="20"/>
      <c r="EM236" s="20"/>
      <c r="EN236" s="20"/>
      <c r="EO236" s="151"/>
    </row>
    <row r="237" spans="4:145" s="152" customFormat="1" hidden="1" x14ac:dyDescent="0.3">
      <c r="D237" s="200" t="s">
        <v>592</v>
      </c>
      <c r="E237" s="404"/>
      <c r="G237" s="17">
        <v>0</v>
      </c>
      <c r="H237" s="17"/>
      <c r="I237" s="17"/>
      <c r="J237" s="75"/>
      <c r="K237" s="17"/>
      <c r="L237" s="17">
        <v>0</v>
      </c>
      <c r="M237" s="17"/>
      <c r="N237" s="17"/>
      <c r="O237" s="75"/>
      <c r="P237" s="17"/>
      <c r="Q237" s="17">
        <v>0</v>
      </c>
      <c r="R237" s="17"/>
      <c r="S237" s="17"/>
      <c r="T237" s="75"/>
      <c r="U237" s="17"/>
      <c r="V237" s="17">
        <v>0</v>
      </c>
      <c r="W237" s="17"/>
      <c r="X237" s="17"/>
      <c r="Y237" s="75"/>
      <c r="Z237" s="17"/>
      <c r="AA237" s="17">
        <v>0</v>
      </c>
      <c r="AB237" s="17"/>
      <c r="AC237" s="17"/>
      <c r="AD237" s="75"/>
      <c r="AE237" s="17"/>
      <c r="AF237" s="17">
        <v>0</v>
      </c>
      <c r="AG237" s="17"/>
      <c r="AH237" s="17"/>
      <c r="AI237" s="75"/>
      <c r="AJ237" s="17"/>
      <c r="AK237" s="17">
        <v>0</v>
      </c>
      <c r="AL237" s="17"/>
      <c r="AM237" s="17"/>
      <c r="AN237" s="75"/>
      <c r="AO237" s="17"/>
      <c r="AP237" s="17">
        <v>0</v>
      </c>
      <c r="AQ237" s="17"/>
      <c r="AR237" s="17"/>
      <c r="AS237" s="75"/>
      <c r="AT237" s="17"/>
      <c r="AU237" s="17">
        <v>0</v>
      </c>
      <c r="AV237" s="17"/>
      <c r="AW237" s="17"/>
      <c r="AX237" s="75"/>
      <c r="AY237" s="17"/>
      <c r="AZ237" s="17">
        <v>0</v>
      </c>
      <c r="BA237" s="17"/>
      <c r="BB237" s="17"/>
      <c r="BC237" s="75"/>
      <c r="BD237" s="17"/>
      <c r="BE237" s="17">
        <v>0</v>
      </c>
      <c r="BF237" s="17"/>
      <c r="BG237" s="17"/>
      <c r="BH237" s="75"/>
      <c r="BI237" s="17"/>
      <c r="BJ237" s="17">
        <v>0</v>
      </c>
      <c r="BK237" s="17"/>
      <c r="BL237" s="17"/>
      <c r="BM237" s="75"/>
      <c r="BN237" s="17"/>
      <c r="BO237" s="17">
        <v>0</v>
      </c>
      <c r="BP237" s="17"/>
      <c r="BQ237" s="17"/>
      <c r="BR237" s="75"/>
      <c r="BS237" s="17"/>
      <c r="BT237" s="17">
        <v>0</v>
      </c>
      <c r="BU237" s="17"/>
      <c r="BV237" s="17"/>
      <c r="BW237" s="75"/>
      <c r="BX237" s="17"/>
      <c r="BY237" s="17">
        <v>0</v>
      </c>
      <c r="BZ237" s="17"/>
      <c r="CA237" s="17"/>
      <c r="CB237" s="75"/>
      <c r="CC237" s="17"/>
      <c r="CD237" s="17">
        <v>0</v>
      </c>
      <c r="CE237" s="17"/>
      <c r="CF237" s="17"/>
      <c r="CG237" s="75"/>
      <c r="CH237" s="17"/>
      <c r="CI237" s="17">
        <v>0</v>
      </c>
      <c r="CJ237" s="17"/>
      <c r="CK237" s="17"/>
      <c r="CL237" s="75"/>
      <c r="CM237" s="17"/>
      <c r="CN237" s="17">
        <v>0</v>
      </c>
      <c r="CO237" s="17"/>
      <c r="CP237" s="17"/>
      <c r="CQ237" s="75"/>
      <c r="CR237" s="17"/>
      <c r="CS237" s="17">
        <v>0</v>
      </c>
      <c r="CT237" s="17"/>
      <c r="CU237" s="17"/>
      <c r="CV237" s="75"/>
      <c r="CW237" s="17"/>
      <c r="CX237" s="17">
        <v>0</v>
      </c>
      <c r="CY237" s="17"/>
      <c r="CZ237" s="17"/>
      <c r="DA237" s="75"/>
      <c r="DB237" s="17"/>
      <c r="DC237" s="17">
        <v>0</v>
      </c>
      <c r="DD237" s="17"/>
      <c r="DE237" s="17"/>
      <c r="DF237" s="75"/>
      <c r="DG237" s="17"/>
      <c r="DH237" s="17">
        <v>0</v>
      </c>
      <c r="DI237" s="17"/>
      <c r="DJ237" s="17"/>
      <c r="DK237" s="75"/>
      <c r="DL237" s="17"/>
      <c r="DM237" s="17">
        <v>0</v>
      </c>
      <c r="DN237" s="17"/>
      <c r="DO237" s="17"/>
      <c r="DP237" s="75"/>
      <c r="DQ237" s="17"/>
      <c r="DR237" s="17">
        <v>0</v>
      </c>
      <c r="DS237" s="17"/>
      <c r="DT237" s="17"/>
      <c r="DU237" s="75"/>
      <c r="DV237" s="17"/>
      <c r="DW237" s="17">
        <v>0</v>
      </c>
      <c r="DX237" s="17"/>
      <c r="DY237" s="17"/>
      <c r="DZ237" s="75"/>
      <c r="EA237" s="17"/>
      <c r="EB237" s="17">
        <v>0</v>
      </c>
      <c r="EC237" s="17"/>
      <c r="ED237" s="17"/>
      <c r="EE237" s="75"/>
      <c r="EF237" s="17"/>
      <c r="EG237" s="17">
        <v>0</v>
      </c>
      <c r="EH237" s="17"/>
      <c r="EI237" s="17"/>
      <c r="EJ237" s="75"/>
      <c r="EK237" s="17"/>
      <c r="EL237" s="17">
        <v>0</v>
      </c>
      <c r="EM237" s="17"/>
      <c r="EN237" s="17"/>
      <c r="EO237" s="200"/>
    </row>
    <row r="238" spans="4:145" hidden="1" x14ac:dyDescent="0.3">
      <c r="D238" s="151" t="s">
        <v>579</v>
      </c>
      <c r="E238" s="402"/>
      <c r="F238" s="406"/>
      <c r="G238" s="474">
        <v>0</v>
      </c>
      <c r="H238" s="475"/>
      <c r="I238" s="20"/>
      <c r="J238" s="315"/>
      <c r="K238" s="476"/>
      <c r="L238" s="474">
        <v>0</v>
      </c>
      <c r="M238" s="475"/>
      <c r="N238" s="20"/>
      <c r="O238" s="315"/>
      <c r="P238" s="476"/>
      <c r="Q238" s="474">
        <v>0</v>
      </c>
      <c r="R238" s="475"/>
      <c r="S238" s="20"/>
      <c r="T238" s="315"/>
      <c r="U238" s="476"/>
      <c r="V238" s="474">
        <v>0</v>
      </c>
      <c r="W238" s="475"/>
      <c r="X238" s="20"/>
      <c r="Y238" s="315"/>
      <c r="Z238" s="476"/>
      <c r="AA238" s="474">
        <v>0</v>
      </c>
      <c r="AB238" s="475"/>
      <c r="AC238" s="20"/>
      <c r="AD238" s="315"/>
      <c r="AE238" s="476"/>
      <c r="AF238" s="474">
        <v>0</v>
      </c>
      <c r="AG238" s="475"/>
      <c r="AH238" s="20"/>
      <c r="AI238" s="315"/>
      <c r="AJ238" s="476"/>
      <c r="AK238" s="474">
        <v>0</v>
      </c>
      <c r="AL238" s="475"/>
      <c r="AM238" s="20"/>
      <c r="AN238" s="315"/>
      <c r="AO238" s="476"/>
      <c r="AP238" s="474">
        <v>0</v>
      </c>
      <c r="AQ238" s="475"/>
      <c r="AR238" s="20"/>
      <c r="AS238" s="315"/>
      <c r="AT238" s="476"/>
      <c r="AU238" s="474">
        <v>0</v>
      </c>
      <c r="AV238" s="475"/>
      <c r="AW238" s="20"/>
      <c r="AX238" s="315"/>
      <c r="AY238" s="476"/>
      <c r="AZ238" s="474">
        <v>0</v>
      </c>
      <c r="BA238" s="475"/>
      <c r="BB238" s="20"/>
      <c r="BC238" s="315"/>
      <c r="BD238" s="476"/>
      <c r="BE238" s="474">
        <v>0</v>
      </c>
      <c r="BF238" s="475"/>
      <c r="BG238" s="20"/>
      <c r="BH238" s="315"/>
      <c r="BI238" s="476"/>
      <c r="BJ238" s="474">
        <v>0</v>
      </c>
      <c r="BK238" s="475"/>
      <c r="BL238" s="20"/>
      <c r="BM238" s="315"/>
      <c r="BN238" s="476"/>
      <c r="BO238" s="474">
        <v>0</v>
      </c>
      <c r="BP238" s="475"/>
      <c r="BQ238" s="20"/>
      <c r="BR238" s="315"/>
      <c r="BS238" s="476"/>
      <c r="BT238" s="474">
        <v>0</v>
      </c>
      <c r="BU238" s="475"/>
      <c r="BV238" s="20"/>
      <c r="BW238" s="315"/>
      <c r="BX238" s="476"/>
      <c r="BY238" s="474">
        <v>0</v>
      </c>
      <c r="BZ238" s="475"/>
      <c r="CA238" s="20"/>
      <c r="CB238" s="315"/>
      <c r="CC238" s="476"/>
      <c r="CD238" s="474">
        <v>0</v>
      </c>
      <c r="CE238" s="475"/>
      <c r="CF238" s="20"/>
      <c r="CG238" s="315"/>
      <c r="CH238" s="476"/>
      <c r="CI238" s="474">
        <v>0</v>
      </c>
      <c r="CJ238" s="475"/>
      <c r="CK238" s="20"/>
      <c r="CL238" s="315"/>
      <c r="CM238" s="476"/>
      <c r="CN238" s="474">
        <v>0</v>
      </c>
      <c r="CO238" s="475"/>
      <c r="CP238" s="20"/>
      <c r="CQ238" s="315"/>
      <c r="CR238" s="476"/>
      <c r="CS238" s="474">
        <v>0</v>
      </c>
      <c r="CT238" s="475"/>
      <c r="CU238" s="20"/>
      <c r="CV238" s="315"/>
      <c r="CW238" s="476"/>
      <c r="CX238" s="474">
        <v>0</v>
      </c>
      <c r="CY238" s="475"/>
      <c r="CZ238" s="20"/>
      <c r="DA238" s="315"/>
      <c r="DB238" s="476"/>
      <c r="DC238" s="474">
        <v>0</v>
      </c>
      <c r="DD238" s="475"/>
      <c r="DE238" s="20"/>
      <c r="DF238" s="315"/>
      <c r="DG238" s="476"/>
      <c r="DH238" s="474">
        <v>0</v>
      </c>
      <c r="DI238" s="475"/>
      <c r="DJ238" s="20"/>
      <c r="DK238" s="315"/>
      <c r="DL238" s="476"/>
      <c r="DM238" s="474">
        <v>0</v>
      </c>
      <c r="DN238" s="475"/>
      <c r="DO238" s="20"/>
      <c r="DP238" s="315"/>
      <c r="DQ238" s="476"/>
      <c r="DR238" s="474">
        <v>0</v>
      </c>
      <c r="DS238" s="475"/>
      <c r="DT238" s="20"/>
      <c r="DU238" s="315"/>
      <c r="DV238" s="476"/>
      <c r="DW238" s="474">
        <v>0</v>
      </c>
      <c r="DX238" s="475"/>
      <c r="DY238" s="20"/>
      <c r="DZ238" s="315"/>
      <c r="EA238" s="476"/>
      <c r="EB238" s="474">
        <v>0</v>
      </c>
      <c r="EC238" s="475"/>
      <c r="ED238" s="20"/>
      <c r="EE238" s="315"/>
      <c r="EF238" s="476"/>
      <c r="EG238" s="474">
        <v>0</v>
      </c>
      <c r="EH238" s="475"/>
      <c r="EI238" s="20"/>
      <c r="EJ238" s="315"/>
      <c r="EK238" s="476"/>
      <c r="EL238" s="474">
        <v>0</v>
      </c>
      <c r="EM238" s="475"/>
      <c r="EN238" s="20"/>
      <c r="EO238" s="151"/>
    </row>
    <row r="239" spans="4:145" hidden="1" x14ac:dyDescent="0.3">
      <c r="D239" s="151" t="s">
        <v>580</v>
      </c>
      <c r="E239" s="402"/>
      <c r="F239" s="419"/>
      <c r="G239" s="6">
        <v>0</v>
      </c>
      <c r="H239" s="5"/>
      <c r="I239" s="20"/>
      <c r="J239" s="315"/>
      <c r="K239" s="483"/>
      <c r="L239" s="6">
        <v>0</v>
      </c>
      <c r="M239" s="5"/>
      <c r="N239" s="20"/>
      <c r="O239" s="315"/>
      <c r="P239" s="483"/>
      <c r="Q239" s="6">
        <v>0</v>
      </c>
      <c r="R239" s="5"/>
      <c r="S239" s="20"/>
      <c r="T239" s="315"/>
      <c r="U239" s="483"/>
      <c r="V239" s="6">
        <v>0</v>
      </c>
      <c r="W239" s="5"/>
      <c r="X239" s="20"/>
      <c r="Y239" s="315"/>
      <c r="Z239" s="483"/>
      <c r="AA239" s="6">
        <v>0</v>
      </c>
      <c r="AB239" s="5"/>
      <c r="AC239" s="20"/>
      <c r="AD239" s="315"/>
      <c r="AE239" s="483"/>
      <c r="AF239" s="6">
        <v>0</v>
      </c>
      <c r="AG239" s="5"/>
      <c r="AH239" s="20"/>
      <c r="AI239" s="315"/>
      <c r="AJ239" s="483"/>
      <c r="AK239" s="6">
        <v>0</v>
      </c>
      <c r="AL239" s="5"/>
      <c r="AM239" s="20"/>
      <c r="AN239" s="315"/>
      <c r="AO239" s="483"/>
      <c r="AP239" s="6">
        <v>0</v>
      </c>
      <c r="AQ239" s="5"/>
      <c r="AR239" s="20"/>
      <c r="AS239" s="315"/>
      <c r="AT239" s="483"/>
      <c r="AU239" s="6">
        <v>0</v>
      </c>
      <c r="AV239" s="5"/>
      <c r="AW239" s="20"/>
      <c r="AX239" s="315"/>
      <c r="AY239" s="483"/>
      <c r="AZ239" s="6">
        <v>0</v>
      </c>
      <c r="BA239" s="5"/>
      <c r="BB239" s="20"/>
      <c r="BC239" s="315"/>
      <c r="BD239" s="483"/>
      <c r="BE239" s="6">
        <v>0</v>
      </c>
      <c r="BF239" s="5"/>
      <c r="BG239" s="20"/>
      <c r="BH239" s="315"/>
      <c r="BI239" s="483"/>
      <c r="BJ239" s="6">
        <v>0</v>
      </c>
      <c r="BK239" s="5"/>
      <c r="BL239" s="20"/>
      <c r="BM239" s="315"/>
      <c r="BN239" s="483"/>
      <c r="BO239" s="6">
        <v>0</v>
      </c>
      <c r="BP239" s="5"/>
      <c r="BQ239" s="20"/>
      <c r="BR239" s="315"/>
      <c r="BS239" s="483"/>
      <c r="BT239" s="6">
        <v>0</v>
      </c>
      <c r="BU239" s="5"/>
      <c r="BV239" s="20"/>
      <c r="BW239" s="315"/>
      <c r="BX239" s="483"/>
      <c r="BY239" s="6">
        <v>0</v>
      </c>
      <c r="BZ239" s="5"/>
      <c r="CA239" s="20"/>
      <c r="CB239" s="315"/>
      <c r="CC239" s="483"/>
      <c r="CD239" s="6">
        <v>0</v>
      </c>
      <c r="CE239" s="5"/>
      <c r="CF239" s="20"/>
      <c r="CG239" s="315"/>
      <c r="CH239" s="483"/>
      <c r="CI239" s="6">
        <v>0</v>
      </c>
      <c r="CJ239" s="5"/>
      <c r="CK239" s="20"/>
      <c r="CL239" s="315"/>
      <c r="CM239" s="483"/>
      <c r="CN239" s="6">
        <v>0</v>
      </c>
      <c r="CO239" s="5"/>
      <c r="CP239" s="20"/>
      <c r="CQ239" s="315"/>
      <c r="CR239" s="483"/>
      <c r="CS239" s="6">
        <v>0</v>
      </c>
      <c r="CT239" s="5"/>
      <c r="CU239" s="20"/>
      <c r="CV239" s="315"/>
      <c r="CW239" s="483"/>
      <c r="CX239" s="6">
        <v>0</v>
      </c>
      <c r="CY239" s="5"/>
      <c r="CZ239" s="20"/>
      <c r="DA239" s="315"/>
      <c r="DB239" s="483"/>
      <c r="DC239" s="6">
        <v>0</v>
      </c>
      <c r="DD239" s="5"/>
      <c r="DE239" s="20"/>
      <c r="DF239" s="315"/>
      <c r="DG239" s="483"/>
      <c r="DH239" s="6">
        <v>0</v>
      </c>
      <c r="DI239" s="5"/>
      <c r="DJ239" s="20"/>
      <c r="DK239" s="315"/>
      <c r="DL239" s="483"/>
      <c r="DM239" s="6">
        <v>0</v>
      </c>
      <c r="DN239" s="5"/>
      <c r="DO239" s="20"/>
      <c r="DP239" s="315"/>
      <c r="DQ239" s="483"/>
      <c r="DR239" s="6">
        <v>0</v>
      </c>
      <c r="DS239" s="5"/>
      <c r="DT239" s="20"/>
      <c r="DU239" s="315"/>
      <c r="DV239" s="483"/>
      <c r="DW239" s="6">
        <v>0</v>
      </c>
      <c r="DX239" s="5"/>
      <c r="DY239" s="20"/>
      <c r="DZ239" s="315"/>
      <c r="EA239" s="483"/>
      <c r="EB239" s="6">
        <v>0</v>
      </c>
      <c r="EC239" s="5"/>
      <c r="ED239" s="20"/>
      <c r="EE239" s="315"/>
      <c r="EF239" s="483"/>
      <c r="EG239" s="6">
        <v>0</v>
      </c>
      <c r="EH239" s="5"/>
      <c r="EI239" s="20"/>
      <c r="EJ239" s="315"/>
      <c r="EK239" s="483"/>
      <c r="EL239" s="6">
        <v>0</v>
      </c>
      <c r="EM239" s="5"/>
      <c r="EN239" s="20"/>
      <c r="EO239" s="151"/>
    </row>
    <row r="240" spans="4:145" hidden="1" x14ac:dyDescent="0.3">
      <c r="D240" s="151"/>
      <c r="E240" s="402"/>
      <c r="G240" s="20"/>
      <c r="H240" s="20"/>
      <c r="I240" s="20"/>
      <c r="J240" s="315"/>
      <c r="K240" s="20"/>
      <c r="L240" s="20"/>
      <c r="M240" s="20"/>
      <c r="N240" s="20"/>
      <c r="O240" s="315"/>
      <c r="P240" s="20"/>
      <c r="Q240" s="20"/>
      <c r="R240" s="20"/>
      <c r="S240" s="20"/>
      <c r="T240" s="315"/>
      <c r="U240" s="20"/>
      <c r="V240" s="20"/>
      <c r="W240" s="20"/>
      <c r="X240" s="20"/>
      <c r="Y240" s="315"/>
      <c r="Z240" s="20"/>
      <c r="AA240" s="20"/>
      <c r="AB240" s="20"/>
      <c r="AC240" s="20"/>
      <c r="AD240" s="315"/>
      <c r="AE240" s="20"/>
      <c r="AF240" s="20"/>
      <c r="AG240" s="20"/>
      <c r="AH240" s="20"/>
      <c r="AI240" s="315"/>
      <c r="AJ240" s="20"/>
      <c r="AK240" s="20"/>
      <c r="AL240" s="20"/>
      <c r="AM240" s="20"/>
      <c r="AN240" s="315"/>
      <c r="AO240" s="20"/>
      <c r="AP240" s="20"/>
      <c r="AQ240" s="20"/>
      <c r="AR240" s="20"/>
      <c r="AS240" s="315"/>
      <c r="AT240" s="20"/>
      <c r="AU240" s="20"/>
      <c r="AV240" s="20"/>
      <c r="AW240" s="20"/>
      <c r="AX240" s="315"/>
      <c r="AY240" s="20"/>
      <c r="AZ240" s="20"/>
      <c r="BA240" s="20"/>
      <c r="BB240" s="20"/>
      <c r="BC240" s="315"/>
      <c r="BD240" s="20"/>
      <c r="BE240" s="20"/>
      <c r="BF240" s="20"/>
      <c r="BG240" s="20"/>
      <c r="BH240" s="315"/>
      <c r="BI240" s="20"/>
      <c r="BJ240" s="20"/>
      <c r="BK240" s="20"/>
      <c r="BL240" s="20"/>
      <c r="BM240" s="315"/>
      <c r="BN240" s="20"/>
      <c r="BO240" s="20"/>
      <c r="BP240" s="20"/>
      <c r="BQ240" s="20"/>
      <c r="BR240" s="315"/>
      <c r="BS240" s="20"/>
      <c r="BT240" s="20"/>
      <c r="BU240" s="20"/>
      <c r="BV240" s="20"/>
      <c r="BW240" s="315"/>
      <c r="BX240" s="20"/>
      <c r="BY240" s="20"/>
      <c r="BZ240" s="20"/>
      <c r="CA240" s="20"/>
      <c r="CB240" s="315"/>
      <c r="CC240" s="20"/>
      <c r="CD240" s="20"/>
      <c r="CE240" s="20"/>
      <c r="CF240" s="20"/>
      <c r="CG240" s="315"/>
      <c r="CH240" s="20"/>
      <c r="CI240" s="20"/>
      <c r="CJ240" s="20"/>
      <c r="CK240" s="20"/>
      <c r="CL240" s="315"/>
      <c r="CM240" s="20"/>
      <c r="CN240" s="20"/>
      <c r="CO240" s="20"/>
      <c r="CP240" s="20"/>
      <c r="CQ240" s="315"/>
      <c r="CR240" s="20"/>
      <c r="CS240" s="20"/>
      <c r="CT240" s="20"/>
      <c r="CU240" s="20"/>
      <c r="CV240" s="315"/>
      <c r="CW240" s="20"/>
      <c r="CX240" s="20"/>
      <c r="CY240" s="20"/>
      <c r="CZ240" s="20"/>
      <c r="DA240" s="315"/>
      <c r="DB240" s="20"/>
      <c r="DC240" s="20"/>
      <c r="DD240" s="20"/>
      <c r="DE240" s="20"/>
      <c r="DF240" s="315"/>
      <c r="DG240" s="20"/>
      <c r="DH240" s="20"/>
      <c r="DI240" s="20"/>
      <c r="DJ240" s="20"/>
      <c r="DK240" s="315"/>
      <c r="DL240" s="20"/>
      <c r="DM240" s="20"/>
      <c r="DN240" s="20"/>
      <c r="DO240" s="20"/>
      <c r="DP240" s="315"/>
      <c r="DQ240" s="20"/>
      <c r="DR240" s="20"/>
      <c r="DS240" s="20"/>
      <c r="DT240" s="20"/>
      <c r="DU240" s="315"/>
      <c r="DV240" s="20"/>
      <c r="DW240" s="20"/>
      <c r="DX240" s="20"/>
      <c r="DY240" s="20"/>
      <c r="DZ240" s="315"/>
      <c r="EA240" s="20"/>
      <c r="EB240" s="20"/>
      <c r="EC240" s="20"/>
      <c r="ED240" s="20"/>
      <c r="EE240" s="315"/>
      <c r="EF240" s="20"/>
      <c r="EG240" s="20"/>
      <c r="EH240" s="20"/>
      <c r="EI240" s="20"/>
      <c r="EJ240" s="315"/>
      <c r="EK240" s="20"/>
      <c r="EL240" s="20"/>
      <c r="EM240" s="20"/>
      <c r="EN240" s="20"/>
      <c r="EO240" s="151"/>
    </row>
    <row r="241" spans="4:145" hidden="1" x14ac:dyDescent="0.3">
      <c r="D241" s="151" t="s">
        <v>593</v>
      </c>
      <c r="E241" s="402"/>
      <c r="G241" s="20">
        <v>0</v>
      </c>
      <c r="H241" s="20"/>
      <c r="I241" s="20"/>
      <c r="J241" s="315"/>
      <c r="K241" s="20"/>
      <c r="L241" s="20">
        <v>0</v>
      </c>
      <c r="M241" s="20"/>
      <c r="N241" s="20"/>
      <c r="O241" s="315"/>
      <c r="P241" s="20"/>
      <c r="Q241" s="20">
        <v>0</v>
      </c>
      <c r="R241" s="20"/>
      <c r="S241" s="20"/>
      <c r="T241" s="315"/>
      <c r="U241" s="20"/>
      <c r="V241" s="20">
        <v>0</v>
      </c>
      <c r="W241" s="20"/>
      <c r="X241" s="20"/>
      <c r="Y241" s="315"/>
      <c r="Z241" s="20"/>
      <c r="AA241" s="20">
        <v>0</v>
      </c>
      <c r="AB241" s="20"/>
      <c r="AC241" s="20"/>
      <c r="AD241" s="315"/>
      <c r="AE241" s="20"/>
      <c r="AF241" s="20">
        <v>0</v>
      </c>
      <c r="AG241" s="20"/>
      <c r="AH241" s="20"/>
      <c r="AI241" s="315"/>
      <c r="AJ241" s="20"/>
      <c r="AK241" s="20">
        <v>0</v>
      </c>
      <c r="AL241" s="20"/>
      <c r="AM241" s="20"/>
      <c r="AN241" s="315"/>
      <c r="AO241" s="20"/>
      <c r="AP241" s="20">
        <v>0</v>
      </c>
      <c r="AQ241" s="20"/>
      <c r="AR241" s="20"/>
      <c r="AS241" s="315"/>
      <c r="AT241" s="20"/>
      <c r="AU241" s="20">
        <v>0</v>
      </c>
      <c r="AV241" s="20"/>
      <c r="AW241" s="20"/>
      <c r="AX241" s="315"/>
      <c r="AY241" s="20"/>
      <c r="AZ241" s="20">
        <v>0</v>
      </c>
      <c r="BA241" s="20"/>
      <c r="BB241" s="20"/>
      <c r="BC241" s="315"/>
      <c r="BD241" s="20"/>
      <c r="BE241" s="20">
        <v>0</v>
      </c>
      <c r="BF241" s="20"/>
      <c r="BG241" s="20"/>
      <c r="BH241" s="315"/>
      <c r="BI241" s="20"/>
      <c r="BJ241" s="20">
        <v>0</v>
      </c>
      <c r="BK241" s="20"/>
      <c r="BL241" s="20"/>
      <c r="BM241" s="315"/>
      <c r="BN241" s="20"/>
      <c r="BO241" s="20">
        <v>0</v>
      </c>
      <c r="BP241" s="20"/>
      <c r="BQ241" s="20"/>
      <c r="BR241" s="315"/>
      <c r="BS241" s="20"/>
      <c r="BT241" s="20">
        <v>0</v>
      </c>
      <c r="BU241" s="20"/>
      <c r="BV241" s="20"/>
      <c r="BW241" s="315"/>
      <c r="BX241" s="20"/>
      <c r="BY241" s="20">
        <v>0</v>
      </c>
      <c r="BZ241" s="20"/>
      <c r="CA241" s="20"/>
      <c r="CB241" s="315"/>
      <c r="CC241" s="20"/>
      <c r="CD241" s="20">
        <v>0</v>
      </c>
      <c r="CE241" s="20"/>
      <c r="CF241" s="20"/>
      <c r="CG241" s="315"/>
      <c r="CH241" s="20"/>
      <c r="CI241" s="20">
        <v>0</v>
      </c>
      <c r="CJ241" s="20"/>
      <c r="CK241" s="20"/>
      <c r="CL241" s="315"/>
      <c r="CM241" s="20"/>
      <c r="CN241" s="20">
        <v>0</v>
      </c>
      <c r="CO241" s="20"/>
      <c r="CP241" s="20"/>
      <c r="CQ241" s="315"/>
      <c r="CR241" s="20"/>
      <c r="CS241" s="20">
        <v>0</v>
      </c>
      <c r="CT241" s="20"/>
      <c r="CU241" s="20"/>
      <c r="CV241" s="315"/>
      <c r="CW241" s="20"/>
      <c r="CX241" s="20">
        <v>0</v>
      </c>
      <c r="CY241" s="20"/>
      <c r="CZ241" s="20"/>
      <c r="DA241" s="315"/>
      <c r="DB241" s="20"/>
      <c r="DC241" s="20">
        <v>0</v>
      </c>
      <c r="DD241" s="20"/>
      <c r="DE241" s="20"/>
      <c r="DF241" s="315"/>
      <c r="DG241" s="20"/>
      <c r="DH241" s="20">
        <v>0</v>
      </c>
      <c r="DI241" s="20"/>
      <c r="DJ241" s="20"/>
      <c r="DK241" s="315"/>
      <c r="DL241" s="20"/>
      <c r="DM241" s="20">
        <v>0</v>
      </c>
      <c r="DN241" s="20"/>
      <c r="DO241" s="20"/>
      <c r="DP241" s="315"/>
      <c r="DQ241" s="20"/>
      <c r="DR241" s="20">
        <v>0</v>
      </c>
      <c r="DS241" s="20"/>
      <c r="DT241" s="20"/>
      <c r="DU241" s="315"/>
      <c r="DV241" s="20"/>
      <c r="DW241" s="20">
        <v>0</v>
      </c>
      <c r="DX241" s="20"/>
      <c r="DY241" s="20"/>
      <c r="DZ241" s="315"/>
      <c r="EA241" s="20"/>
      <c r="EB241" s="20">
        <v>0</v>
      </c>
      <c r="EC241" s="20"/>
      <c r="ED241" s="20"/>
      <c r="EE241" s="315"/>
      <c r="EF241" s="20"/>
      <c r="EG241" s="20">
        <v>0</v>
      </c>
      <c r="EH241" s="20"/>
      <c r="EI241" s="20"/>
      <c r="EJ241" s="315"/>
      <c r="EK241" s="20"/>
      <c r="EL241" s="20">
        <v>0</v>
      </c>
      <c r="EM241" s="20"/>
      <c r="EN241" s="20"/>
      <c r="EO241" s="151"/>
    </row>
    <row r="242" spans="4:145" hidden="1" x14ac:dyDescent="0.3">
      <c r="D242" s="151" t="s">
        <v>579</v>
      </c>
      <c r="E242" s="402"/>
      <c r="F242" s="406"/>
      <c r="G242" s="474">
        <v>0</v>
      </c>
      <c r="H242" s="475"/>
      <c r="I242" s="20"/>
      <c r="J242" s="315"/>
      <c r="K242" s="476"/>
      <c r="L242" s="474">
        <v>0</v>
      </c>
      <c r="M242" s="475"/>
      <c r="N242" s="20"/>
      <c r="O242" s="315"/>
      <c r="P242" s="476"/>
      <c r="Q242" s="474">
        <v>0</v>
      </c>
      <c r="R242" s="475"/>
      <c r="S242" s="20"/>
      <c r="T242" s="315"/>
      <c r="U242" s="476"/>
      <c r="V242" s="474">
        <v>0</v>
      </c>
      <c r="W242" s="475"/>
      <c r="X242" s="20"/>
      <c r="Y242" s="315"/>
      <c r="Z242" s="476"/>
      <c r="AA242" s="474">
        <v>0</v>
      </c>
      <c r="AB242" s="475"/>
      <c r="AC242" s="20"/>
      <c r="AD242" s="315"/>
      <c r="AE242" s="476"/>
      <c r="AF242" s="474">
        <v>0</v>
      </c>
      <c r="AG242" s="475"/>
      <c r="AH242" s="20"/>
      <c r="AI242" s="315"/>
      <c r="AJ242" s="476"/>
      <c r="AK242" s="474">
        <v>0</v>
      </c>
      <c r="AL242" s="475"/>
      <c r="AM242" s="20"/>
      <c r="AN242" s="315"/>
      <c r="AO242" s="476"/>
      <c r="AP242" s="474">
        <v>0</v>
      </c>
      <c r="AQ242" s="475"/>
      <c r="AR242" s="20"/>
      <c r="AS242" s="315"/>
      <c r="AT242" s="476"/>
      <c r="AU242" s="474">
        <v>0</v>
      </c>
      <c r="AV242" s="475"/>
      <c r="AW242" s="20"/>
      <c r="AX242" s="315"/>
      <c r="AY242" s="476"/>
      <c r="AZ242" s="474">
        <v>0</v>
      </c>
      <c r="BA242" s="475"/>
      <c r="BB242" s="20"/>
      <c r="BC242" s="315"/>
      <c r="BD242" s="476"/>
      <c r="BE242" s="474">
        <v>0</v>
      </c>
      <c r="BF242" s="475"/>
      <c r="BG242" s="20"/>
      <c r="BH242" s="315"/>
      <c r="BI242" s="476"/>
      <c r="BJ242" s="474">
        <v>0</v>
      </c>
      <c r="BK242" s="475"/>
      <c r="BL242" s="20"/>
      <c r="BM242" s="315"/>
      <c r="BN242" s="476"/>
      <c r="BO242" s="474">
        <v>0</v>
      </c>
      <c r="BP242" s="475"/>
      <c r="BQ242" s="20"/>
      <c r="BR242" s="315"/>
      <c r="BS242" s="476"/>
      <c r="BT242" s="474">
        <v>0</v>
      </c>
      <c r="BU242" s="475"/>
      <c r="BV242" s="20"/>
      <c r="BW242" s="315"/>
      <c r="BX242" s="476"/>
      <c r="BY242" s="474">
        <v>0</v>
      </c>
      <c r="BZ242" s="475"/>
      <c r="CA242" s="20"/>
      <c r="CB242" s="315"/>
      <c r="CC242" s="476"/>
      <c r="CD242" s="474">
        <v>0</v>
      </c>
      <c r="CE242" s="475"/>
      <c r="CF242" s="20"/>
      <c r="CG242" s="315"/>
      <c r="CH242" s="476"/>
      <c r="CI242" s="474">
        <v>0</v>
      </c>
      <c r="CJ242" s="475"/>
      <c r="CK242" s="20"/>
      <c r="CL242" s="315"/>
      <c r="CM242" s="476"/>
      <c r="CN242" s="474">
        <v>0</v>
      </c>
      <c r="CO242" s="475"/>
      <c r="CP242" s="20"/>
      <c r="CQ242" s="315"/>
      <c r="CR242" s="476"/>
      <c r="CS242" s="474">
        <v>0</v>
      </c>
      <c r="CT242" s="475"/>
      <c r="CU242" s="20"/>
      <c r="CV242" s="315"/>
      <c r="CW242" s="476"/>
      <c r="CX242" s="474">
        <v>0</v>
      </c>
      <c r="CY242" s="475"/>
      <c r="CZ242" s="20"/>
      <c r="DA242" s="315"/>
      <c r="DB242" s="476"/>
      <c r="DC242" s="474">
        <v>0</v>
      </c>
      <c r="DD242" s="475"/>
      <c r="DE242" s="20"/>
      <c r="DF242" s="315"/>
      <c r="DG242" s="476"/>
      <c r="DH242" s="474">
        <v>0</v>
      </c>
      <c r="DI242" s="475"/>
      <c r="DJ242" s="20"/>
      <c r="DK242" s="315"/>
      <c r="DL242" s="476"/>
      <c r="DM242" s="474">
        <v>0</v>
      </c>
      <c r="DN242" s="475"/>
      <c r="DO242" s="20"/>
      <c r="DP242" s="315"/>
      <c r="DQ242" s="476"/>
      <c r="DR242" s="474">
        <v>0</v>
      </c>
      <c r="DS242" s="475"/>
      <c r="DT242" s="20"/>
      <c r="DU242" s="315"/>
      <c r="DV242" s="476"/>
      <c r="DW242" s="474">
        <v>0</v>
      </c>
      <c r="DX242" s="475"/>
      <c r="DY242" s="20"/>
      <c r="DZ242" s="315"/>
      <c r="EA242" s="476"/>
      <c r="EB242" s="474">
        <v>0</v>
      </c>
      <c r="EC242" s="475"/>
      <c r="ED242" s="20"/>
      <c r="EE242" s="315"/>
      <c r="EF242" s="476"/>
      <c r="EG242" s="474">
        <v>0</v>
      </c>
      <c r="EH242" s="475"/>
      <c r="EI242" s="20"/>
      <c r="EJ242" s="315"/>
      <c r="EK242" s="476"/>
      <c r="EL242" s="474">
        <v>0</v>
      </c>
      <c r="EM242" s="475"/>
      <c r="EN242" s="20"/>
      <c r="EO242" s="151"/>
    </row>
    <row r="243" spans="4:145" hidden="1" x14ac:dyDescent="0.3">
      <c r="D243" s="151" t="s">
        <v>580</v>
      </c>
      <c r="E243" s="402"/>
      <c r="F243" s="419"/>
      <c r="G243" s="6">
        <v>0</v>
      </c>
      <c r="H243" s="5"/>
      <c r="I243" s="20"/>
      <c r="J243" s="315"/>
      <c r="K243" s="483"/>
      <c r="L243" s="6">
        <v>0</v>
      </c>
      <c r="M243" s="5"/>
      <c r="N243" s="20"/>
      <c r="O243" s="315"/>
      <c r="P243" s="483"/>
      <c r="Q243" s="6">
        <v>0</v>
      </c>
      <c r="R243" s="5"/>
      <c r="S243" s="20"/>
      <c r="T243" s="315"/>
      <c r="U243" s="483"/>
      <c r="V243" s="6">
        <v>0</v>
      </c>
      <c r="W243" s="5"/>
      <c r="X243" s="20"/>
      <c r="Y243" s="315"/>
      <c r="Z243" s="483"/>
      <c r="AA243" s="6">
        <v>0</v>
      </c>
      <c r="AB243" s="5"/>
      <c r="AC243" s="20"/>
      <c r="AD243" s="315"/>
      <c r="AE243" s="483"/>
      <c r="AF243" s="6">
        <v>0</v>
      </c>
      <c r="AG243" s="5"/>
      <c r="AH243" s="20"/>
      <c r="AI243" s="315"/>
      <c r="AJ243" s="483"/>
      <c r="AK243" s="6">
        <v>0</v>
      </c>
      <c r="AL243" s="5"/>
      <c r="AM243" s="20"/>
      <c r="AN243" s="315"/>
      <c r="AO243" s="483"/>
      <c r="AP243" s="6">
        <v>0</v>
      </c>
      <c r="AQ243" s="5"/>
      <c r="AR243" s="20"/>
      <c r="AS243" s="315"/>
      <c r="AT243" s="483"/>
      <c r="AU243" s="6">
        <v>0</v>
      </c>
      <c r="AV243" s="5"/>
      <c r="AW243" s="20"/>
      <c r="AX243" s="315"/>
      <c r="AY243" s="483"/>
      <c r="AZ243" s="6">
        <v>0</v>
      </c>
      <c r="BA243" s="5"/>
      <c r="BB243" s="20"/>
      <c r="BC243" s="315"/>
      <c r="BD243" s="483"/>
      <c r="BE243" s="6">
        <v>0</v>
      </c>
      <c r="BF243" s="5"/>
      <c r="BG243" s="20"/>
      <c r="BH243" s="315"/>
      <c r="BI243" s="483"/>
      <c r="BJ243" s="6">
        <v>0</v>
      </c>
      <c r="BK243" s="5"/>
      <c r="BL243" s="20"/>
      <c r="BM243" s="315"/>
      <c r="BN243" s="483"/>
      <c r="BO243" s="6">
        <v>0</v>
      </c>
      <c r="BP243" s="5"/>
      <c r="BQ243" s="20"/>
      <c r="BR243" s="315"/>
      <c r="BS243" s="483"/>
      <c r="BT243" s="6">
        <v>0</v>
      </c>
      <c r="BU243" s="5"/>
      <c r="BV243" s="20"/>
      <c r="BW243" s="315"/>
      <c r="BX243" s="483"/>
      <c r="BY243" s="6">
        <v>0</v>
      </c>
      <c r="BZ243" s="5"/>
      <c r="CA243" s="20"/>
      <c r="CB243" s="315"/>
      <c r="CC243" s="483"/>
      <c r="CD243" s="6">
        <v>0</v>
      </c>
      <c r="CE243" s="5"/>
      <c r="CF243" s="20"/>
      <c r="CG243" s="315"/>
      <c r="CH243" s="483"/>
      <c r="CI243" s="6">
        <v>0</v>
      </c>
      <c r="CJ243" s="5"/>
      <c r="CK243" s="20"/>
      <c r="CL243" s="315"/>
      <c r="CM243" s="483"/>
      <c r="CN243" s="6">
        <v>0</v>
      </c>
      <c r="CO243" s="5"/>
      <c r="CP243" s="20"/>
      <c r="CQ243" s="315"/>
      <c r="CR243" s="483"/>
      <c r="CS243" s="6">
        <v>0</v>
      </c>
      <c r="CT243" s="5"/>
      <c r="CU243" s="20"/>
      <c r="CV243" s="315"/>
      <c r="CW243" s="483"/>
      <c r="CX243" s="6">
        <v>0</v>
      </c>
      <c r="CY243" s="5"/>
      <c r="CZ243" s="20"/>
      <c r="DA243" s="315"/>
      <c r="DB243" s="483"/>
      <c r="DC243" s="6">
        <v>0</v>
      </c>
      <c r="DD243" s="5"/>
      <c r="DE243" s="20"/>
      <c r="DF243" s="315"/>
      <c r="DG243" s="483"/>
      <c r="DH243" s="6">
        <v>0</v>
      </c>
      <c r="DI243" s="5"/>
      <c r="DJ243" s="20"/>
      <c r="DK243" s="315"/>
      <c r="DL243" s="483"/>
      <c r="DM243" s="6">
        <v>0</v>
      </c>
      <c r="DN243" s="5"/>
      <c r="DO243" s="20"/>
      <c r="DP243" s="315"/>
      <c r="DQ243" s="483"/>
      <c r="DR243" s="6">
        <v>0</v>
      </c>
      <c r="DS243" s="5"/>
      <c r="DT243" s="20"/>
      <c r="DU243" s="315"/>
      <c r="DV243" s="483"/>
      <c r="DW243" s="6">
        <v>0</v>
      </c>
      <c r="DX243" s="5"/>
      <c r="DY243" s="20"/>
      <c r="DZ243" s="315"/>
      <c r="EA243" s="483"/>
      <c r="EB243" s="6">
        <v>0</v>
      </c>
      <c r="EC243" s="5"/>
      <c r="ED243" s="20"/>
      <c r="EE243" s="315"/>
      <c r="EF243" s="483"/>
      <c r="EG243" s="6">
        <v>0</v>
      </c>
      <c r="EH243" s="5"/>
      <c r="EI243" s="20"/>
      <c r="EJ243" s="315"/>
      <c r="EK243" s="483"/>
      <c r="EL243" s="6">
        <v>0</v>
      </c>
      <c r="EM243" s="5"/>
      <c r="EN243" s="20"/>
      <c r="EO243" s="151"/>
    </row>
    <row r="244" spans="4:145" hidden="1" x14ac:dyDescent="0.3">
      <c r="D244" s="151"/>
      <c r="E244" s="402"/>
      <c r="G244" s="20"/>
      <c r="H244" s="20"/>
      <c r="I244" s="20"/>
      <c r="J244" s="315"/>
      <c r="K244" s="20"/>
      <c r="L244" s="20"/>
      <c r="M244" s="20"/>
      <c r="N244" s="20"/>
      <c r="O244" s="315"/>
      <c r="P244" s="20"/>
      <c r="Q244" s="20"/>
      <c r="R244" s="20"/>
      <c r="S244" s="20"/>
      <c r="T244" s="315"/>
      <c r="U244" s="20"/>
      <c r="V244" s="20"/>
      <c r="W244" s="20"/>
      <c r="X244" s="20"/>
      <c r="Y244" s="315"/>
      <c r="Z244" s="20"/>
      <c r="AA244" s="20"/>
      <c r="AB244" s="20"/>
      <c r="AC244" s="20"/>
      <c r="AD244" s="315"/>
      <c r="AE244" s="20"/>
      <c r="AF244" s="20"/>
      <c r="AG244" s="20"/>
      <c r="AH244" s="20"/>
      <c r="AI244" s="315"/>
      <c r="AJ244" s="20"/>
      <c r="AK244" s="20"/>
      <c r="AL244" s="20"/>
      <c r="AM244" s="20"/>
      <c r="AN244" s="315"/>
      <c r="AO244" s="20"/>
      <c r="AP244" s="20"/>
      <c r="AQ244" s="20"/>
      <c r="AR244" s="20"/>
      <c r="AS244" s="315"/>
      <c r="AT244" s="20"/>
      <c r="AU244" s="20"/>
      <c r="AV244" s="20"/>
      <c r="AW244" s="20"/>
      <c r="AX244" s="315"/>
      <c r="AY244" s="20"/>
      <c r="AZ244" s="20"/>
      <c r="BA244" s="20"/>
      <c r="BB244" s="20"/>
      <c r="BC244" s="315"/>
      <c r="BD244" s="20"/>
      <c r="BE244" s="20"/>
      <c r="BF244" s="20"/>
      <c r="BG244" s="20"/>
      <c r="BH244" s="315"/>
      <c r="BI244" s="20"/>
      <c r="BJ244" s="20"/>
      <c r="BK244" s="20"/>
      <c r="BL244" s="20"/>
      <c r="BM244" s="315"/>
      <c r="BN244" s="20"/>
      <c r="BO244" s="20"/>
      <c r="BP244" s="20"/>
      <c r="BQ244" s="20"/>
      <c r="BR244" s="315"/>
      <c r="BS244" s="20"/>
      <c r="BT244" s="20"/>
      <c r="BU244" s="20"/>
      <c r="BV244" s="20"/>
      <c r="BW244" s="315"/>
      <c r="BX244" s="20"/>
      <c r="BY244" s="20"/>
      <c r="BZ244" s="20"/>
      <c r="CA244" s="20"/>
      <c r="CB244" s="315"/>
      <c r="CC244" s="20"/>
      <c r="CD244" s="20"/>
      <c r="CE244" s="20"/>
      <c r="CF244" s="20"/>
      <c r="CG244" s="315"/>
      <c r="CH244" s="20"/>
      <c r="CI244" s="20"/>
      <c r="CJ244" s="20"/>
      <c r="CK244" s="20"/>
      <c r="CL244" s="315"/>
      <c r="CM244" s="20"/>
      <c r="CN244" s="20"/>
      <c r="CO244" s="20"/>
      <c r="CP244" s="20"/>
      <c r="CQ244" s="315"/>
      <c r="CR244" s="20"/>
      <c r="CS244" s="20"/>
      <c r="CT244" s="20"/>
      <c r="CU244" s="20"/>
      <c r="CV244" s="315"/>
      <c r="CW244" s="20"/>
      <c r="CX244" s="20"/>
      <c r="CY244" s="20"/>
      <c r="CZ244" s="20"/>
      <c r="DA244" s="315"/>
      <c r="DB244" s="20"/>
      <c r="DC244" s="20"/>
      <c r="DD244" s="20"/>
      <c r="DE244" s="20"/>
      <c r="DF244" s="315"/>
      <c r="DG244" s="20"/>
      <c r="DH244" s="20"/>
      <c r="DI244" s="20"/>
      <c r="DJ244" s="20"/>
      <c r="DK244" s="315"/>
      <c r="DL244" s="20"/>
      <c r="DM244" s="20"/>
      <c r="DN244" s="20"/>
      <c r="DO244" s="20"/>
      <c r="DP244" s="315"/>
      <c r="DQ244" s="20"/>
      <c r="DR244" s="20"/>
      <c r="DS244" s="20"/>
      <c r="DT244" s="20"/>
      <c r="DU244" s="315"/>
      <c r="DV244" s="20"/>
      <c r="DW244" s="20"/>
      <c r="DX244" s="20"/>
      <c r="DY244" s="20"/>
      <c r="DZ244" s="315"/>
      <c r="EA244" s="20"/>
      <c r="EB244" s="20"/>
      <c r="EC244" s="20"/>
      <c r="ED244" s="20"/>
      <c r="EE244" s="315"/>
      <c r="EF244" s="20"/>
      <c r="EG244" s="20"/>
      <c r="EH244" s="20"/>
      <c r="EI244" s="20"/>
      <c r="EJ244" s="315"/>
      <c r="EK244" s="20"/>
      <c r="EL244" s="20"/>
      <c r="EM244" s="20"/>
      <c r="EN244" s="20"/>
      <c r="EO244" s="151"/>
    </row>
    <row r="245" spans="4:145" hidden="1" x14ac:dyDescent="0.3">
      <c r="D245" s="151" t="s">
        <v>594</v>
      </c>
      <c r="E245" s="402"/>
      <c r="G245" s="20">
        <v>0</v>
      </c>
      <c r="H245" s="20"/>
      <c r="I245" s="20"/>
      <c r="J245" s="315"/>
      <c r="K245" s="20"/>
      <c r="L245" s="20">
        <v>0</v>
      </c>
      <c r="M245" s="20"/>
      <c r="N245" s="20"/>
      <c r="O245" s="315"/>
      <c r="P245" s="20"/>
      <c r="Q245" s="20">
        <v>0</v>
      </c>
      <c r="R245" s="20"/>
      <c r="S245" s="20"/>
      <c r="T245" s="315"/>
      <c r="U245" s="20"/>
      <c r="V245" s="20">
        <v>0</v>
      </c>
      <c r="W245" s="20"/>
      <c r="X245" s="20"/>
      <c r="Y245" s="315"/>
      <c r="Z245" s="20"/>
      <c r="AA245" s="20">
        <v>0</v>
      </c>
      <c r="AB245" s="20"/>
      <c r="AC245" s="20"/>
      <c r="AD245" s="315"/>
      <c r="AE245" s="20"/>
      <c r="AF245" s="20">
        <v>0</v>
      </c>
      <c r="AG245" s="20"/>
      <c r="AH245" s="20"/>
      <c r="AI245" s="315"/>
      <c r="AJ245" s="20"/>
      <c r="AK245" s="20">
        <v>0</v>
      </c>
      <c r="AL245" s="20"/>
      <c r="AM245" s="20"/>
      <c r="AN245" s="315"/>
      <c r="AO245" s="20"/>
      <c r="AP245" s="20">
        <v>0</v>
      </c>
      <c r="AQ245" s="20"/>
      <c r="AR245" s="20"/>
      <c r="AS245" s="315"/>
      <c r="AT245" s="20"/>
      <c r="AU245" s="20">
        <v>0</v>
      </c>
      <c r="AV245" s="20"/>
      <c r="AW245" s="20"/>
      <c r="AX245" s="315"/>
      <c r="AY245" s="20"/>
      <c r="AZ245" s="20">
        <v>0</v>
      </c>
      <c r="BA245" s="20"/>
      <c r="BB245" s="20"/>
      <c r="BC245" s="315"/>
      <c r="BD245" s="20"/>
      <c r="BE245" s="20">
        <v>0</v>
      </c>
      <c r="BF245" s="20"/>
      <c r="BG245" s="20"/>
      <c r="BH245" s="315"/>
      <c r="BI245" s="20"/>
      <c r="BJ245" s="20">
        <v>0</v>
      </c>
      <c r="BK245" s="20"/>
      <c r="BL245" s="20"/>
      <c r="BM245" s="315"/>
      <c r="BN245" s="20"/>
      <c r="BO245" s="20">
        <v>0</v>
      </c>
      <c r="BP245" s="20"/>
      <c r="BQ245" s="20"/>
      <c r="BR245" s="315"/>
      <c r="BS245" s="20"/>
      <c r="BT245" s="20">
        <v>0</v>
      </c>
      <c r="BU245" s="20"/>
      <c r="BV245" s="20"/>
      <c r="BW245" s="315"/>
      <c r="BX245" s="20"/>
      <c r="BY245" s="20">
        <v>0</v>
      </c>
      <c r="BZ245" s="20"/>
      <c r="CA245" s="20"/>
      <c r="CB245" s="315"/>
      <c r="CC245" s="20"/>
      <c r="CD245" s="20">
        <v>0</v>
      </c>
      <c r="CE245" s="20"/>
      <c r="CF245" s="20"/>
      <c r="CG245" s="315"/>
      <c r="CH245" s="20"/>
      <c r="CI245" s="20">
        <v>0</v>
      </c>
      <c r="CJ245" s="20"/>
      <c r="CK245" s="20"/>
      <c r="CL245" s="315"/>
      <c r="CM245" s="20"/>
      <c r="CN245" s="20">
        <v>0</v>
      </c>
      <c r="CO245" s="20"/>
      <c r="CP245" s="20"/>
      <c r="CQ245" s="315"/>
      <c r="CR245" s="20"/>
      <c r="CS245" s="20">
        <v>0</v>
      </c>
      <c r="CT245" s="20"/>
      <c r="CU245" s="20"/>
      <c r="CV245" s="315"/>
      <c r="CW245" s="20"/>
      <c r="CX245" s="20">
        <v>0</v>
      </c>
      <c r="CY245" s="20"/>
      <c r="CZ245" s="20"/>
      <c r="DA245" s="315"/>
      <c r="DB245" s="20"/>
      <c r="DC245" s="20">
        <v>0</v>
      </c>
      <c r="DD245" s="20"/>
      <c r="DE245" s="20"/>
      <c r="DF245" s="315"/>
      <c r="DG245" s="20"/>
      <c r="DH245" s="20">
        <v>0</v>
      </c>
      <c r="DI245" s="20"/>
      <c r="DJ245" s="20"/>
      <c r="DK245" s="315"/>
      <c r="DL245" s="20"/>
      <c r="DM245" s="20">
        <v>0</v>
      </c>
      <c r="DN245" s="20"/>
      <c r="DO245" s="20"/>
      <c r="DP245" s="315"/>
      <c r="DQ245" s="20"/>
      <c r="DR245" s="20">
        <v>0</v>
      </c>
      <c r="DS245" s="20"/>
      <c r="DT245" s="20"/>
      <c r="DU245" s="315"/>
      <c r="DV245" s="20"/>
      <c r="DW245" s="20">
        <v>0</v>
      </c>
      <c r="DX245" s="20"/>
      <c r="DY245" s="20"/>
      <c r="DZ245" s="315"/>
      <c r="EA245" s="20"/>
      <c r="EB245" s="20">
        <v>0</v>
      </c>
      <c r="EC245" s="20"/>
      <c r="ED245" s="20"/>
      <c r="EE245" s="315"/>
      <c r="EF245" s="20"/>
      <c r="EG245" s="20">
        <v>0</v>
      </c>
      <c r="EH245" s="20"/>
      <c r="EI245" s="20"/>
      <c r="EJ245" s="315"/>
      <c r="EK245" s="20"/>
      <c r="EL245" s="20">
        <v>0</v>
      </c>
      <c r="EM245" s="20"/>
      <c r="EN245" s="20"/>
      <c r="EO245" s="151"/>
    </row>
    <row r="246" spans="4:145" hidden="1" x14ac:dyDescent="0.3">
      <c r="D246" s="151" t="s">
        <v>579</v>
      </c>
      <c r="E246" s="402"/>
      <c r="F246" s="406"/>
      <c r="G246" s="474">
        <v>0</v>
      </c>
      <c r="H246" s="475"/>
      <c r="I246" s="20"/>
      <c r="J246" s="315"/>
      <c r="K246" s="476"/>
      <c r="L246" s="474">
        <v>0</v>
      </c>
      <c r="M246" s="475"/>
      <c r="N246" s="20"/>
      <c r="O246" s="315"/>
      <c r="P246" s="476"/>
      <c r="Q246" s="474">
        <v>0</v>
      </c>
      <c r="R246" s="475"/>
      <c r="S246" s="20"/>
      <c r="T246" s="315"/>
      <c r="U246" s="476"/>
      <c r="V246" s="474">
        <v>0</v>
      </c>
      <c r="W246" s="475"/>
      <c r="X246" s="20"/>
      <c r="Y246" s="315"/>
      <c r="Z246" s="476"/>
      <c r="AA246" s="474">
        <v>0</v>
      </c>
      <c r="AB246" s="475"/>
      <c r="AC246" s="20"/>
      <c r="AD246" s="315"/>
      <c r="AE246" s="476"/>
      <c r="AF246" s="474">
        <v>0</v>
      </c>
      <c r="AG246" s="475"/>
      <c r="AH246" s="20"/>
      <c r="AI246" s="315"/>
      <c r="AJ246" s="476"/>
      <c r="AK246" s="474">
        <v>0</v>
      </c>
      <c r="AL246" s="475"/>
      <c r="AM246" s="20"/>
      <c r="AN246" s="315"/>
      <c r="AO246" s="476"/>
      <c r="AP246" s="474">
        <v>0</v>
      </c>
      <c r="AQ246" s="475"/>
      <c r="AR246" s="20"/>
      <c r="AS246" s="315"/>
      <c r="AT246" s="476"/>
      <c r="AU246" s="474">
        <v>0</v>
      </c>
      <c r="AV246" s="475"/>
      <c r="AW246" s="20"/>
      <c r="AX246" s="315"/>
      <c r="AY246" s="476"/>
      <c r="AZ246" s="474">
        <v>0</v>
      </c>
      <c r="BA246" s="475"/>
      <c r="BB246" s="20"/>
      <c r="BC246" s="315"/>
      <c r="BD246" s="476"/>
      <c r="BE246" s="474">
        <v>0</v>
      </c>
      <c r="BF246" s="475"/>
      <c r="BG246" s="20"/>
      <c r="BH246" s="315"/>
      <c r="BI246" s="476"/>
      <c r="BJ246" s="474">
        <v>0</v>
      </c>
      <c r="BK246" s="475"/>
      <c r="BL246" s="20"/>
      <c r="BM246" s="315"/>
      <c r="BN246" s="476"/>
      <c r="BO246" s="474">
        <v>0</v>
      </c>
      <c r="BP246" s="475"/>
      <c r="BQ246" s="20"/>
      <c r="BR246" s="315"/>
      <c r="BS246" s="476"/>
      <c r="BT246" s="474">
        <v>0</v>
      </c>
      <c r="BU246" s="475"/>
      <c r="BV246" s="20"/>
      <c r="BW246" s="315"/>
      <c r="BX246" s="476"/>
      <c r="BY246" s="474">
        <v>0</v>
      </c>
      <c r="BZ246" s="475"/>
      <c r="CA246" s="20"/>
      <c r="CB246" s="315"/>
      <c r="CC246" s="476"/>
      <c r="CD246" s="474">
        <v>0</v>
      </c>
      <c r="CE246" s="475"/>
      <c r="CF246" s="20"/>
      <c r="CG246" s="315"/>
      <c r="CH246" s="476"/>
      <c r="CI246" s="474">
        <v>0</v>
      </c>
      <c r="CJ246" s="475"/>
      <c r="CK246" s="20"/>
      <c r="CL246" s="315"/>
      <c r="CM246" s="476"/>
      <c r="CN246" s="474">
        <v>0</v>
      </c>
      <c r="CO246" s="475"/>
      <c r="CP246" s="20"/>
      <c r="CQ246" s="315"/>
      <c r="CR246" s="476"/>
      <c r="CS246" s="474">
        <v>0</v>
      </c>
      <c r="CT246" s="475"/>
      <c r="CU246" s="20"/>
      <c r="CV246" s="315"/>
      <c r="CW246" s="476"/>
      <c r="CX246" s="474">
        <v>0</v>
      </c>
      <c r="CY246" s="475"/>
      <c r="CZ246" s="20"/>
      <c r="DA246" s="315"/>
      <c r="DB246" s="476"/>
      <c r="DC246" s="474">
        <v>0</v>
      </c>
      <c r="DD246" s="475"/>
      <c r="DE246" s="20"/>
      <c r="DF246" s="315"/>
      <c r="DG246" s="476"/>
      <c r="DH246" s="474">
        <v>0</v>
      </c>
      <c r="DI246" s="475"/>
      <c r="DJ246" s="20"/>
      <c r="DK246" s="315"/>
      <c r="DL246" s="476"/>
      <c r="DM246" s="474">
        <v>0</v>
      </c>
      <c r="DN246" s="475"/>
      <c r="DO246" s="20"/>
      <c r="DP246" s="315"/>
      <c r="DQ246" s="476"/>
      <c r="DR246" s="474">
        <v>0</v>
      </c>
      <c r="DS246" s="475"/>
      <c r="DT246" s="20"/>
      <c r="DU246" s="315"/>
      <c r="DV246" s="476"/>
      <c r="DW246" s="474">
        <v>0</v>
      </c>
      <c r="DX246" s="475"/>
      <c r="DY246" s="20"/>
      <c r="DZ246" s="315"/>
      <c r="EA246" s="476"/>
      <c r="EB246" s="474">
        <v>0</v>
      </c>
      <c r="EC246" s="475"/>
      <c r="ED246" s="20"/>
      <c r="EE246" s="315"/>
      <c r="EF246" s="476"/>
      <c r="EG246" s="474">
        <v>0</v>
      </c>
      <c r="EH246" s="475"/>
      <c r="EI246" s="20"/>
      <c r="EJ246" s="315"/>
      <c r="EK246" s="476"/>
      <c r="EL246" s="474">
        <v>0</v>
      </c>
      <c r="EM246" s="475"/>
      <c r="EN246" s="20"/>
      <c r="EO246" s="151"/>
    </row>
    <row r="247" spans="4:145" hidden="1" x14ac:dyDescent="0.3">
      <c r="D247" s="151" t="s">
        <v>580</v>
      </c>
      <c r="E247" s="402"/>
      <c r="F247" s="419"/>
      <c r="G247" s="6">
        <v>0</v>
      </c>
      <c r="H247" s="5"/>
      <c r="I247" s="20"/>
      <c r="J247" s="315"/>
      <c r="K247" s="483"/>
      <c r="L247" s="6">
        <v>0</v>
      </c>
      <c r="M247" s="5"/>
      <c r="N247" s="20"/>
      <c r="O247" s="315"/>
      <c r="P247" s="483"/>
      <c r="Q247" s="6">
        <v>0</v>
      </c>
      <c r="R247" s="5"/>
      <c r="S247" s="20"/>
      <c r="T247" s="315"/>
      <c r="U247" s="483"/>
      <c r="V247" s="6">
        <v>0</v>
      </c>
      <c r="W247" s="5"/>
      <c r="X247" s="20"/>
      <c r="Y247" s="315"/>
      <c r="Z247" s="483"/>
      <c r="AA247" s="6">
        <v>0</v>
      </c>
      <c r="AB247" s="5"/>
      <c r="AC247" s="20"/>
      <c r="AD247" s="315"/>
      <c r="AE247" s="483"/>
      <c r="AF247" s="6">
        <v>0</v>
      </c>
      <c r="AG247" s="5"/>
      <c r="AH247" s="20"/>
      <c r="AI247" s="315"/>
      <c r="AJ247" s="483"/>
      <c r="AK247" s="6">
        <v>0</v>
      </c>
      <c r="AL247" s="5"/>
      <c r="AM247" s="20"/>
      <c r="AN247" s="315"/>
      <c r="AO247" s="483"/>
      <c r="AP247" s="6">
        <v>0</v>
      </c>
      <c r="AQ247" s="5"/>
      <c r="AR247" s="20"/>
      <c r="AS247" s="315"/>
      <c r="AT247" s="483"/>
      <c r="AU247" s="6">
        <v>0</v>
      </c>
      <c r="AV247" s="5"/>
      <c r="AW247" s="20"/>
      <c r="AX247" s="315"/>
      <c r="AY247" s="483"/>
      <c r="AZ247" s="6">
        <v>0</v>
      </c>
      <c r="BA247" s="5"/>
      <c r="BB247" s="20"/>
      <c r="BC247" s="315"/>
      <c r="BD247" s="483"/>
      <c r="BE247" s="6">
        <v>0</v>
      </c>
      <c r="BF247" s="5"/>
      <c r="BG247" s="20"/>
      <c r="BH247" s="315"/>
      <c r="BI247" s="483"/>
      <c r="BJ247" s="6">
        <v>0</v>
      </c>
      <c r="BK247" s="5"/>
      <c r="BL247" s="20"/>
      <c r="BM247" s="315"/>
      <c r="BN247" s="483"/>
      <c r="BO247" s="6">
        <v>0</v>
      </c>
      <c r="BP247" s="5"/>
      <c r="BQ247" s="20"/>
      <c r="BR247" s="315"/>
      <c r="BS247" s="483"/>
      <c r="BT247" s="6">
        <v>0</v>
      </c>
      <c r="BU247" s="5"/>
      <c r="BV247" s="20"/>
      <c r="BW247" s="315"/>
      <c r="BX247" s="483"/>
      <c r="BY247" s="6">
        <v>0</v>
      </c>
      <c r="BZ247" s="5"/>
      <c r="CA247" s="20"/>
      <c r="CB247" s="315"/>
      <c r="CC247" s="483"/>
      <c r="CD247" s="6">
        <v>0</v>
      </c>
      <c r="CE247" s="5"/>
      <c r="CF247" s="20"/>
      <c r="CG247" s="315"/>
      <c r="CH247" s="483"/>
      <c r="CI247" s="6">
        <v>0</v>
      </c>
      <c r="CJ247" s="5"/>
      <c r="CK247" s="20"/>
      <c r="CL247" s="315"/>
      <c r="CM247" s="483"/>
      <c r="CN247" s="6">
        <v>0</v>
      </c>
      <c r="CO247" s="5"/>
      <c r="CP247" s="20"/>
      <c r="CQ247" s="315"/>
      <c r="CR247" s="483"/>
      <c r="CS247" s="6">
        <v>0</v>
      </c>
      <c r="CT247" s="5"/>
      <c r="CU247" s="20"/>
      <c r="CV247" s="315"/>
      <c r="CW247" s="483"/>
      <c r="CX247" s="6">
        <v>0</v>
      </c>
      <c r="CY247" s="5"/>
      <c r="CZ247" s="20"/>
      <c r="DA247" s="315"/>
      <c r="DB247" s="483"/>
      <c r="DC247" s="6">
        <v>0</v>
      </c>
      <c r="DD247" s="5"/>
      <c r="DE247" s="20"/>
      <c r="DF247" s="315"/>
      <c r="DG247" s="483"/>
      <c r="DH247" s="6">
        <v>0</v>
      </c>
      <c r="DI247" s="5"/>
      <c r="DJ247" s="20"/>
      <c r="DK247" s="315"/>
      <c r="DL247" s="483"/>
      <c r="DM247" s="6">
        <v>0</v>
      </c>
      <c r="DN247" s="5"/>
      <c r="DO247" s="20"/>
      <c r="DP247" s="315"/>
      <c r="DQ247" s="483"/>
      <c r="DR247" s="6">
        <v>0</v>
      </c>
      <c r="DS247" s="5"/>
      <c r="DT247" s="20"/>
      <c r="DU247" s="315"/>
      <c r="DV247" s="483"/>
      <c r="DW247" s="6">
        <v>0</v>
      </c>
      <c r="DX247" s="5"/>
      <c r="DY247" s="20"/>
      <c r="DZ247" s="315"/>
      <c r="EA247" s="483"/>
      <c r="EB247" s="6">
        <v>0</v>
      </c>
      <c r="EC247" s="5"/>
      <c r="ED247" s="20"/>
      <c r="EE247" s="315"/>
      <c r="EF247" s="483"/>
      <c r="EG247" s="6">
        <v>0</v>
      </c>
      <c r="EH247" s="5"/>
      <c r="EI247" s="20"/>
      <c r="EJ247" s="315"/>
      <c r="EK247" s="483"/>
      <c r="EL247" s="6">
        <v>0</v>
      </c>
      <c r="EM247" s="5"/>
      <c r="EN247" s="20"/>
      <c r="EO247" s="151"/>
    </row>
    <row r="248" spans="4:145" hidden="1" x14ac:dyDescent="0.3">
      <c r="D248" s="151"/>
      <c r="E248" s="402"/>
      <c r="G248" s="20"/>
      <c r="H248" s="20"/>
      <c r="I248" s="20"/>
      <c r="J248" s="315"/>
      <c r="K248" s="20"/>
      <c r="L248" s="20"/>
      <c r="M248" s="20"/>
      <c r="N248" s="20"/>
      <c r="O248" s="315"/>
      <c r="P248" s="20"/>
      <c r="Q248" s="20"/>
      <c r="R248" s="20"/>
      <c r="S248" s="20"/>
      <c r="T248" s="315"/>
      <c r="U248" s="20"/>
      <c r="V248" s="20"/>
      <c r="W248" s="20"/>
      <c r="X248" s="20"/>
      <c r="Y248" s="315"/>
      <c r="Z248" s="20"/>
      <c r="AA248" s="20"/>
      <c r="AB248" s="20"/>
      <c r="AC248" s="20"/>
      <c r="AD248" s="315"/>
      <c r="AE248" s="20"/>
      <c r="AF248" s="20"/>
      <c r="AG248" s="20"/>
      <c r="AH248" s="20"/>
      <c r="AI248" s="315"/>
      <c r="AJ248" s="20"/>
      <c r="AK248" s="20"/>
      <c r="AL248" s="20"/>
      <c r="AM248" s="20"/>
      <c r="AN248" s="315"/>
      <c r="AO248" s="20"/>
      <c r="AP248" s="20"/>
      <c r="AQ248" s="20"/>
      <c r="AR248" s="20"/>
      <c r="AS248" s="315"/>
      <c r="AT248" s="20"/>
      <c r="AU248" s="20"/>
      <c r="AV248" s="20"/>
      <c r="AW248" s="20"/>
      <c r="AX248" s="315"/>
      <c r="AY248" s="20"/>
      <c r="AZ248" s="20"/>
      <c r="BA248" s="20"/>
      <c r="BB248" s="20"/>
      <c r="BC248" s="315"/>
      <c r="BD248" s="20"/>
      <c r="BE248" s="20"/>
      <c r="BF248" s="20"/>
      <c r="BG248" s="20"/>
      <c r="BH248" s="315"/>
      <c r="BI248" s="20"/>
      <c r="BJ248" s="20"/>
      <c r="BK248" s="20"/>
      <c r="BL248" s="20"/>
      <c r="BM248" s="315"/>
      <c r="BN248" s="20"/>
      <c r="BO248" s="20"/>
      <c r="BP248" s="20"/>
      <c r="BQ248" s="20"/>
      <c r="BR248" s="315"/>
      <c r="BS248" s="20"/>
      <c r="BT248" s="20"/>
      <c r="BU248" s="20"/>
      <c r="BV248" s="20"/>
      <c r="BW248" s="315"/>
      <c r="BX248" s="20"/>
      <c r="BY248" s="20"/>
      <c r="BZ248" s="20"/>
      <c r="CA248" s="20"/>
      <c r="CB248" s="315"/>
      <c r="CC248" s="20"/>
      <c r="CD248" s="20"/>
      <c r="CE248" s="20"/>
      <c r="CF248" s="20"/>
      <c r="CG248" s="315"/>
      <c r="CH248" s="20"/>
      <c r="CI248" s="20"/>
      <c r="CJ248" s="20"/>
      <c r="CK248" s="20"/>
      <c r="CL248" s="315"/>
      <c r="CM248" s="20"/>
      <c r="CN248" s="20"/>
      <c r="CO248" s="20"/>
      <c r="CP248" s="20"/>
      <c r="CQ248" s="315"/>
      <c r="CR248" s="20"/>
      <c r="CS248" s="20"/>
      <c r="CT248" s="20"/>
      <c r="CU248" s="20"/>
      <c r="CV248" s="315"/>
      <c r="CW248" s="20"/>
      <c r="CX248" s="20"/>
      <c r="CY248" s="20"/>
      <c r="CZ248" s="20"/>
      <c r="DA248" s="315"/>
      <c r="DB248" s="20"/>
      <c r="DC248" s="20"/>
      <c r="DD248" s="20"/>
      <c r="DE248" s="20"/>
      <c r="DF248" s="315"/>
      <c r="DG248" s="20"/>
      <c r="DH248" s="20"/>
      <c r="DI248" s="20"/>
      <c r="DJ248" s="20"/>
      <c r="DK248" s="315"/>
      <c r="DL248" s="20"/>
      <c r="DM248" s="20"/>
      <c r="DN248" s="20"/>
      <c r="DO248" s="20"/>
      <c r="DP248" s="315"/>
      <c r="DQ248" s="20"/>
      <c r="DR248" s="20"/>
      <c r="DS248" s="20"/>
      <c r="DT248" s="20"/>
      <c r="DU248" s="315"/>
      <c r="DV248" s="20"/>
      <c r="DW248" s="20"/>
      <c r="DX248" s="20"/>
      <c r="DY248" s="20"/>
      <c r="DZ248" s="315"/>
      <c r="EA248" s="20"/>
      <c r="EB248" s="20"/>
      <c r="EC248" s="20"/>
      <c r="ED248" s="20"/>
      <c r="EE248" s="315"/>
      <c r="EF248" s="20"/>
      <c r="EG248" s="20"/>
      <c r="EH248" s="20"/>
      <c r="EI248" s="20"/>
      <c r="EJ248" s="315"/>
      <c r="EK248" s="20"/>
      <c r="EL248" s="20"/>
      <c r="EM248" s="20"/>
      <c r="EN248" s="20"/>
      <c r="EO248" s="151"/>
    </row>
    <row r="249" spans="4:145" hidden="1" x14ac:dyDescent="0.3">
      <c r="D249" s="151" t="s">
        <v>595</v>
      </c>
      <c r="E249" s="402"/>
      <c r="G249" s="20">
        <v>0</v>
      </c>
      <c r="H249" s="20"/>
      <c r="I249" s="20"/>
      <c r="J249" s="315"/>
      <c r="K249" s="20"/>
      <c r="L249" s="20">
        <v>0</v>
      </c>
      <c r="M249" s="20"/>
      <c r="N249" s="20"/>
      <c r="O249" s="315"/>
      <c r="P249" s="20"/>
      <c r="Q249" s="20">
        <v>0</v>
      </c>
      <c r="R249" s="20"/>
      <c r="S249" s="20"/>
      <c r="T249" s="315"/>
      <c r="U249" s="20"/>
      <c r="V249" s="20">
        <v>0</v>
      </c>
      <c r="W249" s="20"/>
      <c r="X249" s="20"/>
      <c r="Y249" s="315"/>
      <c r="Z249" s="20"/>
      <c r="AA249" s="20">
        <v>0</v>
      </c>
      <c r="AB249" s="20"/>
      <c r="AC249" s="20"/>
      <c r="AD249" s="315"/>
      <c r="AE249" s="20"/>
      <c r="AF249" s="20">
        <v>0</v>
      </c>
      <c r="AG249" s="20"/>
      <c r="AH249" s="20"/>
      <c r="AI249" s="315"/>
      <c r="AJ249" s="20"/>
      <c r="AK249" s="20">
        <v>0</v>
      </c>
      <c r="AL249" s="20"/>
      <c r="AM249" s="20"/>
      <c r="AN249" s="315"/>
      <c r="AO249" s="20"/>
      <c r="AP249" s="20">
        <v>0</v>
      </c>
      <c r="AQ249" s="20"/>
      <c r="AR249" s="20"/>
      <c r="AS249" s="315"/>
      <c r="AT249" s="20"/>
      <c r="AU249" s="20">
        <v>0</v>
      </c>
      <c r="AV249" s="20"/>
      <c r="AW249" s="20"/>
      <c r="AX249" s="315"/>
      <c r="AY249" s="20"/>
      <c r="AZ249" s="20">
        <v>0</v>
      </c>
      <c r="BA249" s="20"/>
      <c r="BB249" s="20"/>
      <c r="BC249" s="315"/>
      <c r="BD249" s="20"/>
      <c r="BE249" s="20">
        <v>0</v>
      </c>
      <c r="BF249" s="20"/>
      <c r="BG249" s="20"/>
      <c r="BH249" s="315"/>
      <c r="BI249" s="20"/>
      <c r="BJ249" s="20">
        <v>0</v>
      </c>
      <c r="BK249" s="20"/>
      <c r="BL249" s="20"/>
      <c r="BM249" s="315"/>
      <c r="BN249" s="20"/>
      <c r="BO249" s="20">
        <v>0</v>
      </c>
      <c r="BP249" s="20"/>
      <c r="BQ249" s="20"/>
      <c r="BR249" s="315"/>
      <c r="BS249" s="20"/>
      <c r="BT249" s="20">
        <v>0</v>
      </c>
      <c r="BU249" s="20"/>
      <c r="BV249" s="20"/>
      <c r="BW249" s="315"/>
      <c r="BX249" s="20"/>
      <c r="BY249" s="20">
        <v>0</v>
      </c>
      <c r="BZ249" s="20"/>
      <c r="CA249" s="20"/>
      <c r="CB249" s="315"/>
      <c r="CC249" s="20"/>
      <c r="CD249" s="20">
        <v>0</v>
      </c>
      <c r="CE249" s="20"/>
      <c r="CF249" s="20"/>
      <c r="CG249" s="315"/>
      <c r="CH249" s="20"/>
      <c r="CI249" s="20">
        <v>0</v>
      </c>
      <c r="CJ249" s="20"/>
      <c r="CK249" s="20"/>
      <c r="CL249" s="315"/>
      <c r="CM249" s="20"/>
      <c r="CN249" s="20">
        <v>0</v>
      </c>
      <c r="CO249" s="20"/>
      <c r="CP249" s="20"/>
      <c r="CQ249" s="315"/>
      <c r="CR249" s="20"/>
      <c r="CS249" s="20">
        <v>0</v>
      </c>
      <c r="CT249" s="20"/>
      <c r="CU249" s="20"/>
      <c r="CV249" s="315"/>
      <c r="CW249" s="20"/>
      <c r="CX249" s="20">
        <v>0</v>
      </c>
      <c r="CY249" s="20"/>
      <c r="CZ249" s="20"/>
      <c r="DA249" s="315"/>
      <c r="DB249" s="20"/>
      <c r="DC249" s="20">
        <v>0</v>
      </c>
      <c r="DD249" s="20"/>
      <c r="DE249" s="20"/>
      <c r="DF249" s="315"/>
      <c r="DG249" s="20"/>
      <c r="DH249" s="20">
        <v>0</v>
      </c>
      <c r="DI249" s="20"/>
      <c r="DJ249" s="20"/>
      <c r="DK249" s="315"/>
      <c r="DL249" s="20"/>
      <c r="DM249" s="20">
        <v>0</v>
      </c>
      <c r="DN249" s="20"/>
      <c r="DO249" s="20"/>
      <c r="DP249" s="315"/>
      <c r="DQ249" s="20"/>
      <c r="DR249" s="20">
        <v>0</v>
      </c>
      <c r="DS249" s="20"/>
      <c r="DT249" s="20"/>
      <c r="DU249" s="315"/>
      <c r="DV249" s="20"/>
      <c r="DW249" s="20">
        <v>0</v>
      </c>
      <c r="DX249" s="20"/>
      <c r="DY249" s="20"/>
      <c r="DZ249" s="315"/>
      <c r="EA249" s="20"/>
      <c r="EB249" s="20">
        <v>0</v>
      </c>
      <c r="EC249" s="20"/>
      <c r="ED249" s="20"/>
      <c r="EE249" s="315"/>
      <c r="EF249" s="20"/>
      <c r="EG249" s="20">
        <v>0</v>
      </c>
      <c r="EH249" s="20"/>
      <c r="EI249" s="20"/>
      <c r="EJ249" s="315"/>
      <c r="EK249" s="20"/>
      <c r="EL249" s="20">
        <v>0</v>
      </c>
      <c r="EM249" s="20"/>
      <c r="EN249" s="20"/>
      <c r="EO249" s="151"/>
    </row>
    <row r="250" spans="4:145" hidden="1" x14ac:dyDescent="0.3">
      <c r="D250" s="151" t="s">
        <v>579</v>
      </c>
      <c r="E250" s="402"/>
      <c r="F250" s="406"/>
      <c r="G250" s="474">
        <v>0</v>
      </c>
      <c r="H250" s="475"/>
      <c r="I250" s="20"/>
      <c r="J250" s="315"/>
      <c r="K250" s="476"/>
      <c r="L250" s="474">
        <v>0</v>
      </c>
      <c r="M250" s="475"/>
      <c r="N250" s="20"/>
      <c r="O250" s="315"/>
      <c r="P250" s="476"/>
      <c r="Q250" s="474">
        <v>0</v>
      </c>
      <c r="R250" s="475"/>
      <c r="S250" s="20"/>
      <c r="T250" s="315"/>
      <c r="U250" s="476"/>
      <c r="V250" s="474">
        <v>0</v>
      </c>
      <c r="W250" s="475"/>
      <c r="X250" s="20"/>
      <c r="Y250" s="315"/>
      <c r="Z250" s="476"/>
      <c r="AA250" s="474">
        <v>0</v>
      </c>
      <c r="AB250" s="475"/>
      <c r="AC250" s="20"/>
      <c r="AD250" s="315"/>
      <c r="AE250" s="476"/>
      <c r="AF250" s="474">
        <v>0</v>
      </c>
      <c r="AG250" s="475"/>
      <c r="AH250" s="20"/>
      <c r="AI250" s="315"/>
      <c r="AJ250" s="476"/>
      <c r="AK250" s="474">
        <v>0</v>
      </c>
      <c r="AL250" s="475"/>
      <c r="AM250" s="20"/>
      <c r="AN250" s="315"/>
      <c r="AO250" s="476"/>
      <c r="AP250" s="474">
        <v>0</v>
      </c>
      <c r="AQ250" s="475"/>
      <c r="AR250" s="20"/>
      <c r="AS250" s="315"/>
      <c r="AT250" s="476"/>
      <c r="AU250" s="474">
        <v>0</v>
      </c>
      <c r="AV250" s="475"/>
      <c r="AW250" s="20"/>
      <c r="AX250" s="315"/>
      <c r="AY250" s="476"/>
      <c r="AZ250" s="474">
        <v>0</v>
      </c>
      <c r="BA250" s="475"/>
      <c r="BB250" s="20"/>
      <c r="BC250" s="315"/>
      <c r="BD250" s="476"/>
      <c r="BE250" s="474">
        <v>0</v>
      </c>
      <c r="BF250" s="475"/>
      <c r="BG250" s="20"/>
      <c r="BH250" s="315"/>
      <c r="BI250" s="476"/>
      <c r="BJ250" s="474">
        <v>0</v>
      </c>
      <c r="BK250" s="475"/>
      <c r="BL250" s="20"/>
      <c r="BM250" s="315"/>
      <c r="BN250" s="476"/>
      <c r="BO250" s="474">
        <v>0</v>
      </c>
      <c r="BP250" s="475"/>
      <c r="BQ250" s="20"/>
      <c r="BR250" s="315"/>
      <c r="BS250" s="476"/>
      <c r="BT250" s="474">
        <v>0</v>
      </c>
      <c r="BU250" s="475"/>
      <c r="BV250" s="20"/>
      <c r="BW250" s="315"/>
      <c r="BX250" s="476"/>
      <c r="BY250" s="474">
        <v>0</v>
      </c>
      <c r="BZ250" s="475"/>
      <c r="CA250" s="20"/>
      <c r="CB250" s="315"/>
      <c r="CC250" s="476"/>
      <c r="CD250" s="474">
        <v>0</v>
      </c>
      <c r="CE250" s="475"/>
      <c r="CF250" s="20"/>
      <c r="CG250" s="315"/>
      <c r="CH250" s="476"/>
      <c r="CI250" s="474">
        <v>0</v>
      </c>
      <c r="CJ250" s="475"/>
      <c r="CK250" s="20"/>
      <c r="CL250" s="315"/>
      <c r="CM250" s="476"/>
      <c r="CN250" s="474">
        <v>0</v>
      </c>
      <c r="CO250" s="475"/>
      <c r="CP250" s="20"/>
      <c r="CQ250" s="315"/>
      <c r="CR250" s="476"/>
      <c r="CS250" s="474">
        <v>0</v>
      </c>
      <c r="CT250" s="475"/>
      <c r="CU250" s="20"/>
      <c r="CV250" s="315"/>
      <c r="CW250" s="476"/>
      <c r="CX250" s="474">
        <v>0</v>
      </c>
      <c r="CY250" s="475"/>
      <c r="CZ250" s="20"/>
      <c r="DA250" s="315"/>
      <c r="DB250" s="476"/>
      <c r="DC250" s="474">
        <v>0</v>
      </c>
      <c r="DD250" s="475"/>
      <c r="DE250" s="20"/>
      <c r="DF250" s="315"/>
      <c r="DG250" s="476"/>
      <c r="DH250" s="474">
        <v>0</v>
      </c>
      <c r="DI250" s="475"/>
      <c r="DJ250" s="20"/>
      <c r="DK250" s="315"/>
      <c r="DL250" s="476"/>
      <c r="DM250" s="474">
        <v>0</v>
      </c>
      <c r="DN250" s="475"/>
      <c r="DO250" s="20"/>
      <c r="DP250" s="315"/>
      <c r="DQ250" s="476"/>
      <c r="DR250" s="474">
        <v>0</v>
      </c>
      <c r="DS250" s="475"/>
      <c r="DT250" s="20"/>
      <c r="DU250" s="315"/>
      <c r="DV250" s="476"/>
      <c r="DW250" s="474">
        <v>0</v>
      </c>
      <c r="DX250" s="475"/>
      <c r="DY250" s="20"/>
      <c r="DZ250" s="315"/>
      <c r="EA250" s="476"/>
      <c r="EB250" s="474">
        <v>0</v>
      </c>
      <c r="EC250" s="475"/>
      <c r="ED250" s="20"/>
      <c r="EE250" s="315"/>
      <c r="EF250" s="476"/>
      <c r="EG250" s="474">
        <v>0</v>
      </c>
      <c r="EH250" s="475"/>
      <c r="EI250" s="20"/>
      <c r="EJ250" s="315"/>
      <c r="EK250" s="476"/>
      <c r="EL250" s="474">
        <v>0</v>
      </c>
      <c r="EM250" s="475"/>
      <c r="EN250" s="20"/>
      <c r="EO250" s="151"/>
    </row>
    <row r="251" spans="4:145" hidden="1" x14ac:dyDescent="0.3">
      <c r="D251" s="151" t="s">
        <v>580</v>
      </c>
      <c r="E251" s="402"/>
      <c r="F251" s="419"/>
      <c r="G251" s="6">
        <v>0</v>
      </c>
      <c r="H251" s="5"/>
      <c r="I251" s="20"/>
      <c r="J251" s="315"/>
      <c r="K251" s="483"/>
      <c r="L251" s="6">
        <v>0</v>
      </c>
      <c r="M251" s="5"/>
      <c r="N251" s="20"/>
      <c r="O251" s="315"/>
      <c r="P251" s="483"/>
      <c r="Q251" s="6">
        <v>0</v>
      </c>
      <c r="R251" s="5"/>
      <c r="S251" s="20"/>
      <c r="T251" s="315"/>
      <c r="U251" s="483"/>
      <c r="V251" s="6">
        <v>0</v>
      </c>
      <c r="W251" s="5"/>
      <c r="X251" s="20"/>
      <c r="Y251" s="315"/>
      <c r="Z251" s="483"/>
      <c r="AA251" s="6">
        <v>0</v>
      </c>
      <c r="AB251" s="5"/>
      <c r="AC251" s="20"/>
      <c r="AD251" s="315"/>
      <c r="AE251" s="483"/>
      <c r="AF251" s="6">
        <v>0</v>
      </c>
      <c r="AG251" s="5"/>
      <c r="AH251" s="20"/>
      <c r="AI251" s="315"/>
      <c r="AJ251" s="483"/>
      <c r="AK251" s="6">
        <v>0</v>
      </c>
      <c r="AL251" s="5"/>
      <c r="AM251" s="20"/>
      <c r="AN251" s="315"/>
      <c r="AO251" s="483"/>
      <c r="AP251" s="6">
        <v>0</v>
      </c>
      <c r="AQ251" s="5"/>
      <c r="AR251" s="20"/>
      <c r="AS251" s="315"/>
      <c r="AT251" s="483"/>
      <c r="AU251" s="6">
        <v>0</v>
      </c>
      <c r="AV251" s="5"/>
      <c r="AW251" s="20"/>
      <c r="AX251" s="315"/>
      <c r="AY251" s="483"/>
      <c r="AZ251" s="6">
        <v>0</v>
      </c>
      <c r="BA251" s="5"/>
      <c r="BB251" s="20"/>
      <c r="BC251" s="315"/>
      <c r="BD251" s="483"/>
      <c r="BE251" s="6">
        <v>0</v>
      </c>
      <c r="BF251" s="5"/>
      <c r="BG251" s="20"/>
      <c r="BH251" s="315"/>
      <c r="BI251" s="483"/>
      <c r="BJ251" s="6">
        <v>0</v>
      </c>
      <c r="BK251" s="5"/>
      <c r="BL251" s="20"/>
      <c r="BM251" s="315"/>
      <c r="BN251" s="483"/>
      <c r="BO251" s="6">
        <v>0</v>
      </c>
      <c r="BP251" s="5"/>
      <c r="BQ251" s="20"/>
      <c r="BR251" s="315"/>
      <c r="BS251" s="483"/>
      <c r="BT251" s="6">
        <v>0</v>
      </c>
      <c r="BU251" s="5"/>
      <c r="BV251" s="20"/>
      <c r="BW251" s="315"/>
      <c r="BX251" s="483"/>
      <c r="BY251" s="6">
        <v>0</v>
      </c>
      <c r="BZ251" s="5"/>
      <c r="CA251" s="20"/>
      <c r="CB251" s="315"/>
      <c r="CC251" s="483"/>
      <c r="CD251" s="6">
        <v>0</v>
      </c>
      <c r="CE251" s="5"/>
      <c r="CF251" s="20"/>
      <c r="CG251" s="315"/>
      <c r="CH251" s="483"/>
      <c r="CI251" s="6">
        <v>0</v>
      </c>
      <c r="CJ251" s="5"/>
      <c r="CK251" s="20"/>
      <c r="CL251" s="315"/>
      <c r="CM251" s="483"/>
      <c r="CN251" s="6">
        <v>0</v>
      </c>
      <c r="CO251" s="5"/>
      <c r="CP251" s="20"/>
      <c r="CQ251" s="315"/>
      <c r="CR251" s="483"/>
      <c r="CS251" s="6">
        <v>0</v>
      </c>
      <c r="CT251" s="5"/>
      <c r="CU251" s="20"/>
      <c r="CV251" s="315"/>
      <c r="CW251" s="483"/>
      <c r="CX251" s="6">
        <v>0</v>
      </c>
      <c r="CY251" s="5"/>
      <c r="CZ251" s="20"/>
      <c r="DA251" s="315"/>
      <c r="DB251" s="483"/>
      <c r="DC251" s="6">
        <v>0</v>
      </c>
      <c r="DD251" s="5"/>
      <c r="DE251" s="20"/>
      <c r="DF251" s="315"/>
      <c r="DG251" s="483"/>
      <c r="DH251" s="6">
        <v>0</v>
      </c>
      <c r="DI251" s="5"/>
      <c r="DJ251" s="20"/>
      <c r="DK251" s="315"/>
      <c r="DL251" s="483"/>
      <c r="DM251" s="6">
        <v>0</v>
      </c>
      <c r="DN251" s="5"/>
      <c r="DO251" s="20"/>
      <c r="DP251" s="315"/>
      <c r="DQ251" s="483"/>
      <c r="DR251" s="6">
        <v>0</v>
      </c>
      <c r="DS251" s="5"/>
      <c r="DT251" s="20"/>
      <c r="DU251" s="315"/>
      <c r="DV251" s="483"/>
      <c r="DW251" s="6">
        <v>0</v>
      </c>
      <c r="DX251" s="5"/>
      <c r="DY251" s="20"/>
      <c r="DZ251" s="315"/>
      <c r="EA251" s="483"/>
      <c r="EB251" s="6">
        <v>0</v>
      </c>
      <c r="EC251" s="5"/>
      <c r="ED251" s="20"/>
      <c r="EE251" s="315"/>
      <c r="EF251" s="483"/>
      <c r="EG251" s="6">
        <v>0</v>
      </c>
      <c r="EH251" s="5"/>
      <c r="EI251" s="20"/>
      <c r="EJ251" s="315"/>
      <c r="EK251" s="483"/>
      <c r="EL251" s="6">
        <v>0</v>
      </c>
      <c r="EM251" s="5"/>
      <c r="EN251" s="20"/>
      <c r="EO251" s="151"/>
    </row>
    <row r="252" spans="4:145" hidden="1" x14ac:dyDescent="0.3">
      <c r="D252" s="151"/>
      <c r="E252" s="402"/>
      <c r="G252" s="20"/>
      <c r="H252" s="20"/>
      <c r="I252" s="20"/>
      <c r="J252" s="315"/>
      <c r="K252" s="20"/>
      <c r="L252" s="20"/>
      <c r="M252" s="20"/>
      <c r="N252" s="20"/>
      <c r="O252" s="315"/>
      <c r="P252" s="20"/>
      <c r="Q252" s="20"/>
      <c r="R252" s="20"/>
      <c r="S252" s="20"/>
      <c r="T252" s="315"/>
      <c r="U252" s="20"/>
      <c r="V252" s="20"/>
      <c r="W252" s="20"/>
      <c r="X252" s="20"/>
      <c r="Y252" s="315"/>
      <c r="Z252" s="20"/>
      <c r="AA252" s="20"/>
      <c r="AB252" s="20"/>
      <c r="AC252" s="20"/>
      <c r="AD252" s="315"/>
      <c r="AE252" s="20"/>
      <c r="AF252" s="20"/>
      <c r="AG252" s="20"/>
      <c r="AH252" s="20"/>
      <c r="AI252" s="315"/>
      <c r="AJ252" s="20"/>
      <c r="AK252" s="20"/>
      <c r="AL252" s="20"/>
      <c r="AM252" s="20"/>
      <c r="AN252" s="315"/>
      <c r="AO252" s="20"/>
      <c r="AP252" s="20"/>
      <c r="AQ252" s="20"/>
      <c r="AR252" s="20"/>
      <c r="AS252" s="315"/>
      <c r="AT252" s="20"/>
      <c r="AU252" s="20"/>
      <c r="AV252" s="20"/>
      <c r="AW252" s="20"/>
      <c r="AX252" s="315"/>
      <c r="AY252" s="20"/>
      <c r="AZ252" s="20"/>
      <c r="BA252" s="20"/>
      <c r="BB252" s="20"/>
      <c r="BC252" s="315"/>
      <c r="BD252" s="20"/>
      <c r="BE252" s="20"/>
      <c r="BF252" s="20"/>
      <c r="BG252" s="20"/>
      <c r="BH252" s="315"/>
      <c r="BI252" s="20"/>
      <c r="BJ252" s="20"/>
      <c r="BK252" s="20"/>
      <c r="BL252" s="20"/>
      <c r="BM252" s="315"/>
      <c r="BN252" s="20"/>
      <c r="BO252" s="20"/>
      <c r="BP252" s="20"/>
      <c r="BQ252" s="20"/>
      <c r="BR252" s="315"/>
      <c r="BS252" s="20"/>
      <c r="BT252" s="20"/>
      <c r="BU252" s="20"/>
      <c r="BV252" s="20"/>
      <c r="BW252" s="315"/>
      <c r="BX252" s="20"/>
      <c r="BY252" s="20"/>
      <c r="BZ252" s="20"/>
      <c r="CA252" s="20"/>
      <c r="CB252" s="315"/>
      <c r="CC252" s="20"/>
      <c r="CD252" s="20"/>
      <c r="CE252" s="20"/>
      <c r="CF252" s="20"/>
      <c r="CG252" s="315"/>
      <c r="CH252" s="20"/>
      <c r="CI252" s="20"/>
      <c r="CJ252" s="20"/>
      <c r="CK252" s="20"/>
      <c r="CL252" s="315"/>
      <c r="CM252" s="20"/>
      <c r="CN252" s="20"/>
      <c r="CO252" s="20"/>
      <c r="CP252" s="20"/>
      <c r="CQ252" s="315"/>
      <c r="CR252" s="20"/>
      <c r="CS252" s="20"/>
      <c r="CT252" s="20"/>
      <c r="CU252" s="20"/>
      <c r="CV252" s="315"/>
      <c r="CW252" s="20"/>
      <c r="CX252" s="20"/>
      <c r="CY252" s="20"/>
      <c r="CZ252" s="20"/>
      <c r="DA252" s="315"/>
      <c r="DB252" s="20"/>
      <c r="DC252" s="20"/>
      <c r="DD252" s="20"/>
      <c r="DE252" s="20"/>
      <c r="DF252" s="315"/>
      <c r="DG252" s="20"/>
      <c r="DH252" s="20"/>
      <c r="DI252" s="20"/>
      <c r="DJ252" s="20"/>
      <c r="DK252" s="315"/>
      <c r="DL252" s="20"/>
      <c r="DM252" s="20"/>
      <c r="DN252" s="20"/>
      <c r="DO252" s="20"/>
      <c r="DP252" s="315"/>
      <c r="DQ252" s="20"/>
      <c r="DR252" s="20"/>
      <c r="DS252" s="20"/>
      <c r="DT252" s="20"/>
      <c r="DU252" s="315"/>
      <c r="DV252" s="20"/>
      <c r="DW252" s="20"/>
      <c r="DX252" s="20"/>
      <c r="DY252" s="20"/>
      <c r="DZ252" s="315"/>
      <c r="EA252" s="20"/>
      <c r="EB252" s="20"/>
      <c r="EC252" s="20"/>
      <c r="ED252" s="20"/>
      <c r="EE252" s="315"/>
      <c r="EF252" s="20"/>
      <c r="EG252" s="20"/>
      <c r="EH252" s="20"/>
      <c r="EI252" s="20"/>
      <c r="EJ252" s="315"/>
      <c r="EK252" s="20"/>
      <c r="EL252" s="20"/>
      <c r="EM252" s="20"/>
      <c r="EN252" s="20"/>
      <c r="EO252" s="151"/>
    </row>
    <row r="253" spans="4:145" hidden="1" x14ac:dyDescent="0.3">
      <c r="D253" s="151" t="s">
        <v>596</v>
      </c>
      <c r="E253" s="402"/>
      <c r="G253" s="20">
        <v>0</v>
      </c>
      <c r="H253" s="20"/>
      <c r="I253" s="20"/>
      <c r="J253" s="315"/>
      <c r="K253" s="20"/>
      <c r="L253" s="20">
        <v>0</v>
      </c>
      <c r="M253" s="20"/>
      <c r="N253" s="20"/>
      <c r="O253" s="315"/>
      <c r="P253" s="20"/>
      <c r="Q253" s="20">
        <v>0</v>
      </c>
      <c r="R253" s="20"/>
      <c r="S253" s="20"/>
      <c r="T253" s="315"/>
      <c r="U253" s="20"/>
      <c r="V253" s="20">
        <v>0</v>
      </c>
      <c r="W253" s="20"/>
      <c r="X253" s="20"/>
      <c r="Y253" s="315"/>
      <c r="Z253" s="20"/>
      <c r="AA253" s="20">
        <v>0</v>
      </c>
      <c r="AB253" s="20"/>
      <c r="AC253" s="20"/>
      <c r="AD253" s="315"/>
      <c r="AE253" s="20"/>
      <c r="AF253" s="20">
        <v>0</v>
      </c>
      <c r="AG253" s="20"/>
      <c r="AH253" s="20"/>
      <c r="AI253" s="315"/>
      <c r="AJ253" s="20"/>
      <c r="AK253" s="20">
        <v>0</v>
      </c>
      <c r="AL253" s="20"/>
      <c r="AM253" s="20"/>
      <c r="AN253" s="315"/>
      <c r="AO253" s="20"/>
      <c r="AP253" s="20">
        <v>0</v>
      </c>
      <c r="AQ253" s="20"/>
      <c r="AR253" s="20"/>
      <c r="AS253" s="315"/>
      <c r="AT253" s="20"/>
      <c r="AU253" s="20">
        <v>0</v>
      </c>
      <c r="AV253" s="20"/>
      <c r="AW253" s="20"/>
      <c r="AX253" s="315"/>
      <c r="AY253" s="20"/>
      <c r="AZ253" s="20">
        <v>0</v>
      </c>
      <c r="BA253" s="20"/>
      <c r="BB253" s="20"/>
      <c r="BC253" s="315"/>
      <c r="BD253" s="20"/>
      <c r="BE253" s="20">
        <v>0</v>
      </c>
      <c r="BF253" s="20"/>
      <c r="BG253" s="20"/>
      <c r="BH253" s="315"/>
      <c r="BI253" s="20"/>
      <c r="BJ253" s="20">
        <v>0</v>
      </c>
      <c r="BK253" s="20"/>
      <c r="BL253" s="20"/>
      <c r="BM253" s="315"/>
      <c r="BN253" s="20"/>
      <c r="BO253" s="20">
        <v>0</v>
      </c>
      <c r="BP253" s="20"/>
      <c r="BQ253" s="20"/>
      <c r="BR253" s="315"/>
      <c r="BS253" s="20"/>
      <c r="BT253" s="20">
        <v>0</v>
      </c>
      <c r="BU253" s="20"/>
      <c r="BV253" s="20"/>
      <c r="BW253" s="315"/>
      <c r="BX253" s="20"/>
      <c r="BY253" s="20">
        <v>0</v>
      </c>
      <c r="BZ253" s="20"/>
      <c r="CA253" s="20"/>
      <c r="CB253" s="315"/>
      <c r="CC253" s="20"/>
      <c r="CD253" s="20">
        <v>0</v>
      </c>
      <c r="CE253" s="20"/>
      <c r="CF253" s="20"/>
      <c r="CG253" s="315"/>
      <c r="CH253" s="20"/>
      <c r="CI253" s="20">
        <v>0</v>
      </c>
      <c r="CJ253" s="20"/>
      <c r="CK253" s="20"/>
      <c r="CL253" s="315"/>
      <c r="CM253" s="20"/>
      <c r="CN253" s="20">
        <v>0</v>
      </c>
      <c r="CO253" s="20"/>
      <c r="CP253" s="20"/>
      <c r="CQ253" s="315"/>
      <c r="CR253" s="20"/>
      <c r="CS253" s="20">
        <v>0</v>
      </c>
      <c r="CT253" s="20"/>
      <c r="CU253" s="20"/>
      <c r="CV253" s="315"/>
      <c r="CW253" s="20"/>
      <c r="CX253" s="20">
        <v>0</v>
      </c>
      <c r="CY253" s="20"/>
      <c r="CZ253" s="20"/>
      <c r="DA253" s="315"/>
      <c r="DB253" s="20"/>
      <c r="DC253" s="20">
        <v>0</v>
      </c>
      <c r="DD253" s="20"/>
      <c r="DE253" s="20"/>
      <c r="DF253" s="315"/>
      <c r="DG253" s="20"/>
      <c r="DH253" s="20">
        <v>0</v>
      </c>
      <c r="DI253" s="20"/>
      <c r="DJ253" s="20"/>
      <c r="DK253" s="315"/>
      <c r="DL253" s="20"/>
      <c r="DM253" s="20">
        <v>0</v>
      </c>
      <c r="DN253" s="20"/>
      <c r="DO253" s="20"/>
      <c r="DP253" s="315"/>
      <c r="DQ253" s="20"/>
      <c r="DR253" s="20">
        <v>0</v>
      </c>
      <c r="DS253" s="20"/>
      <c r="DT253" s="20"/>
      <c r="DU253" s="315"/>
      <c r="DV253" s="20"/>
      <c r="DW253" s="20">
        <v>0</v>
      </c>
      <c r="DX253" s="20"/>
      <c r="DY253" s="20"/>
      <c r="DZ253" s="315"/>
      <c r="EA253" s="20"/>
      <c r="EB253" s="20">
        <v>0</v>
      </c>
      <c r="EC253" s="20"/>
      <c r="ED253" s="20"/>
      <c r="EE253" s="315"/>
      <c r="EF253" s="20"/>
      <c r="EG253" s="20">
        <v>0</v>
      </c>
      <c r="EH253" s="20"/>
      <c r="EI253" s="20"/>
      <c r="EJ253" s="315"/>
      <c r="EK253" s="20"/>
      <c r="EL253" s="20">
        <v>0</v>
      </c>
      <c r="EM253" s="20"/>
      <c r="EN253" s="20"/>
      <c r="EO253" s="151"/>
    </row>
    <row r="254" spans="4:145" hidden="1" x14ac:dyDescent="0.3">
      <c r="D254" s="151" t="s">
        <v>579</v>
      </c>
      <c r="E254" s="402"/>
      <c r="F254" s="406"/>
      <c r="G254" s="474">
        <v>0</v>
      </c>
      <c r="H254" s="475"/>
      <c r="I254" s="20"/>
      <c r="J254" s="315"/>
      <c r="K254" s="476"/>
      <c r="L254" s="474">
        <v>0</v>
      </c>
      <c r="M254" s="475"/>
      <c r="N254" s="20"/>
      <c r="O254" s="315"/>
      <c r="P254" s="476"/>
      <c r="Q254" s="474">
        <v>0</v>
      </c>
      <c r="R254" s="475"/>
      <c r="S254" s="20"/>
      <c r="T254" s="315"/>
      <c r="U254" s="476"/>
      <c r="V254" s="474">
        <v>0</v>
      </c>
      <c r="W254" s="475"/>
      <c r="X254" s="20"/>
      <c r="Y254" s="315"/>
      <c r="Z254" s="476"/>
      <c r="AA254" s="474">
        <v>0</v>
      </c>
      <c r="AB254" s="475"/>
      <c r="AC254" s="20"/>
      <c r="AD254" s="315"/>
      <c r="AE254" s="476"/>
      <c r="AF254" s="474">
        <v>0</v>
      </c>
      <c r="AG254" s="475"/>
      <c r="AH254" s="20"/>
      <c r="AI254" s="315"/>
      <c r="AJ254" s="476"/>
      <c r="AK254" s="474">
        <v>0</v>
      </c>
      <c r="AL254" s="475"/>
      <c r="AM254" s="20"/>
      <c r="AN254" s="315"/>
      <c r="AO254" s="476"/>
      <c r="AP254" s="474">
        <v>0</v>
      </c>
      <c r="AQ254" s="475"/>
      <c r="AR254" s="20"/>
      <c r="AS254" s="315"/>
      <c r="AT254" s="476"/>
      <c r="AU254" s="474">
        <v>0</v>
      </c>
      <c r="AV254" s="475"/>
      <c r="AW254" s="20"/>
      <c r="AX254" s="315"/>
      <c r="AY254" s="476"/>
      <c r="AZ254" s="474">
        <v>0</v>
      </c>
      <c r="BA254" s="475"/>
      <c r="BB254" s="20"/>
      <c r="BC254" s="315"/>
      <c r="BD254" s="476"/>
      <c r="BE254" s="474">
        <v>0</v>
      </c>
      <c r="BF254" s="475"/>
      <c r="BG254" s="20"/>
      <c r="BH254" s="315"/>
      <c r="BI254" s="476"/>
      <c r="BJ254" s="474">
        <v>0</v>
      </c>
      <c r="BK254" s="475"/>
      <c r="BL254" s="20"/>
      <c r="BM254" s="315"/>
      <c r="BN254" s="476"/>
      <c r="BO254" s="474">
        <v>0</v>
      </c>
      <c r="BP254" s="475"/>
      <c r="BQ254" s="20"/>
      <c r="BR254" s="315"/>
      <c r="BS254" s="476"/>
      <c r="BT254" s="474">
        <v>0</v>
      </c>
      <c r="BU254" s="475"/>
      <c r="BV254" s="20"/>
      <c r="BW254" s="315"/>
      <c r="BX254" s="476"/>
      <c r="BY254" s="474">
        <v>0</v>
      </c>
      <c r="BZ254" s="475"/>
      <c r="CA254" s="20"/>
      <c r="CB254" s="315"/>
      <c r="CC254" s="476"/>
      <c r="CD254" s="474">
        <v>0</v>
      </c>
      <c r="CE254" s="475"/>
      <c r="CF254" s="20"/>
      <c r="CG254" s="315"/>
      <c r="CH254" s="476"/>
      <c r="CI254" s="474">
        <v>0</v>
      </c>
      <c r="CJ254" s="475"/>
      <c r="CK254" s="20"/>
      <c r="CL254" s="315"/>
      <c r="CM254" s="476"/>
      <c r="CN254" s="474">
        <v>0</v>
      </c>
      <c r="CO254" s="475"/>
      <c r="CP254" s="20"/>
      <c r="CQ254" s="315"/>
      <c r="CR254" s="476"/>
      <c r="CS254" s="474">
        <v>0</v>
      </c>
      <c r="CT254" s="475"/>
      <c r="CU254" s="20"/>
      <c r="CV254" s="315"/>
      <c r="CW254" s="476"/>
      <c r="CX254" s="474">
        <v>0</v>
      </c>
      <c r="CY254" s="475"/>
      <c r="CZ254" s="20"/>
      <c r="DA254" s="315"/>
      <c r="DB254" s="476"/>
      <c r="DC254" s="474">
        <v>0</v>
      </c>
      <c r="DD254" s="475"/>
      <c r="DE254" s="20"/>
      <c r="DF254" s="315"/>
      <c r="DG254" s="476"/>
      <c r="DH254" s="474">
        <v>0</v>
      </c>
      <c r="DI254" s="475"/>
      <c r="DJ254" s="20"/>
      <c r="DK254" s="315"/>
      <c r="DL254" s="476"/>
      <c r="DM254" s="474">
        <v>0</v>
      </c>
      <c r="DN254" s="475"/>
      <c r="DO254" s="20"/>
      <c r="DP254" s="315"/>
      <c r="DQ254" s="476"/>
      <c r="DR254" s="474">
        <v>0</v>
      </c>
      <c r="DS254" s="475"/>
      <c r="DT254" s="20"/>
      <c r="DU254" s="315"/>
      <c r="DV254" s="476"/>
      <c r="DW254" s="474">
        <v>0</v>
      </c>
      <c r="DX254" s="475"/>
      <c r="DY254" s="20"/>
      <c r="DZ254" s="315"/>
      <c r="EA254" s="476"/>
      <c r="EB254" s="474">
        <v>0</v>
      </c>
      <c r="EC254" s="475"/>
      <c r="ED254" s="20"/>
      <c r="EE254" s="315"/>
      <c r="EF254" s="476"/>
      <c r="EG254" s="474">
        <v>0</v>
      </c>
      <c r="EH254" s="475"/>
      <c r="EI254" s="20"/>
      <c r="EJ254" s="315"/>
      <c r="EK254" s="476"/>
      <c r="EL254" s="474">
        <v>0</v>
      </c>
      <c r="EM254" s="475"/>
      <c r="EN254" s="20"/>
      <c r="EO254" s="151"/>
    </row>
    <row r="255" spans="4:145" hidden="1" x14ac:dyDescent="0.3">
      <c r="D255" s="151" t="s">
        <v>580</v>
      </c>
      <c r="E255" s="402"/>
      <c r="F255" s="419"/>
      <c r="G255" s="6">
        <v>0</v>
      </c>
      <c r="H255" s="5"/>
      <c r="I255" s="20"/>
      <c r="J255" s="315"/>
      <c r="K255" s="483"/>
      <c r="L255" s="6">
        <v>0</v>
      </c>
      <c r="M255" s="5"/>
      <c r="N255" s="20"/>
      <c r="O255" s="315"/>
      <c r="P255" s="483"/>
      <c r="Q255" s="6">
        <v>0</v>
      </c>
      <c r="R255" s="5"/>
      <c r="S255" s="20"/>
      <c r="T255" s="315"/>
      <c r="U255" s="483"/>
      <c r="V255" s="6">
        <v>0</v>
      </c>
      <c r="W255" s="5"/>
      <c r="X255" s="20"/>
      <c r="Y255" s="315"/>
      <c r="Z255" s="483"/>
      <c r="AA255" s="6">
        <v>0</v>
      </c>
      <c r="AB255" s="5"/>
      <c r="AC255" s="20"/>
      <c r="AD255" s="315"/>
      <c r="AE255" s="483"/>
      <c r="AF255" s="6">
        <v>0</v>
      </c>
      <c r="AG255" s="5"/>
      <c r="AH255" s="20"/>
      <c r="AI255" s="315"/>
      <c r="AJ255" s="483"/>
      <c r="AK255" s="6">
        <v>0</v>
      </c>
      <c r="AL255" s="5"/>
      <c r="AM255" s="20"/>
      <c r="AN255" s="315"/>
      <c r="AO255" s="483"/>
      <c r="AP255" s="6">
        <v>0</v>
      </c>
      <c r="AQ255" s="5"/>
      <c r="AR255" s="20"/>
      <c r="AS255" s="315"/>
      <c r="AT255" s="483"/>
      <c r="AU255" s="6">
        <v>0</v>
      </c>
      <c r="AV255" s="5"/>
      <c r="AW255" s="20"/>
      <c r="AX255" s="315"/>
      <c r="AY255" s="483"/>
      <c r="AZ255" s="6">
        <v>0</v>
      </c>
      <c r="BA255" s="5"/>
      <c r="BB255" s="20"/>
      <c r="BC255" s="315"/>
      <c r="BD255" s="483"/>
      <c r="BE255" s="6">
        <v>0</v>
      </c>
      <c r="BF255" s="5"/>
      <c r="BG255" s="20"/>
      <c r="BH255" s="315"/>
      <c r="BI255" s="483"/>
      <c r="BJ255" s="6">
        <v>0</v>
      </c>
      <c r="BK255" s="5"/>
      <c r="BL255" s="20"/>
      <c r="BM255" s="315"/>
      <c r="BN255" s="483"/>
      <c r="BO255" s="6">
        <v>0</v>
      </c>
      <c r="BP255" s="5"/>
      <c r="BQ255" s="20"/>
      <c r="BR255" s="315"/>
      <c r="BS255" s="483"/>
      <c r="BT255" s="6">
        <v>0</v>
      </c>
      <c r="BU255" s="5"/>
      <c r="BV255" s="20"/>
      <c r="BW255" s="315"/>
      <c r="BX255" s="483"/>
      <c r="BY255" s="6">
        <v>0</v>
      </c>
      <c r="BZ255" s="5"/>
      <c r="CA255" s="20"/>
      <c r="CB255" s="315"/>
      <c r="CC255" s="483"/>
      <c r="CD255" s="6">
        <v>0</v>
      </c>
      <c r="CE255" s="5"/>
      <c r="CF255" s="20"/>
      <c r="CG255" s="315"/>
      <c r="CH255" s="483"/>
      <c r="CI255" s="6">
        <v>0</v>
      </c>
      <c r="CJ255" s="5"/>
      <c r="CK255" s="20"/>
      <c r="CL255" s="315"/>
      <c r="CM255" s="483"/>
      <c r="CN255" s="6">
        <v>0</v>
      </c>
      <c r="CO255" s="5"/>
      <c r="CP255" s="20"/>
      <c r="CQ255" s="315"/>
      <c r="CR255" s="483"/>
      <c r="CS255" s="6">
        <v>0</v>
      </c>
      <c r="CT255" s="5"/>
      <c r="CU255" s="20"/>
      <c r="CV255" s="315"/>
      <c r="CW255" s="483"/>
      <c r="CX255" s="6">
        <v>0</v>
      </c>
      <c r="CY255" s="5"/>
      <c r="CZ255" s="20"/>
      <c r="DA255" s="315"/>
      <c r="DB255" s="483"/>
      <c r="DC255" s="6">
        <v>0</v>
      </c>
      <c r="DD255" s="5"/>
      <c r="DE255" s="20"/>
      <c r="DF255" s="315"/>
      <c r="DG255" s="483"/>
      <c r="DH255" s="6">
        <v>0</v>
      </c>
      <c r="DI255" s="5"/>
      <c r="DJ255" s="20"/>
      <c r="DK255" s="315"/>
      <c r="DL255" s="483"/>
      <c r="DM255" s="6">
        <v>0</v>
      </c>
      <c r="DN255" s="5"/>
      <c r="DO255" s="20"/>
      <c r="DP255" s="315"/>
      <c r="DQ255" s="483"/>
      <c r="DR255" s="6">
        <v>0</v>
      </c>
      <c r="DS255" s="5"/>
      <c r="DT255" s="20"/>
      <c r="DU255" s="315"/>
      <c r="DV255" s="483"/>
      <c r="DW255" s="6">
        <v>0</v>
      </c>
      <c r="DX255" s="5"/>
      <c r="DY255" s="20"/>
      <c r="DZ255" s="315"/>
      <c r="EA255" s="483"/>
      <c r="EB255" s="6">
        <v>0</v>
      </c>
      <c r="EC255" s="5"/>
      <c r="ED255" s="20"/>
      <c r="EE255" s="315"/>
      <c r="EF255" s="483"/>
      <c r="EG255" s="6">
        <v>0</v>
      </c>
      <c r="EH255" s="5"/>
      <c r="EI255" s="20"/>
      <c r="EJ255" s="315"/>
      <c r="EK255" s="483"/>
      <c r="EL255" s="6">
        <v>0</v>
      </c>
      <c r="EM255" s="5"/>
      <c r="EN255" s="20"/>
      <c r="EO255" s="151"/>
    </row>
    <row r="256" spans="4:145" hidden="1" x14ac:dyDescent="0.3">
      <c r="D256" s="151"/>
      <c r="E256" s="402"/>
      <c r="G256" s="20"/>
      <c r="H256" s="20"/>
      <c r="I256" s="20"/>
      <c r="J256" s="315"/>
      <c r="K256" s="20"/>
      <c r="L256" s="20"/>
      <c r="M256" s="20"/>
      <c r="N256" s="20"/>
      <c r="O256" s="315"/>
      <c r="P256" s="20"/>
      <c r="Q256" s="20"/>
      <c r="R256" s="20"/>
      <c r="S256" s="20"/>
      <c r="T256" s="315"/>
      <c r="U256" s="20"/>
      <c r="V256" s="20"/>
      <c r="W256" s="20"/>
      <c r="X256" s="20"/>
      <c r="Y256" s="315"/>
      <c r="Z256" s="20"/>
      <c r="AA256" s="20"/>
      <c r="AB256" s="20"/>
      <c r="AC256" s="20"/>
      <c r="AD256" s="315"/>
      <c r="AE256" s="20"/>
      <c r="AF256" s="20"/>
      <c r="AG256" s="20"/>
      <c r="AH256" s="20"/>
      <c r="AI256" s="315"/>
      <c r="AJ256" s="20"/>
      <c r="AK256" s="20"/>
      <c r="AL256" s="20"/>
      <c r="AM256" s="20"/>
      <c r="AN256" s="315"/>
      <c r="AO256" s="20"/>
      <c r="AP256" s="20"/>
      <c r="AQ256" s="20"/>
      <c r="AR256" s="20"/>
      <c r="AS256" s="315"/>
      <c r="AT256" s="20"/>
      <c r="AU256" s="20"/>
      <c r="AV256" s="20"/>
      <c r="AW256" s="20"/>
      <c r="AX256" s="315"/>
      <c r="AY256" s="20"/>
      <c r="AZ256" s="20"/>
      <c r="BA256" s="20"/>
      <c r="BB256" s="20"/>
      <c r="BC256" s="315"/>
      <c r="BD256" s="20"/>
      <c r="BE256" s="20"/>
      <c r="BF256" s="20"/>
      <c r="BG256" s="20"/>
      <c r="BH256" s="315"/>
      <c r="BI256" s="20"/>
      <c r="BJ256" s="20"/>
      <c r="BK256" s="20"/>
      <c r="BL256" s="20"/>
      <c r="BM256" s="315"/>
      <c r="BN256" s="20"/>
      <c r="BO256" s="20"/>
      <c r="BP256" s="20"/>
      <c r="BQ256" s="20"/>
      <c r="BR256" s="315"/>
      <c r="BS256" s="20"/>
      <c r="BT256" s="20"/>
      <c r="BU256" s="20"/>
      <c r="BV256" s="20"/>
      <c r="BW256" s="315"/>
      <c r="BX256" s="20"/>
      <c r="BY256" s="20"/>
      <c r="BZ256" s="20"/>
      <c r="CA256" s="20"/>
      <c r="CB256" s="315"/>
      <c r="CC256" s="20"/>
      <c r="CD256" s="20"/>
      <c r="CE256" s="20"/>
      <c r="CF256" s="20"/>
      <c r="CG256" s="315"/>
      <c r="CH256" s="20"/>
      <c r="CI256" s="20"/>
      <c r="CJ256" s="20"/>
      <c r="CK256" s="20"/>
      <c r="CL256" s="315"/>
      <c r="CM256" s="20"/>
      <c r="CN256" s="20"/>
      <c r="CO256" s="20"/>
      <c r="CP256" s="20"/>
      <c r="CQ256" s="315"/>
      <c r="CR256" s="20"/>
      <c r="CS256" s="20"/>
      <c r="CT256" s="20"/>
      <c r="CU256" s="20"/>
      <c r="CV256" s="315"/>
      <c r="CW256" s="20"/>
      <c r="CX256" s="20"/>
      <c r="CY256" s="20"/>
      <c r="CZ256" s="20"/>
      <c r="DA256" s="315"/>
      <c r="DB256" s="20"/>
      <c r="DC256" s="20"/>
      <c r="DD256" s="20"/>
      <c r="DE256" s="20"/>
      <c r="DF256" s="315"/>
      <c r="DG256" s="20"/>
      <c r="DH256" s="20"/>
      <c r="DI256" s="20"/>
      <c r="DJ256" s="20"/>
      <c r="DK256" s="315"/>
      <c r="DL256" s="20"/>
      <c r="DM256" s="20"/>
      <c r="DN256" s="20"/>
      <c r="DO256" s="20"/>
      <c r="DP256" s="315"/>
      <c r="DQ256" s="20"/>
      <c r="DR256" s="20"/>
      <c r="DS256" s="20"/>
      <c r="DT256" s="20"/>
      <c r="DU256" s="315"/>
      <c r="DV256" s="20"/>
      <c r="DW256" s="20"/>
      <c r="DX256" s="20"/>
      <c r="DY256" s="20"/>
      <c r="DZ256" s="315"/>
      <c r="EA256" s="20"/>
      <c r="EB256" s="20"/>
      <c r="EC256" s="20"/>
      <c r="ED256" s="20"/>
      <c r="EE256" s="315"/>
      <c r="EF256" s="20"/>
      <c r="EG256" s="20"/>
      <c r="EH256" s="20"/>
      <c r="EI256" s="20"/>
      <c r="EJ256" s="315"/>
      <c r="EK256" s="20"/>
      <c r="EL256" s="20"/>
      <c r="EM256" s="20"/>
      <c r="EN256" s="20"/>
      <c r="EO256" s="151"/>
    </row>
    <row r="257" spans="4:145" x14ac:dyDescent="0.3">
      <c r="D257" s="223"/>
      <c r="E257" s="490"/>
      <c r="F257" s="145"/>
      <c r="G257" s="27"/>
      <c r="H257" s="27"/>
      <c r="I257" s="27"/>
      <c r="J257" s="491"/>
      <c r="K257" s="27"/>
      <c r="L257" s="27"/>
      <c r="M257" s="27"/>
      <c r="N257" s="27"/>
      <c r="O257" s="491"/>
      <c r="P257" s="27"/>
      <c r="Q257" s="27"/>
      <c r="R257" s="27"/>
      <c r="S257" s="27"/>
      <c r="T257" s="491"/>
      <c r="U257" s="27"/>
      <c r="V257" s="27"/>
      <c r="W257" s="27"/>
      <c r="X257" s="27"/>
      <c r="Y257" s="491"/>
      <c r="Z257" s="27"/>
      <c r="AA257" s="27"/>
      <c r="AB257" s="27"/>
      <c r="AC257" s="27"/>
      <c r="AD257" s="491"/>
      <c r="AE257" s="27"/>
      <c r="AF257" s="27"/>
      <c r="AG257" s="27"/>
      <c r="AH257" s="27"/>
      <c r="AI257" s="491"/>
      <c r="AJ257" s="27"/>
      <c r="AK257" s="27"/>
      <c r="AL257" s="27"/>
      <c r="AM257" s="27"/>
      <c r="AN257" s="491"/>
      <c r="AO257" s="27"/>
      <c r="AP257" s="27"/>
      <c r="AQ257" s="27"/>
      <c r="AR257" s="27"/>
      <c r="AS257" s="491"/>
      <c r="AT257" s="27"/>
      <c r="AU257" s="27"/>
      <c r="AV257" s="27"/>
      <c r="AW257" s="27"/>
      <c r="AX257" s="491"/>
      <c r="AY257" s="27"/>
      <c r="AZ257" s="27"/>
      <c r="BA257" s="27"/>
      <c r="BB257" s="27"/>
      <c r="BC257" s="491"/>
      <c r="BD257" s="27"/>
      <c r="BE257" s="27"/>
      <c r="BF257" s="27"/>
      <c r="BG257" s="27"/>
      <c r="BH257" s="491"/>
      <c r="BI257" s="27"/>
      <c r="BJ257" s="27"/>
      <c r="BK257" s="27"/>
      <c r="BL257" s="27"/>
      <c r="BM257" s="491"/>
      <c r="BN257" s="27"/>
      <c r="BO257" s="27"/>
      <c r="BP257" s="27"/>
      <c r="BQ257" s="27"/>
      <c r="BR257" s="491"/>
      <c r="BS257" s="27"/>
      <c r="BT257" s="27"/>
      <c r="BU257" s="27"/>
      <c r="BV257" s="27"/>
      <c r="BW257" s="491"/>
      <c r="BX257" s="27"/>
      <c r="BY257" s="27"/>
      <c r="BZ257" s="27"/>
      <c r="CA257" s="27"/>
      <c r="CB257" s="491"/>
      <c r="CC257" s="27"/>
      <c r="CD257" s="27"/>
      <c r="CE257" s="27"/>
      <c r="CF257" s="27"/>
      <c r="CG257" s="491"/>
      <c r="CH257" s="27"/>
      <c r="CI257" s="27"/>
      <c r="CJ257" s="27"/>
      <c r="CK257" s="27"/>
      <c r="CL257" s="491"/>
      <c r="CM257" s="27"/>
      <c r="CN257" s="27"/>
      <c r="CO257" s="27"/>
      <c r="CP257" s="27"/>
      <c r="CQ257" s="491"/>
      <c r="CR257" s="27"/>
      <c r="CS257" s="27"/>
      <c r="CT257" s="27"/>
      <c r="CU257" s="27"/>
      <c r="CV257" s="491"/>
      <c r="CW257" s="27"/>
      <c r="CX257" s="27"/>
      <c r="CY257" s="27"/>
      <c r="CZ257" s="27"/>
      <c r="DA257" s="491"/>
      <c r="DB257" s="27"/>
      <c r="DC257" s="27"/>
      <c r="DD257" s="27"/>
      <c r="DE257" s="27"/>
      <c r="DF257" s="491"/>
      <c r="DG257" s="27"/>
      <c r="DH257" s="27"/>
      <c r="DI257" s="27"/>
      <c r="DJ257" s="27"/>
      <c r="DK257" s="491"/>
      <c r="DL257" s="27"/>
      <c r="DM257" s="27"/>
      <c r="DN257" s="27"/>
      <c r="DO257" s="27"/>
      <c r="DP257" s="491"/>
      <c r="DQ257" s="27"/>
      <c r="DR257" s="27"/>
      <c r="DS257" s="27"/>
      <c r="DT257" s="27"/>
      <c r="DU257" s="491"/>
      <c r="DV257" s="27"/>
      <c r="DW257" s="27"/>
      <c r="DX257" s="27"/>
      <c r="DY257" s="27"/>
      <c r="DZ257" s="491"/>
      <c r="EA257" s="27"/>
      <c r="EB257" s="27"/>
      <c r="EC257" s="27"/>
      <c r="ED257" s="27"/>
      <c r="EE257" s="491"/>
      <c r="EF257" s="27"/>
      <c r="EG257" s="27"/>
      <c r="EH257" s="27"/>
      <c r="EI257" s="27"/>
      <c r="EJ257" s="491"/>
      <c r="EK257" s="27"/>
      <c r="EL257" s="27"/>
      <c r="EM257" s="27"/>
      <c r="EN257" s="492"/>
      <c r="EO257" s="151"/>
    </row>
    <row r="258" spans="4:145" hidden="1" x14ac:dyDescent="0.3">
      <c r="D258" s="713" t="s">
        <v>406</v>
      </c>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c r="BN258" s="20"/>
      <c r="BO258" s="20"/>
      <c r="BP258" s="20"/>
      <c r="BQ258" s="20"/>
      <c r="BR258" s="20"/>
      <c r="BS258" s="20"/>
      <c r="BT258" s="20"/>
      <c r="BU258" s="20"/>
      <c r="BV258" s="20"/>
      <c r="BW258" s="20"/>
      <c r="BX258" s="20"/>
      <c r="BY258" s="20"/>
      <c r="BZ258" s="20"/>
      <c r="CA258" s="20"/>
      <c r="CB258" s="20"/>
      <c r="CC258" s="20"/>
      <c r="CD258" s="20"/>
      <c r="CE258" s="20"/>
      <c r="CF258" s="20"/>
      <c r="CG258" s="20"/>
      <c r="CH258" s="20"/>
      <c r="CI258" s="20"/>
      <c r="CJ258" s="20"/>
      <c r="CK258" s="20"/>
      <c r="CL258" s="20"/>
      <c r="CM258" s="20"/>
      <c r="CN258" s="20"/>
      <c r="CO258" s="20"/>
      <c r="CP258" s="20"/>
      <c r="CQ258" s="20"/>
      <c r="CR258" s="20"/>
      <c r="CS258" s="20"/>
      <c r="CT258" s="20"/>
      <c r="CU258" s="20"/>
      <c r="CV258" s="20"/>
      <c r="CW258" s="20"/>
      <c r="CX258" s="20"/>
      <c r="CY258" s="20"/>
      <c r="CZ258" s="20"/>
      <c r="DA258" s="20"/>
      <c r="DB258" s="20"/>
      <c r="DC258" s="20"/>
      <c r="DD258" s="20"/>
      <c r="DE258" s="20"/>
      <c r="DF258" s="20"/>
      <c r="DG258" s="20"/>
      <c r="DH258" s="20"/>
      <c r="DI258" s="20"/>
      <c r="DJ258" s="20"/>
      <c r="DK258" s="20"/>
      <c r="DL258" s="20"/>
      <c r="DM258" s="20"/>
      <c r="DN258" s="20"/>
      <c r="DO258" s="20"/>
      <c r="DP258" s="20"/>
      <c r="DQ258" s="20"/>
      <c r="DR258" s="20"/>
      <c r="DS258" s="20"/>
      <c r="DT258" s="20"/>
      <c r="DU258" s="20"/>
      <c r="DV258" s="20"/>
      <c r="DW258" s="20"/>
      <c r="DX258" s="20"/>
      <c r="DY258" s="20"/>
      <c r="DZ258" s="20"/>
      <c r="EA258" s="20"/>
      <c r="EB258" s="20"/>
      <c r="EC258" s="20"/>
      <c r="ED258" s="20"/>
      <c r="EE258" s="20"/>
      <c r="EF258" s="20"/>
      <c r="EG258" s="20"/>
      <c r="EH258" s="20"/>
      <c r="EI258" s="20"/>
      <c r="EJ258" s="20"/>
      <c r="EK258" s="20"/>
      <c r="EL258" s="20"/>
      <c r="EM258" s="20"/>
      <c r="EN258" s="20"/>
    </row>
    <row r="259" spans="4:145" ht="15" customHeight="1" x14ac:dyDescent="0.3">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20"/>
      <c r="BV259" s="20"/>
      <c r="BW259" s="20"/>
      <c r="BX259" s="20"/>
      <c r="BY259" s="20"/>
      <c r="BZ259" s="20"/>
      <c r="CA259" s="20"/>
      <c r="CB259" s="20"/>
      <c r="CC259" s="20"/>
      <c r="CD259" s="20"/>
      <c r="CE259" s="20"/>
      <c r="CF259" s="20"/>
      <c r="CG259" s="20"/>
      <c r="CH259" s="20"/>
      <c r="CI259" s="20"/>
      <c r="CJ259" s="20"/>
      <c r="CK259" s="20"/>
      <c r="CL259" s="20"/>
      <c r="CM259" s="20"/>
      <c r="CN259" s="20"/>
      <c r="CO259" s="20"/>
      <c r="CP259" s="20"/>
      <c r="CQ259" s="20"/>
      <c r="CR259" s="20"/>
      <c r="CS259" s="20"/>
      <c r="CT259" s="20"/>
      <c r="CU259" s="20"/>
      <c r="CV259" s="20"/>
      <c r="CW259" s="20"/>
      <c r="CX259" s="20"/>
      <c r="CY259" s="20"/>
      <c r="CZ259" s="20"/>
      <c r="DA259" s="20"/>
      <c r="DB259" s="20"/>
      <c r="DC259" s="20"/>
      <c r="DD259" s="20"/>
      <c r="DE259" s="20"/>
      <c r="DF259" s="20"/>
      <c r="DG259" s="20"/>
      <c r="DH259" s="20"/>
      <c r="DI259" s="20"/>
      <c r="DJ259" s="20"/>
      <c r="DK259" s="20"/>
      <c r="DL259" s="20"/>
      <c r="DM259" s="20"/>
      <c r="DN259" s="20"/>
      <c r="DO259" s="20"/>
      <c r="DP259" s="20"/>
      <c r="DQ259" s="20"/>
      <c r="DR259" s="20"/>
      <c r="DS259" s="20"/>
      <c r="DT259" s="20"/>
      <c r="DU259" s="20"/>
      <c r="DV259" s="20"/>
      <c r="DW259" s="20"/>
      <c r="DX259" s="20"/>
      <c r="DY259" s="20"/>
      <c r="DZ259" s="20"/>
      <c r="EA259" s="20"/>
      <c r="EB259" s="20"/>
      <c r="EC259" s="20"/>
      <c r="ED259" s="20"/>
      <c r="EE259" s="20"/>
      <c r="EF259" s="20"/>
      <c r="EG259" s="20"/>
      <c r="EH259" s="20"/>
      <c r="EI259" s="20"/>
      <c r="EJ259" s="20"/>
      <c r="EK259" s="20"/>
      <c r="EL259" s="20"/>
      <c r="EM259" s="20"/>
      <c r="EN259" s="20"/>
    </row>
    <row r="260" spans="4:145" x14ac:dyDescent="0.3">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row>
    <row r="261" spans="4:145" x14ac:dyDescent="0.3">
      <c r="D261" s="167"/>
      <c r="E261" s="167"/>
      <c r="F261" s="167"/>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row>
    <row r="262" spans="4:145" x14ac:dyDescent="0.3">
      <c r="AK262" s="459"/>
    </row>
    <row r="263" spans="4:145" ht="13.5" customHeight="1" x14ac:dyDescent="0.3"/>
    <row r="264" spans="4:145" hidden="1" x14ac:dyDescent="0.3">
      <c r="L264" s="143">
        <v>0</v>
      </c>
      <c r="M264" s="143">
        <v>0</v>
      </c>
      <c r="N264" s="143">
        <v>0</v>
      </c>
      <c r="O264" s="143">
        <v>0</v>
      </c>
      <c r="P264" s="143">
        <v>0</v>
      </c>
      <c r="Q264" s="143">
        <v>0</v>
      </c>
      <c r="R264" s="143">
        <v>0</v>
      </c>
      <c r="S264" s="143">
        <v>0</v>
      </c>
      <c r="T264" s="143">
        <v>0</v>
      </c>
      <c r="U264" s="143">
        <v>0</v>
      </c>
      <c r="V264" s="143">
        <v>0</v>
      </c>
      <c r="W264" s="143">
        <v>0</v>
      </c>
      <c r="X264" s="143">
        <v>0</v>
      </c>
      <c r="Y264" s="143">
        <v>0</v>
      </c>
      <c r="Z264" s="143">
        <v>0</v>
      </c>
      <c r="AA264" s="143">
        <v>27093300</v>
      </c>
      <c r="AB264" s="143">
        <v>0</v>
      </c>
      <c r="AC264" s="143">
        <v>0</v>
      </c>
      <c r="AD264" s="143">
        <v>0</v>
      </c>
      <c r="AE264" s="143">
        <v>0</v>
      </c>
      <c r="AF264" s="143">
        <v>10334981</v>
      </c>
      <c r="AG264" s="143">
        <v>0</v>
      </c>
      <c r="AH264" s="143">
        <v>0</v>
      </c>
      <c r="AI264" s="143">
        <v>0</v>
      </c>
      <c r="AJ264" s="143">
        <v>0</v>
      </c>
      <c r="AK264" s="143">
        <v>8234340</v>
      </c>
      <c r="AL264" s="143">
        <v>0</v>
      </c>
      <c r="AM264" s="143">
        <v>0</v>
      </c>
      <c r="AN264" s="143">
        <v>0</v>
      </c>
      <c r="AO264" s="143">
        <v>0</v>
      </c>
      <c r="AP264" s="143">
        <v>0</v>
      </c>
      <c r="AQ264" s="143">
        <v>0</v>
      </c>
      <c r="AR264" s="143">
        <v>0</v>
      </c>
      <c r="AS264" s="143">
        <v>0</v>
      </c>
      <c r="AT264" s="143">
        <v>0</v>
      </c>
      <c r="AU264" s="143">
        <v>-63381850</v>
      </c>
      <c r="AV264" s="143">
        <v>0</v>
      </c>
      <c r="AW264" s="143">
        <v>0</v>
      </c>
      <c r="AX264" s="143">
        <v>0</v>
      </c>
      <c r="AY264" s="143">
        <v>0</v>
      </c>
      <c r="AZ264" s="143">
        <v>59005800</v>
      </c>
      <c r="BA264" s="143">
        <v>0</v>
      </c>
      <c r="BB264" s="143">
        <v>0</v>
      </c>
      <c r="BC264" s="143">
        <v>0</v>
      </c>
      <c r="BD264" s="143">
        <v>0</v>
      </c>
      <c r="BE264" s="143">
        <v>0</v>
      </c>
      <c r="BF264" s="143">
        <v>0</v>
      </c>
      <c r="BG264" s="143">
        <v>0</v>
      </c>
      <c r="BH264" s="143">
        <v>0</v>
      </c>
      <c r="BI264" s="143">
        <v>0</v>
      </c>
      <c r="BJ264" s="143">
        <v>0</v>
      </c>
      <c r="BK264" s="143">
        <v>0</v>
      </c>
      <c r="BL264" s="143">
        <v>0</v>
      </c>
      <c r="BM264" s="143">
        <v>0</v>
      </c>
      <c r="BN264" s="143">
        <v>0</v>
      </c>
      <c r="BO264" s="143">
        <v>-3974864</v>
      </c>
    </row>
    <row r="265" spans="4:145" hidden="1" x14ac:dyDescent="0.3">
      <c r="L265" s="143">
        <v>0</v>
      </c>
      <c r="M265" s="143">
        <v>0</v>
      </c>
      <c r="N265" s="143">
        <v>0</v>
      </c>
      <c r="O265" s="143">
        <v>0</v>
      </c>
      <c r="P265" s="143">
        <v>0</v>
      </c>
      <c r="Q265" s="143">
        <v>0</v>
      </c>
      <c r="R265" s="143">
        <v>0</v>
      </c>
      <c r="S265" s="143">
        <v>0</v>
      </c>
      <c r="T265" s="143">
        <v>0</v>
      </c>
      <c r="U265" s="143">
        <v>0</v>
      </c>
      <c r="V265" s="143">
        <v>0</v>
      </c>
      <c r="W265" s="143">
        <v>0</v>
      </c>
      <c r="X265" s="143">
        <v>0</v>
      </c>
      <c r="Y265" s="143">
        <v>0</v>
      </c>
      <c r="Z265" s="143">
        <v>0</v>
      </c>
      <c r="AA265" s="143">
        <v>27093300</v>
      </c>
      <c r="AB265" s="143">
        <v>0</v>
      </c>
      <c r="AC265" s="143">
        <v>0</v>
      </c>
      <c r="AD265" s="143">
        <v>0</v>
      </c>
      <c r="AE265" s="143">
        <v>0</v>
      </c>
      <c r="AF265" s="143">
        <v>10334981</v>
      </c>
      <c r="AG265" s="143">
        <v>0</v>
      </c>
      <c r="AH265" s="143">
        <v>0</v>
      </c>
      <c r="AI265" s="143">
        <v>0</v>
      </c>
      <c r="AJ265" s="143">
        <v>0</v>
      </c>
      <c r="AK265" s="143">
        <v>8234340</v>
      </c>
      <c r="AL265" s="143">
        <v>0</v>
      </c>
      <c r="AM265" s="143">
        <v>0</v>
      </c>
      <c r="AN265" s="143">
        <v>0</v>
      </c>
      <c r="AO265" s="143">
        <v>0</v>
      </c>
      <c r="AP265" s="143">
        <v>0</v>
      </c>
      <c r="AQ265" s="143">
        <v>0</v>
      </c>
      <c r="AR265" s="143">
        <v>0</v>
      </c>
      <c r="AS265" s="143">
        <v>0</v>
      </c>
      <c r="AT265" s="143">
        <v>0</v>
      </c>
      <c r="AU265" s="143">
        <v>-63381850</v>
      </c>
      <c r="AV265" s="143">
        <v>0</v>
      </c>
      <c r="AW265" s="143">
        <v>0</v>
      </c>
      <c r="AX265" s="143">
        <v>0</v>
      </c>
      <c r="AY265" s="143">
        <v>0</v>
      </c>
      <c r="AZ265" s="143">
        <v>59005800</v>
      </c>
      <c r="BA265" s="143">
        <v>0</v>
      </c>
      <c r="BB265" s="143">
        <v>0</v>
      </c>
      <c r="BC265" s="143">
        <v>0</v>
      </c>
      <c r="BD265" s="143">
        <v>0</v>
      </c>
      <c r="BE265" s="143">
        <v>0</v>
      </c>
      <c r="BF265" s="143">
        <v>0</v>
      </c>
      <c r="BG265" s="143">
        <v>0</v>
      </c>
      <c r="BH265" s="143">
        <v>0</v>
      </c>
      <c r="BI265" s="143">
        <v>0</v>
      </c>
      <c r="BJ265" s="143">
        <v>0</v>
      </c>
      <c r="BK265" s="143">
        <v>0</v>
      </c>
      <c r="BL265" s="143">
        <v>0</v>
      </c>
      <c r="BM265" s="143">
        <v>0</v>
      </c>
      <c r="BN265" s="143">
        <v>0</v>
      </c>
      <c r="BO265" s="143">
        <v>-3974864</v>
      </c>
    </row>
    <row r="266" spans="4:145" hidden="1" x14ac:dyDescent="0.3">
      <c r="L266" s="143">
        <v>0</v>
      </c>
      <c r="M266" s="143">
        <v>0</v>
      </c>
      <c r="N266" s="143">
        <v>0</v>
      </c>
      <c r="O266" s="143">
        <v>0</v>
      </c>
      <c r="P266" s="143">
        <v>0</v>
      </c>
      <c r="Q266" s="143">
        <v>0</v>
      </c>
      <c r="R266" s="143">
        <v>0</v>
      </c>
      <c r="S266" s="143">
        <v>0</v>
      </c>
      <c r="T266" s="143">
        <v>0</v>
      </c>
      <c r="U266" s="143">
        <v>0</v>
      </c>
      <c r="V266" s="143">
        <v>0</v>
      </c>
      <c r="W266" s="143">
        <v>0</v>
      </c>
      <c r="X266" s="143">
        <v>0</v>
      </c>
      <c r="Y266" s="143">
        <v>0</v>
      </c>
      <c r="Z266" s="143">
        <v>0</v>
      </c>
      <c r="AA266" s="143">
        <v>0</v>
      </c>
      <c r="AB266" s="143">
        <v>0</v>
      </c>
      <c r="AC266" s="143">
        <v>0</v>
      </c>
      <c r="AD266" s="143">
        <v>0</v>
      </c>
      <c r="AE266" s="143">
        <v>0</v>
      </c>
      <c r="AF266" s="143">
        <v>0</v>
      </c>
      <c r="AG266" s="143">
        <v>0</v>
      </c>
      <c r="AH266" s="143">
        <v>0</v>
      </c>
      <c r="AI266" s="143">
        <v>0</v>
      </c>
      <c r="AJ266" s="143">
        <v>0</v>
      </c>
      <c r="AK266" s="143">
        <v>0</v>
      </c>
      <c r="AL266" s="143">
        <v>0</v>
      </c>
      <c r="AM266" s="143">
        <v>0</v>
      </c>
      <c r="AN266" s="143">
        <v>0</v>
      </c>
      <c r="AO266" s="143">
        <v>0</v>
      </c>
      <c r="AP266" s="143">
        <v>0</v>
      </c>
      <c r="AQ266" s="143">
        <v>0</v>
      </c>
      <c r="AR266" s="143">
        <v>0</v>
      </c>
      <c r="AS266" s="143">
        <v>0</v>
      </c>
      <c r="AT266" s="143">
        <v>0</v>
      </c>
      <c r="AU266" s="143">
        <v>0</v>
      </c>
      <c r="AV266" s="143">
        <v>0</v>
      </c>
      <c r="AW266" s="143">
        <v>0</v>
      </c>
      <c r="AX266" s="143">
        <v>0</v>
      </c>
      <c r="AY266" s="143">
        <v>0</v>
      </c>
      <c r="AZ266" s="143">
        <v>0</v>
      </c>
      <c r="BA266" s="143">
        <v>0</v>
      </c>
      <c r="BB266" s="143">
        <v>0</v>
      </c>
      <c r="BC266" s="143">
        <v>0</v>
      </c>
      <c r="BD266" s="143">
        <v>0</v>
      </c>
      <c r="BE266" s="143">
        <v>0</v>
      </c>
      <c r="BF266" s="143">
        <v>0</v>
      </c>
      <c r="BG266" s="143">
        <v>0</v>
      </c>
      <c r="BH266" s="143">
        <v>0</v>
      </c>
      <c r="BI266" s="143">
        <v>0</v>
      </c>
      <c r="BJ266" s="143">
        <v>0</v>
      </c>
      <c r="BK266" s="143">
        <v>0</v>
      </c>
      <c r="BL266" s="143">
        <v>0</v>
      </c>
      <c r="BM266" s="143">
        <v>0</v>
      </c>
      <c r="BN266" s="143">
        <v>0</v>
      </c>
      <c r="BO266" s="143">
        <v>0</v>
      </c>
      <c r="BU266" s="143">
        <v>0</v>
      </c>
      <c r="BV266" s="143">
        <v>0</v>
      </c>
      <c r="BW266" s="143">
        <v>0</v>
      </c>
      <c r="BX266" s="143">
        <v>0</v>
      </c>
      <c r="BZ266" s="143">
        <v>3974864</v>
      </c>
      <c r="CA266" s="143" t="e">
        <v>#REF!</v>
      </c>
    </row>
    <row r="267" spans="4:145" hidden="1" x14ac:dyDescent="0.3">
      <c r="L267" s="143">
        <v>0</v>
      </c>
      <c r="M267" s="143">
        <v>0</v>
      </c>
      <c r="N267" s="143">
        <v>0</v>
      </c>
      <c r="O267" s="143">
        <v>0</v>
      </c>
      <c r="P267" s="143">
        <v>0</v>
      </c>
      <c r="Q267" s="143">
        <v>0</v>
      </c>
      <c r="R267" s="143">
        <v>0</v>
      </c>
      <c r="S267" s="143">
        <v>0</v>
      </c>
      <c r="T267" s="143">
        <v>0</v>
      </c>
      <c r="U267" s="143">
        <v>0</v>
      </c>
      <c r="V267" s="143">
        <v>0</v>
      </c>
      <c r="W267" s="143">
        <v>0</v>
      </c>
      <c r="X267" s="143">
        <v>0</v>
      </c>
      <c r="Y267" s="143">
        <v>0</v>
      </c>
      <c r="Z267" s="143">
        <v>0</v>
      </c>
      <c r="AA267" s="143">
        <v>0</v>
      </c>
      <c r="AB267" s="143">
        <v>0</v>
      </c>
      <c r="AC267" s="143">
        <v>0</v>
      </c>
      <c r="AD267" s="143">
        <v>0</v>
      </c>
      <c r="AE267" s="143">
        <v>0</v>
      </c>
      <c r="AF267" s="143">
        <v>0</v>
      </c>
      <c r="AG267" s="143">
        <v>0</v>
      </c>
      <c r="AH267" s="143">
        <v>0</v>
      </c>
      <c r="AI267" s="143">
        <v>0</v>
      </c>
      <c r="AJ267" s="143">
        <v>0</v>
      </c>
      <c r="AK267" s="143">
        <v>0</v>
      </c>
      <c r="AL267" s="143">
        <v>0</v>
      </c>
      <c r="AM267" s="143">
        <v>0</v>
      </c>
      <c r="AN267" s="143">
        <v>0</v>
      </c>
      <c r="AO267" s="143">
        <v>0</v>
      </c>
      <c r="AP267" s="143">
        <v>0</v>
      </c>
      <c r="AQ267" s="143">
        <v>0</v>
      </c>
      <c r="AR267" s="143">
        <v>0</v>
      </c>
      <c r="AS267" s="143">
        <v>0</v>
      </c>
      <c r="AT267" s="143">
        <v>0</v>
      </c>
      <c r="AU267" s="143">
        <v>0</v>
      </c>
      <c r="AV267" s="143">
        <v>0</v>
      </c>
      <c r="AW267" s="143">
        <v>0</v>
      </c>
      <c r="AX267" s="143">
        <v>0</v>
      </c>
      <c r="AY267" s="143">
        <v>0</v>
      </c>
      <c r="AZ267" s="143">
        <v>0</v>
      </c>
      <c r="BA267" s="143">
        <v>0</v>
      </c>
      <c r="BB267" s="143">
        <v>0</v>
      </c>
      <c r="BC267" s="143">
        <v>0</v>
      </c>
      <c r="BD267" s="143">
        <v>0</v>
      </c>
      <c r="BE267" s="143">
        <v>0</v>
      </c>
      <c r="BF267" s="143">
        <v>0</v>
      </c>
      <c r="BG267" s="143">
        <v>0</v>
      </c>
      <c r="BH267" s="143">
        <v>0</v>
      </c>
      <c r="BI267" s="143">
        <v>0</v>
      </c>
      <c r="BJ267" s="143">
        <v>0</v>
      </c>
      <c r="BK267" s="143">
        <v>0</v>
      </c>
      <c r="BL267" s="143">
        <v>0</v>
      </c>
      <c r="BM267" s="143">
        <v>0</v>
      </c>
      <c r="BN267" s="143">
        <v>0</v>
      </c>
      <c r="BO267" s="143">
        <v>0</v>
      </c>
      <c r="BU267" s="143">
        <v>0</v>
      </c>
      <c r="BV267" s="143">
        <v>0</v>
      </c>
      <c r="BW267" s="143">
        <v>0</v>
      </c>
      <c r="BX267" s="143">
        <v>0</v>
      </c>
      <c r="BZ267" s="143">
        <v>3974864</v>
      </c>
      <c r="CA267" s="143" t="e">
        <v>#REF!</v>
      </c>
    </row>
    <row r="268" spans="4:145" hidden="1" x14ac:dyDescent="0.3">
      <c r="L268" s="143">
        <v>0</v>
      </c>
      <c r="M268" s="143">
        <v>0</v>
      </c>
      <c r="N268" s="143">
        <v>0</v>
      </c>
      <c r="O268" s="143">
        <v>0</v>
      </c>
      <c r="P268" s="143">
        <v>0</v>
      </c>
      <c r="Q268" s="143">
        <v>0</v>
      </c>
      <c r="R268" s="143">
        <v>0</v>
      </c>
      <c r="S268" s="143">
        <v>0</v>
      </c>
      <c r="T268" s="143">
        <v>0</v>
      </c>
      <c r="U268" s="143">
        <v>0</v>
      </c>
      <c r="V268" s="143">
        <v>0</v>
      </c>
      <c r="W268" s="143">
        <v>0</v>
      </c>
      <c r="X268" s="143">
        <v>0</v>
      </c>
      <c r="Y268" s="143">
        <v>0</v>
      </c>
      <c r="Z268" s="143">
        <v>0</v>
      </c>
      <c r="AA268" s="143">
        <v>0</v>
      </c>
      <c r="AB268" s="143">
        <v>0</v>
      </c>
      <c r="AC268" s="143">
        <v>0</v>
      </c>
      <c r="AD268" s="143">
        <v>0</v>
      </c>
      <c r="AE268" s="143">
        <v>0</v>
      </c>
      <c r="AF268" s="143">
        <v>0</v>
      </c>
      <c r="AG268" s="143">
        <v>0</v>
      </c>
      <c r="AH268" s="143">
        <v>0</v>
      </c>
      <c r="AI268" s="143">
        <v>0</v>
      </c>
      <c r="AJ268" s="143">
        <v>0</v>
      </c>
      <c r="AK268" s="143">
        <v>0</v>
      </c>
      <c r="AL268" s="143">
        <v>0</v>
      </c>
      <c r="AM268" s="143">
        <v>0</v>
      </c>
      <c r="AN268" s="143">
        <v>0</v>
      </c>
      <c r="AO268" s="143">
        <v>0</v>
      </c>
      <c r="AP268" s="143">
        <v>0</v>
      </c>
      <c r="AQ268" s="143">
        <v>0</v>
      </c>
      <c r="AR268" s="143">
        <v>0</v>
      </c>
      <c r="AS268" s="143">
        <v>0</v>
      </c>
      <c r="AT268" s="143">
        <v>0</v>
      </c>
      <c r="AU268" s="143">
        <v>0</v>
      </c>
      <c r="AV268" s="143">
        <v>0</v>
      </c>
      <c r="AW268" s="143">
        <v>0</v>
      </c>
      <c r="AX268" s="143">
        <v>0</v>
      </c>
      <c r="AY268" s="143">
        <v>0</v>
      </c>
      <c r="AZ268" s="143">
        <v>0</v>
      </c>
      <c r="BA268" s="143">
        <v>0</v>
      </c>
      <c r="BB268" s="143">
        <v>0</v>
      </c>
      <c r="BC268" s="143">
        <v>0</v>
      </c>
      <c r="BD268" s="143">
        <v>0</v>
      </c>
      <c r="BE268" s="143">
        <v>0</v>
      </c>
      <c r="BF268" s="143">
        <v>0</v>
      </c>
      <c r="BG268" s="143">
        <v>0</v>
      </c>
      <c r="BH268" s="143">
        <v>0</v>
      </c>
      <c r="BI268" s="143">
        <v>0</v>
      </c>
      <c r="BJ268" s="143">
        <v>0</v>
      </c>
      <c r="BK268" s="143">
        <v>0</v>
      </c>
      <c r="BL268" s="143">
        <v>0</v>
      </c>
      <c r="BM268" s="143">
        <v>0</v>
      </c>
      <c r="BN268" s="143">
        <v>0</v>
      </c>
      <c r="BO268" s="143">
        <v>0</v>
      </c>
      <c r="BU268" s="143">
        <v>0</v>
      </c>
      <c r="BV268" s="143">
        <v>0</v>
      </c>
      <c r="BW268" s="143">
        <v>0</v>
      </c>
      <c r="BX268" s="143">
        <v>0</v>
      </c>
      <c r="BZ268" s="143">
        <v>0</v>
      </c>
      <c r="CA268" s="143" t="e">
        <v>#REF!</v>
      </c>
    </row>
    <row r="269" spans="4:145" hidden="1" x14ac:dyDescent="0.3">
      <c r="L269" s="143">
        <v>0</v>
      </c>
      <c r="M269" s="143">
        <v>0</v>
      </c>
      <c r="N269" s="143">
        <v>0</v>
      </c>
      <c r="O269" s="143">
        <v>0</v>
      </c>
      <c r="P269" s="143">
        <v>0</v>
      </c>
      <c r="Q269" s="143">
        <v>0</v>
      </c>
      <c r="R269" s="143">
        <v>0</v>
      </c>
      <c r="S269" s="143">
        <v>0</v>
      </c>
      <c r="T269" s="143">
        <v>0</v>
      </c>
      <c r="U269" s="143">
        <v>0</v>
      </c>
      <c r="V269" s="143">
        <v>0</v>
      </c>
      <c r="W269" s="143">
        <v>0</v>
      </c>
      <c r="X269" s="143">
        <v>0</v>
      </c>
      <c r="Y269" s="143">
        <v>0</v>
      </c>
      <c r="Z269" s="143">
        <v>0</v>
      </c>
      <c r="AA269" s="143">
        <v>27093300</v>
      </c>
      <c r="AB269" s="143">
        <v>0</v>
      </c>
      <c r="AC269" s="143">
        <v>0</v>
      </c>
      <c r="AD269" s="143">
        <v>0</v>
      </c>
      <c r="AE269" s="143">
        <v>0</v>
      </c>
      <c r="AF269" s="143">
        <v>10334981</v>
      </c>
      <c r="AG269" s="143">
        <v>0</v>
      </c>
      <c r="AH269" s="143">
        <v>0</v>
      </c>
      <c r="AI269" s="143">
        <v>0</v>
      </c>
      <c r="AJ269" s="143">
        <v>0</v>
      </c>
      <c r="AK269" s="143">
        <v>8234340</v>
      </c>
      <c r="AL269" s="143">
        <v>0</v>
      </c>
      <c r="AM269" s="143">
        <v>0</v>
      </c>
      <c r="AN269" s="143">
        <v>0</v>
      </c>
      <c r="AO269" s="143">
        <v>0</v>
      </c>
      <c r="AP269" s="143">
        <v>0</v>
      </c>
      <c r="AQ269" s="143">
        <v>0</v>
      </c>
      <c r="AR269" s="143">
        <v>0</v>
      </c>
      <c r="AS269" s="143">
        <v>0</v>
      </c>
      <c r="AT269" s="143">
        <v>0</v>
      </c>
      <c r="AU269" s="143">
        <v>-63381850</v>
      </c>
      <c r="AV269" s="143">
        <v>0</v>
      </c>
      <c r="AW269" s="143">
        <v>0</v>
      </c>
      <c r="AX269" s="143">
        <v>0</v>
      </c>
      <c r="AY269" s="143">
        <v>0</v>
      </c>
      <c r="AZ269" s="143">
        <v>59005800</v>
      </c>
      <c r="BA269" s="143">
        <v>0</v>
      </c>
      <c r="BB269" s="143">
        <v>0</v>
      </c>
      <c r="BC269" s="143">
        <v>0</v>
      </c>
      <c r="BD269" s="143">
        <v>0</v>
      </c>
      <c r="BE269" s="143">
        <v>0</v>
      </c>
      <c r="BF269" s="143">
        <v>0</v>
      </c>
      <c r="BG269" s="143">
        <v>0</v>
      </c>
      <c r="BH269" s="143">
        <v>0</v>
      </c>
      <c r="BI269" s="143">
        <v>0</v>
      </c>
      <c r="BJ269" s="143">
        <v>0</v>
      </c>
      <c r="BK269" s="143">
        <v>0</v>
      </c>
      <c r="BL269" s="143">
        <v>0</v>
      </c>
      <c r="BM269" s="143">
        <v>0</v>
      </c>
      <c r="BN269" s="143">
        <v>0</v>
      </c>
      <c r="BO269" s="143">
        <v>-3974864</v>
      </c>
      <c r="BU269" s="143">
        <v>0</v>
      </c>
      <c r="BV269" s="143">
        <v>0</v>
      </c>
      <c r="BW269" s="143">
        <v>0</v>
      </c>
      <c r="BX269" s="143">
        <v>0</v>
      </c>
      <c r="BZ269" s="143">
        <v>0</v>
      </c>
      <c r="CA269" s="143" t="e">
        <v>#REF!</v>
      </c>
    </row>
    <row r="270" spans="4:145" hidden="1" x14ac:dyDescent="0.3">
      <c r="L270" s="143">
        <v>0</v>
      </c>
      <c r="M270" s="143">
        <v>0</v>
      </c>
      <c r="N270" s="143">
        <v>0</v>
      </c>
      <c r="O270" s="143">
        <v>0</v>
      </c>
      <c r="P270" s="143">
        <v>0</v>
      </c>
      <c r="Q270" s="143">
        <v>0</v>
      </c>
      <c r="R270" s="143">
        <v>0</v>
      </c>
      <c r="S270" s="143">
        <v>0</v>
      </c>
      <c r="T270" s="143">
        <v>0</v>
      </c>
      <c r="U270" s="143">
        <v>0</v>
      </c>
      <c r="V270" s="143">
        <v>0</v>
      </c>
      <c r="W270" s="143">
        <v>0</v>
      </c>
      <c r="X270" s="143">
        <v>0</v>
      </c>
      <c r="Y270" s="143">
        <v>0</v>
      </c>
      <c r="Z270" s="143">
        <v>0</v>
      </c>
      <c r="AA270" s="143">
        <v>27093300</v>
      </c>
      <c r="AB270" s="143">
        <v>0</v>
      </c>
      <c r="AC270" s="143">
        <v>0</v>
      </c>
      <c r="AD270" s="143">
        <v>0</v>
      </c>
      <c r="AE270" s="143">
        <v>0</v>
      </c>
      <c r="AF270" s="143">
        <v>10334981</v>
      </c>
      <c r="AG270" s="143">
        <v>0</v>
      </c>
      <c r="AH270" s="143">
        <v>0</v>
      </c>
      <c r="AI270" s="143">
        <v>0</v>
      </c>
      <c r="AJ270" s="143">
        <v>0</v>
      </c>
      <c r="AK270" s="143">
        <v>8234340</v>
      </c>
      <c r="AL270" s="143">
        <v>0</v>
      </c>
      <c r="AM270" s="143">
        <v>0</v>
      </c>
      <c r="AN270" s="143">
        <v>0</v>
      </c>
      <c r="AO270" s="143">
        <v>0</v>
      </c>
      <c r="AP270" s="143">
        <v>0</v>
      </c>
      <c r="AQ270" s="143">
        <v>0</v>
      </c>
      <c r="AR270" s="143">
        <v>0</v>
      </c>
      <c r="AS270" s="143">
        <v>0</v>
      </c>
      <c r="AT270" s="143">
        <v>0</v>
      </c>
      <c r="AU270" s="143">
        <v>-63381850</v>
      </c>
      <c r="AV270" s="143">
        <v>0</v>
      </c>
      <c r="AW270" s="143">
        <v>0</v>
      </c>
      <c r="AX270" s="143">
        <v>0</v>
      </c>
      <c r="AY270" s="143">
        <v>0</v>
      </c>
      <c r="AZ270" s="143">
        <v>59005800</v>
      </c>
      <c r="BA270" s="143">
        <v>0</v>
      </c>
      <c r="BB270" s="143">
        <v>0</v>
      </c>
      <c r="BC270" s="143">
        <v>0</v>
      </c>
      <c r="BD270" s="143">
        <v>0</v>
      </c>
      <c r="BE270" s="143">
        <v>-751144</v>
      </c>
      <c r="BF270" s="143">
        <v>0</v>
      </c>
      <c r="BG270" s="143">
        <v>0</v>
      </c>
      <c r="BH270" s="143">
        <v>0</v>
      </c>
      <c r="BI270" s="143">
        <v>0</v>
      </c>
      <c r="BJ270" s="143">
        <v>0</v>
      </c>
      <c r="BK270" s="143">
        <v>0</v>
      </c>
      <c r="BL270" s="143">
        <v>0</v>
      </c>
      <c r="BM270" s="143">
        <v>0</v>
      </c>
      <c r="BN270" s="143">
        <v>0</v>
      </c>
      <c r="BO270" s="143">
        <v>-3974864</v>
      </c>
      <c r="BU270" s="143">
        <v>0</v>
      </c>
      <c r="BV270" s="143">
        <v>0</v>
      </c>
      <c r="BW270" s="143">
        <v>0</v>
      </c>
      <c r="BX270" s="143">
        <v>0</v>
      </c>
      <c r="BZ270" s="143">
        <v>0</v>
      </c>
      <c r="CA270" s="143" t="e">
        <v>#REF!</v>
      </c>
    </row>
    <row r="271" spans="4:145" hidden="1" x14ac:dyDescent="0.3">
      <c r="L271" s="143">
        <v>0</v>
      </c>
      <c r="M271" s="143">
        <v>0</v>
      </c>
      <c r="N271" s="143">
        <v>0</v>
      </c>
      <c r="O271" s="143">
        <v>0</v>
      </c>
      <c r="P271" s="143">
        <v>0</v>
      </c>
      <c r="Q271" s="143">
        <v>0</v>
      </c>
      <c r="R271" s="143">
        <v>0</v>
      </c>
      <c r="S271" s="143">
        <v>0</v>
      </c>
      <c r="T271" s="143">
        <v>0</v>
      </c>
      <c r="U271" s="143">
        <v>0</v>
      </c>
      <c r="V271" s="143">
        <v>0</v>
      </c>
      <c r="W271" s="143">
        <v>0</v>
      </c>
      <c r="X271" s="143">
        <v>0</v>
      </c>
      <c r="Y271" s="143">
        <v>0</v>
      </c>
      <c r="Z271" s="143">
        <v>0</v>
      </c>
      <c r="AA271" s="143">
        <v>0</v>
      </c>
      <c r="AB271" s="143">
        <v>0</v>
      </c>
      <c r="AC271" s="143">
        <v>0</v>
      </c>
      <c r="AD271" s="143">
        <v>0</v>
      </c>
      <c r="AE271" s="143">
        <v>0</v>
      </c>
      <c r="AF271" s="143">
        <v>0</v>
      </c>
      <c r="AG271" s="143">
        <v>0</v>
      </c>
      <c r="AH271" s="143">
        <v>0</v>
      </c>
      <c r="AI271" s="143">
        <v>0</v>
      </c>
      <c r="AJ271" s="143">
        <v>0</v>
      </c>
      <c r="AK271" s="143">
        <v>0</v>
      </c>
      <c r="AL271" s="143">
        <v>0</v>
      </c>
      <c r="AM271" s="143">
        <v>0</v>
      </c>
      <c r="AN271" s="143">
        <v>0</v>
      </c>
      <c r="AO271" s="143">
        <v>0</v>
      </c>
      <c r="AP271" s="143">
        <v>0</v>
      </c>
      <c r="AQ271" s="143">
        <v>0</v>
      </c>
      <c r="AR271" s="143">
        <v>0</v>
      </c>
      <c r="AS271" s="143">
        <v>0</v>
      </c>
      <c r="AT271" s="143">
        <v>0</v>
      </c>
      <c r="AU271" s="143">
        <v>0</v>
      </c>
      <c r="AV271" s="143">
        <v>0</v>
      </c>
      <c r="AW271" s="143">
        <v>0</v>
      </c>
      <c r="AX271" s="143">
        <v>0</v>
      </c>
      <c r="AY271" s="143">
        <v>0</v>
      </c>
      <c r="AZ271" s="143">
        <v>0</v>
      </c>
      <c r="BA271" s="143">
        <v>0</v>
      </c>
      <c r="BB271" s="143">
        <v>0</v>
      </c>
      <c r="BC271" s="143">
        <v>0</v>
      </c>
      <c r="BD271" s="143">
        <v>0</v>
      </c>
      <c r="BE271" s="143">
        <v>751144</v>
      </c>
      <c r="BF271" s="143">
        <v>0</v>
      </c>
      <c r="BG271" s="143">
        <v>0</v>
      </c>
      <c r="BH271" s="143">
        <v>0</v>
      </c>
      <c r="BI271" s="143">
        <v>0</v>
      </c>
      <c r="BJ271" s="143">
        <v>0</v>
      </c>
      <c r="BK271" s="143">
        <v>0</v>
      </c>
      <c r="BL271" s="143">
        <v>0</v>
      </c>
      <c r="BM271" s="143">
        <v>0</v>
      </c>
      <c r="BN271" s="143">
        <v>0</v>
      </c>
      <c r="BO271" s="143">
        <v>0</v>
      </c>
      <c r="BU271" s="143">
        <v>0</v>
      </c>
      <c r="BV271" s="143">
        <v>0</v>
      </c>
      <c r="BW271" s="143">
        <v>0</v>
      </c>
      <c r="BX271" s="143">
        <v>0</v>
      </c>
      <c r="BZ271" s="143">
        <v>3974864</v>
      </c>
      <c r="CA271" s="143" t="e">
        <v>#REF!</v>
      </c>
    </row>
    <row r="272" spans="4:145" hidden="1" x14ac:dyDescent="0.3">
      <c r="L272" s="143">
        <v>0</v>
      </c>
      <c r="M272" s="143">
        <v>0</v>
      </c>
      <c r="N272" s="143">
        <v>0</v>
      </c>
      <c r="O272" s="143">
        <v>0</v>
      </c>
      <c r="P272" s="143">
        <v>0</v>
      </c>
      <c r="Q272" s="143">
        <v>0</v>
      </c>
      <c r="R272" s="143">
        <v>0</v>
      </c>
      <c r="S272" s="143">
        <v>0</v>
      </c>
      <c r="T272" s="143">
        <v>0</v>
      </c>
      <c r="U272" s="143">
        <v>0</v>
      </c>
      <c r="V272" s="143">
        <v>0</v>
      </c>
      <c r="W272" s="143">
        <v>0</v>
      </c>
      <c r="X272" s="143">
        <v>0</v>
      </c>
      <c r="Y272" s="143">
        <v>0</v>
      </c>
      <c r="Z272" s="143">
        <v>0</v>
      </c>
      <c r="AA272" s="143">
        <v>0</v>
      </c>
      <c r="AB272" s="143">
        <v>0</v>
      </c>
      <c r="AC272" s="143">
        <v>0</v>
      </c>
      <c r="AD272" s="143">
        <v>0</v>
      </c>
      <c r="AE272" s="143">
        <v>0</v>
      </c>
      <c r="AF272" s="143">
        <v>0</v>
      </c>
      <c r="AG272" s="143">
        <v>0</v>
      </c>
      <c r="AH272" s="143">
        <v>0</v>
      </c>
      <c r="AI272" s="143">
        <v>0</v>
      </c>
      <c r="AJ272" s="143">
        <v>0</v>
      </c>
      <c r="AK272" s="143">
        <v>0</v>
      </c>
      <c r="AL272" s="143">
        <v>0</v>
      </c>
      <c r="AM272" s="143">
        <v>0</v>
      </c>
      <c r="AN272" s="143">
        <v>0</v>
      </c>
      <c r="AO272" s="143">
        <v>0</v>
      </c>
      <c r="AP272" s="143">
        <v>0</v>
      </c>
      <c r="AQ272" s="143">
        <v>0</v>
      </c>
      <c r="AR272" s="143">
        <v>0</v>
      </c>
      <c r="AS272" s="143">
        <v>0</v>
      </c>
      <c r="AT272" s="143">
        <v>0</v>
      </c>
      <c r="AU272" s="143">
        <v>0</v>
      </c>
      <c r="AV272" s="143">
        <v>0</v>
      </c>
      <c r="AW272" s="143">
        <v>0</v>
      </c>
      <c r="AX272" s="143">
        <v>0</v>
      </c>
      <c r="AY272" s="143">
        <v>0</v>
      </c>
      <c r="AZ272" s="143">
        <v>0</v>
      </c>
      <c r="BA272" s="143">
        <v>0</v>
      </c>
      <c r="BB272" s="143">
        <v>0</v>
      </c>
      <c r="BC272" s="143">
        <v>0</v>
      </c>
      <c r="BD272" s="143">
        <v>0</v>
      </c>
      <c r="BE272" s="143">
        <v>0</v>
      </c>
      <c r="BF272" s="143">
        <v>0</v>
      </c>
      <c r="BG272" s="143">
        <v>0</v>
      </c>
      <c r="BH272" s="143">
        <v>0</v>
      </c>
      <c r="BI272" s="143">
        <v>0</v>
      </c>
      <c r="BJ272" s="143">
        <v>0</v>
      </c>
      <c r="BK272" s="143">
        <v>0</v>
      </c>
      <c r="BL272" s="143">
        <v>0</v>
      </c>
      <c r="BM272" s="143">
        <v>0</v>
      </c>
      <c r="BN272" s="143">
        <v>0</v>
      </c>
      <c r="BO272" s="143">
        <v>0</v>
      </c>
      <c r="BU272" s="143">
        <v>0</v>
      </c>
      <c r="BV272" s="143">
        <v>0</v>
      </c>
      <c r="BW272" s="143">
        <v>0</v>
      </c>
      <c r="BX272" s="143">
        <v>0</v>
      </c>
      <c r="BZ272" s="143">
        <v>3974864</v>
      </c>
      <c r="CA272" s="143" t="e">
        <v>#REF!</v>
      </c>
    </row>
    <row r="273" spans="12:79" hidden="1" x14ac:dyDescent="0.3">
      <c r="L273" s="143">
        <v>0</v>
      </c>
      <c r="M273" s="143">
        <v>0</v>
      </c>
      <c r="N273" s="143">
        <v>0</v>
      </c>
      <c r="O273" s="143">
        <v>0</v>
      </c>
      <c r="P273" s="143">
        <v>0</v>
      </c>
      <c r="Q273" s="143">
        <v>0</v>
      </c>
      <c r="R273" s="143">
        <v>0</v>
      </c>
      <c r="S273" s="143">
        <v>0</v>
      </c>
      <c r="T273" s="143">
        <v>0</v>
      </c>
      <c r="U273" s="143">
        <v>0</v>
      </c>
      <c r="V273" s="143">
        <v>0</v>
      </c>
      <c r="W273" s="143">
        <v>0</v>
      </c>
      <c r="X273" s="143">
        <v>0</v>
      </c>
      <c r="Y273" s="143">
        <v>0</v>
      </c>
      <c r="Z273" s="143">
        <v>0</v>
      </c>
      <c r="AA273" s="143">
        <v>0</v>
      </c>
      <c r="AB273" s="143">
        <v>0</v>
      </c>
      <c r="AC273" s="143">
        <v>0</v>
      </c>
      <c r="AD273" s="143">
        <v>0</v>
      </c>
      <c r="AE273" s="143">
        <v>0</v>
      </c>
      <c r="AF273" s="143">
        <v>0</v>
      </c>
      <c r="AG273" s="143">
        <v>0</v>
      </c>
      <c r="AH273" s="143">
        <v>0</v>
      </c>
      <c r="AI273" s="143">
        <v>0</v>
      </c>
      <c r="AJ273" s="143">
        <v>0</v>
      </c>
      <c r="AK273" s="143">
        <v>0</v>
      </c>
      <c r="AL273" s="143">
        <v>0</v>
      </c>
      <c r="AM273" s="143">
        <v>0</v>
      </c>
      <c r="AN273" s="143">
        <v>0</v>
      </c>
      <c r="AO273" s="143">
        <v>0</v>
      </c>
      <c r="AP273" s="143">
        <v>0</v>
      </c>
      <c r="AQ273" s="143">
        <v>0</v>
      </c>
      <c r="AR273" s="143">
        <v>0</v>
      </c>
      <c r="AS273" s="143">
        <v>0</v>
      </c>
      <c r="AT273" s="143">
        <v>0</v>
      </c>
      <c r="AU273" s="143">
        <v>0</v>
      </c>
      <c r="AV273" s="143">
        <v>0</v>
      </c>
      <c r="AW273" s="143">
        <v>0</v>
      </c>
      <c r="AX273" s="143">
        <v>0</v>
      </c>
      <c r="AY273" s="143">
        <v>0</v>
      </c>
      <c r="AZ273" s="143">
        <v>0</v>
      </c>
      <c r="BA273" s="143">
        <v>0</v>
      </c>
      <c r="BB273" s="143">
        <v>0</v>
      </c>
      <c r="BC273" s="143">
        <v>0</v>
      </c>
      <c r="BD273" s="143">
        <v>0</v>
      </c>
      <c r="BE273" s="143">
        <v>0</v>
      </c>
      <c r="BF273" s="143">
        <v>0</v>
      </c>
      <c r="BG273" s="143">
        <v>0</v>
      </c>
      <c r="BH273" s="143">
        <v>0</v>
      </c>
      <c r="BI273" s="143">
        <v>0</v>
      </c>
      <c r="BJ273" s="143">
        <v>0</v>
      </c>
      <c r="BK273" s="143">
        <v>0</v>
      </c>
      <c r="BL273" s="143">
        <v>0</v>
      </c>
      <c r="BM273" s="143">
        <v>0</v>
      </c>
      <c r="BN273" s="143">
        <v>0</v>
      </c>
      <c r="BO273" s="143">
        <v>0</v>
      </c>
      <c r="BU273" s="143">
        <v>0</v>
      </c>
      <c r="BV273" s="143">
        <v>0</v>
      </c>
      <c r="BW273" s="143">
        <v>0</v>
      </c>
      <c r="BX273" s="143">
        <v>0</v>
      </c>
      <c r="BZ273" s="143">
        <v>0</v>
      </c>
      <c r="CA273" s="143" t="e">
        <v>#REF!</v>
      </c>
    </row>
    <row r="274" spans="12:79" hidden="1" x14ac:dyDescent="0.3">
      <c r="L274" s="143">
        <v>0</v>
      </c>
      <c r="M274" s="143">
        <v>0</v>
      </c>
      <c r="N274" s="143">
        <v>0</v>
      </c>
      <c r="O274" s="143">
        <v>0</v>
      </c>
      <c r="P274" s="143">
        <v>0</v>
      </c>
      <c r="Q274" s="143">
        <v>0</v>
      </c>
      <c r="R274" s="143">
        <v>0</v>
      </c>
      <c r="S274" s="143">
        <v>0</v>
      </c>
      <c r="T274" s="143">
        <v>0</v>
      </c>
      <c r="U274" s="143">
        <v>0</v>
      </c>
      <c r="V274" s="143">
        <v>0</v>
      </c>
      <c r="W274" s="143">
        <v>0</v>
      </c>
      <c r="X274" s="143">
        <v>0</v>
      </c>
      <c r="Y274" s="143">
        <v>0</v>
      </c>
      <c r="Z274" s="143">
        <v>0</v>
      </c>
      <c r="AA274" s="143">
        <v>0</v>
      </c>
      <c r="AB274" s="143">
        <v>0</v>
      </c>
      <c r="AC274" s="143">
        <v>0</v>
      </c>
      <c r="AD274" s="143">
        <v>0</v>
      </c>
      <c r="AE274" s="143">
        <v>0</v>
      </c>
      <c r="AF274" s="143">
        <v>0</v>
      </c>
      <c r="AG274" s="143">
        <v>0</v>
      </c>
      <c r="AH274" s="143">
        <v>0</v>
      </c>
      <c r="AI274" s="143">
        <v>0</v>
      </c>
      <c r="AJ274" s="143">
        <v>0</v>
      </c>
      <c r="AK274" s="143">
        <v>0</v>
      </c>
      <c r="AL274" s="143">
        <v>0</v>
      </c>
      <c r="AM274" s="143">
        <v>0</v>
      </c>
      <c r="AN274" s="143">
        <v>0</v>
      </c>
      <c r="AO274" s="143">
        <v>0</v>
      </c>
      <c r="AP274" s="143">
        <v>0</v>
      </c>
      <c r="AQ274" s="143">
        <v>0</v>
      </c>
      <c r="AR274" s="143">
        <v>0</v>
      </c>
      <c r="AS274" s="143">
        <v>0</v>
      </c>
      <c r="AT274" s="143">
        <v>0</v>
      </c>
      <c r="AU274" s="143">
        <v>0</v>
      </c>
      <c r="AV274" s="143">
        <v>0</v>
      </c>
      <c r="AW274" s="143">
        <v>0</v>
      </c>
      <c r="AX274" s="143">
        <v>0</v>
      </c>
      <c r="AY274" s="143">
        <v>0</v>
      </c>
      <c r="AZ274" s="143">
        <v>0</v>
      </c>
      <c r="BA274" s="143">
        <v>0</v>
      </c>
      <c r="BB274" s="143">
        <v>0</v>
      </c>
      <c r="BC274" s="143">
        <v>0</v>
      </c>
      <c r="BD274" s="143">
        <v>0</v>
      </c>
      <c r="BE274" s="143">
        <v>0</v>
      </c>
      <c r="BF274" s="143">
        <v>0</v>
      </c>
      <c r="BG274" s="143">
        <v>0</v>
      </c>
      <c r="BH274" s="143">
        <v>0</v>
      </c>
      <c r="BI274" s="143">
        <v>0</v>
      </c>
      <c r="BJ274" s="143">
        <v>0</v>
      </c>
      <c r="BK274" s="143">
        <v>0</v>
      </c>
      <c r="BL274" s="143">
        <v>0</v>
      </c>
      <c r="BM274" s="143">
        <v>0</v>
      </c>
      <c r="BN274" s="143">
        <v>0</v>
      </c>
      <c r="BO274" s="143">
        <v>0</v>
      </c>
      <c r="BU274" s="143">
        <v>0</v>
      </c>
      <c r="BV274" s="143">
        <v>0</v>
      </c>
      <c r="BW274" s="143">
        <v>0</v>
      </c>
      <c r="BX274" s="143">
        <v>0</v>
      </c>
      <c r="BZ274" s="143">
        <v>0</v>
      </c>
      <c r="CA274" s="143" t="e">
        <v>#REF!</v>
      </c>
    </row>
    <row r="275" spans="12:79" hidden="1" x14ac:dyDescent="0.3">
      <c r="L275" s="143">
        <v>0</v>
      </c>
      <c r="M275" s="143">
        <v>0</v>
      </c>
      <c r="N275" s="143">
        <v>0</v>
      </c>
      <c r="O275" s="143">
        <v>0</v>
      </c>
      <c r="P275" s="143">
        <v>0</v>
      </c>
      <c r="Q275" s="143">
        <v>0</v>
      </c>
      <c r="R275" s="143">
        <v>0</v>
      </c>
      <c r="S275" s="143">
        <v>0</v>
      </c>
      <c r="T275" s="143">
        <v>0</v>
      </c>
      <c r="U275" s="143">
        <v>0</v>
      </c>
      <c r="V275" s="143">
        <v>0</v>
      </c>
      <c r="W275" s="143">
        <v>0</v>
      </c>
      <c r="X275" s="143">
        <v>0</v>
      </c>
      <c r="Y275" s="143">
        <v>0</v>
      </c>
      <c r="Z275" s="143">
        <v>0</v>
      </c>
      <c r="AA275" s="143">
        <v>0</v>
      </c>
      <c r="AB275" s="143">
        <v>0</v>
      </c>
      <c r="AC275" s="143">
        <v>0</v>
      </c>
      <c r="AD275" s="143">
        <v>0</v>
      </c>
      <c r="AE275" s="143">
        <v>0</v>
      </c>
      <c r="AF275" s="143">
        <v>0</v>
      </c>
      <c r="AG275" s="143">
        <v>0</v>
      </c>
      <c r="AH275" s="143">
        <v>0</v>
      </c>
      <c r="AI275" s="143">
        <v>0</v>
      </c>
      <c r="AJ275" s="143">
        <v>0</v>
      </c>
      <c r="AK275" s="143">
        <v>0</v>
      </c>
      <c r="AL275" s="143">
        <v>0</v>
      </c>
      <c r="AM275" s="143">
        <v>0</v>
      </c>
      <c r="AN275" s="143">
        <v>0</v>
      </c>
      <c r="AO275" s="143">
        <v>0</v>
      </c>
      <c r="AP275" s="143">
        <v>0</v>
      </c>
      <c r="AQ275" s="143">
        <v>0</v>
      </c>
      <c r="AR275" s="143">
        <v>0</v>
      </c>
      <c r="AS275" s="143">
        <v>0</v>
      </c>
      <c r="AT275" s="143">
        <v>0</v>
      </c>
      <c r="AU275" s="143">
        <v>0</v>
      </c>
      <c r="AV275" s="143">
        <v>0</v>
      </c>
      <c r="AW275" s="143">
        <v>0</v>
      </c>
      <c r="AX275" s="143">
        <v>0</v>
      </c>
      <c r="AY275" s="143">
        <v>0</v>
      </c>
      <c r="AZ275" s="143">
        <v>0</v>
      </c>
      <c r="BA275" s="143">
        <v>0</v>
      </c>
      <c r="BB275" s="143">
        <v>0</v>
      </c>
      <c r="BC275" s="143">
        <v>0</v>
      </c>
      <c r="BD275" s="143">
        <v>0</v>
      </c>
      <c r="BE275" s="143">
        <v>0</v>
      </c>
      <c r="BF275" s="143">
        <v>0</v>
      </c>
      <c r="BG275" s="143">
        <v>0</v>
      </c>
      <c r="BH275" s="143">
        <v>0</v>
      </c>
      <c r="BI275" s="143">
        <v>0</v>
      </c>
      <c r="BJ275" s="143">
        <v>0</v>
      </c>
      <c r="BK275" s="143">
        <v>0</v>
      </c>
      <c r="BL275" s="143">
        <v>0</v>
      </c>
      <c r="BM275" s="143">
        <v>0</v>
      </c>
      <c r="BN275" s="143">
        <v>0</v>
      </c>
      <c r="BO275" s="143">
        <v>0</v>
      </c>
      <c r="BU275" s="143">
        <v>0</v>
      </c>
      <c r="BV275" s="143">
        <v>0</v>
      </c>
      <c r="BW275" s="143">
        <v>0</v>
      </c>
      <c r="BX275" s="143">
        <v>0</v>
      </c>
      <c r="BZ275" s="143">
        <v>0</v>
      </c>
      <c r="CA275" s="143" t="e">
        <v>#REF!</v>
      </c>
    </row>
    <row r="276" spans="12:79" hidden="1" x14ac:dyDescent="0.3">
      <c r="L276" s="143">
        <v>0</v>
      </c>
      <c r="M276" s="143">
        <v>0</v>
      </c>
      <c r="N276" s="143">
        <v>0</v>
      </c>
      <c r="O276" s="143">
        <v>0</v>
      </c>
      <c r="P276" s="143">
        <v>0</v>
      </c>
      <c r="Q276" s="143">
        <v>0</v>
      </c>
      <c r="R276" s="143">
        <v>0</v>
      </c>
      <c r="S276" s="143">
        <v>0</v>
      </c>
      <c r="T276" s="143">
        <v>0</v>
      </c>
      <c r="U276" s="143">
        <v>0</v>
      </c>
      <c r="V276" s="143">
        <v>0</v>
      </c>
      <c r="W276" s="143">
        <v>0</v>
      </c>
      <c r="X276" s="143">
        <v>0</v>
      </c>
      <c r="Y276" s="143">
        <v>0</v>
      </c>
      <c r="Z276" s="143">
        <v>0</v>
      </c>
      <c r="AA276" s="143">
        <v>0</v>
      </c>
      <c r="AB276" s="143">
        <v>0</v>
      </c>
      <c r="AC276" s="143">
        <v>0</v>
      </c>
      <c r="AD276" s="143">
        <v>0</v>
      </c>
      <c r="AE276" s="143">
        <v>0</v>
      </c>
      <c r="AF276" s="143">
        <v>0</v>
      </c>
      <c r="AG276" s="143">
        <v>0</v>
      </c>
      <c r="AH276" s="143">
        <v>0</v>
      </c>
      <c r="AI276" s="143">
        <v>0</v>
      </c>
      <c r="AJ276" s="143">
        <v>0</v>
      </c>
      <c r="AK276" s="143">
        <v>0</v>
      </c>
      <c r="AL276" s="143">
        <v>0</v>
      </c>
      <c r="AM276" s="143">
        <v>0</v>
      </c>
      <c r="AN276" s="143">
        <v>0</v>
      </c>
      <c r="AO276" s="143">
        <v>0</v>
      </c>
      <c r="AP276" s="143">
        <v>0</v>
      </c>
      <c r="AQ276" s="143">
        <v>0</v>
      </c>
      <c r="AR276" s="143">
        <v>0</v>
      </c>
      <c r="AS276" s="143">
        <v>0</v>
      </c>
      <c r="AT276" s="143">
        <v>0</v>
      </c>
      <c r="AU276" s="143">
        <v>0</v>
      </c>
      <c r="AV276" s="143">
        <v>0</v>
      </c>
      <c r="AW276" s="143">
        <v>0</v>
      </c>
      <c r="AX276" s="143">
        <v>0</v>
      </c>
      <c r="AY276" s="143">
        <v>0</v>
      </c>
      <c r="AZ276" s="143">
        <v>0</v>
      </c>
      <c r="BA276" s="143">
        <v>0</v>
      </c>
      <c r="BB276" s="143">
        <v>0</v>
      </c>
      <c r="BC276" s="143">
        <v>0</v>
      </c>
      <c r="BD276" s="143">
        <v>0</v>
      </c>
      <c r="BE276" s="143">
        <v>0</v>
      </c>
      <c r="BF276" s="143">
        <v>0</v>
      </c>
      <c r="BG276" s="143">
        <v>0</v>
      </c>
      <c r="BH276" s="143">
        <v>0</v>
      </c>
      <c r="BI276" s="143">
        <v>0</v>
      </c>
      <c r="BJ276" s="143">
        <v>0</v>
      </c>
      <c r="BK276" s="143">
        <v>0</v>
      </c>
      <c r="BL276" s="143">
        <v>0</v>
      </c>
      <c r="BM276" s="143">
        <v>0</v>
      </c>
      <c r="BN276" s="143">
        <v>0</v>
      </c>
      <c r="BO276" s="143">
        <v>0</v>
      </c>
      <c r="BU276" s="143">
        <v>0</v>
      </c>
      <c r="BV276" s="143">
        <v>0</v>
      </c>
      <c r="BW276" s="143">
        <v>0</v>
      </c>
      <c r="BX276" s="143">
        <v>0</v>
      </c>
      <c r="BZ276" s="143">
        <v>0</v>
      </c>
      <c r="CA276" s="143" t="e">
        <v>#REF!</v>
      </c>
    </row>
    <row r="277" spans="12:79" hidden="1" x14ac:dyDescent="0.3">
      <c r="L277" s="143">
        <v>0</v>
      </c>
      <c r="M277" s="143">
        <v>0</v>
      </c>
      <c r="N277" s="143">
        <v>0</v>
      </c>
      <c r="O277" s="143">
        <v>0</v>
      </c>
      <c r="P277" s="143">
        <v>0</v>
      </c>
      <c r="Q277" s="143">
        <v>0</v>
      </c>
      <c r="R277" s="143">
        <v>0</v>
      </c>
      <c r="S277" s="143">
        <v>0</v>
      </c>
      <c r="T277" s="143">
        <v>0</v>
      </c>
      <c r="U277" s="143">
        <v>0</v>
      </c>
      <c r="V277" s="143">
        <v>0</v>
      </c>
      <c r="W277" s="143">
        <v>0</v>
      </c>
      <c r="X277" s="143">
        <v>0</v>
      </c>
      <c r="Y277" s="143">
        <v>0</v>
      </c>
      <c r="Z277" s="143">
        <v>0</v>
      </c>
      <c r="AA277" s="143">
        <v>0</v>
      </c>
      <c r="AB277" s="143">
        <v>0</v>
      </c>
      <c r="AC277" s="143">
        <v>0</v>
      </c>
      <c r="AD277" s="143">
        <v>0</v>
      </c>
      <c r="AE277" s="143">
        <v>0</v>
      </c>
      <c r="AF277" s="143">
        <v>0</v>
      </c>
      <c r="AG277" s="143">
        <v>0</v>
      </c>
      <c r="AH277" s="143">
        <v>0</v>
      </c>
      <c r="AI277" s="143">
        <v>0</v>
      </c>
      <c r="AJ277" s="143">
        <v>0</v>
      </c>
      <c r="AK277" s="143">
        <v>0</v>
      </c>
      <c r="AL277" s="143">
        <v>0</v>
      </c>
      <c r="AM277" s="143">
        <v>0</v>
      </c>
      <c r="AN277" s="143">
        <v>0</v>
      </c>
      <c r="AO277" s="143">
        <v>0</v>
      </c>
      <c r="AP277" s="143">
        <v>0</v>
      </c>
      <c r="AQ277" s="143">
        <v>0</v>
      </c>
      <c r="AR277" s="143">
        <v>0</v>
      </c>
      <c r="AS277" s="143">
        <v>0</v>
      </c>
      <c r="AT277" s="143">
        <v>0</v>
      </c>
      <c r="AU277" s="143">
        <v>0</v>
      </c>
      <c r="AV277" s="143">
        <v>0</v>
      </c>
      <c r="AW277" s="143">
        <v>0</v>
      </c>
      <c r="AX277" s="143">
        <v>0</v>
      </c>
      <c r="AY277" s="143">
        <v>0</v>
      </c>
      <c r="AZ277" s="143">
        <v>0</v>
      </c>
      <c r="BA277" s="143">
        <v>0</v>
      </c>
      <c r="BB277" s="143">
        <v>0</v>
      </c>
      <c r="BC277" s="143">
        <v>0</v>
      </c>
      <c r="BD277" s="143">
        <v>0</v>
      </c>
      <c r="BE277" s="143">
        <v>0</v>
      </c>
      <c r="BF277" s="143">
        <v>0</v>
      </c>
      <c r="BG277" s="143">
        <v>0</v>
      </c>
      <c r="BH277" s="143">
        <v>0</v>
      </c>
      <c r="BI277" s="143">
        <v>0</v>
      </c>
      <c r="BJ277" s="143">
        <v>0</v>
      </c>
      <c r="BK277" s="143">
        <v>0</v>
      </c>
      <c r="BL277" s="143">
        <v>0</v>
      </c>
      <c r="BM277" s="143">
        <v>0</v>
      </c>
      <c r="BN277" s="143">
        <v>0</v>
      </c>
      <c r="BO277" s="143">
        <v>0</v>
      </c>
      <c r="BU277" s="143">
        <v>0</v>
      </c>
      <c r="BV277" s="143">
        <v>0</v>
      </c>
      <c r="BW277" s="143">
        <v>0</v>
      </c>
      <c r="BX277" s="143">
        <v>0</v>
      </c>
      <c r="BZ277" s="143">
        <v>0</v>
      </c>
      <c r="CA277" s="143" t="e">
        <v>#REF!</v>
      </c>
    </row>
    <row r="278" spans="12:79" hidden="1" x14ac:dyDescent="0.3">
      <c r="L278" s="143">
        <v>0</v>
      </c>
      <c r="M278" s="143">
        <v>0</v>
      </c>
      <c r="N278" s="143">
        <v>0</v>
      </c>
      <c r="O278" s="143">
        <v>0</v>
      </c>
      <c r="P278" s="143">
        <v>0</v>
      </c>
      <c r="Q278" s="143">
        <v>0</v>
      </c>
      <c r="R278" s="143">
        <v>0</v>
      </c>
      <c r="S278" s="143">
        <v>0</v>
      </c>
      <c r="T278" s="143">
        <v>0</v>
      </c>
      <c r="U278" s="143">
        <v>0</v>
      </c>
      <c r="V278" s="143">
        <v>0</v>
      </c>
      <c r="W278" s="143">
        <v>0</v>
      </c>
      <c r="X278" s="143">
        <v>0</v>
      </c>
      <c r="Y278" s="143">
        <v>0</v>
      </c>
      <c r="Z278" s="143">
        <v>0</v>
      </c>
      <c r="AA278" s="143">
        <v>0</v>
      </c>
      <c r="AB278" s="143">
        <v>0</v>
      </c>
      <c r="AC278" s="143">
        <v>0</v>
      </c>
      <c r="AD278" s="143">
        <v>0</v>
      </c>
      <c r="AE278" s="143">
        <v>0</v>
      </c>
      <c r="AF278" s="143">
        <v>0</v>
      </c>
      <c r="AG278" s="143">
        <v>0</v>
      </c>
      <c r="AH278" s="143">
        <v>0</v>
      </c>
      <c r="AI278" s="143">
        <v>0</v>
      </c>
      <c r="AJ278" s="143">
        <v>0</v>
      </c>
      <c r="AK278" s="143">
        <v>0</v>
      </c>
      <c r="AL278" s="143">
        <v>0</v>
      </c>
      <c r="AM278" s="143">
        <v>0</v>
      </c>
      <c r="AN278" s="143">
        <v>0</v>
      </c>
      <c r="AO278" s="143">
        <v>0</v>
      </c>
      <c r="AP278" s="143">
        <v>0</v>
      </c>
      <c r="AQ278" s="143">
        <v>0</v>
      </c>
      <c r="AR278" s="143">
        <v>0</v>
      </c>
      <c r="AS278" s="143">
        <v>0</v>
      </c>
      <c r="AT278" s="143">
        <v>0</v>
      </c>
      <c r="AU278" s="143">
        <v>0</v>
      </c>
      <c r="AV278" s="143">
        <v>0</v>
      </c>
      <c r="AW278" s="143">
        <v>0</v>
      </c>
      <c r="AX278" s="143">
        <v>0</v>
      </c>
      <c r="AY278" s="143">
        <v>0</v>
      </c>
      <c r="AZ278" s="143">
        <v>0</v>
      </c>
      <c r="BA278" s="143">
        <v>0</v>
      </c>
      <c r="BB278" s="143">
        <v>0</v>
      </c>
      <c r="BC278" s="143">
        <v>0</v>
      </c>
      <c r="BD278" s="143">
        <v>0</v>
      </c>
      <c r="BE278" s="143">
        <v>0</v>
      </c>
      <c r="BF278" s="143">
        <v>0</v>
      </c>
      <c r="BG278" s="143">
        <v>0</v>
      </c>
      <c r="BH278" s="143">
        <v>0</v>
      </c>
      <c r="BI278" s="143">
        <v>0</v>
      </c>
      <c r="BJ278" s="143">
        <v>0</v>
      </c>
      <c r="BK278" s="143">
        <v>0</v>
      </c>
      <c r="BL278" s="143">
        <v>0</v>
      </c>
      <c r="BM278" s="143">
        <v>0</v>
      </c>
      <c r="BN278" s="143">
        <v>0</v>
      </c>
      <c r="BO278" s="143">
        <v>0</v>
      </c>
      <c r="BU278" s="143">
        <v>0</v>
      </c>
      <c r="BV278" s="143">
        <v>0</v>
      </c>
      <c r="BW278" s="143">
        <v>0</v>
      </c>
      <c r="BX278" s="143">
        <v>0</v>
      </c>
      <c r="BZ278" s="143">
        <v>0</v>
      </c>
      <c r="CA278" s="143" t="e">
        <v>#REF!</v>
      </c>
    </row>
    <row r="279" spans="12:79" hidden="1" x14ac:dyDescent="0.3">
      <c r="L279" s="143">
        <v>0</v>
      </c>
      <c r="M279" s="143">
        <v>0</v>
      </c>
      <c r="N279" s="143">
        <v>0</v>
      </c>
      <c r="O279" s="143">
        <v>0</v>
      </c>
      <c r="P279" s="143">
        <v>0</v>
      </c>
      <c r="Q279" s="143">
        <v>0</v>
      </c>
      <c r="R279" s="143">
        <v>0</v>
      </c>
      <c r="S279" s="143">
        <v>0</v>
      </c>
      <c r="T279" s="143">
        <v>0</v>
      </c>
      <c r="U279" s="143">
        <v>0</v>
      </c>
      <c r="V279" s="143">
        <v>0</v>
      </c>
      <c r="W279" s="143">
        <v>0</v>
      </c>
      <c r="X279" s="143">
        <v>0</v>
      </c>
      <c r="Y279" s="143">
        <v>0</v>
      </c>
      <c r="Z279" s="143">
        <v>0</v>
      </c>
      <c r="AA279" s="143">
        <v>0</v>
      </c>
      <c r="AB279" s="143">
        <v>0</v>
      </c>
      <c r="AC279" s="143">
        <v>0</v>
      </c>
      <c r="AD279" s="143">
        <v>0</v>
      </c>
      <c r="AE279" s="143">
        <v>0</v>
      </c>
      <c r="AF279" s="143">
        <v>0</v>
      </c>
      <c r="AG279" s="143">
        <v>0</v>
      </c>
      <c r="AH279" s="143">
        <v>0</v>
      </c>
      <c r="AI279" s="143">
        <v>0</v>
      </c>
      <c r="AJ279" s="143">
        <v>0</v>
      </c>
      <c r="AK279" s="143">
        <v>0</v>
      </c>
      <c r="AL279" s="143">
        <v>0</v>
      </c>
      <c r="AM279" s="143">
        <v>0</v>
      </c>
      <c r="AN279" s="143">
        <v>0</v>
      </c>
      <c r="AO279" s="143">
        <v>0</v>
      </c>
      <c r="AP279" s="143">
        <v>0</v>
      </c>
      <c r="AQ279" s="143">
        <v>0</v>
      </c>
      <c r="AR279" s="143">
        <v>0</v>
      </c>
      <c r="AS279" s="143">
        <v>0</v>
      </c>
      <c r="AT279" s="143">
        <v>0</v>
      </c>
      <c r="AU279" s="143">
        <v>0</v>
      </c>
      <c r="AV279" s="143">
        <v>0</v>
      </c>
      <c r="AW279" s="143">
        <v>0</v>
      </c>
      <c r="AX279" s="143">
        <v>0</v>
      </c>
      <c r="AY279" s="143">
        <v>0</v>
      </c>
      <c r="AZ279" s="143">
        <v>0</v>
      </c>
      <c r="BA279" s="143">
        <v>0</v>
      </c>
      <c r="BB279" s="143">
        <v>0</v>
      </c>
      <c r="BC279" s="143">
        <v>0</v>
      </c>
      <c r="BD279" s="143">
        <v>0</v>
      </c>
      <c r="BE279" s="143">
        <v>0</v>
      </c>
      <c r="BF279" s="143">
        <v>0</v>
      </c>
      <c r="BG279" s="143">
        <v>0</v>
      </c>
      <c r="BH279" s="143">
        <v>0</v>
      </c>
      <c r="BI279" s="143">
        <v>0</v>
      </c>
      <c r="BJ279" s="143">
        <v>0</v>
      </c>
      <c r="BK279" s="143">
        <v>0</v>
      </c>
      <c r="BL279" s="143">
        <v>0</v>
      </c>
      <c r="BM279" s="143">
        <v>0</v>
      </c>
      <c r="BN279" s="143">
        <v>0</v>
      </c>
      <c r="BO279" s="143">
        <v>0</v>
      </c>
      <c r="BU279" s="143">
        <v>0</v>
      </c>
      <c r="BV279" s="143">
        <v>0</v>
      </c>
      <c r="BW279" s="143">
        <v>0</v>
      </c>
      <c r="BX279" s="143">
        <v>0</v>
      </c>
      <c r="BZ279" s="143">
        <v>0</v>
      </c>
      <c r="CA279" s="143" t="e">
        <v>#REF!</v>
      </c>
    </row>
    <row r="280" spans="12:79" hidden="1" x14ac:dyDescent="0.3">
      <c r="L280" s="143">
        <v>0</v>
      </c>
      <c r="M280" s="143">
        <v>0</v>
      </c>
      <c r="N280" s="143">
        <v>0</v>
      </c>
      <c r="O280" s="143">
        <v>0</v>
      </c>
      <c r="P280" s="143">
        <v>0</v>
      </c>
      <c r="Q280" s="143">
        <v>0</v>
      </c>
      <c r="R280" s="143">
        <v>0</v>
      </c>
      <c r="S280" s="143">
        <v>0</v>
      </c>
      <c r="T280" s="143">
        <v>0</v>
      </c>
      <c r="U280" s="143">
        <v>0</v>
      </c>
      <c r="V280" s="143">
        <v>0</v>
      </c>
      <c r="W280" s="143">
        <v>0</v>
      </c>
      <c r="X280" s="143">
        <v>0</v>
      </c>
      <c r="Y280" s="143">
        <v>0</v>
      </c>
      <c r="Z280" s="143">
        <v>0</v>
      </c>
      <c r="AA280" s="143">
        <v>0</v>
      </c>
      <c r="AB280" s="143">
        <v>0</v>
      </c>
      <c r="AC280" s="143">
        <v>0</v>
      </c>
      <c r="AD280" s="143">
        <v>0</v>
      </c>
      <c r="AE280" s="143">
        <v>0</v>
      </c>
      <c r="AF280" s="143">
        <v>0</v>
      </c>
      <c r="AG280" s="143">
        <v>0</v>
      </c>
      <c r="AH280" s="143">
        <v>0</v>
      </c>
      <c r="AI280" s="143">
        <v>0</v>
      </c>
      <c r="AJ280" s="143">
        <v>0</v>
      </c>
      <c r="AK280" s="143">
        <v>0</v>
      </c>
      <c r="AL280" s="143">
        <v>0</v>
      </c>
      <c r="AM280" s="143">
        <v>0</v>
      </c>
      <c r="AN280" s="143">
        <v>0</v>
      </c>
      <c r="AO280" s="143">
        <v>0</v>
      </c>
      <c r="AP280" s="143">
        <v>0</v>
      </c>
      <c r="AQ280" s="143">
        <v>0</v>
      </c>
      <c r="AR280" s="143">
        <v>0</v>
      </c>
      <c r="AS280" s="143">
        <v>0</v>
      </c>
      <c r="AT280" s="143">
        <v>0</v>
      </c>
      <c r="AU280" s="143">
        <v>0</v>
      </c>
      <c r="AV280" s="143">
        <v>0</v>
      </c>
      <c r="AW280" s="143">
        <v>0</v>
      </c>
      <c r="AX280" s="143">
        <v>0</v>
      </c>
      <c r="AY280" s="143">
        <v>0</v>
      </c>
      <c r="AZ280" s="143">
        <v>0</v>
      </c>
      <c r="BA280" s="143">
        <v>0</v>
      </c>
      <c r="BB280" s="143">
        <v>0</v>
      </c>
      <c r="BC280" s="143">
        <v>0</v>
      </c>
      <c r="BD280" s="143">
        <v>0</v>
      </c>
      <c r="BE280" s="143">
        <v>0</v>
      </c>
      <c r="BF280" s="143">
        <v>0</v>
      </c>
      <c r="BG280" s="143">
        <v>0</v>
      </c>
      <c r="BH280" s="143">
        <v>0</v>
      </c>
      <c r="BI280" s="143">
        <v>0</v>
      </c>
      <c r="BJ280" s="143">
        <v>0</v>
      </c>
      <c r="BK280" s="143">
        <v>0</v>
      </c>
      <c r="BL280" s="143">
        <v>0</v>
      </c>
      <c r="BM280" s="143">
        <v>0</v>
      </c>
      <c r="BN280" s="143">
        <v>0</v>
      </c>
      <c r="BO280" s="143">
        <v>0</v>
      </c>
      <c r="BU280" s="143">
        <v>0</v>
      </c>
      <c r="BV280" s="143">
        <v>0</v>
      </c>
      <c r="BW280" s="143">
        <v>0</v>
      </c>
      <c r="BX280" s="143">
        <v>0</v>
      </c>
      <c r="BZ280" s="143">
        <v>0</v>
      </c>
      <c r="CA280" s="143" t="e">
        <v>#REF!</v>
      </c>
    </row>
    <row r="281" spans="12:79" hidden="1" x14ac:dyDescent="0.3">
      <c r="L281" s="143">
        <v>0</v>
      </c>
      <c r="M281" s="143">
        <v>0</v>
      </c>
      <c r="N281" s="143">
        <v>0</v>
      </c>
      <c r="O281" s="143">
        <v>0</v>
      </c>
      <c r="P281" s="143">
        <v>0</v>
      </c>
      <c r="Q281" s="143">
        <v>0</v>
      </c>
      <c r="R281" s="143">
        <v>0</v>
      </c>
      <c r="S281" s="143">
        <v>0</v>
      </c>
      <c r="T281" s="143">
        <v>0</v>
      </c>
      <c r="U281" s="143">
        <v>0</v>
      </c>
      <c r="V281" s="143">
        <v>0</v>
      </c>
      <c r="W281" s="143">
        <v>0</v>
      </c>
      <c r="X281" s="143">
        <v>0</v>
      </c>
      <c r="Y281" s="143">
        <v>0</v>
      </c>
      <c r="Z281" s="143">
        <v>0</v>
      </c>
      <c r="AA281" s="143">
        <v>0</v>
      </c>
      <c r="AB281" s="143">
        <v>0</v>
      </c>
      <c r="AC281" s="143">
        <v>0</v>
      </c>
      <c r="AD281" s="143">
        <v>0</v>
      </c>
      <c r="AE281" s="143">
        <v>0</v>
      </c>
      <c r="AF281" s="143">
        <v>0</v>
      </c>
      <c r="AG281" s="143">
        <v>0</v>
      </c>
      <c r="AH281" s="143">
        <v>0</v>
      </c>
      <c r="AI281" s="143">
        <v>0</v>
      </c>
      <c r="AJ281" s="143">
        <v>0</v>
      </c>
      <c r="AK281" s="143">
        <v>0</v>
      </c>
      <c r="AL281" s="143">
        <v>0</v>
      </c>
      <c r="AM281" s="143">
        <v>0</v>
      </c>
      <c r="AN281" s="143">
        <v>0</v>
      </c>
      <c r="AO281" s="143">
        <v>0</v>
      </c>
      <c r="AP281" s="143">
        <v>0</v>
      </c>
      <c r="AQ281" s="143">
        <v>0</v>
      </c>
      <c r="AR281" s="143">
        <v>0</v>
      </c>
      <c r="AS281" s="143">
        <v>0</v>
      </c>
      <c r="AT281" s="143">
        <v>0</v>
      </c>
      <c r="AU281" s="143">
        <v>0</v>
      </c>
      <c r="AV281" s="143">
        <v>0</v>
      </c>
      <c r="AW281" s="143">
        <v>0</v>
      </c>
      <c r="AX281" s="143">
        <v>0</v>
      </c>
      <c r="AY281" s="143">
        <v>0</v>
      </c>
      <c r="AZ281" s="143">
        <v>0</v>
      </c>
      <c r="BA281" s="143">
        <v>0</v>
      </c>
      <c r="BB281" s="143">
        <v>0</v>
      </c>
      <c r="BC281" s="143">
        <v>0</v>
      </c>
      <c r="BD281" s="143">
        <v>0</v>
      </c>
      <c r="BE281" s="143">
        <v>0</v>
      </c>
      <c r="BF281" s="143">
        <v>0</v>
      </c>
      <c r="BG281" s="143">
        <v>0</v>
      </c>
      <c r="BH281" s="143">
        <v>0</v>
      </c>
      <c r="BI281" s="143">
        <v>0</v>
      </c>
      <c r="BJ281" s="143">
        <v>0</v>
      </c>
      <c r="BK281" s="143">
        <v>0</v>
      </c>
      <c r="BL281" s="143">
        <v>0</v>
      </c>
      <c r="BM281" s="143">
        <v>0</v>
      </c>
      <c r="BN281" s="143">
        <v>0</v>
      </c>
      <c r="BO281" s="143">
        <v>0</v>
      </c>
      <c r="BU281" s="143">
        <v>0</v>
      </c>
      <c r="BV281" s="143">
        <v>0</v>
      </c>
      <c r="BW281" s="143">
        <v>0</v>
      </c>
      <c r="BX281" s="143">
        <v>0</v>
      </c>
      <c r="BZ281" s="143">
        <v>0</v>
      </c>
      <c r="CA281" s="143" t="e">
        <v>#REF!</v>
      </c>
    </row>
    <row r="282" spans="12:79" hidden="1" x14ac:dyDescent="0.3">
      <c r="L282" s="143">
        <v>0</v>
      </c>
      <c r="M282" s="143">
        <v>0</v>
      </c>
      <c r="N282" s="143">
        <v>0</v>
      </c>
      <c r="O282" s="143">
        <v>0</v>
      </c>
      <c r="P282" s="143">
        <v>0</v>
      </c>
      <c r="Q282" s="143">
        <v>0</v>
      </c>
      <c r="R282" s="143">
        <v>0</v>
      </c>
      <c r="S282" s="143">
        <v>0</v>
      </c>
      <c r="T282" s="143">
        <v>0</v>
      </c>
      <c r="U282" s="143">
        <v>0</v>
      </c>
      <c r="V282" s="143">
        <v>0</v>
      </c>
      <c r="W282" s="143">
        <v>0</v>
      </c>
      <c r="X282" s="143">
        <v>0</v>
      </c>
      <c r="Y282" s="143">
        <v>0</v>
      </c>
      <c r="Z282" s="143">
        <v>0</v>
      </c>
      <c r="AA282" s="143">
        <v>0</v>
      </c>
      <c r="AB282" s="143">
        <v>0</v>
      </c>
      <c r="AC282" s="143">
        <v>0</v>
      </c>
      <c r="AD282" s="143">
        <v>0</v>
      </c>
      <c r="AE282" s="143">
        <v>0</v>
      </c>
      <c r="AF282" s="143">
        <v>0</v>
      </c>
      <c r="AG282" s="143">
        <v>0</v>
      </c>
      <c r="AH282" s="143">
        <v>0</v>
      </c>
      <c r="AI282" s="143">
        <v>0</v>
      </c>
      <c r="AJ282" s="143">
        <v>0</v>
      </c>
      <c r="AK282" s="143">
        <v>0</v>
      </c>
      <c r="AL282" s="143">
        <v>0</v>
      </c>
      <c r="AM282" s="143">
        <v>0</v>
      </c>
      <c r="AN282" s="143">
        <v>0</v>
      </c>
      <c r="AO282" s="143">
        <v>0</v>
      </c>
      <c r="AP282" s="143">
        <v>0</v>
      </c>
      <c r="AQ282" s="143">
        <v>0</v>
      </c>
      <c r="AR282" s="143">
        <v>0</v>
      </c>
      <c r="AS282" s="143">
        <v>0</v>
      </c>
      <c r="AT282" s="143">
        <v>0</v>
      </c>
      <c r="AU282" s="143">
        <v>0</v>
      </c>
      <c r="AV282" s="143">
        <v>0</v>
      </c>
      <c r="AW282" s="143">
        <v>0</v>
      </c>
      <c r="AX282" s="143">
        <v>0</v>
      </c>
      <c r="AY282" s="143">
        <v>0</v>
      </c>
      <c r="AZ282" s="143">
        <v>0</v>
      </c>
      <c r="BA282" s="143">
        <v>0</v>
      </c>
      <c r="BB282" s="143">
        <v>0</v>
      </c>
      <c r="BC282" s="143">
        <v>0</v>
      </c>
      <c r="BD282" s="143">
        <v>0</v>
      </c>
      <c r="BE282" s="143">
        <v>0</v>
      </c>
      <c r="BF282" s="143">
        <v>0</v>
      </c>
      <c r="BG282" s="143">
        <v>0</v>
      </c>
      <c r="BH282" s="143">
        <v>0</v>
      </c>
      <c r="BI282" s="143">
        <v>0</v>
      </c>
      <c r="BJ282" s="143">
        <v>0</v>
      </c>
      <c r="BK282" s="143">
        <v>0</v>
      </c>
      <c r="BL282" s="143">
        <v>0</v>
      </c>
      <c r="BM282" s="143">
        <v>0</v>
      </c>
      <c r="BN282" s="143">
        <v>0</v>
      </c>
      <c r="BO282" s="143">
        <v>0</v>
      </c>
      <c r="BU282" s="143">
        <v>0</v>
      </c>
      <c r="BV282" s="143">
        <v>0</v>
      </c>
      <c r="BW282" s="143">
        <v>0</v>
      </c>
      <c r="BX282" s="143">
        <v>0</v>
      </c>
      <c r="BZ282" s="143">
        <v>0</v>
      </c>
      <c r="CA282" s="143" t="e">
        <v>#REF!</v>
      </c>
    </row>
    <row r="283" spans="12:79" hidden="1" x14ac:dyDescent="0.3">
      <c r="L283" s="143">
        <v>0</v>
      </c>
      <c r="M283" s="143">
        <v>0</v>
      </c>
      <c r="N283" s="143">
        <v>0</v>
      </c>
      <c r="O283" s="143">
        <v>0</v>
      </c>
      <c r="P283" s="143">
        <v>0</v>
      </c>
      <c r="Q283" s="143">
        <v>0</v>
      </c>
      <c r="R283" s="143">
        <v>0</v>
      </c>
      <c r="S283" s="143">
        <v>0</v>
      </c>
      <c r="T283" s="143">
        <v>0</v>
      </c>
      <c r="U283" s="143">
        <v>0</v>
      </c>
      <c r="V283" s="143">
        <v>0</v>
      </c>
      <c r="W283" s="143">
        <v>0</v>
      </c>
      <c r="X283" s="143">
        <v>0</v>
      </c>
      <c r="Y283" s="143">
        <v>0</v>
      </c>
      <c r="Z283" s="143">
        <v>0</v>
      </c>
      <c r="AA283" s="143">
        <v>0</v>
      </c>
      <c r="AB283" s="143">
        <v>0</v>
      </c>
      <c r="AC283" s="143">
        <v>0</v>
      </c>
      <c r="AD283" s="143">
        <v>0</v>
      </c>
      <c r="AE283" s="143">
        <v>0</v>
      </c>
      <c r="AF283" s="143">
        <v>0</v>
      </c>
      <c r="AG283" s="143">
        <v>0</v>
      </c>
      <c r="AH283" s="143">
        <v>0</v>
      </c>
      <c r="AI283" s="143">
        <v>0</v>
      </c>
      <c r="AJ283" s="143">
        <v>0</v>
      </c>
      <c r="AK283" s="143">
        <v>0</v>
      </c>
      <c r="AL283" s="143">
        <v>0</v>
      </c>
      <c r="AM283" s="143">
        <v>0</v>
      </c>
      <c r="AN283" s="143">
        <v>0</v>
      </c>
      <c r="AO283" s="143">
        <v>0</v>
      </c>
      <c r="AP283" s="143">
        <v>0</v>
      </c>
      <c r="AQ283" s="143">
        <v>0</v>
      </c>
      <c r="AR283" s="143">
        <v>0</v>
      </c>
      <c r="AS283" s="143">
        <v>0</v>
      </c>
      <c r="AT283" s="143">
        <v>0</v>
      </c>
      <c r="AU283" s="143">
        <v>0</v>
      </c>
      <c r="AV283" s="143">
        <v>0</v>
      </c>
      <c r="AW283" s="143">
        <v>0</v>
      </c>
      <c r="AX283" s="143">
        <v>0</v>
      </c>
      <c r="AY283" s="143">
        <v>0</v>
      </c>
      <c r="AZ283" s="143">
        <v>0</v>
      </c>
      <c r="BA283" s="143">
        <v>0</v>
      </c>
      <c r="BB283" s="143">
        <v>0</v>
      </c>
      <c r="BC283" s="143">
        <v>0</v>
      </c>
      <c r="BD283" s="143">
        <v>0</v>
      </c>
      <c r="BE283" s="143">
        <v>0</v>
      </c>
      <c r="BF283" s="143">
        <v>0</v>
      </c>
      <c r="BG283" s="143">
        <v>0</v>
      </c>
      <c r="BH283" s="143">
        <v>0</v>
      </c>
      <c r="BI283" s="143">
        <v>0</v>
      </c>
      <c r="BJ283" s="143">
        <v>0</v>
      </c>
      <c r="BK283" s="143">
        <v>0</v>
      </c>
      <c r="BL283" s="143">
        <v>0</v>
      </c>
      <c r="BM283" s="143">
        <v>0</v>
      </c>
      <c r="BN283" s="143">
        <v>0</v>
      </c>
      <c r="BO283" s="143">
        <v>0</v>
      </c>
      <c r="BU283" s="143">
        <v>0</v>
      </c>
      <c r="BV283" s="143">
        <v>0</v>
      </c>
      <c r="BW283" s="143">
        <v>0</v>
      </c>
      <c r="BX283" s="143">
        <v>0</v>
      </c>
      <c r="BZ283" s="143">
        <v>0</v>
      </c>
      <c r="CA283" s="143" t="e">
        <v>#REF!</v>
      </c>
    </row>
    <row r="284" spans="12:79" hidden="1" x14ac:dyDescent="0.3">
      <c r="L284" s="143">
        <v>0</v>
      </c>
      <c r="M284" s="143">
        <v>0</v>
      </c>
      <c r="N284" s="143">
        <v>0</v>
      </c>
      <c r="O284" s="143">
        <v>0</v>
      </c>
      <c r="P284" s="143">
        <v>0</v>
      </c>
      <c r="Q284" s="143">
        <v>0</v>
      </c>
      <c r="R284" s="143">
        <v>0</v>
      </c>
      <c r="S284" s="143">
        <v>0</v>
      </c>
      <c r="T284" s="143">
        <v>0</v>
      </c>
      <c r="U284" s="143">
        <v>0</v>
      </c>
      <c r="V284" s="143">
        <v>0</v>
      </c>
      <c r="W284" s="143">
        <v>0</v>
      </c>
      <c r="X284" s="143">
        <v>0</v>
      </c>
      <c r="Y284" s="143">
        <v>0</v>
      </c>
      <c r="Z284" s="143">
        <v>0</v>
      </c>
      <c r="AA284" s="143">
        <v>0</v>
      </c>
      <c r="AB284" s="143">
        <v>0</v>
      </c>
      <c r="AC284" s="143">
        <v>0</v>
      </c>
      <c r="AD284" s="143">
        <v>0</v>
      </c>
      <c r="AE284" s="143">
        <v>0</v>
      </c>
      <c r="AF284" s="143">
        <v>0</v>
      </c>
      <c r="AG284" s="143">
        <v>0</v>
      </c>
      <c r="AH284" s="143">
        <v>0</v>
      </c>
      <c r="AI284" s="143">
        <v>0</v>
      </c>
      <c r="AJ284" s="143">
        <v>0</v>
      </c>
      <c r="AK284" s="143">
        <v>0</v>
      </c>
      <c r="AL284" s="143">
        <v>0</v>
      </c>
      <c r="AM284" s="143">
        <v>0</v>
      </c>
      <c r="AN284" s="143">
        <v>0</v>
      </c>
      <c r="AO284" s="143">
        <v>0</v>
      </c>
      <c r="AP284" s="143">
        <v>0</v>
      </c>
      <c r="AQ284" s="143">
        <v>0</v>
      </c>
      <c r="AR284" s="143">
        <v>0</v>
      </c>
      <c r="AS284" s="143">
        <v>0</v>
      </c>
      <c r="AT284" s="143">
        <v>0</v>
      </c>
      <c r="AU284" s="143">
        <v>0</v>
      </c>
      <c r="AV284" s="143">
        <v>0</v>
      </c>
      <c r="AW284" s="143">
        <v>0</v>
      </c>
      <c r="AX284" s="143">
        <v>0</v>
      </c>
      <c r="AY284" s="143">
        <v>0</v>
      </c>
      <c r="AZ284" s="143">
        <v>0</v>
      </c>
      <c r="BA284" s="143">
        <v>0</v>
      </c>
      <c r="BB284" s="143">
        <v>0</v>
      </c>
      <c r="BC284" s="143">
        <v>0</v>
      </c>
      <c r="BD284" s="143">
        <v>0</v>
      </c>
      <c r="BE284" s="143">
        <v>0</v>
      </c>
      <c r="BF284" s="143">
        <v>0</v>
      </c>
      <c r="BG284" s="143">
        <v>0</v>
      </c>
      <c r="BH284" s="143">
        <v>0</v>
      </c>
      <c r="BI284" s="143">
        <v>0</v>
      </c>
      <c r="BJ284" s="143">
        <v>0</v>
      </c>
      <c r="BK284" s="143">
        <v>0</v>
      </c>
      <c r="BL284" s="143">
        <v>0</v>
      </c>
      <c r="BM284" s="143">
        <v>0</v>
      </c>
      <c r="BN284" s="143">
        <v>0</v>
      </c>
      <c r="BO284" s="143">
        <v>0</v>
      </c>
      <c r="BU284" s="143">
        <v>0</v>
      </c>
      <c r="BV284" s="143">
        <v>0</v>
      </c>
      <c r="BW284" s="143">
        <v>0</v>
      </c>
      <c r="BX284" s="143">
        <v>0</v>
      </c>
      <c r="BZ284" s="143">
        <v>0</v>
      </c>
      <c r="CA284" s="143" t="e">
        <v>#REF!</v>
      </c>
    </row>
    <row r="285" spans="12:79" hidden="1" x14ac:dyDescent="0.3">
      <c r="L285" s="143">
        <v>0</v>
      </c>
      <c r="M285" s="143">
        <v>0</v>
      </c>
      <c r="N285" s="143">
        <v>0</v>
      </c>
      <c r="O285" s="143">
        <v>0</v>
      </c>
      <c r="P285" s="143">
        <v>0</v>
      </c>
      <c r="Q285" s="143">
        <v>0</v>
      </c>
      <c r="R285" s="143">
        <v>0</v>
      </c>
      <c r="S285" s="143">
        <v>0</v>
      </c>
      <c r="T285" s="143">
        <v>0</v>
      </c>
      <c r="U285" s="143">
        <v>0</v>
      </c>
      <c r="V285" s="143">
        <v>0</v>
      </c>
      <c r="W285" s="143">
        <v>0</v>
      </c>
      <c r="X285" s="143">
        <v>0</v>
      </c>
      <c r="Y285" s="143">
        <v>0</v>
      </c>
      <c r="Z285" s="143">
        <v>0</v>
      </c>
      <c r="AA285" s="143">
        <v>0</v>
      </c>
      <c r="AB285" s="143">
        <v>0</v>
      </c>
      <c r="AC285" s="143">
        <v>0</v>
      </c>
      <c r="AD285" s="143">
        <v>0</v>
      </c>
      <c r="AE285" s="143">
        <v>0</v>
      </c>
      <c r="AF285" s="143">
        <v>0</v>
      </c>
      <c r="AG285" s="143">
        <v>0</v>
      </c>
      <c r="AH285" s="143">
        <v>0</v>
      </c>
      <c r="AI285" s="143">
        <v>0</v>
      </c>
      <c r="AJ285" s="143">
        <v>0</v>
      </c>
      <c r="AK285" s="143">
        <v>0</v>
      </c>
      <c r="AL285" s="143">
        <v>0</v>
      </c>
      <c r="AM285" s="143">
        <v>0</v>
      </c>
      <c r="AN285" s="143">
        <v>0</v>
      </c>
      <c r="AO285" s="143">
        <v>0</v>
      </c>
      <c r="AP285" s="143">
        <v>0</v>
      </c>
      <c r="AQ285" s="143">
        <v>0</v>
      </c>
      <c r="AR285" s="143">
        <v>0</v>
      </c>
      <c r="AS285" s="143">
        <v>0</v>
      </c>
      <c r="AT285" s="143">
        <v>0</v>
      </c>
      <c r="AU285" s="143">
        <v>0</v>
      </c>
      <c r="AV285" s="143">
        <v>0</v>
      </c>
      <c r="AW285" s="143">
        <v>0</v>
      </c>
      <c r="AX285" s="143">
        <v>0</v>
      </c>
      <c r="AY285" s="143">
        <v>0</v>
      </c>
      <c r="AZ285" s="143">
        <v>0</v>
      </c>
      <c r="BA285" s="143">
        <v>0</v>
      </c>
      <c r="BB285" s="143">
        <v>0</v>
      </c>
      <c r="BC285" s="143">
        <v>0</v>
      </c>
      <c r="BD285" s="143">
        <v>0</v>
      </c>
      <c r="BE285" s="143">
        <v>0</v>
      </c>
      <c r="BF285" s="143">
        <v>0</v>
      </c>
      <c r="BG285" s="143">
        <v>0</v>
      </c>
      <c r="BH285" s="143">
        <v>0</v>
      </c>
      <c r="BI285" s="143">
        <v>0</v>
      </c>
      <c r="BJ285" s="143">
        <v>0</v>
      </c>
      <c r="BK285" s="143">
        <v>0</v>
      </c>
      <c r="BL285" s="143">
        <v>0</v>
      </c>
      <c r="BM285" s="143">
        <v>0</v>
      </c>
      <c r="BN285" s="143">
        <v>0</v>
      </c>
      <c r="BO285" s="143">
        <v>0</v>
      </c>
      <c r="BU285" s="143">
        <v>0</v>
      </c>
      <c r="BV285" s="143">
        <v>0</v>
      </c>
      <c r="BW285" s="143">
        <v>0</v>
      </c>
      <c r="BX285" s="143">
        <v>0</v>
      </c>
      <c r="BZ285" s="143">
        <v>0</v>
      </c>
      <c r="CA285" s="143" t="e">
        <v>#REF!</v>
      </c>
    </row>
    <row r="286" spans="12:79" hidden="1" x14ac:dyDescent="0.3">
      <c r="L286" s="143">
        <v>0</v>
      </c>
      <c r="M286" s="143">
        <v>0</v>
      </c>
      <c r="N286" s="143">
        <v>0</v>
      </c>
      <c r="O286" s="143">
        <v>0</v>
      </c>
      <c r="P286" s="143">
        <v>0</v>
      </c>
      <c r="Q286" s="143">
        <v>0</v>
      </c>
      <c r="R286" s="143">
        <v>0</v>
      </c>
      <c r="S286" s="143">
        <v>0</v>
      </c>
      <c r="T286" s="143">
        <v>0</v>
      </c>
      <c r="U286" s="143">
        <v>0</v>
      </c>
      <c r="V286" s="143">
        <v>0</v>
      </c>
      <c r="W286" s="143">
        <v>0</v>
      </c>
      <c r="X286" s="143">
        <v>0</v>
      </c>
      <c r="Y286" s="143">
        <v>0</v>
      </c>
      <c r="Z286" s="143">
        <v>0</v>
      </c>
      <c r="AA286" s="143">
        <v>0</v>
      </c>
      <c r="AB286" s="143">
        <v>0</v>
      </c>
      <c r="AC286" s="143">
        <v>0</v>
      </c>
      <c r="AD286" s="143">
        <v>0</v>
      </c>
      <c r="AE286" s="143">
        <v>0</v>
      </c>
      <c r="AF286" s="143">
        <v>0</v>
      </c>
      <c r="AG286" s="143">
        <v>0</v>
      </c>
      <c r="AH286" s="143">
        <v>0</v>
      </c>
      <c r="AI286" s="143">
        <v>0</v>
      </c>
      <c r="AJ286" s="143">
        <v>0</v>
      </c>
      <c r="AK286" s="143">
        <v>0</v>
      </c>
      <c r="AL286" s="143">
        <v>0</v>
      </c>
      <c r="AM286" s="143">
        <v>0</v>
      </c>
      <c r="AN286" s="143">
        <v>0</v>
      </c>
      <c r="AO286" s="143">
        <v>0</v>
      </c>
      <c r="AP286" s="143">
        <v>0</v>
      </c>
      <c r="AQ286" s="143">
        <v>0</v>
      </c>
      <c r="AR286" s="143">
        <v>0</v>
      </c>
      <c r="AS286" s="143">
        <v>0</v>
      </c>
      <c r="AT286" s="143">
        <v>0</v>
      </c>
      <c r="AU286" s="143">
        <v>0</v>
      </c>
      <c r="AV286" s="143">
        <v>0</v>
      </c>
      <c r="AW286" s="143">
        <v>0</v>
      </c>
      <c r="AX286" s="143">
        <v>0</v>
      </c>
      <c r="AY286" s="143">
        <v>0</v>
      </c>
      <c r="AZ286" s="143">
        <v>0</v>
      </c>
      <c r="BA286" s="143">
        <v>0</v>
      </c>
      <c r="BB286" s="143">
        <v>0</v>
      </c>
      <c r="BC286" s="143">
        <v>0</v>
      </c>
      <c r="BD286" s="143">
        <v>0</v>
      </c>
      <c r="BE286" s="143">
        <v>0</v>
      </c>
      <c r="BF286" s="143">
        <v>0</v>
      </c>
      <c r="BG286" s="143">
        <v>0</v>
      </c>
      <c r="BH286" s="143">
        <v>0</v>
      </c>
      <c r="BI286" s="143">
        <v>0</v>
      </c>
      <c r="BJ286" s="143">
        <v>0</v>
      </c>
      <c r="BK286" s="143">
        <v>0</v>
      </c>
      <c r="BL286" s="143">
        <v>0</v>
      </c>
      <c r="BM286" s="143">
        <v>0</v>
      </c>
      <c r="BN286" s="143">
        <v>0</v>
      </c>
      <c r="BO286" s="143">
        <v>0</v>
      </c>
      <c r="BU286" s="143">
        <v>0</v>
      </c>
      <c r="BV286" s="143">
        <v>0</v>
      </c>
      <c r="BW286" s="143">
        <v>0</v>
      </c>
      <c r="BX286" s="143">
        <v>0</v>
      </c>
      <c r="BZ286" s="143">
        <v>0</v>
      </c>
      <c r="CA286" s="143" t="e">
        <v>#REF!</v>
      </c>
    </row>
    <row r="287" spans="12:79" hidden="1" x14ac:dyDescent="0.3">
      <c r="L287" s="143">
        <v>0</v>
      </c>
      <c r="M287" s="143">
        <v>0</v>
      </c>
      <c r="N287" s="143">
        <v>0</v>
      </c>
      <c r="O287" s="143">
        <v>0</v>
      </c>
      <c r="P287" s="143">
        <v>0</v>
      </c>
      <c r="Q287" s="143">
        <v>0</v>
      </c>
      <c r="R287" s="143">
        <v>0</v>
      </c>
      <c r="S287" s="143">
        <v>0</v>
      </c>
      <c r="T287" s="143">
        <v>0</v>
      </c>
      <c r="U287" s="143">
        <v>0</v>
      </c>
      <c r="V287" s="143">
        <v>0</v>
      </c>
      <c r="W287" s="143">
        <v>0</v>
      </c>
      <c r="X287" s="143">
        <v>0</v>
      </c>
      <c r="Y287" s="143">
        <v>0</v>
      </c>
      <c r="Z287" s="143">
        <v>0</v>
      </c>
      <c r="AA287" s="143">
        <v>0</v>
      </c>
      <c r="AB287" s="143">
        <v>0</v>
      </c>
      <c r="AC287" s="143">
        <v>0</v>
      </c>
      <c r="AD287" s="143">
        <v>0</v>
      </c>
      <c r="AE287" s="143">
        <v>0</v>
      </c>
      <c r="AF287" s="143">
        <v>0</v>
      </c>
      <c r="AG287" s="143">
        <v>0</v>
      </c>
      <c r="AH287" s="143">
        <v>0</v>
      </c>
      <c r="AI287" s="143">
        <v>0</v>
      </c>
      <c r="AJ287" s="143">
        <v>0</v>
      </c>
      <c r="AK287" s="143">
        <v>0</v>
      </c>
      <c r="AL287" s="143">
        <v>0</v>
      </c>
      <c r="AM287" s="143">
        <v>0</v>
      </c>
      <c r="AN287" s="143">
        <v>0</v>
      </c>
      <c r="AO287" s="143">
        <v>0</v>
      </c>
      <c r="AP287" s="143">
        <v>0</v>
      </c>
      <c r="AQ287" s="143">
        <v>0</v>
      </c>
      <c r="AR287" s="143">
        <v>0</v>
      </c>
      <c r="AS287" s="143">
        <v>0</v>
      </c>
      <c r="AT287" s="143">
        <v>0</v>
      </c>
      <c r="AU287" s="143">
        <v>0</v>
      </c>
      <c r="AV287" s="143">
        <v>0</v>
      </c>
      <c r="AW287" s="143">
        <v>0</v>
      </c>
      <c r="AX287" s="143">
        <v>0</v>
      </c>
      <c r="AY287" s="143">
        <v>0</v>
      </c>
      <c r="AZ287" s="143">
        <v>0</v>
      </c>
      <c r="BA287" s="143">
        <v>0</v>
      </c>
      <c r="BB287" s="143">
        <v>0</v>
      </c>
      <c r="BC287" s="143">
        <v>0</v>
      </c>
      <c r="BD287" s="143">
        <v>0</v>
      </c>
      <c r="BE287" s="143">
        <v>0</v>
      </c>
      <c r="BF287" s="143">
        <v>0</v>
      </c>
      <c r="BG287" s="143">
        <v>0</v>
      </c>
      <c r="BH287" s="143">
        <v>0</v>
      </c>
      <c r="BI287" s="143">
        <v>0</v>
      </c>
      <c r="BJ287" s="143">
        <v>0</v>
      </c>
      <c r="BK287" s="143">
        <v>0</v>
      </c>
      <c r="BL287" s="143">
        <v>0</v>
      </c>
      <c r="BM287" s="143">
        <v>0</v>
      </c>
      <c r="BN287" s="143">
        <v>0</v>
      </c>
      <c r="BO287" s="143">
        <v>0</v>
      </c>
      <c r="BU287" s="143">
        <v>0</v>
      </c>
      <c r="BV287" s="143">
        <v>0</v>
      </c>
      <c r="BW287" s="143">
        <v>0</v>
      </c>
      <c r="BX287" s="143">
        <v>0</v>
      </c>
      <c r="BZ287" s="143">
        <v>0</v>
      </c>
      <c r="CA287" s="143" t="e">
        <v>#REF!</v>
      </c>
    </row>
    <row r="288" spans="12:79" hidden="1" x14ac:dyDescent="0.3">
      <c r="L288" s="143">
        <v>0</v>
      </c>
      <c r="M288" s="143">
        <v>0</v>
      </c>
      <c r="N288" s="143">
        <v>0</v>
      </c>
      <c r="O288" s="143">
        <v>0</v>
      </c>
      <c r="P288" s="143">
        <v>0</v>
      </c>
      <c r="Q288" s="143">
        <v>0</v>
      </c>
      <c r="R288" s="143">
        <v>0</v>
      </c>
      <c r="S288" s="143">
        <v>0</v>
      </c>
      <c r="T288" s="143">
        <v>0</v>
      </c>
      <c r="U288" s="143">
        <v>0</v>
      </c>
      <c r="V288" s="143">
        <v>0</v>
      </c>
      <c r="W288" s="143">
        <v>0</v>
      </c>
      <c r="X288" s="143">
        <v>0</v>
      </c>
      <c r="Y288" s="143">
        <v>0</v>
      </c>
      <c r="Z288" s="143">
        <v>0</v>
      </c>
      <c r="AA288" s="143">
        <v>0</v>
      </c>
      <c r="AB288" s="143">
        <v>0</v>
      </c>
      <c r="AC288" s="143">
        <v>0</v>
      </c>
      <c r="AD288" s="143">
        <v>0</v>
      </c>
      <c r="AE288" s="143">
        <v>0</v>
      </c>
      <c r="AF288" s="143">
        <v>0</v>
      </c>
      <c r="AG288" s="143">
        <v>0</v>
      </c>
      <c r="AH288" s="143">
        <v>0</v>
      </c>
      <c r="AI288" s="143">
        <v>0</v>
      </c>
      <c r="AJ288" s="143">
        <v>0</v>
      </c>
      <c r="AK288" s="143">
        <v>0</v>
      </c>
      <c r="AL288" s="143">
        <v>0</v>
      </c>
      <c r="AM288" s="143">
        <v>0</v>
      </c>
      <c r="AN288" s="143">
        <v>0</v>
      </c>
      <c r="AO288" s="143">
        <v>0</v>
      </c>
      <c r="AP288" s="143">
        <v>0</v>
      </c>
      <c r="AQ288" s="143">
        <v>0</v>
      </c>
      <c r="AR288" s="143">
        <v>0</v>
      </c>
      <c r="AS288" s="143">
        <v>0</v>
      </c>
      <c r="AT288" s="143">
        <v>0</v>
      </c>
      <c r="AU288" s="143">
        <v>0</v>
      </c>
      <c r="AV288" s="143">
        <v>0</v>
      </c>
      <c r="AW288" s="143">
        <v>0</v>
      </c>
      <c r="AX288" s="143">
        <v>0</v>
      </c>
      <c r="AY288" s="143">
        <v>0</v>
      </c>
      <c r="AZ288" s="143">
        <v>0</v>
      </c>
      <c r="BA288" s="143">
        <v>0</v>
      </c>
      <c r="BB288" s="143">
        <v>0</v>
      </c>
      <c r="BC288" s="143">
        <v>0</v>
      </c>
      <c r="BD288" s="143">
        <v>0</v>
      </c>
      <c r="BE288" s="143">
        <v>0</v>
      </c>
      <c r="BF288" s="143">
        <v>0</v>
      </c>
      <c r="BG288" s="143">
        <v>0</v>
      </c>
      <c r="BH288" s="143">
        <v>0</v>
      </c>
      <c r="BI288" s="143">
        <v>0</v>
      </c>
      <c r="BJ288" s="143">
        <v>0</v>
      </c>
      <c r="BK288" s="143">
        <v>0</v>
      </c>
      <c r="BL288" s="143">
        <v>0</v>
      </c>
      <c r="BM288" s="143">
        <v>0</v>
      </c>
      <c r="BN288" s="143">
        <v>0</v>
      </c>
      <c r="BO288" s="143">
        <v>0</v>
      </c>
      <c r="BU288" s="143">
        <v>0</v>
      </c>
      <c r="BV288" s="143">
        <v>0</v>
      </c>
      <c r="BW288" s="143">
        <v>0</v>
      </c>
      <c r="BX288" s="143">
        <v>0</v>
      </c>
      <c r="BZ288" s="143">
        <v>0</v>
      </c>
      <c r="CA288" s="143" t="e">
        <v>#REF!</v>
      </c>
    </row>
    <row r="289" spans="12:79" hidden="1" x14ac:dyDescent="0.3">
      <c r="L289" s="143">
        <v>0</v>
      </c>
      <c r="M289" s="143">
        <v>0</v>
      </c>
      <c r="N289" s="143">
        <v>0</v>
      </c>
      <c r="O289" s="143">
        <v>0</v>
      </c>
      <c r="P289" s="143">
        <v>0</v>
      </c>
      <c r="Q289" s="143">
        <v>0</v>
      </c>
      <c r="R289" s="143">
        <v>0</v>
      </c>
      <c r="S289" s="143">
        <v>0</v>
      </c>
      <c r="T289" s="143">
        <v>0</v>
      </c>
      <c r="U289" s="143">
        <v>0</v>
      </c>
      <c r="V289" s="143">
        <v>0</v>
      </c>
      <c r="W289" s="143">
        <v>0</v>
      </c>
      <c r="X289" s="143">
        <v>0</v>
      </c>
      <c r="Y289" s="143">
        <v>0</v>
      </c>
      <c r="Z289" s="143">
        <v>0</v>
      </c>
      <c r="AA289" s="143">
        <v>0</v>
      </c>
      <c r="AB289" s="143">
        <v>0</v>
      </c>
      <c r="AC289" s="143">
        <v>0</v>
      </c>
      <c r="AD289" s="143">
        <v>0</v>
      </c>
      <c r="AE289" s="143">
        <v>0</v>
      </c>
      <c r="AF289" s="143">
        <v>0</v>
      </c>
      <c r="AG289" s="143">
        <v>0</v>
      </c>
      <c r="AH289" s="143">
        <v>0</v>
      </c>
      <c r="AI289" s="143">
        <v>0</v>
      </c>
      <c r="AJ289" s="143">
        <v>0</v>
      </c>
      <c r="AK289" s="143">
        <v>0</v>
      </c>
      <c r="AL289" s="143">
        <v>0</v>
      </c>
      <c r="AM289" s="143">
        <v>0</v>
      </c>
      <c r="AN289" s="143">
        <v>0</v>
      </c>
      <c r="AO289" s="143">
        <v>0</v>
      </c>
      <c r="AP289" s="143">
        <v>0</v>
      </c>
      <c r="AQ289" s="143">
        <v>0</v>
      </c>
      <c r="AR289" s="143">
        <v>0</v>
      </c>
      <c r="AS289" s="143">
        <v>0</v>
      </c>
      <c r="AT289" s="143">
        <v>0</v>
      </c>
      <c r="AU289" s="143">
        <v>0</v>
      </c>
      <c r="AV289" s="143">
        <v>0</v>
      </c>
      <c r="AW289" s="143">
        <v>0</v>
      </c>
      <c r="AX289" s="143">
        <v>0</v>
      </c>
      <c r="AY289" s="143">
        <v>0</v>
      </c>
      <c r="AZ289" s="143">
        <v>0</v>
      </c>
      <c r="BA289" s="143">
        <v>0</v>
      </c>
      <c r="BB289" s="143">
        <v>0</v>
      </c>
      <c r="BC289" s="143">
        <v>0</v>
      </c>
      <c r="BD289" s="143">
        <v>0</v>
      </c>
      <c r="BE289" s="143">
        <v>0</v>
      </c>
      <c r="BF289" s="143">
        <v>0</v>
      </c>
      <c r="BG289" s="143">
        <v>0</v>
      </c>
      <c r="BH289" s="143">
        <v>0</v>
      </c>
      <c r="BI289" s="143">
        <v>0</v>
      </c>
      <c r="BJ289" s="143">
        <v>0</v>
      </c>
      <c r="BK289" s="143">
        <v>0</v>
      </c>
      <c r="BL289" s="143">
        <v>0</v>
      </c>
      <c r="BM289" s="143">
        <v>0</v>
      </c>
      <c r="BN289" s="143">
        <v>0</v>
      </c>
      <c r="BO289" s="143">
        <v>0</v>
      </c>
      <c r="BU289" s="143">
        <v>0</v>
      </c>
      <c r="BV289" s="143">
        <v>0</v>
      </c>
      <c r="BW289" s="143">
        <v>0</v>
      </c>
      <c r="BX289" s="143">
        <v>0</v>
      </c>
      <c r="BZ289" s="143">
        <v>0</v>
      </c>
      <c r="CA289" s="143" t="e">
        <v>#REF!</v>
      </c>
    </row>
    <row r="290" spans="12:79" hidden="1" x14ac:dyDescent="0.3">
      <c r="L290" s="143">
        <v>0</v>
      </c>
      <c r="M290" s="143">
        <v>0</v>
      </c>
      <c r="N290" s="143">
        <v>0</v>
      </c>
      <c r="O290" s="143">
        <v>0</v>
      </c>
      <c r="P290" s="143">
        <v>0</v>
      </c>
      <c r="Q290" s="143">
        <v>0</v>
      </c>
      <c r="R290" s="143">
        <v>0</v>
      </c>
      <c r="S290" s="143">
        <v>0</v>
      </c>
      <c r="T290" s="143">
        <v>0</v>
      </c>
      <c r="U290" s="143">
        <v>0</v>
      </c>
      <c r="V290" s="143">
        <v>0</v>
      </c>
      <c r="W290" s="143">
        <v>0</v>
      </c>
      <c r="X290" s="143">
        <v>0</v>
      </c>
      <c r="Y290" s="143">
        <v>0</v>
      </c>
      <c r="Z290" s="143">
        <v>0</v>
      </c>
      <c r="AA290" s="143">
        <v>0</v>
      </c>
      <c r="AB290" s="143">
        <v>0</v>
      </c>
      <c r="AC290" s="143">
        <v>0</v>
      </c>
      <c r="AD290" s="143">
        <v>0</v>
      </c>
      <c r="AE290" s="143">
        <v>0</v>
      </c>
      <c r="AF290" s="143">
        <v>0</v>
      </c>
      <c r="AG290" s="143">
        <v>0</v>
      </c>
      <c r="AH290" s="143">
        <v>0</v>
      </c>
      <c r="AI290" s="143">
        <v>0</v>
      </c>
      <c r="AJ290" s="143">
        <v>0</v>
      </c>
      <c r="AK290" s="143">
        <v>0</v>
      </c>
      <c r="AL290" s="143">
        <v>0</v>
      </c>
      <c r="AM290" s="143">
        <v>0</v>
      </c>
      <c r="AN290" s="143">
        <v>0</v>
      </c>
      <c r="AO290" s="143">
        <v>0</v>
      </c>
      <c r="AP290" s="143">
        <v>0</v>
      </c>
      <c r="AQ290" s="143">
        <v>0</v>
      </c>
      <c r="AR290" s="143">
        <v>0</v>
      </c>
      <c r="AS290" s="143">
        <v>0</v>
      </c>
      <c r="AT290" s="143">
        <v>0</v>
      </c>
      <c r="AU290" s="143">
        <v>0</v>
      </c>
      <c r="AV290" s="143">
        <v>0</v>
      </c>
      <c r="AW290" s="143">
        <v>0</v>
      </c>
      <c r="AX290" s="143">
        <v>0</v>
      </c>
      <c r="AY290" s="143">
        <v>0</v>
      </c>
      <c r="AZ290" s="143">
        <v>0</v>
      </c>
      <c r="BA290" s="143">
        <v>0</v>
      </c>
      <c r="BB290" s="143">
        <v>0</v>
      </c>
      <c r="BC290" s="143">
        <v>0</v>
      </c>
      <c r="BD290" s="143">
        <v>0</v>
      </c>
      <c r="BE290" s="143">
        <v>0</v>
      </c>
      <c r="BF290" s="143">
        <v>0</v>
      </c>
      <c r="BG290" s="143">
        <v>0</v>
      </c>
      <c r="BH290" s="143">
        <v>0</v>
      </c>
      <c r="BI290" s="143">
        <v>0</v>
      </c>
      <c r="BJ290" s="143">
        <v>0</v>
      </c>
      <c r="BK290" s="143">
        <v>0</v>
      </c>
      <c r="BL290" s="143">
        <v>0</v>
      </c>
      <c r="BM290" s="143">
        <v>0</v>
      </c>
      <c r="BN290" s="143">
        <v>0</v>
      </c>
      <c r="BO290" s="143">
        <v>0</v>
      </c>
      <c r="BU290" s="143" t="e">
        <v>#REF!</v>
      </c>
      <c r="BV290" s="143" t="e">
        <v>#REF!</v>
      </c>
      <c r="BW290" s="143" t="e">
        <v>#REF!</v>
      </c>
      <c r="BX290" s="143" t="e">
        <v>#REF!</v>
      </c>
      <c r="BZ290" s="143" t="e">
        <v>#REF!</v>
      </c>
      <c r="CA290" s="143" t="e">
        <v>#REF!</v>
      </c>
    </row>
    <row r="291" spans="12:79" hidden="1" x14ac:dyDescent="0.3">
      <c r="L291" s="143">
        <v>0</v>
      </c>
      <c r="M291" s="143">
        <v>0</v>
      </c>
      <c r="N291" s="143">
        <v>0</v>
      </c>
      <c r="O291" s="143">
        <v>0</v>
      </c>
      <c r="P291" s="143">
        <v>0</v>
      </c>
      <c r="Q291" s="143">
        <v>0</v>
      </c>
      <c r="R291" s="143">
        <v>0</v>
      </c>
      <c r="S291" s="143">
        <v>0</v>
      </c>
      <c r="T291" s="143">
        <v>0</v>
      </c>
      <c r="U291" s="143">
        <v>0</v>
      </c>
      <c r="V291" s="143">
        <v>0</v>
      </c>
      <c r="W291" s="143">
        <v>0</v>
      </c>
      <c r="X291" s="143">
        <v>0</v>
      </c>
      <c r="Y291" s="143">
        <v>0</v>
      </c>
      <c r="Z291" s="143">
        <v>0</v>
      </c>
      <c r="AA291" s="143">
        <v>0</v>
      </c>
      <c r="AB291" s="143">
        <v>0</v>
      </c>
      <c r="AC291" s="143">
        <v>0</v>
      </c>
      <c r="AD291" s="143">
        <v>0</v>
      </c>
      <c r="AE291" s="143">
        <v>0</v>
      </c>
      <c r="AF291" s="143">
        <v>0</v>
      </c>
      <c r="AG291" s="143">
        <v>0</v>
      </c>
      <c r="AH291" s="143">
        <v>0</v>
      </c>
      <c r="AI291" s="143">
        <v>0</v>
      </c>
      <c r="AJ291" s="143">
        <v>0</v>
      </c>
      <c r="AK291" s="143">
        <v>0</v>
      </c>
      <c r="AL291" s="143">
        <v>0</v>
      </c>
      <c r="AM291" s="143">
        <v>0</v>
      </c>
      <c r="AN291" s="143">
        <v>0</v>
      </c>
      <c r="AO291" s="143">
        <v>0</v>
      </c>
      <c r="AP291" s="143">
        <v>0</v>
      </c>
      <c r="AQ291" s="143">
        <v>0</v>
      </c>
      <c r="AR291" s="143">
        <v>0</v>
      </c>
      <c r="AS291" s="143">
        <v>0</v>
      </c>
      <c r="AT291" s="143">
        <v>0</v>
      </c>
      <c r="AU291" s="143">
        <v>0</v>
      </c>
      <c r="AV291" s="143">
        <v>0</v>
      </c>
      <c r="AW291" s="143">
        <v>0</v>
      </c>
      <c r="AX291" s="143">
        <v>0</v>
      </c>
      <c r="AY291" s="143">
        <v>0</v>
      </c>
      <c r="AZ291" s="143">
        <v>0</v>
      </c>
      <c r="BA291" s="143">
        <v>0</v>
      </c>
      <c r="BB291" s="143">
        <v>0</v>
      </c>
      <c r="BC291" s="143">
        <v>0</v>
      </c>
      <c r="BD291" s="143">
        <v>0</v>
      </c>
      <c r="BE291" s="143">
        <v>0</v>
      </c>
      <c r="BF291" s="143">
        <v>0</v>
      </c>
      <c r="BG291" s="143">
        <v>0</v>
      </c>
      <c r="BH291" s="143">
        <v>0</v>
      </c>
      <c r="BI291" s="143">
        <v>0</v>
      </c>
      <c r="BJ291" s="143">
        <v>0</v>
      </c>
      <c r="BK291" s="143">
        <v>0</v>
      </c>
      <c r="BL291" s="143">
        <v>0</v>
      </c>
      <c r="BM291" s="143">
        <v>0</v>
      </c>
      <c r="BN291" s="143">
        <v>0</v>
      </c>
      <c r="BO291" s="143">
        <v>0</v>
      </c>
      <c r="BU291" s="143" t="e">
        <v>#REF!</v>
      </c>
      <c r="BV291" s="143" t="e">
        <v>#REF!</v>
      </c>
      <c r="BW291" s="143" t="e">
        <v>#REF!</v>
      </c>
      <c r="BX291" s="143" t="e">
        <v>#REF!</v>
      </c>
      <c r="BZ291" s="143" t="e">
        <v>#REF!</v>
      </c>
      <c r="CA291" s="143" t="e">
        <v>#REF!</v>
      </c>
    </row>
    <row r="292" spans="12:79" hidden="1" x14ac:dyDescent="0.3">
      <c r="L292" s="143">
        <v>0</v>
      </c>
      <c r="M292" s="143">
        <v>0</v>
      </c>
      <c r="N292" s="143">
        <v>0</v>
      </c>
      <c r="O292" s="143">
        <v>0</v>
      </c>
      <c r="P292" s="143">
        <v>0</v>
      </c>
      <c r="Q292" s="143">
        <v>0</v>
      </c>
      <c r="R292" s="143">
        <v>0</v>
      </c>
      <c r="S292" s="143">
        <v>0</v>
      </c>
      <c r="T292" s="143">
        <v>0</v>
      </c>
      <c r="U292" s="143">
        <v>0</v>
      </c>
      <c r="V292" s="143">
        <v>0</v>
      </c>
      <c r="W292" s="143">
        <v>0</v>
      </c>
      <c r="X292" s="143">
        <v>0</v>
      </c>
      <c r="Y292" s="143">
        <v>0</v>
      </c>
      <c r="Z292" s="143">
        <v>0</v>
      </c>
      <c r="AA292" s="143">
        <v>0</v>
      </c>
      <c r="AB292" s="143">
        <v>0</v>
      </c>
      <c r="AC292" s="143">
        <v>0</v>
      </c>
      <c r="AD292" s="143">
        <v>0</v>
      </c>
      <c r="AE292" s="143">
        <v>0</v>
      </c>
      <c r="AF292" s="143">
        <v>0</v>
      </c>
      <c r="AG292" s="143">
        <v>0</v>
      </c>
      <c r="AH292" s="143">
        <v>0</v>
      </c>
      <c r="AI292" s="143">
        <v>0</v>
      </c>
      <c r="AJ292" s="143">
        <v>0</v>
      </c>
      <c r="AK292" s="143">
        <v>0</v>
      </c>
      <c r="AL292" s="143">
        <v>0</v>
      </c>
      <c r="AM292" s="143">
        <v>0</v>
      </c>
      <c r="AN292" s="143">
        <v>0</v>
      </c>
      <c r="AO292" s="143">
        <v>0</v>
      </c>
      <c r="AP292" s="143">
        <v>0</v>
      </c>
      <c r="AQ292" s="143">
        <v>0</v>
      </c>
      <c r="AR292" s="143">
        <v>0</v>
      </c>
      <c r="AS292" s="143">
        <v>0</v>
      </c>
      <c r="AT292" s="143">
        <v>0</v>
      </c>
      <c r="AU292" s="143">
        <v>0</v>
      </c>
      <c r="AV292" s="143">
        <v>0</v>
      </c>
      <c r="AW292" s="143">
        <v>0</v>
      </c>
      <c r="AX292" s="143">
        <v>0</v>
      </c>
      <c r="AY292" s="143">
        <v>0</v>
      </c>
      <c r="AZ292" s="143">
        <v>0</v>
      </c>
      <c r="BA292" s="143">
        <v>0</v>
      </c>
      <c r="BB292" s="143">
        <v>0</v>
      </c>
      <c r="BC292" s="143">
        <v>0</v>
      </c>
      <c r="BD292" s="143">
        <v>0</v>
      </c>
      <c r="BE292" s="143">
        <v>0</v>
      </c>
      <c r="BF292" s="143">
        <v>0</v>
      </c>
      <c r="BG292" s="143">
        <v>0</v>
      </c>
      <c r="BH292" s="143">
        <v>0</v>
      </c>
      <c r="BI292" s="143">
        <v>0</v>
      </c>
      <c r="BJ292" s="143">
        <v>0</v>
      </c>
      <c r="BK292" s="143">
        <v>0</v>
      </c>
      <c r="BL292" s="143">
        <v>0</v>
      </c>
      <c r="BM292" s="143">
        <v>0</v>
      </c>
      <c r="BN292" s="143">
        <v>0</v>
      </c>
      <c r="BO292" s="143">
        <v>0</v>
      </c>
      <c r="BU292" s="143" t="e">
        <v>#REF!</v>
      </c>
      <c r="BV292" s="143" t="e">
        <v>#REF!</v>
      </c>
      <c r="BW292" s="143" t="e">
        <v>#REF!</v>
      </c>
      <c r="BX292" s="143" t="e">
        <v>#REF!</v>
      </c>
      <c r="BZ292" s="143" t="e">
        <v>#REF!</v>
      </c>
      <c r="CA292" s="143" t="e">
        <v>#REF!</v>
      </c>
    </row>
    <row r="293" spans="12:79" hidden="1" x14ac:dyDescent="0.3">
      <c r="L293" s="143">
        <v>0</v>
      </c>
      <c r="M293" s="143">
        <v>0</v>
      </c>
      <c r="N293" s="143">
        <v>0</v>
      </c>
      <c r="O293" s="143">
        <v>0</v>
      </c>
      <c r="P293" s="143">
        <v>0</v>
      </c>
      <c r="Q293" s="143">
        <v>0</v>
      </c>
      <c r="R293" s="143">
        <v>0</v>
      </c>
      <c r="S293" s="143">
        <v>0</v>
      </c>
      <c r="T293" s="143">
        <v>0</v>
      </c>
      <c r="U293" s="143">
        <v>0</v>
      </c>
      <c r="V293" s="143">
        <v>0</v>
      </c>
      <c r="W293" s="143">
        <v>0</v>
      </c>
      <c r="X293" s="143">
        <v>0</v>
      </c>
      <c r="Y293" s="143">
        <v>0</v>
      </c>
      <c r="Z293" s="143">
        <v>0</v>
      </c>
      <c r="AA293" s="143">
        <v>0</v>
      </c>
      <c r="AB293" s="143">
        <v>0</v>
      </c>
      <c r="AC293" s="143">
        <v>0</v>
      </c>
      <c r="AD293" s="143">
        <v>0</v>
      </c>
      <c r="AE293" s="143">
        <v>0</v>
      </c>
      <c r="AF293" s="143">
        <v>0</v>
      </c>
      <c r="AG293" s="143">
        <v>0</v>
      </c>
      <c r="AH293" s="143">
        <v>0</v>
      </c>
      <c r="AI293" s="143">
        <v>0</v>
      </c>
      <c r="AJ293" s="143">
        <v>0</v>
      </c>
      <c r="AK293" s="143">
        <v>0</v>
      </c>
      <c r="AL293" s="143">
        <v>0</v>
      </c>
      <c r="AM293" s="143">
        <v>0</v>
      </c>
      <c r="AN293" s="143">
        <v>0</v>
      </c>
      <c r="AO293" s="143">
        <v>0</v>
      </c>
      <c r="AP293" s="143">
        <v>0</v>
      </c>
      <c r="AQ293" s="143">
        <v>0</v>
      </c>
      <c r="AR293" s="143">
        <v>0</v>
      </c>
      <c r="AS293" s="143">
        <v>0</v>
      </c>
      <c r="AT293" s="143">
        <v>0</v>
      </c>
      <c r="AU293" s="143">
        <v>0</v>
      </c>
      <c r="AV293" s="143">
        <v>0</v>
      </c>
      <c r="AW293" s="143">
        <v>0</v>
      </c>
      <c r="AX293" s="143">
        <v>0</v>
      </c>
      <c r="AY293" s="143">
        <v>0</v>
      </c>
      <c r="AZ293" s="143">
        <v>0</v>
      </c>
      <c r="BA293" s="143">
        <v>0</v>
      </c>
      <c r="BB293" s="143">
        <v>0</v>
      </c>
      <c r="BC293" s="143">
        <v>0</v>
      </c>
      <c r="BD293" s="143">
        <v>0</v>
      </c>
      <c r="BE293" s="143">
        <v>0</v>
      </c>
      <c r="BF293" s="143">
        <v>0</v>
      </c>
      <c r="BG293" s="143">
        <v>0</v>
      </c>
      <c r="BH293" s="143">
        <v>0</v>
      </c>
      <c r="BI293" s="143">
        <v>0</v>
      </c>
      <c r="BJ293" s="143">
        <v>0</v>
      </c>
      <c r="BK293" s="143">
        <v>0</v>
      </c>
      <c r="BL293" s="143">
        <v>0</v>
      </c>
      <c r="BM293" s="143">
        <v>0</v>
      </c>
      <c r="BN293" s="143">
        <v>0</v>
      </c>
      <c r="BO293" s="143">
        <v>0</v>
      </c>
      <c r="BU293" s="143" t="e">
        <v>#REF!</v>
      </c>
      <c r="BV293" s="143" t="e">
        <v>#REF!</v>
      </c>
      <c r="BW293" s="143" t="e">
        <v>#REF!</v>
      </c>
      <c r="BX293" s="143" t="e">
        <v>#REF!</v>
      </c>
      <c r="BZ293" s="143" t="e">
        <v>#REF!</v>
      </c>
      <c r="CA293" s="143" t="e">
        <v>#REF!</v>
      </c>
    </row>
    <row r="294" spans="12:79" hidden="1" x14ac:dyDescent="0.3">
      <c r="L294" s="143">
        <v>0</v>
      </c>
      <c r="M294" s="143">
        <v>0</v>
      </c>
      <c r="N294" s="143">
        <v>0</v>
      </c>
      <c r="O294" s="143">
        <v>0</v>
      </c>
      <c r="P294" s="143">
        <v>0</v>
      </c>
      <c r="Q294" s="143">
        <v>0</v>
      </c>
      <c r="R294" s="143">
        <v>0</v>
      </c>
      <c r="S294" s="143">
        <v>0</v>
      </c>
      <c r="T294" s="143">
        <v>0</v>
      </c>
      <c r="U294" s="143">
        <v>0</v>
      </c>
      <c r="V294" s="143">
        <v>0</v>
      </c>
      <c r="W294" s="143">
        <v>0</v>
      </c>
      <c r="X294" s="143">
        <v>0</v>
      </c>
      <c r="Y294" s="143">
        <v>0</v>
      </c>
      <c r="Z294" s="143">
        <v>0</v>
      </c>
      <c r="AA294" s="143">
        <v>0</v>
      </c>
      <c r="AB294" s="143">
        <v>0</v>
      </c>
      <c r="AC294" s="143">
        <v>0</v>
      </c>
      <c r="AD294" s="143">
        <v>0</v>
      </c>
      <c r="AE294" s="143">
        <v>0</v>
      </c>
      <c r="AF294" s="143">
        <v>0</v>
      </c>
      <c r="AG294" s="143">
        <v>0</v>
      </c>
      <c r="AH294" s="143">
        <v>0</v>
      </c>
      <c r="AI294" s="143">
        <v>0</v>
      </c>
      <c r="AJ294" s="143">
        <v>0</v>
      </c>
      <c r="AK294" s="143">
        <v>0</v>
      </c>
      <c r="AL294" s="143">
        <v>0</v>
      </c>
      <c r="AM294" s="143">
        <v>0</v>
      </c>
      <c r="AN294" s="143">
        <v>0</v>
      </c>
      <c r="AO294" s="143">
        <v>0</v>
      </c>
      <c r="AP294" s="143">
        <v>0</v>
      </c>
      <c r="AQ294" s="143">
        <v>0</v>
      </c>
      <c r="AR294" s="143">
        <v>0</v>
      </c>
      <c r="AS294" s="143">
        <v>0</v>
      </c>
      <c r="AT294" s="143">
        <v>0</v>
      </c>
      <c r="AU294" s="143">
        <v>0</v>
      </c>
      <c r="AV294" s="143">
        <v>0</v>
      </c>
      <c r="AW294" s="143">
        <v>0</v>
      </c>
      <c r="AX294" s="143">
        <v>0</v>
      </c>
      <c r="AY294" s="143">
        <v>0</v>
      </c>
      <c r="AZ294" s="143">
        <v>0</v>
      </c>
      <c r="BA294" s="143">
        <v>0</v>
      </c>
      <c r="BB294" s="143">
        <v>0</v>
      </c>
      <c r="BC294" s="143">
        <v>0</v>
      </c>
      <c r="BD294" s="143">
        <v>0</v>
      </c>
      <c r="BE294" s="143">
        <v>0</v>
      </c>
      <c r="BF294" s="143">
        <v>0</v>
      </c>
      <c r="BG294" s="143">
        <v>0</v>
      </c>
      <c r="BH294" s="143">
        <v>0</v>
      </c>
      <c r="BI294" s="143">
        <v>0</v>
      </c>
      <c r="BJ294" s="143">
        <v>0</v>
      </c>
      <c r="BK294" s="143">
        <v>0</v>
      </c>
      <c r="BL294" s="143">
        <v>0</v>
      </c>
      <c r="BM294" s="143">
        <v>0</v>
      </c>
      <c r="BN294" s="143">
        <v>0</v>
      </c>
      <c r="BO294" s="143">
        <v>0</v>
      </c>
      <c r="BU294" s="143" t="e">
        <v>#REF!</v>
      </c>
      <c r="BV294" s="143" t="e">
        <v>#REF!</v>
      </c>
      <c r="BW294" s="143" t="e">
        <v>#REF!</v>
      </c>
      <c r="BX294" s="143" t="e">
        <v>#REF!</v>
      </c>
      <c r="BZ294" s="143" t="e">
        <v>#REF!</v>
      </c>
      <c r="CA294" s="143" t="e">
        <v>#REF!</v>
      </c>
    </row>
    <row r="295" spans="12:79" hidden="1" x14ac:dyDescent="0.3">
      <c r="L295" s="143">
        <v>0</v>
      </c>
      <c r="M295" s="143">
        <v>0</v>
      </c>
      <c r="N295" s="143">
        <v>0</v>
      </c>
      <c r="O295" s="143">
        <v>0</v>
      </c>
      <c r="P295" s="143">
        <v>0</v>
      </c>
      <c r="Q295" s="143">
        <v>0</v>
      </c>
      <c r="R295" s="143">
        <v>0</v>
      </c>
      <c r="S295" s="143">
        <v>0</v>
      </c>
      <c r="T295" s="143">
        <v>0</v>
      </c>
      <c r="U295" s="143">
        <v>0</v>
      </c>
      <c r="V295" s="143">
        <v>0</v>
      </c>
      <c r="W295" s="143">
        <v>0</v>
      </c>
      <c r="X295" s="143">
        <v>0</v>
      </c>
      <c r="Y295" s="143">
        <v>0</v>
      </c>
      <c r="Z295" s="143">
        <v>0</v>
      </c>
      <c r="AA295" s="143">
        <v>0</v>
      </c>
      <c r="AB295" s="143">
        <v>0</v>
      </c>
      <c r="AC295" s="143">
        <v>0</v>
      </c>
      <c r="AD295" s="143">
        <v>0</v>
      </c>
      <c r="AE295" s="143">
        <v>0</v>
      </c>
      <c r="AF295" s="143">
        <v>0</v>
      </c>
      <c r="AG295" s="143">
        <v>0</v>
      </c>
      <c r="AH295" s="143">
        <v>0</v>
      </c>
      <c r="AI295" s="143">
        <v>0</v>
      </c>
      <c r="AJ295" s="143">
        <v>0</v>
      </c>
      <c r="AK295" s="143">
        <v>0</v>
      </c>
      <c r="AL295" s="143">
        <v>0</v>
      </c>
      <c r="AM295" s="143">
        <v>0</v>
      </c>
      <c r="AN295" s="143">
        <v>0</v>
      </c>
      <c r="AO295" s="143">
        <v>0</v>
      </c>
      <c r="AP295" s="143">
        <v>0</v>
      </c>
      <c r="AQ295" s="143">
        <v>0</v>
      </c>
      <c r="AR295" s="143">
        <v>0</v>
      </c>
      <c r="AS295" s="143">
        <v>0</v>
      </c>
      <c r="AT295" s="143">
        <v>0</v>
      </c>
      <c r="AU295" s="143">
        <v>0</v>
      </c>
      <c r="AV295" s="143">
        <v>0</v>
      </c>
      <c r="AW295" s="143">
        <v>0</v>
      </c>
      <c r="AX295" s="143">
        <v>0</v>
      </c>
      <c r="AY295" s="143">
        <v>0</v>
      </c>
      <c r="AZ295" s="143">
        <v>0</v>
      </c>
      <c r="BA295" s="143">
        <v>0</v>
      </c>
      <c r="BB295" s="143">
        <v>0</v>
      </c>
      <c r="BC295" s="143">
        <v>0</v>
      </c>
      <c r="BD295" s="143">
        <v>0</v>
      </c>
      <c r="BE295" s="143">
        <v>0</v>
      </c>
      <c r="BF295" s="143">
        <v>0</v>
      </c>
      <c r="BG295" s="143">
        <v>0</v>
      </c>
      <c r="BH295" s="143">
        <v>0</v>
      </c>
      <c r="BI295" s="143">
        <v>0</v>
      </c>
      <c r="BJ295" s="143">
        <v>0</v>
      </c>
      <c r="BK295" s="143">
        <v>0</v>
      </c>
      <c r="BL295" s="143">
        <v>0</v>
      </c>
      <c r="BM295" s="143">
        <v>0</v>
      </c>
      <c r="BN295" s="143">
        <v>0</v>
      </c>
      <c r="BO295" s="143">
        <v>0</v>
      </c>
      <c r="BU295" s="143" t="e">
        <v>#REF!</v>
      </c>
      <c r="BV295" s="143" t="e">
        <v>#REF!</v>
      </c>
      <c r="BW295" s="143" t="e">
        <v>#REF!</v>
      </c>
      <c r="BX295" s="143" t="e">
        <v>#REF!</v>
      </c>
      <c r="BZ295" s="143" t="e">
        <v>#REF!</v>
      </c>
      <c r="CA295" s="143" t="e">
        <v>#REF!</v>
      </c>
    </row>
    <row r="296" spans="12:79" hidden="1" x14ac:dyDescent="0.3">
      <c r="L296" s="143">
        <v>0</v>
      </c>
      <c r="M296" s="143">
        <v>0</v>
      </c>
      <c r="N296" s="143">
        <v>0</v>
      </c>
      <c r="O296" s="143">
        <v>0</v>
      </c>
      <c r="P296" s="143">
        <v>0</v>
      </c>
      <c r="Q296" s="143">
        <v>0</v>
      </c>
      <c r="R296" s="143">
        <v>0</v>
      </c>
      <c r="S296" s="143">
        <v>0</v>
      </c>
      <c r="T296" s="143">
        <v>0</v>
      </c>
      <c r="U296" s="143">
        <v>0</v>
      </c>
      <c r="V296" s="143">
        <v>0</v>
      </c>
      <c r="W296" s="143">
        <v>0</v>
      </c>
      <c r="X296" s="143">
        <v>0</v>
      </c>
      <c r="Y296" s="143">
        <v>0</v>
      </c>
      <c r="Z296" s="143">
        <v>0</v>
      </c>
      <c r="AA296" s="143">
        <v>0</v>
      </c>
      <c r="AB296" s="143">
        <v>0</v>
      </c>
      <c r="AC296" s="143">
        <v>0</v>
      </c>
      <c r="AD296" s="143">
        <v>0</v>
      </c>
      <c r="AE296" s="143">
        <v>0</v>
      </c>
      <c r="AF296" s="143">
        <v>0</v>
      </c>
      <c r="AG296" s="143">
        <v>0</v>
      </c>
      <c r="AH296" s="143">
        <v>0</v>
      </c>
      <c r="AI296" s="143">
        <v>0</v>
      </c>
      <c r="AJ296" s="143">
        <v>0</v>
      </c>
      <c r="AK296" s="143">
        <v>0</v>
      </c>
      <c r="AL296" s="143">
        <v>0</v>
      </c>
      <c r="AM296" s="143">
        <v>0</v>
      </c>
      <c r="AN296" s="143">
        <v>0</v>
      </c>
      <c r="AO296" s="143">
        <v>0</v>
      </c>
      <c r="AP296" s="143">
        <v>0</v>
      </c>
      <c r="AQ296" s="143">
        <v>0</v>
      </c>
      <c r="AR296" s="143">
        <v>0</v>
      </c>
      <c r="AS296" s="143">
        <v>0</v>
      </c>
      <c r="AT296" s="143">
        <v>0</v>
      </c>
      <c r="AU296" s="143">
        <v>0</v>
      </c>
      <c r="AV296" s="143">
        <v>0</v>
      </c>
      <c r="AW296" s="143">
        <v>0</v>
      </c>
      <c r="AX296" s="143">
        <v>0</v>
      </c>
      <c r="AY296" s="143">
        <v>0</v>
      </c>
      <c r="AZ296" s="143">
        <v>0</v>
      </c>
      <c r="BA296" s="143">
        <v>0</v>
      </c>
      <c r="BB296" s="143">
        <v>0</v>
      </c>
      <c r="BC296" s="143">
        <v>0</v>
      </c>
      <c r="BD296" s="143">
        <v>0</v>
      </c>
      <c r="BE296" s="143">
        <v>0</v>
      </c>
      <c r="BF296" s="143">
        <v>0</v>
      </c>
      <c r="BG296" s="143">
        <v>0</v>
      </c>
      <c r="BH296" s="143">
        <v>0</v>
      </c>
      <c r="BI296" s="143">
        <v>0</v>
      </c>
      <c r="BJ296" s="143">
        <v>0</v>
      </c>
      <c r="BK296" s="143">
        <v>0</v>
      </c>
      <c r="BL296" s="143">
        <v>0</v>
      </c>
      <c r="BM296" s="143">
        <v>0</v>
      </c>
      <c r="BN296" s="143">
        <v>0</v>
      </c>
      <c r="BO296" s="143">
        <v>0</v>
      </c>
      <c r="BU296" s="143" t="e">
        <v>#REF!</v>
      </c>
      <c r="BV296" s="143" t="e">
        <v>#REF!</v>
      </c>
      <c r="BW296" s="143" t="e">
        <v>#REF!</v>
      </c>
      <c r="BX296" s="143" t="e">
        <v>#REF!</v>
      </c>
      <c r="BZ296" s="143" t="e">
        <v>#REF!</v>
      </c>
      <c r="CA296" s="143" t="e">
        <v>#REF!</v>
      </c>
    </row>
    <row r="297" spans="12:79" hidden="1" x14ac:dyDescent="0.3">
      <c r="L297" s="143">
        <v>0</v>
      </c>
      <c r="M297" s="143">
        <v>0</v>
      </c>
      <c r="N297" s="143">
        <v>0</v>
      </c>
      <c r="O297" s="143">
        <v>0</v>
      </c>
      <c r="P297" s="143">
        <v>0</v>
      </c>
      <c r="Q297" s="143">
        <v>0</v>
      </c>
      <c r="R297" s="143">
        <v>0</v>
      </c>
      <c r="S297" s="143">
        <v>0</v>
      </c>
      <c r="T297" s="143">
        <v>0</v>
      </c>
      <c r="U297" s="143">
        <v>0</v>
      </c>
      <c r="V297" s="143">
        <v>0</v>
      </c>
      <c r="W297" s="143">
        <v>0</v>
      </c>
      <c r="X297" s="143">
        <v>0</v>
      </c>
      <c r="Y297" s="143">
        <v>0</v>
      </c>
      <c r="Z297" s="143">
        <v>0</v>
      </c>
      <c r="AA297" s="143">
        <v>0</v>
      </c>
      <c r="AB297" s="143">
        <v>0</v>
      </c>
      <c r="AC297" s="143">
        <v>0</v>
      </c>
      <c r="AD297" s="143">
        <v>0</v>
      </c>
      <c r="AE297" s="143">
        <v>0</v>
      </c>
      <c r="AF297" s="143">
        <v>0</v>
      </c>
      <c r="AG297" s="143">
        <v>0</v>
      </c>
      <c r="AH297" s="143">
        <v>0</v>
      </c>
      <c r="AI297" s="143">
        <v>0</v>
      </c>
      <c r="AJ297" s="143">
        <v>0</v>
      </c>
      <c r="AK297" s="143">
        <v>0</v>
      </c>
      <c r="AL297" s="143">
        <v>0</v>
      </c>
      <c r="AM297" s="143">
        <v>0</v>
      </c>
      <c r="AN297" s="143">
        <v>0</v>
      </c>
      <c r="AO297" s="143">
        <v>0</v>
      </c>
      <c r="AP297" s="143">
        <v>0</v>
      </c>
      <c r="AQ297" s="143">
        <v>0</v>
      </c>
      <c r="AR297" s="143">
        <v>0</v>
      </c>
      <c r="AS297" s="143">
        <v>0</v>
      </c>
      <c r="AT297" s="143">
        <v>0</v>
      </c>
      <c r="AU297" s="143">
        <v>0</v>
      </c>
      <c r="AV297" s="143">
        <v>0</v>
      </c>
      <c r="AW297" s="143">
        <v>0</v>
      </c>
      <c r="AX297" s="143">
        <v>0</v>
      </c>
      <c r="AY297" s="143">
        <v>0</v>
      </c>
      <c r="AZ297" s="143">
        <v>0</v>
      </c>
      <c r="BA297" s="143">
        <v>0</v>
      </c>
      <c r="BB297" s="143">
        <v>0</v>
      </c>
      <c r="BC297" s="143">
        <v>0</v>
      </c>
      <c r="BD297" s="143">
        <v>0</v>
      </c>
      <c r="BE297" s="143">
        <v>0</v>
      </c>
      <c r="BF297" s="143">
        <v>0</v>
      </c>
      <c r="BG297" s="143">
        <v>0</v>
      </c>
      <c r="BH297" s="143">
        <v>0</v>
      </c>
      <c r="BI297" s="143">
        <v>0</v>
      </c>
      <c r="BJ297" s="143">
        <v>0</v>
      </c>
      <c r="BK297" s="143">
        <v>0</v>
      </c>
      <c r="BL297" s="143">
        <v>0</v>
      </c>
      <c r="BM297" s="143">
        <v>0</v>
      </c>
      <c r="BN297" s="143">
        <v>0</v>
      </c>
      <c r="BO297" s="143">
        <v>0</v>
      </c>
      <c r="BU297" s="143">
        <v>0</v>
      </c>
      <c r="BV297" s="143">
        <v>0</v>
      </c>
      <c r="BW297" s="143">
        <v>0</v>
      </c>
      <c r="BX297" s="143">
        <v>0</v>
      </c>
      <c r="BZ297" s="143">
        <v>0</v>
      </c>
      <c r="CA297" s="143" t="e">
        <v>#REF!</v>
      </c>
    </row>
    <row r="298" spans="12:79" hidden="1" x14ac:dyDescent="0.3">
      <c r="L298" s="143" t="e">
        <v>#REF!</v>
      </c>
      <c r="M298" s="143" t="e">
        <v>#REF!</v>
      </c>
      <c r="N298" s="143" t="e">
        <v>#REF!</v>
      </c>
      <c r="O298" s="143" t="e">
        <v>#REF!</v>
      </c>
      <c r="P298" s="143" t="e">
        <v>#REF!</v>
      </c>
      <c r="Q298" s="143" t="e">
        <v>#REF!</v>
      </c>
      <c r="R298" s="143" t="e">
        <v>#REF!</v>
      </c>
      <c r="S298" s="143" t="e">
        <v>#REF!</v>
      </c>
      <c r="T298" s="143" t="e">
        <v>#REF!</v>
      </c>
      <c r="U298" s="143" t="e">
        <v>#REF!</v>
      </c>
      <c r="V298" s="143" t="e">
        <v>#REF!</v>
      </c>
      <c r="W298" s="143" t="e">
        <v>#REF!</v>
      </c>
      <c r="X298" s="143" t="e">
        <v>#REF!</v>
      </c>
      <c r="Y298" s="143" t="e">
        <v>#REF!</v>
      </c>
      <c r="Z298" s="143" t="e">
        <v>#REF!</v>
      </c>
      <c r="AA298" s="143" t="e">
        <v>#REF!</v>
      </c>
      <c r="AB298" s="143" t="e">
        <v>#REF!</v>
      </c>
      <c r="AC298" s="143" t="e">
        <v>#REF!</v>
      </c>
      <c r="AD298" s="143" t="e">
        <v>#REF!</v>
      </c>
      <c r="AE298" s="143" t="e">
        <v>#REF!</v>
      </c>
      <c r="AF298" s="143" t="e">
        <v>#REF!</v>
      </c>
      <c r="AG298" s="143" t="e">
        <v>#REF!</v>
      </c>
      <c r="AH298" s="143" t="e">
        <v>#REF!</v>
      </c>
      <c r="AI298" s="143" t="e">
        <v>#REF!</v>
      </c>
      <c r="AJ298" s="143" t="e">
        <v>#REF!</v>
      </c>
      <c r="AK298" s="143" t="e">
        <v>#REF!</v>
      </c>
      <c r="AL298" s="143" t="e">
        <v>#REF!</v>
      </c>
      <c r="AM298" s="143" t="e">
        <v>#REF!</v>
      </c>
      <c r="AN298" s="143" t="e">
        <v>#REF!</v>
      </c>
      <c r="AO298" s="143" t="e">
        <v>#REF!</v>
      </c>
      <c r="AP298" s="143" t="e">
        <v>#REF!</v>
      </c>
      <c r="AQ298" s="143" t="e">
        <v>#REF!</v>
      </c>
      <c r="AR298" s="143" t="e">
        <v>#REF!</v>
      </c>
      <c r="AS298" s="143" t="e">
        <v>#REF!</v>
      </c>
      <c r="AT298" s="143" t="e">
        <v>#REF!</v>
      </c>
      <c r="AU298" s="143" t="e">
        <v>#REF!</v>
      </c>
      <c r="AV298" s="143" t="e">
        <v>#REF!</v>
      </c>
      <c r="AW298" s="143" t="e">
        <v>#REF!</v>
      </c>
      <c r="AX298" s="143" t="e">
        <v>#REF!</v>
      </c>
      <c r="AY298" s="143" t="e">
        <v>#REF!</v>
      </c>
      <c r="AZ298" s="143" t="e">
        <v>#REF!</v>
      </c>
      <c r="BA298" s="143" t="e">
        <v>#REF!</v>
      </c>
      <c r="BB298" s="143" t="e">
        <v>#REF!</v>
      </c>
      <c r="BC298" s="143" t="e">
        <v>#REF!</v>
      </c>
      <c r="BD298" s="143" t="e">
        <v>#REF!</v>
      </c>
      <c r="BE298" s="143" t="e">
        <v>#REF!</v>
      </c>
      <c r="BF298" s="143" t="e">
        <v>#REF!</v>
      </c>
      <c r="BG298" s="143" t="e">
        <v>#REF!</v>
      </c>
      <c r="BH298" s="143" t="e">
        <v>#REF!</v>
      </c>
      <c r="BI298" s="143" t="e">
        <v>#REF!</v>
      </c>
      <c r="BJ298" s="143" t="e">
        <v>#REF!</v>
      </c>
      <c r="BK298" s="143" t="e">
        <v>#REF!</v>
      </c>
      <c r="BL298" s="143" t="e">
        <v>#REF!</v>
      </c>
      <c r="BM298" s="143" t="e">
        <v>#REF!</v>
      </c>
      <c r="BN298" s="143" t="e">
        <v>#REF!</v>
      </c>
      <c r="BO298" s="143" t="e">
        <v>#REF!</v>
      </c>
      <c r="BU298" s="143">
        <v>0</v>
      </c>
      <c r="BV298" s="143">
        <v>0</v>
      </c>
      <c r="BW298" s="143">
        <v>0</v>
      </c>
      <c r="BX298" s="143">
        <v>0</v>
      </c>
      <c r="BZ298" s="143">
        <v>0</v>
      </c>
      <c r="CA298" s="143" t="e">
        <v>#REF!</v>
      </c>
    </row>
    <row r="299" spans="12:79" hidden="1" x14ac:dyDescent="0.3">
      <c r="L299" s="143" t="e">
        <v>#REF!</v>
      </c>
      <c r="M299" s="143" t="e">
        <v>#REF!</v>
      </c>
      <c r="N299" s="143" t="e">
        <v>#REF!</v>
      </c>
      <c r="O299" s="143" t="e">
        <v>#REF!</v>
      </c>
      <c r="P299" s="143" t="e">
        <v>#REF!</v>
      </c>
      <c r="Q299" s="143" t="e">
        <v>#REF!</v>
      </c>
      <c r="R299" s="143" t="e">
        <v>#REF!</v>
      </c>
      <c r="S299" s="143" t="e">
        <v>#REF!</v>
      </c>
      <c r="T299" s="143" t="e">
        <v>#REF!</v>
      </c>
      <c r="U299" s="143" t="e">
        <v>#REF!</v>
      </c>
      <c r="V299" s="143" t="e">
        <v>#REF!</v>
      </c>
      <c r="W299" s="143" t="e">
        <v>#REF!</v>
      </c>
      <c r="X299" s="143" t="e">
        <v>#REF!</v>
      </c>
      <c r="Y299" s="143" t="e">
        <v>#REF!</v>
      </c>
      <c r="Z299" s="143" t="e">
        <v>#REF!</v>
      </c>
      <c r="AA299" s="143" t="e">
        <v>#REF!</v>
      </c>
      <c r="AB299" s="143" t="e">
        <v>#REF!</v>
      </c>
      <c r="AC299" s="143" t="e">
        <v>#REF!</v>
      </c>
      <c r="AD299" s="143" t="e">
        <v>#REF!</v>
      </c>
      <c r="AE299" s="143" t="e">
        <v>#REF!</v>
      </c>
      <c r="AF299" s="143" t="e">
        <v>#REF!</v>
      </c>
      <c r="AG299" s="143" t="e">
        <v>#REF!</v>
      </c>
      <c r="AH299" s="143" t="e">
        <v>#REF!</v>
      </c>
      <c r="AI299" s="143" t="e">
        <v>#REF!</v>
      </c>
      <c r="AJ299" s="143" t="e">
        <v>#REF!</v>
      </c>
      <c r="AK299" s="143" t="e">
        <v>#REF!</v>
      </c>
      <c r="AL299" s="143" t="e">
        <v>#REF!</v>
      </c>
      <c r="AM299" s="143" t="e">
        <v>#REF!</v>
      </c>
      <c r="AN299" s="143" t="e">
        <v>#REF!</v>
      </c>
      <c r="AO299" s="143" t="e">
        <v>#REF!</v>
      </c>
      <c r="AP299" s="143" t="e">
        <v>#REF!</v>
      </c>
      <c r="AQ299" s="143" t="e">
        <v>#REF!</v>
      </c>
      <c r="AR299" s="143" t="e">
        <v>#REF!</v>
      </c>
      <c r="AS299" s="143" t="e">
        <v>#REF!</v>
      </c>
      <c r="AT299" s="143" t="e">
        <v>#REF!</v>
      </c>
      <c r="AU299" s="143" t="e">
        <v>#REF!</v>
      </c>
      <c r="AV299" s="143" t="e">
        <v>#REF!</v>
      </c>
      <c r="AW299" s="143" t="e">
        <v>#REF!</v>
      </c>
      <c r="AX299" s="143" t="e">
        <v>#REF!</v>
      </c>
      <c r="AY299" s="143" t="e">
        <v>#REF!</v>
      </c>
      <c r="AZ299" s="143" t="e">
        <v>#REF!</v>
      </c>
      <c r="BA299" s="143" t="e">
        <v>#REF!</v>
      </c>
      <c r="BB299" s="143" t="e">
        <v>#REF!</v>
      </c>
      <c r="BC299" s="143" t="e">
        <v>#REF!</v>
      </c>
      <c r="BD299" s="143" t="e">
        <v>#REF!</v>
      </c>
      <c r="BE299" s="143" t="e">
        <v>#REF!</v>
      </c>
      <c r="BF299" s="143" t="e">
        <v>#REF!</v>
      </c>
      <c r="BG299" s="143" t="e">
        <v>#REF!</v>
      </c>
      <c r="BH299" s="143" t="e">
        <v>#REF!</v>
      </c>
      <c r="BI299" s="143" t="e">
        <v>#REF!</v>
      </c>
      <c r="BJ299" s="143" t="e">
        <v>#REF!</v>
      </c>
      <c r="BK299" s="143" t="e">
        <v>#REF!</v>
      </c>
      <c r="BL299" s="143" t="e">
        <v>#REF!</v>
      </c>
      <c r="BM299" s="143" t="e">
        <v>#REF!</v>
      </c>
      <c r="BN299" s="143" t="e">
        <v>#REF!</v>
      </c>
      <c r="BO299" s="143" t="e">
        <v>#REF!</v>
      </c>
      <c r="BU299" s="143">
        <v>0</v>
      </c>
      <c r="BV299" s="143">
        <v>0</v>
      </c>
      <c r="BW299" s="143">
        <v>0</v>
      </c>
      <c r="BX299" s="143">
        <v>0</v>
      </c>
      <c r="BZ299" s="143">
        <v>0</v>
      </c>
      <c r="CA299" s="143" t="e">
        <v>#REF!</v>
      </c>
    </row>
    <row r="300" spans="12:79" hidden="1" x14ac:dyDescent="0.3">
      <c r="L300" s="143" t="e">
        <v>#REF!</v>
      </c>
      <c r="M300" s="143" t="e">
        <v>#REF!</v>
      </c>
      <c r="N300" s="143" t="e">
        <v>#REF!</v>
      </c>
      <c r="O300" s="143" t="e">
        <v>#REF!</v>
      </c>
      <c r="P300" s="143" t="e">
        <v>#REF!</v>
      </c>
      <c r="Q300" s="143" t="e">
        <v>#REF!</v>
      </c>
      <c r="R300" s="143" t="e">
        <v>#REF!</v>
      </c>
      <c r="S300" s="143" t="e">
        <v>#REF!</v>
      </c>
      <c r="T300" s="143" t="e">
        <v>#REF!</v>
      </c>
      <c r="U300" s="143" t="e">
        <v>#REF!</v>
      </c>
      <c r="V300" s="143" t="e">
        <v>#REF!</v>
      </c>
      <c r="W300" s="143" t="e">
        <v>#REF!</v>
      </c>
      <c r="X300" s="143" t="e">
        <v>#REF!</v>
      </c>
      <c r="Y300" s="143" t="e">
        <v>#REF!</v>
      </c>
      <c r="Z300" s="143" t="e">
        <v>#REF!</v>
      </c>
      <c r="AA300" s="143" t="e">
        <v>#REF!</v>
      </c>
      <c r="AB300" s="143" t="e">
        <v>#REF!</v>
      </c>
      <c r="AC300" s="143" t="e">
        <v>#REF!</v>
      </c>
      <c r="AD300" s="143" t="e">
        <v>#REF!</v>
      </c>
      <c r="AE300" s="143" t="e">
        <v>#REF!</v>
      </c>
      <c r="AF300" s="143" t="e">
        <v>#REF!</v>
      </c>
      <c r="AG300" s="143" t="e">
        <v>#REF!</v>
      </c>
      <c r="AH300" s="143" t="e">
        <v>#REF!</v>
      </c>
      <c r="AI300" s="143" t="e">
        <v>#REF!</v>
      </c>
      <c r="AJ300" s="143" t="e">
        <v>#REF!</v>
      </c>
      <c r="AK300" s="143" t="e">
        <v>#REF!</v>
      </c>
      <c r="AL300" s="143" t="e">
        <v>#REF!</v>
      </c>
      <c r="AM300" s="143" t="e">
        <v>#REF!</v>
      </c>
      <c r="AN300" s="143" t="e">
        <v>#REF!</v>
      </c>
      <c r="AO300" s="143" t="e">
        <v>#REF!</v>
      </c>
      <c r="AP300" s="143" t="e">
        <v>#REF!</v>
      </c>
      <c r="AQ300" s="143" t="e">
        <v>#REF!</v>
      </c>
      <c r="AR300" s="143" t="e">
        <v>#REF!</v>
      </c>
      <c r="AS300" s="143" t="e">
        <v>#REF!</v>
      </c>
      <c r="AT300" s="143" t="e">
        <v>#REF!</v>
      </c>
      <c r="AU300" s="143" t="e">
        <v>#REF!</v>
      </c>
      <c r="AV300" s="143" t="e">
        <v>#REF!</v>
      </c>
      <c r="AW300" s="143" t="e">
        <v>#REF!</v>
      </c>
      <c r="AX300" s="143" t="e">
        <v>#REF!</v>
      </c>
      <c r="AY300" s="143" t="e">
        <v>#REF!</v>
      </c>
      <c r="AZ300" s="143" t="e">
        <v>#REF!</v>
      </c>
      <c r="BA300" s="143" t="e">
        <v>#REF!</v>
      </c>
      <c r="BB300" s="143" t="e">
        <v>#REF!</v>
      </c>
      <c r="BC300" s="143" t="e">
        <v>#REF!</v>
      </c>
      <c r="BD300" s="143" t="e">
        <v>#REF!</v>
      </c>
      <c r="BE300" s="143" t="e">
        <v>#REF!</v>
      </c>
      <c r="BF300" s="143" t="e">
        <v>#REF!</v>
      </c>
      <c r="BG300" s="143" t="e">
        <v>#REF!</v>
      </c>
      <c r="BH300" s="143" t="e">
        <v>#REF!</v>
      </c>
      <c r="BI300" s="143" t="e">
        <v>#REF!</v>
      </c>
      <c r="BJ300" s="143" t="e">
        <v>#REF!</v>
      </c>
      <c r="BK300" s="143" t="e">
        <v>#REF!</v>
      </c>
      <c r="BL300" s="143" t="e">
        <v>#REF!</v>
      </c>
      <c r="BM300" s="143" t="e">
        <v>#REF!</v>
      </c>
      <c r="BN300" s="143" t="e">
        <v>#REF!</v>
      </c>
      <c r="BO300" s="143" t="e">
        <v>#REF!</v>
      </c>
      <c r="BU300" s="143">
        <v>0</v>
      </c>
      <c r="BV300" s="143">
        <v>0</v>
      </c>
      <c r="BW300" s="143">
        <v>0</v>
      </c>
      <c r="BX300" s="143">
        <v>0</v>
      </c>
      <c r="BZ300" s="143">
        <v>0</v>
      </c>
      <c r="CA300" s="143" t="e">
        <v>#REF!</v>
      </c>
    </row>
    <row r="301" spans="12:79" hidden="1" x14ac:dyDescent="0.3">
      <c r="L301" s="143" t="e">
        <v>#REF!</v>
      </c>
      <c r="M301" s="143" t="e">
        <v>#REF!</v>
      </c>
      <c r="N301" s="143" t="e">
        <v>#REF!</v>
      </c>
      <c r="O301" s="143" t="e">
        <v>#REF!</v>
      </c>
      <c r="P301" s="143" t="e">
        <v>#REF!</v>
      </c>
      <c r="Q301" s="143" t="e">
        <v>#REF!</v>
      </c>
      <c r="R301" s="143" t="e">
        <v>#REF!</v>
      </c>
      <c r="S301" s="143" t="e">
        <v>#REF!</v>
      </c>
      <c r="T301" s="143" t="e">
        <v>#REF!</v>
      </c>
      <c r="U301" s="143" t="e">
        <v>#REF!</v>
      </c>
      <c r="V301" s="143" t="e">
        <v>#REF!</v>
      </c>
      <c r="W301" s="143" t="e">
        <v>#REF!</v>
      </c>
      <c r="X301" s="143" t="e">
        <v>#REF!</v>
      </c>
      <c r="Y301" s="143" t="e">
        <v>#REF!</v>
      </c>
      <c r="Z301" s="143" t="e">
        <v>#REF!</v>
      </c>
      <c r="AA301" s="143" t="e">
        <v>#REF!</v>
      </c>
      <c r="AB301" s="143" t="e">
        <v>#REF!</v>
      </c>
      <c r="AC301" s="143" t="e">
        <v>#REF!</v>
      </c>
      <c r="AD301" s="143" t="e">
        <v>#REF!</v>
      </c>
      <c r="AE301" s="143" t="e">
        <v>#REF!</v>
      </c>
      <c r="AF301" s="143" t="e">
        <v>#REF!</v>
      </c>
      <c r="AG301" s="143" t="e">
        <v>#REF!</v>
      </c>
      <c r="AH301" s="143" t="e">
        <v>#REF!</v>
      </c>
      <c r="AI301" s="143" t="e">
        <v>#REF!</v>
      </c>
      <c r="AJ301" s="143" t="e">
        <v>#REF!</v>
      </c>
      <c r="AK301" s="143" t="e">
        <v>#REF!</v>
      </c>
      <c r="AL301" s="143" t="e">
        <v>#REF!</v>
      </c>
      <c r="AM301" s="143" t="e">
        <v>#REF!</v>
      </c>
      <c r="AN301" s="143" t="e">
        <v>#REF!</v>
      </c>
      <c r="AO301" s="143" t="e">
        <v>#REF!</v>
      </c>
      <c r="AP301" s="143" t="e">
        <v>#REF!</v>
      </c>
      <c r="AQ301" s="143" t="e">
        <v>#REF!</v>
      </c>
      <c r="AR301" s="143" t="e">
        <v>#REF!</v>
      </c>
      <c r="AS301" s="143" t="e">
        <v>#REF!</v>
      </c>
      <c r="AT301" s="143" t="e">
        <v>#REF!</v>
      </c>
      <c r="AU301" s="143" t="e">
        <v>#REF!</v>
      </c>
      <c r="AV301" s="143" t="e">
        <v>#REF!</v>
      </c>
      <c r="AW301" s="143" t="e">
        <v>#REF!</v>
      </c>
      <c r="AX301" s="143" t="e">
        <v>#REF!</v>
      </c>
      <c r="AY301" s="143" t="e">
        <v>#REF!</v>
      </c>
      <c r="AZ301" s="143" t="e">
        <v>#REF!</v>
      </c>
      <c r="BA301" s="143" t="e">
        <v>#REF!</v>
      </c>
      <c r="BB301" s="143" t="e">
        <v>#REF!</v>
      </c>
      <c r="BC301" s="143" t="e">
        <v>#REF!</v>
      </c>
      <c r="BD301" s="143" t="e">
        <v>#REF!</v>
      </c>
      <c r="BE301" s="143" t="e">
        <v>#REF!</v>
      </c>
      <c r="BF301" s="143" t="e">
        <v>#REF!</v>
      </c>
      <c r="BG301" s="143" t="e">
        <v>#REF!</v>
      </c>
      <c r="BH301" s="143" t="e">
        <v>#REF!</v>
      </c>
      <c r="BI301" s="143" t="e">
        <v>#REF!</v>
      </c>
      <c r="BJ301" s="143" t="e">
        <v>#REF!</v>
      </c>
      <c r="BK301" s="143" t="e">
        <v>#REF!</v>
      </c>
      <c r="BL301" s="143" t="e">
        <v>#REF!</v>
      </c>
      <c r="BM301" s="143" t="e">
        <v>#REF!</v>
      </c>
      <c r="BN301" s="143" t="e">
        <v>#REF!</v>
      </c>
      <c r="BO301" s="143" t="e">
        <v>#REF!</v>
      </c>
      <c r="BU301" s="143">
        <v>0</v>
      </c>
      <c r="BV301" s="143">
        <v>0</v>
      </c>
      <c r="BW301" s="143">
        <v>0</v>
      </c>
      <c r="BX301" s="143">
        <v>0</v>
      </c>
      <c r="BZ301" s="143">
        <v>0</v>
      </c>
      <c r="CA301" s="143" t="e">
        <v>#REF!</v>
      </c>
    </row>
    <row r="302" spans="12:79" hidden="1" x14ac:dyDescent="0.3">
      <c r="L302" s="143" t="e">
        <v>#REF!</v>
      </c>
      <c r="M302" s="143" t="e">
        <v>#REF!</v>
      </c>
      <c r="N302" s="143" t="e">
        <v>#REF!</v>
      </c>
      <c r="O302" s="143" t="e">
        <v>#REF!</v>
      </c>
      <c r="P302" s="143" t="e">
        <v>#REF!</v>
      </c>
      <c r="Q302" s="143" t="e">
        <v>#REF!</v>
      </c>
      <c r="R302" s="143" t="e">
        <v>#REF!</v>
      </c>
      <c r="S302" s="143" t="e">
        <v>#REF!</v>
      </c>
      <c r="T302" s="143" t="e">
        <v>#REF!</v>
      </c>
      <c r="U302" s="143" t="e">
        <v>#REF!</v>
      </c>
      <c r="V302" s="143" t="e">
        <v>#REF!</v>
      </c>
      <c r="W302" s="143" t="e">
        <v>#REF!</v>
      </c>
      <c r="X302" s="143" t="e">
        <v>#REF!</v>
      </c>
      <c r="Y302" s="143" t="e">
        <v>#REF!</v>
      </c>
      <c r="Z302" s="143" t="e">
        <v>#REF!</v>
      </c>
      <c r="AA302" s="143" t="e">
        <v>#REF!</v>
      </c>
      <c r="AB302" s="143" t="e">
        <v>#REF!</v>
      </c>
      <c r="AC302" s="143" t="e">
        <v>#REF!</v>
      </c>
      <c r="AD302" s="143" t="e">
        <v>#REF!</v>
      </c>
      <c r="AE302" s="143" t="e">
        <v>#REF!</v>
      </c>
      <c r="AF302" s="143" t="e">
        <v>#REF!</v>
      </c>
      <c r="AG302" s="143" t="e">
        <v>#REF!</v>
      </c>
      <c r="AH302" s="143" t="e">
        <v>#REF!</v>
      </c>
      <c r="AI302" s="143" t="e">
        <v>#REF!</v>
      </c>
      <c r="AJ302" s="143" t="e">
        <v>#REF!</v>
      </c>
      <c r="AK302" s="143" t="e">
        <v>#REF!</v>
      </c>
      <c r="AL302" s="143" t="e">
        <v>#REF!</v>
      </c>
      <c r="AM302" s="143" t="e">
        <v>#REF!</v>
      </c>
      <c r="AN302" s="143" t="e">
        <v>#REF!</v>
      </c>
      <c r="AO302" s="143" t="e">
        <v>#REF!</v>
      </c>
      <c r="AP302" s="143" t="e">
        <v>#REF!</v>
      </c>
      <c r="AQ302" s="143" t="e">
        <v>#REF!</v>
      </c>
      <c r="AR302" s="143" t="e">
        <v>#REF!</v>
      </c>
      <c r="AS302" s="143" t="e">
        <v>#REF!</v>
      </c>
      <c r="AT302" s="143" t="e">
        <v>#REF!</v>
      </c>
      <c r="AU302" s="143" t="e">
        <v>#REF!</v>
      </c>
      <c r="AV302" s="143" t="e">
        <v>#REF!</v>
      </c>
      <c r="AW302" s="143" t="e">
        <v>#REF!</v>
      </c>
      <c r="AX302" s="143" t="e">
        <v>#REF!</v>
      </c>
      <c r="AY302" s="143" t="e">
        <v>#REF!</v>
      </c>
      <c r="AZ302" s="143" t="e">
        <v>#REF!</v>
      </c>
      <c r="BA302" s="143" t="e">
        <v>#REF!</v>
      </c>
      <c r="BB302" s="143" t="e">
        <v>#REF!</v>
      </c>
      <c r="BC302" s="143" t="e">
        <v>#REF!</v>
      </c>
      <c r="BD302" s="143" t="e">
        <v>#REF!</v>
      </c>
      <c r="BE302" s="143" t="e">
        <v>#REF!</v>
      </c>
      <c r="BF302" s="143" t="e">
        <v>#REF!</v>
      </c>
      <c r="BG302" s="143" t="e">
        <v>#REF!</v>
      </c>
      <c r="BH302" s="143" t="e">
        <v>#REF!</v>
      </c>
      <c r="BI302" s="143" t="e">
        <v>#REF!</v>
      </c>
      <c r="BJ302" s="143" t="e">
        <v>#REF!</v>
      </c>
      <c r="BK302" s="143" t="e">
        <v>#REF!</v>
      </c>
      <c r="BL302" s="143" t="e">
        <v>#REF!</v>
      </c>
      <c r="BM302" s="143" t="e">
        <v>#REF!</v>
      </c>
      <c r="BN302" s="143" t="e">
        <v>#REF!</v>
      </c>
      <c r="BO302" s="143" t="e">
        <v>#REF!</v>
      </c>
      <c r="BU302" s="143">
        <v>0</v>
      </c>
      <c r="BV302" s="143">
        <v>0</v>
      </c>
      <c r="BW302" s="143">
        <v>0</v>
      </c>
      <c r="BX302" s="143">
        <v>0</v>
      </c>
      <c r="BZ302" s="143">
        <v>0</v>
      </c>
      <c r="CA302" s="143" t="e">
        <v>#REF!</v>
      </c>
    </row>
    <row r="303" spans="12:79" hidden="1" x14ac:dyDescent="0.3">
      <c r="L303" s="143" t="e">
        <v>#REF!</v>
      </c>
      <c r="M303" s="143" t="e">
        <v>#REF!</v>
      </c>
      <c r="N303" s="143" t="e">
        <v>#REF!</v>
      </c>
      <c r="O303" s="143" t="e">
        <v>#REF!</v>
      </c>
      <c r="P303" s="143" t="e">
        <v>#REF!</v>
      </c>
      <c r="Q303" s="143" t="e">
        <v>#REF!</v>
      </c>
      <c r="R303" s="143" t="e">
        <v>#REF!</v>
      </c>
      <c r="S303" s="143" t="e">
        <v>#REF!</v>
      </c>
      <c r="T303" s="143" t="e">
        <v>#REF!</v>
      </c>
      <c r="U303" s="143" t="e">
        <v>#REF!</v>
      </c>
      <c r="V303" s="143" t="e">
        <v>#REF!</v>
      </c>
      <c r="W303" s="143" t="e">
        <v>#REF!</v>
      </c>
      <c r="X303" s="143" t="e">
        <v>#REF!</v>
      </c>
      <c r="Y303" s="143" t="e">
        <v>#REF!</v>
      </c>
      <c r="Z303" s="143" t="e">
        <v>#REF!</v>
      </c>
      <c r="AA303" s="143" t="e">
        <v>#REF!</v>
      </c>
      <c r="AB303" s="143" t="e">
        <v>#REF!</v>
      </c>
      <c r="AC303" s="143" t="e">
        <v>#REF!</v>
      </c>
      <c r="AD303" s="143" t="e">
        <v>#REF!</v>
      </c>
      <c r="AE303" s="143" t="e">
        <v>#REF!</v>
      </c>
      <c r="AF303" s="143" t="e">
        <v>#REF!</v>
      </c>
      <c r="AG303" s="143" t="e">
        <v>#REF!</v>
      </c>
      <c r="AH303" s="143" t="e">
        <v>#REF!</v>
      </c>
      <c r="AI303" s="143" t="e">
        <v>#REF!</v>
      </c>
      <c r="AJ303" s="143" t="e">
        <v>#REF!</v>
      </c>
      <c r="AK303" s="143" t="e">
        <v>#REF!</v>
      </c>
      <c r="AL303" s="143" t="e">
        <v>#REF!</v>
      </c>
      <c r="AM303" s="143" t="e">
        <v>#REF!</v>
      </c>
      <c r="AN303" s="143" t="e">
        <v>#REF!</v>
      </c>
      <c r="AO303" s="143" t="e">
        <v>#REF!</v>
      </c>
      <c r="AP303" s="143" t="e">
        <v>#REF!</v>
      </c>
      <c r="AQ303" s="143" t="e">
        <v>#REF!</v>
      </c>
      <c r="AR303" s="143" t="e">
        <v>#REF!</v>
      </c>
      <c r="AS303" s="143" t="e">
        <v>#REF!</v>
      </c>
      <c r="AT303" s="143" t="e">
        <v>#REF!</v>
      </c>
      <c r="AU303" s="143" t="e">
        <v>#REF!</v>
      </c>
      <c r="AV303" s="143" t="e">
        <v>#REF!</v>
      </c>
      <c r="AW303" s="143" t="e">
        <v>#REF!</v>
      </c>
      <c r="AX303" s="143" t="e">
        <v>#REF!</v>
      </c>
      <c r="AY303" s="143" t="e">
        <v>#REF!</v>
      </c>
      <c r="AZ303" s="143" t="e">
        <v>#REF!</v>
      </c>
      <c r="BA303" s="143" t="e">
        <v>#REF!</v>
      </c>
      <c r="BB303" s="143" t="e">
        <v>#REF!</v>
      </c>
      <c r="BC303" s="143" t="e">
        <v>#REF!</v>
      </c>
      <c r="BD303" s="143" t="e">
        <v>#REF!</v>
      </c>
      <c r="BE303" s="143" t="e">
        <v>#REF!</v>
      </c>
      <c r="BF303" s="143" t="e">
        <v>#REF!</v>
      </c>
      <c r="BG303" s="143" t="e">
        <v>#REF!</v>
      </c>
      <c r="BH303" s="143" t="e">
        <v>#REF!</v>
      </c>
      <c r="BI303" s="143" t="e">
        <v>#REF!</v>
      </c>
      <c r="BJ303" s="143" t="e">
        <v>#REF!</v>
      </c>
      <c r="BK303" s="143" t="e">
        <v>#REF!</v>
      </c>
      <c r="BL303" s="143" t="e">
        <v>#REF!</v>
      </c>
      <c r="BM303" s="143" t="e">
        <v>#REF!</v>
      </c>
      <c r="BN303" s="143" t="e">
        <v>#REF!</v>
      </c>
      <c r="BO303" s="143" t="e">
        <v>#REF!</v>
      </c>
      <c r="BU303" s="143">
        <v>0</v>
      </c>
      <c r="BV303" s="143">
        <v>0</v>
      </c>
      <c r="BW303" s="143">
        <v>0</v>
      </c>
      <c r="BX303" s="143">
        <v>0</v>
      </c>
      <c r="BZ303" s="143">
        <v>0</v>
      </c>
      <c r="CA303" s="143" t="e">
        <v>#REF!</v>
      </c>
    </row>
    <row r="304" spans="12:79" hidden="1" x14ac:dyDescent="0.3">
      <c r="L304" s="143" t="e">
        <v>#REF!</v>
      </c>
      <c r="M304" s="143" t="e">
        <v>#REF!</v>
      </c>
      <c r="N304" s="143" t="e">
        <v>#REF!</v>
      </c>
      <c r="O304" s="143" t="e">
        <v>#REF!</v>
      </c>
      <c r="P304" s="143" t="e">
        <v>#REF!</v>
      </c>
      <c r="Q304" s="143" t="e">
        <v>#REF!</v>
      </c>
      <c r="R304" s="143" t="e">
        <v>#REF!</v>
      </c>
      <c r="S304" s="143" t="e">
        <v>#REF!</v>
      </c>
      <c r="T304" s="143" t="e">
        <v>#REF!</v>
      </c>
      <c r="U304" s="143" t="e">
        <v>#REF!</v>
      </c>
      <c r="V304" s="143" t="e">
        <v>#REF!</v>
      </c>
      <c r="W304" s="143" t="e">
        <v>#REF!</v>
      </c>
      <c r="X304" s="143" t="e">
        <v>#REF!</v>
      </c>
      <c r="Y304" s="143" t="e">
        <v>#REF!</v>
      </c>
      <c r="Z304" s="143" t="e">
        <v>#REF!</v>
      </c>
      <c r="AA304" s="143" t="e">
        <v>#REF!</v>
      </c>
      <c r="AB304" s="143" t="e">
        <v>#REF!</v>
      </c>
      <c r="AC304" s="143" t="e">
        <v>#REF!</v>
      </c>
      <c r="AD304" s="143" t="e">
        <v>#REF!</v>
      </c>
      <c r="AE304" s="143" t="e">
        <v>#REF!</v>
      </c>
      <c r="AF304" s="143" t="e">
        <v>#REF!</v>
      </c>
      <c r="AG304" s="143" t="e">
        <v>#REF!</v>
      </c>
      <c r="AH304" s="143" t="e">
        <v>#REF!</v>
      </c>
      <c r="AI304" s="143" t="e">
        <v>#REF!</v>
      </c>
      <c r="AJ304" s="143" t="e">
        <v>#REF!</v>
      </c>
      <c r="AK304" s="143" t="e">
        <v>#REF!</v>
      </c>
      <c r="AL304" s="143" t="e">
        <v>#REF!</v>
      </c>
      <c r="AM304" s="143" t="e">
        <v>#REF!</v>
      </c>
      <c r="AN304" s="143" t="e">
        <v>#REF!</v>
      </c>
      <c r="AO304" s="143" t="e">
        <v>#REF!</v>
      </c>
      <c r="AP304" s="143" t="e">
        <v>#REF!</v>
      </c>
      <c r="AQ304" s="143" t="e">
        <v>#REF!</v>
      </c>
      <c r="AR304" s="143" t="e">
        <v>#REF!</v>
      </c>
      <c r="AS304" s="143" t="e">
        <v>#REF!</v>
      </c>
      <c r="AT304" s="143" t="e">
        <v>#REF!</v>
      </c>
      <c r="AU304" s="143" t="e">
        <v>#REF!</v>
      </c>
      <c r="AV304" s="143" t="e">
        <v>#REF!</v>
      </c>
      <c r="AW304" s="143" t="e">
        <v>#REF!</v>
      </c>
      <c r="AX304" s="143" t="e">
        <v>#REF!</v>
      </c>
      <c r="AY304" s="143" t="e">
        <v>#REF!</v>
      </c>
      <c r="AZ304" s="143" t="e">
        <v>#REF!</v>
      </c>
      <c r="BA304" s="143" t="e">
        <v>#REF!</v>
      </c>
      <c r="BB304" s="143" t="e">
        <v>#REF!</v>
      </c>
      <c r="BC304" s="143" t="e">
        <v>#REF!</v>
      </c>
      <c r="BD304" s="143" t="e">
        <v>#REF!</v>
      </c>
      <c r="BE304" s="143" t="e">
        <v>#REF!</v>
      </c>
      <c r="BF304" s="143" t="e">
        <v>#REF!</v>
      </c>
      <c r="BG304" s="143" t="e">
        <v>#REF!</v>
      </c>
      <c r="BH304" s="143" t="e">
        <v>#REF!</v>
      </c>
      <c r="BI304" s="143" t="e">
        <v>#REF!</v>
      </c>
      <c r="BJ304" s="143" t="e">
        <v>#REF!</v>
      </c>
      <c r="BK304" s="143" t="e">
        <v>#REF!</v>
      </c>
      <c r="BL304" s="143" t="e">
        <v>#REF!</v>
      </c>
      <c r="BM304" s="143" t="e">
        <v>#REF!</v>
      </c>
      <c r="BN304" s="143" t="e">
        <v>#REF!</v>
      </c>
      <c r="BO304" s="143" t="e">
        <v>#REF!</v>
      </c>
      <c r="BU304" s="143">
        <v>0</v>
      </c>
      <c r="BV304" s="143">
        <v>0</v>
      </c>
      <c r="BW304" s="143">
        <v>0</v>
      </c>
      <c r="BX304" s="143">
        <v>0</v>
      </c>
      <c r="BZ304" s="143">
        <v>0</v>
      </c>
      <c r="CA304" s="143" t="e">
        <v>#REF!</v>
      </c>
    </row>
    <row r="305" spans="12:79" hidden="1" x14ac:dyDescent="0.3">
      <c r="L305" s="143">
        <v>0</v>
      </c>
      <c r="M305" s="143">
        <v>0</v>
      </c>
      <c r="N305" s="143">
        <v>0</v>
      </c>
      <c r="O305" s="143">
        <v>0</v>
      </c>
      <c r="P305" s="143">
        <v>0</v>
      </c>
      <c r="Q305" s="143">
        <v>0</v>
      </c>
      <c r="R305" s="143">
        <v>0</v>
      </c>
      <c r="S305" s="143">
        <v>0</v>
      </c>
      <c r="T305" s="143">
        <v>0</v>
      </c>
      <c r="U305" s="143">
        <v>0</v>
      </c>
      <c r="V305" s="143">
        <v>0</v>
      </c>
      <c r="W305" s="143">
        <v>0</v>
      </c>
      <c r="X305" s="143">
        <v>0</v>
      </c>
      <c r="Y305" s="143">
        <v>0</v>
      </c>
      <c r="Z305" s="143">
        <v>0</v>
      </c>
      <c r="AA305" s="143">
        <v>0</v>
      </c>
      <c r="AB305" s="143">
        <v>0</v>
      </c>
      <c r="AC305" s="143">
        <v>0</v>
      </c>
      <c r="AD305" s="143">
        <v>0</v>
      </c>
      <c r="AE305" s="143">
        <v>0</v>
      </c>
      <c r="AF305" s="143">
        <v>0</v>
      </c>
      <c r="AG305" s="143">
        <v>0</v>
      </c>
      <c r="AH305" s="143">
        <v>0</v>
      </c>
      <c r="AI305" s="143">
        <v>0</v>
      </c>
      <c r="AJ305" s="143">
        <v>0</v>
      </c>
      <c r="AK305" s="143">
        <v>0</v>
      </c>
      <c r="AL305" s="143">
        <v>0</v>
      </c>
      <c r="AM305" s="143">
        <v>0</v>
      </c>
      <c r="AN305" s="143">
        <v>0</v>
      </c>
      <c r="AO305" s="143">
        <v>0</v>
      </c>
      <c r="AP305" s="143">
        <v>0</v>
      </c>
      <c r="AQ305" s="143">
        <v>0</v>
      </c>
      <c r="AR305" s="143">
        <v>0</v>
      </c>
      <c r="AS305" s="143">
        <v>0</v>
      </c>
      <c r="AT305" s="143">
        <v>0</v>
      </c>
      <c r="AU305" s="143">
        <v>0</v>
      </c>
      <c r="AV305" s="143">
        <v>0</v>
      </c>
      <c r="AW305" s="143">
        <v>0</v>
      </c>
      <c r="AX305" s="143">
        <v>0</v>
      </c>
      <c r="AY305" s="143">
        <v>0</v>
      </c>
      <c r="AZ305" s="143">
        <v>0</v>
      </c>
      <c r="BA305" s="143">
        <v>0</v>
      </c>
      <c r="BB305" s="143">
        <v>0</v>
      </c>
      <c r="BC305" s="143">
        <v>0</v>
      </c>
      <c r="BD305" s="143">
        <v>0</v>
      </c>
      <c r="BE305" s="143">
        <v>0</v>
      </c>
      <c r="BF305" s="143">
        <v>0</v>
      </c>
      <c r="BG305" s="143">
        <v>0</v>
      </c>
      <c r="BH305" s="143">
        <v>0</v>
      </c>
      <c r="BI305" s="143">
        <v>0</v>
      </c>
      <c r="BJ305" s="143">
        <v>0</v>
      </c>
      <c r="BK305" s="143">
        <v>0</v>
      </c>
      <c r="BL305" s="143">
        <v>0</v>
      </c>
      <c r="BM305" s="143">
        <v>0</v>
      </c>
      <c r="BN305" s="143">
        <v>0</v>
      </c>
      <c r="BO305" s="143">
        <v>0</v>
      </c>
      <c r="BU305" s="143">
        <v>0</v>
      </c>
      <c r="BV305" s="143">
        <v>0</v>
      </c>
      <c r="BW305" s="143">
        <v>0</v>
      </c>
      <c r="BX305" s="143">
        <v>0</v>
      </c>
      <c r="BZ305" s="143">
        <v>0</v>
      </c>
      <c r="CA305" s="143" t="e">
        <v>#REF!</v>
      </c>
    </row>
    <row r="306" spans="12:79" hidden="1" x14ac:dyDescent="0.3">
      <c r="L306" s="143">
        <v>0</v>
      </c>
      <c r="M306" s="143">
        <v>0</v>
      </c>
      <c r="N306" s="143">
        <v>0</v>
      </c>
      <c r="O306" s="143">
        <v>0</v>
      </c>
      <c r="P306" s="143">
        <v>0</v>
      </c>
      <c r="Q306" s="143">
        <v>0</v>
      </c>
      <c r="R306" s="143">
        <v>0</v>
      </c>
      <c r="S306" s="143">
        <v>0</v>
      </c>
      <c r="T306" s="143">
        <v>0</v>
      </c>
      <c r="U306" s="143">
        <v>0</v>
      </c>
      <c r="V306" s="143">
        <v>0</v>
      </c>
      <c r="W306" s="143">
        <v>0</v>
      </c>
      <c r="X306" s="143">
        <v>0</v>
      </c>
      <c r="Y306" s="143">
        <v>0</v>
      </c>
      <c r="Z306" s="143">
        <v>0</v>
      </c>
      <c r="AA306" s="143">
        <v>0</v>
      </c>
      <c r="AB306" s="143">
        <v>0</v>
      </c>
      <c r="AC306" s="143">
        <v>0</v>
      </c>
      <c r="AD306" s="143">
        <v>0</v>
      </c>
      <c r="AE306" s="143">
        <v>0</v>
      </c>
      <c r="AF306" s="143">
        <v>0</v>
      </c>
      <c r="AG306" s="143">
        <v>0</v>
      </c>
      <c r="AH306" s="143">
        <v>0</v>
      </c>
      <c r="AI306" s="143">
        <v>0</v>
      </c>
      <c r="AJ306" s="143">
        <v>0</v>
      </c>
      <c r="AK306" s="143">
        <v>0</v>
      </c>
      <c r="AL306" s="143">
        <v>0</v>
      </c>
      <c r="AM306" s="143">
        <v>0</v>
      </c>
      <c r="AN306" s="143">
        <v>0</v>
      </c>
      <c r="AO306" s="143">
        <v>0</v>
      </c>
      <c r="AP306" s="143">
        <v>0</v>
      </c>
      <c r="AQ306" s="143">
        <v>0</v>
      </c>
      <c r="AR306" s="143">
        <v>0</v>
      </c>
      <c r="AS306" s="143">
        <v>0</v>
      </c>
      <c r="AT306" s="143">
        <v>0</v>
      </c>
      <c r="AU306" s="143">
        <v>0</v>
      </c>
      <c r="AV306" s="143">
        <v>0</v>
      </c>
      <c r="AW306" s="143">
        <v>0</v>
      </c>
      <c r="AX306" s="143">
        <v>0</v>
      </c>
      <c r="AY306" s="143">
        <v>0</v>
      </c>
      <c r="AZ306" s="143">
        <v>0</v>
      </c>
      <c r="BA306" s="143">
        <v>0</v>
      </c>
      <c r="BB306" s="143">
        <v>0</v>
      </c>
      <c r="BC306" s="143">
        <v>0</v>
      </c>
      <c r="BD306" s="143">
        <v>0</v>
      </c>
      <c r="BE306" s="143">
        <v>0</v>
      </c>
      <c r="BF306" s="143">
        <v>0</v>
      </c>
      <c r="BG306" s="143">
        <v>0</v>
      </c>
      <c r="BH306" s="143">
        <v>0</v>
      </c>
      <c r="BI306" s="143">
        <v>0</v>
      </c>
      <c r="BJ306" s="143">
        <v>0</v>
      </c>
      <c r="BK306" s="143">
        <v>0</v>
      </c>
      <c r="BL306" s="143">
        <v>0</v>
      </c>
      <c r="BM306" s="143">
        <v>0</v>
      </c>
      <c r="BN306" s="143">
        <v>0</v>
      </c>
      <c r="BO306" s="143">
        <v>0</v>
      </c>
      <c r="BU306" s="143">
        <v>0</v>
      </c>
      <c r="BV306" s="143">
        <v>0</v>
      </c>
      <c r="BW306" s="143">
        <v>0</v>
      </c>
      <c r="BX306" s="143">
        <v>0</v>
      </c>
      <c r="BZ306" s="143">
        <v>0</v>
      </c>
      <c r="CA306" s="143" t="e">
        <v>#REF!</v>
      </c>
    </row>
    <row r="307" spans="12:79" hidden="1" x14ac:dyDescent="0.3">
      <c r="L307" s="143">
        <v>0</v>
      </c>
      <c r="M307" s="143">
        <v>0</v>
      </c>
      <c r="N307" s="143">
        <v>0</v>
      </c>
      <c r="O307" s="143">
        <v>0</v>
      </c>
      <c r="P307" s="143">
        <v>0</v>
      </c>
      <c r="Q307" s="143">
        <v>0</v>
      </c>
      <c r="R307" s="143">
        <v>0</v>
      </c>
      <c r="S307" s="143">
        <v>0</v>
      </c>
      <c r="T307" s="143">
        <v>0</v>
      </c>
      <c r="U307" s="143">
        <v>0</v>
      </c>
      <c r="V307" s="143">
        <v>0</v>
      </c>
      <c r="W307" s="143">
        <v>0</v>
      </c>
      <c r="X307" s="143">
        <v>0</v>
      </c>
      <c r="Y307" s="143">
        <v>0</v>
      </c>
      <c r="Z307" s="143">
        <v>0</v>
      </c>
      <c r="AA307" s="143">
        <v>0</v>
      </c>
      <c r="AB307" s="143">
        <v>0</v>
      </c>
      <c r="AC307" s="143">
        <v>0</v>
      </c>
      <c r="AD307" s="143">
        <v>0</v>
      </c>
      <c r="AE307" s="143">
        <v>0</v>
      </c>
      <c r="AF307" s="143">
        <v>0</v>
      </c>
      <c r="AG307" s="143">
        <v>0</v>
      </c>
      <c r="AH307" s="143">
        <v>0</v>
      </c>
      <c r="AI307" s="143">
        <v>0</v>
      </c>
      <c r="AJ307" s="143">
        <v>0</v>
      </c>
      <c r="AK307" s="143">
        <v>0</v>
      </c>
      <c r="AL307" s="143">
        <v>0</v>
      </c>
      <c r="AM307" s="143">
        <v>0</v>
      </c>
      <c r="AN307" s="143">
        <v>0</v>
      </c>
      <c r="AO307" s="143">
        <v>0</v>
      </c>
      <c r="AP307" s="143">
        <v>0</v>
      </c>
      <c r="AQ307" s="143">
        <v>0</v>
      </c>
      <c r="AR307" s="143">
        <v>0</v>
      </c>
      <c r="AS307" s="143">
        <v>0</v>
      </c>
      <c r="AT307" s="143">
        <v>0</v>
      </c>
      <c r="AU307" s="143">
        <v>0</v>
      </c>
      <c r="AV307" s="143">
        <v>0</v>
      </c>
      <c r="AW307" s="143">
        <v>0</v>
      </c>
      <c r="AX307" s="143">
        <v>0</v>
      </c>
      <c r="AY307" s="143">
        <v>0</v>
      </c>
      <c r="AZ307" s="143">
        <v>0</v>
      </c>
      <c r="BA307" s="143">
        <v>0</v>
      </c>
      <c r="BB307" s="143">
        <v>0</v>
      </c>
      <c r="BC307" s="143">
        <v>0</v>
      </c>
      <c r="BD307" s="143">
        <v>0</v>
      </c>
      <c r="BE307" s="143">
        <v>0</v>
      </c>
      <c r="BF307" s="143">
        <v>0</v>
      </c>
      <c r="BG307" s="143">
        <v>0</v>
      </c>
      <c r="BH307" s="143">
        <v>0</v>
      </c>
      <c r="BI307" s="143">
        <v>0</v>
      </c>
      <c r="BJ307" s="143">
        <v>0</v>
      </c>
      <c r="BK307" s="143">
        <v>0</v>
      </c>
      <c r="BL307" s="143">
        <v>0</v>
      </c>
      <c r="BM307" s="143">
        <v>0</v>
      </c>
      <c r="BN307" s="143">
        <v>0</v>
      </c>
      <c r="BO307" s="143">
        <v>0</v>
      </c>
      <c r="BU307" s="143">
        <v>0</v>
      </c>
      <c r="BV307" s="143">
        <v>0</v>
      </c>
      <c r="BW307" s="143">
        <v>0</v>
      </c>
      <c r="BX307" s="143">
        <v>0</v>
      </c>
      <c r="BZ307" s="143">
        <v>0</v>
      </c>
      <c r="CA307" s="143" t="e">
        <v>#REF!</v>
      </c>
    </row>
    <row r="308" spans="12:79" hidden="1" x14ac:dyDescent="0.3">
      <c r="L308" s="143">
        <v>0</v>
      </c>
      <c r="M308" s="143">
        <v>0</v>
      </c>
      <c r="N308" s="143">
        <v>0</v>
      </c>
      <c r="O308" s="143">
        <v>0</v>
      </c>
      <c r="P308" s="143">
        <v>0</v>
      </c>
      <c r="Q308" s="143">
        <v>0</v>
      </c>
      <c r="R308" s="143">
        <v>0</v>
      </c>
      <c r="S308" s="143">
        <v>0</v>
      </c>
      <c r="T308" s="143">
        <v>0</v>
      </c>
      <c r="U308" s="143">
        <v>0</v>
      </c>
      <c r="V308" s="143">
        <v>0</v>
      </c>
      <c r="W308" s="143">
        <v>0</v>
      </c>
      <c r="X308" s="143">
        <v>0</v>
      </c>
      <c r="Y308" s="143">
        <v>0</v>
      </c>
      <c r="Z308" s="143">
        <v>0</v>
      </c>
      <c r="AA308" s="143">
        <v>0</v>
      </c>
      <c r="AB308" s="143">
        <v>0</v>
      </c>
      <c r="AC308" s="143">
        <v>0</v>
      </c>
      <c r="AD308" s="143">
        <v>0</v>
      </c>
      <c r="AE308" s="143">
        <v>0</v>
      </c>
      <c r="AF308" s="143">
        <v>0</v>
      </c>
      <c r="AG308" s="143">
        <v>0</v>
      </c>
      <c r="AH308" s="143">
        <v>0</v>
      </c>
      <c r="AI308" s="143">
        <v>0</v>
      </c>
      <c r="AJ308" s="143">
        <v>0</v>
      </c>
      <c r="AK308" s="143">
        <v>0</v>
      </c>
      <c r="AL308" s="143">
        <v>0</v>
      </c>
      <c r="AM308" s="143">
        <v>0</v>
      </c>
      <c r="AN308" s="143">
        <v>0</v>
      </c>
      <c r="AO308" s="143">
        <v>0</v>
      </c>
      <c r="AP308" s="143">
        <v>0</v>
      </c>
      <c r="AQ308" s="143">
        <v>0</v>
      </c>
      <c r="AR308" s="143">
        <v>0</v>
      </c>
      <c r="AS308" s="143">
        <v>0</v>
      </c>
      <c r="AT308" s="143">
        <v>0</v>
      </c>
      <c r="AU308" s="143">
        <v>0</v>
      </c>
      <c r="AV308" s="143">
        <v>0</v>
      </c>
      <c r="AW308" s="143">
        <v>0</v>
      </c>
      <c r="AX308" s="143">
        <v>0</v>
      </c>
      <c r="AY308" s="143">
        <v>0</v>
      </c>
      <c r="AZ308" s="143">
        <v>0</v>
      </c>
      <c r="BA308" s="143">
        <v>0</v>
      </c>
      <c r="BB308" s="143">
        <v>0</v>
      </c>
      <c r="BC308" s="143">
        <v>0</v>
      </c>
      <c r="BD308" s="143">
        <v>0</v>
      </c>
      <c r="BE308" s="143">
        <v>0</v>
      </c>
      <c r="BF308" s="143">
        <v>0</v>
      </c>
      <c r="BG308" s="143">
        <v>0</v>
      </c>
      <c r="BH308" s="143">
        <v>0</v>
      </c>
      <c r="BI308" s="143">
        <v>0</v>
      </c>
      <c r="BJ308" s="143">
        <v>0</v>
      </c>
      <c r="BK308" s="143">
        <v>0</v>
      </c>
      <c r="BL308" s="143">
        <v>0</v>
      </c>
      <c r="BM308" s="143">
        <v>0</v>
      </c>
      <c r="BN308" s="143">
        <v>0</v>
      </c>
      <c r="BO308" s="143">
        <v>0</v>
      </c>
      <c r="BU308" s="143">
        <v>0</v>
      </c>
      <c r="BV308" s="143">
        <v>0</v>
      </c>
      <c r="BW308" s="143">
        <v>0</v>
      </c>
      <c r="BX308" s="143">
        <v>0</v>
      </c>
      <c r="BZ308" s="143">
        <v>0</v>
      </c>
      <c r="CA308" s="143" t="e">
        <v>#REF!</v>
      </c>
    </row>
    <row r="309" spans="12:79" hidden="1" x14ac:dyDescent="0.3">
      <c r="L309" s="143">
        <v>0</v>
      </c>
      <c r="M309" s="143">
        <v>0</v>
      </c>
      <c r="N309" s="143">
        <v>0</v>
      </c>
      <c r="O309" s="143">
        <v>0</v>
      </c>
      <c r="P309" s="143">
        <v>0</v>
      </c>
      <c r="Q309" s="143">
        <v>0</v>
      </c>
      <c r="R309" s="143">
        <v>0</v>
      </c>
      <c r="S309" s="143">
        <v>0</v>
      </c>
      <c r="T309" s="143">
        <v>0</v>
      </c>
      <c r="U309" s="143">
        <v>0</v>
      </c>
      <c r="V309" s="143">
        <v>0</v>
      </c>
      <c r="W309" s="143">
        <v>0</v>
      </c>
      <c r="X309" s="143">
        <v>0</v>
      </c>
      <c r="Y309" s="143">
        <v>0</v>
      </c>
      <c r="Z309" s="143">
        <v>0</v>
      </c>
      <c r="AA309" s="143">
        <v>0</v>
      </c>
      <c r="AB309" s="143">
        <v>0</v>
      </c>
      <c r="AC309" s="143">
        <v>0</v>
      </c>
      <c r="AD309" s="143">
        <v>0</v>
      </c>
      <c r="AE309" s="143">
        <v>0</v>
      </c>
      <c r="AF309" s="143">
        <v>0</v>
      </c>
      <c r="AG309" s="143">
        <v>0</v>
      </c>
      <c r="AH309" s="143">
        <v>0</v>
      </c>
      <c r="AI309" s="143">
        <v>0</v>
      </c>
      <c r="AJ309" s="143">
        <v>0</v>
      </c>
      <c r="AK309" s="143">
        <v>0</v>
      </c>
      <c r="AL309" s="143">
        <v>0</v>
      </c>
      <c r="AM309" s="143">
        <v>0</v>
      </c>
      <c r="AN309" s="143">
        <v>0</v>
      </c>
      <c r="AO309" s="143">
        <v>0</v>
      </c>
      <c r="AP309" s="143">
        <v>0</v>
      </c>
      <c r="AQ309" s="143">
        <v>0</v>
      </c>
      <c r="AR309" s="143">
        <v>0</v>
      </c>
      <c r="AS309" s="143">
        <v>0</v>
      </c>
      <c r="AT309" s="143">
        <v>0</v>
      </c>
      <c r="AU309" s="143">
        <v>0</v>
      </c>
      <c r="AV309" s="143">
        <v>0</v>
      </c>
      <c r="AW309" s="143">
        <v>0</v>
      </c>
      <c r="AX309" s="143">
        <v>0</v>
      </c>
      <c r="AY309" s="143">
        <v>0</v>
      </c>
      <c r="AZ309" s="143">
        <v>0</v>
      </c>
      <c r="BA309" s="143">
        <v>0</v>
      </c>
      <c r="BB309" s="143">
        <v>0</v>
      </c>
      <c r="BC309" s="143">
        <v>0</v>
      </c>
      <c r="BD309" s="143">
        <v>0</v>
      </c>
      <c r="BE309" s="143">
        <v>0</v>
      </c>
      <c r="BF309" s="143">
        <v>0</v>
      </c>
      <c r="BG309" s="143">
        <v>0</v>
      </c>
      <c r="BH309" s="143">
        <v>0</v>
      </c>
      <c r="BI309" s="143">
        <v>0</v>
      </c>
      <c r="BJ309" s="143">
        <v>0</v>
      </c>
      <c r="BK309" s="143">
        <v>0</v>
      </c>
      <c r="BL309" s="143">
        <v>0</v>
      </c>
      <c r="BM309" s="143">
        <v>0</v>
      </c>
      <c r="BN309" s="143">
        <v>0</v>
      </c>
      <c r="BO309" s="143">
        <v>0</v>
      </c>
      <c r="BU309" s="143">
        <v>0</v>
      </c>
      <c r="BV309" s="143">
        <v>0</v>
      </c>
      <c r="BW309" s="143">
        <v>0</v>
      </c>
      <c r="BX309" s="143">
        <v>0</v>
      </c>
      <c r="BZ309" s="143">
        <v>0</v>
      </c>
      <c r="CA309" s="143" t="e">
        <v>#REF!</v>
      </c>
    </row>
    <row r="310" spans="12:79" hidden="1" x14ac:dyDescent="0.3">
      <c r="L310" s="143">
        <v>0</v>
      </c>
      <c r="M310" s="143">
        <v>0</v>
      </c>
      <c r="N310" s="143">
        <v>0</v>
      </c>
      <c r="O310" s="143">
        <v>0</v>
      </c>
      <c r="P310" s="143">
        <v>0</v>
      </c>
      <c r="Q310" s="143">
        <v>0</v>
      </c>
      <c r="R310" s="143">
        <v>0</v>
      </c>
      <c r="S310" s="143">
        <v>0</v>
      </c>
      <c r="T310" s="143">
        <v>0</v>
      </c>
      <c r="U310" s="143">
        <v>0</v>
      </c>
      <c r="V310" s="143">
        <v>0</v>
      </c>
      <c r="W310" s="143">
        <v>0</v>
      </c>
      <c r="X310" s="143">
        <v>0</v>
      </c>
      <c r="Y310" s="143">
        <v>0</v>
      </c>
      <c r="Z310" s="143">
        <v>0</v>
      </c>
      <c r="AA310" s="143">
        <v>0</v>
      </c>
      <c r="AB310" s="143">
        <v>0</v>
      </c>
      <c r="AC310" s="143">
        <v>0</v>
      </c>
      <c r="AD310" s="143">
        <v>0</v>
      </c>
      <c r="AE310" s="143">
        <v>0</v>
      </c>
      <c r="AF310" s="143">
        <v>0</v>
      </c>
      <c r="AG310" s="143">
        <v>0</v>
      </c>
      <c r="AH310" s="143">
        <v>0</v>
      </c>
      <c r="AI310" s="143">
        <v>0</v>
      </c>
      <c r="AJ310" s="143">
        <v>0</v>
      </c>
      <c r="AK310" s="143">
        <v>0</v>
      </c>
      <c r="AL310" s="143">
        <v>0</v>
      </c>
      <c r="AM310" s="143">
        <v>0</v>
      </c>
      <c r="AN310" s="143">
        <v>0</v>
      </c>
      <c r="AO310" s="143">
        <v>0</v>
      </c>
      <c r="AP310" s="143">
        <v>0</v>
      </c>
      <c r="AQ310" s="143">
        <v>0</v>
      </c>
      <c r="AR310" s="143">
        <v>0</v>
      </c>
      <c r="AS310" s="143">
        <v>0</v>
      </c>
      <c r="AT310" s="143">
        <v>0</v>
      </c>
      <c r="AU310" s="143">
        <v>0</v>
      </c>
      <c r="AV310" s="143">
        <v>0</v>
      </c>
      <c r="AW310" s="143">
        <v>0</v>
      </c>
      <c r="AX310" s="143">
        <v>0</v>
      </c>
      <c r="AY310" s="143">
        <v>0</v>
      </c>
      <c r="AZ310" s="143">
        <v>0</v>
      </c>
      <c r="BA310" s="143">
        <v>0</v>
      </c>
      <c r="BB310" s="143">
        <v>0</v>
      </c>
      <c r="BC310" s="143">
        <v>0</v>
      </c>
      <c r="BD310" s="143">
        <v>0</v>
      </c>
      <c r="BE310" s="143">
        <v>0</v>
      </c>
      <c r="BF310" s="143">
        <v>0</v>
      </c>
      <c r="BG310" s="143">
        <v>0</v>
      </c>
      <c r="BH310" s="143">
        <v>0</v>
      </c>
      <c r="BI310" s="143">
        <v>0</v>
      </c>
      <c r="BJ310" s="143">
        <v>0</v>
      </c>
      <c r="BK310" s="143">
        <v>0</v>
      </c>
      <c r="BL310" s="143">
        <v>0</v>
      </c>
      <c r="BM310" s="143">
        <v>0</v>
      </c>
      <c r="BN310" s="143">
        <v>0</v>
      </c>
      <c r="BO310" s="143">
        <v>0</v>
      </c>
      <c r="BU310" s="143">
        <v>0</v>
      </c>
      <c r="BV310" s="143">
        <v>0</v>
      </c>
      <c r="BW310" s="143">
        <v>0</v>
      </c>
      <c r="BX310" s="143">
        <v>0</v>
      </c>
      <c r="BZ310" s="143">
        <v>0</v>
      </c>
      <c r="CA310" s="143" t="e">
        <v>#REF!</v>
      </c>
    </row>
    <row r="311" spans="12:79" hidden="1" x14ac:dyDescent="0.3">
      <c r="L311" s="143">
        <v>0</v>
      </c>
      <c r="M311" s="143">
        <v>0</v>
      </c>
      <c r="N311" s="143">
        <v>0</v>
      </c>
      <c r="O311" s="143">
        <v>0</v>
      </c>
      <c r="P311" s="143">
        <v>0</v>
      </c>
      <c r="Q311" s="143">
        <v>0</v>
      </c>
      <c r="R311" s="143">
        <v>0</v>
      </c>
      <c r="S311" s="143">
        <v>0</v>
      </c>
      <c r="T311" s="143">
        <v>0</v>
      </c>
      <c r="U311" s="143">
        <v>0</v>
      </c>
      <c r="V311" s="143">
        <v>0</v>
      </c>
      <c r="W311" s="143">
        <v>0</v>
      </c>
      <c r="X311" s="143">
        <v>0</v>
      </c>
      <c r="Y311" s="143">
        <v>0</v>
      </c>
      <c r="Z311" s="143">
        <v>0</v>
      </c>
      <c r="AA311" s="143">
        <v>0</v>
      </c>
      <c r="AB311" s="143">
        <v>0</v>
      </c>
      <c r="AC311" s="143">
        <v>0</v>
      </c>
      <c r="AD311" s="143">
        <v>0</v>
      </c>
      <c r="AE311" s="143">
        <v>0</v>
      </c>
      <c r="AF311" s="143">
        <v>0</v>
      </c>
      <c r="AG311" s="143">
        <v>0</v>
      </c>
      <c r="AH311" s="143">
        <v>0</v>
      </c>
      <c r="AI311" s="143">
        <v>0</v>
      </c>
      <c r="AJ311" s="143">
        <v>0</v>
      </c>
      <c r="AK311" s="143">
        <v>0</v>
      </c>
      <c r="AL311" s="143">
        <v>0</v>
      </c>
      <c r="AM311" s="143">
        <v>0</v>
      </c>
      <c r="AN311" s="143">
        <v>0</v>
      </c>
      <c r="AO311" s="143">
        <v>0</v>
      </c>
      <c r="AP311" s="143">
        <v>0</v>
      </c>
      <c r="AQ311" s="143">
        <v>0</v>
      </c>
      <c r="AR311" s="143">
        <v>0</v>
      </c>
      <c r="AS311" s="143">
        <v>0</v>
      </c>
      <c r="AT311" s="143">
        <v>0</v>
      </c>
      <c r="AU311" s="143">
        <v>0</v>
      </c>
      <c r="AV311" s="143">
        <v>0</v>
      </c>
      <c r="AW311" s="143">
        <v>0</v>
      </c>
      <c r="AX311" s="143">
        <v>0</v>
      </c>
      <c r="AY311" s="143">
        <v>0</v>
      </c>
      <c r="AZ311" s="143">
        <v>0</v>
      </c>
      <c r="BA311" s="143">
        <v>0</v>
      </c>
      <c r="BB311" s="143">
        <v>0</v>
      </c>
      <c r="BC311" s="143">
        <v>0</v>
      </c>
      <c r="BD311" s="143">
        <v>0</v>
      </c>
      <c r="BE311" s="143">
        <v>0</v>
      </c>
      <c r="BF311" s="143">
        <v>0</v>
      </c>
      <c r="BG311" s="143">
        <v>0</v>
      </c>
      <c r="BH311" s="143">
        <v>0</v>
      </c>
      <c r="BI311" s="143">
        <v>0</v>
      </c>
      <c r="BJ311" s="143">
        <v>0</v>
      </c>
      <c r="BK311" s="143">
        <v>0</v>
      </c>
      <c r="BL311" s="143">
        <v>0</v>
      </c>
      <c r="BM311" s="143">
        <v>0</v>
      </c>
      <c r="BN311" s="143">
        <v>0</v>
      </c>
      <c r="BO311" s="143">
        <v>0</v>
      </c>
      <c r="BU311" s="143">
        <v>0</v>
      </c>
      <c r="BV311" s="143">
        <v>0</v>
      </c>
      <c r="BW311" s="143">
        <v>0</v>
      </c>
      <c r="BX311" s="143">
        <v>0</v>
      </c>
      <c r="BZ311" s="143">
        <v>0</v>
      </c>
      <c r="CA311" s="143" t="e">
        <v>#REF!</v>
      </c>
    </row>
    <row r="312" spans="12:79" hidden="1" x14ac:dyDescent="0.3">
      <c r="L312" s="143">
        <v>0</v>
      </c>
      <c r="M312" s="143">
        <v>0</v>
      </c>
      <c r="N312" s="143">
        <v>0</v>
      </c>
      <c r="O312" s="143">
        <v>0</v>
      </c>
      <c r="P312" s="143">
        <v>0</v>
      </c>
      <c r="Q312" s="143">
        <v>0</v>
      </c>
      <c r="R312" s="143">
        <v>0</v>
      </c>
      <c r="S312" s="143">
        <v>0</v>
      </c>
      <c r="T312" s="143">
        <v>0</v>
      </c>
      <c r="U312" s="143">
        <v>0</v>
      </c>
      <c r="V312" s="143">
        <v>0</v>
      </c>
      <c r="W312" s="143">
        <v>0</v>
      </c>
      <c r="X312" s="143">
        <v>0</v>
      </c>
      <c r="Y312" s="143">
        <v>0</v>
      </c>
      <c r="Z312" s="143">
        <v>0</v>
      </c>
      <c r="AA312" s="143">
        <v>0</v>
      </c>
      <c r="AB312" s="143">
        <v>0</v>
      </c>
      <c r="AC312" s="143">
        <v>0</v>
      </c>
      <c r="AD312" s="143">
        <v>0</v>
      </c>
      <c r="AE312" s="143">
        <v>0</v>
      </c>
      <c r="AF312" s="143">
        <v>0</v>
      </c>
      <c r="AG312" s="143">
        <v>0</v>
      </c>
      <c r="AH312" s="143">
        <v>0</v>
      </c>
      <c r="AI312" s="143">
        <v>0</v>
      </c>
      <c r="AJ312" s="143">
        <v>0</v>
      </c>
      <c r="AK312" s="143">
        <v>0</v>
      </c>
      <c r="AL312" s="143">
        <v>0</v>
      </c>
      <c r="AM312" s="143">
        <v>0</v>
      </c>
      <c r="AN312" s="143">
        <v>0</v>
      </c>
      <c r="AO312" s="143">
        <v>0</v>
      </c>
      <c r="AP312" s="143">
        <v>0</v>
      </c>
      <c r="AQ312" s="143">
        <v>0</v>
      </c>
      <c r="AR312" s="143">
        <v>0</v>
      </c>
      <c r="AS312" s="143">
        <v>0</v>
      </c>
      <c r="AT312" s="143">
        <v>0</v>
      </c>
      <c r="AU312" s="143">
        <v>0</v>
      </c>
      <c r="AV312" s="143">
        <v>0</v>
      </c>
      <c r="AW312" s="143">
        <v>0</v>
      </c>
      <c r="AX312" s="143">
        <v>0</v>
      </c>
      <c r="AY312" s="143">
        <v>0</v>
      </c>
      <c r="AZ312" s="143">
        <v>0</v>
      </c>
      <c r="BA312" s="143">
        <v>0</v>
      </c>
      <c r="BB312" s="143">
        <v>0</v>
      </c>
      <c r="BC312" s="143">
        <v>0</v>
      </c>
      <c r="BD312" s="143">
        <v>0</v>
      </c>
      <c r="BE312" s="143">
        <v>0</v>
      </c>
      <c r="BF312" s="143">
        <v>0</v>
      </c>
      <c r="BG312" s="143">
        <v>0</v>
      </c>
      <c r="BH312" s="143">
        <v>0</v>
      </c>
      <c r="BI312" s="143">
        <v>0</v>
      </c>
      <c r="BJ312" s="143">
        <v>0</v>
      </c>
      <c r="BK312" s="143">
        <v>0</v>
      </c>
      <c r="BL312" s="143">
        <v>0</v>
      </c>
      <c r="BM312" s="143">
        <v>0</v>
      </c>
      <c r="BN312" s="143">
        <v>0</v>
      </c>
      <c r="BO312" s="143">
        <v>0</v>
      </c>
      <c r="BU312" s="143">
        <v>0</v>
      </c>
      <c r="BV312" s="143">
        <v>0</v>
      </c>
      <c r="BW312" s="143">
        <v>0</v>
      </c>
      <c r="BX312" s="143">
        <v>0</v>
      </c>
      <c r="BZ312" s="143">
        <v>0</v>
      </c>
      <c r="CA312" s="143" t="e">
        <v>#REF!</v>
      </c>
    </row>
    <row r="313" spans="12:79" hidden="1" x14ac:dyDescent="0.3">
      <c r="L313" s="143">
        <v>0</v>
      </c>
      <c r="M313" s="143">
        <v>0</v>
      </c>
      <c r="N313" s="143">
        <v>0</v>
      </c>
      <c r="O313" s="143">
        <v>0</v>
      </c>
      <c r="P313" s="143">
        <v>0</v>
      </c>
      <c r="Q313" s="143">
        <v>0</v>
      </c>
      <c r="R313" s="143">
        <v>0</v>
      </c>
      <c r="S313" s="143">
        <v>0</v>
      </c>
      <c r="T313" s="143">
        <v>0</v>
      </c>
      <c r="U313" s="143">
        <v>0</v>
      </c>
      <c r="V313" s="143">
        <v>0</v>
      </c>
      <c r="W313" s="143">
        <v>0</v>
      </c>
      <c r="X313" s="143">
        <v>0</v>
      </c>
      <c r="Y313" s="143">
        <v>0</v>
      </c>
      <c r="Z313" s="143">
        <v>0</v>
      </c>
      <c r="AA313" s="143">
        <v>0</v>
      </c>
      <c r="AB313" s="143">
        <v>0</v>
      </c>
      <c r="AC313" s="143">
        <v>0</v>
      </c>
      <c r="AD313" s="143">
        <v>0</v>
      </c>
      <c r="AE313" s="143">
        <v>0</v>
      </c>
      <c r="AF313" s="143">
        <v>0</v>
      </c>
      <c r="AG313" s="143">
        <v>0</v>
      </c>
      <c r="AH313" s="143">
        <v>0</v>
      </c>
      <c r="AI313" s="143">
        <v>0</v>
      </c>
      <c r="AJ313" s="143">
        <v>0</v>
      </c>
      <c r="AK313" s="143">
        <v>0</v>
      </c>
      <c r="AL313" s="143">
        <v>0</v>
      </c>
      <c r="AM313" s="143">
        <v>0</v>
      </c>
      <c r="AN313" s="143">
        <v>0</v>
      </c>
      <c r="AO313" s="143">
        <v>0</v>
      </c>
      <c r="AP313" s="143">
        <v>0</v>
      </c>
      <c r="AQ313" s="143">
        <v>0</v>
      </c>
      <c r="AR313" s="143">
        <v>0</v>
      </c>
      <c r="AS313" s="143">
        <v>0</v>
      </c>
      <c r="AT313" s="143">
        <v>0</v>
      </c>
      <c r="AU313" s="143">
        <v>0</v>
      </c>
      <c r="AV313" s="143">
        <v>0</v>
      </c>
      <c r="AW313" s="143">
        <v>0</v>
      </c>
      <c r="AX313" s="143">
        <v>0</v>
      </c>
      <c r="AY313" s="143">
        <v>0</v>
      </c>
      <c r="AZ313" s="143">
        <v>0</v>
      </c>
      <c r="BA313" s="143">
        <v>0</v>
      </c>
      <c r="BB313" s="143">
        <v>0</v>
      </c>
      <c r="BC313" s="143">
        <v>0</v>
      </c>
      <c r="BD313" s="143">
        <v>0</v>
      </c>
      <c r="BE313" s="143">
        <v>0</v>
      </c>
      <c r="BF313" s="143">
        <v>0</v>
      </c>
      <c r="BG313" s="143">
        <v>0</v>
      </c>
      <c r="BH313" s="143">
        <v>0</v>
      </c>
      <c r="BI313" s="143">
        <v>0</v>
      </c>
      <c r="BJ313" s="143">
        <v>0</v>
      </c>
      <c r="BK313" s="143">
        <v>0</v>
      </c>
      <c r="BL313" s="143">
        <v>0</v>
      </c>
      <c r="BM313" s="143">
        <v>0</v>
      </c>
      <c r="BN313" s="143">
        <v>0</v>
      </c>
      <c r="BO313" s="143">
        <v>0</v>
      </c>
      <c r="BU313" s="143">
        <v>0</v>
      </c>
      <c r="BV313" s="143">
        <v>0</v>
      </c>
      <c r="BW313" s="143">
        <v>0</v>
      </c>
      <c r="BX313" s="143">
        <v>0</v>
      </c>
      <c r="BZ313" s="143">
        <v>0</v>
      </c>
      <c r="CA313" s="143" t="e">
        <v>#REF!</v>
      </c>
    </row>
    <row r="314" spans="12:79" hidden="1" x14ac:dyDescent="0.3">
      <c r="L314" s="143">
        <v>0</v>
      </c>
      <c r="M314" s="143">
        <v>0</v>
      </c>
      <c r="N314" s="143">
        <v>0</v>
      </c>
      <c r="O314" s="143">
        <v>0</v>
      </c>
      <c r="P314" s="143">
        <v>0</v>
      </c>
      <c r="Q314" s="143">
        <v>0</v>
      </c>
      <c r="R314" s="143">
        <v>0</v>
      </c>
      <c r="S314" s="143">
        <v>0</v>
      </c>
      <c r="T314" s="143">
        <v>0</v>
      </c>
      <c r="U314" s="143">
        <v>0</v>
      </c>
      <c r="V314" s="143">
        <v>0</v>
      </c>
      <c r="W314" s="143">
        <v>0</v>
      </c>
      <c r="X314" s="143">
        <v>0</v>
      </c>
      <c r="Y314" s="143">
        <v>0</v>
      </c>
      <c r="Z314" s="143">
        <v>0</v>
      </c>
      <c r="AA314" s="143">
        <v>0</v>
      </c>
      <c r="AB314" s="143">
        <v>0</v>
      </c>
      <c r="AC314" s="143">
        <v>0</v>
      </c>
      <c r="AD314" s="143">
        <v>0</v>
      </c>
      <c r="AE314" s="143">
        <v>0</v>
      </c>
      <c r="AF314" s="143">
        <v>0</v>
      </c>
      <c r="AG314" s="143">
        <v>0</v>
      </c>
      <c r="AH314" s="143">
        <v>0</v>
      </c>
      <c r="AI314" s="143">
        <v>0</v>
      </c>
      <c r="AJ314" s="143">
        <v>0</v>
      </c>
      <c r="AK314" s="143">
        <v>0</v>
      </c>
      <c r="AL314" s="143">
        <v>0</v>
      </c>
      <c r="AM314" s="143">
        <v>0</v>
      </c>
      <c r="AN314" s="143">
        <v>0</v>
      </c>
      <c r="AO314" s="143">
        <v>0</v>
      </c>
      <c r="AP314" s="143">
        <v>0</v>
      </c>
      <c r="AQ314" s="143">
        <v>0</v>
      </c>
      <c r="AR314" s="143">
        <v>0</v>
      </c>
      <c r="AS314" s="143">
        <v>0</v>
      </c>
      <c r="AT314" s="143">
        <v>0</v>
      </c>
      <c r="AU314" s="143">
        <v>0</v>
      </c>
      <c r="AV314" s="143">
        <v>0</v>
      </c>
      <c r="AW314" s="143">
        <v>0</v>
      </c>
      <c r="AX314" s="143">
        <v>0</v>
      </c>
      <c r="AY314" s="143">
        <v>0</v>
      </c>
      <c r="AZ314" s="143">
        <v>0</v>
      </c>
      <c r="BA314" s="143">
        <v>0</v>
      </c>
      <c r="BB314" s="143">
        <v>0</v>
      </c>
      <c r="BC314" s="143">
        <v>0</v>
      </c>
      <c r="BD314" s="143">
        <v>0</v>
      </c>
      <c r="BE314" s="143">
        <v>0</v>
      </c>
      <c r="BF314" s="143">
        <v>0</v>
      </c>
      <c r="BG314" s="143">
        <v>0</v>
      </c>
      <c r="BH314" s="143">
        <v>0</v>
      </c>
      <c r="BI314" s="143">
        <v>0</v>
      </c>
      <c r="BJ314" s="143">
        <v>0</v>
      </c>
      <c r="BK314" s="143">
        <v>0</v>
      </c>
      <c r="BL314" s="143">
        <v>0</v>
      </c>
      <c r="BM314" s="143">
        <v>0</v>
      </c>
      <c r="BN314" s="143">
        <v>0</v>
      </c>
      <c r="BO314" s="143">
        <v>0</v>
      </c>
      <c r="BU314" s="143">
        <v>0</v>
      </c>
      <c r="BV314" s="143">
        <v>0</v>
      </c>
      <c r="BW314" s="143">
        <v>0</v>
      </c>
      <c r="BX314" s="143">
        <v>0</v>
      </c>
      <c r="BZ314" s="143">
        <v>0</v>
      </c>
      <c r="CA314" s="143" t="e">
        <v>#REF!</v>
      </c>
    </row>
    <row r="315" spans="12:79" hidden="1" x14ac:dyDescent="0.3">
      <c r="L315" s="143">
        <v>0</v>
      </c>
      <c r="M315" s="143">
        <v>0</v>
      </c>
      <c r="N315" s="143">
        <v>0</v>
      </c>
      <c r="O315" s="143">
        <v>0</v>
      </c>
      <c r="P315" s="143">
        <v>0</v>
      </c>
      <c r="Q315" s="143">
        <v>0</v>
      </c>
      <c r="R315" s="143">
        <v>0</v>
      </c>
      <c r="S315" s="143">
        <v>0</v>
      </c>
      <c r="T315" s="143">
        <v>0</v>
      </c>
      <c r="U315" s="143">
        <v>0</v>
      </c>
      <c r="V315" s="143">
        <v>0</v>
      </c>
      <c r="W315" s="143">
        <v>0</v>
      </c>
      <c r="X315" s="143">
        <v>0</v>
      </c>
      <c r="Y315" s="143">
        <v>0</v>
      </c>
      <c r="Z315" s="143">
        <v>0</v>
      </c>
      <c r="AA315" s="143">
        <v>0</v>
      </c>
      <c r="AB315" s="143">
        <v>0</v>
      </c>
      <c r="AC315" s="143">
        <v>0</v>
      </c>
      <c r="AD315" s="143">
        <v>0</v>
      </c>
      <c r="AE315" s="143">
        <v>0</v>
      </c>
      <c r="AF315" s="143">
        <v>0</v>
      </c>
      <c r="AG315" s="143">
        <v>0</v>
      </c>
      <c r="AH315" s="143">
        <v>0</v>
      </c>
      <c r="AI315" s="143">
        <v>0</v>
      </c>
      <c r="AJ315" s="143">
        <v>0</v>
      </c>
      <c r="AK315" s="143">
        <v>0</v>
      </c>
      <c r="AL315" s="143">
        <v>0</v>
      </c>
      <c r="AM315" s="143">
        <v>0</v>
      </c>
      <c r="AN315" s="143">
        <v>0</v>
      </c>
      <c r="AO315" s="143">
        <v>0</v>
      </c>
      <c r="AP315" s="143">
        <v>0</v>
      </c>
      <c r="AQ315" s="143">
        <v>0</v>
      </c>
      <c r="AR315" s="143">
        <v>0</v>
      </c>
      <c r="AS315" s="143">
        <v>0</v>
      </c>
      <c r="AT315" s="143">
        <v>0</v>
      </c>
      <c r="AU315" s="143">
        <v>0</v>
      </c>
      <c r="AV315" s="143">
        <v>0</v>
      </c>
      <c r="AW315" s="143">
        <v>0</v>
      </c>
      <c r="AX315" s="143">
        <v>0</v>
      </c>
      <c r="AY315" s="143">
        <v>0</v>
      </c>
      <c r="AZ315" s="143">
        <v>0</v>
      </c>
      <c r="BA315" s="143">
        <v>0</v>
      </c>
      <c r="BB315" s="143">
        <v>0</v>
      </c>
      <c r="BC315" s="143">
        <v>0</v>
      </c>
      <c r="BD315" s="143">
        <v>0</v>
      </c>
      <c r="BE315" s="143">
        <v>0</v>
      </c>
      <c r="BF315" s="143">
        <v>0</v>
      </c>
      <c r="BG315" s="143">
        <v>0</v>
      </c>
      <c r="BH315" s="143">
        <v>0</v>
      </c>
      <c r="BI315" s="143">
        <v>0</v>
      </c>
      <c r="BJ315" s="143">
        <v>0</v>
      </c>
      <c r="BK315" s="143">
        <v>0</v>
      </c>
      <c r="BL315" s="143">
        <v>0</v>
      </c>
      <c r="BM315" s="143">
        <v>0</v>
      </c>
      <c r="BN315" s="143">
        <v>0</v>
      </c>
      <c r="BO315" s="143">
        <v>0</v>
      </c>
      <c r="BU315" s="143">
        <v>0</v>
      </c>
      <c r="BV315" s="143">
        <v>0</v>
      </c>
      <c r="BW315" s="143">
        <v>0</v>
      </c>
      <c r="BX315" s="143">
        <v>0</v>
      </c>
      <c r="BZ315" s="143">
        <v>0</v>
      </c>
      <c r="CA315" s="143" t="e">
        <v>#REF!</v>
      </c>
    </row>
    <row r="316" spans="12:79" hidden="1" x14ac:dyDescent="0.3">
      <c r="L316" s="143">
        <v>0</v>
      </c>
      <c r="M316" s="143">
        <v>0</v>
      </c>
      <c r="N316" s="143">
        <v>0</v>
      </c>
      <c r="O316" s="143">
        <v>0</v>
      </c>
      <c r="P316" s="143">
        <v>0</v>
      </c>
      <c r="Q316" s="143">
        <v>0</v>
      </c>
      <c r="R316" s="143">
        <v>0</v>
      </c>
      <c r="S316" s="143">
        <v>0</v>
      </c>
      <c r="T316" s="143">
        <v>0</v>
      </c>
      <c r="U316" s="143">
        <v>0</v>
      </c>
      <c r="V316" s="143">
        <v>0</v>
      </c>
      <c r="W316" s="143">
        <v>0</v>
      </c>
      <c r="X316" s="143">
        <v>0</v>
      </c>
      <c r="Y316" s="143">
        <v>0</v>
      </c>
      <c r="Z316" s="143">
        <v>0</v>
      </c>
      <c r="AA316" s="143">
        <v>0</v>
      </c>
      <c r="AB316" s="143">
        <v>0</v>
      </c>
      <c r="AC316" s="143">
        <v>0</v>
      </c>
      <c r="AD316" s="143">
        <v>0</v>
      </c>
      <c r="AE316" s="143">
        <v>0</v>
      </c>
      <c r="AF316" s="143">
        <v>0</v>
      </c>
      <c r="AG316" s="143">
        <v>0</v>
      </c>
      <c r="AH316" s="143">
        <v>0</v>
      </c>
      <c r="AI316" s="143">
        <v>0</v>
      </c>
      <c r="AJ316" s="143">
        <v>0</v>
      </c>
      <c r="AK316" s="143">
        <v>0</v>
      </c>
      <c r="AL316" s="143">
        <v>0</v>
      </c>
      <c r="AM316" s="143">
        <v>0</v>
      </c>
      <c r="AN316" s="143">
        <v>0</v>
      </c>
      <c r="AO316" s="143">
        <v>0</v>
      </c>
      <c r="AP316" s="143">
        <v>0</v>
      </c>
      <c r="AQ316" s="143">
        <v>0</v>
      </c>
      <c r="AR316" s="143">
        <v>0</v>
      </c>
      <c r="AS316" s="143">
        <v>0</v>
      </c>
      <c r="AT316" s="143">
        <v>0</v>
      </c>
      <c r="AU316" s="143">
        <v>0</v>
      </c>
      <c r="AV316" s="143">
        <v>0</v>
      </c>
      <c r="AW316" s="143">
        <v>0</v>
      </c>
      <c r="AX316" s="143">
        <v>0</v>
      </c>
      <c r="AY316" s="143">
        <v>0</v>
      </c>
      <c r="AZ316" s="143">
        <v>0</v>
      </c>
      <c r="BA316" s="143">
        <v>0</v>
      </c>
      <c r="BB316" s="143">
        <v>0</v>
      </c>
      <c r="BC316" s="143">
        <v>0</v>
      </c>
      <c r="BD316" s="143">
        <v>0</v>
      </c>
      <c r="BE316" s="143">
        <v>0</v>
      </c>
      <c r="BF316" s="143">
        <v>0</v>
      </c>
      <c r="BG316" s="143">
        <v>0</v>
      </c>
      <c r="BH316" s="143">
        <v>0</v>
      </c>
      <c r="BI316" s="143">
        <v>0</v>
      </c>
      <c r="BJ316" s="143">
        <v>0</v>
      </c>
      <c r="BK316" s="143">
        <v>0</v>
      </c>
      <c r="BL316" s="143">
        <v>0</v>
      </c>
      <c r="BM316" s="143">
        <v>0</v>
      </c>
      <c r="BN316" s="143">
        <v>0</v>
      </c>
      <c r="BO316" s="143">
        <v>0</v>
      </c>
      <c r="BU316" s="143">
        <v>0</v>
      </c>
      <c r="BV316" s="143">
        <v>0</v>
      </c>
      <c r="BW316" s="143">
        <v>0</v>
      </c>
      <c r="BX316" s="143">
        <v>0</v>
      </c>
      <c r="BZ316" s="143">
        <v>0</v>
      </c>
      <c r="CA316" s="143" t="e">
        <v>#REF!</v>
      </c>
    </row>
    <row r="317" spans="12:79" hidden="1" x14ac:dyDescent="0.3">
      <c r="L317" s="143">
        <v>0</v>
      </c>
      <c r="M317" s="143">
        <v>0</v>
      </c>
      <c r="N317" s="143">
        <v>0</v>
      </c>
      <c r="O317" s="143">
        <v>0</v>
      </c>
      <c r="P317" s="143">
        <v>0</v>
      </c>
      <c r="Q317" s="143">
        <v>0</v>
      </c>
      <c r="R317" s="143">
        <v>0</v>
      </c>
      <c r="S317" s="143">
        <v>0</v>
      </c>
      <c r="T317" s="143">
        <v>0</v>
      </c>
      <c r="U317" s="143">
        <v>0</v>
      </c>
      <c r="V317" s="143">
        <v>0</v>
      </c>
      <c r="W317" s="143">
        <v>0</v>
      </c>
      <c r="X317" s="143">
        <v>0</v>
      </c>
      <c r="Y317" s="143">
        <v>0</v>
      </c>
      <c r="Z317" s="143">
        <v>0</v>
      </c>
      <c r="AA317" s="143">
        <v>0</v>
      </c>
      <c r="AB317" s="143">
        <v>0</v>
      </c>
      <c r="AC317" s="143">
        <v>0</v>
      </c>
      <c r="AD317" s="143">
        <v>0</v>
      </c>
      <c r="AE317" s="143">
        <v>0</v>
      </c>
      <c r="AF317" s="143">
        <v>0</v>
      </c>
      <c r="AG317" s="143">
        <v>0</v>
      </c>
      <c r="AH317" s="143">
        <v>0</v>
      </c>
      <c r="AI317" s="143">
        <v>0</v>
      </c>
      <c r="AJ317" s="143">
        <v>0</v>
      </c>
      <c r="AK317" s="143">
        <v>0</v>
      </c>
      <c r="AL317" s="143">
        <v>0</v>
      </c>
      <c r="AM317" s="143">
        <v>0</v>
      </c>
      <c r="AN317" s="143">
        <v>0</v>
      </c>
      <c r="AO317" s="143">
        <v>0</v>
      </c>
      <c r="AP317" s="143">
        <v>0</v>
      </c>
      <c r="AQ317" s="143">
        <v>0</v>
      </c>
      <c r="AR317" s="143">
        <v>0</v>
      </c>
      <c r="AS317" s="143">
        <v>0</v>
      </c>
      <c r="AT317" s="143">
        <v>0</v>
      </c>
      <c r="AU317" s="143">
        <v>0</v>
      </c>
      <c r="AV317" s="143">
        <v>0</v>
      </c>
      <c r="AW317" s="143">
        <v>0</v>
      </c>
      <c r="AX317" s="143">
        <v>0</v>
      </c>
      <c r="AY317" s="143">
        <v>0</v>
      </c>
      <c r="AZ317" s="143">
        <v>0</v>
      </c>
      <c r="BA317" s="143">
        <v>0</v>
      </c>
      <c r="BB317" s="143">
        <v>0</v>
      </c>
      <c r="BC317" s="143">
        <v>0</v>
      </c>
      <c r="BD317" s="143">
        <v>0</v>
      </c>
      <c r="BE317" s="143">
        <v>0</v>
      </c>
      <c r="BF317" s="143">
        <v>0</v>
      </c>
      <c r="BG317" s="143">
        <v>0</v>
      </c>
      <c r="BH317" s="143">
        <v>0</v>
      </c>
      <c r="BI317" s="143">
        <v>0</v>
      </c>
      <c r="BJ317" s="143">
        <v>0</v>
      </c>
      <c r="BK317" s="143">
        <v>0</v>
      </c>
      <c r="BL317" s="143">
        <v>0</v>
      </c>
      <c r="BM317" s="143">
        <v>0</v>
      </c>
      <c r="BN317" s="143">
        <v>0</v>
      </c>
      <c r="BO317" s="143">
        <v>0</v>
      </c>
      <c r="BU317" s="143">
        <v>0</v>
      </c>
      <c r="BV317" s="143">
        <v>0</v>
      </c>
      <c r="BW317" s="143">
        <v>0</v>
      </c>
      <c r="BX317" s="143">
        <v>0</v>
      </c>
      <c r="BZ317" s="143">
        <v>0</v>
      </c>
      <c r="CA317" s="143" t="e">
        <v>#REF!</v>
      </c>
    </row>
    <row r="318" spans="12:79" hidden="1" x14ac:dyDescent="0.3">
      <c r="L318" s="143">
        <v>0</v>
      </c>
      <c r="M318" s="143">
        <v>0</v>
      </c>
      <c r="N318" s="143">
        <v>0</v>
      </c>
      <c r="O318" s="143">
        <v>0</v>
      </c>
      <c r="P318" s="143">
        <v>0</v>
      </c>
      <c r="Q318" s="143">
        <v>0</v>
      </c>
      <c r="R318" s="143">
        <v>0</v>
      </c>
      <c r="S318" s="143">
        <v>0</v>
      </c>
      <c r="T318" s="143">
        <v>0</v>
      </c>
      <c r="U318" s="143">
        <v>0</v>
      </c>
      <c r="V318" s="143">
        <v>0</v>
      </c>
      <c r="W318" s="143">
        <v>0</v>
      </c>
      <c r="X318" s="143">
        <v>0</v>
      </c>
      <c r="Y318" s="143">
        <v>0</v>
      </c>
      <c r="Z318" s="143">
        <v>0</v>
      </c>
      <c r="AA318" s="143">
        <v>0</v>
      </c>
      <c r="AB318" s="143">
        <v>0</v>
      </c>
      <c r="AC318" s="143">
        <v>0</v>
      </c>
      <c r="AD318" s="143">
        <v>0</v>
      </c>
      <c r="AE318" s="143">
        <v>0</v>
      </c>
      <c r="AF318" s="143">
        <v>0</v>
      </c>
      <c r="AG318" s="143">
        <v>0</v>
      </c>
      <c r="AH318" s="143">
        <v>0</v>
      </c>
      <c r="AI318" s="143">
        <v>0</v>
      </c>
      <c r="AJ318" s="143">
        <v>0</v>
      </c>
      <c r="AK318" s="143">
        <v>0</v>
      </c>
      <c r="AL318" s="143">
        <v>0</v>
      </c>
      <c r="AM318" s="143">
        <v>0</v>
      </c>
      <c r="AN318" s="143">
        <v>0</v>
      </c>
      <c r="AO318" s="143">
        <v>0</v>
      </c>
      <c r="AP318" s="143">
        <v>0</v>
      </c>
      <c r="AQ318" s="143">
        <v>0</v>
      </c>
      <c r="AR318" s="143">
        <v>0</v>
      </c>
      <c r="AS318" s="143">
        <v>0</v>
      </c>
      <c r="AT318" s="143">
        <v>0</v>
      </c>
      <c r="AU318" s="143">
        <v>0</v>
      </c>
      <c r="AV318" s="143">
        <v>0</v>
      </c>
      <c r="AW318" s="143">
        <v>0</v>
      </c>
      <c r="AX318" s="143">
        <v>0</v>
      </c>
      <c r="AY318" s="143">
        <v>0</v>
      </c>
      <c r="AZ318" s="143">
        <v>0</v>
      </c>
      <c r="BA318" s="143">
        <v>0</v>
      </c>
      <c r="BB318" s="143">
        <v>0</v>
      </c>
      <c r="BC318" s="143">
        <v>0</v>
      </c>
      <c r="BD318" s="143">
        <v>0</v>
      </c>
      <c r="BE318" s="143">
        <v>0</v>
      </c>
      <c r="BF318" s="143">
        <v>0</v>
      </c>
      <c r="BG318" s="143">
        <v>0</v>
      </c>
      <c r="BH318" s="143">
        <v>0</v>
      </c>
      <c r="BI318" s="143">
        <v>0</v>
      </c>
      <c r="BJ318" s="143">
        <v>0</v>
      </c>
      <c r="BK318" s="143">
        <v>0</v>
      </c>
      <c r="BL318" s="143">
        <v>0</v>
      </c>
      <c r="BM318" s="143">
        <v>0</v>
      </c>
      <c r="BN318" s="143">
        <v>0</v>
      </c>
      <c r="BO318" s="143">
        <v>0</v>
      </c>
      <c r="BU318" s="143">
        <v>0</v>
      </c>
      <c r="BV318" s="143">
        <v>0</v>
      </c>
      <c r="BW318" s="143">
        <v>0</v>
      </c>
      <c r="BX318" s="143">
        <v>0</v>
      </c>
      <c r="BZ318" s="143">
        <v>0</v>
      </c>
      <c r="CA318" s="143" t="e">
        <v>#REF!</v>
      </c>
    </row>
    <row r="319" spans="12:79" hidden="1" x14ac:dyDescent="0.3">
      <c r="L319" s="143">
        <v>0</v>
      </c>
      <c r="M319" s="143">
        <v>0</v>
      </c>
      <c r="N319" s="143">
        <v>0</v>
      </c>
      <c r="O319" s="143">
        <v>0</v>
      </c>
      <c r="P319" s="143">
        <v>0</v>
      </c>
      <c r="Q319" s="143">
        <v>0</v>
      </c>
      <c r="R319" s="143">
        <v>0</v>
      </c>
      <c r="S319" s="143">
        <v>0</v>
      </c>
      <c r="T319" s="143">
        <v>0</v>
      </c>
      <c r="U319" s="143">
        <v>0</v>
      </c>
      <c r="V319" s="143">
        <v>0</v>
      </c>
      <c r="W319" s="143">
        <v>0</v>
      </c>
      <c r="X319" s="143">
        <v>0</v>
      </c>
      <c r="Y319" s="143">
        <v>0</v>
      </c>
      <c r="Z319" s="143">
        <v>0</v>
      </c>
      <c r="AA319" s="143">
        <v>0</v>
      </c>
      <c r="AB319" s="143">
        <v>0</v>
      </c>
      <c r="AC319" s="143">
        <v>0</v>
      </c>
      <c r="AD319" s="143">
        <v>0</v>
      </c>
      <c r="AE319" s="143">
        <v>0</v>
      </c>
      <c r="AF319" s="143">
        <v>0</v>
      </c>
      <c r="AG319" s="143">
        <v>0</v>
      </c>
      <c r="AH319" s="143">
        <v>0</v>
      </c>
      <c r="AI319" s="143">
        <v>0</v>
      </c>
      <c r="AJ319" s="143">
        <v>0</v>
      </c>
      <c r="AK319" s="143">
        <v>0</v>
      </c>
      <c r="AL319" s="143">
        <v>0</v>
      </c>
      <c r="AM319" s="143">
        <v>0</v>
      </c>
      <c r="AN319" s="143">
        <v>0</v>
      </c>
      <c r="AO319" s="143">
        <v>0</v>
      </c>
      <c r="AP319" s="143">
        <v>0</v>
      </c>
      <c r="AQ319" s="143">
        <v>0</v>
      </c>
      <c r="AR319" s="143">
        <v>0</v>
      </c>
      <c r="AS319" s="143">
        <v>0</v>
      </c>
      <c r="AT319" s="143">
        <v>0</v>
      </c>
      <c r="AU319" s="143">
        <v>0</v>
      </c>
      <c r="AV319" s="143">
        <v>0</v>
      </c>
      <c r="AW319" s="143">
        <v>0</v>
      </c>
      <c r="AX319" s="143">
        <v>0</v>
      </c>
      <c r="AY319" s="143">
        <v>0</v>
      </c>
      <c r="AZ319" s="143">
        <v>0</v>
      </c>
      <c r="BA319" s="143">
        <v>0</v>
      </c>
      <c r="BB319" s="143">
        <v>0</v>
      </c>
      <c r="BC319" s="143">
        <v>0</v>
      </c>
      <c r="BD319" s="143">
        <v>0</v>
      </c>
      <c r="BE319" s="143">
        <v>0</v>
      </c>
      <c r="BF319" s="143">
        <v>0</v>
      </c>
      <c r="BG319" s="143">
        <v>0</v>
      </c>
      <c r="BH319" s="143">
        <v>0</v>
      </c>
      <c r="BI319" s="143">
        <v>0</v>
      </c>
      <c r="BJ319" s="143">
        <v>0</v>
      </c>
      <c r="BK319" s="143">
        <v>0</v>
      </c>
      <c r="BL319" s="143">
        <v>0</v>
      </c>
      <c r="BM319" s="143">
        <v>0</v>
      </c>
      <c r="BN319" s="143">
        <v>0</v>
      </c>
      <c r="BO319" s="143">
        <v>0</v>
      </c>
      <c r="BU319" s="143">
        <v>0</v>
      </c>
      <c r="BV319" s="143">
        <v>0</v>
      </c>
      <c r="BW319" s="143">
        <v>0</v>
      </c>
      <c r="BX319" s="143">
        <v>0</v>
      </c>
      <c r="BZ319" s="143">
        <v>0</v>
      </c>
      <c r="CA319" s="143" t="e">
        <v>#REF!</v>
      </c>
    </row>
    <row r="320" spans="12:79" hidden="1" x14ac:dyDescent="0.3">
      <c r="L320" s="143">
        <v>0</v>
      </c>
      <c r="M320" s="143">
        <v>0</v>
      </c>
      <c r="N320" s="143">
        <v>0</v>
      </c>
      <c r="O320" s="143">
        <v>0</v>
      </c>
      <c r="P320" s="143">
        <v>0</v>
      </c>
      <c r="Q320" s="143">
        <v>0</v>
      </c>
      <c r="R320" s="143">
        <v>0</v>
      </c>
      <c r="S320" s="143">
        <v>0</v>
      </c>
      <c r="T320" s="143">
        <v>0</v>
      </c>
      <c r="U320" s="143">
        <v>0</v>
      </c>
      <c r="V320" s="143">
        <v>0</v>
      </c>
      <c r="W320" s="143">
        <v>0</v>
      </c>
      <c r="X320" s="143">
        <v>0</v>
      </c>
      <c r="Y320" s="143">
        <v>0</v>
      </c>
      <c r="Z320" s="143">
        <v>0</v>
      </c>
      <c r="AA320" s="143">
        <v>0</v>
      </c>
      <c r="AB320" s="143">
        <v>0</v>
      </c>
      <c r="AC320" s="143">
        <v>0</v>
      </c>
      <c r="AD320" s="143">
        <v>0</v>
      </c>
      <c r="AE320" s="143">
        <v>0</v>
      </c>
      <c r="AF320" s="143">
        <v>0</v>
      </c>
      <c r="AG320" s="143">
        <v>0</v>
      </c>
      <c r="AH320" s="143">
        <v>0</v>
      </c>
      <c r="AI320" s="143">
        <v>0</v>
      </c>
      <c r="AJ320" s="143">
        <v>0</v>
      </c>
      <c r="AK320" s="143">
        <v>0</v>
      </c>
      <c r="AL320" s="143">
        <v>0</v>
      </c>
      <c r="AM320" s="143">
        <v>0</v>
      </c>
      <c r="AN320" s="143">
        <v>0</v>
      </c>
      <c r="AO320" s="143">
        <v>0</v>
      </c>
      <c r="AP320" s="143">
        <v>0</v>
      </c>
      <c r="AQ320" s="143">
        <v>0</v>
      </c>
      <c r="AR320" s="143">
        <v>0</v>
      </c>
      <c r="AS320" s="143">
        <v>0</v>
      </c>
      <c r="AT320" s="143">
        <v>0</v>
      </c>
      <c r="AU320" s="143">
        <v>0</v>
      </c>
      <c r="AV320" s="143">
        <v>0</v>
      </c>
      <c r="AW320" s="143">
        <v>0</v>
      </c>
      <c r="AX320" s="143">
        <v>0</v>
      </c>
      <c r="AY320" s="143">
        <v>0</v>
      </c>
      <c r="AZ320" s="143">
        <v>0</v>
      </c>
      <c r="BA320" s="143">
        <v>0</v>
      </c>
      <c r="BB320" s="143">
        <v>0</v>
      </c>
      <c r="BC320" s="143">
        <v>0</v>
      </c>
      <c r="BD320" s="143">
        <v>0</v>
      </c>
      <c r="BE320" s="143">
        <v>0</v>
      </c>
      <c r="BF320" s="143">
        <v>0</v>
      </c>
      <c r="BG320" s="143">
        <v>0</v>
      </c>
      <c r="BH320" s="143">
        <v>0</v>
      </c>
      <c r="BI320" s="143">
        <v>0</v>
      </c>
      <c r="BJ320" s="143">
        <v>0</v>
      </c>
      <c r="BK320" s="143">
        <v>0</v>
      </c>
      <c r="BL320" s="143">
        <v>0</v>
      </c>
      <c r="BM320" s="143">
        <v>0</v>
      </c>
      <c r="BN320" s="143">
        <v>0</v>
      </c>
      <c r="BO320" s="143">
        <v>0</v>
      </c>
      <c r="BU320" s="143">
        <v>0</v>
      </c>
      <c r="BV320" s="143">
        <v>0</v>
      </c>
      <c r="BW320" s="143">
        <v>0</v>
      </c>
      <c r="BX320" s="143">
        <v>0</v>
      </c>
      <c r="BZ320" s="143">
        <v>0</v>
      </c>
      <c r="CA320" s="143" t="e">
        <v>#REF!</v>
      </c>
    </row>
    <row r="321" spans="12:79" hidden="1" x14ac:dyDescent="0.3">
      <c r="L321" s="143">
        <v>0</v>
      </c>
      <c r="M321" s="143">
        <v>0</v>
      </c>
      <c r="N321" s="143">
        <v>0</v>
      </c>
      <c r="O321" s="143">
        <v>0</v>
      </c>
      <c r="P321" s="143">
        <v>0</v>
      </c>
      <c r="Q321" s="143">
        <v>0</v>
      </c>
      <c r="R321" s="143">
        <v>0</v>
      </c>
      <c r="S321" s="143">
        <v>0</v>
      </c>
      <c r="T321" s="143">
        <v>0</v>
      </c>
      <c r="U321" s="143">
        <v>0</v>
      </c>
      <c r="V321" s="143">
        <v>0</v>
      </c>
      <c r="W321" s="143">
        <v>0</v>
      </c>
      <c r="X321" s="143">
        <v>0</v>
      </c>
      <c r="Y321" s="143">
        <v>0</v>
      </c>
      <c r="Z321" s="143">
        <v>0</v>
      </c>
      <c r="AA321" s="143">
        <v>0</v>
      </c>
      <c r="AB321" s="143">
        <v>0</v>
      </c>
      <c r="AC321" s="143">
        <v>0</v>
      </c>
      <c r="AD321" s="143">
        <v>0</v>
      </c>
      <c r="AE321" s="143">
        <v>0</v>
      </c>
      <c r="AF321" s="143">
        <v>0</v>
      </c>
      <c r="AG321" s="143">
        <v>0</v>
      </c>
      <c r="AH321" s="143">
        <v>0</v>
      </c>
      <c r="AI321" s="143">
        <v>0</v>
      </c>
      <c r="AJ321" s="143">
        <v>0</v>
      </c>
      <c r="AK321" s="143">
        <v>0</v>
      </c>
      <c r="AL321" s="143">
        <v>0</v>
      </c>
      <c r="AM321" s="143">
        <v>0</v>
      </c>
      <c r="AN321" s="143">
        <v>0</v>
      </c>
      <c r="AO321" s="143">
        <v>0</v>
      </c>
      <c r="AP321" s="143">
        <v>0</v>
      </c>
      <c r="AQ321" s="143">
        <v>0</v>
      </c>
      <c r="AR321" s="143">
        <v>0</v>
      </c>
      <c r="AS321" s="143">
        <v>0</v>
      </c>
      <c r="AT321" s="143">
        <v>0</v>
      </c>
      <c r="AU321" s="143">
        <v>0</v>
      </c>
      <c r="AV321" s="143">
        <v>0</v>
      </c>
      <c r="AW321" s="143">
        <v>0</v>
      </c>
      <c r="AX321" s="143">
        <v>0</v>
      </c>
      <c r="AY321" s="143">
        <v>0</v>
      </c>
      <c r="AZ321" s="143">
        <v>0</v>
      </c>
      <c r="BA321" s="143">
        <v>0</v>
      </c>
      <c r="BB321" s="143">
        <v>0</v>
      </c>
      <c r="BC321" s="143">
        <v>0</v>
      </c>
      <c r="BD321" s="143">
        <v>0</v>
      </c>
      <c r="BE321" s="143">
        <v>0</v>
      </c>
      <c r="BF321" s="143">
        <v>0</v>
      </c>
      <c r="BG321" s="143">
        <v>0</v>
      </c>
      <c r="BH321" s="143">
        <v>0</v>
      </c>
      <c r="BI321" s="143">
        <v>0</v>
      </c>
      <c r="BJ321" s="143">
        <v>0</v>
      </c>
      <c r="BK321" s="143">
        <v>0</v>
      </c>
      <c r="BL321" s="143">
        <v>0</v>
      </c>
      <c r="BM321" s="143">
        <v>0</v>
      </c>
      <c r="BN321" s="143">
        <v>0</v>
      </c>
      <c r="BO321" s="143">
        <v>0</v>
      </c>
      <c r="BU321" s="143">
        <v>0</v>
      </c>
      <c r="BV321" s="143">
        <v>0</v>
      </c>
      <c r="BW321" s="143">
        <v>0</v>
      </c>
      <c r="BX321" s="143">
        <v>0</v>
      </c>
      <c r="BZ321" s="143">
        <v>0</v>
      </c>
      <c r="CA321" s="143" t="e">
        <v>#REF!</v>
      </c>
    </row>
    <row r="322" spans="12:79" hidden="1" x14ac:dyDescent="0.3">
      <c r="L322" s="143">
        <v>0</v>
      </c>
      <c r="M322" s="143">
        <v>0</v>
      </c>
      <c r="N322" s="143">
        <v>0</v>
      </c>
      <c r="O322" s="143">
        <v>0</v>
      </c>
      <c r="P322" s="143">
        <v>0</v>
      </c>
      <c r="Q322" s="143">
        <v>0</v>
      </c>
      <c r="R322" s="143">
        <v>0</v>
      </c>
      <c r="S322" s="143">
        <v>0</v>
      </c>
      <c r="T322" s="143">
        <v>0</v>
      </c>
      <c r="U322" s="143">
        <v>0</v>
      </c>
      <c r="V322" s="143">
        <v>0</v>
      </c>
      <c r="W322" s="143">
        <v>0</v>
      </c>
      <c r="X322" s="143">
        <v>0</v>
      </c>
      <c r="Y322" s="143">
        <v>0</v>
      </c>
      <c r="Z322" s="143">
        <v>0</v>
      </c>
      <c r="AA322" s="143">
        <v>0</v>
      </c>
      <c r="AB322" s="143">
        <v>0</v>
      </c>
      <c r="AC322" s="143">
        <v>0</v>
      </c>
      <c r="AD322" s="143">
        <v>0</v>
      </c>
      <c r="AE322" s="143">
        <v>0</v>
      </c>
      <c r="AF322" s="143">
        <v>0</v>
      </c>
      <c r="AG322" s="143">
        <v>0</v>
      </c>
      <c r="AH322" s="143">
        <v>0</v>
      </c>
      <c r="AI322" s="143">
        <v>0</v>
      </c>
      <c r="AJ322" s="143">
        <v>0</v>
      </c>
      <c r="AK322" s="143">
        <v>0</v>
      </c>
      <c r="AL322" s="143">
        <v>0</v>
      </c>
      <c r="AM322" s="143">
        <v>0</v>
      </c>
      <c r="AN322" s="143">
        <v>0</v>
      </c>
      <c r="AO322" s="143">
        <v>0</v>
      </c>
      <c r="AP322" s="143">
        <v>0</v>
      </c>
      <c r="AQ322" s="143">
        <v>0</v>
      </c>
      <c r="AR322" s="143">
        <v>0</v>
      </c>
      <c r="AS322" s="143">
        <v>0</v>
      </c>
      <c r="AT322" s="143">
        <v>0</v>
      </c>
      <c r="AU322" s="143">
        <v>0</v>
      </c>
      <c r="AV322" s="143">
        <v>0</v>
      </c>
      <c r="AW322" s="143">
        <v>0</v>
      </c>
      <c r="AX322" s="143">
        <v>0</v>
      </c>
      <c r="AY322" s="143">
        <v>0</v>
      </c>
      <c r="AZ322" s="143">
        <v>0</v>
      </c>
      <c r="BA322" s="143">
        <v>0</v>
      </c>
      <c r="BB322" s="143">
        <v>0</v>
      </c>
      <c r="BC322" s="143">
        <v>0</v>
      </c>
      <c r="BD322" s="143">
        <v>0</v>
      </c>
      <c r="BE322" s="143">
        <v>0</v>
      </c>
      <c r="BF322" s="143">
        <v>0</v>
      </c>
      <c r="BG322" s="143">
        <v>0</v>
      </c>
      <c r="BH322" s="143">
        <v>0</v>
      </c>
      <c r="BI322" s="143">
        <v>0</v>
      </c>
      <c r="BJ322" s="143">
        <v>0</v>
      </c>
      <c r="BK322" s="143">
        <v>0</v>
      </c>
      <c r="BL322" s="143">
        <v>0</v>
      </c>
      <c r="BM322" s="143">
        <v>0</v>
      </c>
      <c r="BN322" s="143">
        <v>0</v>
      </c>
      <c r="BO322" s="143">
        <v>0</v>
      </c>
      <c r="BU322" s="143">
        <v>0</v>
      </c>
      <c r="BV322" s="143">
        <v>0</v>
      </c>
      <c r="BW322" s="143">
        <v>0</v>
      </c>
      <c r="BX322" s="143">
        <v>0</v>
      </c>
      <c r="BZ322" s="143">
        <v>0</v>
      </c>
      <c r="CA322" s="143" t="e">
        <v>#REF!</v>
      </c>
    </row>
    <row r="323" spans="12:79" hidden="1" x14ac:dyDescent="0.3">
      <c r="L323" s="143">
        <v>0</v>
      </c>
      <c r="M323" s="143">
        <v>0</v>
      </c>
      <c r="N323" s="143">
        <v>0</v>
      </c>
      <c r="O323" s="143">
        <v>0</v>
      </c>
      <c r="P323" s="143">
        <v>0</v>
      </c>
      <c r="Q323" s="143">
        <v>0</v>
      </c>
      <c r="R323" s="143">
        <v>0</v>
      </c>
      <c r="S323" s="143">
        <v>0</v>
      </c>
      <c r="T323" s="143">
        <v>0</v>
      </c>
      <c r="U323" s="143">
        <v>0</v>
      </c>
      <c r="V323" s="143">
        <v>0</v>
      </c>
      <c r="W323" s="143">
        <v>0</v>
      </c>
      <c r="X323" s="143">
        <v>0</v>
      </c>
      <c r="Y323" s="143">
        <v>0</v>
      </c>
      <c r="Z323" s="143">
        <v>0</v>
      </c>
      <c r="AA323" s="143">
        <v>0</v>
      </c>
      <c r="AB323" s="143">
        <v>0</v>
      </c>
      <c r="AC323" s="143">
        <v>0</v>
      </c>
      <c r="AD323" s="143">
        <v>0</v>
      </c>
      <c r="AE323" s="143">
        <v>0</v>
      </c>
      <c r="AF323" s="143">
        <v>0</v>
      </c>
      <c r="AG323" s="143">
        <v>0</v>
      </c>
      <c r="AH323" s="143">
        <v>0</v>
      </c>
      <c r="AI323" s="143">
        <v>0</v>
      </c>
      <c r="AJ323" s="143">
        <v>0</v>
      </c>
      <c r="AK323" s="143">
        <v>0</v>
      </c>
      <c r="AL323" s="143">
        <v>0</v>
      </c>
      <c r="AM323" s="143">
        <v>0</v>
      </c>
      <c r="AN323" s="143">
        <v>0</v>
      </c>
      <c r="AO323" s="143">
        <v>0</v>
      </c>
      <c r="AP323" s="143">
        <v>0</v>
      </c>
      <c r="AQ323" s="143">
        <v>0</v>
      </c>
      <c r="AR323" s="143">
        <v>0</v>
      </c>
      <c r="AS323" s="143">
        <v>0</v>
      </c>
      <c r="AT323" s="143">
        <v>0</v>
      </c>
      <c r="AU323" s="143">
        <v>0</v>
      </c>
      <c r="AV323" s="143">
        <v>0</v>
      </c>
      <c r="AW323" s="143">
        <v>0</v>
      </c>
      <c r="AX323" s="143">
        <v>0</v>
      </c>
      <c r="AY323" s="143">
        <v>0</v>
      </c>
      <c r="AZ323" s="143">
        <v>0</v>
      </c>
      <c r="BA323" s="143">
        <v>0</v>
      </c>
      <c r="BB323" s="143">
        <v>0</v>
      </c>
      <c r="BC323" s="143">
        <v>0</v>
      </c>
      <c r="BD323" s="143">
        <v>0</v>
      </c>
      <c r="BE323" s="143">
        <v>0</v>
      </c>
      <c r="BF323" s="143">
        <v>0</v>
      </c>
      <c r="BG323" s="143">
        <v>0</v>
      </c>
      <c r="BH323" s="143">
        <v>0</v>
      </c>
      <c r="BI323" s="143">
        <v>0</v>
      </c>
      <c r="BJ323" s="143">
        <v>0</v>
      </c>
      <c r="BK323" s="143">
        <v>0</v>
      </c>
      <c r="BL323" s="143">
        <v>0</v>
      </c>
      <c r="BM323" s="143">
        <v>0</v>
      </c>
      <c r="BN323" s="143">
        <v>0</v>
      </c>
      <c r="BO323" s="143">
        <v>0</v>
      </c>
      <c r="BU323" s="143">
        <v>0</v>
      </c>
      <c r="BV323" s="143">
        <v>0</v>
      </c>
      <c r="BW323" s="143">
        <v>0</v>
      </c>
      <c r="BX323" s="143">
        <v>0</v>
      </c>
      <c r="BZ323" s="143">
        <v>0</v>
      </c>
      <c r="CA323" s="143" t="e">
        <v>#REF!</v>
      </c>
    </row>
    <row r="324" spans="12:79" hidden="1" x14ac:dyDescent="0.3">
      <c r="L324" s="143">
        <v>0</v>
      </c>
      <c r="M324" s="143">
        <v>0</v>
      </c>
      <c r="N324" s="143">
        <v>0</v>
      </c>
      <c r="O324" s="143">
        <v>0</v>
      </c>
      <c r="P324" s="143">
        <v>0</v>
      </c>
      <c r="Q324" s="143">
        <v>0</v>
      </c>
      <c r="R324" s="143">
        <v>0</v>
      </c>
      <c r="S324" s="143">
        <v>0</v>
      </c>
      <c r="T324" s="143">
        <v>0</v>
      </c>
      <c r="U324" s="143">
        <v>0</v>
      </c>
      <c r="V324" s="143">
        <v>0</v>
      </c>
      <c r="W324" s="143">
        <v>0</v>
      </c>
      <c r="X324" s="143">
        <v>0</v>
      </c>
      <c r="Y324" s="143">
        <v>0</v>
      </c>
      <c r="Z324" s="143">
        <v>0</v>
      </c>
      <c r="AA324" s="143">
        <v>0</v>
      </c>
      <c r="AB324" s="143">
        <v>0</v>
      </c>
      <c r="AC324" s="143">
        <v>0</v>
      </c>
      <c r="AD324" s="143">
        <v>0</v>
      </c>
      <c r="AE324" s="143">
        <v>0</v>
      </c>
      <c r="AF324" s="143">
        <v>0</v>
      </c>
      <c r="AG324" s="143">
        <v>0</v>
      </c>
      <c r="AH324" s="143">
        <v>0</v>
      </c>
      <c r="AI324" s="143">
        <v>0</v>
      </c>
      <c r="AJ324" s="143">
        <v>0</v>
      </c>
      <c r="AK324" s="143">
        <v>0</v>
      </c>
      <c r="AL324" s="143">
        <v>0</v>
      </c>
      <c r="AM324" s="143">
        <v>0</v>
      </c>
      <c r="AN324" s="143">
        <v>0</v>
      </c>
      <c r="AO324" s="143">
        <v>0</v>
      </c>
      <c r="AP324" s="143">
        <v>0</v>
      </c>
      <c r="AQ324" s="143">
        <v>0</v>
      </c>
      <c r="AR324" s="143">
        <v>0</v>
      </c>
      <c r="AS324" s="143">
        <v>0</v>
      </c>
      <c r="AT324" s="143">
        <v>0</v>
      </c>
      <c r="AU324" s="143">
        <v>0</v>
      </c>
      <c r="AV324" s="143">
        <v>0</v>
      </c>
      <c r="AW324" s="143">
        <v>0</v>
      </c>
      <c r="AX324" s="143">
        <v>0</v>
      </c>
      <c r="AY324" s="143">
        <v>0</v>
      </c>
      <c r="AZ324" s="143">
        <v>0</v>
      </c>
      <c r="BA324" s="143">
        <v>0</v>
      </c>
      <c r="BB324" s="143">
        <v>0</v>
      </c>
      <c r="BC324" s="143">
        <v>0</v>
      </c>
      <c r="BD324" s="143">
        <v>0</v>
      </c>
      <c r="BE324" s="143">
        <v>0</v>
      </c>
      <c r="BF324" s="143">
        <v>0</v>
      </c>
      <c r="BG324" s="143">
        <v>0</v>
      </c>
      <c r="BH324" s="143">
        <v>0</v>
      </c>
      <c r="BI324" s="143">
        <v>0</v>
      </c>
      <c r="BJ324" s="143">
        <v>0</v>
      </c>
      <c r="BK324" s="143">
        <v>0</v>
      </c>
      <c r="BL324" s="143">
        <v>0</v>
      </c>
      <c r="BM324" s="143">
        <v>0</v>
      </c>
      <c r="BN324" s="143">
        <v>0</v>
      </c>
      <c r="BO324" s="143">
        <v>0</v>
      </c>
      <c r="BU324" s="143">
        <v>0</v>
      </c>
      <c r="BV324" s="143">
        <v>0</v>
      </c>
      <c r="BW324" s="143">
        <v>0</v>
      </c>
      <c r="BX324" s="143">
        <v>0</v>
      </c>
      <c r="BZ324" s="143">
        <v>0</v>
      </c>
      <c r="CA324" s="143" t="e">
        <v>#REF!</v>
      </c>
    </row>
    <row r="325" spans="12:79" hidden="1" x14ac:dyDescent="0.3">
      <c r="L325" s="143">
        <v>0</v>
      </c>
      <c r="M325" s="143">
        <v>0</v>
      </c>
      <c r="N325" s="143">
        <v>0</v>
      </c>
      <c r="O325" s="143">
        <v>0</v>
      </c>
      <c r="P325" s="143">
        <v>0</v>
      </c>
      <c r="Q325" s="143">
        <v>0</v>
      </c>
      <c r="R325" s="143">
        <v>0</v>
      </c>
      <c r="S325" s="143">
        <v>0</v>
      </c>
      <c r="T325" s="143">
        <v>0</v>
      </c>
      <c r="U325" s="143">
        <v>0</v>
      </c>
      <c r="V325" s="143">
        <v>0</v>
      </c>
      <c r="W325" s="143">
        <v>0</v>
      </c>
      <c r="X325" s="143">
        <v>0</v>
      </c>
      <c r="Y325" s="143">
        <v>0</v>
      </c>
      <c r="Z325" s="143">
        <v>0</v>
      </c>
      <c r="AA325" s="143">
        <v>0</v>
      </c>
      <c r="AB325" s="143">
        <v>0</v>
      </c>
      <c r="AC325" s="143">
        <v>0</v>
      </c>
      <c r="AD325" s="143">
        <v>0</v>
      </c>
      <c r="AE325" s="143">
        <v>0</v>
      </c>
      <c r="AF325" s="143">
        <v>0</v>
      </c>
      <c r="AG325" s="143">
        <v>0</v>
      </c>
      <c r="AH325" s="143">
        <v>0</v>
      </c>
      <c r="AI325" s="143">
        <v>0</v>
      </c>
      <c r="AJ325" s="143">
        <v>0</v>
      </c>
      <c r="AK325" s="143">
        <v>0</v>
      </c>
      <c r="AL325" s="143">
        <v>0</v>
      </c>
      <c r="AM325" s="143">
        <v>0</v>
      </c>
      <c r="AN325" s="143">
        <v>0</v>
      </c>
      <c r="AO325" s="143">
        <v>0</v>
      </c>
      <c r="AP325" s="143">
        <v>0</v>
      </c>
      <c r="AQ325" s="143">
        <v>0</v>
      </c>
      <c r="AR325" s="143">
        <v>0</v>
      </c>
      <c r="AS325" s="143">
        <v>0</v>
      </c>
      <c r="AT325" s="143">
        <v>0</v>
      </c>
      <c r="AU325" s="143">
        <v>0</v>
      </c>
      <c r="AV325" s="143">
        <v>0</v>
      </c>
      <c r="AW325" s="143">
        <v>0</v>
      </c>
      <c r="AX325" s="143">
        <v>0</v>
      </c>
      <c r="AY325" s="143">
        <v>0</v>
      </c>
      <c r="AZ325" s="143">
        <v>0</v>
      </c>
      <c r="BA325" s="143">
        <v>0</v>
      </c>
      <c r="BB325" s="143">
        <v>0</v>
      </c>
      <c r="BC325" s="143">
        <v>0</v>
      </c>
      <c r="BD325" s="143">
        <v>0</v>
      </c>
      <c r="BE325" s="143">
        <v>0</v>
      </c>
      <c r="BF325" s="143">
        <v>0</v>
      </c>
      <c r="BG325" s="143">
        <v>0</v>
      </c>
      <c r="BH325" s="143">
        <v>0</v>
      </c>
      <c r="BI325" s="143">
        <v>0</v>
      </c>
      <c r="BJ325" s="143">
        <v>0</v>
      </c>
      <c r="BK325" s="143">
        <v>0</v>
      </c>
      <c r="BL325" s="143">
        <v>0</v>
      </c>
      <c r="BM325" s="143">
        <v>0</v>
      </c>
      <c r="BN325" s="143">
        <v>0</v>
      </c>
      <c r="BO325" s="143">
        <v>0</v>
      </c>
      <c r="BU325" s="143">
        <v>0</v>
      </c>
      <c r="BV325" s="143">
        <v>0</v>
      </c>
      <c r="BW325" s="143">
        <v>0</v>
      </c>
      <c r="BX325" s="143">
        <v>0</v>
      </c>
      <c r="BZ325" s="143">
        <v>0</v>
      </c>
      <c r="CA325" s="143" t="e">
        <v>#REF!</v>
      </c>
    </row>
    <row r="326" spans="12:79" hidden="1" x14ac:dyDescent="0.3">
      <c r="L326" s="143">
        <v>0</v>
      </c>
      <c r="M326" s="143">
        <v>0</v>
      </c>
      <c r="N326" s="143">
        <v>0</v>
      </c>
      <c r="O326" s="143">
        <v>0</v>
      </c>
      <c r="P326" s="143">
        <v>0</v>
      </c>
      <c r="Q326" s="143">
        <v>0</v>
      </c>
      <c r="R326" s="143">
        <v>0</v>
      </c>
      <c r="S326" s="143">
        <v>0</v>
      </c>
      <c r="T326" s="143">
        <v>0</v>
      </c>
      <c r="U326" s="143">
        <v>0</v>
      </c>
      <c r="V326" s="143">
        <v>0</v>
      </c>
      <c r="W326" s="143">
        <v>0</v>
      </c>
      <c r="X326" s="143">
        <v>0</v>
      </c>
      <c r="Y326" s="143">
        <v>0</v>
      </c>
      <c r="Z326" s="143">
        <v>0</v>
      </c>
      <c r="AA326" s="143">
        <v>0</v>
      </c>
      <c r="AB326" s="143">
        <v>0</v>
      </c>
      <c r="AC326" s="143">
        <v>0</v>
      </c>
      <c r="AD326" s="143">
        <v>0</v>
      </c>
      <c r="AE326" s="143">
        <v>0</v>
      </c>
      <c r="AF326" s="143">
        <v>0</v>
      </c>
      <c r="AG326" s="143">
        <v>0</v>
      </c>
      <c r="AH326" s="143">
        <v>0</v>
      </c>
      <c r="AI326" s="143">
        <v>0</v>
      </c>
      <c r="AJ326" s="143">
        <v>0</v>
      </c>
      <c r="AK326" s="143">
        <v>0</v>
      </c>
      <c r="AL326" s="143">
        <v>0</v>
      </c>
      <c r="AM326" s="143">
        <v>0</v>
      </c>
      <c r="AN326" s="143">
        <v>0</v>
      </c>
      <c r="AO326" s="143">
        <v>0</v>
      </c>
      <c r="AP326" s="143">
        <v>0</v>
      </c>
      <c r="AQ326" s="143">
        <v>0</v>
      </c>
      <c r="AR326" s="143">
        <v>0</v>
      </c>
      <c r="AS326" s="143">
        <v>0</v>
      </c>
      <c r="AT326" s="143">
        <v>0</v>
      </c>
      <c r="AU326" s="143">
        <v>0</v>
      </c>
      <c r="AV326" s="143">
        <v>0</v>
      </c>
      <c r="AW326" s="143">
        <v>0</v>
      </c>
      <c r="AX326" s="143">
        <v>0</v>
      </c>
      <c r="AY326" s="143">
        <v>0</v>
      </c>
      <c r="AZ326" s="143">
        <v>0</v>
      </c>
      <c r="BA326" s="143">
        <v>0</v>
      </c>
      <c r="BB326" s="143">
        <v>0</v>
      </c>
      <c r="BC326" s="143">
        <v>0</v>
      </c>
      <c r="BD326" s="143">
        <v>0</v>
      </c>
      <c r="BE326" s="143">
        <v>0</v>
      </c>
      <c r="BF326" s="143">
        <v>0</v>
      </c>
      <c r="BG326" s="143">
        <v>0</v>
      </c>
      <c r="BH326" s="143">
        <v>0</v>
      </c>
      <c r="BI326" s="143">
        <v>0</v>
      </c>
      <c r="BJ326" s="143">
        <v>0</v>
      </c>
      <c r="BK326" s="143">
        <v>0</v>
      </c>
      <c r="BL326" s="143">
        <v>0</v>
      </c>
      <c r="BM326" s="143">
        <v>0</v>
      </c>
      <c r="BN326" s="143">
        <v>0</v>
      </c>
      <c r="BO326" s="143">
        <v>0</v>
      </c>
      <c r="BU326" s="143">
        <v>0</v>
      </c>
      <c r="BV326" s="143">
        <v>0</v>
      </c>
      <c r="BW326" s="143">
        <v>0</v>
      </c>
      <c r="BX326" s="143">
        <v>0</v>
      </c>
      <c r="BZ326" s="143">
        <v>0</v>
      </c>
      <c r="CA326" s="143" t="e">
        <v>#REF!</v>
      </c>
    </row>
    <row r="327" spans="12:79" hidden="1" x14ac:dyDescent="0.3">
      <c r="L327" s="143">
        <v>0</v>
      </c>
      <c r="M327" s="143">
        <v>0</v>
      </c>
      <c r="N327" s="143">
        <v>0</v>
      </c>
      <c r="O327" s="143">
        <v>0</v>
      </c>
      <c r="P327" s="143">
        <v>0</v>
      </c>
      <c r="Q327" s="143">
        <v>0</v>
      </c>
      <c r="R327" s="143">
        <v>0</v>
      </c>
      <c r="S327" s="143">
        <v>0</v>
      </c>
      <c r="T327" s="143">
        <v>0</v>
      </c>
      <c r="U327" s="143">
        <v>0</v>
      </c>
      <c r="V327" s="143">
        <v>0</v>
      </c>
      <c r="W327" s="143">
        <v>0</v>
      </c>
      <c r="X327" s="143">
        <v>0</v>
      </c>
      <c r="Y327" s="143">
        <v>0</v>
      </c>
      <c r="Z327" s="143">
        <v>0</v>
      </c>
      <c r="AA327" s="143">
        <v>0</v>
      </c>
      <c r="AB327" s="143">
        <v>0</v>
      </c>
      <c r="AC327" s="143">
        <v>0</v>
      </c>
      <c r="AD327" s="143">
        <v>0</v>
      </c>
      <c r="AE327" s="143">
        <v>0</v>
      </c>
      <c r="AF327" s="143">
        <v>0</v>
      </c>
      <c r="AG327" s="143">
        <v>0</v>
      </c>
      <c r="AH327" s="143">
        <v>0</v>
      </c>
      <c r="AI327" s="143">
        <v>0</v>
      </c>
      <c r="AJ327" s="143">
        <v>0</v>
      </c>
      <c r="AK327" s="143">
        <v>0</v>
      </c>
      <c r="AL327" s="143">
        <v>0</v>
      </c>
      <c r="AM327" s="143">
        <v>0</v>
      </c>
      <c r="AN327" s="143">
        <v>0</v>
      </c>
      <c r="AO327" s="143">
        <v>0</v>
      </c>
      <c r="AP327" s="143">
        <v>0</v>
      </c>
      <c r="AQ327" s="143">
        <v>0</v>
      </c>
      <c r="AR327" s="143">
        <v>0</v>
      </c>
      <c r="AS327" s="143">
        <v>0</v>
      </c>
      <c r="AT327" s="143">
        <v>0</v>
      </c>
      <c r="AU327" s="143">
        <v>0</v>
      </c>
      <c r="AV327" s="143">
        <v>0</v>
      </c>
      <c r="AW327" s="143">
        <v>0</v>
      </c>
      <c r="AX327" s="143">
        <v>0</v>
      </c>
      <c r="AY327" s="143">
        <v>0</v>
      </c>
      <c r="AZ327" s="143">
        <v>0</v>
      </c>
      <c r="BA327" s="143">
        <v>0</v>
      </c>
      <c r="BB327" s="143">
        <v>0</v>
      </c>
      <c r="BC327" s="143">
        <v>0</v>
      </c>
      <c r="BD327" s="143">
        <v>0</v>
      </c>
      <c r="BE327" s="143">
        <v>0</v>
      </c>
      <c r="BF327" s="143">
        <v>0</v>
      </c>
      <c r="BG327" s="143">
        <v>0</v>
      </c>
      <c r="BH327" s="143">
        <v>0</v>
      </c>
      <c r="BI327" s="143">
        <v>0</v>
      </c>
      <c r="BJ327" s="143">
        <v>0</v>
      </c>
      <c r="BK327" s="143">
        <v>0</v>
      </c>
      <c r="BL327" s="143">
        <v>0</v>
      </c>
      <c r="BM327" s="143">
        <v>0</v>
      </c>
      <c r="BN327" s="143">
        <v>0</v>
      </c>
      <c r="BO327" s="143">
        <v>0</v>
      </c>
      <c r="BU327" s="143">
        <v>0</v>
      </c>
      <c r="BV327" s="143">
        <v>0</v>
      </c>
      <c r="BW327" s="143">
        <v>0</v>
      </c>
      <c r="BX327" s="143">
        <v>0</v>
      </c>
      <c r="BZ327" s="143">
        <v>0</v>
      </c>
      <c r="CA327" s="143" t="e">
        <v>#REF!</v>
      </c>
    </row>
    <row r="328" spans="12:79" hidden="1" x14ac:dyDescent="0.3">
      <c r="L328" s="143">
        <v>0</v>
      </c>
      <c r="M328" s="143">
        <v>0</v>
      </c>
      <c r="N328" s="143">
        <v>0</v>
      </c>
      <c r="O328" s="143">
        <v>0</v>
      </c>
      <c r="P328" s="143">
        <v>0</v>
      </c>
      <c r="Q328" s="143">
        <v>0</v>
      </c>
      <c r="R328" s="143">
        <v>0</v>
      </c>
      <c r="S328" s="143">
        <v>0</v>
      </c>
      <c r="T328" s="143">
        <v>0</v>
      </c>
      <c r="U328" s="143">
        <v>0</v>
      </c>
      <c r="V328" s="143">
        <v>0</v>
      </c>
      <c r="W328" s="143">
        <v>0</v>
      </c>
      <c r="X328" s="143">
        <v>0</v>
      </c>
      <c r="Y328" s="143">
        <v>0</v>
      </c>
      <c r="Z328" s="143">
        <v>0</v>
      </c>
      <c r="AA328" s="143">
        <v>0</v>
      </c>
      <c r="AB328" s="143">
        <v>0</v>
      </c>
      <c r="AC328" s="143">
        <v>0</v>
      </c>
      <c r="AD328" s="143">
        <v>0</v>
      </c>
      <c r="AE328" s="143">
        <v>0</v>
      </c>
      <c r="AF328" s="143">
        <v>0</v>
      </c>
      <c r="AG328" s="143">
        <v>0</v>
      </c>
      <c r="AH328" s="143">
        <v>0</v>
      </c>
      <c r="AI328" s="143">
        <v>0</v>
      </c>
      <c r="AJ328" s="143">
        <v>0</v>
      </c>
      <c r="AK328" s="143">
        <v>0</v>
      </c>
      <c r="AL328" s="143">
        <v>0</v>
      </c>
      <c r="AM328" s="143">
        <v>0</v>
      </c>
      <c r="AN328" s="143">
        <v>0</v>
      </c>
      <c r="AO328" s="143">
        <v>0</v>
      </c>
      <c r="AP328" s="143">
        <v>0</v>
      </c>
      <c r="AQ328" s="143">
        <v>0</v>
      </c>
      <c r="AR328" s="143">
        <v>0</v>
      </c>
      <c r="AS328" s="143">
        <v>0</v>
      </c>
      <c r="AT328" s="143">
        <v>0</v>
      </c>
      <c r="AU328" s="143">
        <v>0</v>
      </c>
      <c r="AV328" s="143">
        <v>0</v>
      </c>
      <c r="AW328" s="143">
        <v>0</v>
      </c>
      <c r="AX328" s="143">
        <v>0</v>
      </c>
      <c r="AY328" s="143">
        <v>0</v>
      </c>
      <c r="AZ328" s="143">
        <v>0</v>
      </c>
      <c r="BA328" s="143">
        <v>0</v>
      </c>
      <c r="BB328" s="143">
        <v>0</v>
      </c>
      <c r="BC328" s="143">
        <v>0</v>
      </c>
      <c r="BD328" s="143">
        <v>0</v>
      </c>
      <c r="BE328" s="143">
        <v>0</v>
      </c>
      <c r="BF328" s="143">
        <v>0</v>
      </c>
      <c r="BG328" s="143">
        <v>0</v>
      </c>
      <c r="BH328" s="143">
        <v>0</v>
      </c>
      <c r="BI328" s="143">
        <v>0</v>
      </c>
      <c r="BJ328" s="143">
        <v>0</v>
      </c>
      <c r="BK328" s="143">
        <v>0</v>
      </c>
      <c r="BL328" s="143">
        <v>0</v>
      </c>
      <c r="BM328" s="143">
        <v>0</v>
      </c>
      <c r="BN328" s="143">
        <v>0</v>
      </c>
      <c r="BO328" s="143">
        <v>0</v>
      </c>
      <c r="BU328" s="143">
        <v>0</v>
      </c>
      <c r="BV328" s="143">
        <v>0</v>
      </c>
      <c r="BW328" s="143">
        <v>0</v>
      </c>
      <c r="BX328" s="143">
        <v>0</v>
      </c>
      <c r="BZ328" s="143">
        <v>0</v>
      </c>
      <c r="CA328" s="143" t="e">
        <v>#REF!</v>
      </c>
    </row>
    <row r="329" spans="12:79" hidden="1" x14ac:dyDescent="0.3">
      <c r="L329" s="143">
        <v>0</v>
      </c>
      <c r="M329" s="143">
        <v>0</v>
      </c>
      <c r="N329" s="143">
        <v>0</v>
      </c>
      <c r="O329" s="143">
        <v>0</v>
      </c>
      <c r="P329" s="143">
        <v>0</v>
      </c>
      <c r="Q329" s="143">
        <v>0</v>
      </c>
      <c r="R329" s="143">
        <v>0</v>
      </c>
      <c r="S329" s="143">
        <v>0</v>
      </c>
      <c r="T329" s="143">
        <v>0</v>
      </c>
      <c r="U329" s="143">
        <v>0</v>
      </c>
      <c r="V329" s="143">
        <v>0</v>
      </c>
      <c r="W329" s="143">
        <v>0</v>
      </c>
      <c r="X329" s="143">
        <v>0</v>
      </c>
      <c r="Y329" s="143">
        <v>0</v>
      </c>
      <c r="Z329" s="143">
        <v>0</v>
      </c>
      <c r="AA329" s="143">
        <v>0</v>
      </c>
      <c r="AB329" s="143">
        <v>0</v>
      </c>
      <c r="AC329" s="143">
        <v>0</v>
      </c>
      <c r="AD329" s="143">
        <v>0</v>
      </c>
      <c r="AE329" s="143">
        <v>0</v>
      </c>
      <c r="AF329" s="143">
        <v>0</v>
      </c>
      <c r="AG329" s="143">
        <v>0</v>
      </c>
      <c r="AH329" s="143">
        <v>0</v>
      </c>
      <c r="AI329" s="143">
        <v>0</v>
      </c>
      <c r="AJ329" s="143">
        <v>0</v>
      </c>
      <c r="AK329" s="143">
        <v>0</v>
      </c>
      <c r="AL329" s="143">
        <v>0</v>
      </c>
      <c r="AM329" s="143">
        <v>0</v>
      </c>
      <c r="AN329" s="143">
        <v>0</v>
      </c>
      <c r="AO329" s="143">
        <v>0</v>
      </c>
      <c r="AP329" s="143">
        <v>0</v>
      </c>
      <c r="AQ329" s="143">
        <v>0</v>
      </c>
      <c r="AR329" s="143">
        <v>0</v>
      </c>
      <c r="AS329" s="143">
        <v>0</v>
      </c>
      <c r="AT329" s="143">
        <v>0</v>
      </c>
      <c r="AU329" s="143">
        <v>0</v>
      </c>
      <c r="AV329" s="143">
        <v>0</v>
      </c>
      <c r="AW329" s="143">
        <v>0</v>
      </c>
      <c r="AX329" s="143">
        <v>0</v>
      </c>
      <c r="AY329" s="143">
        <v>0</v>
      </c>
      <c r="AZ329" s="143">
        <v>0</v>
      </c>
      <c r="BA329" s="143">
        <v>0</v>
      </c>
      <c r="BB329" s="143">
        <v>0</v>
      </c>
      <c r="BC329" s="143">
        <v>0</v>
      </c>
      <c r="BD329" s="143">
        <v>0</v>
      </c>
      <c r="BE329" s="143">
        <v>0</v>
      </c>
      <c r="BF329" s="143">
        <v>0</v>
      </c>
      <c r="BG329" s="143">
        <v>0</v>
      </c>
      <c r="BH329" s="143">
        <v>0</v>
      </c>
      <c r="BI329" s="143">
        <v>0</v>
      </c>
      <c r="BJ329" s="143">
        <v>0</v>
      </c>
      <c r="BK329" s="143">
        <v>0</v>
      </c>
      <c r="BL329" s="143">
        <v>0</v>
      </c>
      <c r="BM329" s="143">
        <v>0</v>
      </c>
      <c r="BN329" s="143">
        <v>0</v>
      </c>
      <c r="BO329" s="143">
        <v>0</v>
      </c>
      <c r="BU329" s="143">
        <v>0</v>
      </c>
      <c r="BV329" s="143">
        <v>0</v>
      </c>
      <c r="BW329" s="143">
        <v>0</v>
      </c>
      <c r="BX329" s="143">
        <v>0</v>
      </c>
      <c r="BZ329" s="143">
        <v>0</v>
      </c>
      <c r="CA329" s="143" t="e">
        <v>#REF!</v>
      </c>
    </row>
    <row r="330" spans="12:79" hidden="1" x14ac:dyDescent="0.3">
      <c r="L330" s="143">
        <v>0</v>
      </c>
      <c r="M330" s="143">
        <v>0</v>
      </c>
      <c r="N330" s="143">
        <v>0</v>
      </c>
      <c r="O330" s="143">
        <v>0</v>
      </c>
      <c r="P330" s="143">
        <v>0</v>
      </c>
      <c r="Q330" s="143">
        <v>0</v>
      </c>
      <c r="R330" s="143">
        <v>0</v>
      </c>
      <c r="S330" s="143">
        <v>0</v>
      </c>
      <c r="T330" s="143">
        <v>0</v>
      </c>
      <c r="U330" s="143">
        <v>0</v>
      </c>
      <c r="V330" s="143">
        <v>0</v>
      </c>
      <c r="W330" s="143">
        <v>0</v>
      </c>
      <c r="X330" s="143">
        <v>0</v>
      </c>
      <c r="Y330" s="143">
        <v>0</v>
      </c>
      <c r="Z330" s="143">
        <v>0</v>
      </c>
      <c r="AA330" s="143">
        <v>0</v>
      </c>
      <c r="AB330" s="143">
        <v>0</v>
      </c>
      <c r="AC330" s="143">
        <v>0</v>
      </c>
      <c r="AD330" s="143">
        <v>0</v>
      </c>
      <c r="AE330" s="143">
        <v>0</v>
      </c>
      <c r="AF330" s="143">
        <v>0</v>
      </c>
      <c r="AG330" s="143">
        <v>0</v>
      </c>
      <c r="AH330" s="143">
        <v>0</v>
      </c>
      <c r="AI330" s="143">
        <v>0</v>
      </c>
      <c r="AJ330" s="143">
        <v>0</v>
      </c>
      <c r="AK330" s="143">
        <v>0</v>
      </c>
      <c r="AL330" s="143">
        <v>0</v>
      </c>
      <c r="AM330" s="143">
        <v>0</v>
      </c>
      <c r="AN330" s="143">
        <v>0</v>
      </c>
      <c r="AO330" s="143">
        <v>0</v>
      </c>
      <c r="AP330" s="143">
        <v>0</v>
      </c>
      <c r="AQ330" s="143">
        <v>0</v>
      </c>
      <c r="AR330" s="143">
        <v>0</v>
      </c>
      <c r="AS330" s="143">
        <v>0</v>
      </c>
      <c r="AT330" s="143">
        <v>0</v>
      </c>
      <c r="AU330" s="143">
        <v>0</v>
      </c>
      <c r="AV330" s="143">
        <v>0</v>
      </c>
      <c r="AW330" s="143">
        <v>0</v>
      </c>
      <c r="AX330" s="143">
        <v>0</v>
      </c>
      <c r="AY330" s="143">
        <v>0</v>
      </c>
      <c r="AZ330" s="143">
        <v>0</v>
      </c>
      <c r="BA330" s="143">
        <v>0</v>
      </c>
      <c r="BB330" s="143">
        <v>0</v>
      </c>
      <c r="BC330" s="143">
        <v>0</v>
      </c>
      <c r="BD330" s="143">
        <v>0</v>
      </c>
      <c r="BE330" s="143">
        <v>0</v>
      </c>
      <c r="BF330" s="143">
        <v>0</v>
      </c>
      <c r="BG330" s="143">
        <v>0</v>
      </c>
      <c r="BH330" s="143">
        <v>0</v>
      </c>
      <c r="BI330" s="143">
        <v>0</v>
      </c>
      <c r="BJ330" s="143">
        <v>0</v>
      </c>
      <c r="BK330" s="143">
        <v>0</v>
      </c>
      <c r="BL330" s="143">
        <v>0</v>
      </c>
      <c r="BM330" s="143">
        <v>0</v>
      </c>
      <c r="BN330" s="143">
        <v>0</v>
      </c>
      <c r="BO330" s="143">
        <v>0</v>
      </c>
      <c r="BU330" s="143">
        <v>0</v>
      </c>
      <c r="BV330" s="143">
        <v>0</v>
      </c>
      <c r="BW330" s="143">
        <v>0</v>
      </c>
      <c r="BX330" s="143">
        <v>0</v>
      </c>
      <c r="BZ330" s="143">
        <v>0</v>
      </c>
      <c r="CA330" s="143" t="e">
        <v>#REF!</v>
      </c>
    </row>
    <row r="331" spans="12:79" hidden="1" x14ac:dyDescent="0.3">
      <c r="L331" s="143">
        <v>0</v>
      </c>
      <c r="M331" s="143">
        <v>0</v>
      </c>
      <c r="N331" s="143">
        <v>0</v>
      </c>
      <c r="O331" s="143">
        <v>0</v>
      </c>
      <c r="P331" s="143">
        <v>0</v>
      </c>
      <c r="Q331" s="143">
        <v>0</v>
      </c>
      <c r="R331" s="143">
        <v>0</v>
      </c>
      <c r="S331" s="143">
        <v>0</v>
      </c>
      <c r="T331" s="143">
        <v>0</v>
      </c>
      <c r="U331" s="143">
        <v>0</v>
      </c>
      <c r="V331" s="143">
        <v>0</v>
      </c>
      <c r="W331" s="143">
        <v>0</v>
      </c>
      <c r="X331" s="143">
        <v>0</v>
      </c>
      <c r="Y331" s="143">
        <v>0</v>
      </c>
      <c r="Z331" s="143">
        <v>0</v>
      </c>
      <c r="AA331" s="143">
        <v>0</v>
      </c>
      <c r="AB331" s="143">
        <v>0</v>
      </c>
      <c r="AC331" s="143">
        <v>0</v>
      </c>
      <c r="AD331" s="143">
        <v>0</v>
      </c>
      <c r="AE331" s="143">
        <v>0</v>
      </c>
      <c r="AF331" s="143">
        <v>0</v>
      </c>
      <c r="AG331" s="143">
        <v>0</v>
      </c>
      <c r="AH331" s="143">
        <v>0</v>
      </c>
      <c r="AI331" s="143">
        <v>0</v>
      </c>
      <c r="AJ331" s="143">
        <v>0</v>
      </c>
      <c r="AK331" s="143">
        <v>0</v>
      </c>
      <c r="AL331" s="143">
        <v>0</v>
      </c>
      <c r="AM331" s="143">
        <v>0</v>
      </c>
      <c r="AN331" s="143">
        <v>0</v>
      </c>
      <c r="AO331" s="143">
        <v>0</v>
      </c>
      <c r="AP331" s="143">
        <v>0</v>
      </c>
      <c r="AQ331" s="143">
        <v>0</v>
      </c>
      <c r="AR331" s="143">
        <v>0</v>
      </c>
      <c r="AS331" s="143">
        <v>0</v>
      </c>
      <c r="AT331" s="143">
        <v>0</v>
      </c>
      <c r="AU331" s="143">
        <v>0</v>
      </c>
      <c r="AV331" s="143">
        <v>0</v>
      </c>
      <c r="AW331" s="143">
        <v>0</v>
      </c>
      <c r="AX331" s="143">
        <v>0</v>
      </c>
      <c r="AY331" s="143">
        <v>0</v>
      </c>
      <c r="AZ331" s="143">
        <v>0</v>
      </c>
      <c r="BA331" s="143">
        <v>0</v>
      </c>
      <c r="BB331" s="143">
        <v>0</v>
      </c>
      <c r="BC331" s="143">
        <v>0</v>
      </c>
      <c r="BD331" s="143">
        <v>0</v>
      </c>
      <c r="BE331" s="143">
        <v>0</v>
      </c>
      <c r="BF331" s="143">
        <v>0</v>
      </c>
      <c r="BG331" s="143">
        <v>0</v>
      </c>
      <c r="BH331" s="143">
        <v>0</v>
      </c>
      <c r="BI331" s="143">
        <v>0</v>
      </c>
      <c r="BJ331" s="143">
        <v>0</v>
      </c>
      <c r="BK331" s="143">
        <v>0</v>
      </c>
      <c r="BL331" s="143">
        <v>0</v>
      </c>
      <c r="BM331" s="143">
        <v>0</v>
      </c>
      <c r="BN331" s="143">
        <v>0</v>
      </c>
      <c r="BO331" s="143">
        <v>0</v>
      </c>
      <c r="BU331" s="143">
        <v>0</v>
      </c>
      <c r="BV331" s="143">
        <v>0</v>
      </c>
      <c r="BW331" s="143">
        <v>0</v>
      </c>
      <c r="BX331" s="143">
        <v>0</v>
      </c>
      <c r="BZ331" s="143">
        <v>0</v>
      </c>
      <c r="CA331" s="143" t="e">
        <v>#REF!</v>
      </c>
    </row>
    <row r="332" spans="12:79" hidden="1" x14ac:dyDescent="0.3">
      <c r="L332" s="143">
        <v>0</v>
      </c>
      <c r="M332" s="143">
        <v>0</v>
      </c>
      <c r="N332" s="143">
        <v>0</v>
      </c>
      <c r="O332" s="143">
        <v>0</v>
      </c>
      <c r="P332" s="143">
        <v>0</v>
      </c>
      <c r="Q332" s="143">
        <v>0</v>
      </c>
      <c r="R332" s="143">
        <v>0</v>
      </c>
      <c r="S332" s="143">
        <v>0</v>
      </c>
      <c r="T332" s="143">
        <v>0</v>
      </c>
      <c r="U332" s="143">
        <v>0</v>
      </c>
      <c r="V332" s="143">
        <v>0</v>
      </c>
      <c r="W332" s="143">
        <v>0</v>
      </c>
      <c r="X332" s="143">
        <v>0</v>
      </c>
      <c r="Y332" s="143">
        <v>0</v>
      </c>
      <c r="Z332" s="143">
        <v>0</v>
      </c>
      <c r="AA332" s="143">
        <v>0</v>
      </c>
      <c r="AB332" s="143">
        <v>0</v>
      </c>
      <c r="AC332" s="143">
        <v>0</v>
      </c>
      <c r="AD332" s="143">
        <v>0</v>
      </c>
      <c r="AE332" s="143">
        <v>0</v>
      </c>
      <c r="AF332" s="143">
        <v>0</v>
      </c>
      <c r="AG332" s="143">
        <v>0</v>
      </c>
      <c r="AH332" s="143">
        <v>0</v>
      </c>
      <c r="AI332" s="143">
        <v>0</v>
      </c>
      <c r="AJ332" s="143">
        <v>0</v>
      </c>
      <c r="AK332" s="143">
        <v>0</v>
      </c>
      <c r="AL332" s="143">
        <v>0</v>
      </c>
      <c r="AM332" s="143">
        <v>0</v>
      </c>
      <c r="AN332" s="143">
        <v>0</v>
      </c>
      <c r="AO332" s="143">
        <v>0</v>
      </c>
      <c r="AP332" s="143">
        <v>0</v>
      </c>
      <c r="AQ332" s="143">
        <v>0</v>
      </c>
      <c r="AR332" s="143">
        <v>0</v>
      </c>
      <c r="AS332" s="143">
        <v>0</v>
      </c>
      <c r="AT332" s="143">
        <v>0</v>
      </c>
      <c r="AU332" s="143">
        <v>0</v>
      </c>
      <c r="AV332" s="143">
        <v>0</v>
      </c>
      <c r="AW332" s="143">
        <v>0</v>
      </c>
      <c r="AX332" s="143">
        <v>0</v>
      </c>
      <c r="AY332" s="143">
        <v>0</v>
      </c>
      <c r="AZ332" s="143">
        <v>0</v>
      </c>
      <c r="BA332" s="143">
        <v>0</v>
      </c>
      <c r="BB332" s="143">
        <v>0</v>
      </c>
      <c r="BC332" s="143">
        <v>0</v>
      </c>
      <c r="BD332" s="143">
        <v>0</v>
      </c>
      <c r="BE332" s="143">
        <v>0</v>
      </c>
      <c r="BF332" s="143">
        <v>0</v>
      </c>
      <c r="BG332" s="143">
        <v>0</v>
      </c>
      <c r="BH332" s="143">
        <v>0</v>
      </c>
      <c r="BI332" s="143">
        <v>0</v>
      </c>
      <c r="BJ332" s="143">
        <v>0</v>
      </c>
      <c r="BK332" s="143">
        <v>0</v>
      </c>
      <c r="BL332" s="143">
        <v>0</v>
      </c>
      <c r="BM332" s="143">
        <v>0</v>
      </c>
      <c r="BN332" s="143">
        <v>0</v>
      </c>
      <c r="BO332" s="143">
        <v>0</v>
      </c>
      <c r="BU332" s="143">
        <v>0</v>
      </c>
      <c r="BV332" s="143">
        <v>0</v>
      </c>
      <c r="BW332" s="143">
        <v>0</v>
      </c>
      <c r="BX332" s="143">
        <v>0</v>
      </c>
      <c r="BZ332" s="143">
        <v>0</v>
      </c>
      <c r="CA332" s="143" t="e">
        <v>#REF!</v>
      </c>
    </row>
    <row r="333" spans="12:79" hidden="1" x14ac:dyDescent="0.3">
      <c r="L333" s="143">
        <v>0</v>
      </c>
      <c r="M333" s="143">
        <v>0</v>
      </c>
      <c r="N333" s="143">
        <v>0</v>
      </c>
      <c r="O333" s="143">
        <v>0</v>
      </c>
      <c r="P333" s="143">
        <v>0</v>
      </c>
      <c r="Q333" s="143">
        <v>0</v>
      </c>
      <c r="R333" s="143">
        <v>0</v>
      </c>
      <c r="S333" s="143">
        <v>0</v>
      </c>
      <c r="T333" s="143">
        <v>0</v>
      </c>
      <c r="U333" s="143">
        <v>0</v>
      </c>
      <c r="V333" s="143">
        <v>0</v>
      </c>
      <c r="W333" s="143">
        <v>0</v>
      </c>
      <c r="X333" s="143">
        <v>0</v>
      </c>
      <c r="Y333" s="143">
        <v>0</v>
      </c>
      <c r="Z333" s="143">
        <v>0</v>
      </c>
      <c r="AA333" s="143">
        <v>0</v>
      </c>
      <c r="AB333" s="143">
        <v>0</v>
      </c>
      <c r="AC333" s="143">
        <v>0</v>
      </c>
      <c r="AD333" s="143">
        <v>0</v>
      </c>
      <c r="AE333" s="143">
        <v>0</v>
      </c>
      <c r="AF333" s="143">
        <v>0</v>
      </c>
      <c r="AG333" s="143">
        <v>0</v>
      </c>
      <c r="AH333" s="143">
        <v>0</v>
      </c>
      <c r="AI333" s="143">
        <v>0</v>
      </c>
      <c r="AJ333" s="143">
        <v>0</v>
      </c>
      <c r="AK333" s="143">
        <v>0</v>
      </c>
      <c r="AL333" s="143">
        <v>0</v>
      </c>
      <c r="AM333" s="143">
        <v>0</v>
      </c>
      <c r="AN333" s="143">
        <v>0</v>
      </c>
      <c r="AO333" s="143">
        <v>0</v>
      </c>
      <c r="AP333" s="143">
        <v>0</v>
      </c>
      <c r="AQ333" s="143">
        <v>0</v>
      </c>
      <c r="AR333" s="143">
        <v>0</v>
      </c>
      <c r="AS333" s="143">
        <v>0</v>
      </c>
      <c r="AT333" s="143">
        <v>0</v>
      </c>
      <c r="AU333" s="143">
        <v>0</v>
      </c>
      <c r="AV333" s="143">
        <v>0</v>
      </c>
      <c r="AW333" s="143">
        <v>0</v>
      </c>
      <c r="AX333" s="143">
        <v>0</v>
      </c>
      <c r="AY333" s="143">
        <v>0</v>
      </c>
      <c r="AZ333" s="143">
        <v>0</v>
      </c>
      <c r="BA333" s="143">
        <v>0</v>
      </c>
      <c r="BB333" s="143">
        <v>0</v>
      </c>
      <c r="BC333" s="143">
        <v>0</v>
      </c>
      <c r="BD333" s="143">
        <v>0</v>
      </c>
      <c r="BE333" s="143">
        <v>0</v>
      </c>
      <c r="BF333" s="143">
        <v>0</v>
      </c>
      <c r="BG333" s="143">
        <v>0</v>
      </c>
      <c r="BH333" s="143">
        <v>0</v>
      </c>
      <c r="BI333" s="143">
        <v>0</v>
      </c>
      <c r="BJ333" s="143">
        <v>0</v>
      </c>
      <c r="BK333" s="143">
        <v>0</v>
      </c>
      <c r="BL333" s="143">
        <v>0</v>
      </c>
      <c r="BM333" s="143">
        <v>0</v>
      </c>
      <c r="BN333" s="143">
        <v>0</v>
      </c>
      <c r="BO333" s="143">
        <v>0</v>
      </c>
      <c r="BU333" s="143">
        <v>0</v>
      </c>
      <c r="BV333" s="143">
        <v>0</v>
      </c>
      <c r="BW333" s="143">
        <v>0</v>
      </c>
      <c r="BX333" s="143">
        <v>0</v>
      </c>
      <c r="BZ333" s="143">
        <v>0</v>
      </c>
      <c r="CA333" s="143" t="e">
        <v>#REF!</v>
      </c>
    </row>
    <row r="334" spans="12:79" hidden="1" x14ac:dyDescent="0.3">
      <c r="L334" s="143">
        <v>0</v>
      </c>
      <c r="M334" s="143">
        <v>0</v>
      </c>
      <c r="N334" s="143">
        <v>0</v>
      </c>
      <c r="O334" s="143">
        <v>0</v>
      </c>
      <c r="P334" s="143">
        <v>0</v>
      </c>
      <c r="Q334" s="143">
        <v>0</v>
      </c>
      <c r="R334" s="143">
        <v>0</v>
      </c>
      <c r="S334" s="143">
        <v>0</v>
      </c>
      <c r="T334" s="143">
        <v>0</v>
      </c>
      <c r="U334" s="143">
        <v>0</v>
      </c>
      <c r="V334" s="143">
        <v>0</v>
      </c>
      <c r="W334" s="143">
        <v>0</v>
      </c>
      <c r="X334" s="143">
        <v>0</v>
      </c>
      <c r="Y334" s="143">
        <v>0</v>
      </c>
      <c r="Z334" s="143">
        <v>0</v>
      </c>
      <c r="AA334" s="143">
        <v>0</v>
      </c>
      <c r="AB334" s="143">
        <v>0</v>
      </c>
      <c r="AC334" s="143">
        <v>0</v>
      </c>
      <c r="AD334" s="143">
        <v>0</v>
      </c>
      <c r="AE334" s="143">
        <v>0</v>
      </c>
      <c r="AF334" s="143">
        <v>0</v>
      </c>
      <c r="AG334" s="143">
        <v>0</v>
      </c>
      <c r="AH334" s="143">
        <v>0</v>
      </c>
      <c r="AI334" s="143">
        <v>0</v>
      </c>
      <c r="AJ334" s="143">
        <v>0</v>
      </c>
      <c r="AK334" s="143">
        <v>0</v>
      </c>
      <c r="AL334" s="143">
        <v>0</v>
      </c>
      <c r="AM334" s="143">
        <v>0</v>
      </c>
      <c r="AN334" s="143">
        <v>0</v>
      </c>
      <c r="AO334" s="143">
        <v>0</v>
      </c>
      <c r="AP334" s="143">
        <v>0</v>
      </c>
      <c r="AQ334" s="143">
        <v>0</v>
      </c>
      <c r="AR334" s="143">
        <v>0</v>
      </c>
      <c r="AS334" s="143">
        <v>0</v>
      </c>
      <c r="AT334" s="143">
        <v>0</v>
      </c>
      <c r="AU334" s="143">
        <v>0</v>
      </c>
      <c r="AV334" s="143">
        <v>0</v>
      </c>
      <c r="AW334" s="143">
        <v>0</v>
      </c>
      <c r="AX334" s="143">
        <v>0</v>
      </c>
      <c r="AY334" s="143">
        <v>0</v>
      </c>
      <c r="AZ334" s="143">
        <v>0</v>
      </c>
      <c r="BA334" s="143">
        <v>0</v>
      </c>
      <c r="BB334" s="143">
        <v>0</v>
      </c>
      <c r="BC334" s="143">
        <v>0</v>
      </c>
      <c r="BD334" s="143">
        <v>0</v>
      </c>
      <c r="BE334" s="143">
        <v>0</v>
      </c>
      <c r="BF334" s="143">
        <v>0</v>
      </c>
      <c r="BG334" s="143">
        <v>0</v>
      </c>
      <c r="BH334" s="143">
        <v>0</v>
      </c>
      <c r="BI334" s="143">
        <v>0</v>
      </c>
      <c r="BJ334" s="143">
        <v>0</v>
      </c>
      <c r="BK334" s="143">
        <v>0</v>
      </c>
      <c r="BL334" s="143">
        <v>0</v>
      </c>
      <c r="BM334" s="143">
        <v>0</v>
      </c>
      <c r="BN334" s="143">
        <v>0</v>
      </c>
      <c r="BO334" s="143">
        <v>0</v>
      </c>
      <c r="BU334" s="143">
        <v>0</v>
      </c>
      <c r="BV334" s="143">
        <v>0</v>
      </c>
      <c r="BW334" s="143">
        <v>0</v>
      </c>
      <c r="BX334" s="143">
        <v>0</v>
      </c>
      <c r="BZ334" s="143">
        <v>0</v>
      </c>
      <c r="CA334" s="143" t="e">
        <v>#REF!</v>
      </c>
    </row>
    <row r="335" spans="12:79" hidden="1" x14ac:dyDescent="0.3">
      <c r="L335" s="143">
        <v>0</v>
      </c>
      <c r="M335" s="143">
        <v>0</v>
      </c>
      <c r="N335" s="143">
        <v>0</v>
      </c>
      <c r="O335" s="143">
        <v>0</v>
      </c>
      <c r="P335" s="143">
        <v>0</v>
      </c>
      <c r="Q335" s="143">
        <v>0</v>
      </c>
      <c r="R335" s="143">
        <v>0</v>
      </c>
      <c r="S335" s="143">
        <v>0</v>
      </c>
      <c r="T335" s="143">
        <v>0</v>
      </c>
      <c r="U335" s="143">
        <v>0</v>
      </c>
      <c r="V335" s="143">
        <v>0</v>
      </c>
      <c r="W335" s="143">
        <v>0</v>
      </c>
      <c r="X335" s="143">
        <v>0</v>
      </c>
      <c r="Y335" s="143">
        <v>0</v>
      </c>
      <c r="Z335" s="143">
        <v>0</v>
      </c>
      <c r="AA335" s="143">
        <v>0</v>
      </c>
      <c r="AB335" s="143">
        <v>0</v>
      </c>
      <c r="AC335" s="143">
        <v>0</v>
      </c>
      <c r="AD335" s="143">
        <v>0</v>
      </c>
      <c r="AE335" s="143">
        <v>0</v>
      </c>
      <c r="AF335" s="143">
        <v>0</v>
      </c>
      <c r="AG335" s="143">
        <v>0</v>
      </c>
      <c r="AH335" s="143">
        <v>0</v>
      </c>
      <c r="AI335" s="143">
        <v>0</v>
      </c>
      <c r="AJ335" s="143">
        <v>0</v>
      </c>
      <c r="AK335" s="143">
        <v>0</v>
      </c>
      <c r="AL335" s="143">
        <v>0</v>
      </c>
      <c r="AM335" s="143">
        <v>0</v>
      </c>
      <c r="AN335" s="143">
        <v>0</v>
      </c>
      <c r="AO335" s="143">
        <v>0</v>
      </c>
      <c r="AP335" s="143">
        <v>0</v>
      </c>
      <c r="AQ335" s="143">
        <v>0</v>
      </c>
      <c r="AR335" s="143">
        <v>0</v>
      </c>
      <c r="AS335" s="143">
        <v>0</v>
      </c>
      <c r="AT335" s="143">
        <v>0</v>
      </c>
      <c r="AU335" s="143">
        <v>0</v>
      </c>
      <c r="AV335" s="143">
        <v>0</v>
      </c>
      <c r="AW335" s="143">
        <v>0</v>
      </c>
      <c r="AX335" s="143">
        <v>0</v>
      </c>
      <c r="AY335" s="143">
        <v>0</v>
      </c>
      <c r="AZ335" s="143">
        <v>0</v>
      </c>
      <c r="BA335" s="143">
        <v>0</v>
      </c>
      <c r="BB335" s="143">
        <v>0</v>
      </c>
      <c r="BC335" s="143">
        <v>0</v>
      </c>
      <c r="BD335" s="143">
        <v>0</v>
      </c>
      <c r="BE335" s="143">
        <v>0</v>
      </c>
      <c r="BF335" s="143">
        <v>0</v>
      </c>
      <c r="BG335" s="143">
        <v>0</v>
      </c>
      <c r="BH335" s="143">
        <v>0</v>
      </c>
      <c r="BI335" s="143">
        <v>0</v>
      </c>
      <c r="BJ335" s="143">
        <v>0</v>
      </c>
      <c r="BK335" s="143">
        <v>0</v>
      </c>
      <c r="BL335" s="143">
        <v>0</v>
      </c>
      <c r="BM335" s="143">
        <v>0</v>
      </c>
      <c r="BN335" s="143">
        <v>0</v>
      </c>
      <c r="BO335" s="143">
        <v>0</v>
      </c>
      <c r="BU335" s="143">
        <v>0</v>
      </c>
      <c r="BV335" s="143">
        <v>0</v>
      </c>
      <c r="BW335" s="143">
        <v>0</v>
      </c>
      <c r="BX335" s="143">
        <v>0</v>
      </c>
      <c r="BZ335" s="143">
        <v>0</v>
      </c>
      <c r="CA335" s="143" t="e">
        <v>#REF!</v>
      </c>
    </row>
    <row r="336" spans="12:79" hidden="1" x14ac:dyDescent="0.3">
      <c r="L336" s="143">
        <v>0</v>
      </c>
      <c r="M336" s="143">
        <v>0</v>
      </c>
      <c r="N336" s="143">
        <v>0</v>
      </c>
      <c r="O336" s="143">
        <v>0</v>
      </c>
      <c r="P336" s="143">
        <v>0</v>
      </c>
      <c r="Q336" s="143">
        <v>0</v>
      </c>
      <c r="R336" s="143">
        <v>0</v>
      </c>
      <c r="S336" s="143">
        <v>0</v>
      </c>
      <c r="T336" s="143">
        <v>0</v>
      </c>
      <c r="U336" s="143">
        <v>0</v>
      </c>
      <c r="V336" s="143">
        <v>0</v>
      </c>
      <c r="W336" s="143">
        <v>0</v>
      </c>
      <c r="X336" s="143">
        <v>0</v>
      </c>
      <c r="Y336" s="143">
        <v>0</v>
      </c>
      <c r="Z336" s="143">
        <v>0</v>
      </c>
      <c r="AA336" s="143">
        <v>0</v>
      </c>
      <c r="AB336" s="143">
        <v>0</v>
      </c>
      <c r="AC336" s="143">
        <v>0</v>
      </c>
      <c r="AD336" s="143">
        <v>0</v>
      </c>
      <c r="AE336" s="143">
        <v>0</v>
      </c>
      <c r="AF336" s="143">
        <v>0</v>
      </c>
      <c r="AG336" s="143">
        <v>0</v>
      </c>
      <c r="AH336" s="143">
        <v>0</v>
      </c>
      <c r="AI336" s="143">
        <v>0</v>
      </c>
      <c r="AJ336" s="143">
        <v>0</v>
      </c>
      <c r="AK336" s="143">
        <v>0</v>
      </c>
      <c r="AL336" s="143">
        <v>0</v>
      </c>
      <c r="AM336" s="143">
        <v>0</v>
      </c>
      <c r="AN336" s="143">
        <v>0</v>
      </c>
      <c r="AO336" s="143">
        <v>0</v>
      </c>
      <c r="AP336" s="143">
        <v>0</v>
      </c>
      <c r="AQ336" s="143">
        <v>0</v>
      </c>
      <c r="AR336" s="143">
        <v>0</v>
      </c>
      <c r="AS336" s="143">
        <v>0</v>
      </c>
      <c r="AT336" s="143">
        <v>0</v>
      </c>
      <c r="AU336" s="143">
        <v>0</v>
      </c>
      <c r="AV336" s="143">
        <v>0</v>
      </c>
      <c r="AW336" s="143">
        <v>0</v>
      </c>
      <c r="AX336" s="143">
        <v>0</v>
      </c>
      <c r="AY336" s="143">
        <v>0</v>
      </c>
      <c r="AZ336" s="143">
        <v>0</v>
      </c>
      <c r="BA336" s="143">
        <v>0</v>
      </c>
      <c r="BB336" s="143">
        <v>0</v>
      </c>
      <c r="BC336" s="143">
        <v>0</v>
      </c>
      <c r="BD336" s="143">
        <v>0</v>
      </c>
      <c r="BE336" s="143">
        <v>0</v>
      </c>
      <c r="BF336" s="143">
        <v>0</v>
      </c>
      <c r="BG336" s="143">
        <v>0</v>
      </c>
      <c r="BH336" s="143">
        <v>0</v>
      </c>
      <c r="BI336" s="143">
        <v>0</v>
      </c>
      <c r="BJ336" s="143">
        <v>0</v>
      </c>
      <c r="BK336" s="143">
        <v>0</v>
      </c>
      <c r="BL336" s="143">
        <v>0</v>
      </c>
      <c r="BM336" s="143">
        <v>0</v>
      </c>
      <c r="BN336" s="143">
        <v>0</v>
      </c>
      <c r="BO336" s="143">
        <v>0</v>
      </c>
      <c r="BU336" s="143">
        <v>0</v>
      </c>
      <c r="BV336" s="143">
        <v>0</v>
      </c>
      <c r="BW336" s="143">
        <v>0</v>
      </c>
      <c r="BX336" s="143">
        <v>0</v>
      </c>
      <c r="BZ336" s="143">
        <v>0</v>
      </c>
      <c r="CA336" s="143" t="e">
        <v>#REF!</v>
      </c>
    </row>
    <row r="337" spans="12:79" hidden="1" x14ac:dyDescent="0.3">
      <c r="L337" s="143">
        <v>0</v>
      </c>
      <c r="M337" s="143">
        <v>0</v>
      </c>
      <c r="N337" s="143">
        <v>0</v>
      </c>
      <c r="O337" s="143">
        <v>0</v>
      </c>
      <c r="P337" s="143">
        <v>0</v>
      </c>
      <c r="Q337" s="143">
        <v>0</v>
      </c>
      <c r="R337" s="143">
        <v>0</v>
      </c>
      <c r="S337" s="143">
        <v>0</v>
      </c>
      <c r="T337" s="143">
        <v>0</v>
      </c>
      <c r="U337" s="143">
        <v>0</v>
      </c>
      <c r="V337" s="143">
        <v>0</v>
      </c>
      <c r="W337" s="143">
        <v>0</v>
      </c>
      <c r="X337" s="143">
        <v>0</v>
      </c>
      <c r="Y337" s="143">
        <v>0</v>
      </c>
      <c r="Z337" s="143">
        <v>0</v>
      </c>
      <c r="AA337" s="143">
        <v>0</v>
      </c>
      <c r="AB337" s="143">
        <v>0</v>
      </c>
      <c r="AC337" s="143">
        <v>0</v>
      </c>
      <c r="AD337" s="143">
        <v>0</v>
      </c>
      <c r="AE337" s="143">
        <v>0</v>
      </c>
      <c r="AF337" s="143">
        <v>0</v>
      </c>
      <c r="AG337" s="143">
        <v>0</v>
      </c>
      <c r="AH337" s="143">
        <v>0</v>
      </c>
      <c r="AI337" s="143">
        <v>0</v>
      </c>
      <c r="AJ337" s="143">
        <v>0</v>
      </c>
      <c r="AK337" s="143">
        <v>0</v>
      </c>
      <c r="AL337" s="143">
        <v>0</v>
      </c>
      <c r="AM337" s="143">
        <v>0</v>
      </c>
      <c r="AN337" s="143">
        <v>0</v>
      </c>
      <c r="AO337" s="143">
        <v>0</v>
      </c>
      <c r="AP337" s="143">
        <v>0</v>
      </c>
      <c r="AQ337" s="143">
        <v>0</v>
      </c>
      <c r="AR337" s="143">
        <v>0</v>
      </c>
      <c r="AS337" s="143">
        <v>0</v>
      </c>
      <c r="AT337" s="143">
        <v>0</v>
      </c>
      <c r="AU337" s="143">
        <v>0</v>
      </c>
      <c r="AV337" s="143">
        <v>0</v>
      </c>
      <c r="AW337" s="143">
        <v>0</v>
      </c>
      <c r="AX337" s="143">
        <v>0</v>
      </c>
      <c r="AY337" s="143">
        <v>0</v>
      </c>
      <c r="AZ337" s="143">
        <v>0</v>
      </c>
      <c r="BA337" s="143">
        <v>0</v>
      </c>
      <c r="BB337" s="143">
        <v>0</v>
      </c>
      <c r="BC337" s="143">
        <v>0</v>
      </c>
      <c r="BD337" s="143">
        <v>0</v>
      </c>
      <c r="BE337" s="143">
        <v>0</v>
      </c>
      <c r="BF337" s="143">
        <v>0</v>
      </c>
      <c r="BG337" s="143">
        <v>0</v>
      </c>
      <c r="BH337" s="143">
        <v>0</v>
      </c>
      <c r="BI337" s="143">
        <v>0</v>
      </c>
      <c r="BJ337" s="143">
        <v>0</v>
      </c>
      <c r="BK337" s="143">
        <v>0</v>
      </c>
      <c r="BL337" s="143">
        <v>0</v>
      </c>
      <c r="BM337" s="143">
        <v>0</v>
      </c>
      <c r="BN337" s="143">
        <v>0</v>
      </c>
      <c r="BO337" s="143">
        <v>0</v>
      </c>
      <c r="BU337" s="143">
        <v>0</v>
      </c>
      <c r="BV337" s="143">
        <v>0</v>
      </c>
      <c r="BW337" s="143">
        <v>0</v>
      </c>
      <c r="BX337" s="143">
        <v>0</v>
      </c>
      <c r="BZ337" s="143">
        <v>434148</v>
      </c>
      <c r="CA337" s="143" t="e">
        <v>#REF!</v>
      </c>
    </row>
    <row r="338" spans="12:79" hidden="1" x14ac:dyDescent="0.3">
      <c r="L338" s="143">
        <v>0</v>
      </c>
      <c r="M338" s="143">
        <v>0</v>
      </c>
      <c r="N338" s="143">
        <v>0</v>
      </c>
      <c r="O338" s="143">
        <v>0</v>
      </c>
      <c r="P338" s="143">
        <v>0</v>
      </c>
      <c r="Q338" s="143">
        <v>0</v>
      </c>
      <c r="R338" s="143">
        <v>0</v>
      </c>
      <c r="S338" s="143">
        <v>0</v>
      </c>
      <c r="T338" s="143">
        <v>0</v>
      </c>
      <c r="U338" s="143">
        <v>0</v>
      </c>
      <c r="V338" s="143">
        <v>0</v>
      </c>
      <c r="W338" s="143">
        <v>0</v>
      </c>
      <c r="X338" s="143">
        <v>0</v>
      </c>
      <c r="Y338" s="143">
        <v>0</v>
      </c>
      <c r="Z338" s="143">
        <v>0</v>
      </c>
      <c r="AA338" s="143">
        <v>0</v>
      </c>
      <c r="AB338" s="143">
        <v>0</v>
      </c>
      <c r="AC338" s="143">
        <v>0</v>
      </c>
      <c r="AD338" s="143">
        <v>0</v>
      </c>
      <c r="AE338" s="143">
        <v>0</v>
      </c>
      <c r="AF338" s="143">
        <v>0</v>
      </c>
      <c r="AG338" s="143">
        <v>0</v>
      </c>
      <c r="AH338" s="143">
        <v>0</v>
      </c>
      <c r="AI338" s="143">
        <v>0</v>
      </c>
      <c r="AJ338" s="143">
        <v>0</v>
      </c>
      <c r="AK338" s="143">
        <v>0</v>
      </c>
      <c r="AL338" s="143">
        <v>0</v>
      </c>
      <c r="AM338" s="143">
        <v>0</v>
      </c>
      <c r="AN338" s="143">
        <v>0</v>
      </c>
      <c r="AO338" s="143">
        <v>0</v>
      </c>
      <c r="AP338" s="143">
        <v>0</v>
      </c>
      <c r="AQ338" s="143">
        <v>0</v>
      </c>
      <c r="AR338" s="143">
        <v>0</v>
      </c>
      <c r="AS338" s="143">
        <v>0</v>
      </c>
      <c r="AT338" s="143">
        <v>0</v>
      </c>
      <c r="AU338" s="143">
        <v>0</v>
      </c>
      <c r="AV338" s="143">
        <v>0</v>
      </c>
      <c r="AW338" s="143">
        <v>0</v>
      </c>
      <c r="AX338" s="143">
        <v>0</v>
      </c>
      <c r="AY338" s="143">
        <v>0</v>
      </c>
      <c r="AZ338" s="143">
        <v>0</v>
      </c>
      <c r="BA338" s="143">
        <v>0</v>
      </c>
      <c r="BB338" s="143">
        <v>0</v>
      </c>
      <c r="BC338" s="143">
        <v>0</v>
      </c>
      <c r="BD338" s="143">
        <v>0</v>
      </c>
      <c r="BE338" s="143">
        <v>0</v>
      </c>
      <c r="BF338" s="143">
        <v>0</v>
      </c>
      <c r="BG338" s="143">
        <v>0</v>
      </c>
      <c r="BH338" s="143">
        <v>0</v>
      </c>
      <c r="BI338" s="143">
        <v>0</v>
      </c>
      <c r="BJ338" s="143">
        <v>0</v>
      </c>
      <c r="BK338" s="143">
        <v>0</v>
      </c>
      <c r="BL338" s="143">
        <v>0</v>
      </c>
      <c r="BM338" s="143">
        <v>0</v>
      </c>
      <c r="BN338" s="143">
        <v>0</v>
      </c>
      <c r="BO338" s="143">
        <v>0</v>
      </c>
      <c r="BU338" s="143">
        <v>0</v>
      </c>
      <c r="BV338" s="143">
        <v>0</v>
      </c>
      <c r="BW338" s="143">
        <v>0</v>
      </c>
      <c r="BX338" s="143">
        <v>0</v>
      </c>
      <c r="BZ338" s="143">
        <v>434148</v>
      </c>
      <c r="CA338" s="143" t="e">
        <v>#REF!</v>
      </c>
    </row>
    <row r="339" spans="12:79" hidden="1" x14ac:dyDescent="0.3">
      <c r="L339" s="143">
        <v>0</v>
      </c>
      <c r="M339" s="143">
        <v>0</v>
      </c>
      <c r="N339" s="143">
        <v>0</v>
      </c>
      <c r="O339" s="143">
        <v>0</v>
      </c>
      <c r="P339" s="143">
        <v>0</v>
      </c>
      <c r="Q339" s="143">
        <v>0</v>
      </c>
      <c r="R339" s="143">
        <v>0</v>
      </c>
      <c r="S339" s="143">
        <v>0</v>
      </c>
      <c r="T339" s="143">
        <v>0</v>
      </c>
      <c r="U339" s="143">
        <v>0</v>
      </c>
      <c r="V339" s="143">
        <v>0</v>
      </c>
      <c r="W339" s="143">
        <v>0</v>
      </c>
      <c r="X339" s="143">
        <v>0</v>
      </c>
      <c r="Y339" s="143">
        <v>0</v>
      </c>
      <c r="Z339" s="143">
        <v>0</v>
      </c>
      <c r="AA339" s="143">
        <v>0</v>
      </c>
      <c r="AB339" s="143">
        <v>0</v>
      </c>
      <c r="AC339" s="143">
        <v>0</v>
      </c>
      <c r="AD339" s="143">
        <v>0</v>
      </c>
      <c r="AE339" s="143">
        <v>0</v>
      </c>
      <c r="AF339" s="143">
        <v>0</v>
      </c>
      <c r="AG339" s="143">
        <v>0</v>
      </c>
      <c r="AH339" s="143">
        <v>0</v>
      </c>
      <c r="AI339" s="143">
        <v>0</v>
      </c>
      <c r="AJ339" s="143">
        <v>0</v>
      </c>
      <c r="AK339" s="143">
        <v>0</v>
      </c>
      <c r="AL339" s="143">
        <v>0</v>
      </c>
      <c r="AM339" s="143">
        <v>0</v>
      </c>
      <c r="AN339" s="143">
        <v>0</v>
      </c>
      <c r="AO339" s="143">
        <v>0</v>
      </c>
      <c r="AP339" s="143">
        <v>0</v>
      </c>
      <c r="AQ339" s="143">
        <v>0</v>
      </c>
      <c r="AR339" s="143">
        <v>0</v>
      </c>
      <c r="AS339" s="143">
        <v>0</v>
      </c>
      <c r="AT339" s="143">
        <v>0</v>
      </c>
      <c r="AU339" s="143">
        <v>0</v>
      </c>
      <c r="AV339" s="143">
        <v>0</v>
      </c>
      <c r="AW339" s="143">
        <v>0</v>
      </c>
      <c r="AX339" s="143">
        <v>0</v>
      </c>
      <c r="AY339" s="143">
        <v>0</v>
      </c>
      <c r="AZ339" s="143">
        <v>0</v>
      </c>
      <c r="BA339" s="143">
        <v>0</v>
      </c>
      <c r="BB339" s="143">
        <v>0</v>
      </c>
      <c r="BC339" s="143">
        <v>0</v>
      </c>
      <c r="BD339" s="143">
        <v>0</v>
      </c>
      <c r="BE339" s="143">
        <v>0</v>
      </c>
      <c r="BF339" s="143">
        <v>0</v>
      </c>
      <c r="BG339" s="143">
        <v>0</v>
      </c>
      <c r="BH339" s="143">
        <v>0</v>
      </c>
      <c r="BI339" s="143">
        <v>0</v>
      </c>
      <c r="BJ339" s="143">
        <v>0</v>
      </c>
      <c r="BK339" s="143">
        <v>0</v>
      </c>
      <c r="BL339" s="143">
        <v>0</v>
      </c>
      <c r="BM339" s="143">
        <v>0</v>
      </c>
      <c r="BN339" s="143">
        <v>0</v>
      </c>
      <c r="BO339" s="143">
        <v>0</v>
      </c>
      <c r="BU339" s="143">
        <v>0</v>
      </c>
      <c r="BV339" s="143">
        <v>0</v>
      </c>
      <c r="BW339" s="143">
        <v>0</v>
      </c>
      <c r="BX339" s="143">
        <v>0</v>
      </c>
      <c r="BZ339" s="143">
        <v>0</v>
      </c>
      <c r="CA339" s="143" t="e">
        <v>#REF!</v>
      </c>
    </row>
    <row r="340" spans="12:79" hidden="1" x14ac:dyDescent="0.3">
      <c r="L340" s="143">
        <v>0</v>
      </c>
      <c r="M340" s="143">
        <v>0</v>
      </c>
      <c r="N340" s="143">
        <v>0</v>
      </c>
      <c r="O340" s="143">
        <v>0</v>
      </c>
      <c r="P340" s="143">
        <v>0</v>
      </c>
      <c r="Q340" s="143">
        <v>0</v>
      </c>
      <c r="R340" s="143">
        <v>0</v>
      </c>
      <c r="S340" s="143">
        <v>0</v>
      </c>
      <c r="T340" s="143">
        <v>0</v>
      </c>
      <c r="U340" s="143">
        <v>0</v>
      </c>
      <c r="V340" s="143">
        <v>0</v>
      </c>
      <c r="W340" s="143">
        <v>0</v>
      </c>
      <c r="X340" s="143">
        <v>0</v>
      </c>
      <c r="Y340" s="143">
        <v>0</v>
      </c>
      <c r="Z340" s="143">
        <v>0</v>
      </c>
      <c r="AA340" s="143">
        <v>0</v>
      </c>
      <c r="AB340" s="143">
        <v>0</v>
      </c>
      <c r="AC340" s="143">
        <v>0</v>
      </c>
      <c r="AD340" s="143">
        <v>0</v>
      </c>
      <c r="AE340" s="143">
        <v>0</v>
      </c>
      <c r="AF340" s="143">
        <v>0</v>
      </c>
      <c r="AG340" s="143">
        <v>0</v>
      </c>
      <c r="AH340" s="143">
        <v>0</v>
      </c>
      <c r="AI340" s="143">
        <v>0</v>
      </c>
      <c r="AJ340" s="143">
        <v>0</v>
      </c>
      <c r="AK340" s="143">
        <v>0</v>
      </c>
      <c r="AL340" s="143">
        <v>0</v>
      </c>
      <c r="AM340" s="143">
        <v>0</v>
      </c>
      <c r="AN340" s="143">
        <v>0</v>
      </c>
      <c r="AO340" s="143">
        <v>0</v>
      </c>
      <c r="AP340" s="143">
        <v>0</v>
      </c>
      <c r="AQ340" s="143">
        <v>0</v>
      </c>
      <c r="AR340" s="143">
        <v>0</v>
      </c>
      <c r="AS340" s="143">
        <v>0</v>
      </c>
      <c r="AT340" s="143">
        <v>0</v>
      </c>
      <c r="AU340" s="143">
        <v>0</v>
      </c>
      <c r="AV340" s="143">
        <v>0</v>
      </c>
      <c r="AW340" s="143">
        <v>0</v>
      </c>
      <c r="AX340" s="143">
        <v>0</v>
      </c>
      <c r="AY340" s="143">
        <v>0</v>
      </c>
      <c r="AZ340" s="143">
        <v>0</v>
      </c>
      <c r="BA340" s="143">
        <v>0</v>
      </c>
      <c r="BB340" s="143">
        <v>0</v>
      </c>
      <c r="BC340" s="143">
        <v>0</v>
      </c>
      <c r="BD340" s="143">
        <v>0</v>
      </c>
      <c r="BE340" s="143">
        <v>0</v>
      </c>
      <c r="BF340" s="143">
        <v>0</v>
      </c>
      <c r="BG340" s="143">
        <v>0</v>
      </c>
      <c r="BH340" s="143">
        <v>0</v>
      </c>
      <c r="BI340" s="143">
        <v>0</v>
      </c>
      <c r="BJ340" s="143">
        <v>0</v>
      </c>
      <c r="BK340" s="143">
        <v>0</v>
      </c>
      <c r="BL340" s="143">
        <v>0</v>
      </c>
      <c r="BM340" s="143">
        <v>0</v>
      </c>
      <c r="BN340" s="143">
        <v>0</v>
      </c>
      <c r="BO340" s="143">
        <v>0</v>
      </c>
      <c r="BU340" s="143">
        <v>0</v>
      </c>
      <c r="BV340" s="143">
        <v>0</v>
      </c>
      <c r="BW340" s="143">
        <v>0</v>
      </c>
      <c r="BX340" s="143">
        <v>0</v>
      </c>
      <c r="BZ340" s="143">
        <v>0</v>
      </c>
      <c r="CA340" s="143" t="e">
        <v>#REF!</v>
      </c>
    </row>
    <row r="341" spans="12:79" hidden="1" x14ac:dyDescent="0.3">
      <c r="L341" s="143">
        <v>0</v>
      </c>
      <c r="M341" s="143">
        <v>0</v>
      </c>
      <c r="N341" s="143">
        <v>0</v>
      </c>
      <c r="O341" s="143">
        <v>0</v>
      </c>
      <c r="P341" s="143">
        <v>0</v>
      </c>
      <c r="Q341" s="143">
        <v>0</v>
      </c>
      <c r="R341" s="143">
        <v>0</v>
      </c>
      <c r="S341" s="143">
        <v>0</v>
      </c>
      <c r="T341" s="143">
        <v>0</v>
      </c>
      <c r="U341" s="143">
        <v>0</v>
      </c>
      <c r="V341" s="143">
        <v>0</v>
      </c>
      <c r="W341" s="143">
        <v>0</v>
      </c>
      <c r="X341" s="143">
        <v>0</v>
      </c>
      <c r="Y341" s="143">
        <v>0</v>
      </c>
      <c r="Z341" s="143">
        <v>0</v>
      </c>
      <c r="AA341" s="143">
        <v>0</v>
      </c>
      <c r="AB341" s="143">
        <v>0</v>
      </c>
      <c r="AC341" s="143">
        <v>0</v>
      </c>
      <c r="AD341" s="143">
        <v>0</v>
      </c>
      <c r="AE341" s="143">
        <v>0</v>
      </c>
      <c r="AF341" s="143">
        <v>0</v>
      </c>
      <c r="AG341" s="143">
        <v>0</v>
      </c>
      <c r="AH341" s="143">
        <v>0</v>
      </c>
      <c r="AI341" s="143">
        <v>0</v>
      </c>
      <c r="AJ341" s="143">
        <v>0</v>
      </c>
      <c r="AK341" s="143">
        <v>0</v>
      </c>
      <c r="AL341" s="143">
        <v>0</v>
      </c>
      <c r="AM341" s="143">
        <v>0</v>
      </c>
      <c r="AN341" s="143">
        <v>0</v>
      </c>
      <c r="AO341" s="143">
        <v>0</v>
      </c>
      <c r="AP341" s="143">
        <v>0</v>
      </c>
      <c r="AQ341" s="143">
        <v>0</v>
      </c>
      <c r="AR341" s="143">
        <v>0</v>
      </c>
      <c r="AS341" s="143">
        <v>0</v>
      </c>
      <c r="AT341" s="143">
        <v>0</v>
      </c>
      <c r="AU341" s="143">
        <v>0</v>
      </c>
      <c r="AV341" s="143">
        <v>0</v>
      </c>
      <c r="AW341" s="143">
        <v>0</v>
      </c>
      <c r="AX341" s="143">
        <v>0</v>
      </c>
      <c r="AY341" s="143">
        <v>0</v>
      </c>
      <c r="AZ341" s="143">
        <v>0</v>
      </c>
      <c r="BA341" s="143">
        <v>0</v>
      </c>
      <c r="BB341" s="143">
        <v>0</v>
      </c>
      <c r="BC341" s="143">
        <v>0</v>
      </c>
      <c r="BD341" s="143">
        <v>0</v>
      </c>
      <c r="BE341" s="143">
        <v>0</v>
      </c>
      <c r="BF341" s="143">
        <v>0</v>
      </c>
      <c r="BG341" s="143">
        <v>0</v>
      </c>
      <c r="BH341" s="143">
        <v>0</v>
      </c>
      <c r="BI341" s="143">
        <v>0</v>
      </c>
      <c r="BJ341" s="143">
        <v>0</v>
      </c>
      <c r="BK341" s="143">
        <v>0</v>
      </c>
      <c r="BL341" s="143">
        <v>0</v>
      </c>
      <c r="BM341" s="143">
        <v>0</v>
      </c>
      <c r="BN341" s="143">
        <v>0</v>
      </c>
      <c r="BO341" s="143">
        <v>0</v>
      </c>
      <c r="BU341" s="143">
        <v>0</v>
      </c>
      <c r="BV341" s="143">
        <v>0</v>
      </c>
      <c r="BW341" s="143">
        <v>0</v>
      </c>
      <c r="BX341" s="143">
        <v>0</v>
      </c>
      <c r="BZ341" s="143">
        <v>0</v>
      </c>
      <c r="CA341" s="143" t="e">
        <v>#REF!</v>
      </c>
    </row>
    <row r="342" spans="12:79" hidden="1" x14ac:dyDescent="0.3">
      <c r="L342" s="143">
        <v>0</v>
      </c>
      <c r="M342" s="143">
        <v>0</v>
      </c>
      <c r="N342" s="143">
        <v>0</v>
      </c>
      <c r="O342" s="143">
        <v>0</v>
      </c>
      <c r="P342" s="143">
        <v>0</v>
      </c>
      <c r="Q342" s="143">
        <v>0</v>
      </c>
      <c r="R342" s="143">
        <v>0</v>
      </c>
      <c r="S342" s="143">
        <v>0</v>
      </c>
      <c r="T342" s="143">
        <v>0</v>
      </c>
      <c r="U342" s="143">
        <v>0</v>
      </c>
      <c r="V342" s="143">
        <v>0</v>
      </c>
      <c r="W342" s="143">
        <v>0</v>
      </c>
      <c r="X342" s="143">
        <v>0</v>
      </c>
      <c r="Y342" s="143">
        <v>0</v>
      </c>
      <c r="Z342" s="143">
        <v>0</v>
      </c>
      <c r="AA342" s="143">
        <v>0</v>
      </c>
      <c r="AB342" s="143">
        <v>0</v>
      </c>
      <c r="AC342" s="143">
        <v>0</v>
      </c>
      <c r="AD342" s="143">
        <v>0</v>
      </c>
      <c r="AE342" s="143">
        <v>0</v>
      </c>
      <c r="AF342" s="143">
        <v>0</v>
      </c>
      <c r="AG342" s="143">
        <v>0</v>
      </c>
      <c r="AH342" s="143">
        <v>0</v>
      </c>
      <c r="AI342" s="143">
        <v>0</v>
      </c>
      <c r="AJ342" s="143">
        <v>0</v>
      </c>
      <c r="AK342" s="143">
        <v>0</v>
      </c>
      <c r="AL342" s="143">
        <v>0</v>
      </c>
      <c r="AM342" s="143">
        <v>0</v>
      </c>
      <c r="AN342" s="143">
        <v>0</v>
      </c>
      <c r="AO342" s="143">
        <v>0</v>
      </c>
      <c r="AP342" s="143">
        <v>0</v>
      </c>
      <c r="AQ342" s="143">
        <v>0</v>
      </c>
      <c r="AR342" s="143">
        <v>0</v>
      </c>
      <c r="AS342" s="143">
        <v>0</v>
      </c>
      <c r="AT342" s="143">
        <v>0</v>
      </c>
      <c r="AU342" s="143">
        <v>0</v>
      </c>
      <c r="AV342" s="143">
        <v>0</v>
      </c>
      <c r="AW342" s="143">
        <v>0</v>
      </c>
      <c r="AX342" s="143">
        <v>0</v>
      </c>
      <c r="AY342" s="143">
        <v>0</v>
      </c>
      <c r="AZ342" s="143">
        <v>0</v>
      </c>
      <c r="BA342" s="143">
        <v>0</v>
      </c>
      <c r="BB342" s="143">
        <v>0</v>
      </c>
      <c r="BC342" s="143">
        <v>0</v>
      </c>
      <c r="BD342" s="143">
        <v>0</v>
      </c>
      <c r="BE342" s="143">
        <v>0</v>
      </c>
      <c r="BF342" s="143">
        <v>0</v>
      </c>
      <c r="BG342" s="143">
        <v>0</v>
      </c>
      <c r="BH342" s="143">
        <v>0</v>
      </c>
      <c r="BI342" s="143">
        <v>0</v>
      </c>
      <c r="BJ342" s="143">
        <v>0</v>
      </c>
      <c r="BK342" s="143">
        <v>0</v>
      </c>
      <c r="BL342" s="143">
        <v>0</v>
      </c>
      <c r="BM342" s="143">
        <v>0</v>
      </c>
      <c r="BN342" s="143">
        <v>0</v>
      </c>
      <c r="BO342" s="143">
        <v>0</v>
      </c>
      <c r="BU342" s="143">
        <v>0</v>
      </c>
      <c r="BV342" s="143">
        <v>0</v>
      </c>
      <c r="BW342" s="143">
        <v>0</v>
      </c>
      <c r="BX342" s="143">
        <v>0</v>
      </c>
      <c r="BZ342" s="143">
        <v>434148</v>
      </c>
      <c r="CA342" s="143" t="e">
        <v>#REF!</v>
      </c>
    </row>
    <row r="343" spans="12:79" hidden="1" x14ac:dyDescent="0.3">
      <c r="L343" s="143">
        <v>0</v>
      </c>
      <c r="M343" s="143">
        <v>0</v>
      </c>
      <c r="N343" s="143">
        <v>0</v>
      </c>
      <c r="O343" s="143">
        <v>0</v>
      </c>
      <c r="P343" s="143">
        <v>0</v>
      </c>
      <c r="Q343" s="143">
        <v>0</v>
      </c>
      <c r="R343" s="143">
        <v>0</v>
      </c>
      <c r="S343" s="143">
        <v>0</v>
      </c>
      <c r="T343" s="143">
        <v>0</v>
      </c>
      <c r="U343" s="143">
        <v>0</v>
      </c>
      <c r="V343" s="143">
        <v>0</v>
      </c>
      <c r="W343" s="143">
        <v>0</v>
      </c>
      <c r="X343" s="143">
        <v>0</v>
      </c>
      <c r="Y343" s="143">
        <v>0</v>
      </c>
      <c r="Z343" s="143">
        <v>0</v>
      </c>
      <c r="AA343" s="143">
        <v>0</v>
      </c>
      <c r="AB343" s="143">
        <v>0</v>
      </c>
      <c r="AC343" s="143">
        <v>0</v>
      </c>
      <c r="AD343" s="143">
        <v>0</v>
      </c>
      <c r="AE343" s="143">
        <v>0</v>
      </c>
      <c r="AF343" s="143">
        <v>0</v>
      </c>
      <c r="AG343" s="143">
        <v>0</v>
      </c>
      <c r="AH343" s="143">
        <v>0</v>
      </c>
      <c r="AI343" s="143">
        <v>0</v>
      </c>
      <c r="AJ343" s="143">
        <v>0</v>
      </c>
      <c r="AK343" s="143">
        <v>0</v>
      </c>
      <c r="AL343" s="143">
        <v>0</v>
      </c>
      <c r="AM343" s="143">
        <v>0</v>
      </c>
      <c r="AN343" s="143">
        <v>0</v>
      </c>
      <c r="AO343" s="143">
        <v>0</v>
      </c>
      <c r="AP343" s="143">
        <v>0</v>
      </c>
      <c r="AQ343" s="143">
        <v>0</v>
      </c>
      <c r="AR343" s="143">
        <v>0</v>
      </c>
      <c r="AS343" s="143">
        <v>0</v>
      </c>
      <c r="AT343" s="143">
        <v>0</v>
      </c>
      <c r="AU343" s="143">
        <v>0</v>
      </c>
      <c r="AV343" s="143">
        <v>0</v>
      </c>
      <c r="AW343" s="143">
        <v>0</v>
      </c>
      <c r="AX343" s="143">
        <v>0</v>
      </c>
      <c r="AY343" s="143">
        <v>0</v>
      </c>
      <c r="AZ343" s="143">
        <v>0</v>
      </c>
      <c r="BA343" s="143">
        <v>0</v>
      </c>
      <c r="BB343" s="143">
        <v>0</v>
      </c>
      <c r="BC343" s="143">
        <v>0</v>
      </c>
      <c r="BD343" s="143">
        <v>0</v>
      </c>
      <c r="BE343" s="143">
        <v>0</v>
      </c>
      <c r="BF343" s="143">
        <v>0</v>
      </c>
      <c r="BG343" s="143">
        <v>0</v>
      </c>
      <c r="BH343" s="143">
        <v>0</v>
      </c>
      <c r="BI343" s="143">
        <v>0</v>
      </c>
      <c r="BJ343" s="143">
        <v>0</v>
      </c>
      <c r="BK343" s="143">
        <v>0</v>
      </c>
      <c r="BL343" s="143">
        <v>0</v>
      </c>
      <c r="BM343" s="143">
        <v>0</v>
      </c>
      <c r="BN343" s="143">
        <v>0</v>
      </c>
      <c r="BO343" s="143">
        <v>0</v>
      </c>
      <c r="BU343" s="143">
        <v>0</v>
      </c>
      <c r="BV343" s="143">
        <v>0</v>
      </c>
      <c r="BW343" s="143">
        <v>0</v>
      </c>
      <c r="BX343" s="143">
        <v>0</v>
      </c>
      <c r="BZ343" s="143">
        <v>406887</v>
      </c>
      <c r="CA343" s="143" t="e">
        <v>#REF!</v>
      </c>
    </row>
    <row r="344" spans="12:79" hidden="1" x14ac:dyDescent="0.3">
      <c r="L344" s="143">
        <v>0</v>
      </c>
      <c r="M344" s="143">
        <v>0</v>
      </c>
      <c r="N344" s="143">
        <v>0</v>
      </c>
      <c r="O344" s="143">
        <v>0</v>
      </c>
      <c r="P344" s="143">
        <v>0</v>
      </c>
      <c r="Q344" s="143">
        <v>0</v>
      </c>
      <c r="R344" s="143">
        <v>0</v>
      </c>
      <c r="S344" s="143">
        <v>0</v>
      </c>
      <c r="T344" s="143">
        <v>0</v>
      </c>
      <c r="U344" s="143">
        <v>0</v>
      </c>
      <c r="V344" s="143">
        <v>0</v>
      </c>
      <c r="W344" s="143">
        <v>0</v>
      </c>
      <c r="X344" s="143">
        <v>0</v>
      </c>
      <c r="Y344" s="143">
        <v>0</v>
      </c>
      <c r="Z344" s="143">
        <v>0</v>
      </c>
      <c r="AA344" s="143">
        <v>0</v>
      </c>
      <c r="AB344" s="143">
        <v>0</v>
      </c>
      <c r="AC344" s="143">
        <v>0</v>
      </c>
      <c r="AD344" s="143">
        <v>0</v>
      </c>
      <c r="AE344" s="143">
        <v>0</v>
      </c>
      <c r="AF344" s="143">
        <v>0</v>
      </c>
      <c r="AG344" s="143">
        <v>0</v>
      </c>
      <c r="AH344" s="143">
        <v>0</v>
      </c>
      <c r="AI344" s="143">
        <v>0</v>
      </c>
      <c r="AJ344" s="143">
        <v>0</v>
      </c>
      <c r="AK344" s="143">
        <v>0</v>
      </c>
      <c r="AL344" s="143">
        <v>0</v>
      </c>
      <c r="AM344" s="143">
        <v>0</v>
      </c>
      <c r="AN344" s="143">
        <v>0</v>
      </c>
      <c r="AO344" s="143">
        <v>0</v>
      </c>
      <c r="AP344" s="143">
        <v>0</v>
      </c>
      <c r="AQ344" s="143">
        <v>0</v>
      </c>
      <c r="AR344" s="143">
        <v>0</v>
      </c>
      <c r="AS344" s="143">
        <v>0</v>
      </c>
      <c r="AT344" s="143">
        <v>0</v>
      </c>
      <c r="AU344" s="143">
        <v>0</v>
      </c>
      <c r="AV344" s="143">
        <v>0</v>
      </c>
      <c r="AW344" s="143">
        <v>0</v>
      </c>
      <c r="AX344" s="143">
        <v>0</v>
      </c>
      <c r="AY344" s="143">
        <v>0</v>
      </c>
      <c r="AZ344" s="143">
        <v>0</v>
      </c>
      <c r="BA344" s="143">
        <v>0</v>
      </c>
      <c r="BB344" s="143">
        <v>0</v>
      </c>
      <c r="BC344" s="143">
        <v>0</v>
      </c>
      <c r="BD344" s="143">
        <v>0</v>
      </c>
      <c r="BE344" s="143">
        <v>0</v>
      </c>
      <c r="BF344" s="143">
        <v>0</v>
      </c>
      <c r="BG344" s="143">
        <v>0</v>
      </c>
      <c r="BH344" s="143">
        <v>0</v>
      </c>
      <c r="BI344" s="143">
        <v>0</v>
      </c>
      <c r="BJ344" s="143">
        <v>0</v>
      </c>
      <c r="BK344" s="143">
        <v>0</v>
      </c>
      <c r="BL344" s="143">
        <v>0</v>
      </c>
      <c r="BM344" s="143">
        <v>0</v>
      </c>
      <c r="BN344" s="143">
        <v>0</v>
      </c>
      <c r="BO344" s="143">
        <v>0</v>
      </c>
      <c r="BU344" s="143">
        <v>0</v>
      </c>
      <c r="BV344" s="143">
        <v>0</v>
      </c>
      <c r="BW344" s="143">
        <v>0</v>
      </c>
      <c r="BX344" s="143">
        <v>0</v>
      </c>
      <c r="BZ344" s="143">
        <v>27261</v>
      </c>
      <c r="CA344" s="143" t="e">
        <v>#REF!</v>
      </c>
    </row>
    <row r="345" spans="12:79" hidden="1" x14ac:dyDescent="0.3">
      <c r="L345" s="143">
        <v>9717048</v>
      </c>
      <c r="M345" s="143">
        <v>0</v>
      </c>
      <c r="N345" s="143">
        <v>0</v>
      </c>
      <c r="O345" s="143">
        <v>0</v>
      </c>
      <c r="P345" s="143">
        <v>0</v>
      </c>
      <c r="Q345" s="143">
        <v>0</v>
      </c>
      <c r="R345" s="143">
        <v>0</v>
      </c>
      <c r="S345" s="143">
        <v>0</v>
      </c>
      <c r="T345" s="143">
        <v>0</v>
      </c>
      <c r="U345" s="143">
        <v>0</v>
      </c>
      <c r="V345" s="143">
        <v>0</v>
      </c>
      <c r="W345" s="143">
        <v>0</v>
      </c>
      <c r="X345" s="143">
        <v>0</v>
      </c>
      <c r="Y345" s="143">
        <v>0</v>
      </c>
      <c r="Z345" s="143">
        <v>0</v>
      </c>
      <c r="AA345" s="143">
        <v>-41197</v>
      </c>
      <c r="AB345" s="143">
        <v>0</v>
      </c>
      <c r="AC345" s="143">
        <v>0</v>
      </c>
      <c r="AD345" s="143">
        <v>0</v>
      </c>
      <c r="AE345" s="143">
        <v>0</v>
      </c>
      <c r="AF345" s="143">
        <v>0</v>
      </c>
      <c r="AG345" s="143">
        <v>0</v>
      </c>
      <c r="AH345" s="143">
        <v>0</v>
      </c>
      <c r="AI345" s="143">
        <v>0</v>
      </c>
      <c r="AJ345" s="143">
        <v>0</v>
      </c>
      <c r="AK345" s="143">
        <v>35117238</v>
      </c>
      <c r="AL345" s="143">
        <v>0</v>
      </c>
      <c r="AM345" s="143">
        <v>0</v>
      </c>
      <c r="AN345" s="143">
        <v>0</v>
      </c>
      <c r="AO345" s="143">
        <v>0</v>
      </c>
      <c r="AP345" s="143">
        <v>-8975268</v>
      </c>
      <c r="AQ345" s="143">
        <v>0</v>
      </c>
      <c r="AR345" s="143">
        <v>0</v>
      </c>
      <c r="AS345" s="143">
        <v>0</v>
      </c>
      <c r="AT345" s="143">
        <v>0</v>
      </c>
      <c r="AU345" s="143">
        <v>0</v>
      </c>
      <c r="AV345" s="143">
        <v>0</v>
      </c>
      <c r="AW345" s="143">
        <v>0</v>
      </c>
      <c r="AX345" s="143">
        <v>0</v>
      </c>
      <c r="AY345" s="143">
        <v>0</v>
      </c>
      <c r="AZ345" s="143">
        <v>800997</v>
      </c>
      <c r="BA345" s="143">
        <v>0</v>
      </c>
      <c r="BB345" s="143">
        <v>0</v>
      </c>
      <c r="BC345" s="143">
        <v>0</v>
      </c>
      <c r="BD345" s="143">
        <v>0</v>
      </c>
      <c r="BE345" s="143">
        <v>-9131456</v>
      </c>
      <c r="BF345" s="143">
        <v>0</v>
      </c>
      <c r="BG345" s="143">
        <v>0</v>
      </c>
      <c r="BH345" s="143">
        <v>0</v>
      </c>
      <c r="BI345" s="143">
        <v>0</v>
      </c>
      <c r="BJ345" s="143">
        <v>0</v>
      </c>
      <c r="BK345" s="143">
        <v>0</v>
      </c>
      <c r="BL345" s="143">
        <v>0</v>
      </c>
      <c r="BM345" s="143">
        <v>0</v>
      </c>
      <c r="BN345" s="143">
        <v>0</v>
      </c>
      <c r="BO345" s="143">
        <v>-434148</v>
      </c>
      <c r="BU345" s="143">
        <v>0</v>
      </c>
      <c r="BV345" s="143">
        <v>0</v>
      </c>
      <c r="BW345" s="143">
        <v>0</v>
      </c>
      <c r="BX345" s="143">
        <v>0</v>
      </c>
      <c r="BZ345" s="143">
        <v>0</v>
      </c>
      <c r="CA345" s="143" t="e">
        <v>#REF!</v>
      </c>
    </row>
    <row r="346" spans="12:79" hidden="1" x14ac:dyDescent="0.3">
      <c r="L346" s="143">
        <v>9717048</v>
      </c>
      <c r="M346" s="143">
        <v>0</v>
      </c>
      <c r="N346" s="143">
        <v>0</v>
      </c>
      <c r="O346" s="143">
        <v>0</v>
      </c>
      <c r="P346" s="143">
        <v>0</v>
      </c>
      <c r="Q346" s="143">
        <v>0</v>
      </c>
      <c r="R346" s="143">
        <v>0</v>
      </c>
      <c r="S346" s="143">
        <v>0</v>
      </c>
      <c r="T346" s="143">
        <v>0</v>
      </c>
      <c r="U346" s="143">
        <v>0</v>
      </c>
      <c r="V346" s="143">
        <v>0</v>
      </c>
      <c r="W346" s="143">
        <v>0</v>
      </c>
      <c r="X346" s="143">
        <v>0</v>
      </c>
      <c r="Y346" s="143">
        <v>0</v>
      </c>
      <c r="Z346" s="143">
        <v>0</v>
      </c>
      <c r="AA346" s="143">
        <v>-41197</v>
      </c>
      <c r="AB346" s="143">
        <v>0</v>
      </c>
      <c r="AC346" s="143">
        <v>0</v>
      </c>
      <c r="AD346" s="143">
        <v>0</v>
      </c>
      <c r="AE346" s="143">
        <v>0</v>
      </c>
      <c r="AF346" s="143">
        <v>0</v>
      </c>
      <c r="AG346" s="143">
        <v>0</v>
      </c>
      <c r="AH346" s="143">
        <v>0</v>
      </c>
      <c r="AI346" s="143">
        <v>0</v>
      </c>
      <c r="AJ346" s="143">
        <v>0</v>
      </c>
      <c r="AK346" s="143">
        <v>35117238</v>
      </c>
      <c r="AL346" s="143">
        <v>0</v>
      </c>
      <c r="AM346" s="143">
        <v>0</v>
      </c>
      <c r="AN346" s="143">
        <v>0</v>
      </c>
      <c r="AO346" s="143">
        <v>0</v>
      </c>
      <c r="AP346" s="143">
        <v>-8975268</v>
      </c>
      <c r="AQ346" s="143">
        <v>0</v>
      </c>
      <c r="AR346" s="143">
        <v>0</v>
      </c>
      <c r="AS346" s="143">
        <v>0</v>
      </c>
      <c r="AT346" s="143">
        <v>0</v>
      </c>
      <c r="AU346" s="143">
        <v>0</v>
      </c>
      <c r="AV346" s="143">
        <v>0</v>
      </c>
      <c r="AW346" s="143">
        <v>0</v>
      </c>
      <c r="AX346" s="143">
        <v>0</v>
      </c>
      <c r="AY346" s="143">
        <v>0</v>
      </c>
      <c r="AZ346" s="143">
        <v>800997</v>
      </c>
      <c r="BA346" s="143">
        <v>0</v>
      </c>
      <c r="BB346" s="143">
        <v>0</v>
      </c>
      <c r="BC346" s="143">
        <v>0</v>
      </c>
      <c r="BD346" s="143">
        <v>0</v>
      </c>
      <c r="BE346" s="143">
        <v>-9131456</v>
      </c>
      <c r="BF346" s="143">
        <v>0</v>
      </c>
      <c r="BG346" s="143">
        <v>0</v>
      </c>
      <c r="BH346" s="143">
        <v>0</v>
      </c>
      <c r="BI346" s="143">
        <v>0</v>
      </c>
      <c r="BJ346" s="143">
        <v>0</v>
      </c>
      <c r="BK346" s="143">
        <v>0</v>
      </c>
      <c r="BL346" s="143">
        <v>0</v>
      </c>
      <c r="BM346" s="143">
        <v>0</v>
      </c>
      <c r="BN346" s="143">
        <v>0</v>
      </c>
      <c r="BO346" s="143">
        <v>-434148</v>
      </c>
      <c r="BU346" s="143">
        <v>0</v>
      </c>
      <c r="BV346" s="143">
        <v>0</v>
      </c>
      <c r="BW346" s="143">
        <v>0</v>
      </c>
      <c r="BX346" s="143">
        <v>0</v>
      </c>
      <c r="BZ346" s="143">
        <v>0</v>
      </c>
      <c r="CA346" s="143" t="e">
        <v>#REF!</v>
      </c>
    </row>
    <row r="347" spans="12:79" hidden="1" x14ac:dyDescent="0.3">
      <c r="L347" s="143">
        <v>0</v>
      </c>
      <c r="M347" s="143">
        <v>0</v>
      </c>
      <c r="N347" s="143">
        <v>0</v>
      </c>
      <c r="O347" s="143">
        <v>0</v>
      </c>
      <c r="P347" s="143">
        <v>0</v>
      </c>
      <c r="Q347" s="143">
        <v>0</v>
      </c>
      <c r="R347" s="143">
        <v>0</v>
      </c>
      <c r="S347" s="143">
        <v>0</v>
      </c>
      <c r="T347" s="143">
        <v>0</v>
      </c>
      <c r="U347" s="143">
        <v>0</v>
      </c>
      <c r="V347" s="143">
        <v>0</v>
      </c>
      <c r="W347" s="143">
        <v>0</v>
      </c>
      <c r="X347" s="143">
        <v>0</v>
      </c>
      <c r="Y347" s="143">
        <v>0</v>
      </c>
      <c r="Z347" s="143">
        <v>0</v>
      </c>
      <c r="AA347" s="143">
        <v>0</v>
      </c>
      <c r="AB347" s="143">
        <v>0</v>
      </c>
      <c r="AC347" s="143">
        <v>0</v>
      </c>
      <c r="AD347" s="143">
        <v>0</v>
      </c>
      <c r="AE347" s="143">
        <v>0</v>
      </c>
      <c r="AF347" s="143">
        <v>0</v>
      </c>
      <c r="AG347" s="143">
        <v>0</v>
      </c>
      <c r="AH347" s="143">
        <v>0</v>
      </c>
      <c r="AI347" s="143">
        <v>0</v>
      </c>
      <c r="AJ347" s="143">
        <v>0</v>
      </c>
      <c r="AK347" s="143">
        <v>0</v>
      </c>
      <c r="AL347" s="143">
        <v>0</v>
      </c>
      <c r="AM347" s="143">
        <v>0</v>
      </c>
      <c r="AN347" s="143">
        <v>0</v>
      </c>
      <c r="AO347" s="143">
        <v>0</v>
      </c>
      <c r="AP347" s="143">
        <v>0</v>
      </c>
      <c r="AQ347" s="143">
        <v>0</v>
      </c>
      <c r="AR347" s="143">
        <v>0</v>
      </c>
      <c r="AS347" s="143">
        <v>0</v>
      </c>
      <c r="AT347" s="143">
        <v>0</v>
      </c>
      <c r="AU347" s="143">
        <v>0</v>
      </c>
      <c r="AV347" s="143">
        <v>0</v>
      </c>
      <c r="AW347" s="143">
        <v>0</v>
      </c>
      <c r="AX347" s="143">
        <v>0</v>
      </c>
      <c r="AY347" s="143">
        <v>0</v>
      </c>
      <c r="AZ347" s="143">
        <v>0</v>
      </c>
      <c r="BA347" s="143">
        <v>0</v>
      </c>
      <c r="BB347" s="143">
        <v>0</v>
      </c>
      <c r="BC347" s="143">
        <v>0</v>
      </c>
      <c r="BD347" s="143">
        <v>0</v>
      </c>
      <c r="BE347" s="143">
        <v>0</v>
      </c>
      <c r="BF347" s="143">
        <v>0</v>
      </c>
      <c r="BG347" s="143">
        <v>0</v>
      </c>
      <c r="BH347" s="143">
        <v>0</v>
      </c>
      <c r="BI347" s="143">
        <v>0</v>
      </c>
      <c r="BJ347" s="143">
        <v>0</v>
      </c>
      <c r="BK347" s="143">
        <v>0</v>
      </c>
      <c r="BL347" s="143">
        <v>0</v>
      </c>
      <c r="BM347" s="143">
        <v>0</v>
      </c>
      <c r="BN347" s="143">
        <v>0</v>
      </c>
      <c r="BO347" s="143">
        <v>0</v>
      </c>
      <c r="BU347" s="143">
        <v>0</v>
      </c>
      <c r="BV347" s="143">
        <v>0</v>
      </c>
      <c r="BW347" s="143">
        <v>0</v>
      </c>
      <c r="BX347" s="143">
        <v>0</v>
      </c>
      <c r="BZ347" s="143">
        <v>0</v>
      </c>
      <c r="CA347" s="143" t="e">
        <v>#REF!</v>
      </c>
    </row>
    <row r="348" spans="12:79" hidden="1" x14ac:dyDescent="0.3">
      <c r="L348" s="143">
        <v>0</v>
      </c>
      <c r="M348" s="143">
        <v>0</v>
      </c>
      <c r="N348" s="143">
        <v>0</v>
      </c>
      <c r="O348" s="143">
        <v>0</v>
      </c>
      <c r="P348" s="143">
        <v>0</v>
      </c>
      <c r="Q348" s="143">
        <v>0</v>
      </c>
      <c r="R348" s="143">
        <v>0</v>
      </c>
      <c r="S348" s="143">
        <v>0</v>
      </c>
      <c r="T348" s="143">
        <v>0</v>
      </c>
      <c r="U348" s="143">
        <v>0</v>
      </c>
      <c r="V348" s="143">
        <v>0</v>
      </c>
      <c r="W348" s="143">
        <v>0</v>
      </c>
      <c r="X348" s="143">
        <v>0</v>
      </c>
      <c r="Y348" s="143">
        <v>0</v>
      </c>
      <c r="Z348" s="143">
        <v>0</v>
      </c>
      <c r="AA348" s="143">
        <v>0</v>
      </c>
      <c r="AB348" s="143">
        <v>0</v>
      </c>
      <c r="AC348" s="143">
        <v>0</v>
      </c>
      <c r="AD348" s="143">
        <v>0</v>
      </c>
      <c r="AE348" s="143">
        <v>0</v>
      </c>
      <c r="AF348" s="143">
        <v>0</v>
      </c>
      <c r="AG348" s="143">
        <v>0</v>
      </c>
      <c r="AH348" s="143">
        <v>0</v>
      </c>
      <c r="AI348" s="143">
        <v>0</v>
      </c>
      <c r="AJ348" s="143">
        <v>0</v>
      </c>
      <c r="AK348" s="143">
        <v>0</v>
      </c>
      <c r="AL348" s="143">
        <v>0</v>
      </c>
      <c r="AM348" s="143">
        <v>0</v>
      </c>
      <c r="AN348" s="143">
        <v>0</v>
      </c>
      <c r="AO348" s="143">
        <v>0</v>
      </c>
      <c r="AP348" s="143">
        <v>0</v>
      </c>
      <c r="AQ348" s="143">
        <v>0</v>
      </c>
      <c r="AR348" s="143">
        <v>0</v>
      </c>
      <c r="AS348" s="143">
        <v>0</v>
      </c>
      <c r="AT348" s="143">
        <v>0</v>
      </c>
      <c r="AU348" s="143">
        <v>0</v>
      </c>
      <c r="AV348" s="143">
        <v>0</v>
      </c>
      <c r="AW348" s="143">
        <v>0</v>
      </c>
      <c r="AX348" s="143">
        <v>0</v>
      </c>
      <c r="AY348" s="143">
        <v>0</v>
      </c>
      <c r="AZ348" s="143">
        <v>0</v>
      </c>
      <c r="BA348" s="143">
        <v>0</v>
      </c>
      <c r="BB348" s="143">
        <v>0</v>
      </c>
      <c r="BC348" s="143">
        <v>0</v>
      </c>
      <c r="BD348" s="143">
        <v>0</v>
      </c>
      <c r="BE348" s="143">
        <v>0</v>
      </c>
      <c r="BF348" s="143">
        <v>0</v>
      </c>
      <c r="BG348" s="143">
        <v>0</v>
      </c>
      <c r="BH348" s="143">
        <v>0</v>
      </c>
      <c r="BI348" s="143">
        <v>0</v>
      </c>
      <c r="BJ348" s="143">
        <v>0</v>
      </c>
      <c r="BK348" s="143">
        <v>0</v>
      </c>
      <c r="BL348" s="143">
        <v>0</v>
      </c>
      <c r="BM348" s="143">
        <v>0</v>
      </c>
      <c r="BN348" s="143">
        <v>0</v>
      </c>
      <c r="BO348" s="143">
        <v>0</v>
      </c>
      <c r="BU348" s="143">
        <v>0</v>
      </c>
      <c r="BV348" s="143">
        <v>0</v>
      </c>
      <c r="BW348" s="143">
        <v>0</v>
      </c>
      <c r="BX348" s="143">
        <v>0</v>
      </c>
      <c r="BZ348" s="143">
        <v>0</v>
      </c>
      <c r="CA348" s="143" t="e">
        <v>#REF!</v>
      </c>
    </row>
    <row r="349" spans="12:79" hidden="1" x14ac:dyDescent="0.3">
      <c r="L349" s="143">
        <v>0</v>
      </c>
      <c r="M349" s="143">
        <v>0</v>
      </c>
      <c r="N349" s="143">
        <v>0</v>
      </c>
      <c r="O349" s="143">
        <v>0</v>
      </c>
      <c r="P349" s="143">
        <v>0</v>
      </c>
      <c r="Q349" s="143">
        <v>0</v>
      </c>
      <c r="R349" s="143">
        <v>0</v>
      </c>
      <c r="S349" s="143">
        <v>0</v>
      </c>
      <c r="T349" s="143">
        <v>0</v>
      </c>
      <c r="U349" s="143">
        <v>0</v>
      </c>
      <c r="V349" s="143">
        <v>0</v>
      </c>
      <c r="W349" s="143">
        <v>0</v>
      </c>
      <c r="X349" s="143">
        <v>0</v>
      </c>
      <c r="Y349" s="143">
        <v>0</v>
      </c>
      <c r="Z349" s="143">
        <v>0</v>
      </c>
      <c r="AA349" s="143">
        <v>0</v>
      </c>
      <c r="AB349" s="143">
        <v>0</v>
      </c>
      <c r="AC349" s="143">
        <v>0</v>
      </c>
      <c r="AD349" s="143">
        <v>0</v>
      </c>
      <c r="AE349" s="143">
        <v>0</v>
      </c>
      <c r="AF349" s="143">
        <v>0</v>
      </c>
      <c r="AG349" s="143">
        <v>0</v>
      </c>
      <c r="AH349" s="143">
        <v>0</v>
      </c>
      <c r="AI349" s="143">
        <v>0</v>
      </c>
      <c r="AJ349" s="143">
        <v>0</v>
      </c>
      <c r="AK349" s="143">
        <v>0</v>
      </c>
      <c r="AL349" s="143">
        <v>0</v>
      </c>
      <c r="AM349" s="143">
        <v>0</v>
      </c>
      <c r="AN349" s="143">
        <v>0</v>
      </c>
      <c r="AO349" s="143">
        <v>0</v>
      </c>
      <c r="AP349" s="143">
        <v>0</v>
      </c>
      <c r="AQ349" s="143">
        <v>0</v>
      </c>
      <c r="AR349" s="143">
        <v>0</v>
      </c>
      <c r="AS349" s="143">
        <v>0</v>
      </c>
      <c r="AT349" s="143">
        <v>0</v>
      </c>
      <c r="AU349" s="143">
        <v>0</v>
      </c>
      <c r="AV349" s="143">
        <v>0</v>
      </c>
      <c r="AW349" s="143">
        <v>0</v>
      </c>
      <c r="AX349" s="143">
        <v>0</v>
      </c>
      <c r="AY349" s="143">
        <v>0</v>
      </c>
      <c r="AZ349" s="143">
        <v>0</v>
      </c>
      <c r="BA349" s="143">
        <v>0</v>
      </c>
      <c r="BB349" s="143">
        <v>0</v>
      </c>
      <c r="BC349" s="143">
        <v>0</v>
      </c>
      <c r="BD349" s="143">
        <v>0</v>
      </c>
      <c r="BE349" s="143">
        <v>0</v>
      </c>
      <c r="BF349" s="143">
        <v>0</v>
      </c>
      <c r="BG349" s="143">
        <v>0</v>
      </c>
      <c r="BH349" s="143">
        <v>0</v>
      </c>
      <c r="BI349" s="143">
        <v>0</v>
      </c>
      <c r="BJ349" s="143">
        <v>0</v>
      </c>
      <c r="BK349" s="143">
        <v>0</v>
      </c>
      <c r="BL349" s="143">
        <v>0</v>
      </c>
      <c r="BM349" s="143">
        <v>0</v>
      </c>
      <c r="BN349" s="143">
        <v>0</v>
      </c>
      <c r="BO349" s="143">
        <v>0</v>
      </c>
      <c r="BU349" s="143">
        <v>0</v>
      </c>
      <c r="BV349" s="143">
        <v>0</v>
      </c>
      <c r="BW349" s="143">
        <v>0</v>
      </c>
      <c r="BX349" s="143">
        <v>0</v>
      </c>
      <c r="BZ349" s="143">
        <v>0</v>
      </c>
      <c r="CA349" s="143" t="e">
        <v>#REF!</v>
      </c>
    </row>
    <row r="350" spans="12:79" hidden="1" x14ac:dyDescent="0.3">
      <c r="L350" s="143">
        <v>73960</v>
      </c>
      <c r="M350" s="143">
        <v>0</v>
      </c>
      <c r="N350" s="143">
        <v>0</v>
      </c>
      <c r="O350" s="143">
        <v>0</v>
      </c>
      <c r="P350" s="143">
        <v>0</v>
      </c>
      <c r="Q350" s="143">
        <v>0</v>
      </c>
      <c r="R350" s="143">
        <v>0</v>
      </c>
      <c r="S350" s="143">
        <v>0</v>
      </c>
      <c r="T350" s="143">
        <v>0</v>
      </c>
      <c r="U350" s="143">
        <v>0</v>
      </c>
      <c r="V350" s="143">
        <v>0</v>
      </c>
      <c r="W350" s="143">
        <v>0</v>
      </c>
      <c r="X350" s="143">
        <v>0</v>
      </c>
      <c r="Y350" s="143">
        <v>0</v>
      </c>
      <c r="Z350" s="143">
        <v>0</v>
      </c>
      <c r="AA350" s="143">
        <v>-41197</v>
      </c>
      <c r="AB350" s="143">
        <v>0</v>
      </c>
      <c r="AC350" s="143">
        <v>0</v>
      </c>
      <c r="AD350" s="143">
        <v>0</v>
      </c>
      <c r="AE350" s="143">
        <v>0</v>
      </c>
      <c r="AF350" s="143">
        <v>0</v>
      </c>
      <c r="AG350" s="143">
        <v>0</v>
      </c>
      <c r="AH350" s="143">
        <v>0</v>
      </c>
      <c r="AI350" s="143">
        <v>0</v>
      </c>
      <c r="AJ350" s="143">
        <v>0</v>
      </c>
      <c r="AK350" s="143">
        <v>35117238</v>
      </c>
      <c r="AL350" s="143">
        <v>0</v>
      </c>
      <c r="AM350" s="143">
        <v>0</v>
      </c>
      <c r="AN350" s="143">
        <v>0</v>
      </c>
      <c r="AO350" s="143">
        <v>0</v>
      </c>
      <c r="AP350" s="143">
        <v>-8975268</v>
      </c>
      <c r="AQ350" s="143">
        <v>0</v>
      </c>
      <c r="AR350" s="143">
        <v>0</v>
      </c>
      <c r="AS350" s="143">
        <v>0</v>
      </c>
      <c r="AT350" s="143">
        <v>0</v>
      </c>
      <c r="AU350" s="143">
        <v>0</v>
      </c>
      <c r="AV350" s="143">
        <v>0</v>
      </c>
      <c r="AW350" s="143">
        <v>0</v>
      </c>
      <c r="AX350" s="143">
        <v>0</v>
      </c>
      <c r="AY350" s="143">
        <v>0</v>
      </c>
      <c r="AZ350" s="143">
        <v>800997</v>
      </c>
      <c r="BA350" s="143">
        <v>0</v>
      </c>
      <c r="BB350" s="143">
        <v>0</v>
      </c>
      <c r="BC350" s="143">
        <v>0</v>
      </c>
      <c r="BD350" s="143">
        <v>0</v>
      </c>
      <c r="BE350" s="143">
        <v>-9131456</v>
      </c>
      <c r="BF350" s="143">
        <v>0</v>
      </c>
      <c r="BG350" s="143">
        <v>0</v>
      </c>
      <c r="BH350" s="143">
        <v>0</v>
      </c>
      <c r="BI350" s="143">
        <v>0</v>
      </c>
      <c r="BJ350" s="143">
        <v>0</v>
      </c>
      <c r="BK350" s="143">
        <v>0</v>
      </c>
      <c r="BL350" s="143">
        <v>0</v>
      </c>
      <c r="BM350" s="143">
        <v>0</v>
      </c>
      <c r="BN350" s="143">
        <v>0</v>
      </c>
      <c r="BO350" s="143">
        <v>-434148</v>
      </c>
      <c r="BU350" s="143">
        <v>0</v>
      </c>
      <c r="BV350" s="143">
        <v>0</v>
      </c>
      <c r="BW350" s="143">
        <v>0</v>
      </c>
      <c r="BX350" s="143">
        <v>0</v>
      </c>
      <c r="BZ350" s="143">
        <v>0</v>
      </c>
      <c r="CA350" s="143" t="e">
        <v>#REF!</v>
      </c>
    </row>
    <row r="351" spans="12:79" hidden="1" x14ac:dyDescent="0.3">
      <c r="L351" s="143">
        <v>284881</v>
      </c>
      <c r="M351" s="143">
        <v>0</v>
      </c>
      <c r="N351" s="143">
        <v>0</v>
      </c>
      <c r="O351" s="143">
        <v>0</v>
      </c>
      <c r="P351" s="143">
        <v>0</v>
      </c>
      <c r="Q351" s="143">
        <v>0</v>
      </c>
      <c r="R351" s="143">
        <v>0</v>
      </c>
      <c r="S351" s="143">
        <v>0</v>
      </c>
      <c r="T351" s="143">
        <v>0</v>
      </c>
      <c r="U351" s="143">
        <v>0</v>
      </c>
      <c r="V351" s="143">
        <v>0</v>
      </c>
      <c r="W351" s="143">
        <v>0</v>
      </c>
      <c r="X351" s="143">
        <v>0</v>
      </c>
      <c r="Y351" s="143">
        <v>0</v>
      </c>
      <c r="Z351" s="143">
        <v>0</v>
      </c>
      <c r="AA351" s="143">
        <v>284274</v>
      </c>
      <c r="AB351" s="143">
        <v>0</v>
      </c>
      <c r="AC351" s="143">
        <v>0</v>
      </c>
      <c r="AD351" s="143">
        <v>0</v>
      </c>
      <c r="AE351" s="143">
        <v>0</v>
      </c>
      <c r="AF351" s="143">
        <v>0</v>
      </c>
      <c r="AG351" s="143">
        <v>0</v>
      </c>
      <c r="AH351" s="143">
        <v>0</v>
      </c>
      <c r="AI351" s="143">
        <v>0</v>
      </c>
      <c r="AJ351" s="143">
        <v>0</v>
      </c>
      <c r="AK351" s="143">
        <v>20256617</v>
      </c>
      <c r="AL351" s="143">
        <v>0</v>
      </c>
      <c r="AM351" s="143">
        <v>0</v>
      </c>
      <c r="AN351" s="143">
        <v>0</v>
      </c>
      <c r="AO351" s="143">
        <v>0</v>
      </c>
      <c r="AP351" s="143">
        <v>-8346286</v>
      </c>
      <c r="AQ351" s="143">
        <v>0</v>
      </c>
      <c r="AR351" s="143">
        <v>0</v>
      </c>
      <c r="AS351" s="143">
        <v>0</v>
      </c>
      <c r="AT351" s="143">
        <v>0</v>
      </c>
      <c r="AU351" s="143">
        <v>0</v>
      </c>
      <c r="AV351" s="143">
        <v>0</v>
      </c>
      <c r="AW351" s="143">
        <v>0</v>
      </c>
      <c r="AX351" s="143">
        <v>0</v>
      </c>
      <c r="AY351" s="143">
        <v>0</v>
      </c>
      <c r="AZ351" s="143">
        <v>723383</v>
      </c>
      <c r="BA351" s="143">
        <v>0</v>
      </c>
      <c r="BB351" s="143">
        <v>0</v>
      </c>
      <c r="BC351" s="143">
        <v>0</v>
      </c>
      <c r="BD351" s="143">
        <v>0</v>
      </c>
      <c r="BE351" s="143">
        <v>-8195320</v>
      </c>
      <c r="BF351" s="143">
        <v>0</v>
      </c>
      <c r="BG351" s="143">
        <v>0</v>
      </c>
      <c r="BH351" s="143">
        <v>0</v>
      </c>
      <c r="BI351" s="143">
        <v>0</v>
      </c>
      <c r="BJ351" s="143">
        <v>0</v>
      </c>
      <c r="BK351" s="143">
        <v>0</v>
      </c>
      <c r="BL351" s="143">
        <v>0</v>
      </c>
      <c r="BM351" s="143">
        <v>0</v>
      </c>
      <c r="BN351" s="143">
        <v>0</v>
      </c>
      <c r="BO351" s="143">
        <v>-406887</v>
      </c>
      <c r="BU351" s="143">
        <v>0</v>
      </c>
      <c r="BV351" s="143">
        <v>0</v>
      </c>
      <c r="BW351" s="143">
        <v>0</v>
      </c>
      <c r="BX351" s="143">
        <v>0</v>
      </c>
      <c r="BZ351" s="143">
        <v>0</v>
      </c>
      <c r="CA351" s="143" t="e">
        <v>#REF!</v>
      </c>
    </row>
    <row r="352" spans="12:79" hidden="1" x14ac:dyDescent="0.3">
      <c r="L352" s="143">
        <v>-210921</v>
      </c>
      <c r="M352" s="143">
        <v>0</v>
      </c>
      <c r="N352" s="143">
        <v>0</v>
      </c>
      <c r="O352" s="143">
        <v>0</v>
      </c>
      <c r="P352" s="143">
        <v>0</v>
      </c>
      <c r="Q352" s="143">
        <v>0</v>
      </c>
      <c r="R352" s="143">
        <v>0</v>
      </c>
      <c r="S352" s="143">
        <v>0</v>
      </c>
      <c r="T352" s="143">
        <v>0</v>
      </c>
      <c r="U352" s="143">
        <v>0</v>
      </c>
      <c r="V352" s="143">
        <v>0</v>
      </c>
      <c r="W352" s="143">
        <v>0</v>
      </c>
      <c r="X352" s="143">
        <v>0</v>
      </c>
      <c r="Y352" s="143">
        <v>0</v>
      </c>
      <c r="Z352" s="143">
        <v>0</v>
      </c>
      <c r="AA352" s="143">
        <v>-325471</v>
      </c>
      <c r="AB352" s="143">
        <v>0</v>
      </c>
      <c r="AC352" s="143">
        <v>0</v>
      </c>
      <c r="AD352" s="143">
        <v>0</v>
      </c>
      <c r="AE352" s="143">
        <v>0</v>
      </c>
      <c r="AF352" s="143">
        <v>0</v>
      </c>
      <c r="AG352" s="143">
        <v>0</v>
      </c>
      <c r="AH352" s="143">
        <v>0</v>
      </c>
      <c r="AI352" s="143">
        <v>0</v>
      </c>
      <c r="AJ352" s="143">
        <v>0</v>
      </c>
      <c r="AK352" s="143">
        <v>14860621</v>
      </c>
      <c r="AL352" s="143">
        <v>0</v>
      </c>
      <c r="AM352" s="143">
        <v>0</v>
      </c>
      <c r="AN352" s="143">
        <v>0</v>
      </c>
      <c r="AO352" s="143">
        <v>0</v>
      </c>
      <c r="AP352" s="143">
        <v>-628982</v>
      </c>
      <c r="AQ352" s="143">
        <v>0</v>
      </c>
      <c r="AR352" s="143">
        <v>0</v>
      </c>
      <c r="AS352" s="143">
        <v>0</v>
      </c>
      <c r="AT352" s="143">
        <v>0</v>
      </c>
      <c r="AU352" s="143">
        <v>0</v>
      </c>
      <c r="AV352" s="143">
        <v>0</v>
      </c>
      <c r="AW352" s="143">
        <v>0</v>
      </c>
      <c r="AX352" s="143">
        <v>0</v>
      </c>
      <c r="AY352" s="143">
        <v>0</v>
      </c>
      <c r="AZ352" s="143">
        <v>77614</v>
      </c>
      <c r="BA352" s="143">
        <v>0</v>
      </c>
      <c r="BB352" s="143">
        <v>0</v>
      </c>
      <c r="BC352" s="143">
        <v>0</v>
      </c>
      <c r="BD352" s="143">
        <v>0</v>
      </c>
      <c r="BE352" s="143">
        <v>-936136</v>
      </c>
      <c r="BF352" s="143">
        <v>0</v>
      </c>
      <c r="BG352" s="143">
        <v>0</v>
      </c>
      <c r="BH352" s="143">
        <v>0</v>
      </c>
      <c r="BI352" s="143">
        <v>0</v>
      </c>
      <c r="BJ352" s="143">
        <v>0</v>
      </c>
      <c r="BK352" s="143">
        <v>0</v>
      </c>
      <c r="BL352" s="143">
        <v>0</v>
      </c>
      <c r="BM352" s="143">
        <v>0</v>
      </c>
      <c r="BN352" s="143">
        <v>0</v>
      </c>
      <c r="BO352" s="143">
        <v>-27261</v>
      </c>
      <c r="BU352" s="143">
        <v>0</v>
      </c>
      <c r="BV352" s="143">
        <v>0</v>
      </c>
      <c r="BW352" s="143">
        <v>0</v>
      </c>
      <c r="BX352" s="143">
        <v>0</v>
      </c>
      <c r="BZ352" s="143">
        <v>0</v>
      </c>
      <c r="CA352" s="143" t="e">
        <v>#REF!</v>
      </c>
    </row>
    <row r="353" spans="12:79" hidden="1" x14ac:dyDescent="0.3">
      <c r="L353" s="143">
        <v>0</v>
      </c>
      <c r="M353" s="143">
        <v>0</v>
      </c>
      <c r="N353" s="143">
        <v>0</v>
      </c>
      <c r="O353" s="143">
        <v>0</v>
      </c>
      <c r="P353" s="143">
        <v>0</v>
      </c>
      <c r="Q353" s="143">
        <v>0</v>
      </c>
      <c r="R353" s="143">
        <v>0</v>
      </c>
      <c r="S353" s="143">
        <v>0</v>
      </c>
      <c r="T353" s="143">
        <v>0</v>
      </c>
      <c r="U353" s="143">
        <v>0</v>
      </c>
      <c r="V353" s="143">
        <v>0</v>
      </c>
      <c r="W353" s="143">
        <v>0</v>
      </c>
      <c r="X353" s="143">
        <v>0</v>
      </c>
      <c r="Y353" s="143">
        <v>0</v>
      </c>
      <c r="Z353" s="143">
        <v>0</v>
      </c>
      <c r="AA353" s="143">
        <v>0</v>
      </c>
      <c r="AB353" s="143">
        <v>0</v>
      </c>
      <c r="AC353" s="143">
        <v>0</v>
      </c>
      <c r="AD353" s="143">
        <v>0</v>
      </c>
      <c r="AE353" s="143">
        <v>0</v>
      </c>
      <c r="AF353" s="143">
        <v>0</v>
      </c>
      <c r="AG353" s="143">
        <v>0</v>
      </c>
      <c r="AH353" s="143">
        <v>0</v>
      </c>
      <c r="AI353" s="143">
        <v>0</v>
      </c>
      <c r="AJ353" s="143">
        <v>0</v>
      </c>
      <c r="AK353" s="143">
        <v>0</v>
      </c>
      <c r="AL353" s="143">
        <v>0</v>
      </c>
      <c r="AM353" s="143">
        <v>0</v>
      </c>
      <c r="AN353" s="143">
        <v>0</v>
      </c>
      <c r="AO353" s="143">
        <v>0</v>
      </c>
      <c r="AP353" s="143">
        <v>0</v>
      </c>
      <c r="AQ353" s="143">
        <v>0</v>
      </c>
      <c r="AR353" s="143">
        <v>0</v>
      </c>
      <c r="AS353" s="143">
        <v>0</v>
      </c>
      <c r="AT353" s="143">
        <v>0</v>
      </c>
      <c r="AU353" s="143">
        <v>0</v>
      </c>
      <c r="AV353" s="143">
        <v>0</v>
      </c>
      <c r="AW353" s="143">
        <v>0</v>
      </c>
      <c r="AX353" s="143">
        <v>0</v>
      </c>
      <c r="AY353" s="143">
        <v>0</v>
      </c>
      <c r="AZ353" s="143">
        <v>0</v>
      </c>
      <c r="BA353" s="143">
        <v>0</v>
      </c>
      <c r="BB353" s="143">
        <v>0</v>
      </c>
      <c r="BC353" s="143">
        <v>0</v>
      </c>
      <c r="BD353" s="143">
        <v>0</v>
      </c>
      <c r="BE353" s="143">
        <v>0</v>
      </c>
      <c r="BF353" s="143">
        <v>0</v>
      </c>
      <c r="BG353" s="143">
        <v>0</v>
      </c>
      <c r="BH353" s="143">
        <v>0</v>
      </c>
      <c r="BI353" s="143">
        <v>0</v>
      </c>
      <c r="BJ353" s="143">
        <v>0</v>
      </c>
      <c r="BK353" s="143">
        <v>0</v>
      </c>
      <c r="BL353" s="143">
        <v>0</v>
      </c>
      <c r="BM353" s="143">
        <v>0</v>
      </c>
      <c r="BN353" s="143">
        <v>0</v>
      </c>
      <c r="BO353" s="143">
        <v>0</v>
      </c>
      <c r="BU353" s="143">
        <v>0</v>
      </c>
      <c r="BV353" s="143">
        <v>0</v>
      </c>
      <c r="BW353" s="143">
        <v>0</v>
      </c>
      <c r="BX353" s="143">
        <v>0</v>
      </c>
      <c r="BZ353" s="143">
        <v>0</v>
      </c>
      <c r="CA353" s="143" t="e">
        <v>#REF!</v>
      </c>
    </row>
    <row r="354" spans="12:79" hidden="1" x14ac:dyDescent="0.3">
      <c r="L354" s="143">
        <v>73960</v>
      </c>
      <c r="M354" s="143">
        <v>0</v>
      </c>
      <c r="N354" s="143">
        <v>0</v>
      </c>
      <c r="O354" s="143">
        <v>0</v>
      </c>
      <c r="P354" s="143">
        <v>0</v>
      </c>
      <c r="Q354" s="143">
        <v>0</v>
      </c>
      <c r="R354" s="143">
        <v>0</v>
      </c>
      <c r="S354" s="143">
        <v>0</v>
      </c>
      <c r="T354" s="143">
        <v>0</v>
      </c>
      <c r="U354" s="143">
        <v>0</v>
      </c>
      <c r="V354" s="143">
        <v>0</v>
      </c>
      <c r="W354" s="143">
        <v>0</v>
      </c>
      <c r="X354" s="143">
        <v>0</v>
      </c>
      <c r="Y354" s="143">
        <v>0</v>
      </c>
      <c r="Z354" s="143">
        <v>0</v>
      </c>
      <c r="AA354" s="143">
        <v>-41197</v>
      </c>
      <c r="AB354" s="143">
        <v>0</v>
      </c>
      <c r="AC354" s="143">
        <v>0</v>
      </c>
      <c r="AD354" s="143">
        <v>0</v>
      </c>
      <c r="AE354" s="143">
        <v>0</v>
      </c>
      <c r="AF354" s="143">
        <v>0</v>
      </c>
      <c r="AG354" s="143">
        <v>0</v>
      </c>
      <c r="AH354" s="143">
        <v>0</v>
      </c>
      <c r="AI354" s="143">
        <v>0</v>
      </c>
      <c r="AJ354" s="143">
        <v>0</v>
      </c>
      <c r="AK354" s="143">
        <v>0</v>
      </c>
      <c r="AL354" s="143">
        <v>0</v>
      </c>
      <c r="AM354" s="143">
        <v>0</v>
      </c>
      <c r="AN354" s="143">
        <v>0</v>
      </c>
      <c r="AO354" s="143">
        <v>0</v>
      </c>
      <c r="AP354" s="143">
        <v>-8975268</v>
      </c>
      <c r="AQ354" s="143">
        <v>0</v>
      </c>
      <c r="AR354" s="143">
        <v>0</v>
      </c>
      <c r="AS354" s="143">
        <v>0</v>
      </c>
      <c r="AT354" s="143">
        <v>0</v>
      </c>
      <c r="AU354" s="143">
        <v>0</v>
      </c>
      <c r="AV354" s="143">
        <v>0</v>
      </c>
      <c r="AW354" s="143">
        <v>0</v>
      </c>
      <c r="AX354" s="143">
        <v>0</v>
      </c>
      <c r="AY354" s="143">
        <v>0</v>
      </c>
      <c r="AZ354" s="143">
        <v>0</v>
      </c>
      <c r="BA354" s="143">
        <v>0</v>
      </c>
      <c r="BB354" s="143">
        <v>0</v>
      </c>
      <c r="BC354" s="143">
        <v>0</v>
      </c>
      <c r="BD354" s="143">
        <v>0</v>
      </c>
      <c r="BE354" s="143">
        <v>-9131456</v>
      </c>
      <c r="BF354" s="143">
        <v>0</v>
      </c>
      <c r="BG354" s="143">
        <v>0</v>
      </c>
      <c r="BH354" s="143">
        <v>0</v>
      </c>
      <c r="BI354" s="143">
        <v>0</v>
      </c>
      <c r="BJ354" s="143">
        <v>0</v>
      </c>
      <c r="BK354" s="143">
        <v>0</v>
      </c>
      <c r="BL354" s="143">
        <v>0</v>
      </c>
      <c r="BM354" s="143">
        <v>0</v>
      </c>
      <c r="BN354" s="143">
        <v>0</v>
      </c>
      <c r="BO354" s="143">
        <v>0</v>
      </c>
      <c r="BU354" s="143">
        <v>0</v>
      </c>
      <c r="BV354" s="143">
        <v>0</v>
      </c>
      <c r="BW354" s="143">
        <v>0</v>
      </c>
      <c r="BX354" s="143">
        <v>0</v>
      </c>
      <c r="BZ354" s="143">
        <v>76697</v>
      </c>
      <c r="CA354" s="143" t="e">
        <v>#REF!</v>
      </c>
    </row>
    <row r="355" spans="12:79" hidden="1" x14ac:dyDescent="0.3">
      <c r="L355" s="143">
        <v>284881</v>
      </c>
      <c r="M355" s="143">
        <v>0</v>
      </c>
      <c r="N355" s="143">
        <v>0</v>
      </c>
      <c r="O355" s="143">
        <v>0</v>
      </c>
      <c r="P355" s="143">
        <v>0</v>
      </c>
      <c r="Q355" s="143">
        <v>0</v>
      </c>
      <c r="R355" s="143">
        <v>0</v>
      </c>
      <c r="S355" s="143">
        <v>0</v>
      </c>
      <c r="T355" s="143">
        <v>0</v>
      </c>
      <c r="U355" s="143">
        <v>0</v>
      </c>
      <c r="V355" s="143">
        <v>0</v>
      </c>
      <c r="W355" s="143">
        <v>0</v>
      </c>
      <c r="X355" s="143">
        <v>0</v>
      </c>
      <c r="Y355" s="143">
        <v>0</v>
      </c>
      <c r="Z355" s="143">
        <v>0</v>
      </c>
      <c r="AA355" s="143">
        <v>284274</v>
      </c>
      <c r="AB355" s="143">
        <v>0</v>
      </c>
      <c r="AC355" s="143">
        <v>0</v>
      </c>
      <c r="AD355" s="143">
        <v>0</v>
      </c>
      <c r="AE355" s="143">
        <v>0</v>
      </c>
      <c r="AF355" s="143">
        <v>0</v>
      </c>
      <c r="AG355" s="143">
        <v>0</v>
      </c>
      <c r="AH355" s="143">
        <v>0</v>
      </c>
      <c r="AI355" s="143">
        <v>0</v>
      </c>
      <c r="AJ355" s="143">
        <v>0</v>
      </c>
      <c r="AK355" s="143">
        <v>0</v>
      </c>
      <c r="AL355" s="143">
        <v>0</v>
      </c>
      <c r="AM355" s="143">
        <v>0</v>
      </c>
      <c r="AN355" s="143">
        <v>0</v>
      </c>
      <c r="AO355" s="143">
        <v>0</v>
      </c>
      <c r="AP355" s="143">
        <v>-8346286</v>
      </c>
      <c r="AQ355" s="143">
        <v>0</v>
      </c>
      <c r="AR355" s="143">
        <v>0</v>
      </c>
      <c r="AS355" s="143">
        <v>0</v>
      </c>
      <c r="AT355" s="143">
        <v>0</v>
      </c>
      <c r="AU355" s="143">
        <v>0</v>
      </c>
      <c r="AV355" s="143">
        <v>0</v>
      </c>
      <c r="AW355" s="143">
        <v>0</v>
      </c>
      <c r="AX355" s="143">
        <v>0</v>
      </c>
      <c r="AY355" s="143">
        <v>0</v>
      </c>
      <c r="AZ355" s="143">
        <v>0</v>
      </c>
      <c r="BA355" s="143">
        <v>0</v>
      </c>
      <c r="BB355" s="143">
        <v>0</v>
      </c>
      <c r="BC355" s="143">
        <v>0</v>
      </c>
      <c r="BD355" s="143">
        <v>0</v>
      </c>
      <c r="BE355" s="143">
        <v>-8195320</v>
      </c>
      <c r="BF355" s="143">
        <v>0</v>
      </c>
      <c r="BG355" s="143">
        <v>0</v>
      </c>
      <c r="BH355" s="143">
        <v>0</v>
      </c>
      <c r="BI355" s="143">
        <v>0</v>
      </c>
      <c r="BJ355" s="143">
        <v>0</v>
      </c>
      <c r="BK355" s="143">
        <v>0</v>
      </c>
      <c r="BL355" s="143">
        <v>0</v>
      </c>
      <c r="BM355" s="143">
        <v>0</v>
      </c>
      <c r="BN355" s="143">
        <v>0</v>
      </c>
      <c r="BO355" s="143">
        <v>0</v>
      </c>
      <c r="BU355" s="143">
        <v>0</v>
      </c>
      <c r="BV355" s="143">
        <v>0</v>
      </c>
      <c r="BW355" s="143">
        <v>0</v>
      </c>
      <c r="BX355" s="143">
        <v>0</v>
      </c>
      <c r="BZ355" s="143">
        <v>83969</v>
      </c>
      <c r="CA355" s="143" t="e">
        <v>#REF!</v>
      </c>
    </row>
    <row r="356" spans="12:79" hidden="1" x14ac:dyDescent="0.3">
      <c r="L356" s="143">
        <v>-210921</v>
      </c>
      <c r="M356" s="143">
        <v>0</v>
      </c>
      <c r="N356" s="143">
        <v>0</v>
      </c>
      <c r="O356" s="143">
        <v>0</v>
      </c>
      <c r="P356" s="143">
        <v>0</v>
      </c>
      <c r="Q356" s="143">
        <v>0</v>
      </c>
      <c r="R356" s="143">
        <v>0</v>
      </c>
      <c r="S356" s="143">
        <v>0</v>
      </c>
      <c r="T356" s="143">
        <v>0</v>
      </c>
      <c r="U356" s="143">
        <v>0</v>
      </c>
      <c r="V356" s="143">
        <v>0</v>
      </c>
      <c r="W356" s="143">
        <v>0</v>
      </c>
      <c r="X356" s="143">
        <v>0</v>
      </c>
      <c r="Y356" s="143">
        <v>0</v>
      </c>
      <c r="Z356" s="143">
        <v>0</v>
      </c>
      <c r="AA356" s="143">
        <v>-325471</v>
      </c>
      <c r="AB356" s="143">
        <v>0</v>
      </c>
      <c r="AC356" s="143">
        <v>0</v>
      </c>
      <c r="AD356" s="143">
        <v>0</v>
      </c>
      <c r="AE356" s="143">
        <v>0</v>
      </c>
      <c r="AF356" s="143">
        <v>0</v>
      </c>
      <c r="AG356" s="143">
        <v>0</v>
      </c>
      <c r="AH356" s="143">
        <v>0</v>
      </c>
      <c r="AI356" s="143">
        <v>0</v>
      </c>
      <c r="AJ356" s="143">
        <v>0</v>
      </c>
      <c r="AK356" s="143">
        <v>0</v>
      </c>
      <c r="AL356" s="143">
        <v>0</v>
      </c>
      <c r="AM356" s="143">
        <v>0</v>
      </c>
      <c r="AN356" s="143">
        <v>0</v>
      </c>
      <c r="AO356" s="143">
        <v>0</v>
      </c>
      <c r="AP356" s="143">
        <v>-628982</v>
      </c>
      <c r="AQ356" s="143">
        <v>0</v>
      </c>
      <c r="AR356" s="143">
        <v>0</v>
      </c>
      <c r="AS356" s="143">
        <v>0</v>
      </c>
      <c r="AT356" s="143">
        <v>0</v>
      </c>
      <c r="AU356" s="143">
        <v>0</v>
      </c>
      <c r="AV356" s="143">
        <v>0</v>
      </c>
      <c r="AW356" s="143">
        <v>0</v>
      </c>
      <c r="AX356" s="143">
        <v>0</v>
      </c>
      <c r="AY356" s="143">
        <v>0</v>
      </c>
      <c r="AZ356" s="143">
        <v>0</v>
      </c>
      <c r="BA356" s="143">
        <v>0</v>
      </c>
      <c r="BB356" s="143">
        <v>0</v>
      </c>
      <c r="BC356" s="143">
        <v>0</v>
      </c>
      <c r="BD356" s="143">
        <v>0</v>
      </c>
      <c r="BE356" s="143">
        <v>-936136</v>
      </c>
      <c r="BF356" s="143">
        <v>0</v>
      </c>
      <c r="BG356" s="143">
        <v>0</v>
      </c>
      <c r="BH356" s="143">
        <v>0</v>
      </c>
      <c r="BI356" s="143">
        <v>0</v>
      </c>
      <c r="BJ356" s="143">
        <v>0</v>
      </c>
      <c r="BK356" s="143">
        <v>0</v>
      </c>
      <c r="BL356" s="143">
        <v>0</v>
      </c>
      <c r="BM356" s="143">
        <v>0</v>
      </c>
      <c r="BN356" s="143">
        <v>0</v>
      </c>
      <c r="BO356" s="143">
        <v>0</v>
      </c>
      <c r="BU356" s="143">
        <v>0</v>
      </c>
      <c r="BV356" s="143">
        <v>0</v>
      </c>
      <c r="BW356" s="143">
        <v>0</v>
      </c>
      <c r="BX356" s="143">
        <v>0</v>
      </c>
      <c r="BZ356" s="143">
        <v>-7272</v>
      </c>
      <c r="CA356" s="143" t="e">
        <v>#REF!</v>
      </c>
    </row>
    <row r="357" spans="12:79" hidden="1" x14ac:dyDescent="0.3">
      <c r="L357" s="143">
        <v>0</v>
      </c>
      <c r="M357" s="143">
        <v>0</v>
      </c>
      <c r="N357" s="143">
        <v>0</v>
      </c>
      <c r="O357" s="143">
        <v>0</v>
      </c>
      <c r="P357" s="143">
        <v>0</v>
      </c>
      <c r="Q357" s="143">
        <v>0</v>
      </c>
      <c r="R357" s="143">
        <v>0</v>
      </c>
      <c r="S357" s="143">
        <v>0</v>
      </c>
      <c r="T357" s="143">
        <v>0</v>
      </c>
      <c r="U357" s="143">
        <v>0</v>
      </c>
      <c r="V357" s="143">
        <v>0</v>
      </c>
      <c r="W357" s="143">
        <v>0</v>
      </c>
      <c r="X357" s="143">
        <v>0</v>
      </c>
      <c r="Y357" s="143">
        <v>0</v>
      </c>
      <c r="Z357" s="143">
        <v>0</v>
      </c>
      <c r="AA357" s="143">
        <v>0</v>
      </c>
      <c r="AB357" s="143">
        <v>0</v>
      </c>
      <c r="AC357" s="143">
        <v>0</v>
      </c>
      <c r="AD357" s="143">
        <v>0</v>
      </c>
      <c r="AE357" s="143">
        <v>0</v>
      </c>
      <c r="AF357" s="143">
        <v>0</v>
      </c>
      <c r="AG357" s="143">
        <v>0</v>
      </c>
      <c r="AH357" s="143">
        <v>0</v>
      </c>
      <c r="AI357" s="143">
        <v>0</v>
      </c>
      <c r="AJ357" s="143">
        <v>0</v>
      </c>
      <c r="AK357" s="143">
        <v>0</v>
      </c>
      <c r="AL357" s="143">
        <v>0</v>
      </c>
      <c r="AM357" s="143">
        <v>0</v>
      </c>
      <c r="AN357" s="143">
        <v>0</v>
      </c>
      <c r="AO357" s="143">
        <v>0</v>
      </c>
      <c r="AP357" s="143">
        <v>0</v>
      </c>
      <c r="AQ357" s="143">
        <v>0</v>
      </c>
      <c r="AR357" s="143">
        <v>0</v>
      </c>
      <c r="AS357" s="143">
        <v>0</v>
      </c>
      <c r="AT357" s="143">
        <v>0</v>
      </c>
      <c r="AU357" s="143">
        <v>0</v>
      </c>
      <c r="AV357" s="143">
        <v>0</v>
      </c>
      <c r="AW357" s="143">
        <v>0</v>
      </c>
      <c r="AX357" s="143">
        <v>0</v>
      </c>
      <c r="AY357" s="143">
        <v>0</v>
      </c>
      <c r="AZ357" s="143">
        <v>0</v>
      </c>
      <c r="BA357" s="143">
        <v>0</v>
      </c>
      <c r="BB357" s="143">
        <v>0</v>
      </c>
      <c r="BC357" s="143">
        <v>0</v>
      </c>
      <c r="BD357" s="143">
        <v>0</v>
      </c>
      <c r="BE357" s="143">
        <v>0</v>
      </c>
      <c r="BF357" s="143">
        <v>0</v>
      </c>
      <c r="BG357" s="143">
        <v>0</v>
      </c>
      <c r="BH357" s="143">
        <v>0</v>
      </c>
      <c r="BI357" s="143">
        <v>0</v>
      </c>
      <c r="BJ357" s="143">
        <v>0</v>
      </c>
      <c r="BK357" s="143">
        <v>0</v>
      </c>
      <c r="BL357" s="143">
        <v>0</v>
      </c>
      <c r="BM357" s="143">
        <v>0</v>
      </c>
      <c r="BN357" s="143">
        <v>0</v>
      </c>
      <c r="BO357" s="143">
        <v>0</v>
      </c>
      <c r="BU357" s="143">
        <v>0</v>
      </c>
      <c r="BV357" s="143">
        <v>0</v>
      </c>
      <c r="BW357" s="143">
        <v>0</v>
      </c>
      <c r="BX357" s="143">
        <v>0</v>
      </c>
      <c r="BZ357" s="143">
        <v>0</v>
      </c>
      <c r="CA357" s="143" t="e">
        <v>#REF!</v>
      </c>
    </row>
    <row r="358" spans="12:79" hidden="1" x14ac:dyDescent="0.3">
      <c r="L358" s="143">
        <v>0</v>
      </c>
      <c r="M358" s="143">
        <v>0</v>
      </c>
      <c r="N358" s="143">
        <v>0</v>
      </c>
      <c r="O358" s="143">
        <v>0</v>
      </c>
      <c r="P358" s="143">
        <v>0</v>
      </c>
      <c r="Q358" s="143">
        <v>0</v>
      </c>
      <c r="R358" s="143">
        <v>0</v>
      </c>
      <c r="S358" s="143">
        <v>0</v>
      </c>
      <c r="T358" s="143">
        <v>0</v>
      </c>
      <c r="U358" s="143">
        <v>0</v>
      </c>
      <c r="V358" s="143">
        <v>0</v>
      </c>
      <c r="W358" s="143">
        <v>0</v>
      </c>
      <c r="X358" s="143">
        <v>0</v>
      </c>
      <c r="Y358" s="143">
        <v>0</v>
      </c>
      <c r="Z358" s="143">
        <v>0</v>
      </c>
      <c r="AA358" s="143">
        <v>0</v>
      </c>
      <c r="AB358" s="143">
        <v>0</v>
      </c>
      <c r="AC358" s="143">
        <v>0</v>
      </c>
      <c r="AD358" s="143">
        <v>0</v>
      </c>
      <c r="AE358" s="143">
        <v>0</v>
      </c>
      <c r="AF358" s="143">
        <v>0</v>
      </c>
      <c r="AG358" s="143">
        <v>0</v>
      </c>
      <c r="AH358" s="143">
        <v>0</v>
      </c>
      <c r="AI358" s="143">
        <v>0</v>
      </c>
      <c r="AJ358" s="143">
        <v>0</v>
      </c>
      <c r="AK358" s="143">
        <v>34775800</v>
      </c>
      <c r="AL358" s="143">
        <v>0</v>
      </c>
      <c r="AM358" s="143">
        <v>0</v>
      </c>
      <c r="AN358" s="143">
        <v>0</v>
      </c>
      <c r="AO358" s="143">
        <v>0</v>
      </c>
      <c r="AP358" s="143">
        <v>0</v>
      </c>
      <c r="AQ358" s="143">
        <v>0</v>
      </c>
      <c r="AR358" s="143">
        <v>0</v>
      </c>
      <c r="AS358" s="143">
        <v>0</v>
      </c>
      <c r="AT358" s="143">
        <v>0</v>
      </c>
      <c r="AU358" s="143">
        <v>0</v>
      </c>
      <c r="AV358" s="143">
        <v>0</v>
      </c>
      <c r="AW358" s="143">
        <v>0</v>
      </c>
      <c r="AX358" s="143">
        <v>0</v>
      </c>
      <c r="AY358" s="143">
        <v>0</v>
      </c>
      <c r="AZ358" s="143">
        <v>0</v>
      </c>
      <c r="BA358" s="143">
        <v>0</v>
      </c>
      <c r="BB358" s="143">
        <v>0</v>
      </c>
      <c r="BC358" s="143">
        <v>0</v>
      </c>
      <c r="BD358" s="143">
        <v>0</v>
      </c>
      <c r="BE358" s="143">
        <v>0</v>
      </c>
      <c r="BF358" s="143">
        <v>0</v>
      </c>
      <c r="BG358" s="143">
        <v>0</v>
      </c>
      <c r="BH358" s="143">
        <v>0</v>
      </c>
      <c r="BI358" s="143">
        <v>0</v>
      </c>
      <c r="BJ358" s="143">
        <v>0</v>
      </c>
      <c r="BK358" s="143">
        <v>0</v>
      </c>
      <c r="BL358" s="143">
        <v>0</v>
      </c>
      <c r="BM358" s="143">
        <v>0</v>
      </c>
      <c r="BN358" s="143">
        <v>0</v>
      </c>
      <c r="BO358" s="143">
        <v>0</v>
      </c>
      <c r="BU358" s="143">
        <v>0</v>
      </c>
      <c r="BV358" s="143">
        <v>0</v>
      </c>
      <c r="BW358" s="143">
        <v>0</v>
      </c>
      <c r="BX358" s="143">
        <v>0</v>
      </c>
      <c r="BZ358" s="143">
        <v>357451</v>
      </c>
      <c r="CA358" s="143" t="e">
        <v>#REF!</v>
      </c>
    </row>
    <row r="359" spans="12:79" hidden="1" x14ac:dyDescent="0.3">
      <c r="L359" s="143">
        <v>0</v>
      </c>
      <c r="M359" s="143">
        <v>0</v>
      </c>
      <c r="N359" s="143">
        <v>0</v>
      </c>
      <c r="O359" s="143">
        <v>0</v>
      </c>
      <c r="P359" s="143">
        <v>0</v>
      </c>
      <c r="Q359" s="143">
        <v>0</v>
      </c>
      <c r="R359" s="143">
        <v>0</v>
      </c>
      <c r="S359" s="143">
        <v>0</v>
      </c>
      <c r="T359" s="143">
        <v>0</v>
      </c>
      <c r="U359" s="143">
        <v>0</v>
      </c>
      <c r="V359" s="143">
        <v>0</v>
      </c>
      <c r="W359" s="143">
        <v>0</v>
      </c>
      <c r="X359" s="143">
        <v>0</v>
      </c>
      <c r="Y359" s="143">
        <v>0</v>
      </c>
      <c r="Z359" s="143">
        <v>0</v>
      </c>
      <c r="AA359" s="143">
        <v>0</v>
      </c>
      <c r="AB359" s="143">
        <v>0</v>
      </c>
      <c r="AC359" s="143">
        <v>0</v>
      </c>
      <c r="AD359" s="143">
        <v>0</v>
      </c>
      <c r="AE359" s="143">
        <v>0</v>
      </c>
      <c r="AF359" s="143">
        <v>0</v>
      </c>
      <c r="AG359" s="143">
        <v>0</v>
      </c>
      <c r="AH359" s="143">
        <v>0</v>
      </c>
      <c r="AI359" s="143">
        <v>0</v>
      </c>
      <c r="AJ359" s="143">
        <v>0</v>
      </c>
      <c r="AK359" s="143">
        <v>19933700</v>
      </c>
      <c r="AL359" s="143">
        <v>0</v>
      </c>
      <c r="AM359" s="143">
        <v>0</v>
      </c>
      <c r="AN359" s="143">
        <v>0</v>
      </c>
      <c r="AO359" s="143">
        <v>0</v>
      </c>
      <c r="AP359" s="143">
        <v>0</v>
      </c>
      <c r="AQ359" s="143">
        <v>0</v>
      </c>
      <c r="AR359" s="143">
        <v>0</v>
      </c>
      <c r="AS359" s="143">
        <v>0</v>
      </c>
      <c r="AT359" s="143">
        <v>0</v>
      </c>
      <c r="AU359" s="143">
        <v>0</v>
      </c>
      <c r="AV359" s="143">
        <v>0</v>
      </c>
      <c r="AW359" s="143">
        <v>0</v>
      </c>
      <c r="AX359" s="143">
        <v>0</v>
      </c>
      <c r="AY359" s="143">
        <v>0</v>
      </c>
      <c r="AZ359" s="143">
        <v>0</v>
      </c>
      <c r="BA359" s="143">
        <v>0</v>
      </c>
      <c r="BB359" s="143">
        <v>0</v>
      </c>
      <c r="BC359" s="143">
        <v>0</v>
      </c>
      <c r="BD359" s="143">
        <v>0</v>
      </c>
      <c r="BE359" s="143">
        <v>0</v>
      </c>
      <c r="BF359" s="143">
        <v>0</v>
      </c>
      <c r="BG359" s="143">
        <v>0</v>
      </c>
      <c r="BH359" s="143">
        <v>0</v>
      </c>
      <c r="BI359" s="143">
        <v>0</v>
      </c>
      <c r="BJ359" s="143">
        <v>0</v>
      </c>
      <c r="BK359" s="143">
        <v>0</v>
      </c>
      <c r="BL359" s="143">
        <v>0</v>
      </c>
      <c r="BM359" s="143">
        <v>0</v>
      </c>
      <c r="BN359" s="143">
        <v>0</v>
      </c>
      <c r="BO359" s="143">
        <v>0</v>
      </c>
      <c r="BU359" s="143">
        <v>0</v>
      </c>
      <c r="BV359" s="143">
        <v>0</v>
      </c>
      <c r="BW359" s="143">
        <v>0</v>
      </c>
      <c r="BX359" s="143">
        <v>0</v>
      </c>
      <c r="BZ359" s="143">
        <v>322918</v>
      </c>
      <c r="CA359" s="143" t="e">
        <v>#REF!</v>
      </c>
    </row>
    <row r="360" spans="12:79" hidden="1" x14ac:dyDescent="0.3">
      <c r="L360" s="143">
        <v>0</v>
      </c>
      <c r="M360" s="143">
        <v>0</v>
      </c>
      <c r="N360" s="143">
        <v>0</v>
      </c>
      <c r="O360" s="143">
        <v>0</v>
      </c>
      <c r="P360" s="143">
        <v>0</v>
      </c>
      <c r="Q360" s="143">
        <v>0</v>
      </c>
      <c r="R360" s="143">
        <v>0</v>
      </c>
      <c r="S360" s="143">
        <v>0</v>
      </c>
      <c r="T360" s="143">
        <v>0</v>
      </c>
      <c r="U360" s="143">
        <v>0</v>
      </c>
      <c r="V360" s="143">
        <v>0</v>
      </c>
      <c r="W360" s="143">
        <v>0</v>
      </c>
      <c r="X360" s="143">
        <v>0</v>
      </c>
      <c r="Y360" s="143">
        <v>0</v>
      </c>
      <c r="Z360" s="143">
        <v>0</v>
      </c>
      <c r="AA360" s="143">
        <v>0</v>
      </c>
      <c r="AB360" s="143">
        <v>0</v>
      </c>
      <c r="AC360" s="143">
        <v>0</v>
      </c>
      <c r="AD360" s="143">
        <v>0</v>
      </c>
      <c r="AE360" s="143">
        <v>0</v>
      </c>
      <c r="AF360" s="143">
        <v>0</v>
      </c>
      <c r="AG360" s="143">
        <v>0</v>
      </c>
      <c r="AH360" s="143">
        <v>0</v>
      </c>
      <c r="AI360" s="143">
        <v>0</v>
      </c>
      <c r="AJ360" s="143">
        <v>0</v>
      </c>
      <c r="AK360" s="143">
        <v>14842100</v>
      </c>
      <c r="AL360" s="143">
        <v>0</v>
      </c>
      <c r="AM360" s="143">
        <v>0</v>
      </c>
      <c r="AN360" s="143">
        <v>0</v>
      </c>
      <c r="AO360" s="143">
        <v>0</v>
      </c>
      <c r="AP360" s="143">
        <v>0</v>
      </c>
      <c r="AQ360" s="143">
        <v>0</v>
      </c>
      <c r="AR360" s="143">
        <v>0</v>
      </c>
      <c r="AS360" s="143">
        <v>0</v>
      </c>
      <c r="AT360" s="143">
        <v>0</v>
      </c>
      <c r="AU360" s="143">
        <v>0</v>
      </c>
      <c r="AV360" s="143">
        <v>0</v>
      </c>
      <c r="AW360" s="143">
        <v>0</v>
      </c>
      <c r="AX360" s="143">
        <v>0</v>
      </c>
      <c r="AY360" s="143">
        <v>0</v>
      </c>
      <c r="AZ360" s="143">
        <v>0</v>
      </c>
      <c r="BA360" s="143">
        <v>0</v>
      </c>
      <c r="BB360" s="143">
        <v>0</v>
      </c>
      <c r="BC360" s="143">
        <v>0</v>
      </c>
      <c r="BD360" s="143">
        <v>0</v>
      </c>
      <c r="BE360" s="143">
        <v>0</v>
      </c>
      <c r="BF360" s="143">
        <v>0</v>
      </c>
      <c r="BG360" s="143">
        <v>0</v>
      </c>
      <c r="BH360" s="143">
        <v>0</v>
      </c>
      <c r="BI360" s="143">
        <v>0</v>
      </c>
      <c r="BJ360" s="143">
        <v>0</v>
      </c>
      <c r="BK360" s="143">
        <v>0</v>
      </c>
      <c r="BL360" s="143">
        <v>0</v>
      </c>
      <c r="BM360" s="143">
        <v>0</v>
      </c>
      <c r="BN360" s="143">
        <v>0</v>
      </c>
      <c r="BO360" s="143">
        <v>0</v>
      </c>
      <c r="BU360" s="143">
        <v>0</v>
      </c>
      <c r="BV360" s="143">
        <v>0</v>
      </c>
      <c r="BW360" s="143">
        <v>0</v>
      </c>
      <c r="BX360" s="143">
        <v>0</v>
      </c>
      <c r="BZ360" s="143">
        <v>34533</v>
      </c>
      <c r="CA360" s="143" t="e">
        <v>#REF!</v>
      </c>
    </row>
    <row r="361" spans="12:79" hidden="1" x14ac:dyDescent="0.3">
      <c r="L361" s="143">
        <v>0</v>
      </c>
      <c r="M361" s="143">
        <v>0</v>
      </c>
      <c r="N361" s="143">
        <v>0</v>
      </c>
      <c r="O361" s="143">
        <v>0</v>
      </c>
      <c r="P361" s="143">
        <v>0</v>
      </c>
      <c r="Q361" s="143">
        <v>0</v>
      </c>
      <c r="R361" s="143">
        <v>0</v>
      </c>
      <c r="S361" s="143">
        <v>0</v>
      </c>
      <c r="T361" s="143">
        <v>0</v>
      </c>
      <c r="U361" s="143">
        <v>0</v>
      </c>
      <c r="V361" s="143">
        <v>0</v>
      </c>
      <c r="W361" s="143">
        <v>0</v>
      </c>
      <c r="X361" s="143">
        <v>0</v>
      </c>
      <c r="Y361" s="143">
        <v>0</v>
      </c>
      <c r="Z361" s="143">
        <v>0</v>
      </c>
      <c r="AA361" s="143">
        <v>0</v>
      </c>
      <c r="AB361" s="143">
        <v>0</v>
      </c>
      <c r="AC361" s="143">
        <v>0</v>
      </c>
      <c r="AD361" s="143">
        <v>0</v>
      </c>
      <c r="AE361" s="143">
        <v>0</v>
      </c>
      <c r="AF361" s="143">
        <v>0</v>
      </c>
      <c r="AG361" s="143">
        <v>0</v>
      </c>
      <c r="AH361" s="143">
        <v>0</v>
      </c>
      <c r="AI361" s="143">
        <v>0</v>
      </c>
      <c r="AJ361" s="143">
        <v>0</v>
      </c>
      <c r="AK361" s="143">
        <v>0</v>
      </c>
      <c r="AL361" s="143">
        <v>0</v>
      </c>
      <c r="AM361" s="143">
        <v>0</v>
      </c>
      <c r="AN361" s="143">
        <v>0</v>
      </c>
      <c r="AO361" s="143">
        <v>0</v>
      </c>
      <c r="AP361" s="143">
        <v>0</v>
      </c>
      <c r="AQ361" s="143">
        <v>0</v>
      </c>
      <c r="AR361" s="143">
        <v>0</v>
      </c>
      <c r="AS361" s="143">
        <v>0</v>
      </c>
      <c r="AT361" s="143">
        <v>0</v>
      </c>
      <c r="AU361" s="143">
        <v>0</v>
      </c>
      <c r="AV361" s="143">
        <v>0</v>
      </c>
      <c r="AW361" s="143">
        <v>0</v>
      </c>
      <c r="AX361" s="143">
        <v>0</v>
      </c>
      <c r="AY361" s="143">
        <v>0</v>
      </c>
      <c r="AZ361" s="143">
        <v>0</v>
      </c>
      <c r="BA361" s="143">
        <v>0</v>
      </c>
      <c r="BB361" s="143">
        <v>0</v>
      </c>
      <c r="BC361" s="143">
        <v>0</v>
      </c>
      <c r="BD361" s="143">
        <v>0</v>
      </c>
      <c r="BE361" s="143">
        <v>0</v>
      </c>
      <c r="BF361" s="143">
        <v>0</v>
      </c>
      <c r="BG361" s="143">
        <v>0</v>
      </c>
      <c r="BH361" s="143">
        <v>0</v>
      </c>
      <c r="BI361" s="143">
        <v>0</v>
      </c>
      <c r="BJ361" s="143">
        <v>0</v>
      </c>
      <c r="BK361" s="143">
        <v>0</v>
      </c>
      <c r="BL361" s="143">
        <v>0</v>
      </c>
      <c r="BM361" s="143">
        <v>0</v>
      </c>
      <c r="BN361" s="143">
        <v>0</v>
      </c>
      <c r="BO361" s="143">
        <v>0</v>
      </c>
      <c r="BU361" s="143">
        <v>0</v>
      </c>
      <c r="BV361" s="143">
        <v>0</v>
      </c>
      <c r="BW361" s="143">
        <v>0</v>
      </c>
      <c r="BX361" s="143">
        <v>0</v>
      </c>
      <c r="BZ361" s="143">
        <v>0</v>
      </c>
      <c r="CA361" s="143" t="e">
        <v>#REF!</v>
      </c>
    </row>
    <row r="362" spans="12:79" hidden="1" x14ac:dyDescent="0.3">
      <c r="L362" s="143">
        <v>0</v>
      </c>
      <c r="M362" s="143">
        <v>0</v>
      </c>
      <c r="N362" s="143">
        <v>0</v>
      </c>
      <c r="O362" s="143">
        <v>0</v>
      </c>
      <c r="P362" s="143">
        <v>0</v>
      </c>
      <c r="Q362" s="143">
        <v>0</v>
      </c>
      <c r="R362" s="143">
        <v>0</v>
      </c>
      <c r="S362" s="143">
        <v>0</v>
      </c>
      <c r="T362" s="143">
        <v>0</v>
      </c>
      <c r="U362" s="143">
        <v>0</v>
      </c>
      <c r="V362" s="143">
        <v>0</v>
      </c>
      <c r="W362" s="143">
        <v>0</v>
      </c>
      <c r="X362" s="143">
        <v>0</v>
      </c>
      <c r="Y362" s="143">
        <v>0</v>
      </c>
      <c r="Z362" s="143">
        <v>0</v>
      </c>
      <c r="AA362" s="143">
        <v>0</v>
      </c>
      <c r="AB362" s="143">
        <v>0</v>
      </c>
      <c r="AC362" s="143">
        <v>0</v>
      </c>
      <c r="AD362" s="143">
        <v>0</v>
      </c>
      <c r="AE362" s="143">
        <v>0</v>
      </c>
      <c r="AF362" s="143">
        <v>0</v>
      </c>
      <c r="AG362" s="143">
        <v>0</v>
      </c>
      <c r="AH362" s="143">
        <v>0</v>
      </c>
      <c r="AI362" s="143">
        <v>0</v>
      </c>
      <c r="AJ362" s="143">
        <v>0</v>
      </c>
      <c r="AK362" s="143">
        <v>-2748</v>
      </c>
      <c r="AL362" s="143">
        <v>0</v>
      </c>
      <c r="AM362" s="143">
        <v>0</v>
      </c>
      <c r="AN362" s="143">
        <v>0</v>
      </c>
      <c r="AO362" s="143">
        <v>0</v>
      </c>
      <c r="AP362" s="143">
        <v>0</v>
      </c>
      <c r="AQ362" s="143">
        <v>0</v>
      </c>
      <c r="AR362" s="143">
        <v>0</v>
      </c>
      <c r="AS362" s="143">
        <v>0</v>
      </c>
      <c r="AT362" s="143">
        <v>0</v>
      </c>
      <c r="AU362" s="143">
        <v>0</v>
      </c>
      <c r="AV362" s="143">
        <v>0</v>
      </c>
      <c r="AW362" s="143">
        <v>0</v>
      </c>
      <c r="AX362" s="143">
        <v>0</v>
      </c>
      <c r="AY362" s="143">
        <v>0</v>
      </c>
      <c r="AZ362" s="143">
        <v>0</v>
      </c>
      <c r="BA362" s="143">
        <v>0</v>
      </c>
      <c r="BB362" s="143">
        <v>0</v>
      </c>
      <c r="BC362" s="143">
        <v>0</v>
      </c>
      <c r="BD362" s="143">
        <v>0</v>
      </c>
      <c r="BE362" s="143">
        <v>0</v>
      </c>
      <c r="BF362" s="143">
        <v>0</v>
      </c>
      <c r="BG362" s="143">
        <v>0</v>
      </c>
      <c r="BH362" s="143">
        <v>0</v>
      </c>
      <c r="BI362" s="143">
        <v>0</v>
      </c>
      <c r="BJ362" s="143">
        <v>0</v>
      </c>
      <c r="BK362" s="143">
        <v>0</v>
      </c>
      <c r="BL362" s="143">
        <v>0</v>
      </c>
      <c r="BM362" s="143">
        <v>0</v>
      </c>
      <c r="BN362" s="143">
        <v>0</v>
      </c>
      <c r="BO362" s="143">
        <v>-76697</v>
      </c>
      <c r="BU362" s="143">
        <v>0</v>
      </c>
      <c r="BV362" s="143">
        <v>0</v>
      </c>
      <c r="BW362" s="143">
        <v>0</v>
      </c>
      <c r="BX362" s="143">
        <v>0</v>
      </c>
      <c r="BZ362" s="143">
        <v>0</v>
      </c>
      <c r="CA362" s="143" t="e">
        <v>#REF!</v>
      </c>
    </row>
    <row r="363" spans="12:79" hidden="1" x14ac:dyDescent="0.3">
      <c r="L363" s="143">
        <v>0</v>
      </c>
      <c r="M363" s="143">
        <v>0</v>
      </c>
      <c r="N363" s="143">
        <v>0</v>
      </c>
      <c r="O363" s="143">
        <v>0</v>
      </c>
      <c r="P363" s="143">
        <v>0</v>
      </c>
      <c r="Q363" s="143">
        <v>0</v>
      </c>
      <c r="R363" s="143">
        <v>0</v>
      </c>
      <c r="S363" s="143">
        <v>0</v>
      </c>
      <c r="T363" s="143">
        <v>0</v>
      </c>
      <c r="U363" s="143">
        <v>0</v>
      </c>
      <c r="V363" s="143">
        <v>0</v>
      </c>
      <c r="W363" s="143">
        <v>0</v>
      </c>
      <c r="X363" s="143">
        <v>0</v>
      </c>
      <c r="Y363" s="143">
        <v>0</v>
      </c>
      <c r="Z363" s="143">
        <v>0</v>
      </c>
      <c r="AA363" s="143">
        <v>0</v>
      </c>
      <c r="AB363" s="143">
        <v>0</v>
      </c>
      <c r="AC363" s="143">
        <v>0</v>
      </c>
      <c r="AD363" s="143">
        <v>0</v>
      </c>
      <c r="AE363" s="143">
        <v>0</v>
      </c>
      <c r="AF363" s="143">
        <v>0</v>
      </c>
      <c r="AG363" s="143">
        <v>0</v>
      </c>
      <c r="AH363" s="143">
        <v>0</v>
      </c>
      <c r="AI363" s="143">
        <v>0</v>
      </c>
      <c r="AJ363" s="143">
        <v>0</v>
      </c>
      <c r="AK363" s="143">
        <v>0</v>
      </c>
      <c r="AL363" s="143">
        <v>0</v>
      </c>
      <c r="AM363" s="143">
        <v>0</v>
      </c>
      <c r="AN363" s="143">
        <v>0</v>
      </c>
      <c r="AO363" s="143">
        <v>0</v>
      </c>
      <c r="AP363" s="143">
        <v>0</v>
      </c>
      <c r="AQ363" s="143">
        <v>0</v>
      </c>
      <c r="AR363" s="143">
        <v>0</v>
      </c>
      <c r="AS363" s="143">
        <v>0</v>
      </c>
      <c r="AT363" s="143">
        <v>0</v>
      </c>
      <c r="AU363" s="143">
        <v>0</v>
      </c>
      <c r="AV363" s="143">
        <v>0</v>
      </c>
      <c r="AW363" s="143">
        <v>0</v>
      </c>
      <c r="AX363" s="143">
        <v>0</v>
      </c>
      <c r="AY363" s="143">
        <v>0</v>
      </c>
      <c r="AZ363" s="143">
        <v>0</v>
      </c>
      <c r="BA363" s="143">
        <v>0</v>
      </c>
      <c r="BB363" s="143">
        <v>0</v>
      </c>
      <c r="BC363" s="143">
        <v>0</v>
      </c>
      <c r="BD363" s="143">
        <v>0</v>
      </c>
      <c r="BE363" s="143">
        <v>0</v>
      </c>
      <c r="BF363" s="143">
        <v>0</v>
      </c>
      <c r="BG363" s="143">
        <v>0</v>
      </c>
      <c r="BH363" s="143">
        <v>0</v>
      </c>
      <c r="BI363" s="143">
        <v>0</v>
      </c>
      <c r="BJ363" s="143">
        <v>0</v>
      </c>
      <c r="BK363" s="143">
        <v>0</v>
      </c>
      <c r="BL363" s="143">
        <v>0</v>
      </c>
      <c r="BM363" s="143">
        <v>0</v>
      </c>
      <c r="BN363" s="143">
        <v>0</v>
      </c>
      <c r="BO363" s="143">
        <v>-83969</v>
      </c>
      <c r="BU363" s="143">
        <v>0</v>
      </c>
      <c r="BV363" s="143">
        <v>0</v>
      </c>
      <c r="BW363" s="143">
        <v>0</v>
      </c>
      <c r="BX363" s="143">
        <v>0</v>
      </c>
      <c r="BZ363" s="143">
        <v>0</v>
      </c>
      <c r="CA363" s="143" t="e">
        <v>#REF!</v>
      </c>
    </row>
    <row r="364" spans="12:79" hidden="1" x14ac:dyDescent="0.3">
      <c r="L364" s="143">
        <v>0</v>
      </c>
      <c r="M364" s="143">
        <v>0</v>
      </c>
      <c r="N364" s="143">
        <v>0</v>
      </c>
      <c r="O364" s="143">
        <v>0</v>
      </c>
      <c r="P364" s="143">
        <v>0</v>
      </c>
      <c r="Q364" s="143">
        <v>0</v>
      </c>
      <c r="R364" s="143">
        <v>0</v>
      </c>
      <c r="S364" s="143">
        <v>0</v>
      </c>
      <c r="T364" s="143">
        <v>0</v>
      </c>
      <c r="U364" s="143">
        <v>0</v>
      </c>
      <c r="V364" s="143">
        <v>0</v>
      </c>
      <c r="W364" s="143">
        <v>0</v>
      </c>
      <c r="X364" s="143">
        <v>0</v>
      </c>
      <c r="Y364" s="143">
        <v>0</v>
      </c>
      <c r="Z364" s="143">
        <v>0</v>
      </c>
      <c r="AA364" s="143">
        <v>0</v>
      </c>
      <c r="AB364" s="143">
        <v>0</v>
      </c>
      <c r="AC364" s="143">
        <v>0</v>
      </c>
      <c r="AD364" s="143">
        <v>0</v>
      </c>
      <c r="AE364" s="143">
        <v>0</v>
      </c>
      <c r="AF364" s="143">
        <v>0</v>
      </c>
      <c r="AG364" s="143">
        <v>0</v>
      </c>
      <c r="AH364" s="143">
        <v>0</v>
      </c>
      <c r="AI364" s="143">
        <v>0</v>
      </c>
      <c r="AJ364" s="143">
        <v>0</v>
      </c>
      <c r="AK364" s="143">
        <v>-2748</v>
      </c>
      <c r="AL364" s="143">
        <v>0</v>
      </c>
      <c r="AM364" s="143">
        <v>0</v>
      </c>
      <c r="AN364" s="143">
        <v>0</v>
      </c>
      <c r="AO364" s="143">
        <v>0</v>
      </c>
      <c r="AP364" s="143">
        <v>0</v>
      </c>
      <c r="AQ364" s="143">
        <v>0</v>
      </c>
      <c r="AR364" s="143">
        <v>0</v>
      </c>
      <c r="AS364" s="143">
        <v>0</v>
      </c>
      <c r="AT364" s="143">
        <v>0</v>
      </c>
      <c r="AU364" s="143">
        <v>0</v>
      </c>
      <c r="AV364" s="143">
        <v>0</v>
      </c>
      <c r="AW364" s="143">
        <v>0</v>
      </c>
      <c r="AX364" s="143">
        <v>0</v>
      </c>
      <c r="AY364" s="143">
        <v>0</v>
      </c>
      <c r="AZ364" s="143">
        <v>0</v>
      </c>
      <c r="BA364" s="143">
        <v>0</v>
      </c>
      <c r="BB364" s="143">
        <v>0</v>
      </c>
      <c r="BC364" s="143">
        <v>0</v>
      </c>
      <c r="BD364" s="143">
        <v>0</v>
      </c>
      <c r="BE364" s="143">
        <v>0</v>
      </c>
      <c r="BF364" s="143">
        <v>0</v>
      </c>
      <c r="BG364" s="143">
        <v>0</v>
      </c>
      <c r="BH364" s="143">
        <v>0</v>
      </c>
      <c r="BI364" s="143">
        <v>0</v>
      </c>
      <c r="BJ364" s="143">
        <v>0</v>
      </c>
      <c r="BK364" s="143">
        <v>0</v>
      </c>
      <c r="BL364" s="143">
        <v>0</v>
      </c>
      <c r="BM364" s="143">
        <v>0</v>
      </c>
      <c r="BN364" s="143">
        <v>0</v>
      </c>
      <c r="BO364" s="143">
        <v>7272</v>
      </c>
      <c r="BU364" s="143">
        <v>0</v>
      </c>
      <c r="BV364" s="143">
        <v>0</v>
      </c>
      <c r="BW364" s="143">
        <v>0</v>
      </c>
      <c r="BX364" s="143">
        <v>0</v>
      </c>
      <c r="BZ364" s="143">
        <v>0</v>
      </c>
      <c r="CA364" s="143" t="e">
        <v>#REF!</v>
      </c>
    </row>
    <row r="365" spans="12:79" hidden="1" x14ac:dyDescent="0.3">
      <c r="L365" s="143">
        <v>0</v>
      </c>
      <c r="M365" s="143">
        <v>0</v>
      </c>
      <c r="N365" s="143">
        <v>0</v>
      </c>
      <c r="O365" s="143">
        <v>0</v>
      </c>
      <c r="P365" s="143">
        <v>0</v>
      </c>
      <c r="Q365" s="143">
        <v>0</v>
      </c>
      <c r="R365" s="143">
        <v>0</v>
      </c>
      <c r="S365" s="143">
        <v>0</v>
      </c>
      <c r="T365" s="143">
        <v>0</v>
      </c>
      <c r="U365" s="143">
        <v>0</v>
      </c>
      <c r="V365" s="143">
        <v>0</v>
      </c>
      <c r="W365" s="143">
        <v>0</v>
      </c>
      <c r="X365" s="143">
        <v>0</v>
      </c>
      <c r="Y365" s="143">
        <v>0</v>
      </c>
      <c r="Z365" s="143">
        <v>0</v>
      </c>
      <c r="AA365" s="143">
        <v>0</v>
      </c>
      <c r="AB365" s="143">
        <v>0</v>
      </c>
      <c r="AC365" s="143">
        <v>0</v>
      </c>
      <c r="AD365" s="143">
        <v>0</v>
      </c>
      <c r="AE365" s="143">
        <v>0</v>
      </c>
      <c r="AF365" s="143">
        <v>0</v>
      </c>
      <c r="AG365" s="143">
        <v>0</v>
      </c>
      <c r="AH365" s="143">
        <v>0</v>
      </c>
      <c r="AI365" s="143">
        <v>0</v>
      </c>
      <c r="AJ365" s="143">
        <v>0</v>
      </c>
      <c r="AK365" s="143">
        <v>0</v>
      </c>
      <c r="AL365" s="143">
        <v>0</v>
      </c>
      <c r="AM365" s="143">
        <v>0</v>
      </c>
      <c r="AN365" s="143">
        <v>0</v>
      </c>
      <c r="AO365" s="143">
        <v>0</v>
      </c>
      <c r="AP365" s="143">
        <v>0</v>
      </c>
      <c r="AQ365" s="143">
        <v>0</v>
      </c>
      <c r="AR365" s="143">
        <v>0</v>
      </c>
      <c r="AS365" s="143">
        <v>0</v>
      </c>
      <c r="AT365" s="143">
        <v>0</v>
      </c>
      <c r="AU365" s="143">
        <v>0</v>
      </c>
      <c r="AV365" s="143">
        <v>0</v>
      </c>
      <c r="AW365" s="143">
        <v>0</v>
      </c>
      <c r="AX365" s="143">
        <v>0</v>
      </c>
      <c r="AY365" s="143">
        <v>0</v>
      </c>
      <c r="AZ365" s="143">
        <v>0</v>
      </c>
      <c r="BA365" s="143">
        <v>0</v>
      </c>
      <c r="BB365" s="143">
        <v>0</v>
      </c>
      <c r="BC365" s="143">
        <v>0</v>
      </c>
      <c r="BD365" s="143">
        <v>0</v>
      </c>
      <c r="BE365" s="143">
        <v>0</v>
      </c>
      <c r="BF365" s="143">
        <v>0</v>
      </c>
      <c r="BG365" s="143">
        <v>0</v>
      </c>
      <c r="BH365" s="143">
        <v>0</v>
      </c>
      <c r="BI365" s="143">
        <v>0</v>
      </c>
      <c r="BJ365" s="143">
        <v>0</v>
      </c>
      <c r="BK365" s="143">
        <v>0</v>
      </c>
      <c r="BL365" s="143">
        <v>0</v>
      </c>
      <c r="BM365" s="143">
        <v>0</v>
      </c>
      <c r="BN365" s="143">
        <v>0</v>
      </c>
      <c r="BO365" s="143">
        <v>0</v>
      </c>
      <c r="BU365" s="143">
        <v>0</v>
      </c>
      <c r="BV365" s="143">
        <v>0</v>
      </c>
      <c r="BW365" s="143">
        <v>0</v>
      </c>
      <c r="BX365" s="143">
        <v>0</v>
      </c>
      <c r="BZ365" s="143">
        <v>0</v>
      </c>
      <c r="CA365" s="143" t="e">
        <v>#REF!</v>
      </c>
    </row>
    <row r="366" spans="12:79" hidden="1" x14ac:dyDescent="0.3">
      <c r="L366" s="143">
        <v>0</v>
      </c>
      <c r="M366" s="143">
        <v>0</v>
      </c>
      <c r="N366" s="143">
        <v>0</v>
      </c>
      <c r="O366" s="143">
        <v>0</v>
      </c>
      <c r="P366" s="143">
        <v>0</v>
      </c>
      <c r="Q366" s="143">
        <v>0</v>
      </c>
      <c r="R366" s="143">
        <v>0</v>
      </c>
      <c r="S366" s="143">
        <v>0</v>
      </c>
      <c r="T366" s="143">
        <v>0</v>
      </c>
      <c r="U366" s="143">
        <v>0</v>
      </c>
      <c r="V366" s="143">
        <v>0</v>
      </c>
      <c r="W366" s="143">
        <v>0</v>
      </c>
      <c r="X366" s="143">
        <v>0</v>
      </c>
      <c r="Y366" s="143">
        <v>0</v>
      </c>
      <c r="Z366" s="143">
        <v>0</v>
      </c>
      <c r="AA366" s="143">
        <v>0</v>
      </c>
      <c r="AB366" s="143">
        <v>0</v>
      </c>
      <c r="AC366" s="143">
        <v>0</v>
      </c>
      <c r="AD366" s="143">
        <v>0</v>
      </c>
      <c r="AE366" s="143">
        <v>0</v>
      </c>
      <c r="AF366" s="143">
        <v>0</v>
      </c>
      <c r="AG366" s="143">
        <v>0</v>
      </c>
      <c r="AH366" s="143">
        <v>0</v>
      </c>
      <c r="AI366" s="143">
        <v>0</v>
      </c>
      <c r="AJ366" s="143">
        <v>0</v>
      </c>
      <c r="AK366" s="143">
        <v>344186</v>
      </c>
      <c r="AL366" s="143">
        <v>0</v>
      </c>
      <c r="AM366" s="143">
        <v>0</v>
      </c>
      <c r="AN366" s="143">
        <v>0</v>
      </c>
      <c r="AO366" s="143">
        <v>0</v>
      </c>
      <c r="AP366" s="143">
        <v>0</v>
      </c>
      <c r="AQ366" s="143">
        <v>0</v>
      </c>
      <c r="AR366" s="143">
        <v>0</v>
      </c>
      <c r="AS366" s="143">
        <v>0</v>
      </c>
      <c r="AT366" s="143">
        <v>0</v>
      </c>
      <c r="AU366" s="143">
        <v>0</v>
      </c>
      <c r="AV366" s="143">
        <v>0</v>
      </c>
      <c r="AW366" s="143">
        <v>0</v>
      </c>
      <c r="AX366" s="143">
        <v>0</v>
      </c>
      <c r="AY366" s="143">
        <v>0</v>
      </c>
      <c r="AZ366" s="143">
        <v>0</v>
      </c>
      <c r="BA366" s="143">
        <v>0</v>
      </c>
      <c r="BB366" s="143">
        <v>0</v>
      </c>
      <c r="BC366" s="143">
        <v>0</v>
      </c>
      <c r="BD366" s="143">
        <v>0</v>
      </c>
      <c r="BE366" s="143">
        <v>0</v>
      </c>
      <c r="BF366" s="143">
        <v>0</v>
      </c>
      <c r="BG366" s="143">
        <v>0</v>
      </c>
      <c r="BH366" s="143">
        <v>0</v>
      </c>
      <c r="BI366" s="143">
        <v>0</v>
      </c>
      <c r="BJ366" s="143">
        <v>0</v>
      </c>
      <c r="BK366" s="143">
        <v>0</v>
      </c>
      <c r="BL366" s="143">
        <v>0</v>
      </c>
      <c r="BM366" s="143">
        <v>0</v>
      </c>
      <c r="BN366" s="143">
        <v>0</v>
      </c>
      <c r="BO366" s="143">
        <v>-357451</v>
      </c>
      <c r="BU366" s="143">
        <v>0</v>
      </c>
      <c r="BV366" s="143">
        <v>0</v>
      </c>
      <c r="BW366" s="143">
        <v>0</v>
      </c>
      <c r="BX366" s="143">
        <v>0</v>
      </c>
      <c r="BZ366" s="143">
        <v>0</v>
      </c>
      <c r="CA366" s="143" t="e">
        <v>#REF!</v>
      </c>
    </row>
    <row r="367" spans="12:79" hidden="1" x14ac:dyDescent="0.3">
      <c r="L367" s="143">
        <v>0</v>
      </c>
      <c r="M367" s="143">
        <v>0</v>
      </c>
      <c r="N367" s="143">
        <v>0</v>
      </c>
      <c r="O367" s="143">
        <v>0</v>
      </c>
      <c r="P367" s="143">
        <v>0</v>
      </c>
      <c r="Q367" s="143">
        <v>0</v>
      </c>
      <c r="R367" s="143">
        <v>0</v>
      </c>
      <c r="S367" s="143">
        <v>0</v>
      </c>
      <c r="T367" s="143">
        <v>0</v>
      </c>
      <c r="U367" s="143">
        <v>0</v>
      </c>
      <c r="V367" s="143">
        <v>0</v>
      </c>
      <c r="W367" s="143">
        <v>0</v>
      </c>
      <c r="X367" s="143">
        <v>0</v>
      </c>
      <c r="Y367" s="143">
        <v>0</v>
      </c>
      <c r="Z367" s="143">
        <v>0</v>
      </c>
      <c r="AA367" s="143">
        <v>0</v>
      </c>
      <c r="AB367" s="143">
        <v>0</v>
      </c>
      <c r="AC367" s="143">
        <v>0</v>
      </c>
      <c r="AD367" s="143">
        <v>0</v>
      </c>
      <c r="AE367" s="143">
        <v>0</v>
      </c>
      <c r="AF367" s="143">
        <v>0</v>
      </c>
      <c r="AG367" s="143">
        <v>0</v>
      </c>
      <c r="AH367" s="143">
        <v>0</v>
      </c>
      <c r="AI367" s="143">
        <v>0</v>
      </c>
      <c r="AJ367" s="143">
        <v>0</v>
      </c>
      <c r="AK367" s="143">
        <v>322917</v>
      </c>
      <c r="AL367" s="143">
        <v>0</v>
      </c>
      <c r="AM367" s="143">
        <v>0</v>
      </c>
      <c r="AN367" s="143">
        <v>0</v>
      </c>
      <c r="AO367" s="143">
        <v>0</v>
      </c>
      <c r="AP367" s="143">
        <v>0</v>
      </c>
      <c r="AQ367" s="143">
        <v>0</v>
      </c>
      <c r="AR367" s="143">
        <v>0</v>
      </c>
      <c r="AS367" s="143">
        <v>0</v>
      </c>
      <c r="AT367" s="143">
        <v>0</v>
      </c>
      <c r="AU367" s="143">
        <v>0</v>
      </c>
      <c r="AV367" s="143">
        <v>0</v>
      </c>
      <c r="AW367" s="143">
        <v>0</v>
      </c>
      <c r="AX367" s="143">
        <v>0</v>
      </c>
      <c r="AY367" s="143">
        <v>0</v>
      </c>
      <c r="AZ367" s="143">
        <v>0</v>
      </c>
      <c r="BA367" s="143">
        <v>0</v>
      </c>
      <c r="BB367" s="143">
        <v>0</v>
      </c>
      <c r="BC367" s="143">
        <v>0</v>
      </c>
      <c r="BD367" s="143">
        <v>0</v>
      </c>
      <c r="BE367" s="143">
        <v>0</v>
      </c>
      <c r="BF367" s="143">
        <v>0</v>
      </c>
      <c r="BG367" s="143">
        <v>0</v>
      </c>
      <c r="BH367" s="143">
        <v>0</v>
      </c>
      <c r="BI367" s="143">
        <v>0</v>
      </c>
      <c r="BJ367" s="143">
        <v>0</v>
      </c>
      <c r="BK367" s="143">
        <v>0</v>
      </c>
      <c r="BL367" s="143">
        <v>0</v>
      </c>
      <c r="BM367" s="143">
        <v>0</v>
      </c>
      <c r="BN367" s="143">
        <v>0</v>
      </c>
      <c r="BO367" s="143">
        <v>-322918</v>
      </c>
      <c r="BU367" s="143">
        <v>0</v>
      </c>
      <c r="BV367" s="143">
        <v>0</v>
      </c>
      <c r="BW367" s="143">
        <v>0</v>
      </c>
      <c r="BX367" s="143">
        <v>0</v>
      </c>
      <c r="BZ367" s="143">
        <v>0</v>
      </c>
      <c r="CA367" s="143" t="e">
        <v>#REF!</v>
      </c>
    </row>
    <row r="368" spans="12:79" hidden="1" x14ac:dyDescent="0.3">
      <c r="L368" s="143">
        <v>0</v>
      </c>
      <c r="M368" s="143">
        <v>0</v>
      </c>
      <c r="N368" s="143">
        <v>0</v>
      </c>
      <c r="O368" s="143">
        <v>0</v>
      </c>
      <c r="P368" s="143">
        <v>0</v>
      </c>
      <c r="Q368" s="143">
        <v>0</v>
      </c>
      <c r="R368" s="143">
        <v>0</v>
      </c>
      <c r="S368" s="143">
        <v>0</v>
      </c>
      <c r="T368" s="143">
        <v>0</v>
      </c>
      <c r="U368" s="143">
        <v>0</v>
      </c>
      <c r="V368" s="143">
        <v>0</v>
      </c>
      <c r="W368" s="143">
        <v>0</v>
      </c>
      <c r="X368" s="143">
        <v>0</v>
      </c>
      <c r="Y368" s="143">
        <v>0</v>
      </c>
      <c r="Z368" s="143">
        <v>0</v>
      </c>
      <c r="AA368" s="143">
        <v>0</v>
      </c>
      <c r="AB368" s="143">
        <v>0</v>
      </c>
      <c r="AC368" s="143">
        <v>0</v>
      </c>
      <c r="AD368" s="143">
        <v>0</v>
      </c>
      <c r="AE368" s="143">
        <v>0</v>
      </c>
      <c r="AF368" s="143">
        <v>0</v>
      </c>
      <c r="AG368" s="143">
        <v>0</v>
      </c>
      <c r="AH368" s="143">
        <v>0</v>
      </c>
      <c r="AI368" s="143">
        <v>0</v>
      </c>
      <c r="AJ368" s="143">
        <v>0</v>
      </c>
      <c r="AK368" s="143">
        <v>21269</v>
      </c>
      <c r="AL368" s="143">
        <v>0</v>
      </c>
      <c r="AM368" s="143">
        <v>0</v>
      </c>
      <c r="AN368" s="143">
        <v>0</v>
      </c>
      <c r="AO368" s="143">
        <v>0</v>
      </c>
      <c r="AP368" s="143">
        <v>0</v>
      </c>
      <c r="AQ368" s="143">
        <v>0</v>
      </c>
      <c r="AR368" s="143">
        <v>0</v>
      </c>
      <c r="AS368" s="143">
        <v>0</v>
      </c>
      <c r="AT368" s="143">
        <v>0</v>
      </c>
      <c r="AU368" s="143">
        <v>0</v>
      </c>
      <c r="AV368" s="143">
        <v>0</v>
      </c>
      <c r="AW368" s="143">
        <v>0</v>
      </c>
      <c r="AX368" s="143">
        <v>0</v>
      </c>
      <c r="AY368" s="143">
        <v>0</v>
      </c>
      <c r="AZ368" s="143">
        <v>0</v>
      </c>
      <c r="BA368" s="143">
        <v>0</v>
      </c>
      <c r="BB368" s="143">
        <v>0</v>
      </c>
      <c r="BC368" s="143">
        <v>0</v>
      </c>
      <c r="BD368" s="143">
        <v>0</v>
      </c>
      <c r="BE368" s="143">
        <v>0</v>
      </c>
      <c r="BF368" s="143">
        <v>0</v>
      </c>
      <c r="BG368" s="143">
        <v>0</v>
      </c>
      <c r="BH368" s="143">
        <v>0</v>
      </c>
      <c r="BI368" s="143">
        <v>0</v>
      </c>
      <c r="BJ368" s="143">
        <v>0</v>
      </c>
      <c r="BK368" s="143">
        <v>0</v>
      </c>
      <c r="BL368" s="143">
        <v>0</v>
      </c>
      <c r="BM368" s="143">
        <v>0</v>
      </c>
      <c r="BN368" s="143">
        <v>0</v>
      </c>
      <c r="BO368" s="143">
        <v>-34533</v>
      </c>
      <c r="BU368" s="143">
        <v>0</v>
      </c>
      <c r="BV368" s="143">
        <v>0</v>
      </c>
      <c r="BW368" s="143">
        <v>0</v>
      </c>
      <c r="BX368" s="143">
        <v>0</v>
      </c>
      <c r="BZ368" s="143">
        <v>0</v>
      </c>
      <c r="CA368" s="143" t="e">
        <v>#REF!</v>
      </c>
    </row>
    <row r="369" spans="12:79" hidden="1" x14ac:dyDescent="0.3">
      <c r="L369" s="143">
        <v>0</v>
      </c>
      <c r="M369" s="143">
        <v>0</v>
      </c>
      <c r="N369" s="143">
        <v>0</v>
      </c>
      <c r="O369" s="143">
        <v>0</v>
      </c>
      <c r="P369" s="143">
        <v>0</v>
      </c>
      <c r="Q369" s="143">
        <v>0</v>
      </c>
      <c r="R369" s="143">
        <v>0</v>
      </c>
      <c r="S369" s="143">
        <v>0</v>
      </c>
      <c r="T369" s="143">
        <v>0</v>
      </c>
      <c r="U369" s="143">
        <v>0</v>
      </c>
      <c r="V369" s="143">
        <v>0</v>
      </c>
      <c r="W369" s="143">
        <v>0</v>
      </c>
      <c r="X369" s="143">
        <v>0</v>
      </c>
      <c r="Y369" s="143">
        <v>0</v>
      </c>
      <c r="Z369" s="143">
        <v>0</v>
      </c>
      <c r="AA369" s="143">
        <v>0</v>
      </c>
      <c r="AB369" s="143">
        <v>0</v>
      </c>
      <c r="AC369" s="143">
        <v>0</v>
      </c>
      <c r="AD369" s="143">
        <v>0</v>
      </c>
      <c r="AE369" s="143">
        <v>0</v>
      </c>
      <c r="AF369" s="143">
        <v>0</v>
      </c>
      <c r="AG369" s="143">
        <v>0</v>
      </c>
      <c r="AH369" s="143">
        <v>0</v>
      </c>
      <c r="AI369" s="143">
        <v>0</v>
      </c>
      <c r="AJ369" s="143">
        <v>0</v>
      </c>
      <c r="AK369" s="143">
        <v>0</v>
      </c>
      <c r="AL369" s="143">
        <v>0</v>
      </c>
      <c r="AM369" s="143">
        <v>0</v>
      </c>
      <c r="AN369" s="143">
        <v>0</v>
      </c>
      <c r="AO369" s="143">
        <v>0</v>
      </c>
      <c r="AP369" s="143">
        <v>0</v>
      </c>
      <c r="AQ369" s="143">
        <v>0</v>
      </c>
      <c r="AR369" s="143">
        <v>0</v>
      </c>
      <c r="AS369" s="143">
        <v>0</v>
      </c>
      <c r="AT369" s="143">
        <v>0</v>
      </c>
      <c r="AU369" s="143">
        <v>0</v>
      </c>
      <c r="AV369" s="143">
        <v>0</v>
      </c>
      <c r="AW369" s="143">
        <v>0</v>
      </c>
      <c r="AX369" s="143">
        <v>0</v>
      </c>
      <c r="AY369" s="143">
        <v>0</v>
      </c>
      <c r="AZ369" s="143">
        <v>0</v>
      </c>
      <c r="BA369" s="143">
        <v>0</v>
      </c>
      <c r="BB369" s="143">
        <v>0</v>
      </c>
      <c r="BC369" s="143">
        <v>0</v>
      </c>
      <c r="BD369" s="143">
        <v>0</v>
      </c>
      <c r="BE369" s="143">
        <v>0</v>
      </c>
      <c r="BF369" s="143">
        <v>0</v>
      </c>
      <c r="BG369" s="143">
        <v>0</v>
      </c>
      <c r="BH369" s="143">
        <v>0</v>
      </c>
      <c r="BI369" s="143">
        <v>0</v>
      </c>
      <c r="BJ369" s="143">
        <v>0</v>
      </c>
      <c r="BK369" s="143">
        <v>0</v>
      </c>
      <c r="BL369" s="143">
        <v>0</v>
      </c>
      <c r="BM369" s="143">
        <v>0</v>
      </c>
      <c r="BN369" s="143">
        <v>0</v>
      </c>
      <c r="BO369" s="143">
        <v>0</v>
      </c>
      <c r="BU369" s="143">
        <v>0</v>
      </c>
      <c r="BV369" s="143">
        <v>0</v>
      </c>
      <c r="BW369" s="143">
        <v>0</v>
      </c>
      <c r="BX369" s="143">
        <v>0</v>
      </c>
      <c r="BZ369" s="143">
        <v>0</v>
      </c>
      <c r="CA369" s="143" t="e">
        <v>#REF!</v>
      </c>
    </row>
    <row r="370" spans="12:79" hidden="1" x14ac:dyDescent="0.3">
      <c r="L370" s="143">
        <v>0</v>
      </c>
      <c r="M370" s="143">
        <v>0</v>
      </c>
      <c r="N370" s="143">
        <v>0</v>
      </c>
      <c r="O370" s="143">
        <v>0</v>
      </c>
      <c r="P370" s="143">
        <v>0</v>
      </c>
      <c r="Q370" s="143">
        <v>0</v>
      </c>
      <c r="R370" s="143">
        <v>0</v>
      </c>
      <c r="S370" s="143">
        <v>0</v>
      </c>
      <c r="T370" s="143">
        <v>0</v>
      </c>
      <c r="U370" s="143">
        <v>0</v>
      </c>
      <c r="V370" s="143">
        <v>0</v>
      </c>
      <c r="W370" s="143">
        <v>0</v>
      </c>
      <c r="X370" s="143">
        <v>0</v>
      </c>
      <c r="Y370" s="143">
        <v>0</v>
      </c>
      <c r="Z370" s="143">
        <v>0</v>
      </c>
      <c r="AA370" s="143">
        <v>0</v>
      </c>
      <c r="AB370" s="143">
        <v>0</v>
      </c>
      <c r="AC370" s="143">
        <v>0</v>
      </c>
      <c r="AD370" s="143">
        <v>0</v>
      </c>
      <c r="AE370" s="143">
        <v>0</v>
      </c>
      <c r="AF370" s="143">
        <v>0</v>
      </c>
      <c r="AG370" s="143">
        <v>0</v>
      </c>
      <c r="AH370" s="143">
        <v>0</v>
      </c>
      <c r="AI370" s="143">
        <v>0</v>
      </c>
      <c r="AJ370" s="143">
        <v>0</v>
      </c>
      <c r="AK370" s="143">
        <v>0</v>
      </c>
      <c r="AL370" s="143">
        <v>0</v>
      </c>
      <c r="AM370" s="143">
        <v>0</v>
      </c>
      <c r="AN370" s="143">
        <v>0</v>
      </c>
      <c r="AO370" s="143">
        <v>0</v>
      </c>
      <c r="AP370" s="143">
        <v>0</v>
      </c>
      <c r="AQ370" s="143">
        <v>0</v>
      </c>
      <c r="AR370" s="143">
        <v>0</v>
      </c>
      <c r="AS370" s="143">
        <v>0</v>
      </c>
      <c r="AT370" s="143">
        <v>0</v>
      </c>
      <c r="AU370" s="143">
        <v>0</v>
      </c>
      <c r="AV370" s="143">
        <v>0</v>
      </c>
      <c r="AW370" s="143">
        <v>0</v>
      </c>
      <c r="AX370" s="143">
        <v>0</v>
      </c>
      <c r="AY370" s="143">
        <v>0</v>
      </c>
      <c r="AZ370" s="143">
        <v>166939</v>
      </c>
      <c r="BA370" s="143">
        <v>0</v>
      </c>
      <c r="BB370" s="143">
        <v>0</v>
      </c>
      <c r="BC370" s="143">
        <v>0</v>
      </c>
      <c r="BD370" s="143">
        <v>0</v>
      </c>
      <c r="BE370" s="143">
        <v>0</v>
      </c>
      <c r="BF370" s="143">
        <v>0</v>
      </c>
      <c r="BG370" s="143">
        <v>0</v>
      </c>
      <c r="BH370" s="143">
        <v>0</v>
      </c>
      <c r="BI370" s="143">
        <v>0</v>
      </c>
      <c r="BJ370" s="143">
        <v>0</v>
      </c>
      <c r="BK370" s="143">
        <v>0</v>
      </c>
      <c r="BL370" s="143">
        <v>0</v>
      </c>
      <c r="BM370" s="143">
        <v>0</v>
      </c>
      <c r="BN370" s="143">
        <v>0</v>
      </c>
      <c r="BO370" s="143">
        <v>0</v>
      </c>
      <c r="BU370" s="143">
        <v>0</v>
      </c>
      <c r="BV370" s="143">
        <v>0</v>
      </c>
      <c r="BW370" s="143">
        <v>0</v>
      </c>
      <c r="BX370" s="143">
        <v>0</v>
      </c>
      <c r="BZ370" s="143">
        <v>0</v>
      </c>
      <c r="CA370" s="143" t="e">
        <v>#REF!</v>
      </c>
    </row>
    <row r="371" spans="12:79" hidden="1" x14ac:dyDescent="0.3">
      <c r="L371" s="143">
        <v>0</v>
      </c>
      <c r="M371" s="143">
        <v>0</v>
      </c>
      <c r="N371" s="143">
        <v>0</v>
      </c>
      <c r="O371" s="143">
        <v>0</v>
      </c>
      <c r="P371" s="143">
        <v>0</v>
      </c>
      <c r="Q371" s="143">
        <v>0</v>
      </c>
      <c r="R371" s="143">
        <v>0</v>
      </c>
      <c r="S371" s="143">
        <v>0</v>
      </c>
      <c r="T371" s="143">
        <v>0</v>
      </c>
      <c r="U371" s="143">
        <v>0</v>
      </c>
      <c r="V371" s="143">
        <v>0</v>
      </c>
      <c r="W371" s="143">
        <v>0</v>
      </c>
      <c r="X371" s="143">
        <v>0</v>
      </c>
      <c r="Y371" s="143">
        <v>0</v>
      </c>
      <c r="Z371" s="143">
        <v>0</v>
      </c>
      <c r="AA371" s="143">
        <v>0</v>
      </c>
      <c r="AB371" s="143">
        <v>0</v>
      </c>
      <c r="AC371" s="143">
        <v>0</v>
      </c>
      <c r="AD371" s="143">
        <v>0</v>
      </c>
      <c r="AE371" s="143">
        <v>0</v>
      </c>
      <c r="AF371" s="143">
        <v>0</v>
      </c>
      <c r="AG371" s="143">
        <v>0</v>
      </c>
      <c r="AH371" s="143">
        <v>0</v>
      </c>
      <c r="AI371" s="143">
        <v>0</v>
      </c>
      <c r="AJ371" s="143">
        <v>0</v>
      </c>
      <c r="AK371" s="143">
        <v>0</v>
      </c>
      <c r="AL371" s="143">
        <v>0</v>
      </c>
      <c r="AM371" s="143">
        <v>0</v>
      </c>
      <c r="AN371" s="143">
        <v>0</v>
      </c>
      <c r="AO371" s="143">
        <v>0</v>
      </c>
      <c r="AP371" s="143">
        <v>0</v>
      </c>
      <c r="AQ371" s="143">
        <v>0</v>
      </c>
      <c r="AR371" s="143">
        <v>0</v>
      </c>
      <c r="AS371" s="143">
        <v>0</v>
      </c>
      <c r="AT371" s="143">
        <v>0</v>
      </c>
      <c r="AU371" s="143">
        <v>0</v>
      </c>
      <c r="AV371" s="143">
        <v>0</v>
      </c>
      <c r="AW371" s="143">
        <v>0</v>
      </c>
      <c r="AX371" s="143">
        <v>0</v>
      </c>
      <c r="AY371" s="143">
        <v>0</v>
      </c>
      <c r="AZ371" s="143">
        <v>166939</v>
      </c>
      <c r="BA371" s="143">
        <v>0</v>
      </c>
      <c r="BB371" s="143">
        <v>0</v>
      </c>
      <c r="BC371" s="143">
        <v>0</v>
      </c>
      <c r="BD371" s="143">
        <v>0</v>
      </c>
      <c r="BE371" s="143">
        <v>0</v>
      </c>
      <c r="BF371" s="143">
        <v>0</v>
      </c>
      <c r="BG371" s="143">
        <v>0</v>
      </c>
      <c r="BH371" s="143">
        <v>0</v>
      </c>
      <c r="BI371" s="143">
        <v>0</v>
      </c>
      <c r="BJ371" s="143">
        <v>0</v>
      </c>
      <c r="BK371" s="143">
        <v>0</v>
      </c>
      <c r="BL371" s="143">
        <v>0</v>
      </c>
      <c r="BM371" s="143">
        <v>0</v>
      </c>
      <c r="BN371" s="143">
        <v>0</v>
      </c>
      <c r="BO371" s="143">
        <v>0</v>
      </c>
      <c r="BU371" s="143">
        <v>0</v>
      </c>
      <c r="BV371" s="143">
        <v>0</v>
      </c>
      <c r="BW371" s="143">
        <v>0</v>
      </c>
      <c r="BX371" s="143">
        <v>0</v>
      </c>
      <c r="BZ371" s="143">
        <v>0</v>
      </c>
      <c r="CA371" s="143" t="e">
        <v>#REF!</v>
      </c>
    </row>
    <row r="372" spans="12:79" hidden="1" x14ac:dyDescent="0.3">
      <c r="L372" s="143">
        <v>0</v>
      </c>
      <c r="M372" s="143">
        <v>0</v>
      </c>
      <c r="N372" s="143">
        <v>0</v>
      </c>
      <c r="O372" s="143">
        <v>0</v>
      </c>
      <c r="P372" s="143">
        <v>0</v>
      </c>
      <c r="Q372" s="143">
        <v>0</v>
      </c>
      <c r="R372" s="143">
        <v>0</v>
      </c>
      <c r="S372" s="143">
        <v>0</v>
      </c>
      <c r="T372" s="143">
        <v>0</v>
      </c>
      <c r="U372" s="143">
        <v>0</v>
      </c>
      <c r="V372" s="143">
        <v>0</v>
      </c>
      <c r="W372" s="143">
        <v>0</v>
      </c>
      <c r="X372" s="143">
        <v>0</v>
      </c>
      <c r="Y372" s="143">
        <v>0</v>
      </c>
      <c r="Z372" s="143">
        <v>0</v>
      </c>
      <c r="AA372" s="143">
        <v>0</v>
      </c>
      <c r="AB372" s="143">
        <v>0</v>
      </c>
      <c r="AC372" s="143">
        <v>0</v>
      </c>
      <c r="AD372" s="143">
        <v>0</v>
      </c>
      <c r="AE372" s="143">
        <v>0</v>
      </c>
      <c r="AF372" s="143">
        <v>0</v>
      </c>
      <c r="AG372" s="143">
        <v>0</v>
      </c>
      <c r="AH372" s="143">
        <v>0</v>
      </c>
      <c r="AI372" s="143">
        <v>0</v>
      </c>
      <c r="AJ372" s="143">
        <v>0</v>
      </c>
      <c r="AK372" s="143">
        <v>0</v>
      </c>
      <c r="AL372" s="143">
        <v>0</v>
      </c>
      <c r="AM372" s="143">
        <v>0</v>
      </c>
      <c r="AN372" s="143">
        <v>0</v>
      </c>
      <c r="AO372" s="143">
        <v>0</v>
      </c>
      <c r="AP372" s="143">
        <v>0</v>
      </c>
      <c r="AQ372" s="143">
        <v>0</v>
      </c>
      <c r="AR372" s="143">
        <v>0</v>
      </c>
      <c r="AS372" s="143">
        <v>0</v>
      </c>
      <c r="AT372" s="143">
        <v>0</v>
      </c>
      <c r="AU372" s="143">
        <v>0</v>
      </c>
      <c r="AV372" s="143">
        <v>0</v>
      </c>
      <c r="AW372" s="143">
        <v>0</v>
      </c>
      <c r="AX372" s="143">
        <v>0</v>
      </c>
      <c r="AY372" s="143">
        <v>0</v>
      </c>
      <c r="AZ372" s="143">
        <v>0</v>
      </c>
      <c r="BA372" s="143">
        <v>0</v>
      </c>
      <c r="BB372" s="143">
        <v>0</v>
      </c>
      <c r="BC372" s="143">
        <v>0</v>
      </c>
      <c r="BD372" s="143">
        <v>0</v>
      </c>
      <c r="BE372" s="143">
        <v>0</v>
      </c>
      <c r="BF372" s="143">
        <v>0</v>
      </c>
      <c r="BG372" s="143">
        <v>0</v>
      </c>
      <c r="BH372" s="143">
        <v>0</v>
      </c>
      <c r="BI372" s="143">
        <v>0</v>
      </c>
      <c r="BJ372" s="143">
        <v>0</v>
      </c>
      <c r="BK372" s="143">
        <v>0</v>
      </c>
      <c r="BL372" s="143">
        <v>0</v>
      </c>
      <c r="BM372" s="143">
        <v>0</v>
      </c>
      <c r="BN372" s="143">
        <v>0</v>
      </c>
      <c r="BO372" s="143">
        <v>0</v>
      </c>
      <c r="BU372" s="143">
        <v>0</v>
      </c>
      <c r="BV372" s="143">
        <v>0</v>
      </c>
      <c r="BW372" s="143">
        <v>0</v>
      </c>
      <c r="BX372" s="143">
        <v>0</v>
      </c>
      <c r="BZ372" s="143">
        <v>0</v>
      </c>
      <c r="CA372" s="143" t="e">
        <v>#REF!</v>
      </c>
    </row>
    <row r="373" spans="12:79" hidden="1" x14ac:dyDescent="0.3">
      <c r="L373" s="143">
        <v>0</v>
      </c>
      <c r="M373" s="143">
        <v>0</v>
      </c>
      <c r="N373" s="143">
        <v>0</v>
      </c>
      <c r="O373" s="143">
        <v>0</v>
      </c>
      <c r="P373" s="143">
        <v>0</v>
      </c>
      <c r="Q373" s="143">
        <v>0</v>
      </c>
      <c r="R373" s="143">
        <v>0</v>
      </c>
      <c r="S373" s="143">
        <v>0</v>
      </c>
      <c r="T373" s="143">
        <v>0</v>
      </c>
      <c r="U373" s="143">
        <v>0</v>
      </c>
      <c r="V373" s="143">
        <v>0</v>
      </c>
      <c r="W373" s="143">
        <v>0</v>
      </c>
      <c r="X373" s="143">
        <v>0</v>
      </c>
      <c r="Y373" s="143">
        <v>0</v>
      </c>
      <c r="Z373" s="143">
        <v>0</v>
      </c>
      <c r="AA373" s="143">
        <v>0</v>
      </c>
      <c r="AB373" s="143">
        <v>0</v>
      </c>
      <c r="AC373" s="143">
        <v>0</v>
      </c>
      <c r="AD373" s="143">
        <v>0</v>
      </c>
      <c r="AE373" s="143">
        <v>0</v>
      </c>
      <c r="AF373" s="143">
        <v>0</v>
      </c>
      <c r="AG373" s="143">
        <v>0</v>
      </c>
      <c r="AH373" s="143">
        <v>0</v>
      </c>
      <c r="AI373" s="143">
        <v>0</v>
      </c>
      <c r="AJ373" s="143">
        <v>0</v>
      </c>
      <c r="AK373" s="143">
        <v>0</v>
      </c>
      <c r="AL373" s="143">
        <v>0</v>
      </c>
      <c r="AM373" s="143">
        <v>0</v>
      </c>
      <c r="AN373" s="143">
        <v>0</v>
      </c>
      <c r="AO373" s="143">
        <v>0</v>
      </c>
      <c r="AP373" s="143">
        <v>0</v>
      </c>
      <c r="AQ373" s="143">
        <v>0</v>
      </c>
      <c r="AR373" s="143">
        <v>0</v>
      </c>
      <c r="AS373" s="143">
        <v>0</v>
      </c>
      <c r="AT373" s="143">
        <v>0</v>
      </c>
      <c r="AU373" s="143">
        <v>0</v>
      </c>
      <c r="AV373" s="143">
        <v>0</v>
      </c>
      <c r="AW373" s="143">
        <v>0</v>
      </c>
      <c r="AX373" s="143">
        <v>0</v>
      </c>
      <c r="AY373" s="143">
        <v>0</v>
      </c>
      <c r="AZ373" s="143">
        <v>0</v>
      </c>
      <c r="BA373" s="143">
        <v>0</v>
      </c>
      <c r="BB373" s="143">
        <v>0</v>
      </c>
      <c r="BC373" s="143">
        <v>0</v>
      </c>
      <c r="BD373" s="143">
        <v>0</v>
      </c>
      <c r="BE373" s="143">
        <v>0</v>
      </c>
      <c r="BF373" s="143">
        <v>0</v>
      </c>
      <c r="BG373" s="143">
        <v>0</v>
      </c>
      <c r="BH373" s="143">
        <v>0</v>
      </c>
      <c r="BI373" s="143">
        <v>0</v>
      </c>
      <c r="BJ373" s="143">
        <v>0</v>
      </c>
      <c r="BK373" s="143">
        <v>0</v>
      </c>
      <c r="BL373" s="143">
        <v>0</v>
      </c>
      <c r="BM373" s="143">
        <v>0</v>
      </c>
      <c r="BN373" s="143">
        <v>0</v>
      </c>
      <c r="BO373" s="143">
        <v>0</v>
      </c>
      <c r="BU373" s="143">
        <v>0</v>
      </c>
      <c r="BV373" s="143">
        <v>0</v>
      </c>
      <c r="BW373" s="143">
        <v>0</v>
      </c>
      <c r="BX373" s="143">
        <v>0</v>
      </c>
      <c r="BZ373" s="143">
        <v>0</v>
      </c>
      <c r="CA373" s="143" t="e">
        <v>#REF!</v>
      </c>
    </row>
    <row r="374" spans="12:79" hidden="1" x14ac:dyDescent="0.3">
      <c r="L374" s="143">
        <v>0</v>
      </c>
      <c r="M374" s="143">
        <v>0</v>
      </c>
      <c r="N374" s="143">
        <v>0</v>
      </c>
      <c r="O374" s="143">
        <v>0</v>
      </c>
      <c r="P374" s="143">
        <v>0</v>
      </c>
      <c r="Q374" s="143">
        <v>0</v>
      </c>
      <c r="R374" s="143">
        <v>0</v>
      </c>
      <c r="S374" s="143">
        <v>0</v>
      </c>
      <c r="T374" s="143">
        <v>0</v>
      </c>
      <c r="U374" s="143">
        <v>0</v>
      </c>
      <c r="V374" s="143">
        <v>0</v>
      </c>
      <c r="W374" s="143">
        <v>0</v>
      </c>
      <c r="X374" s="143">
        <v>0</v>
      </c>
      <c r="Y374" s="143">
        <v>0</v>
      </c>
      <c r="Z374" s="143">
        <v>0</v>
      </c>
      <c r="AA374" s="143">
        <v>0</v>
      </c>
      <c r="AB374" s="143">
        <v>0</v>
      </c>
      <c r="AC374" s="143">
        <v>0</v>
      </c>
      <c r="AD374" s="143">
        <v>0</v>
      </c>
      <c r="AE374" s="143">
        <v>0</v>
      </c>
      <c r="AF374" s="143">
        <v>0</v>
      </c>
      <c r="AG374" s="143">
        <v>0</v>
      </c>
      <c r="AH374" s="143">
        <v>0</v>
      </c>
      <c r="AI374" s="143">
        <v>0</v>
      </c>
      <c r="AJ374" s="143">
        <v>0</v>
      </c>
      <c r="AK374" s="143">
        <v>0</v>
      </c>
      <c r="AL374" s="143">
        <v>0</v>
      </c>
      <c r="AM374" s="143">
        <v>0</v>
      </c>
      <c r="AN374" s="143">
        <v>0</v>
      </c>
      <c r="AO374" s="143">
        <v>0</v>
      </c>
      <c r="AP374" s="143">
        <v>0</v>
      </c>
      <c r="AQ374" s="143">
        <v>0</v>
      </c>
      <c r="AR374" s="143">
        <v>0</v>
      </c>
      <c r="AS374" s="143">
        <v>0</v>
      </c>
      <c r="AT374" s="143">
        <v>0</v>
      </c>
      <c r="AU374" s="143">
        <v>0</v>
      </c>
      <c r="AV374" s="143">
        <v>0</v>
      </c>
      <c r="AW374" s="143">
        <v>0</v>
      </c>
      <c r="AX374" s="143">
        <v>0</v>
      </c>
      <c r="AY374" s="143">
        <v>0</v>
      </c>
      <c r="AZ374" s="143">
        <v>0</v>
      </c>
      <c r="BA374" s="143">
        <v>0</v>
      </c>
      <c r="BB374" s="143">
        <v>0</v>
      </c>
      <c r="BC374" s="143">
        <v>0</v>
      </c>
      <c r="BD374" s="143">
        <v>0</v>
      </c>
      <c r="BE374" s="143">
        <v>0</v>
      </c>
      <c r="BF374" s="143">
        <v>0</v>
      </c>
      <c r="BG374" s="143">
        <v>0</v>
      </c>
      <c r="BH374" s="143">
        <v>0</v>
      </c>
      <c r="BI374" s="143">
        <v>0</v>
      </c>
      <c r="BJ374" s="143">
        <v>0</v>
      </c>
      <c r="BK374" s="143">
        <v>0</v>
      </c>
      <c r="BL374" s="143">
        <v>0</v>
      </c>
      <c r="BM374" s="143">
        <v>0</v>
      </c>
      <c r="BN374" s="143">
        <v>0</v>
      </c>
      <c r="BO374" s="143">
        <v>0</v>
      </c>
      <c r="BU374" s="143">
        <v>0</v>
      </c>
      <c r="BV374" s="143">
        <v>0</v>
      </c>
      <c r="BW374" s="143">
        <v>0</v>
      </c>
      <c r="BX374" s="143">
        <v>0</v>
      </c>
      <c r="BZ374" s="143">
        <v>0</v>
      </c>
      <c r="CA374" s="143" t="e">
        <v>#REF!</v>
      </c>
    </row>
    <row r="375" spans="12:79" hidden="1" x14ac:dyDescent="0.3">
      <c r="L375" s="143">
        <v>0</v>
      </c>
      <c r="M375" s="143">
        <v>0</v>
      </c>
      <c r="N375" s="143">
        <v>0</v>
      </c>
      <c r="O375" s="143">
        <v>0</v>
      </c>
      <c r="P375" s="143">
        <v>0</v>
      </c>
      <c r="Q375" s="143">
        <v>0</v>
      </c>
      <c r="R375" s="143">
        <v>0</v>
      </c>
      <c r="S375" s="143">
        <v>0</v>
      </c>
      <c r="T375" s="143">
        <v>0</v>
      </c>
      <c r="U375" s="143">
        <v>0</v>
      </c>
      <c r="V375" s="143">
        <v>0</v>
      </c>
      <c r="W375" s="143">
        <v>0</v>
      </c>
      <c r="X375" s="143">
        <v>0</v>
      </c>
      <c r="Y375" s="143">
        <v>0</v>
      </c>
      <c r="Z375" s="143">
        <v>0</v>
      </c>
      <c r="AA375" s="143">
        <v>0</v>
      </c>
      <c r="AB375" s="143">
        <v>0</v>
      </c>
      <c r="AC375" s="143">
        <v>0</v>
      </c>
      <c r="AD375" s="143">
        <v>0</v>
      </c>
      <c r="AE375" s="143">
        <v>0</v>
      </c>
      <c r="AF375" s="143">
        <v>0</v>
      </c>
      <c r="AG375" s="143">
        <v>0</v>
      </c>
      <c r="AH375" s="143">
        <v>0</v>
      </c>
      <c r="AI375" s="143">
        <v>0</v>
      </c>
      <c r="AJ375" s="143">
        <v>0</v>
      </c>
      <c r="AK375" s="143">
        <v>0</v>
      </c>
      <c r="AL375" s="143">
        <v>0</v>
      </c>
      <c r="AM375" s="143">
        <v>0</v>
      </c>
      <c r="AN375" s="143">
        <v>0</v>
      </c>
      <c r="AO375" s="143">
        <v>0</v>
      </c>
      <c r="AP375" s="143">
        <v>0</v>
      </c>
      <c r="AQ375" s="143">
        <v>0</v>
      </c>
      <c r="AR375" s="143">
        <v>0</v>
      </c>
      <c r="AS375" s="143">
        <v>0</v>
      </c>
      <c r="AT375" s="143">
        <v>0</v>
      </c>
      <c r="AU375" s="143">
        <v>0</v>
      </c>
      <c r="AV375" s="143">
        <v>0</v>
      </c>
      <c r="AW375" s="143">
        <v>0</v>
      </c>
      <c r="AX375" s="143">
        <v>0</v>
      </c>
      <c r="AY375" s="143">
        <v>0</v>
      </c>
      <c r="AZ375" s="143">
        <v>0</v>
      </c>
      <c r="BA375" s="143">
        <v>0</v>
      </c>
      <c r="BB375" s="143">
        <v>0</v>
      </c>
      <c r="BC375" s="143">
        <v>0</v>
      </c>
      <c r="BD375" s="143">
        <v>0</v>
      </c>
      <c r="BE375" s="143">
        <v>0</v>
      </c>
      <c r="BF375" s="143">
        <v>0</v>
      </c>
      <c r="BG375" s="143">
        <v>0</v>
      </c>
      <c r="BH375" s="143">
        <v>0</v>
      </c>
      <c r="BI375" s="143">
        <v>0</v>
      </c>
      <c r="BJ375" s="143">
        <v>0</v>
      </c>
      <c r="BK375" s="143">
        <v>0</v>
      </c>
      <c r="BL375" s="143">
        <v>0</v>
      </c>
      <c r="BM375" s="143">
        <v>0</v>
      </c>
      <c r="BN375" s="143">
        <v>0</v>
      </c>
      <c r="BO375" s="143">
        <v>0</v>
      </c>
      <c r="BU375" s="143">
        <v>0</v>
      </c>
      <c r="BV375" s="143">
        <v>0</v>
      </c>
      <c r="BW375" s="143">
        <v>0</v>
      </c>
      <c r="BX375" s="143">
        <v>0</v>
      </c>
      <c r="BZ375" s="143">
        <v>0</v>
      </c>
      <c r="CA375" s="143" t="e">
        <v>#REF!</v>
      </c>
    </row>
    <row r="376" spans="12:79" hidden="1" x14ac:dyDescent="0.3">
      <c r="L376" s="143">
        <v>0</v>
      </c>
      <c r="M376" s="143">
        <v>0</v>
      </c>
      <c r="N376" s="143">
        <v>0</v>
      </c>
      <c r="O376" s="143">
        <v>0</v>
      </c>
      <c r="P376" s="143">
        <v>0</v>
      </c>
      <c r="Q376" s="143">
        <v>0</v>
      </c>
      <c r="R376" s="143">
        <v>0</v>
      </c>
      <c r="S376" s="143">
        <v>0</v>
      </c>
      <c r="T376" s="143">
        <v>0</v>
      </c>
      <c r="U376" s="143">
        <v>0</v>
      </c>
      <c r="V376" s="143">
        <v>0</v>
      </c>
      <c r="W376" s="143">
        <v>0</v>
      </c>
      <c r="X376" s="143">
        <v>0</v>
      </c>
      <c r="Y376" s="143">
        <v>0</v>
      </c>
      <c r="Z376" s="143">
        <v>0</v>
      </c>
      <c r="AA376" s="143">
        <v>0</v>
      </c>
      <c r="AB376" s="143">
        <v>0</v>
      </c>
      <c r="AC376" s="143">
        <v>0</v>
      </c>
      <c r="AD376" s="143">
        <v>0</v>
      </c>
      <c r="AE376" s="143">
        <v>0</v>
      </c>
      <c r="AF376" s="143">
        <v>0</v>
      </c>
      <c r="AG376" s="143">
        <v>0</v>
      </c>
      <c r="AH376" s="143">
        <v>0</v>
      </c>
      <c r="AI376" s="143">
        <v>0</v>
      </c>
      <c r="AJ376" s="143">
        <v>0</v>
      </c>
      <c r="AK376" s="143">
        <v>0</v>
      </c>
      <c r="AL376" s="143">
        <v>0</v>
      </c>
      <c r="AM376" s="143">
        <v>0</v>
      </c>
      <c r="AN376" s="143">
        <v>0</v>
      </c>
      <c r="AO376" s="143">
        <v>0</v>
      </c>
      <c r="AP376" s="143">
        <v>0</v>
      </c>
      <c r="AQ376" s="143">
        <v>0</v>
      </c>
      <c r="AR376" s="143">
        <v>0</v>
      </c>
      <c r="AS376" s="143">
        <v>0</v>
      </c>
      <c r="AT376" s="143">
        <v>0</v>
      </c>
      <c r="AU376" s="143">
        <v>0</v>
      </c>
      <c r="AV376" s="143">
        <v>0</v>
      </c>
      <c r="AW376" s="143">
        <v>0</v>
      </c>
      <c r="AX376" s="143">
        <v>0</v>
      </c>
      <c r="AY376" s="143">
        <v>0</v>
      </c>
      <c r="AZ376" s="143">
        <v>0</v>
      </c>
      <c r="BA376" s="143">
        <v>0</v>
      </c>
      <c r="BB376" s="143">
        <v>0</v>
      </c>
      <c r="BC376" s="143">
        <v>0</v>
      </c>
      <c r="BD376" s="143">
        <v>0</v>
      </c>
      <c r="BE376" s="143">
        <v>0</v>
      </c>
      <c r="BF376" s="143">
        <v>0</v>
      </c>
      <c r="BG376" s="143">
        <v>0</v>
      </c>
      <c r="BH376" s="143">
        <v>0</v>
      </c>
      <c r="BI376" s="143">
        <v>0</v>
      </c>
      <c r="BJ376" s="143">
        <v>0</v>
      </c>
      <c r="BK376" s="143">
        <v>0</v>
      </c>
      <c r="BL376" s="143">
        <v>0</v>
      </c>
      <c r="BM376" s="143">
        <v>0</v>
      </c>
      <c r="BN376" s="143">
        <v>0</v>
      </c>
      <c r="BO376" s="143">
        <v>0</v>
      </c>
      <c r="BU376" s="143">
        <v>0</v>
      </c>
      <c r="BV376" s="143">
        <v>0</v>
      </c>
      <c r="BW376" s="143">
        <v>0</v>
      </c>
      <c r="BX376" s="143">
        <v>0</v>
      </c>
      <c r="BZ376" s="143">
        <v>0</v>
      </c>
      <c r="CA376" s="143" t="e">
        <v>#REF!</v>
      </c>
    </row>
    <row r="377" spans="12:79" hidden="1" x14ac:dyDescent="0.3">
      <c r="L377" s="143">
        <v>0</v>
      </c>
      <c r="M377" s="143">
        <v>0</v>
      </c>
      <c r="N377" s="143">
        <v>0</v>
      </c>
      <c r="O377" s="143">
        <v>0</v>
      </c>
      <c r="P377" s="143">
        <v>0</v>
      </c>
      <c r="Q377" s="143">
        <v>0</v>
      </c>
      <c r="R377" s="143">
        <v>0</v>
      </c>
      <c r="S377" s="143">
        <v>0</v>
      </c>
      <c r="T377" s="143">
        <v>0</v>
      </c>
      <c r="U377" s="143">
        <v>0</v>
      </c>
      <c r="V377" s="143">
        <v>0</v>
      </c>
      <c r="W377" s="143">
        <v>0</v>
      </c>
      <c r="X377" s="143">
        <v>0</v>
      </c>
      <c r="Y377" s="143">
        <v>0</v>
      </c>
      <c r="Z377" s="143">
        <v>0</v>
      </c>
      <c r="AA377" s="143">
        <v>0</v>
      </c>
      <c r="AB377" s="143">
        <v>0</v>
      </c>
      <c r="AC377" s="143">
        <v>0</v>
      </c>
      <c r="AD377" s="143">
        <v>0</v>
      </c>
      <c r="AE377" s="143">
        <v>0</v>
      </c>
      <c r="AF377" s="143">
        <v>0</v>
      </c>
      <c r="AG377" s="143">
        <v>0</v>
      </c>
      <c r="AH377" s="143">
        <v>0</v>
      </c>
      <c r="AI377" s="143">
        <v>0</v>
      </c>
      <c r="AJ377" s="143">
        <v>0</v>
      </c>
      <c r="AK377" s="143">
        <v>0</v>
      </c>
      <c r="AL377" s="143">
        <v>0</v>
      </c>
      <c r="AM377" s="143">
        <v>0</v>
      </c>
      <c r="AN377" s="143">
        <v>0</v>
      </c>
      <c r="AO377" s="143">
        <v>0</v>
      </c>
      <c r="AP377" s="143">
        <v>0</v>
      </c>
      <c r="AQ377" s="143">
        <v>0</v>
      </c>
      <c r="AR377" s="143">
        <v>0</v>
      </c>
      <c r="AS377" s="143">
        <v>0</v>
      </c>
      <c r="AT377" s="143">
        <v>0</v>
      </c>
      <c r="AU377" s="143">
        <v>0</v>
      </c>
      <c r="AV377" s="143">
        <v>0</v>
      </c>
      <c r="AW377" s="143">
        <v>0</v>
      </c>
      <c r="AX377" s="143">
        <v>0</v>
      </c>
      <c r="AY377" s="143">
        <v>0</v>
      </c>
      <c r="AZ377" s="143">
        <v>0</v>
      </c>
      <c r="BA377" s="143">
        <v>0</v>
      </c>
      <c r="BB377" s="143">
        <v>0</v>
      </c>
      <c r="BC377" s="143">
        <v>0</v>
      </c>
      <c r="BD377" s="143">
        <v>0</v>
      </c>
      <c r="BE377" s="143">
        <v>0</v>
      </c>
      <c r="BF377" s="143">
        <v>0</v>
      </c>
      <c r="BG377" s="143">
        <v>0</v>
      </c>
      <c r="BH377" s="143">
        <v>0</v>
      </c>
      <c r="BI377" s="143">
        <v>0</v>
      </c>
      <c r="BJ377" s="143">
        <v>0</v>
      </c>
      <c r="BK377" s="143">
        <v>0</v>
      </c>
      <c r="BL377" s="143">
        <v>0</v>
      </c>
      <c r="BM377" s="143">
        <v>0</v>
      </c>
      <c r="BN377" s="143">
        <v>0</v>
      </c>
      <c r="BO377" s="143">
        <v>0</v>
      </c>
      <c r="BU377" s="143">
        <v>0</v>
      </c>
      <c r="BV377" s="143">
        <v>0</v>
      </c>
      <c r="BW377" s="143">
        <v>0</v>
      </c>
      <c r="BX377" s="143">
        <v>0</v>
      </c>
      <c r="BZ377" s="143">
        <v>0</v>
      </c>
      <c r="CA377" s="143" t="e">
        <v>#REF!</v>
      </c>
    </row>
    <row r="378" spans="12:79" hidden="1" x14ac:dyDescent="0.3">
      <c r="L378" s="143">
        <v>0</v>
      </c>
      <c r="M378" s="143">
        <v>0</v>
      </c>
      <c r="N378" s="143">
        <v>0</v>
      </c>
      <c r="O378" s="143">
        <v>0</v>
      </c>
      <c r="P378" s="143">
        <v>0</v>
      </c>
      <c r="Q378" s="143">
        <v>0</v>
      </c>
      <c r="R378" s="143">
        <v>0</v>
      </c>
      <c r="S378" s="143">
        <v>0</v>
      </c>
      <c r="T378" s="143">
        <v>0</v>
      </c>
      <c r="U378" s="143">
        <v>0</v>
      </c>
      <c r="V378" s="143">
        <v>0</v>
      </c>
      <c r="W378" s="143">
        <v>0</v>
      </c>
      <c r="X378" s="143">
        <v>0</v>
      </c>
      <c r="Y378" s="143">
        <v>0</v>
      </c>
      <c r="Z378" s="143">
        <v>0</v>
      </c>
      <c r="AA378" s="143">
        <v>0</v>
      </c>
      <c r="AB378" s="143">
        <v>0</v>
      </c>
      <c r="AC378" s="143">
        <v>0</v>
      </c>
      <c r="AD378" s="143">
        <v>0</v>
      </c>
      <c r="AE378" s="143">
        <v>0</v>
      </c>
      <c r="AF378" s="143">
        <v>0</v>
      </c>
      <c r="AG378" s="143">
        <v>0</v>
      </c>
      <c r="AH378" s="143">
        <v>0</v>
      </c>
      <c r="AI378" s="143">
        <v>0</v>
      </c>
      <c r="AJ378" s="143">
        <v>0</v>
      </c>
      <c r="AK378" s="143">
        <v>0</v>
      </c>
      <c r="AL378" s="143">
        <v>0</v>
      </c>
      <c r="AM378" s="143">
        <v>0</v>
      </c>
      <c r="AN378" s="143">
        <v>0</v>
      </c>
      <c r="AO378" s="143">
        <v>0</v>
      </c>
      <c r="AP378" s="143">
        <v>0</v>
      </c>
      <c r="AQ378" s="143">
        <v>0</v>
      </c>
      <c r="AR378" s="143">
        <v>0</v>
      </c>
      <c r="AS378" s="143">
        <v>0</v>
      </c>
      <c r="AT378" s="143">
        <v>0</v>
      </c>
      <c r="AU378" s="143">
        <v>0</v>
      </c>
      <c r="AV378" s="143">
        <v>0</v>
      </c>
      <c r="AW378" s="143">
        <v>0</v>
      </c>
      <c r="AX378" s="143">
        <v>0</v>
      </c>
      <c r="AY378" s="143">
        <v>0</v>
      </c>
      <c r="AZ378" s="143">
        <v>0</v>
      </c>
      <c r="BA378" s="143">
        <v>0</v>
      </c>
      <c r="BB378" s="143">
        <v>0</v>
      </c>
      <c r="BC378" s="143">
        <v>0</v>
      </c>
      <c r="BD378" s="143">
        <v>0</v>
      </c>
      <c r="BE378" s="143">
        <v>0</v>
      </c>
      <c r="BF378" s="143">
        <v>0</v>
      </c>
      <c r="BG378" s="143">
        <v>0</v>
      </c>
      <c r="BH378" s="143">
        <v>0</v>
      </c>
      <c r="BI378" s="143">
        <v>0</v>
      </c>
      <c r="BJ378" s="143">
        <v>0</v>
      </c>
      <c r="BK378" s="143">
        <v>0</v>
      </c>
      <c r="BL378" s="143">
        <v>0</v>
      </c>
      <c r="BM378" s="143">
        <v>0</v>
      </c>
      <c r="BN378" s="143">
        <v>0</v>
      </c>
      <c r="BO378" s="143">
        <v>0</v>
      </c>
      <c r="BU378" s="143">
        <v>0</v>
      </c>
      <c r="BV378" s="143">
        <v>0</v>
      </c>
      <c r="BW378" s="143">
        <v>0</v>
      </c>
      <c r="BX378" s="143">
        <v>0</v>
      </c>
      <c r="BZ378" s="143">
        <v>0</v>
      </c>
      <c r="CA378" s="143" t="e">
        <v>#REF!</v>
      </c>
    </row>
    <row r="379" spans="12:79" hidden="1" x14ac:dyDescent="0.3">
      <c r="L379" s="143">
        <v>0</v>
      </c>
      <c r="M379" s="143">
        <v>0</v>
      </c>
      <c r="N379" s="143">
        <v>0</v>
      </c>
      <c r="O379" s="143">
        <v>0</v>
      </c>
      <c r="P379" s="143">
        <v>0</v>
      </c>
      <c r="Q379" s="143">
        <v>0</v>
      </c>
      <c r="R379" s="143">
        <v>0</v>
      </c>
      <c r="S379" s="143">
        <v>0</v>
      </c>
      <c r="T379" s="143">
        <v>0</v>
      </c>
      <c r="U379" s="143">
        <v>0</v>
      </c>
      <c r="V379" s="143">
        <v>0</v>
      </c>
      <c r="W379" s="143">
        <v>0</v>
      </c>
      <c r="X379" s="143">
        <v>0</v>
      </c>
      <c r="Y379" s="143">
        <v>0</v>
      </c>
      <c r="Z379" s="143">
        <v>0</v>
      </c>
      <c r="AA379" s="143">
        <v>0</v>
      </c>
      <c r="AB379" s="143">
        <v>0</v>
      </c>
      <c r="AC379" s="143">
        <v>0</v>
      </c>
      <c r="AD379" s="143">
        <v>0</v>
      </c>
      <c r="AE379" s="143">
        <v>0</v>
      </c>
      <c r="AF379" s="143">
        <v>0</v>
      </c>
      <c r="AG379" s="143">
        <v>0</v>
      </c>
      <c r="AH379" s="143">
        <v>0</v>
      </c>
      <c r="AI379" s="143">
        <v>0</v>
      </c>
      <c r="AJ379" s="143">
        <v>0</v>
      </c>
      <c r="AK379" s="143">
        <v>0</v>
      </c>
      <c r="AL379" s="143">
        <v>0</v>
      </c>
      <c r="AM379" s="143">
        <v>0</v>
      </c>
      <c r="AN379" s="143">
        <v>0</v>
      </c>
      <c r="AO379" s="143">
        <v>0</v>
      </c>
      <c r="AP379" s="143">
        <v>0</v>
      </c>
      <c r="AQ379" s="143">
        <v>0</v>
      </c>
      <c r="AR379" s="143">
        <v>0</v>
      </c>
      <c r="AS379" s="143">
        <v>0</v>
      </c>
      <c r="AT379" s="143">
        <v>0</v>
      </c>
      <c r="AU379" s="143">
        <v>0</v>
      </c>
      <c r="AV379" s="143">
        <v>0</v>
      </c>
      <c r="AW379" s="143">
        <v>0</v>
      </c>
      <c r="AX379" s="143">
        <v>0</v>
      </c>
      <c r="AY379" s="143">
        <v>0</v>
      </c>
      <c r="AZ379" s="143">
        <v>0</v>
      </c>
      <c r="BA379" s="143">
        <v>0</v>
      </c>
      <c r="BB379" s="143">
        <v>0</v>
      </c>
      <c r="BC379" s="143">
        <v>0</v>
      </c>
      <c r="BD379" s="143">
        <v>0</v>
      </c>
      <c r="BE379" s="143">
        <v>0</v>
      </c>
      <c r="BF379" s="143">
        <v>0</v>
      </c>
      <c r="BG379" s="143">
        <v>0</v>
      </c>
      <c r="BH379" s="143">
        <v>0</v>
      </c>
      <c r="BI379" s="143">
        <v>0</v>
      </c>
      <c r="BJ379" s="143">
        <v>0</v>
      </c>
      <c r="BK379" s="143">
        <v>0</v>
      </c>
      <c r="BL379" s="143">
        <v>0</v>
      </c>
      <c r="BM379" s="143">
        <v>0</v>
      </c>
      <c r="BN379" s="143">
        <v>0</v>
      </c>
      <c r="BO379" s="143">
        <v>0</v>
      </c>
      <c r="BU379" s="143">
        <v>0</v>
      </c>
      <c r="BV379" s="143">
        <v>0</v>
      </c>
      <c r="BW379" s="143">
        <v>0</v>
      </c>
      <c r="BX379" s="143">
        <v>0</v>
      </c>
      <c r="BZ379" s="143">
        <v>0</v>
      </c>
      <c r="CA379" s="143" t="e">
        <v>#REF!</v>
      </c>
    </row>
    <row r="380" spans="12:79" hidden="1" x14ac:dyDescent="0.3">
      <c r="L380" s="143">
        <v>0</v>
      </c>
      <c r="M380" s="143">
        <v>0</v>
      </c>
      <c r="N380" s="143">
        <v>0</v>
      </c>
      <c r="O380" s="143">
        <v>0</v>
      </c>
      <c r="P380" s="143">
        <v>0</v>
      </c>
      <c r="Q380" s="143">
        <v>0</v>
      </c>
      <c r="R380" s="143">
        <v>0</v>
      </c>
      <c r="S380" s="143">
        <v>0</v>
      </c>
      <c r="T380" s="143">
        <v>0</v>
      </c>
      <c r="U380" s="143">
        <v>0</v>
      </c>
      <c r="V380" s="143">
        <v>0</v>
      </c>
      <c r="W380" s="143">
        <v>0</v>
      </c>
      <c r="X380" s="143">
        <v>0</v>
      </c>
      <c r="Y380" s="143">
        <v>0</v>
      </c>
      <c r="Z380" s="143">
        <v>0</v>
      </c>
      <c r="AA380" s="143">
        <v>0</v>
      </c>
      <c r="AB380" s="143">
        <v>0</v>
      </c>
      <c r="AC380" s="143">
        <v>0</v>
      </c>
      <c r="AD380" s="143">
        <v>0</v>
      </c>
      <c r="AE380" s="143">
        <v>0</v>
      </c>
      <c r="AF380" s="143">
        <v>0</v>
      </c>
      <c r="AG380" s="143">
        <v>0</v>
      </c>
      <c r="AH380" s="143">
        <v>0</v>
      </c>
      <c r="AI380" s="143">
        <v>0</v>
      </c>
      <c r="AJ380" s="143">
        <v>0</v>
      </c>
      <c r="AK380" s="143">
        <v>0</v>
      </c>
      <c r="AL380" s="143">
        <v>0</v>
      </c>
      <c r="AM380" s="143">
        <v>0</v>
      </c>
      <c r="AN380" s="143">
        <v>0</v>
      </c>
      <c r="AO380" s="143">
        <v>0</v>
      </c>
      <c r="AP380" s="143">
        <v>0</v>
      </c>
      <c r="AQ380" s="143">
        <v>0</v>
      </c>
      <c r="AR380" s="143">
        <v>0</v>
      </c>
      <c r="AS380" s="143">
        <v>0</v>
      </c>
      <c r="AT380" s="143">
        <v>0</v>
      </c>
      <c r="AU380" s="143">
        <v>0</v>
      </c>
      <c r="AV380" s="143">
        <v>0</v>
      </c>
      <c r="AW380" s="143">
        <v>0</v>
      </c>
      <c r="AX380" s="143">
        <v>0</v>
      </c>
      <c r="AY380" s="143">
        <v>0</v>
      </c>
      <c r="AZ380" s="143">
        <v>0</v>
      </c>
      <c r="BA380" s="143">
        <v>0</v>
      </c>
      <c r="BB380" s="143">
        <v>0</v>
      </c>
      <c r="BC380" s="143">
        <v>0</v>
      </c>
      <c r="BD380" s="143">
        <v>0</v>
      </c>
      <c r="BE380" s="143">
        <v>0</v>
      </c>
      <c r="BF380" s="143">
        <v>0</v>
      </c>
      <c r="BG380" s="143">
        <v>0</v>
      </c>
      <c r="BH380" s="143">
        <v>0</v>
      </c>
      <c r="BI380" s="143">
        <v>0</v>
      </c>
      <c r="BJ380" s="143">
        <v>0</v>
      </c>
      <c r="BK380" s="143">
        <v>0</v>
      </c>
      <c r="BL380" s="143">
        <v>0</v>
      </c>
      <c r="BM380" s="143">
        <v>0</v>
      </c>
      <c r="BN380" s="143">
        <v>0</v>
      </c>
      <c r="BO380" s="143">
        <v>0</v>
      </c>
      <c r="BU380" s="143">
        <v>0</v>
      </c>
      <c r="BV380" s="143">
        <v>0</v>
      </c>
      <c r="BW380" s="143">
        <v>0</v>
      </c>
      <c r="BX380" s="143">
        <v>0</v>
      </c>
      <c r="BZ380" s="143">
        <v>0</v>
      </c>
      <c r="CA380" s="143" t="e">
        <v>#REF!</v>
      </c>
    </row>
    <row r="381" spans="12:79" hidden="1" x14ac:dyDescent="0.3">
      <c r="L381" s="143">
        <v>0</v>
      </c>
      <c r="M381" s="143">
        <v>0</v>
      </c>
      <c r="N381" s="143">
        <v>0</v>
      </c>
      <c r="O381" s="143">
        <v>0</v>
      </c>
      <c r="P381" s="143">
        <v>0</v>
      </c>
      <c r="Q381" s="143">
        <v>0</v>
      </c>
      <c r="R381" s="143">
        <v>0</v>
      </c>
      <c r="S381" s="143">
        <v>0</v>
      </c>
      <c r="T381" s="143">
        <v>0</v>
      </c>
      <c r="U381" s="143">
        <v>0</v>
      </c>
      <c r="V381" s="143">
        <v>0</v>
      </c>
      <c r="W381" s="143">
        <v>0</v>
      </c>
      <c r="X381" s="143">
        <v>0</v>
      </c>
      <c r="Y381" s="143">
        <v>0</v>
      </c>
      <c r="Z381" s="143">
        <v>0</v>
      </c>
      <c r="AA381" s="143">
        <v>0</v>
      </c>
      <c r="AB381" s="143">
        <v>0</v>
      </c>
      <c r="AC381" s="143">
        <v>0</v>
      </c>
      <c r="AD381" s="143">
        <v>0</v>
      </c>
      <c r="AE381" s="143">
        <v>0</v>
      </c>
      <c r="AF381" s="143">
        <v>0</v>
      </c>
      <c r="AG381" s="143">
        <v>0</v>
      </c>
      <c r="AH381" s="143">
        <v>0</v>
      </c>
      <c r="AI381" s="143">
        <v>0</v>
      </c>
      <c r="AJ381" s="143">
        <v>0</v>
      </c>
      <c r="AK381" s="143">
        <v>0</v>
      </c>
      <c r="AL381" s="143">
        <v>0</v>
      </c>
      <c r="AM381" s="143">
        <v>0</v>
      </c>
      <c r="AN381" s="143">
        <v>0</v>
      </c>
      <c r="AO381" s="143">
        <v>0</v>
      </c>
      <c r="AP381" s="143">
        <v>0</v>
      </c>
      <c r="AQ381" s="143">
        <v>0</v>
      </c>
      <c r="AR381" s="143">
        <v>0</v>
      </c>
      <c r="AS381" s="143">
        <v>0</v>
      </c>
      <c r="AT381" s="143">
        <v>0</v>
      </c>
      <c r="AU381" s="143">
        <v>0</v>
      </c>
      <c r="AV381" s="143">
        <v>0</v>
      </c>
      <c r="AW381" s="143">
        <v>0</v>
      </c>
      <c r="AX381" s="143">
        <v>0</v>
      </c>
      <c r="AY381" s="143">
        <v>0</v>
      </c>
      <c r="AZ381" s="143">
        <v>0</v>
      </c>
      <c r="BA381" s="143">
        <v>0</v>
      </c>
      <c r="BB381" s="143">
        <v>0</v>
      </c>
      <c r="BC381" s="143">
        <v>0</v>
      </c>
      <c r="BD381" s="143">
        <v>0</v>
      </c>
      <c r="BE381" s="143">
        <v>0</v>
      </c>
      <c r="BF381" s="143">
        <v>0</v>
      </c>
      <c r="BG381" s="143">
        <v>0</v>
      </c>
      <c r="BH381" s="143">
        <v>0</v>
      </c>
      <c r="BI381" s="143">
        <v>0</v>
      </c>
      <c r="BJ381" s="143">
        <v>0</v>
      </c>
      <c r="BK381" s="143">
        <v>0</v>
      </c>
      <c r="BL381" s="143">
        <v>0</v>
      </c>
      <c r="BM381" s="143">
        <v>0</v>
      </c>
      <c r="BN381" s="143">
        <v>0</v>
      </c>
      <c r="BO381" s="143">
        <v>0</v>
      </c>
      <c r="BU381" s="143">
        <v>0</v>
      </c>
      <c r="BV381" s="143">
        <v>0</v>
      </c>
      <c r="BW381" s="143">
        <v>0</v>
      </c>
      <c r="BX381" s="143">
        <v>0</v>
      </c>
      <c r="BZ381" s="143">
        <v>0</v>
      </c>
      <c r="CA381" s="143" t="e">
        <v>#REF!</v>
      </c>
    </row>
    <row r="382" spans="12:79" hidden="1" x14ac:dyDescent="0.3">
      <c r="L382" s="143">
        <v>0</v>
      </c>
      <c r="M382" s="143">
        <v>0</v>
      </c>
      <c r="N382" s="143">
        <v>0</v>
      </c>
      <c r="O382" s="143">
        <v>0</v>
      </c>
      <c r="P382" s="143">
        <v>0</v>
      </c>
      <c r="Q382" s="143">
        <v>0</v>
      </c>
      <c r="R382" s="143">
        <v>0</v>
      </c>
      <c r="S382" s="143">
        <v>0</v>
      </c>
      <c r="T382" s="143">
        <v>0</v>
      </c>
      <c r="U382" s="143">
        <v>0</v>
      </c>
      <c r="V382" s="143">
        <v>0</v>
      </c>
      <c r="W382" s="143">
        <v>0</v>
      </c>
      <c r="X382" s="143">
        <v>0</v>
      </c>
      <c r="Y382" s="143">
        <v>0</v>
      </c>
      <c r="Z382" s="143">
        <v>0</v>
      </c>
      <c r="AA382" s="143">
        <v>0</v>
      </c>
      <c r="AB382" s="143">
        <v>0</v>
      </c>
      <c r="AC382" s="143">
        <v>0</v>
      </c>
      <c r="AD382" s="143">
        <v>0</v>
      </c>
      <c r="AE382" s="143">
        <v>0</v>
      </c>
      <c r="AF382" s="143">
        <v>0</v>
      </c>
      <c r="AG382" s="143">
        <v>0</v>
      </c>
      <c r="AH382" s="143">
        <v>0</v>
      </c>
      <c r="AI382" s="143">
        <v>0</v>
      </c>
      <c r="AJ382" s="143">
        <v>0</v>
      </c>
      <c r="AK382" s="143">
        <v>0</v>
      </c>
      <c r="AL382" s="143">
        <v>0</v>
      </c>
      <c r="AM382" s="143">
        <v>0</v>
      </c>
      <c r="AN382" s="143">
        <v>0</v>
      </c>
      <c r="AO382" s="143">
        <v>0</v>
      </c>
      <c r="AP382" s="143">
        <v>0</v>
      </c>
      <c r="AQ382" s="143">
        <v>0</v>
      </c>
      <c r="AR382" s="143">
        <v>0</v>
      </c>
      <c r="AS382" s="143">
        <v>0</v>
      </c>
      <c r="AT382" s="143">
        <v>0</v>
      </c>
      <c r="AU382" s="143">
        <v>0</v>
      </c>
      <c r="AV382" s="143">
        <v>0</v>
      </c>
      <c r="AW382" s="143">
        <v>0</v>
      </c>
      <c r="AX382" s="143">
        <v>0</v>
      </c>
      <c r="AY382" s="143">
        <v>0</v>
      </c>
      <c r="AZ382" s="143">
        <v>634058</v>
      </c>
      <c r="BA382" s="143">
        <v>0</v>
      </c>
      <c r="BB382" s="143">
        <v>0</v>
      </c>
      <c r="BC382" s="143">
        <v>0</v>
      </c>
      <c r="BD382" s="143">
        <v>0</v>
      </c>
      <c r="BE382" s="143">
        <v>0</v>
      </c>
      <c r="BF382" s="143">
        <v>0</v>
      </c>
      <c r="BG382" s="143">
        <v>0</v>
      </c>
      <c r="BH382" s="143">
        <v>0</v>
      </c>
      <c r="BI382" s="143">
        <v>0</v>
      </c>
      <c r="BJ382" s="143">
        <v>0</v>
      </c>
      <c r="BK382" s="143">
        <v>0</v>
      </c>
      <c r="BL382" s="143">
        <v>0</v>
      </c>
      <c r="BM382" s="143">
        <v>0</v>
      </c>
      <c r="BN382" s="143">
        <v>0</v>
      </c>
      <c r="BO382" s="143">
        <v>0</v>
      </c>
      <c r="BU382" s="143">
        <v>0</v>
      </c>
      <c r="BV382" s="143">
        <v>0</v>
      </c>
      <c r="BW382" s="143">
        <v>0</v>
      </c>
      <c r="BX382" s="143">
        <v>0</v>
      </c>
      <c r="BZ382" s="143">
        <v>0</v>
      </c>
      <c r="CA382" s="143" t="e">
        <v>#REF!</v>
      </c>
    </row>
    <row r="383" spans="12:79" hidden="1" x14ac:dyDescent="0.3">
      <c r="L383" s="143">
        <v>0</v>
      </c>
      <c r="M383" s="143">
        <v>0</v>
      </c>
      <c r="N383" s="143">
        <v>0</v>
      </c>
      <c r="O383" s="143">
        <v>0</v>
      </c>
      <c r="P383" s="143">
        <v>0</v>
      </c>
      <c r="Q383" s="143">
        <v>0</v>
      </c>
      <c r="R383" s="143">
        <v>0</v>
      </c>
      <c r="S383" s="143">
        <v>0</v>
      </c>
      <c r="T383" s="143">
        <v>0</v>
      </c>
      <c r="U383" s="143">
        <v>0</v>
      </c>
      <c r="V383" s="143">
        <v>0</v>
      </c>
      <c r="W383" s="143">
        <v>0</v>
      </c>
      <c r="X383" s="143">
        <v>0</v>
      </c>
      <c r="Y383" s="143">
        <v>0</v>
      </c>
      <c r="Z383" s="143">
        <v>0</v>
      </c>
      <c r="AA383" s="143">
        <v>0</v>
      </c>
      <c r="AB383" s="143">
        <v>0</v>
      </c>
      <c r="AC383" s="143">
        <v>0</v>
      </c>
      <c r="AD383" s="143">
        <v>0</v>
      </c>
      <c r="AE383" s="143">
        <v>0</v>
      </c>
      <c r="AF383" s="143">
        <v>0</v>
      </c>
      <c r="AG383" s="143">
        <v>0</v>
      </c>
      <c r="AH383" s="143">
        <v>0</v>
      </c>
      <c r="AI383" s="143">
        <v>0</v>
      </c>
      <c r="AJ383" s="143">
        <v>0</v>
      </c>
      <c r="AK383" s="143">
        <v>0</v>
      </c>
      <c r="AL383" s="143">
        <v>0</v>
      </c>
      <c r="AM383" s="143">
        <v>0</v>
      </c>
      <c r="AN383" s="143">
        <v>0</v>
      </c>
      <c r="AO383" s="143">
        <v>0</v>
      </c>
      <c r="AP383" s="143">
        <v>0</v>
      </c>
      <c r="AQ383" s="143">
        <v>0</v>
      </c>
      <c r="AR383" s="143">
        <v>0</v>
      </c>
      <c r="AS383" s="143">
        <v>0</v>
      </c>
      <c r="AT383" s="143">
        <v>0</v>
      </c>
      <c r="AU383" s="143">
        <v>0</v>
      </c>
      <c r="AV383" s="143">
        <v>0</v>
      </c>
      <c r="AW383" s="143">
        <v>0</v>
      </c>
      <c r="AX383" s="143">
        <v>0</v>
      </c>
      <c r="AY383" s="143">
        <v>0</v>
      </c>
      <c r="AZ383" s="143">
        <v>556444</v>
      </c>
      <c r="BA383" s="143">
        <v>0</v>
      </c>
      <c r="BB383" s="143">
        <v>0</v>
      </c>
      <c r="BC383" s="143">
        <v>0</v>
      </c>
      <c r="BD383" s="143">
        <v>0</v>
      </c>
      <c r="BE383" s="143">
        <v>0</v>
      </c>
      <c r="BF383" s="143">
        <v>0</v>
      </c>
      <c r="BG383" s="143">
        <v>0</v>
      </c>
      <c r="BH383" s="143">
        <v>0</v>
      </c>
      <c r="BI383" s="143">
        <v>0</v>
      </c>
      <c r="BJ383" s="143">
        <v>0</v>
      </c>
      <c r="BK383" s="143">
        <v>0</v>
      </c>
      <c r="BL383" s="143">
        <v>0</v>
      </c>
      <c r="BM383" s="143">
        <v>0</v>
      </c>
      <c r="BN383" s="143">
        <v>0</v>
      </c>
      <c r="BO383" s="143">
        <v>0</v>
      </c>
      <c r="BU383" s="143">
        <v>0</v>
      </c>
      <c r="BV383" s="143">
        <v>0</v>
      </c>
      <c r="BW383" s="143">
        <v>0</v>
      </c>
      <c r="BX383" s="143">
        <v>0</v>
      </c>
      <c r="BZ383" s="143">
        <v>0</v>
      </c>
      <c r="CA383" s="143" t="e">
        <v>#REF!</v>
      </c>
    </row>
    <row r="384" spans="12:79" hidden="1" x14ac:dyDescent="0.3">
      <c r="L384" s="143">
        <v>0</v>
      </c>
      <c r="M384" s="143">
        <v>0</v>
      </c>
      <c r="N384" s="143">
        <v>0</v>
      </c>
      <c r="O384" s="143">
        <v>0</v>
      </c>
      <c r="P384" s="143">
        <v>0</v>
      </c>
      <c r="Q384" s="143">
        <v>0</v>
      </c>
      <c r="R384" s="143">
        <v>0</v>
      </c>
      <c r="S384" s="143">
        <v>0</v>
      </c>
      <c r="T384" s="143">
        <v>0</v>
      </c>
      <c r="U384" s="143">
        <v>0</v>
      </c>
      <c r="V384" s="143">
        <v>0</v>
      </c>
      <c r="W384" s="143">
        <v>0</v>
      </c>
      <c r="X384" s="143">
        <v>0</v>
      </c>
      <c r="Y384" s="143">
        <v>0</v>
      </c>
      <c r="Z384" s="143">
        <v>0</v>
      </c>
      <c r="AA384" s="143">
        <v>0</v>
      </c>
      <c r="AB384" s="143">
        <v>0</v>
      </c>
      <c r="AC384" s="143">
        <v>0</v>
      </c>
      <c r="AD384" s="143">
        <v>0</v>
      </c>
      <c r="AE384" s="143">
        <v>0</v>
      </c>
      <c r="AF384" s="143">
        <v>0</v>
      </c>
      <c r="AG384" s="143">
        <v>0</v>
      </c>
      <c r="AH384" s="143">
        <v>0</v>
      </c>
      <c r="AI384" s="143">
        <v>0</v>
      </c>
      <c r="AJ384" s="143">
        <v>0</v>
      </c>
      <c r="AK384" s="143">
        <v>0</v>
      </c>
      <c r="AL384" s="143">
        <v>0</v>
      </c>
      <c r="AM384" s="143">
        <v>0</v>
      </c>
      <c r="AN384" s="143">
        <v>0</v>
      </c>
      <c r="AO384" s="143">
        <v>0</v>
      </c>
      <c r="AP384" s="143">
        <v>0</v>
      </c>
      <c r="AQ384" s="143">
        <v>0</v>
      </c>
      <c r="AR384" s="143">
        <v>0</v>
      </c>
      <c r="AS384" s="143">
        <v>0</v>
      </c>
      <c r="AT384" s="143">
        <v>0</v>
      </c>
      <c r="AU384" s="143">
        <v>0</v>
      </c>
      <c r="AV384" s="143">
        <v>0</v>
      </c>
      <c r="AW384" s="143">
        <v>0</v>
      </c>
      <c r="AX384" s="143">
        <v>0</v>
      </c>
      <c r="AY384" s="143">
        <v>0</v>
      </c>
      <c r="AZ384" s="143">
        <v>77614</v>
      </c>
      <c r="BA384" s="143">
        <v>0</v>
      </c>
      <c r="BB384" s="143">
        <v>0</v>
      </c>
      <c r="BC384" s="143">
        <v>0</v>
      </c>
      <c r="BD384" s="143">
        <v>0</v>
      </c>
      <c r="BE384" s="143">
        <v>0</v>
      </c>
      <c r="BF384" s="143">
        <v>0</v>
      </c>
      <c r="BG384" s="143">
        <v>0</v>
      </c>
      <c r="BH384" s="143">
        <v>0</v>
      </c>
      <c r="BI384" s="143">
        <v>0</v>
      </c>
      <c r="BJ384" s="143">
        <v>0</v>
      </c>
      <c r="BK384" s="143">
        <v>0</v>
      </c>
      <c r="BL384" s="143">
        <v>0</v>
      </c>
      <c r="BM384" s="143">
        <v>0</v>
      </c>
      <c r="BN384" s="143">
        <v>0</v>
      </c>
      <c r="BO384" s="143">
        <v>0</v>
      </c>
      <c r="BU384" s="143">
        <v>0</v>
      </c>
      <c r="BV384" s="143">
        <v>0</v>
      </c>
      <c r="BW384" s="143">
        <v>0</v>
      </c>
      <c r="BX384" s="143">
        <v>0</v>
      </c>
      <c r="BZ384" s="143">
        <v>0</v>
      </c>
      <c r="CA384" s="143" t="e">
        <v>#REF!</v>
      </c>
    </row>
    <row r="385" spans="12:79" hidden="1" x14ac:dyDescent="0.3">
      <c r="L385" s="143">
        <v>0</v>
      </c>
      <c r="M385" s="143">
        <v>0</v>
      </c>
      <c r="N385" s="143">
        <v>0</v>
      </c>
      <c r="O385" s="143">
        <v>0</v>
      </c>
      <c r="P385" s="143">
        <v>0</v>
      </c>
      <c r="Q385" s="143">
        <v>0</v>
      </c>
      <c r="R385" s="143">
        <v>0</v>
      </c>
      <c r="S385" s="143">
        <v>0</v>
      </c>
      <c r="T385" s="143">
        <v>0</v>
      </c>
      <c r="U385" s="143">
        <v>0</v>
      </c>
      <c r="V385" s="143">
        <v>0</v>
      </c>
      <c r="W385" s="143">
        <v>0</v>
      </c>
      <c r="X385" s="143">
        <v>0</v>
      </c>
      <c r="Y385" s="143">
        <v>0</v>
      </c>
      <c r="Z385" s="143">
        <v>0</v>
      </c>
      <c r="AA385" s="143">
        <v>0</v>
      </c>
      <c r="AB385" s="143">
        <v>0</v>
      </c>
      <c r="AC385" s="143">
        <v>0</v>
      </c>
      <c r="AD385" s="143">
        <v>0</v>
      </c>
      <c r="AE385" s="143">
        <v>0</v>
      </c>
      <c r="AF385" s="143">
        <v>0</v>
      </c>
      <c r="AG385" s="143">
        <v>0</v>
      </c>
      <c r="AH385" s="143">
        <v>0</v>
      </c>
      <c r="AI385" s="143">
        <v>0</v>
      </c>
      <c r="AJ385" s="143">
        <v>0</v>
      </c>
      <c r="AK385" s="143">
        <v>0</v>
      </c>
      <c r="AL385" s="143">
        <v>0</v>
      </c>
      <c r="AM385" s="143">
        <v>0</v>
      </c>
      <c r="AN385" s="143">
        <v>0</v>
      </c>
      <c r="AO385" s="143">
        <v>0</v>
      </c>
      <c r="AP385" s="143">
        <v>0</v>
      </c>
      <c r="AQ385" s="143">
        <v>0</v>
      </c>
      <c r="AR385" s="143">
        <v>0</v>
      </c>
      <c r="AS385" s="143">
        <v>0</v>
      </c>
      <c r="AT385" s="143">
        <v>0</v>
      </c>
      <c r="AU385" s="143">
        <v>0</v>
      </c>
      <c r="AV385" s="143">
        <v>0</v>
      </c>
      <c r="AW385" s="143">
        <v>0</v>
      </c>
      <c r="AX385" s="143">
        <v>0</v>
      </c>
      <c r="AY385" s="143">
        <v>0</v>
      </c>
      <c r="AZ385" s="143">
        <v>0</v>
      </c>
      <c r="BA385" s="143">
        <v>0</v>
      </c>
      <c r="BB385" s="143">
        <v>0</v>
      </c>
      <c r="BC385" s="143">
        <v>0</v>
      </c>
      <c r="BD385" s="143">
        <v>0</v>
      </c>
      <c r="BE385" s="143">
        <v>0</v>
      </c>
      <c r="BF385" s="143">
        <v>0</v>
      </c>
      <c r="BG385" s="143">
        <v>0</v>
      </c>
      <c r="BH385" s="143">
        <v>0</v>
      </c>
      <c r="BI385" s="143">
        <v>0</v>
      </c>
      <c r="BJ385" s="143">
        <v>0</v>
      </c>
      <c r="BK385" s="143">
        <v>0</v>
      </c>
      <c r="BL385" s="143">
        <v>0</v>
      </c>
      <c r="BM385" s="143">
        <v>0</v>
      </c>
      <c r="BN385" s="143">
        <v>0</v>
      </c>
      <c r="BO385" s="143">
        <v>0</v>
      </c>
      <c r="BU385" s="143">
        <v>0</v>
      </c>
      <c r="BV385" s="143">
        <v>0</v>
      </c>
      <c r="BW385" s="143">
        <v>0</v>
      </c>
      <c r="BX385" s="143">
        <v>0</v>
      </c>
      <c r="BZ385" s="143">
        <v>0</v>
      </c>
      <c r="CA385" s="143" t="e">
        <v>#REF!</v>
      </c>
    </row>
    <row r="386" spans="12:79" hidden="1" x14ac:dyDescent="0.3">
      <c r="L386" s="143">
        <v>0</v>
      </c>
      <c r="M386" s="143">
        <v>0</v>
      </c>
      <c r="N386" s="143">
        <v>0</v>
      </c>
      <c r="O386" s="143">
        <v>0</v>
      </c>
      <c r="P386" s="143">
        <v>0</v>
      </c>
      <c r="Q386" s="143">
        <v>0</v>
      </c>
      <c r="R386" s="143">
        <v>0</v>
      </c>
      <c r="S386" s="143">
        <v>0</v>
      </c>
      <c r="T386" s="143">
        <v>0</v>
      </c>
      <c r="U386" s="143">
        <v>0</v>
      </c>
      <c r="V386" s="143">
        <v>0</v>
      </c>
      <c r="W386" s="143">
        <v>0</v>
      </c>
      <c r="X386" s="143">
        <v>0</v>
      </c>
      <c r="Y386" s="143">
        <v>0</v>
      </c>
      <c r="Z386" s="143">
        <v>0</v>
      </c>
      <c r="AA386" s="143">
        <v>0</v>
      </c>
      <c r="AB386" s="143">
        <v>0</v>
      </c>
      <c r="AC386" s="143">
        <v>0</v>
      </c>
      <c r="AD386" s="143">
        <v>0</v>
      </c>
      <c r="AE386" s="143">
        <v>0</v>
      </c>
      <c r="AF386" s="143">
        <v>0</v>
      </c>
      <c r="AG386" s="143">
        <v>0</v>
      </c>
      <c r="AH386" s="143">
        <v>0</v>
      </c>
      <c r="AI386" s="143">
        <v>0</v>
      </c>
      <c r="AJ386" s="143">
        <v>0</v>
      </c>
      <c r="AK386" s="143">
        <v>0</v>
      </c>
      <c r="AL386" s="143">
        <v>0</v>
      </c>
      <c r="AM386" s="143">
        <v>0</v>
      </c>
      <c r="AN386" s="143">
        <v>0</v>
      </c>
      <c r="AO386" s="143">
        <v>0</v>
      </c>
      <c r="AP386" s="143">
        <v>0</v>
      </c>
      <c r="AQ386" s="143">
        <v>0</v>
      </c>
      <c r="AR386" s="143">
        <v>0</v>
      </c>
      <c r="AS386" s="143">
        <v>0</v>
      </c>
      <c r="AT386" s="143">
        <v>0</v>
      </c>
      <c r="AU386" s="143">
        <v>0</v>
      </c>
      <c r="AV386" s="143">
        <v>0</v>
      </c>
      <c r="AW386" s="143">
        <v>0</v>
      </c>
      <c r="AX386" s="143">
        <v>0</v>
      </c>
      <c r="AY386" s="143">
        <v>0</v>
      </c>
      <c r="AZ386" s="143">
        <v>0</v>
      </c>
      <c r="BA386" s="143">
        <v>0</v>
      </c>
      <c r="BB386" s="143">
        <v>0</v>
      </c>
      <c r="BC386" s="143">
        <v>0</v>
      </c>
      <c r="BD386" s="143">
        <v>0</v>
      </c>
      <c r="BE386" s="143">
        <v>0</v>
      </c>
      <c r="BF386" s="143">
        <v>0</v>
      </c>
      <c r="BG386" s="143">
        <v>0</v>
      </c>
      <c r="BH386" s="143">
        <v>0</v>
      </c>
      <c r="BI386" s="143">
        <v>0</v>
      </c>
      <c r="BJ386" s="143">
        <v>0</v>
      </c>
      <c r="BK386" s="143">
        <v>0</v>
      </c>
      <c r="BL386" s="143">
        <v>0</v>
      </c>
      <c r="BM386" s="143">
        <v>0</v>
      </c>
      <c r="BN386" s="143">
        <v>0</v>
      </c>
      <c r="BO386" s="143">
        <v>0</v>
      </c>
      <c r="BU386" s="143">
        <v>0</v>
      </c>
      <c r="BV386" s="143">
        <v>0</v>
      </c>
      <c r="BW386" s="143">
        <v>0</v>
      </c>
      <c r="BX386" s="143">
        <v>0</v>
      </c>
      <c r="BZ386" s="143">
        <v>0</v>
      </c>
      <c r="CA386" s="143" t="e">
        <v>#REF!</v>
      </c>
    </row>
    <row r="387" spans="12:79" hidden="1" x14ac:dyDescent="0.3">
      <c r="L387" s="143">
        <v>0</v>
      </c>
      <c r="M387" s="143">
        <v>0</v>
      </c>
      <c r="N387" s="143">
        <v>0</v>
      </c>
      <c r="O387" s="143">
        <v>0</v>
      </c>
      <c r="P387" s="143">
        <v>0</v>
      </c>
      <c r="Q387" s="143">
        <v>0</v>
      </c>
      <c r="R387" s="143">
        <v>0</v>
      </c>
      <c r="S387" s="143">
        <v>0</v>
      </c>
      <c r="T387" s="143">
        <v>0</v>
      </c>
      <c r="U387" s="143">
        <v>0</v>
      </c>
      <c r="V387" s="143">
        <v>0</v>
      </c>
      <c r="W387" s="143">
        <v>0</v>
      </c>
      <c r="X387" s="143">
        <v>0</v>
      </c>
      <c r="Y387" s="143">
        <v>0</v>
      </c>
      <c r="Z387" s="143">
        <v>0</v>
      </c>
      <c r="AA387" s="143">
        <v>0</v>
      </c>
      <c r="AB387" s="143">
        <v>0</v>
      </c>
      <c r="AC387" s="143">
        <v>0</v>
      </c>
      <c r="AD387" s="143">
        <v>0</v>
      </c>
      <c r="AE387" s="143">
        <v>0</v>
      </c>
      <c r="AF387" s="143">
        <v>0</v>
      </c>
      <c r="AG387" s="143">
        <v>0</v>
      </c>
      <c r="AH387" s="143">
        <v>0</v>
      </c>
      <c r="AI387" s="143">
        <v>0</v>
      </c>
      <c r="AJ387" s="143">
        <v>0</v>
      </c>
      <c r="AK387" s="143">
        <v>0</v>
      </c>
      <c r="AL387" s="143">
        <v>0</v>
      </c>
      <c r="AM387" s="143">
        <v>0</v>
      </c>
      <c r="AN387" s="143">
        <v>0</v>
      </c>
      <c r="AO387" s="143">
        <v>0</v>
      </c>
      <c r="AP387" s="143">
        <v>0</v>
      </c>
      <c r="AQ387" s="143">
        <v>0</v>
      </c>
      <c r="AR387" s="143">
        <v>0</v>
      </c>
      <c r="AS387" s="143">
        <v>0</v>
      </c>
      <c r="AT387" s="143">
        <v>0</v>
      </c>
      <c r="AU387" s="143">
        <v>0</v>
      </c>
      <c r="AV387" s="143">
        <v>0</v>
      </c>
      <c r="AW387" s="143">
        <v>0</v>
      </c>
      <c r="AX387" s="143">
        <v>0</v>
      </c>
      <c r="AY387" s="143">
        <v>0</v>
      </c>
      <c r="AZ387" s="143">
        <v>0</v>
      </c>
      <c r="BA387" s="143">
        <v>0</v>
      </c>
      <c r="BB387" s="143">
        <v>0</v>
      </c>
      <c r="BC387" s="143">
        <v>0</v>
      </c>
      <c r="BD387" s="143">
        <v>0</v>
      </c>
      <c r="BE387" s="143">
        <v>0</v>
      </c>
      <c r="BF387" s="143">
        <v>0</v>
      </c>
      <c r="BG387" s="143">
        <v>0</v>
      </c>
      <c r="BH387" s="143">
        <v>0</v>
      </c>
      <c r="BI387" s="143">
        <v>0</v>
      </c>
      <c r="BJ387" s="143">
        <v>0</v>
      </c>
      <c r="BK387" s="143">
        <v>0</v>
      </c>
      <c r="BL387" s="143">
        <v>0</v>
      </c>
      <c r="BM387" s="143">
        <v>0</v>
      </c>
      <c r="BN387" s="143">
        <v>0</v>
      </c>
      <c r="BO387" s="143">
        <v>0</v>
      </c>
      <c r="BU387" s="143">
        <v>0</v>
      </c>
      <c r="BV387" s="143">
        <v>0</v>
      </c>
      <c r="BW387" s="143">
        <v>0</v>
      </c>
      <c r="BX387" s="143">
        <v>0</v>
      </c>
      <c r="BZ387" s="143">
        <v>0</v>
      </c>
      <c r="CA387" s="143" t="e">
        <v>#REF!</v>
      </c>
    </row>
    <row r="388" spans="12:79" hidden="1" x14ac:dyDescent="0.3">
      <c r="L388" s="143">
        <v>0</v>
      </c>
      <c r="M388" s="143">
        <v>0</v>
      </c>
      <c r="N388" s="143">
        <v>0</v>
      </c>
      <c r="O388" s="143">
        <v>0</v>
      </c>
      <c r="P388" s="143">
        <v>0</v>
      </c>
      <c r="Q388" s="143">
        <v>0</v>
      </c>
      <c r="R388" s="143">
        <v>0</v>
      </c>
      <c r="S388" s="143">
        <v>0</v>
      </c>
      <c r="T388" s="143">
        <v>0</v>
      </c>
      <c r="U388" s="143">
        <v>0</v>
      </c>
      <c r="V388" s="143">
        <v>0</v>
      </c>
      <c r="W388" s="143">
        <v>0</v>
      </c>
      <c r="X388" s="143">
        <v>0</v>
      </c>
      <c r="Y388" s="143">
        <v>0</v>
      </c>
      <c r="Z388" s="143">
        <v>0</v>
      </c>
      <c r="AA388" s="143">
        <v>0</v>
      </c>
      <c r="AB388" s="143">
        <v>0</v>
      </c>
      <c r="AC388" s="143">
        <v>0</v>
      </c>
      <c r="AD388" s="143">
        <v>0</v>
      </c>
      <c r="AE388" s="143">
        <v>0</v>
      </c>
      <c r="AF388" s="143">
        <v>0</v>
      </c>
      <c r="AG388" s="143">
        <v>0</v>
      </c>
      <c r="AH388" s="143">
        <v>0</v>
      </c>
      <c r="AI388" s="143">
        <v>0</v>
      </c>
      <c r="AJ388" s="143">
        <v>0</v>
      </c>
      <c r="AK388" s="143">
        <v>0</v>
      </c>
      <c r="AL388" s="143">
        <v>0</v>
      </c>
      <c r="AM388" s="143">
        <v>0</v>
      </c>
      <c r="AN388" s="143">
        <v>0</v>
      </c>
      <c r="AO388" s="143">
        <v>0</v>
      </c>
      <c r="AP388" s="143">
        <v>0</v>
      </c>
      <c r="AQ388" s="143">
        <v>0</v>
      </c>
      <c r="AR388" s="143">
        <v>0</v>
      </c>
      <c r="AS388" s="143">
        <v>0</v>
      </c>
      <c r="AT388" s="143">
        <v>0</v>
      </c>
      <c r="AU388" s="143">
        <v>0</v>
      </c>
      <c r="AV388" s="143">
        <v>0</v>
      </c>
      <c r="AW388" s="143">
        <v>0</v>
      </c>
      <c r="AX388" s="143">
        <v>0</v>
      </c>
      <c r="AY388" s="143">
        <v>0</v>
      </c>
      <c r="AZ388" s="143">
        <v>0</v>
      </c>
      <c r="BA388" s="143">
        <v>0</v>
      </c>
      <c r="BB388" s="143">
        <v>0</v>
      </c>
      <c r="BC388" s="143">
        <v>0</v>
      </c>
      <c r="BD388" s="143">
        <v>0</v>
      </c>
      <c r="BE388" s="143">
        <v>0</v>
      </c>
      <c r="BF388" s="143">
        <v>0</v>
      </c>
      <c r="BG388" s="143">
        <v>0</v>
      </c>
      <c r="BH388" s="143">
        <v>0</v>
      </c>
      <c r="BI388" s="143">
        <v>0</v>
      </c>
      <c r="BJ388" s="143">
        <v>0</v>
      </c>
      <c r="BK388" s="143">
        <v>0</v>
      </c>
      <c r="BL388" s="143">
        <v>0</v>
      </c>
      <c r="BM388" s="143">
        <v>0</v>
      </c>
      <c r="BN388" s="143">
        <v>0</v>
      </c>
      <c r="BO388" s="143">
        <v>0</v>
      </c>
      <c r="BU388" s="143">
        <v>0</v>
      </c>
      <c r="BV388" s="143">
        <v>0</v>
      </c>
      <c r="BW388" s="143">
        <v>0</v>
      </c>
      <c r="BX388" s="143">
        <v>0</v>
      </c>
      <c r="BZ388" s="143">
        <v>0</v>
      </c>
      <c r="CA388" s="143" t="e">
        <v>#REF!</v>
      </c>
    </row>
    <row r="389" spans="12:79" hidden="1" x14ac:dyDescent="0.3">
      <c r="L389" s="143">
        <v>0</v>
      </c>
      <c r="M389" s="143">
        <v>0</v>
      </c>
      <c r="N389" s="143">
        <v>0</v>
      </c>
      <c r="O389" s="143">
        <v>0</v>
      </c>
      <c r="P389" s="143">
        <v>0</v>
      </c>
      <c r="Q389" s="143">
        <v>0</v>
      </c>
      <c r="R389" s="143">
        <v>0</v>
      </c>
      <c r="S389" s="143">
        <v>0</v>
      </c>
      <c r="T389" s="143">
        <v>0</v>
      </c>
      <c r="U389" s="143">
        <v>0</v>
      </c>
      <c r="V389" s="143">
        <v>0</v>
      </c>
      <c r="W389" s="143">
        <v>0</v>
      </c>
      <c r="X389" s="143">
        <v>0</v>
      </c>
      <c r="Y389" s="143">
        <v>0</v>
      </c>
      <c r="Z389" s="143">
        <v>0</v>
      </c>
      <c r="AA389" s="143">
        <v>0</v>
      </c>
      <c r="AB389" s="143">
        <v>0</v>
      </c>
      <c r="AC389" s="143">
        <v>0</v>
      </c>
      <c r="AD389" s="143">
        <v>0</v>
      </c>
      <c r="AE389" s="143">
        <v>0</v>
      </c>
      <c r="AF389" s="143">
        <v>0</v>
      </c>
      <c r="AG389" s="143">
        <v>0</v>
      </c>
      <c r="AH389" s="143">
        <v>0</v>
      </c>
      <c r="AI389" s="143">
        <v>0</v>
      </c>
      <c r="AJ389" s="143">
        <v>0</v>
      </c>
      <c r="AK389" s="143">
        <v>0</v>
      </c>
      <c r="AL389" s="143">
        <v>0</v>
      </c>
      <c r="AM389" s="143">
        <v>0</v>
      </c>
      <c r="AN389" s="143">
        <v>0</v>
      </c>
      <c r="AO389" s="143">
        <v>0</v>
      </c>
      <c r="AP389" s="143">
        <v>0</v>
      </c>
      <c r="AQ389" s="143">
        <v>0</v>
      </c>
      <c r="AR389" s="143">
        <v>0</v>
      </c>
      <c r="AS389" s="143">
        <v>0</v>
      </c>
      <c r="AT389" s="143">
        <v>0</v>
      </c>
      <c r="AU389" s="143">
        <v>0</v>
      </c>
      <c r="AV389" s="143">
        <v>0</v>
      </c>
      <c r="AW389" s="143">
        <v>0</v>
      </c>
      <c r="AX389" s="143">
        <v>0</v>
      </c>
      <c r="AY389" s="143">
        <v>0</v>
      </c>
      <c r="AZ389" s="143">
        <v>0</v>
      </c>
      <c r="BA389" s="143">
        <v>0</v>
      </c>
      <c r="BB389" s="143">
        <v>0</v>
      </c>
      <c r="BC389" s="143">
        <v>0</v>
      </c>
      <c r="BD389" s="143">
        <v>0</v>
      </c>
      <c r="BE389" s="143">
        <v>0</v>
      </c>
      <c r="BF389" s="143">
        <v>0</v>
      </c>
      <c r="BG389" s="143">
        <v>0</v>
      </c>
      <c r="BH389" s="143">
        <v>0</v>
      </c>
      <c r="BI389" s="143">
        <v>0</v>
      </c>
      <c r="BJ389" s="143">
        <v>0</v>
      </c>
      <c r="BK389" s="143">
        <v>0</v>
      </c>
      <c r="BL389" s="143">
        <v>0</v>
      </c>
      <c r="BM389" s="143">
        <v>0</v>
      </c>
      <c r="BN389" s="143">
        <v>0</v>
      </c>
      <c r="BO389" s="143">
        <v>0</v>
      </c>
      <c r="BU389" s="143">
        <v>0</v>
      </c>
      <c r="BV389" s="143">
        <v>0</v>
      </c>
      <c r="BW389" s="143">
        <v>0</v>
      </c>
      <c r="BX389" s="143">
        <v>0</v>
      </c>
      <c r="BZ389" s="143">
        <v>0</v>
      </c>
      <c r="CA389" s="143" t="e">
        <v>#REF!</v>
      </c>
    </row>
    <row r="390" spans="12:79" hidden="1" x14ac:dyDescent="0.3">
      <c r="L390" s="143">
        <v>0</v>
      </c>
      <c r="M390" s="143">
        <v>0</v>
      </c>
      <c r="N390" s="143">
        <v>0</v>
      </c>
      <c r="O390" s="143">
        <v>0</v>
      </c>
      <c r="P390" s="143">
        <v>0</v>
      </c>
      <c r="Q390" s="143">
        <v>0</v>
      </c>
      <c r="R390" s="143">
        <v>0</v>
      </c>
      <c r="S390" s="143">
        <v>0</v>
      </c>
      <c r="T390" s="143">
        <v>0</v>
      </c>
      <c r="U390" s="143">
        <v>0</v>
      </c>
      <c r="V390" s="143">
        <v>0</v>
      </c>
      <c r="W390" s="143">
        <v>0</v>
      </c>
      <c r="X390" s="143">
        <v>0</v>
      </c>
      <c r="Y390" s="143">
        <v>0</v>
      </c>
      <c r="Z390" s="143">
        <v>0</v>
      </c>
      <c r="AA390" s="143">
        <v>0</v>
      </c>
      <c r="AB390" s="143">
        <v>0</v>
      </c>
      <c r="AC390" s="143">
        <v>0</v>
      </c>
      <c r="AD390" s="143">
        <v>0</v>
      </c>
      <c r="AE390" s="143">
        <v>0</v>
      </c>
      <c r="AF390" s="143">
        <v>0</v>
      </c>
      <c r="AG390" s="143">
        <v>0</v>
      </c>
      <c r="AH390" s="143">
        <v>0</v>
      </c>
      <c r="AI390" s="143">
        <v>0</v>
      </c>
      <c r="AJ390" s="143">
        <v>0</v>
      </c>
      <c r="AK390" s="143">
        <v>0</v>
      </c>
      <c r="AL390" s="143">
        <v>0</v>
      </c>
      <c r="AM390" s="143">
        <v>0</v>
      </c>
      <c r="AN390" s="143">
        <v>0</v>
      </c>
      <c r="AO390" s="143">
        <v>0</v>
      </c>
      <c r="AP390" s="143">
        <v>0</v>
      </c>
      <c r="AQ390" s="143">
        <v>0</v>
      </c>
      <c r="AR390" s="143">
        <v>0</v>
      </c>
      <c r="AS390" s="143">
        <v>0</v>
      </c>
      <c r="AT390" s="143">
        <v>0</v>
      </c>
      <c r="AU390" s="143">
        <v>0</v>
      </c>
      <c r="AV390" s="143">
        <v>0</v>
      </c>
      <c r="AW390" s="143">
        <v>0</v>
      </c>
      <c r="AX390" s="143">
        <v>0</v>
      </c>
      <c r="AY390" s="143">
        <v>0</v>
      </c>
      <c r="AZ390" s="143">
        <v>0</v>
      </c>
      <c r="BA390" s="143">
        <v>0</v>
      </c>
      <c r="BB390" s="143">
        <v>0</v>
      </c>
      <c r="BC390" s="143">
        <v>0</v>
      </c>
      <c r="BD390" s="143">
        <v>0</v>
      </c>
      <c r="BE390" s="143">
        <v>0</v>
      </c>
      <c r="BF390" s="143">
        <v>0</v>
      </c>
      <c r="BG390" s="143">
        <v>0</v>
      </c>
      <c r="BH390" s="143">
        <v>0</v>
      </c>
      <c r="BI390" s="143">
        <v>0</v>
      </c>
      <c r="BJ390" s="143">
        <v>0</v>
      </c>
      <c r="BK390" s="143">
        <v>0</v>
      </c>
      <c r="BL390" s="143">
        <v>0</v>
      </c>
      <c r="BM390" s="143">
        <v>0</v>
      </c>
      <c r="BN390" s="143">
        <v>0</v>
      </c>
      <c r="BO390" s="143">
        <v>0</v>
      </c>
      <c r="BU390" s="143">
        <v>0</v>
      </c>
      <c r="BV390" s="143">
        <v>0</v>
      </c>
      <c r="BW390" s="143">
        <v>0</v>
      </c>
      <c r="BX390" s="143">
        <v>0</v>
      </c>
      <c r="BZ390" s="143">
        <v>0</v>
      </c>
      <c r="CA390" s="143" t="e">
        <v>#REF!</v>
      </c>
    </row>
    <row r="391" spans="12:79" hidden="1" x14ac:dyDescent="0.3">
      <c r="L391" s="143">
        <v>0</v>
      </c>
      <c r="M391" s="143">
        <v>0</v>
      </c>
      <c r="N391" s="143">
        <v>0</v>
      </c>
      <c r="O391" s="143">
        <v>0</v>
      </c>
      <c r="P391" s="143">
        <v>0</v>
      </c>
      <c r="Q391" s="143">
        <v>0</v>
      </c>
      <c r="R391" s="143">
        <v>0</v>
      </c>
      <c r="S391" s="143">
        <v>0</v>
      </c>
      <c r="T391" s="143">
        <v>0</v>
      </c>
      <c r="U391" s="143">
        <v>0</v>
      </c>
      <c r="V391" s="143">
        <v>0</v>
      </c>
      <c r="W391" s="143">
        <v>0</v>
      </c>
      <c r="X391" s="143">
        <v>0</v>
      </c>
      <c r="Y391" s="143">
        <v>0</v>
      </c>
      <c r="Z391" s="143">
        <v>0</v>
      </c>
      <c r="AA391" s="143">
        <v>0</v>
      </c>
      <c r="AB391" s="143">
        <v>0</v>
      </c>
      <c r="AC391" s="143">
        <v>0</v>
      </c>
      <c r="AD391" s="143">
        <v>0</v>
      </c>
      <c r="AE391" s="143">
        <v>0</v>
      </c>
      <c r="AF391" s="143">
        <v>0</v>
      </c>
      <c r="AG391" s="143">
        <v>0</v>
      </c>
      <c r="AH391" s="143">
        <v>0</v>
      </c>
      <c r="AI391" s="143">
        <v>0</v>
      </c>
      <c r="AJ391" s="143">
        <v>0</v>
      </c>
      <c r="AK391" s="143">
        <v>0</v>
      </c>
      <c r="AL391" s="143">
        <v>0</v>
      </c>
      <c r="AM391" s="143">
        <v>0</v>
      </c>
      <c r="AN391" s="143">
        <v>0</v>
      </c>
      <c r="AO391" s="143">
        <v>0</v>
      </c>
      <c r="AP391" s="143">
        <v>0</v>
      </c>
      <c r="AQ391" s="143">
        <v>0</v>
      </c>
      <c r="AR391" s="143">
        <v>0</v>
      </c>
      <c r="AS391" s="143">
        <v>0</v>
      </c>
      <c r="AT391" s="143">
        <v>0</v>
      </c>
      <c r="AU391" s="143">
        <v>0</v>
      </c>
      <c r="AV391" s="143">
        <v>0</v>
      </c>
      <c r="AW391" s="143">
        <v>0</v>
      </c>
      <c r="AX391" s="143">
        <v>0</v>
      </c>
      <c r="AY391" s="143">
        <v>0</v>
      </c>
      <c r="AZ391" s="143">
        <v>0</v>
      </c>
      <c r="BA391" s="143">
        <v>0</v>
      </c>
      <c r="BB391" s="143">
        <v>0</v>
      </c>
      <c r="BC391" s="143">
        <v>0</v>
      </c>
      <c r="BD391" s="143">
        <v>0</v>
      </c>
      <c r="BE391" s="143">
        <v>0</v>
      </c>
      <c r="BF391" s="143">
        <v>0</v>
      </c>
      <c r="BG391" s="143">
        <v>0</v>
      </c>
      <c r="BH391" s="143">
        <v>0</v>
      </c>
      <c r="BI391" s="143">
        <v>0</v>
      </c>
      <c r="BJ391" s="143">
        <v>0</v>
      </c>
      <c r="BK391" s="143">
        <v>0</v>
      </c>
      <c r="BL391" s="143">
        <v>0</v>
      </c>
      <c r="BM391" s="143">
        <v>0</v>
      </c>
      <c r="BN391" s="143">
        <v>0</v>
      </c>
      <c r="BO391" s="143">
        <v>0</v>
      </c>
      <c r="BU391" s="143">
        <v>0</v>
      </c>
      <c r="BV391" s="143">
        <v>0</v>
      </c>
      <c r="BW391" s="143">
        <v>0</v>
      </c>
      <c r="BX391" s="143">
        <v>0</v>
      </c>
      <c r="BZ391" s="143">
        <v>0</v>
      </c>
      <c r="CA391" s="143" t="e">
        <v>#REF!</v>
      </c>
    </row>
    <row r="392" spans="12:79" hidden="1" x14ac:dyDescent="0.3">
      <c r="L392" s="143">
        <v>0</v>
      </c>
      <c r="M392" s="143">
        <v>0</v>
      </c>
      <c r="N392" s="143">
        <v>0</v>
      </c>
      <c r="O392" s="143">
        <v>0</v>
      </c>
      <c r="P392" s="143">
        <v>0</v>
      </c>
      <c r="Q392" s="143">
        <v>0</v>
      </c>
      <c r="R392" s="143">
        <v>0</v>
      </c>
      <c r="S392" s="143">
        <v>0</v>
      </c>
      <c r="T392" s="143">
        <v>0</v>
      </c>
      <c r="U392" s="143">
        <v>0</v>
      </c>
      <c r="V392" s="143">
        <v>0</v>
      </c>
      <c r="W392" s="143">
        <v>0</v>
      </c>
      <c r="X392" s="143">
        <v>0</v>
      </c>
      <c r="Y392" s="143">
        <v>0</v>
      </c>
      <c r="Z392" s="143">
        <v>0</v>
      </c>
      <c r="AA392" s="143">
        <v>0</v>
      </c>
      <c r="AB392" s="143">
        <v>0</v>
      </c>
      <c r="AC392" s="143">
        <v>0</v>
      </c>
      <c r="AD392" s="143">
        <v>0</v>
      </c>
      <c r="AE392" s="143">
        <v>0</v>
      </c>
      <c r="AF392" s="143">
        <v>0</v>
      </c>
      <c r="AG392" s="143">
        <v>0</v>
      </c>
      <c r="AH392" s="143">
        <v>0</v>
      </c>
      <c r="AI392" s="143">
        <v>0</v>
      </c>
      <c r="AJ392" s="143">
        <v>0</v>
      </c>
      <c r="AK392" s="143">
        <v>0</v>
      </c>
      <c r="AL392" s="143">
        <v>0</v>
      </c>
      <c r="AM392" s="143">
        <v>0</v>
      </c>
      <c r="AN392" s="143">
        <v>0</v>
      </c>
      <c r="AO392" s="143">
        <v>0</v>
      </c>
      <c r="AP392" s="143">
        <v>0</v>
      </c>
      <c r="AQ392" s="143">
        <v>0</v>
      </c>
      <c r="AR392" s="143">
        <v>0</v>
      </c>
      <c r="AS392" s="143">
        <v>0</v>
      </c>
      <c r="AT392" s="143">
        <v>0</v>
      </c>
      <c r="AU392" s="143">
        <v>0</v>
      </c>
      <c r="AV392" s="143">
        <v>0</v>
      </c>
      <c r="AW392" s="143">
        <v>0</v>
      </c>
      <c r="AX392" s="143">
        <v>0</v>
      </c>
      <c r="AY392" s="143">
        <v>0</v>
      </c>
      <c r="AZ392" s="143">
        <v>0</v>
      </c>
      <c r="BA392" s="143">
        <v>0</v>
      </c>
      <c r="BB392" s="143">
        <v>0</v>
      </c>
      <c r="BC392" s="143">
        <v>0</v>
      </c>
      <c r="BD392" s="143">
        <v>0</v>
      </c>
      <c r="BE392" s="143">
        <v>0</v>
      </c>
      <c r="BF392" s="143">
        <v>0</v>
      </c>
      <c r="BG392" s="143">
        <v>0</v>
      </c>
      <c r="BH392" s="143">
        <v>0</v>
      </c>
      <c r="BI392" s="143">
        <v>0</v>
      </c>
      <c r="BJ392" s="143">
        <v>0</v>
      </c>
      <c r="BK392" s="143">
        <v>0</v>
      </c>
      <c r="BL392" s="143">
        <v>0</v>
      </c>
      <c r="BM392" s="143">
        <v>0</v>
      </c>
      <c r="BN392" s="143">
        <v>0</v>
      </c>
      <c r="BO392" s="143">
        <v>0</v>
      </c>
      <c r="BU392" s="143">
        <v>0</v>
      </c>
      <c r="BV392" s="143">
        <v>0</v>
      </c>
      <c r="BW392" s="143">
        <v>0</v>
      </c>
      <c r="BX392" s="143">
        <v>0</v>
      </c>
      <c r="BZ392" s="143">
        <v>0</v>
      </c>
      <c r="CA392" s="143" t="e">
        <v>#REF!</v>
      </c>
    </row>
    <row r="393" spans="12:79" hidden="1" x14ac:dyDescent="0.3">
      <c r="L393" s="143">
        <v>0</v>
      </c>
      <c r="M393" s="143">
        <v>0</v>
      </c>
      <c r="N393" s="143">
        <v>0</v>
      </c>
      <c r="O393" s="143">
        <v>0</v>
      </c>
      <c r="P393" s="143">
        <v>0</v>
      </c>
      <c r="Q393" s="143">
        <v>0</v>
      </c>
      <c r="R393" s="143">
        <v>0</v>
      </c>
      <c r="S393" s="143">
        <v>0</v>
      </c>
      <c r="T393" s="143">
        <v>0</v>
      </c>
      <c r="U393" s="143">
        <v>0</v>
      </c>
      <c r="V393" s="143">
        <v>0</v>
      </c>
      <c r="W393" s="143">
        <v>0</v>
      </c>
      <c r="X393" s="143">
        <v>0</v>
      </c>
      <c r="Y393" s="143">
        <v>0</v>
      </c>
      <c r="Z393" s="143">
        <v>0</v>
      </c>
      <c r="AA393" s="143">
        <v>0</v>
      </c>
      <c r="AB393" s="143">
        <v>0</v>
      </c>
      <c r="AC393" s="143">
        <v>0</v>
      </c>
      <c r="AD393" s="143">
        <v>0</v>
      </c>
      <c r="AE393" s="143">
        <v>0</v>
      </c>
      <c r="AF393" s="143">
        <v>0</v>
      </c>
      <c r="AG393" s="143">
        <v>0</v>
      </c>
      <c r="AH393" s="143">
        <v>0</v>
      </c>
      <c r="AI393" s="143">
        <v>0</v>
      </c>
      <c r="AJ393" s="143">
        <v>0</v>
      </c>
      <c r="AK393" s="143">
        <v>0</v>
      </c>
      <c r="AL393" s="143">
        <v>0</v>
      </c>
      <c r="AM393" s="143">
        <v>0</v>
      </c>
      <c r="AN393" s="143">
        <v>0</v>
      </c>
      <c r="AO393" s="143">
        <v>0</v>
      </c>
      <c r="AP393" s="143">
        <v>0</v>
      </c>
      <c r="AQ393" s="143">
        <v>0</v>
      </c>
      <c r="AR393" s="143">
        <v>0</v>
      </c>
      <c r="AS393" s="143">
        <v>0</v>
      </c>
      <c r="AT393" s="143">
        <v>0</v>
      </c>
      <c r="AU393" s="143">
        <v>0</v>
      </c>
      <c r="AV393" s="143">
        <v>0</v>
      </c>
      <c r="AW393" s="143">
        <v>0</v>
      </c>
      <c r="AX393" s="143">
        <v>0</v>
      </c>
      <c r="AY393" s="143">
        <v>0</v>
      </c>
      <c r="AZ393" s="143">
        <v>0</v>
      </c>
      <c r="BA393" s="143">
        <v>0</v>
      </c>
      <c r="BB393" s="143">
        <v>0</v>
      </c>
      <c r="BC393" s="143">
        <v>0</v>
      </c>
      <c r="BD393" s="143">
        <v>0</v>
      </c>
      <c r="BE393" s="143">
        <v>0</v>
      </c>
      <c r="BF393" s="143">
        <v>0</v>
      </c>
      <c r="BG393" s="143">
        <v>0</v>
      </c>
      <c r="BH393" s="143">
        <v>0</v>
      </c>
      <c r="BI393" s="143">
        <v>0</v>
      </c>
      <c r="BJ393" s="143">
        <v>0</v>
      </c>
      <c r="BK393" s="143">
        <v>0</v>
      </c>
      <c r="BL393" s="143">
        <v>0</v>
      </c>
      <c r="BM393" s="143">
        <v>0</v>
      </c>
      <c r="BN393" s="143">
        <v>0</v>
      </c>
      <c r="BO393" s="143">
        <v>0</v>
      </c>
      <c r="BU393" s="143">
        <v>0</v>
      </c>
      <c r="BV393" s="143">
        <v>0</v>
      </c>
      <c r="BW393" s="143">
        <v>0</v>
      </c>
      <c r="BX393" s="143">
        <v>0</v>
      </c>
      <c r="BZ393" s="143">
        <v>0</v>
      </c>
      <c r="CA393" s="143" t="e">
        <v>#REF!</v>
      </c>
    </row>
    <row r="394" spans="12:79" hidden="1" x14ac:dyDescent="0.3">
      <c r="L394" s="143">
        <v>0</v>
      </c>
      <c r="M394" s="143">
        <v>0</v>
      </c>
      <c r="N394" s="143">
        <v>0</v>
      </c>
      <c r="O394" s="143">
        <v>0</v>
      </c>
      <c r="P394" s="143">
        <v>0</v>
      </c>
      <c r="Q394" s="143">
        <v>0</v>
      </c>
      <c r="R394" s="143">
        <v>0</v>
      </c>
      <c r="S394" s="143">
        <v>0</v>
      </c>
      <c r="T394" s="143">
        <v>0</v>
      </c>
      <c r="U394" s="143">
        <v>0</v>
      </c>
      <c r="V394" s="143">
        <v>0</v>
      </c>
      <c r="W394" s="143">
        <v>0</v>
      </c>
      <c r="X394" s="143">
        <v>0</v>
      </c>
      <c r="Y394" s="143">
        <v>0</v>
      </c>
      <c r="Z394" s="143">
        <v>0</v>
      </c>
      <c r="AA394" s="143">
        <v>0</v>
      </c>
      <c r="AB394" s="143">
        <v>0</v>
      </c>
      <c r="AC394" s="143">
        <v>0</v>
      </c>
      <c r="AD394" s="143">
        <v>0</v>
      </c>
      <c r="AE394" s="143">
        <v>0</v>
      </c>
      <c r="AF394" s="143">
        <v>0</v>
      </c>
      <c r="AG394" s="143">
        <v>0</v>
      </c>
      <c r="AH394" s="143">
        <v>0</v>
      </c>
      <c r="AI394" s="143">
        <v>0</v>
      </c>
      <c r="AJ394" s="143">
        <v>0</v>
      </c>
      <c r="AK394" s="143">
        <v>0</v>
      </c>
      <c r="AL394" s="143">
        <v>0</v>
      </c>
      <c r="AM394" s="143">
        <v>0</v>
      </c>
      <c r="AN394" s="143">
        <v>0</v>
      </c>
      <c r="AO394" s="143">
        <v>0</v>
      </c>
      <c r="AP394" s="143">
        <v>0</v>
      </c>
      <c r="AQ394" s="143">
        <v>0</v>
      </c>
      <c r="AR394" s="143">
        <v>0</v>
      </c>
      <c r="AS394" s="143">
        <v>0</v>
      </c>
      <c r="AT394" s="143">
        <v>0</v>
      </c>
      <c r="AU394" s="143">
        <v>0</v>
      </c>
      <c r="AV394" s="143">
        <v>0</v>
      </c>
      <c r="AW394" s="143">
        <v>0</v>
      </c>
      <c r="AX394" s="143">
        <v>0</v>
      </c>
      <c r="AY394" s="143">
        <v>0</v>
      </c>
      <c r="AZ394" s="143">
        <v>0</v>
      </c>
      <c r="BA394" s="143">
        <v>0</v>
      </c>
      <c r="BB394" s="143">
        <v>0</v>
      </c>
      <c r="BC394" s="143">
        <v>0</v>
      </c>
      <c r="BD394" s="143">
        <v>0</v>
      </c>
      <c r="BE394" s="143">
        <v>0</v>
      </c>
      <c r="BF394" s="143">
        <v>0</v>
      </c>
      <c r="BG394" s="143">
        <v>0</v>
      </c>
      <c r="BH394" s="143">
        <v>0</v>
      </c>
      <c r="BI394" s="143">
        <v>0</v>
      </c>
      <c r="BJ394" s="143">
        <v>0</v>
      </c>
      <c r="BK394" s="143">
        <v>0</v>
      </c>
      <c r="BL394" s="143">
        <v>0</v>
      </c>
      <c r="BM394" s="143">
        <v>0</v>
      </c>
      <c r="BN394" s="143">
        <v>0</v>
      </c>
      <c r="BO394" s="143">
        <v>0</v>
      </c>
      <c r="BU394" s="143">
        <v>0</v>
      </c>
      <c r="BV394" s="143">
        <v>0</v>
      </c>
      <c r="BW394" s="143">
        <v>0</v>
      </c>
      <c r="BX394" s="143">
        <v>0</v>
      </c>
      <c r="BZ394" s="143">
        <v>0</v>
      </c>
      <c r="CA394" s="143" t="e">
        <v>#REF!</v>
      </c>
    </row>
    <row r="395" spans="12:79" hidden="1" x14ac:dyDescent="0.3">
      <c r="L395" s="143">
        <v>0</v>
      </c>
      <c r="M395" s="143">
        <v>0</v>
      </c>
      <c r="N395" s="143">
        <v>0</v>
      </c>
      <c r="O395" s="143">
        <v>0</v>
      </c>
      <c r="P395" s="143">
        <v>0</v>
      </c>
      <c r="Q395" s="143">
        <v>0</v>
      </c>
      <c r="R395" s="143">
        <v>0</v>
      </c>
      <c r="S395" s="143">
        <v>0</v>
      </c>
      <c r="T395" s="143">
        <v>0</v>
      </c>
      <c r="U395" s="143">
        <v>0</v>
      </c>
      <c r="V395" s="143">
        <v>0</v>
      </c>
      <c r="W395" s="143">
        <v>0</v>
      </c>
      <c r="X395" s="143">
        <v>0</v>
      </c>
      <c r="Y395" s="143">
        <v>0</v>
      </c>
      <c r="Z395" s="143">
        <v>0</v>
      </c>
      <c r="AA395" s="143">
        <v>0</v>
      </c>
      <c r="AB395" s="143">
        <v>0</v>
      </c>
      <c r="AC395" s="143">
        <v>0</v>
      </c>
      <c r="AD395" s="143">
        <v>0</v>
      </c>
      <c r="AE395" s="143">
        <v>0</v>
      </c>
      <c r="AF395" s="143">
        <v>0</v>
      </c>
      <c r="AG395" s="143">
        <v>0</v>
      </c>
      <c r="AH395" s="143">
        <v>0</v>
      </c>
      <c r="AI395" s="143">
        <v>0</v>
      </c>
      <c r="AJ395" s="143">
        <v>0</v>
      </c>
      <c r="AK395" s="143">
        <v>0</v>
      </c>
      <c r="AL395" s="143">
        <v>0</v>
      </c>
      <c r="AM395" s="143">
        <v>0</v>
      </c>
      <c r="AN395" s="143">
        <v>0</v>
      </c>
      <c r="AO395" s="143">
        <v>0</v>
      </c>
      <c r="AP395" s="143">
        <v>0</v>
      </c>
      <c r="AQ395" s="143">
        <v>0</v>
      </c>
      <c r="AR395" s="143">
        <v>0</v>
      </c>
      <c r="AS395" s="143">
        <v>0</v>
      </c>
      <c r="AT395" s="143">
        <v>0</v>
      </c>
      <c r="AU395" s="143">
        <v>0</v>
      </c>
      <c r="AV395" s="143">
        <v>0</v>
      </c>
      <c r="AW395" s="143">
        <v>0</v>
      </c>
      <c r="AX395" s="143">
        <v>0</v>
      </c>
      <c r="AY395" s="143">
        <v>0</v>
      </c>
      <c r="AZ395" s="143">
        <v>0</v>
      </c>
      <c r="BA395" s="143">
        <v>0</v>
      </c>
      <c r="BB395" s="143">
        <v>0</v>
      </c>
      <c r="BC395" s="143">
        <v>0</v>
      </c>
      <c r="BD395" s="143">
        <v>0</v>
      </c>
      <c r="BE395" s="143">
        <v>0</v>
      </c>
      <c r="BF395" s="143">
        <v>0</v>
      </c>
      <c r="BG395" s="143">
        <v>0</v>
      </c>
      <c r="BH395" s="143">
        <v>0</v>
      </c>
      <c r="BI395" s="143">
        <v>0</v>
      </c>
      <c r="BJ395" s="143">
        <v>0</v>
      </c>
      <c r="BK395" s="143">
        <v>0</v>
      </c>
      <c r="BL395" s="143">
        <v>0</v>
      </c>
      <c r="BM395" s="143">
        <v>0</v>
      </c>
      <c r="BN395" s="143">
        <v>0</v>
      </c>
      <c r="BO395" s="143">
        <v>0</v>
      </c>
      <c r="BU395" s="143">
        <v>0</v>
      </c>
      <c r="BV395" s="143">
        <v>0</v>
      </c>
      <c r="BW395" s="143">
        <v>0</v>
      </c>
      <c r="BX395" s="143">
        <v>0</v>
      </c>
      <c r="BZ395" s="143">
        <v>0</v>
      </c>
      <c r="CA395" s="143" t="e">
        <v>#REF!</v>
      </c>
    </row>
    <row r="396" spans="12:79" hidden="1" x14ac:dyDescent="0.3">
      <c r="L396" s="143">
        <v>0</v>
      </c>
      <c r="M396" s="143">
        <v>0</v>
      </c>
      <c r="N396" s="143">
        <v>0</v>
      </c>
      <c r="O396" s="143">
        <v>0</v>
      </c>
      <c r="P396" s="143">
        <v>0</v>
      </c>
      <c r="Q396" s="143">
        <v>0</v>
      </c>
      <c r="R396" s="143">
        <v>0</v>
      </c>
      <c r="S396" s="143">
        <v>0</v>
      </c>
      <c r="T396" s="143">
        <v>0</v>
      </c>
      <c r="U396" s="143">
        <v>0</v>
      </c>
      <c r="V396" s="143">
        <v>0</v>
      </c>
      <c r="W396" s="143">
        <v>0</v>
      </c>
      <c r="X396" s="143">
        <v>0</v>
      </c>
      <c r="Y396" s="143">
        <v>0</v>
      </c>
      <c r="Z396" s="143">
        <v>0</v>
      </c>
      <c r="AA396" s="143">
        <v>0</v>
      </c>
      <c r="AB396" s="143">
        <v>0</v>
      </c>
      <c r="AC396" s="143">
        <v>0</v>
      </c>
      <c r="AD396" s="143">
        <v>0</v>
      </c>
      <c r="AE396" s="143">
        <v>0</v>
      </c>
      <c r="AF396" s="143">
        <v>0</v>
      </c>
      <c r="AG396" s="143">
        <v>0</v>
      </c>
      <c r="AH396" s="143">
        <v>0</v>
      </c>
      <c r="AI396" s="143">
        <v>0</v>
      </c>
      <c r="AJ396" s="143">
        <v>0</v>
      </c>
      <c r="AK396" s="143">
        <v>0</v>
      </c>
      <c r="AL396" s="143">
        <v>0</v>
      </c>
      <c r="AM396" s="143">
        <v>0</v>
      </c>
      <c r="AN396" s="143">
        <v>0</v>
      </c>
      <c r="AO396" s="143">
        <v>0</v>
      </c>
      <c r="AP396" s="143">
        <v>0</v>
      </c>
      <c r="AQ396" s="143">
        <v>0</v>
      </c>
      <c r="AR396" s="143">
        <v>0</v>
      </c>
      <c r="AS396" s="143">
        <v>0</v>
      </c>
      <c r="AT396" s="143">
        <v>0</v>
      </c>
      <c r="AU396" s="143">
        <v>0</v>
      </c>
      <c r="AV396" s="143">
        <v>0</v>
      </c>
      <c r="AW396" s="143">
        <v>0</v>
      </c>
      <c r="AX396" s="143">
        <v>0</v>
      </c>
      <c r="AY396" s="143">
        <v>0</v>
      </c>
      <c r="AZ396" s="143">
        <v>0</v>
      </c>
      <c r="BA396" s="143">
        <v>0</v>
      </c>
      <c r="BB396" s="143">
        <v>0</v>
      </c>
      <c r="BC396" s="143">
        <v>0</v>
      </c>
      <c r="BD396" s="143">
        <v>0</v>
      </c>
      <c r="BE396" s="143">
        <v>0</v>
      </c>
      <c r="BF396" s="143">
        <v>0</v>
      </c>
      <c r="BG396" s="143">
        <v>0</v>
      </c>
      <c r="BH396" s="143">
        <v>0</v>
      </c>
      <c r="BI396" s="143">
        <v>0</v>
      </c>
      <c r="BJ396" s="143">
        <v>0</v>
      </c>
      <c r="BK396" s="143">
        <v>0</v>
      </c>
      <c r="BL396" s="143">
        <v>0</v>
      </c>
      <c r="BM396" s="143">
        <v>0</v>
      </c>
      <c r="BN396" s="143">
        <v>0</v>
      </c>
      <c r="BO396" s="143">
        <v>0</v>
      </c>
      <c r="BU396" s="143">
        <v>0</v>
      </c>
      <c r="BV396" s="143">
        <v>0</v>
      </c>
      <c r="BW396" s="143">
        <v>0</v>
      </c>
      <c r="BX396" s="143">
        <v>0</v>
      </c>
      <c r="BZ396" s="143">
        <v>0</v>
      </c>
      <c r="CA396" s="143" t="e">
        <v>#REF!</v>
      </c>
    </row>
    <row r="397" spans="12:79" hidden="1" x14ac:dyDescent="0.3">
      <c r="L397" s="143">
        <v>0</v>
      </c>
      <c r="M397" s="143">
        <v>0</v>
      </c>
      <c r="N397" s="143">
        <v>0</v>
      </c>
      <c r="O397" s="143">
        <v>0</v>
      </c>
      <c r="P397" s="143">
        <v>0</v>
      </c>
      <c r="Q397" s="143">
        <v>0</v>
      </c>
      <c r="R397" s="143">
        <v>0</v>
      </c>
      <c r="S397" s="143">
        <v>0</v>
      </c>
      <c r="T397" s="143">
        <v>0</v>
      </c>
      <c r="U397" s="143">
        <v>0</v>
      </c>
      <c r="V397" s="143">
        <v>0</v>
      </c>
      <c r="W397" s="143">
        <v>0</v>
      </c>
      <c r="X397" s="143">
        <v>0</v>
      </c>
      <c r="Y397" s="143">
        <v>0</v>
      </c>
      <c r="Z397" s="143">
        <v>0</v>
      </c>
      <c r="AA397" s="143">
        <v>0</v>
      </c>
      <c r="AB397" s="143">
        <v>0</v>
      </c>
      <c r="AC397" s="143">
        <v>0</v>
      </c>
      <c r="AD397" s="143">
        <v>0</v>
      </c>
      <c r="AE397" s="143">
        <v>0</v>
      </c>
      <c r="AF397" s="143">
        <v>0</v>
      </c>
      <c r="AG397" s="143">
        <v>0</v>
      </c>
      <c r="AH397" s="143">
        <v>0</v>
      </c>
      <c r="AI397" s="143">
        <v>0</v>
      </c>
      <c r="AJ397" s="143">
        <v>0</v>
      </c>
      <c r="AK397" s="143">
        <v>0</v>
      </c>
      <c r="AL397" s="143">
        <v>0</v>
      </c>
      <c r="AM397" s="143">
        <v>0</v>
      </c>
      <c r="AN397" s="143">
        <v>0</v>
      </c>
      <c r="AO397" s="143">
        <v>0</v>
      </c>
      <c r="AP397" s="143">
        <v>0</v>
      </c>
      <c r="AQ397" s="143">
        <v>0</v>
      </c>
      <c r="AR397" s="143">
        <v>0</v>
      </c>
      <c r="AS397" s="143">
        <v>0</v>
      </c>
      <c r="AT397" s="143">
        <v>0</v>
      </c>
      <c r="AU397" s="143">
        <v>0</v>
      </c>
      <c r="AV397" s="143">
        <v>0</v>
      </c>
      <c r="AW397" s="143">
        <v>0</v>
      </c>
      <c r="AX397" s="143">
        <v>0</v>
      </c>
      <c r="AY397" s="143">
        <v>0</v>
      </c>
      <c r="AZ397" s="143">
        <v>0</v>
      </c>
      <c r="BA397" s="143">
        <v>0</v>
      </c>
      <c r="BB397" s="143">
        <v>0</v>
      </c>
      <c r="BC397" s="143">
        <v>0</v>
      </c>
      <c r="BD397" s="143">
        <v>0</v>
      </c>
      <c r="BE397" s="143">
        <v>0</v>
      </c>
      <c r="BF397" s="143">
        <v>0</v>
      </c>
      <c r="BG397" s="143">
        <v>0</v>
      </c>
      <c r="BH397" s="143">
        <v>0</v>
      </c>
      <c r="BI397" s="143">
        <v>0</v>
      </c>
      <c r="BJ397" s="143">
        <v>0</v>
      </c>
      <c r="BK397" s="143">
        <v>0</v>
      </c>
      <c r="BL397" s="143">
        <v>0</v>
      </c>
      <c r="BM397" s="143">
        <v>0</v>
      </c>
      <c r="BN397" s="143">
        <v>0</v>
      </c>
      <c r="BO397" s="143">
        <v>0</v>
      </c>
      <c r="BU397" s="143">
        <v>0</v>
      </c>
      <c r="BV397" s="143">
        <v>0</v>
      </c>
      <c r="BW397" s="143">
        <v>0</v>
      </c>
      <c r="BX397" s="143">
        <v>0</v>
      </c>
      <c r="BZ397" s="143">
        <v>0</v>
      </c>
      <c r="CA397" s="143" t="e">
        <v>#REF!</v>
      </c>
    </row>
    <row r="398" spans="12:79" hidden="1" x14ac:dyDescent="0.3">
      <c r="L398" s="143">
        <v>0</v>
      </c>
      <c r="M398" s="143">
        <v>0</v>
      </c>
      <c r="N398" s="143">
        <v>0</v>
      </c>
      <c r="O398" s="143">
        <v>0</v>
      </c>
      <c r="P398" s="143">
        <v>0</v>
      </c>
      <c r="Q398" s="143">
        <v>0</v>
      </c>
      <c r="R398" s="143">
        <v>0</v>
      </c>
      <c r="S398" s="143">
        <v>0</v>
      </c>
      <c r="T398" s="143">
        <v>0</v>
      </c>
      <c r="U398" s="143">
        <v>0</v>
      </c>
      <c r="V398" s="143">
        <v>0</v>
      </c>
      <c r="W398" s="143">
        <v>0</v>
      </c>
      <c r="X398" s="143">
        <v>0</v>
      </c>
      <c r="Y398" s="143">
        <v>0</v>
      </c>
      <c r="Z398" s="143">
        <v>0</v>
      </c>
      <c r="AA398" s="143">
        <v>0</v>
      </c>
      <c r="AB398" s="143">
        <v>0</v>
      </c>
      <c r="AC398" s="143">
        <v>0</v>
      </c>
      <c r="AD398" s="143">
        <v>0</v>
      </c>
      <c r="AE398" s="143">
        <v>0</v>
      </c>
      <c r="AF398" s="143">
        <v>0</v>
      </c>
      <c r="AG398" s="143">
        <v>0</v>
      </c>
      <c r="AH398" s="143">
        <v>0</v>
      </c>
      <c r="AI398" s="143">
        <v>0</v>
      </c>
      <c r="AJ398" s="143">
        <v>0</v>
      </c>
      <c r="AK398" s="143">
        <v>0</v>
      </c>
      <c r="AL398" s="143">
        <v>0</v>
      </c>
      <c r="AM398" s="143">
        <v>0</v>
      </c>
      <c r="AN398" s="143">
        <v>0</v>
      </c>
      <c r="AO398" s="143">
        <v>0</v>
      </c>
      <c r="AP398" s="143">
        <v>0</v>
      </c>
      <c r="AQ398" s="143">
        <v>0</v>
      </c>
      <c r="AR398" s="143">
        <v>0</v>
      </c>
      <c r="AS398" s="143">
        <v>0</v>
      </c>
      <c r="AT398" s="143">
        <v>0</v>
      </c>
      <c r="AU398" s="143">
        <v>0</v>
      </c>
      <c r="AV398" s="143">
        <v>0</v>
      </c>
      <c r="AW398" s="143">
        <v>0</v>
      </c>
      <c r="AX398" s="143">
        <v>0</v>
      </c>
      <c r="AY398" s="143">
        <v>0</v>
      </c>
      <c r="AZ398" s="143">
        <v>0</v>
      </c>
      <c r="BA398" s="143">
        <v>0</v>
      </c>
      <c r="BB398" s="143">
        <v>0</v>
      </c>
      <c r="BC398" s="143">
        <v>0</v>
      </c>
      <c r="BD398" s="143">
        <v>0</v>
      </c>
      <c r="BE398" s="143">
        <v>0</v>
      </c>
      <c r="BF398" s="143">
        <v>0</v>
      </c>
      <c r="BG398" s="143">
        <v>0</v>
      </c>
      <c r="BH398" s="143">
        <v>0</v>
      </c>
      <c r="BI398" s="143">
        <v>0</v>
      </c>
      <c r="BJ398" s="143">
        <v>0</v>
      </c>
      <c r="BK398" s="143">
        <v>0</v>
      </c>
      <c r="BL398" s="143">
        <v>0</v>
      </c>
      <c r="BM398" s="143">
        <v>0</v>
      </c>
      <c r="BN398" s="143">
        <v>0</v>
      </c>
      <c r="BO398" s="143">
        <v>0</v>
      </c>
      <c r="BU398" s="143">
        <v>0</v>
      </c>
      <c r="BV398" s="143">
        <v>0</v>
      </c>
      <c r="BW398" s="143">
        <v>0</v>
      </c>
      <c r="BX398" s="143">
        <v>0</v>
      </c>
      <c r="BZ398" s="143">
        <v>0</v>
      </c>
      <c r="CA398" s="143" t="e">
        <v>#REF!</v>
      </c>
    </row>
    <row r="399" spans="12:79" hidden="1" x14ac:dyDescent="0.3">
      <c r="L399" s="143">
        <v>0</v>
      </c>
      <c r="M399" s="143">
        <v>0</v>
      </c>
      <c r="N399" s="143">
        <v>0</v>
      </c>
      <c r="O399" s="143">
        <v>0</v>
      </c>
      <c r="P399" s="143">
        <v>0</v>
      </c>
      <c r="Q399" s="143">
        <v>0</v>
      </c>
      <c r="R399" s="143">
        <v>0</v>
      </c>
      <c r="S399" s="143">
        <v>0</v>
      </c>
      <c r="T399" s="143">
        <v>0</v>
      </c>
      <c r="U399" s="143">
        <v>0</v>
      </c>
      <c r="V399" s="143">
        <v>0</v>
      </c>
      <c r="W399" s="143">
        <v>0</v>
      </c>
      <c r="X399" s="143">
        <v>0</v>
      </c>
      <c r="Y399" s="143">
        <v>0</v>
      </c>
      <c r="Z399" s="143">
        <v>0</v>
      </c>
      <c r="AA399" s="143">
        <v>0</v>
      </c>
      <c r="AB399" s="143">
        <v>0</v>
      </c>
      <c r="AC399" s="143">
        <v>0</v>
      </c>
      <c r="AD399" s="143">
        <v>0</v>
      </c>
      <c r="AE399" s="143">
        <v>0</v>
      </c>
      <c r="AF399" s="143">
        <v>0</v>
      </c>
      <c r="AG399" s="143">
        <v>0</v>
      </c>
      <c r="AH399" s="143">
        <v>0</v>
      </c>
      <c r="AI399" s="143">
        <v>0</v>
      </c>
      <c r="AJ399" s="143">
        <v>0</v>
      </c>
      <c r="AK399" s="143">
        <v>0</v>
      </c>
      <c r="AL399" s="143">
        <v>0</v>
      </c>
      <c r="AM399" s="143">
        <v>0</v>
      </c>
      <c r="AN399" s="143">
        <v>0</v>
      </c>
      <c r="AO399" s="143">
        <v>0</v>
      </c>
      <c r="AP399" s="143">
        <v>0</v>
      </c>
      <c r="AQ399" s="143">
        <v>0</v>
      </c>
      <c r="AR399" s="143">
        <v>0</v>
      </c>
      <c r="AS399" s="143">
        <v>0</v>
      </c>
      <c r="AT399" s="143">
        <v>0</v>
      </c>
      <c r="AU399" s="143">
        <v>0</v>
      </c>
      <c r="AV399" s="143">
        <v>0</v>
      </c>
      <c r="AW399" s="143">
        <v>0</v>
      </c>
      <c r="AX399" s="143">
        <v>0</v>
      </c>
      <c r="AY399" s="143">
        <v>0</v>
      </c>
      <c r="AZ399" s="143">
        <v>0</v>
      </c>
      <c r="BA399" s="143">
        <v>0</v>
      </c>
      <c r="BB399" s="143">
        <v>0</v>
      </c>
      <c r="BC399" s="143">
        <v>0</v>
      </c>
      <c r="BD399" s="143">
        <v>0</v>
      </c>
      <c r="BE399" s="143">
        <v>0</v>
      </c>
      <c r="BF399" s="143">
        <v>0</v>
      </c>
      <c r="BG399" s="143">
        <v>0</v>
      </c>
      <c r="BH399" s="143">
        <v>0</v>
      </c>
      <c r="BI399" s="143">
        <v>0</v>
      </c>
      <c r="BJ399" s="143">
        <v>0</v>
      </c>
      <c r="BK399" s="143">
        <v>0</v>
      </c>
      <c r="BL399" s="143">
        <v>0</v>
      </c>
      <c r="BM399" s="143">
        <v>0</v>
      </c>
      <c r="BN399" s="143">
        <v>0</v>
      </c>
      <c r="BO399" s="143">
        <v>0</v>
      </c>
      <c r="BU399" s="143">
        <v>0</v>
      </c>
      <c r="BV399" s="143">
        <v>0</v>
      </c>
      <c r="BW399" s="143">
        <v>0</v>
      </c>
      <c r="BX399" s="143">
        <v>0</v>
      </c>
      <c r="BZ399" s="143">
        <v>0</v>
      </c>
      <c r="CA399" s="143" t="e">
        <v>#REF!</v>
      </c>
    </row>
    <row r="400" spans="12:79" hidden="1" x14ac:dyDescent="0.3">
      <c r="L400" s="143">
        <v>0</v>
      </c>
      <c r="M400" s="143">
        <v>0</v>
      </c>
      <c r="N400" s="143">
        <v>0</v>
      </c>
      <c r="O400" s="143">
        <v>0</v>
      </c>
      <c r="P400" s="143">
        <v>0</v>
      </c>
      <c r="Q400" s="143">
        <v>0</v>
      </c>
      <c r="R400" s="143">
        <v>0</v>
      </c>
      <c r="S400" s="143">
        <v>0</v>
      </c>
      <c r="T400" s="143">
        <v>0</v>
      </c>
      <c r="U400" s="143">
        <v>0</v>
      </c>
      <c r="V400" s="143">
        <v>0</v>
      </c>
      <c r="W400" s="143">
        <v>0</v>
      </c>
      <c r="X400" s="143">
        <v>0</v>
      </c>
      <c r="Y400" s="143">
        <v>0</v>
      </c>
      <c r="Z400" s="143">
        <v>0</v>
      </c>
      <c r="AA400" s="143">
        <v>0</v>
      </c>
      <c r="AB400" s="143">
        <v>0</v>
      </c>
      <c r="AC400" s="143">
        <v>0</v>
      </c>
      <c r="AD400" s="143">
        <v>0</v>
      </c>
      <c r="AE400" s="143">
        <v>0</v>
      </c>
      <c r="AF400" s="143">
        <v>0</v>
      </c>
      <c r="AG400" s="143">
        <v>0</v>
      </c>
      <c r="AH400" s="143">
        <v>0</v>
      </c>
      <c r="AI400" s="143">
        <v>0</v>
      </c>
      <c r="AJ400" s="143">
        <v>0</v>
      </c>
      <c r="AK400" s="143">
        <v>0</v>
      </c>
      <c r="AL400" s="143">
        <v>0</v>
      </c>
      <c r="AM400" s="143">
        <v>0</v>
      </c>
      <c r="AN400" s="143">
        <v>0</v>
      </c>
      <c r="AO400" s="143">
        <v>0</v>
      </c>
      <c r="AP400" s="143">
        <v>0</v>
      </c>
      <c r="AQ400" s="143">
        <v>0</v>
      </c>
      <c r="AR400" s="143">
        <v>0</v>
      </c>
      <c r="AS400" s="143">
        <v>0</v>
      </c>
      <c r="AT400" s="143">
        <v>0</v>
      </c>
      <c r="AU400" s="143">
        <v>0</v>
      </c>
      <c r="AV400" s="143">
        <v>0</v>
      </c>
      <c r="AW400" s="143">
        <v>0</v>
      </c>
      <c r="AX400" s="143">
        <v>0</v>
      </c>
      <c r="AY400" s="143">
        <v>0</v>
      </c>
      <c r="AZ400" s="143">
        <v>0</v>
      </c>
      <c r="BA400" s="143">
        <v>0</v>
      </c>
      <c r="BB400" s="143">
        <v>0</v>
      </c>
      <c r="BC400" s="143">
        <v>0</v>
      </c>
      <c r="BD400" s="143">
        <v>0</v>
      </c>
      <c r="BE400" s="143">
        <v>0</v>
      </c>
      <c r="BF400" s="143">
        <v>0</v>
      </c>
      <c r="BG400" s="143">
        <v>0</v>
      </c>
      <c r="BH400" s="143">
        <v>0</v>
      </c>
      <c r="BI400" s="143">
        <v>0</v>
      </c>
      <c r="BJ400" s="143">
        <v>0</v>
      </c>
      <c r="BK400" s="143">
        <v>0</v>
      </c>
      <c r="BL400" s="143">
        <v>0</v>
      </c>
      <c r="BM400" s="143">
        <v>0</v>
      </c>
      <c r="BN400" s="143">
        <v>0</v>
      </c>
      <c r="BO400" s="143">
        <v>0</v>
      </c>
      <c r="BU400" s="143">
        <v>0</v>
      </c>
      <c r="BV400" s="143">
        <v>0</v>
      </c>
      <c r="BW400" s="143">
        <v>0</v>
      </c>
      <c r="BX400" s="143">
        <v>0</v>
      </c>
      <c r="BZ400" s="143">
        <v>0</v>
      </c>
      <c r="CA400" s="143" t="e">
        <v>#REF!</v>
      </c>
    </row>
    <row r="401" spans="12:79" hidden="1" x14ac:dyDescent="0.3">
      <c r="L401" s="143">
        <v>0</v>
      </c>
      <c r="M401" s="143">
        <v>0</v>
      </c>
      <c r="N401" s="143">
        <v>0</v>
      </c>
      <c r="O401" s="143">
        <v>0</v>
      </c>
      <c r="P401" s="143">
        <v>0</v>
      </c>
      <c r="Q401" s="143">
        <v>0</v>
      </c>
      <c r="R401" s="143">
        <v>0</v>
      </c>
      <c r="S401" s="143">
        <v>0</v>
      </c>
      <c r="T401" s="143">
        <v>0</v>
      </c>
      <c r="U401" s="143">
        <v>0</v>
      </c>
      <c r="V401" s="143">
        <v>0</v>
      </c>
      <c r="W401" s="143">
        <v>0</v>
      </c>
      <c r="X401" s="143">
        <v>0</v>
      </c>
      <c r="Y401" s="143">
        <v>0</v>
      </c>
      <c r="Z401" s="143">
        <v>0</v>
      </c>
      <c r="AA401" s="143">
        <v>0</v>
      </c>
      <c r="AB401" s="143">
        <v>0</v>
      </c>
      <c r="AC401" s="143">
        <v>0</v>
      </c>
      <c r="AD401" s="143">
        <v>0</v>
      </c>
      <c r="AE401" s="143">
        <v>0</v>
      </c>
      <c r="AF401" s="143">
        <v>0</v>
      </c>
      <c r="AG401" s="143">
        <v>0</v>
      </c>
      <c r="AH401" s="143">
        <v>0</v>
      </c>
      <c r="AI401" s="143">
        <v>0</v>
      </c>
      <c r="AJ401" s="143">
        <v>0</v>
      </c>
      <c r="AK401" s="143">
        <v>0</v>
      </c>
      <c r="AL401" s="143">
        <v>0</v>
      </c>
      <c r="AM401" s="143">
        <v>0</v>
      </c>
      <c r="AN401" s="143">
        <v>0</v>
      </c>
      <c r="AO401" s="143">
        <v>0</v>
      </c>
      <c r="AP401" s="143">
        <v>0</v>
      </c>
      <c r="AQ401" s="143">
        <v>0</v>
      </c>
      <c r="AR401" s="143">
        <v>0</v>
      </c>
      <c r="AS401" s="143">
        <v>0</v>
      </c>
      <c r="AT401" s="143">
        <v>0</v>
      </c>
      <c r="AU401" s="143">
        <v>0</v>
      </c>
      <c r="AV401" s="143">
        <v>0</v>
      </c>
      <c r="AW401" s="143">
        <v>0</v>
      </c>
      <c r="AX401" s="143">
        <v>0</v>
      </c>
      <c r="AY401" s="143">
        <v>0</v>
      </c>
      <c r="AZ401" s="143">
        <v>0</v>
      </c>
      <c r="BA401" s="143">
        <v>0</v>
      </c>
      <c r="BB401" s="143">
        <v>0</v>
      </c>
      <c r="BC401" s="143">
        <v>0</v>
      </c>
      <c r="BD401" s="143">
        <v>0</v>
      </c>
      <c r="BE401" s="143">
        <v>0</v>
      </c>
      <c r="BF401" s="143">
        <v>0</v>
      </c>
      <c r="BG401" s="143">
        <v>0</v>
      </c>
      <c r="BH401" s="143">
        <v>0</v>
      </c>
      <c r="BI401" s="143">
        <v>0</v>
      </c>
      <c r="BJ401" s="143">
        <v>0</v>
      </c>
      <c r="BK401" s="143">
        <v>0</v>
      </c>
      <c r="BL401" s="143">
        <v>0</v>
      </c>
      <c r="BM401" s="143">
        <v>0</v>
      </c>
      <c r="BN401" s="143">
        <v>0</v>
      </c>
      <c r="BO401" s="143">
        <v>0</v>
      </c>
      <c r="BU401" s="143">
        <v>0</v>
      </c>
      <c r="BV401" s="143">
        <v>0</v>
      </c>
      <c r="BW401" s="143">
        <v>0</v>
      </c>
      <c r="BX401" s="143">
        <v>0</v>
      </c>
      <c r="BZ401" s="143">
        <v>0</v>
      </c>
      <c r="CA401" s="143" t="e">
        <v>#REF!</v>
      </c>
    </row>
    <row r="402" spans="12:79" hidden="1" x14ac:dyDescent="0.3">
      <c r="L402" s="143">
        <v>0</v>
      </c>
      <c r="M402" s="143">
        <v>0</v>
      </c>
      <c r="N402" s="143">
        <v>0</v>
      </c>
      <c r="O402" s="143">
        <v>0</v>
      </c>
      <c r="P402" s="143">
        <v>0</v>
      </c>
      <c r="Q402" s="143">
        <v>0</v>
      </c>
      <c r="R402" s="143">
        <v>0</v>
      </c>
      <c r="S402" s="143">
        <v>0</v>
      </c>
      <c r="T402" s="143">
        <v>0</v>
      </c>
      <c r="U402" s="143">
        <v>0</v>
      </c>
      <c r="V402" s="143">
        <v>0</v>
      </c>
      <c r="W402" s="143">
        <v>0</v>
      </c>
      <c r="X402" s="143">
        <v>0</v>
      </c>
      <c r="Y402" s="143">
        <v>0</v>
      </c>
      <c r="Z402" s="143">
        <v>0</v>
      </c>
      <c r="AA402" s="143">
        <v>0</v>
      </c>
      <c r="AB402" s="143">
        <v>0</v>
      </c>
      <c r="AC402" s="143">
        <v>0</v>
      </c>
      <c r="AD402" s="143">
        <v>0</v>
      </c>
      <c r="AE402" s="143">
        <v>0</v>
      </c>
      <c r="AF402" s="143">
        <v>0</v>
      </c>
      <c r="AG402" s="143">
        <v>0</v>
      </c>
      <c r="AH402" s="143">
        <v>0</v>
      </c>
      <c r="AI402" s="143">
        <v>0</v>
      </c>
      <c r="AJ402" s="143">
        <v>0</v>
      </c>
      <c r="AK402" s="143">
        <v>0</v>
      </c>
      <c r="AL402" s="143">
        <v>0</v>
      </c>
      <c r="AM402" s="143">
        <v>0</v>
      </c>
      <c r="AN402" s="143">
        <v>0</v>
      </c>
      <c r="AO402" s="143">
        <v>0</v>
      </c>
      <c r="AP402" s="143">
        <v>0</v>
      </c>
      <c r="AQ402" s="143">
        <v>0</v>
      </c>
      <c r="AR402" s="143">
        <v>0</v>
      </c>
      <c r="AS402" s="143">
        <v>0</v>
      </c>
      <c r="AT402" s="143">
        <v>0</v>
      </c>
      <c r="AU402" s="143">
        <v>0</v>
      </c>
      <c r="AV402" s="143">
        <v>0</v>
      </c>
      <c r="AW402" s="143">
        <v>0</v>
      </c>
      <c r="AX402" s="143">
        <v>0</v>
      </c>
      <c r="AY402" s="143">
        <v>0</v>
      </c>
      <c r="AZ402" s="143">
        <v>0</v>
      </c>
      <c r="BA402" s="143">
        <v>0</v>
      </c>
      <c r="BB402" s="143">
        <v>0</v>
      </c>
      <c r="BC402" s="143">
        <v>0</v>
      </c>
      <c r="BD402" s="143">
        <v>0</v>
      </c>
      <c r="BE402" s="143">
        <v>0</v>
      </c>
      <c r="BF402" s="143">
        <v>0</v>
      </c>
      <c r="BG402" s="143">
        <v>0</v>
      </c>
      <c r="BH402" s="143">
        <v>0</v>
      </c>
      <c r="BI402" s="143">
        <v>0</v>
      </c>
      <c r="BJ402" s="143">
        <v>0</v>
      </c>
      <c r="BK402" s="143">
        <v>0</v>
      </c>
      <c r="BL402" s="143">
        <v>0</v>
      </c>
      <c r="BM402" s="143">
        <v>0</v>
      </c>
      <c r="BN402" s="143">
        <v>0</v>
      </c>
      <c r="BO402" s="143">
        <v>0</v>
      </c>
      <c r="BU402" s="143">
        <v>0</v>
      </c>
      <c r="BV402" s="143">
        <v>0</v>
      </c>
      <c r="BW402" s="143">
        <v>0</v>
      </c>
      <c r="BX402" s="143">
        <v>0</v>
      </c>
      <c r="BZ402" s="143">
        <v>0</v>
      </c>
      <c r="CA402" s="143" t="e">
        <v>#REF!</v>
      </c>
    </row>
    <row r="403" spans="12:79" hidden="1" x14ac:dyDescent="0.3">
      <c r="L403" s="143">
        <v>0</v>
      </c>
      <c r="M403" s="143">
        <v>0</v>
      </c>
      <c r="N403" s="143">
        <v>0</v>
      </c>
      <c r="O403" s="143">
        <v>0</v>
      </c>
      <c r="P403" s="143">
        <v>0</v>
      </c>
      <c r="Q403" s="143">
        <v>0</v>
      </c>
      <c r="R403" s="143">
        <v>0</v>
      </c>
      <c r="S403" s="143">
        <v>0</v>
      </c>
      <c r="T403" s="143">
        <v>0</v>
      </c>
      <c r="U403" s="143">
        <v>0</v>
      </c>
      <c r="V403" s="143">
        <v>0</v>
      </c>
      <c r="W403" s="143">
        <v>0</v>
      </c>
      <c r="X403" s="143">
        <v>0</v>
      </c>
      <c r="Y403" s="143">
        <v>0</v>
      </c>
      <c r="Z403" s="143">
        <v>0</v>
      </c>
      <c r="AA403" s="143">
        <v>0</v>
      </c>
      <c r="AB403" s="143">
        <v>0</v>
      </c>
      <c r="AC403" s="143">
        <v>0</v>
      </c>
      <c r="AD403" s="143">
        <v>0</v>
      </c>
      <c r="AE403" s="143">
        <v>0</v>
      </c>
      <c r="AF403" s="143">
        <v>0</v>
      </c>
      <c r="AG403" s="143">
        <v>0</v>
      </c>
      <c r="AH403" s="143">
        <v>0</v>
      </c>
      <c r="AI403" s="143">
        <v>0</v>
      </c>
      <c r="AJ403" s="143">
        <v>0</v>
      </c>
      <c r="AK403" s="143">
        <v>0</v>
      </c>
      <c r="AL403" s="143">
        <v>0</v>
      </c>
      <c r="AM403" s="143">
        <v>0</v>
      </c>
      <c r="AN403" s="143">
        <v>0</v>
      </c>
      <c r="AO403" s="143">
        <v>0</v>
      </c>
      <c r="AP403" s="143">
        <v>0</v>
      </c>
      <c r="AQ403" s="143">
        <v>0</v>
      </c>
      <c r="AR403" s="143">
        <v>0</v>
      </c>
      <c r="AS403" s="143">
        <v>0</v>
      </c>
      <c r="AT403" s="143">
        <v>0</v>
      </c>
      <c r="AU403" s="143">
        <v>0</v>
      </c>
      <c r="AV403" s="143">
        <v>0</v>
      </c>
      <c r="AW403" s="143">
        <v>0</v>
      </c>
      <c r="AX403" s="143">
        <v>0</v>
      </c>
      <c r="AY403" s="143">
        <v>0</v>
      </c>
      <c r="AZ403" s="143">
        <v>0</v>
      </c>
      <c r="BA403" s="143">
        <v>0</v>
      </c>
      <c r="BB403" s="143">
        <v>0</v>
      </c>
      <c r="BC403" s="143">
        <v>0</v>
      </c>
      <c r="BD403" s="143">
        <v>0</v>
      </c>
      <c r="BE403" s="143">
        <v>0</v>
      </c>
      <c r="BF403" s="143">
        <v>0</v>
      </c>
      <c r="BG403" s="143">
        <v>0</v>
      </c>
      <c r="BH403" s="143">
        <v>0</v>
      </c>
      <c r="BI403" s="143">
        <v>0</v>
      </c>
      <c r="BJ403" s="143">
        <v>0</v>
      </c>
      <c r="BK403" s="143">
        <v>0</v>
      </c>
      <c r="BL403" s="143">
        <v>0</v>
      </c>
      <c r="BM403" s="143">
        <v>0</v>
      </c>
      <c r="BN403" s="143">
        <v>0</v>
      </c>
      <c r="BO403" s="143">
        <v>0</v>
      </c>
      <c r="BU403" s="143">
        <v>0</v>
      </c>
      <c r="BV403" s="143">
        <v>0</v>
      </c>
      <c r="BW403" s="143">
        <v>0</v>
      </c>
      <c r="BX403" s="143">
        <v>0</v>
      </c>
      <c r="BZ403" s="143">
        <v>0</v>
      </c>
      <c r="CA403" s="143" t="e">
        <v>#REF!</v>
      </c>
    </row>
    <row r="404" spans="12:79" hidden="1" x14ac:dyDescent="0.3">
      <c r="L404" s="143">
        <v>0</v>
      </c>
      <c r="M404" s="143">
        <v>0</v>
      </c>
      <c r="N404" s="143">
        <v>0</v>
      </c>
      <c r="O404" s="143">
        <v>0</v>
      </c>
      <c r="P404" s="143">
        <v>0</v>
      </c>
      <c r="Q404" s="143">
        <v>0</v>
      </c>
      <c r="R404" s="143">
        <v>0</v>
      </c>
      <c r="S404" s="143">
        <v>0</v>
      </c>
      <c r="T404" s="143">
        <v>0</v>
      </c>
      <c r="U404" s="143">
        <v>0</v>
      </c>
      <c r="V404" s="143">
        <v>0</v>
      </c>
      <c r="W404" s="143">
        <v>0</v>
      </c>
      <c r="X404" s="143">
        <v>0</v>
      </c>
      <c r="Y404" s="143">
        <v>0</v>
      </c>
      <c r="Z404" s="143">
        <v>0</v>
      </c>
      <c r="AA404" s="143">
        <v>0</v>
      </c>
      <c r="AB404" s="143">
        <v>0</v>
      </c>
      <c r="AC404" s="143">
        <v>0</v>
      </c>
      <c r="AD404" s="143">
        <v>0</v>
      </c>
      <c r="AE404" s="143">
        <v>0</v>
      </c>
      <c r="AF404" s="143">
        <v>0</v>
      </c>
      <c r="AG404" s="143">
        <v>0</v>
      </c>
      <c r="AH404" s="143">
        <v>0</v>
      </c>
      <c r="AI404" s="143">
        <v>0</v>
      </c>
      <c r="AJ404" s="143">
        <v>0</v>
      </c>
      <c r="AK404" s="143">
        <v>0</v>
      </c>
      <c r="AL404" s="143">
        <v>0</v>
      </c>
      <c r="AM404" s="143">
        <v>0</v>
      </c>
      <c r="AN404" s="143">
        <v>0</v>
      </c>
      <c r="AO404" s="143">
        <v>0</v>
      </c>
      <c r="AP404" s="143">
        <v>0</v>
      </c>
      <c r="AQ404" s="143">
        <v>0</v>
      </c>
      <c r="AR404" s="143">
        <v>0</v>
      </c>
      <c r="AS404" s="143">
        <v>0</v>
      </c>
      <c r="AT404" s="143">
        <v>0</v>
      </c>
      <c r="AU404" s="143">
        <v>0</v>
      </c>
      <c r="AV404" s="143">
        <v>0</v>
      </c>
      <c r="AW404" s="143">
        <v>0</v>
      </c>
      <c r="AX404" s="143">
        <v>0</v>
      </c>
      <c r="AY404" s="143">
        <v>0</v>
      </c>
      <c r="AZ404" s="143">
        <v>0</v>
      </c>
      <c r="BA404" s="143">
        <v>0</v>
      </c>
      <c r="BB404" s="143">
        <v>0</v>
      </c>
      <c r="BC404" s="143">
        <v>0</v>
      </c>
      <c r="BD404" s="143">
        <v>0</v>
      </c>
      <c r="BE404" s="143">
        <v>0</v>
      </c>
      <c r="BF404" s="143">
        <v>0</v>
      </c>
      <c r="BG404" s="143">
        <v>0</v>
      </c>
      <c r="BH404" s="143">
        <v>0</v>
      </c>
      <c r="BI404" s="143">
        <v>0</v>
      </c>
      <c r="BJ404" s="143">
        <v>0</v>
      </c>
      <c r="BK404" s="143">
        <v>0</v>
      </c>
      <c r="BL404" s="143">
        <v>0</v>
      </c>
      <c r="BM404" s="143">
        <v>0</v>
      </c>
      <c r="BN404" s="143">
        <v>0</v>
      </c>
      <c r="BO404" s="143">
        <v>0</v>
      </c>
      <c r="BU404" s="143">
        <v>0</v>
      </c>
      <c r="BV404" s="143">
        <v>0</v>
      </c>
      <c r="BW404" s="143">
        <v>0</v>
      </c>
      <c r="BX404" s="143">
        <v>0</v>
      </c>
      <c r="BZ404" s="143">
        <v>0</v>
      </c>
      <c r="CA404" s="143" t="e">
        <v>#REF!</v>
      </c>
    </row>
    <row r="405" spans="12:79" hidden="1" x14ac:dyDescent="0.3">
      <c r="L405" s="143">
        <v>0</v>
      </c>
      <c r="M405" s="143">
        <v>0</v>
      </c>
      <c r="N405" s="143">
        <v>0</v>
      </c>
      <c r="O405" s="143">
        <v>0</v>
      </c>
      <c r="P405" s="143">
        <v>0</v>
      </c>
      <c r="Q405" s="143">
        <v>0</v>
      </c>
      <c r="R405" s="143">
        <v>0</v>
      </c>
      <c r="S405" s="143">
        <v>0</v>
      </c>
      <c r="T405" s="143">
        <v>0</v>
      </c>
      <c r="U405" s="143">
        <v>0</v>
      </c>
      <c r="V405" s="143">
        <v>0</v>
      </c>
      <c r="W405" s="143">
        <v>0</v>
      </c>
      <c r="X405" s="143">
        <v>0</v>
      </c>
      <c r="Y405" s="143">
        <v>0</v>
      </c>
      <c r="Z405" s="143">
        <v>0</v>
      </c>
      <c r="AA405" s="143">
        <v>0</v>
      </c>
      <c r="AB405" s="143">
        <v>0</v>
      </c>
      <c r="AC405" s="143">
        <v>0</v>
      </c>
      <c r="AD405" s="143">
        <v>0</v>
      </c>
      <c r="AE405" s="143">
        <v>0</v>
      </c>
      <c r="AF405" s="143">
        <v>0</v>
      </c>
      <c r="AG405" s="143">
        <v>0</v>
      </c>
      <c r="AH405" s="143">
        <v>0</v>
      </c>
      <c r="AI405" s="143">
        <v>0</v>
      </c>
      <c r="AJ405" s="143">
        <v>0</v>
      </c>
      <c r="AK405" s="143">
        <v>0</v>
      </c>
      <c r="AL405" s="143">
        <v>0</v>
      </c>
      <c r="AM405" s="143">
        <v>0</v>
      </c>
      <c r="AN405" s="143">
        <v>0</v>
      </c>
      <c r="AO405" s="143">
        <v>0</v>
      </c>
      <c r="AP405" s="143">
        <v>0</v>
      </c>
      <c r="AQ405" s="143">
        <v>0</v>
      </c>
      <c r="AR405" s="143">
        <v>0</v>
      </c>
      <c r="AS405" s="143">
        <v>0</v>
      </c>
      <c r="AT405" s="143">
        <v>0</v>
      </c>
      <c r="AU405" s="143">
        <v>0</v>
      </c>
      <c r="AV405" s="143">
        <v>0</v>
      </c>
      <c r="AW405" s="143">
        <v>0</v>
      </c>
      <c r="AX405" s="143">
        <v>0</v>
      </c>
      <c r="AY405" s="143">
        <v>0</v>
      </c>
      <c r="AZ405" s="143">
        <v>0</v>
      </c>
      <c r="BA405" s="143">
        <v>0</v>
      </c>
      <c r="BB405" s="143">
        <v>0</v>
      </c>
      <c r="BC405" s="143">
        <v>0</v>
      </c>
      <c r="BD405" s="143">
        <v>0</v>
      </c>
      <c r="BE405" s="143">
        <v>0</v>
      </c>
      <c r="BF405" s="143">
        <v>0</v>
      </c>
      <c r="BG405" s="143">
        <v>0</v>
      </c>
      <c r="BH405" s="143">
        <v>0</v>
      </c>
      <c r="BI405" s="143">
        <v>0</v>
      </c>
      <c r="BJ405" s="143">
        <v>0</v>
      </c>
      <c r="BK405" s="143">
        <v>0</v>
      </c>
      <c r="BL405" s="143">
        <v>0</v>
      </c>
      <c r="BM405" s="143">
        <v>0</v>
      </c>
      <c r="BN405" s="143">
        <v>0</v>
      </c>
      <c r="BO405" s="143">
        <v>0</v>
      </c>
      <c r="BU405" s="143">
        <v>0</v>
      </c>
      <c r="BV405" s="143">
        <v>0</v>
      </c>
      <c r="BW405" s="143">
        <v>0</v>
      </c>
      <c r="BX405" s="143">
        <v>0</v>
      </c>
      <c r="BZ405" s="143">
        <v>0</v>
      </c>
      <c r="CA405" s="143" t="e">
        <v>#REF!</v>
      </c>
    </row>
    <row r="406" spans="12:79" hidden="1" x14ac:dyDescent="0.3">
      <c r="L406" s="143">
        <v>0</v>
      </c>
      <c r="M406" s="143">
        <v>0</v>
      </c>
      <c r="N406" s="143">
        <v>0</v>
      </c>
      <c r="O406" s="143">
        <v>0</v>
      </c>
      <c r="P406" s="143">
        <v>0</v>
      </c>
      <c r="Q406" s="143">
        <v>0</v>
      </c>
      <c r="R406" s="143">
        <v>0</v>
      </c>
      <c r="S406" s="143">
        <v>0</v>
      </c>
      <c r="T406" s="143">
        <v>0</v>
      </c>
      <c r="U406" s="143">
        <v>0</v>
      </c>
      <c r="V406" s="143">
        <v>0</v>
      </c>
      <c r="W406" s="143">
        <v>0</v>
      </c>
      <c r="X406" s="143">
        <v>0</v>
      </c>
      <c r="Y406" s="143">
        <v>0</v>
      </c>
      <c r="Z406" s="143">
        <v>0</v>
      </c>
      <c r="AA406" s="143">
        <v>0</v>
      </c>
      <c r="AB406" s="143">
        <v>0</v>
      </c>
      <c r="AC406" s="143">
        <v>0</v>
      </c>
      <c r="AD406" s="143">
        <v>0</v>
      </c>
      <c r="AE406" s="143">
        <v>0</v>
      </c>
      <c r="AF406" s="143">
        <v>0</v>
      </c>
      <c r="AG406" s="143">
        <v>0</v>
      </c>
      <c r="AH406" s="143">
        <v>0</v>
      </c>
      <c r="AI406" s="143">
        <v>0</v>
      </c>
      <c r="AJ406" s="143">
        <v>0</v>
      </c>
      <c r="AK406" s="143">
        <v>0</v>
      </c>
      <c r="AL406" s="143">
        <v>0</v>
      </c>
      <c r="AM406" s="143">
        <v>0</v>
      </c>
      <c r="AN406" s="143">
        <v>0</v>
      </c>
      <c r="AO406" s="143">
        <v>0</v>
      </c>
      <c r="AP406" s="143">
        <v>0</v>
      </c>
      <c r="AQ406" s="143">
        <v>0</v>
      </c>
      <c r="AR406" s="143">
        <v>0</v>
      </c>
      <c r="AS406" s="143">
        <v>0</v>
      </c>
      <c r="AT406" s="143">
        <v>0</v>
      </c>
      <c r="AU406" s="143">
        <v>0</v>
      </c>
      <c r="AV406" s="143">
        <v>0</v>
      </c>
      <c r="AW406" s="143">
        <v>0</v>
      </c>
      <c r="AX406" s="143">
        <v>0</v>
      </c>
      <c r="AY406" s="143">
        <v>0</v>
      </c>
      <c r="AZ406" s="143">
        <v>0</v>
      </c>
      <c r="BA406" s="143">
        <v>0</v>
      </c>
      <c r="BB406" s="143">
        <v>0</v>
      </c>
      <c r="BC406" s="143">
        <v>0</v>
      </c>
      <c r="BD406" s="143">
        <v>0</v>
      </c>
      <c r="BE406" s="143">
        <v>0</v>
      </c>
      <c r="BF406" s="143">
        <v>0</v>
      </c>
      <c r="BG406" s="143">
        <v>0</v>
      </c>
      <c r="BH406" s="143">
        <v>0</v>
      </c>
      <c r="BI406" s="143">
        <v>0</v>
      </c>
      <c r="BJ406" s="143">
        <v>0</v>
      </c>
      <c r="BK406" s="143">
        <v>0</v>
      </c>
      <c r="BL406" s="143">
        <v>0</v>
      </c>
      <c r="BM406" s="143">
        <v>0</v>
      </c>
      <c r="BN406" s="143">
        <v>0</v>
      </c>
      <c r="BO406" s="143">
        <v>0</v>
      </c>
      <c r="BU406" s="143">
        <v>0</v>
      </c>
      <c r="BV406" s="143">
        <v>0</v>
      </c>
      <c r="BW406" s="143">
        <v>0</v>
      </c>
      <c r="BX406" s="143">
        <v>0</v>
      </c>
      <c r="BZ406" s="143">
        <v>0</v>
      </c>
      <c r="CA406" s="143" t="e">
        <v>#REF!</v>
      </c>
    </row>
    <row r="407" spans="12:79" hidden="1" x14ac:dyDescent="0.3">
      <c r="L407" s="143">
        <v>0</v>
      </c>
      <c r="M407" s="143">
        <v>0</v>
      </c>
      <c r="N407" s="143">
        <v>0</v>
      </c>
      <c r="O407" s="143">
        <v>0</v>
      </c>
      <c r="P407" s="143">
        <v>0</v>
      </c>
      <c r="Q407" s="143">
        <v>0</v>
      </c>
      <c r="R407" s="143">
        <v>0</v>
      </c>
      <c r="S407" s="143">
        <v>0</v>
      </c>
      <c r="T407" s="143">
        <v>0</v>
      </c>
      <c r="U407" s="143">
        <v>0</v>
      </c>
      <c r="V407" s="143">
        <v>0</v>
      </c>
      <c r="W407" s="143">
        <v>0</v>
      </c>
      <c r="X407" s="143">
        <v>0</v>
      </c>
      <c r="Y407" s="143">
        <v>0</v>
      </c>
      <c r="Z407" s="143">
        <v>0</v>
      </c>
      <c r="AA407" s="143">
        <v>0</v>
      </c>
      <c r="AB407" s="143">
        <v>0</v>
      </c>
      <c r="AC407" s="143">
        <v>0</v>
      </c>
      <c r="AD407" s="143">
        <v>0</v>
      </c>
      <c r="AE407" s="143">
        <v>0</v>
      </c>
      <c r="AF407" s="143">
        <v>0</v>
      </c>
      <c r="AG407" s="143">
        <v>0</v>
      </c>
      <c r="AH407" s="143">
        <v>0</v>
      </c>
      <c r="AI407" s="143">
        <v>0</v>
      </c>
      <c r="AJ407" s="143">
        <v>0</v>
      </c>
      <c r="AK407" s="143">
        <v>0</v>
      </c>
      <c r="AL407" s="143">
        <v>0</v>
      </c>
      <c r="AM407" s="143">
        <v>0</v>
      </c>
      <c r="AN407" s="143">
        <v>0</v>
      </c>
      <c r="AO407" s="143">
        <v>0</v>
      </c>
      <c r="AP407" s="143">
        <v>0</v>
      </c>
      <c r="AQ407" s="143">
        <v>0</v>
      </c>
      <c r="AR407" s="143">
        <v>0</v>
      </c>
      <c r="AS407" s="143">
        <v>0</v>
      </c>
      <c r="AT407" s="143">
        <v>0</v>
      </c>
      <c r="AU407" s="143">
        <v>0</v>
      </c>
      <c r="AV407" s="143">
        <v>0</v>
      </c>
      <c r="AW407" s="143">
        <v>0</v>
      </c>
      <c r="AX407" s="143">
        <v>0</v>
      </c>
      <c r="AY407" s="143">
        <v>0</v>
      </c>
      <c r="AZ407" s="143">
        <v>0</v>
      </c>
      <c r="BA407" s="143">
        <v>0</v>
      </c>
      <c r="BB407" s="143">
        <v>0</v>
      </c>
      <c r="BC407" s="143">
        <v>0</v>
      </c>
      <c r="BD407" s="143">
        <v>0</v>
      </c>
      <c r="BE407" s="143">
        <v>0</v>
      </c>
      <c r="BF407" s="143">
        <v>0</v>
      </c>
      <c r="BG407" s="143">
        <v>0</v>
      </c>
      <c r="BH407" s="143">
        <v>0</v>
      </c>
      <c r="BI407" s="143">
        <v>0</v>
      </c>
      <c r="BJ407" s="143">
        <v>0</v>
      </c>
      <c r="BK407" s="143">
        <v>0</v>
      </c>
      <c r="BL407" s="143">
        <v>0</v>
      </c>
      <c r="BM407" s="143">
        <v>0</v>
      </c>
      <c r="BN407" s="143">
        <v>0</v>
      </c>
      <c r="BO407" s="143">
        <v>0</v>
      </c>
      <c r="BU407" s="143">
        <v>0</v>
      </c>
      <c r="BV407" s="143">
        <v>0</v>
      </c>
      <c r="BW407" s="143">
        <v>0</v>
      </c>
      <c r="BX407" s="143">
        <v>0</v>
      </c>
      <c r="BZ407" s="143">
        <v>0</v>
      </c>
      <c r="CA407" s="143" t="e">
        <v>#REF!</v>
      </c>
    </row>
    <row r="408" spans="12:79" hidden="1" x14ac:dyDescent="0.3">
      <c r="L408" s="143">
        <v>0</v>
      </c>
      <c r="M408" s="143">
        <v>0</v>
      </c>
      <c r="N408" s="143">
        <v>0</v>
      </c>
      <c r="O408" s="143">
        <v>0</v>
      </c>
      <c r="P408" s="143">
        <v>0</v>
      </c>
      <c r="Q408" s="143">
        <v>0</v>
      </c>
      <c r="R408" s="143">
        <v>0</v>
      </c>
      <c r="S408" s="143">
        <v>0</v>
      </c>
      <c r="T408" s="143">
        <v>0</v>
      </c>
      <c r="U408" s="143">
        <v>0</v>
      </c>
      <c r="V408" s="143">
        <v>0</v>
      </c>
      <c r="W408" s="143">
        <v>0</v>
      </c>
      <c r="X408" s="143">
        <v>0</v>
      </c>
      <c r="Y408" s="143">
        <v>0</v>
      </c>
      <c r="Z408" s="143">
        <v>0</v>
      </c>
      <c r="AA408" s="143">
        <v>0</v>
      </c>
      <c r="AB408" s="143">
        <v>0</v>
      </c>
      <c r="AC408" s="143">
        <v>0</v>
      </c>
      <c r="AD408" s="143">
        <v>0</v>
      </c>
      <c r="AE408" s="143">
        <v>0</v>
      </c>
      <c r="AF408" s="143">
        <v>0</v>
      </c>
      <c r="AG408" s="143">
        <v>0</v>
      </c>
      <c r="AH408" s="143">
        <v>0</v>
      </c>
      <c r="AI408" s="143">
        <v>0</v>
      </c>
      <c r="AJ408" s="143">
        <v>0</v>
      </c>
      <c r="AK408" s="143">
        <v>0</v>
      </c>
      <c r="AL408" s="143">
        <v>0</v>
      </c>
      <c r="AM408" s="143">
        <v>0</v>
      </c>
      <c r="AN408" s="143">
        <v>0</v>
      </c>
      <c r="AO408" s="143">
        <v>0</v>
      </c>
      <c r="AP408" s="143">
        <v>0</v>
      </c>
      <c r="AQ408" s="143">
        <v>0</v>
      </c>
      <c r="AR408" s="143">
        <v>0</v>
      </c>
      <c r="AS408" s="143">
        <v>0</v>
      </c>
      <c r="AT408" s="143">
        <v>0</v>
      </c>
      <c r="AU408" s="143">
        <v>0</v>
      </c>
      <c r="AV408" s="143">
        <v>0</v>
      </c>
      <c r="AW408" s="143">
        <v>0</v>
      </c>
      <c r="AX408" s="143">
        <v>0</v>
      </c>
      <c r="AY408" s="143">
        <v>0</v>
      </c>
      <c r="AZ408" s="143">
        <v>0</v>
      </c>
      <c r="BA408" s="143">
        <v>0</v>
      </c>
      <c r="BB408" s="143">
        <v>0</v>
      </c>
      <c r="BC408" s="143">
        <v>0</v>
      </c>
      <c r="BD408" s="143">
        <v>0</v>
      </c>
      <c r="BE408" s="143">
        <v>0</v>
      </c>
      <c r="BF408" s="143">
        <v>0</v>
      </c>
      <c r="BG408" s="143">
        <v>0</v>
      </c>
      <c r="BH408" s="143">
        <v>0</v>
      </c>
      <c r="BI408" s="143">
        <v>0</v>
      </c>
      <c r="BJ408" s="143">
        <v>0</v>
      </c>
      <c r="BK408" s="143">
        <v>0</v>
      </c>
      <c r="BL408" s="143">
        <v>0</v>
      </c>
      <c r="BM408" s="143">
        <v>0</v>
      </c>
      <c r="BN408" s="143">
        <v>0</v>
      </c>
      <c r="BO408" s="143">
        <v>0</v>
      </c>
      <c r="BU408" s="143">
        <v>0</v>
      </c>
      <c r="BV408" s="143">
        <v>0</v>
      </c>
      <c r="BW408" s="143">
        <v>0</v>
      </c>
      <c r="BX408" s="143">
        <v>0</v>
      </c>
      <c r="BZ408" s="143">
        <v>0</v>
      </c>
      <c r="CA408" s="143" t="e">
        <v>#REF!</v>
      </c>
    </row>
    <row r="409" spans="12:79" hidden="1" x14ac:dyDescent="0.3">
      <c r="L409" s="143">
        <v>0</v>
      </c>
      <c r="M409" s="143">
        <v>0</v>
      </c>
      <c r="N409" s="143">
        <v>0</v>
      </c>
      <c r="O409" s="143">
        <v>0</v>
      </c>
      <c r="P409" s="143">
        <v>0</v>
      </c>
      <c r="Q409" s="143">
        <v>0</v>
      </c>
      <c r="R409" s="143">
        <v>0</v>
      </c>
      <c r="S409" s="143">
        <v>0</v>
      </c>
      <c r="T409" s="143">
        <v>0</v>
      </c>
      <c r="U409" s="143">
        <v>0</v>
      </c>
      <c r="V409" s="143">
        <v>0</v>
      </c>
      <c r="W409" s="143">
        <v>0</v>
      </c>
      <c r="X409" s="143">
        <v>0</v>
      </c>
      <c r="Y409" s="143">
        <v>0</v>
      </c>
      <c r="Z409" s="143">
        <v>0</v>
      </c>
      <c r="AA409" s="143">
        <v>0</v>
      </c>
      <c r="AB409" s="143">
        <v>0</v>
      </c>
      <c r="AC409" s="143">
        <v>0</v>
      </c>
      <c r="AD409" s="143">
        <v>0</v>
      </c>
      <c r="AE409" s="143">
        <v>0</v>
      </c>
      <c r="AF409" s="143">
        <v>0</v>
      </c>
      <c r="AG409" s="143">
        <v>0</v>
      </c>
      <c r="AH409" s="143">
        <v>0</v>
      </c>
      <c r="AI409" s="143">
        <v>0</v>
      </c>
      <c r="AJ409" s="143">
        <v>0</v>
      </c>
      <c r="AK409" s="143">
        <v>0</v>
      </c>
      <c r="AL409" s="143">
        <v>0</v>
      </c>
      <c r="AM409" s="143">
        <v>0</v>
      </c>
      <c r="AN409" s="143">
        <v>0</v>
      </c>
      <c r="AO409" s="143">
        <v>0</v>
      </c>
      <c r="AP409" s="143">
        <v>0</v>
      </c>
      <c r="AQ409" s="143">
        <v>0</v>
      </c>
      <c r="AR409" s="143">
        <v>0</v>
      </c>
      <c r="AS409" s="143">
        <v>0</v>
      </c>
      <c r="AT409" s="143">
        <v>0</v>
      </c>
      <c r="AU409" s="143">
        <v>0</v>
      </c>
      <c r="AV409" s="143">
        <v>0</v>
      </c>
      <c r="AW409" s="143">
        <v>0</v>
      </c>
      <c r="AX409" s="143">
        <v>0</v>
      </c>
      <c r="AY409" s="143">
        <v>0</v>
      </c>
      <c r="AZ409" s="143">
        <v>0</v>
      </c>
      <c r="BA409" s="143">
        <v>0</v>
      </c>
      <c r="BB409" s="143">
        <v>0</v>
      </c>
      <c r="BC409" s="143">
        <v>0</v>
      </c>
      <c r="BD409" s="143">
        <v>0</v>
      </c>
      <c r="BE409" s="143">
        <v>0</v>
      </c>
      <c r="BF409" s="143">
        <v>0</v>
      </c>
      <c r="BG409" s="143">
        <v>0</v>
      </c>
      <c r="BH409" s="143">
        <v>0</v>
      </c>
      <c r="BI409" s="143">
        <v>0</v>
      </c>
      <c r="BJ409" s="143">
        <v>0</v>
      </c>
      <c r="BK409" s="143">
        <v>0</v>
      </c>
      <c r="BL409" s="143">
        <v>0</v>
      </c>
      <c r="BM409" s="143">
        <v>0</v>
      </c>
      <c r="BN409" s="143">
        <v>0</v>
      </c>
      <c r="BO409" s="143">
        <v>0</v>
      </c>
      <c r="BU409" s="143">
        <v>0</v>
      </c>
      <c r="BV409" s="143">
        <v>0</v>
      </c>
      <c r="BW409" s="143">
        <v>0</v>
      </c>
      <c r="BX409" s="143">
        <v>0</v>
      </c>
      <c r="BZ409" s="143">
        <v>0</v>
      </c>
      <c r="CA409" s="143" t="e">
        <v>#REF!</v>
      </c>
    </row>
    <row r="410" spans="12:79" hidden="1" x14ac:dyDescent="0.3">
      <c r="L410" s="143">
        <v>0</v>
      </c>
      <c r="M410" s="143">
        <v>0</v>
      </c>
      <c r="N410" s="143">
        <v>0</v>
      </c>
      <c r="O410" s="143">
        <v>0</v>
      </c>
      <c r="P410" s="143">
        <v>0</v>
      </c>
      <c r="Q410" s="143">
        <v>0</v>
      </c>
      <c r="R410" s="143">
        <v>0</v>
      </c>
      <c r="S410" s="143">
        <v>0</v>
      </c>
      <c r="T410" s="143">
        <v>0</v>
      </c>
      <c r="U410" s="143">
        <v>0</v>
      </c>
      <c r="V410" s="143">
        <v>0</v>
      </c>
      <c r="W410" s="143">
        <v>0</v>
      </c>
      <c r="X410" s="143">
        <v>0</v>
      </c>
      <c r="Y410" s="143">
        <v>0</v>
      </c>
      <c r="Z410" s="143">
        <v>0</v>
      </c>
      <c r="AA410" s="143">
        <v>0</v>
      </c>
      <c r="AB410" s="143">
        <v>0</v>
      </c>
      <c r="AC410" s="143">
        <v>0</v>
      </c>
      <c r="AD410" s="143">
        <v>0</v>
      </c>
      <c r="AE410" s="143">
        <v>0</v>
      </c>
      <c r="AF410" s="143">
        <v>0</v>
      </c>
      <c r="AG410" s="143">
        <v>0</v>
      </c>
      <c r="AH410" s="143">
        <v>0</v>
      </c>
      <c r="AI410" s="143">
        <v>0</v>
      </c>
      <c r="AJ410" s="143">
        <v>0</v>
      </c>
      <c r="AK410" s="143">
        <v>0</v>
      </c>
      <c r="AL410" s="143">
        <v>0</v>
      </c>
      <c r="AM410" s="143">
        <v>0</v>
      </c>
      <c r="AN410" s="143">
        <v>0</v>
      </c>
      <c r="AO410" s="143">
        <v>0</v>
      </c>
      <c r="AP410" s="143">
        <v>0</v>
      </c>
      <c r="AQ410" s="143">
        <v>0</v>
      </c>
      <c r="AR410" s="143">
        <v>0</v>
      </c>
      <c r="AS410" s="143">
        <v>0</v>
      </c>
      <c r="AT410" s="143">
        <v>0</v>
      </c>
      <c r="AU410" s="143">
        <v>0</v>
      </c>
      <c r="AV410" s="143">
        <v>0</v>
      </c>
      <c r="AW410" s="143">
        <v>0</v>
      </c>
      <c r="AX410" s="143">
        <v>0</v>
      </c>
      <c r="AY410" s="143">
        <v>0</v>
      </c>
      <c r="AZ410" s="143">
        <v>0</v>
      </c>
      <c r="BA410" s="143">
        <v>0</v>
      </c>
      <c r="BB410" s="143">
        <v>0</v>
      </c>
      <c r="BC410" s="143">
        <v>0</v>
      </c>
      <c r="BD410" s="143">
        <v>0</v>
      </c>
      <c r="BE410" s="143">
        <v>0</v>
      </c>
      <c r="BF410" s="143">
        <v>0</v>
      </c>
      <c r="BG410" s="143">
        <v>0</v>
      </c>
      <c r="BH410" s="143">
        <v>0</v>
      </c>
      <c r="BI410" s="143">
        <v>0</v>
      </c>
      <c r="BJ410" s="143">
        <v>0</v>
      </c>
      <c r="BK410" s="143">
        <v>0</v>
      </c>
      <c r="BL410" s="143">
        <v>0</v>
      </c>
      <c r="BM410" s="143">
        <v>0</v>
      </c>
      <c r="BN410" s="143">
        <v>0</v>
      </c>
      <c r="BO410" s="143">
        <v>0</v>
      </c>
      <c r="BU410" s="143">
        <v>0</v>
      </c>
      <c r="BV410" s="143">
        <v>0</v>
      </c>
      <c r="BW410" s="143">
        <v>0</v>
      </c>
      <c r="BX410" s="143">
        <v>0</v>
      </c>
      <c r="BZ410" s="143">
        <v>0</v>
      </c>
      <c r="CA410" s="143" t="e">
        <v>#REF!</v>
      </c>
    </row>
    <row r="411" spans="12:79" hidden="1" x14ac:dyDescent="0.3">
      <c r="L411" s="143">
        <v>0</v>
      </c>
      <c r="M411" s="143">
        <v>0</v>
      </c>
      <c r="N411" s="143">
        <v>0</v>
      </c>
      <c r="O411" s="143">
        <v>0</v>
      </c>
      <c r="P411" s="143">
        <v>0</v>
      </c>
      <c r="Q411" s="143">
        <v>0</v>
      </c>
      <c r="R411" s="143">
        <v>0</v>
      </c>
      <c r="S411" s="143">
        <v>0</v>
      </c>
      <c r="T411" s="143">
        <v>0</v>
      </c>
      <c r="U411" s="143">
        <v>0</v>
      </c>
      <c r="V411" s="143">
        <v>0</v>
      </c>
      <c r="W411" s="143">
        <v>0</v>
      </c>
      <c r="X411" s="143">
        <v>0</v>
      </c>
      <c r="Y411" s="143">
        <v>0</v>
      </c>
      <c r="Z411" s="143">
        <v>0</v>
      </c>
      <c r="AA411" s="143">
        <v>0</v>
      </c>
      <c r="AB411" s="143">
        <v>0</v>
      </c>
      <c r="AC411" s="143">
        <v>0</v>
      </c>
      <c r="AD411" s="143">
        <v>0</v>
      </c>
      <c r="AE411" s="143">
        <v>0</v>
      </c>
      <c r="AF411" s="143">
        <v>0</v>
      </c>
      <c r="AG411" s="143">
        <v>0</v>
      </c>
      <c r="AH411" s="143">
        <v>0</v>
      </c>
      <c r="AI411" s="143">
        <v>0</v>
      </c>
      <c r="AJ411" s="143">
        <v>0</v>
      </c>
      <c r="AK411" s="143">
        <v>0</v>
      </c>
      <c r="AL411" s="143">
        <v>0</v>
      </c>
      <c r="AM411" s="143">
        <v>0</v>
      </c>
      <c r="AN411" s="143">
        <v>0</v>
      </c>
      <c r="AO411" s="143">
        <v>0</v>
      </c>
      <c r="AP411" s="143">
        <v>0</v>
      </c>
      <c r="AQ411" s="143">
        <v>0</v>
      </c>
      <c r="AR411" s="143">
        <v>0</v>
      </c>
      <c r="AS411" s="143">
        <v>0</v>
      </c>
      <c r="AT411" s="143">
        <v>0</v>
      </c>
      <c r="AU411" s="143">
        <v>0</v>
      </c>
      <c r="AV411" s="143">
        <v>0</v>
      </c>
      <c r="AW411" s="143">
        <v>0</v>
      </c>
      <c r="AX411" s="143">
        <v>0</v>
      </c>
      <c r="AY411" s="143">
        <v>0</v>
      </c>
      <c r="AZ411" s="143">
        <v>0</v>
      </c>
      <c r="BA411" s="143">
        <v>0</v>
      </c>
      <c r="BB411" s="143">
        <v>0</v>
      </c>
      <c r="BC411" s="143">
        <v>0</v>
      </c>
      <c r="BD411" s="143">
        <v>0</v>
      </c>
      <c r="BE411" s="143">
        <v>0</v>
      </c>
      <c r="BF411" s="143">
        <v>0</v>
      </c>
      <c r="BG411" s="143">
        <v>0</v>
      </c>
      <c r="BH411" s="143">
        <v>0</v>
      </c>
      <c r="BI411" s="143">
        <v>0</v>
      </c>
      <c r="BJ411" s="143">
        <v>0</v>
      </c>
      <c r="BK411" s="143">
        <v>0</v>
      </c>
      <c r="BL411" s="143">
        <v>0</v>
      </c>
      <c r="BM411" s="143">
        <v>0</v>
      </c>
      <c r="BN411" s="143">
        <v>0</v>
      </c>
      <c r="BO411" s="143">
        <v>0</v>
      </c>
      <c r="BU411" s="143">
        <v>0</v>
      </c>
      <c r="BV411" s="143">
        <v>0</v>
      </c>
      <c r="BW411" s="143">
        <v>0</v>
      </c>
      <c r="BX411" s="143">
        <v>0</v>
      </c>
      <c r="BZ411" s="143">
        <v>0</v>
      </c>
      <c r="CA411" s="143" t="e">
        <v>#REF!</v>
      </c>
    </row>
    <row r="412" spans="12:79" hidden="1" x14ac:dyDescent="0.3">
      <c r="L412" s="143">
        <v>0</v>
      </c>
      <c r="M412" s="143">
        <v>0</v>
      </c>
      <c r="N412" s="143">
        <v>0</v>
      </c>
      <c r="O412" s="143">
        <v>0</v>
      </c>
      <c r="P412" s="143">
        <v>0</v>
      </c>
      <c r="Q412" s="143">
        <v>0</v>
      </c>
      <c r="R412" s="143">
        <v>0</v>
      </c>
      <c r="S412" s="143">
        <v>0</v>
      </c>
      <c r="T412" s="143">
        <v>0</v>
      </c>
      <c r="U412" s="143">
        <v>0</v>
      </c>
      <c r="V412" s="143">
        <v>0</v>
      </c>
      <c r="W412" s="143">
        <v>0</v>
      </c>
      <c r="X412" s="143">
        <v>0</v>
      </c>
      <c r="Y412" s="143">
        <v>0</v>
      </c>
      <c r="Z412" s="143">
        <v>0</v>
      </c>
      <c r="AA412" s="143">
        <v>0</v>
      </c>
      <c r="AB412" s="143">
        <v>0</v>
      </c>
      <c r="AC412" s="143">
        <v>0</v>
      </c>
      <c r="AD412" s="143">
        <v>0</v>
      </c>
      <c r="AE412" s="143">
        <v>0</v>
      </c>
      <c r="AF412" s="143">
        <v>0</v>
      </c>
      <c r="AG412" s="143">
        <v>0</v>
      </c>
      <c r="AH412" s="143">
        <v>0</v>
      </c>
      <c r="AI412" s="143">
        <v>0</v>
      </c>
      <c r="AJ412" s="143">
        <v>0</v>
      </c>
      <c r="AK412" s="143">
        <v>0</v>
      </c>
      <c r="AL412" s="143">
        <v>0</v>
      </c>
      <c r="AM412" s="143">
        <v>0</v>
      </c>
      <c r="AN412" s="143">
        <v>0</v>
      </c>
      <c r="AO412" s="143">
        <v>0</v>
      </c>
      <c r="AP412" s="143">
        <v>0</v>
      </c>
      <c r="AQ412" s="143">
        <v>0</v>
      </c>
      <c r="AR412" s="143">
        <v>0</v>
      </c>
      <c r="AS412" s="143">
        <v>0</v>
      </c>
      <c r="AT412" s="143">
        <v>0</v>
      </c>
      <c r="AU412" s="143">
        <v>0</v>
      </c>
      <c r="AV412" s="143">
        <v>0</v>
      </c>
      <c r="AW412" s="143">
        <v>0</v>
      </c>
      <c r="AX412" s="143">
        <v>0</v>
      </c>
      <c r="AY412" s="143">
        <v>0</v>
      </c>
      <c r="AZ412" s="143">
        <v>0</v>
      </c>
      <c r="BA412" s="143">
        <v>0</v>
      </c>
      <c r="BB412" s="143">
        <v>0</v>
      </c>
      <c r="BC412" s="143">
        <v>0</v>
      </c>
      <c r="BD412" s="143">
        <v>0</v>
      </c>
      <c r="BE412" s="143">
        <v>0</v>
      </c>
      <c r="BF412" s="143">
        <v>0</v>
      </c>
      <c r="BG412" s="143">
        <v>0</v>
      </c>
      <c r="BH412" s="143">
        <v>0</v>
      </c>
      <c r="BI412" s="143">
        <v>0</v>
      </c>
      <c r="BJ412" s="143">
        <v>0</v>
      </c>
      <c r="BK412" s="143">
        <v>0</v>
      </c>
      <c r="BL412" s="143">
        <v>0</v>
      </c>
      <c r="BM412" s="143">
        <v>0</v>
      </c>
      <c r="BN412" s="143">
        <v>0</v>
      </c>
      <c r="BO412" s="143">
        <v>0</v>
      </c>
      <c r="BU412" s="143">
        <v>0</v>
      </c>
      <c r="BV412" s="143">
        <v>0</v>
      </c>
      <c r="BW412" s="143">
        <v>0</v>
      </c>
      <c r="BX412" s="143">
        <v>0</v>
      </c>
      <c r="BZ412" s="143">
        <v>0</v>
      </c>
      <c r="CA412" s="143" t="e">
        <v>#REF!</v>
      </c>
    </row>
    <row r="413" spans="12:79" hidden="1" x14ac:dyDescent="0.3">
      <c r="L413" s="143">
        <v>0</v>
      </c>
      <c r="M413" s="143">
        <v>0</v>
      </c>
      <c r="N413" s="143">
        <v>0</v>
      </c>
      <c r="O413" s="143">
        <v>0</v>
      </c>
      <c r="P413" s="143">
        <v>0</v>
      </c>
      <c r="Q413" s="143">
        <v>0</v>
      </c>
      <c r="R413" s="143">
        <v>0</v>
      </c>
      <c r="S413" s="143">
        <v>0</v>
      </c>
      <c r="T413" s="143">
        <v>0</v>
      </c>
      <c r="U413" s="143">
        <v>0</v>
      </c>
      <c r="V413" s="143">
        <v>0</v>
      </c>
      <c r="W413" s="143">
        <v>0</v>
      </c>
      <c r="X413" s="143">
        <v>0</v>
      </c>
      <c r="Y413" s="143">
        <v>0</v>
      </c>
      <c r="Z413" s="143">
        <v>0</v>
      </c>
      <c r="AA413" s="143">
        <v>0</v>
      </c>
      <c r="AB413" s="143">
        <v>0</v>
      </c>
      <c r="AC413" s="143">
        <v>0</v>
      </c>
      <c r="AD413" s="143">
        <v>0</v>
      </c>
      <c r="AE413" s="143">
        <v>0</v>
      </c>
      <c r="AF413" s="143">
        <v>0</v>
      </c>
      <c r="AG413" s="143">
        <v>0</v>
      </c>
      <c r="AH413" s="143">
        <v>0</v>
      </c>
      <c r="AI413" s="143">
        <v>0</v>
      </c>
      <c r="AJ413" s="143">
        <v>0</v>
      </c>
      <c r="AK413" s="143">
        <v>0</v>
      </c>
      <c r="AL413" s="143">
        <v>0</v>
      </c>
      <c r="AM413" s="143">
        <v>0</v>
      </c>
      <c r="AN413" s="143">
        <v>0</v>
      </c>
      <c r="AO413" s="143">
        <v>0</v>
      </c>
      <c r="AP413" s="143">
        <v>0</v>
      </c>
      <c r="AQ413" s="143">
        <v>0</v>
      </c>
      <c r="AR413" s="143">
        <v>0</v>
      </c>
      <c r="AS413" s="143">
        <v>0</v>
      </c>
      <c r="AT413" s="143">
        <v>0</v>
      </c>
      <c r="AU413" s="143">
        <v>0</v>
      </c>
      <c r="AV413" s="143">
        <v>0</v>
      </c>
      <c r="AW413" s="143">
        <v>0</v>
      </c>
      <c r="AX413" s="143">
        <v>0</v>
      </c>
      <c r="AY413" s="143">
        <v>0</v>
      </c>
      <c r="AZ413" s="143">
        <v>0</v>
      </c>
      <c r="BA413" s="143">
        <v>0</v>
      </c>
      <c r="BB413" s="143">
        <v>0</v>
      </c>
      <c r="BC413" s="143">
        <v>0</v>
      </c>
      <c r="BD413" s="143">
        <v>0</v>
      </c>
      <c r="BE413" s="143">
        <v>0</v>
      </c>
      <c r="BF413" s="143">
        <v>0</v>
      </c>
      <c r="BG413" s="143">
        <v>0</v>
      </c>
      <c r="BH413" s="143">
        <v>0</v>
      </c>
      <c r="BI413" s="143">
        <v>0</v>
      </c>
      <c r="BJ413" s="143">
        <v>0</v>
      </c>
      <c r="BK413" s="143">
        <v>0</v>
      </c>
      <c r="BL413" s="143">
        <v>0</v>
      </c>
      <c r="BM413" s="143">
        <v>0</v>
      </c>
      <c r="BN413" s="143">
        <v>0</v>
      </c>
      <c r="BO413" s="143">
        <v>0</v>
      </c>
      <c r="BU413" s="143">
        <v>0</v>
      </c>
      <c r="BV413" s="143">
        <v>0</v>
      </c>
      <c r="BW413" s="143">
        <v>0</v>
      </c>
      <c r="BX413" s="143">
        <v>0</v>
      </c>
      <c r="BZ413" s="143">
        <v>0</v>
      </c>
      <c r="CA413" s="143" t="e">
        <v>#REF!</v>
      </c>
    </row>
    <row r="414" spans="12:79" hidden="1" x14ac:dyDescent="0.3">
      <c r="L414" s="143">
        <v>0</v>
      </c>
      <c r="M414" s="143">
        <v>0</v>
      </c>
      <c r="N414" s="143">
        <v>0</v>
      </c>
      <c r="O414" s="143">
        <v>0</v>
      </c>
      <c r="P414" s="143">
        <v>0</v>
      </c>
      <c r="Q414" s="143">
        <v>0</v>
      </c>
      <c r="R414" s="143">
        <v>0</v>
      </c>
      <c r="S414" s="143">
        <v>0</v>
      </c>
      <c r="T414" s="143">
        <v>0</v>
      </c>
      <c r="U414" s="143">
        <v>0</v>
      </c>
      <c r="V414" s="143">
        <v>0</v>
      </c>
      <c r="W414" s="143">
        <v>0</v>
      </c>
      <c r="X414" s="143">
        <v>0</v>
      </c>
      <c r="Y414" s="143">
        <v>0</v>
      </c>
      <c r="Z414" s="143">
        <v>0</v>
      </c>
      <c r="AA414" s="143">
        <v>0</v>
      </c>
      <c r="AB414" s="143">
        <v>0</v>
      </c>
      <c r="AC414" s="143">
        <v>0</v>
      </c>
      <c r="AD414" s="143">
        <v>0</v>
      </c>
      <c r="AE414" s="143">
        <v>0</v>
      </c>
      <c r="AF414" s="143">
        <v>0</v>
      </c>
      <c r="AG414" s="143">
        <v>0</v>
      </c>
      <c r="AH414" s="143">
        <v>0</v>
      </c>
      <c r="AI414" s="143">
        <v>0</v>
      </c>
      <c r="AJ414" s="143">
        <v>0</v>
      </c>
      <c r="AK414" s="143">
        <v>0</v>
      </c>
      <c r="AL414" s="143">
        <v>0</v>
      </c>
      <c r="AM414" s="143">
        <v>0</v>
      </c>
      <c r="AN414" s="143">
        <v>0</v>
      </c>
      <c r="AO414" s="143">
        <v>0</v>
      </c>
      <c r="AP414" s="143">
        <v>0</v>
      </c>
      <c r="AQ414" s="143">
        <v>0</v>
      </c>
      <c r="AR414" s="143">
        <v>0</v>
      </c>
      <c r="AS414" s="143">
        <v>0</v>
      </c>
      <c r="AT414" s="143">
        <v>0</v>
      </c>
      <c r="AU414" s="143">
        <v>0</v>
      </c>
      <c r="AV414" s="143">
        <v>0</v>
      </c>
      <c r="AW414" s="143">
        <v>0</v>
      </c>
      <c r="AX414" s="143">
        <v>0</v>
      </c>
      <c r="AY414" s="143">
        <v>0</v>
      </c>
      <c r="AZ414" s="143">
        <v>0</v>
      </c>
      <c r="BA414" s="143">
        <v>0</v>
      </c>
      <c r="BB414" s="143">
        <v>0</v>
      </c>
      <c r="BC414" s="143">
        <v>0</v>
      </c>
      <c r="BD414" s="143">
        <v>0</v>
      </c>
      <c r="BE414" s="143">
        <v>0</v>
      </c>
      <c r="BF414" s="143">
        <v>0</v>
      </c>
      <c r="BG414" s="143">
        <v>0</v>
      </c>
      <c r="BH414" s="143">
        <v>0</v>
      </c>
      <c r="BI414" s="143">
        <v>0</v>
      </c>
      <c r="BJ414" s="143">
        <v>0</v>
      </c>
      <c r="BK414" s="143">
        <v>0</v>
      </c>
      <c r="BL414" s="143">
        <v>0</v>
      </c>
      <c r="BM414" s="143">
        <v>0</v>
      </c>
      <c r="BN414" s="143">
        <v>0</v>
      </c>
      <c r="BO414" s="143">
        <v>0</v>
      </c>
      <c r="BU414" s="143">
        <v>0</v>
      </c>
      <c r="BV414" s="143">
        <v>0</v>
      </c>
      <c r="BW414" s="143">
        <v>0</v>
      </c>
      <c r="BX414" s="143">
        <v>0</v>
      </c>
      <c r="BZ414" s="143">
        <v>0</v>
      </c>
      <c r="CA414" s="143" t="e">
        <v>#REF!</v>
      </c>
    </row>
    <row r="415" spans="12:79" hidden="1" x14ac:dyDescent="0.3">
      <c r="L415" s="143">
        <v>0</v>
      </c>
      <c r="M415" s="143">
        <v>0</v>
      </c>
      <c r="N415" s="143">
        <v>0</v>
      </c>
      <c r="O415" s="143">
        <v>0</v>
      </c>
      <c r="P415" s="143">
        <v>0</v>
      </c>
      <c r="Q415" s="143">
        <v>0</v>
      </c>
      <c r="R415" s="143">
        <v>0</v>
      </c>
      <c r="S415" s="143">
        <v>0</v>
      </c>
      <c r="T415" s="143">
        <v>0</v>
      </c>
      <c r="U415" s="143">
        <v>0</v>
      </c>
      <c r="V415" s="143">
        <v>0</v>
      </c>
      <c r="W415" s="143">
        <v>0</v>
      </c>
      <c r="X415" s="143">
        <v>0</v>
      </c>
      <c r="Y415" s="143">
        <v>0</v>
      </c>
      <c r="Z415" s="143">
        <v>0</v>
      </c>
      <c r="AA415" s="143">
        <v>0</v>
      </c>
      <c r="AB415" s="143">
        <v>0</v>
      </c>
      <c r="AC415" s="143">
        <v>0</v>
      </c>
      <c r="AD415" s="143">
        <v>0</v>
      </c>
      <c r="AE415" s="143">
        <v>0</v>
      </c>
      <c r="AF415" s="143">
        <v>0</v>
      </c>
      <c r="AG415" s="143">
        <v>0</v>
      </c>
      <c r="AH415" s="143">
        <v>0</v>
      </c>
      <c r="AI415" s="143">
        <v>0</v>
      </c>
      <c r="AJ415" s="143">
        <v>0</v>
      </c>
      <c r="AK415" s="143">
        <v>0</v>
      </c>
      <c r="AL415" s="143">
        <v>0</v>
      </c>
      <c r="AM415" s="143">
        <v>0</v>
      </c>
      <c r="AN415" s="143">
        <v>0</v>
      </c>
      <c r="AO415" s="143">
        <v>0</v>
      </c>
      <c r="AP415" s="143">
        <v>0</v>
      </c>
      <c r="AQ415" s="143">
        <v>0</v>
      </c>
      <c r="AR415" s="143">
        <v>0</v>
      </c>
      <c r="AS415" s="143">
        <v>0</v>
      </c>
      <c r="AT415" s="143">
        <v>0</v>
      </c>
      <c r="AU415" s="143">
        <v>0</v>
      </c>
      <c r="AV415" s="143">
        <v>0</v>
      </c>
      <c r="AW415" s="143">
        <v>0</v>
      </c>
      <c r="AX415" s="143">
        <v>0</v>
      </c>
      <c r="AY415" s="143">
        <v>0</v>
      </c>
      <c r="AZ415" s="143">
        <v>0</v>
      </c>
      <c r="BA415" s="143">
        <v>0</v>
      </c>
      <c r="BB415" s="143">
        <v>0</v>
      </c>
      <c r="BC415" s="143">
        <v>0</v>
      </c>
      <c r="BD415" s="143">
        <v>0</v>
      </c>
      <c r="BE415" s="143">
        <v>0</v>
      </c>
      <c r="BF415" s="143">
        <v>0</v>
      </c>
      <c r="BG415" s="143">
        <v>0</v>
      </c>
      <c r="BH415" s="143">
        <v>0</v>
      </c>
      <c r="BI415" s="143">
        <v>0</v>
      </c>
      <c r="BJ415" s="143">
        <v>0</v>
      </c>
      <c r="BK415" s="143">
        <v>0</v>
      </c>
      <c r="BL415" s="143">
        <v>0</v>
      </c>
      <c r="BM415" s="143">
        <v>0</v>
      </c>
      <c r="BN415" s="143">
        <v>0</v>
      </c>
      <c r="BO415" s="143">
        <v>0</v>
      </c>
      <c r="BU415" s="143">
        <v>0</v>
      </c>
      <c r="BV415" s="143">
        <v>0</v>
      </c>
      <c r="BW415" s="143">
        <v>0</v>
      </c>
      <c r="BX415" s="143">
        <v>0</v>
      </c>
      <c r="BZ415" s="143">
        <v>0</v>
      </c>
      <c r="CA415" s="143" t="e">
        <v>#REF!</v>
      </c>
    </row>
    <row r="416" spans="12:79" hidden="1" x14ac:dyDescent="0.3">
      <c r="L416" s="143">
        <v>0</v>
      </c>
      <c r="M416" s="143">
        <v>0</v>
      </c>
      <c r="N416" s="143">
        <v>0</v>
      </c>
      <c r="O416" s="143">
        <v>0</v>
      </c>
      <c r="P416" s="143">
        <v>0</v>
      </c>
      <c r="Q416" s="143">
        <v>0</v>
      </c>
      <c r="R416" s="143">
        <v>0</v>
      </c>
      <c r="S416" s="143">
        <v>0</v>
      </c>
      <c r="T416" s="143">
        <v>0</v>
      </c>
      <c r="U416" s="143">
        <v>0</v>
      </c>
      <c r="V416" s="143">
        <v>0</v>
      </c>
      <c r="W416" s="143">
        <v>0</v>
      </c>
      <c r="X416" s="143">
        <v>0</v>
      </c>
      <c r="Y416" s="143">
        <v>0</v>
      </c>
      <c r="Z416" s="143">
        <v>0</v>
      </c>
      <c r="AA416" s="143">
        <v>0</v>
      </c>
      <c r="AB416" s="143">
        <v>0</v>
      </c>
      <c r="AC416" s="143">
        <v>0</v>
      </c>
      <c r="AD416" s="143">
        <v>0</v>
      </c>
      <c r="AE416" s="143">
        <v>0</v>
      </c>
      <c r="AF416" s="143">
        <v>0</v>
      </c>
      <c r="AG416" s="143">
        <v>0</v>
      </c>
      <c r="AH416" s="143">
        <v>0</v>
      </c>
      <c r="AI416" s="143">
        <v>0</v>
      </c>
      <c r="AJ416" s="143">
        <v>0</v>
      </c>
      <c r="AK416" s="143">
        <v>0</v>
      </c>
      <c r="AL416" s="143">
        <v>0</v>
      </c>
      <c r="AM416" s="143">
        <v>0</v>
      </c>
      <c r="AN416" s="143">
        <v>0</v>
      </c>
      <c r="AO416" s="143">
        <v>0</v>
      </c>
      <c r="AP416" s="143">
        <v>0</v>
      </c>
      <c r="AQ416" s="143">
        <v>0</v>
      </c>
      <c r="AR416" s="143">
        <v>0</v>
      </c>
      <c r="AS416" s="143">
        <v>0</v>
      </c>
      <c r="AT416" s="143">
        <v>0</v>
      </c>
      <c r="AU416" s="143">
        <v>0</v>
      </c>
      <c r="AV416" s="143">
        <v>0</v>
      </c>
      <c r="AW416" s="143">
        <v>0</v>
      </c>
      <c r="AX416" s="143">
        <v>0</v>
      </c>
      <c r="AY416" s="143">
        <v>0</v>
      </c>
      <c r="AZ416" s="143">
        <v>0</v>
      </c>
      <c r="BA416" s="143">
        <v>0</v>
      </c>
      <c r="BB416" s="143">
        <v>0</v>
      </c>
      <c r="BC416" s="143">
        <v>0</v>
      </c>
      <c r="BD416" s="143">
        <v>0</v>
      </c>
      <c r="BE416" s="143">
        <v>0</v>
      </c>
      <c r="BF416" s="143">
        <v>0</v>
      </c>
      <c r="BG416" s="143">
        <v>0</v>
      </c>
      <c r="BH416" s="143">
        <v>0</v>
      </c>
      <c r="BI416" s="143">
        <v>0</v>
      </c>
      <c r="BJ416" s="143">
        <v>0</v>
      </c>
      <c r="BK416" s="143">
        <v>0</v>
      </c>
      <c r="BL416" s="143">
        <v>0</v>
      </c>
      <c r="BM416" s="143">
        <v>0</v>
      </c>
      <c r="BN416" s="143">
        <v>0</v>
      </c>
      <c r="BO416" s="143">
        <v>0</v>
      </c>
      <c r="BU416" s="143">
        <v>0</v>
      </c>
      <c r="BV416" s="143">
        <v>0</v>
      </c>
      <c r="BW416" s="143">
        <v>0</v>
      </c>
      <c r="BX416" s="143">
        <v>0</v>
      </c>
      <c r="BZ416" s="143">
        <v>0</v>
      </c>
      <c r="CA416" s="143" t="e">
        <v>#REF!</v>
      </c>
    </row>
    <row r="417" spans="12:79" hidden="1" x14ac:dyDescent="0.3">
      <c r="L417" s="143">
        <v>0</v>
      </c>
      <c r="M417" s="143">
        <v>0</v>
      </c>
      <c r="N417" s="143">
        <v>0</v>
      </c>
      <c r="O417" s="143">
        <v>0</v>
      </c>
      <c r="P417" s="143">
        <v>0</v>
      </c>
      <c r="Q417" s="143">
        <v>0</v>
      </c>
      <c r="R417" s="143">
        <v>0</v>
      </c>
      <c r="S417" s="143">
        <v>0</v>
      </c>
      <c r="T417" s="143">
        <v>0</v>
      </c>
      <c r="U417" s="143">
        <v>0</v>
      </c>
      <c r="V417" s="143">
        <v>0</v>
      </c>
      <c r="W417" s="143">
        <v>0</v>
      </c>
      <c r="X417" s="143">
        <v>0</v>
      </c>
      <c r="Y417" s="143">
        <v>0</v>
      </c>
      <c r="Z417" s="143">
        <v>0</v>
      </c>
      <c r="AA417" s="143">
        <v>0</v>
      </c>
      <c r="AB417" s="143">
        <v>0</v>
      </c>
      <c r="AC417" s="143">
        <v>0</v>
      </c>
      <c r="AD417" s="143">
        <v>0</v>
      </c>
      <c r="AE417" s="143">
        <v>0</v>
      </c>
      <c r="AF417" s="143">
        <v>0</v>
      </c>
      <c r="AG417" s="143">
        <v>0</v>
      </c>
      <c r="AH417" s="143">
        <v>0</v>
      </c>
      <c r="AI417" s="143">
        <v>0</v>
      </c>
      <c r="AJ417" s="143">
        <v>0</v>
      </c>
      <c r="AK417" s="143">
        <v>0</v>
      </c>
      <c r="AL417" s="143">
        <v>0</v>
      </c>
      <c r="AM417" s="143">
        <v>0</v>
      </c>
      <c r="AN417" s="143">
        <v>0</v>
      </c>
      <c r="AO417" s="143">
        <v>0</v>
      </c>
      <c r="AP417" s="143">
        <v>0</v>
      </c>
      <c r="AQ417" s="143">
        <v>0</v>
      </c>
      <c r="AR417" s="143">
        <v>0</v>
      </c>
      <c r="AS417" s="143">
        <v>0</v>
      </c>
      <c r="AT417" s="143">
        <v>0</v>
      </c>
      <c r="AU417" s="143">
        <v>0</v>
      </c>
      <c r="AV417" s="143">
        <v>0</v>
      </c>
      <c r="AW417" s="143">
        <v>0</v>
      </c>
      <c r="AX417" s="143">
        <v>0</v>
      </c>
      <c r="AY417" s="143">
        <v>0</v>
      </c>
      <c r="AZ417" s="143">
        <v>0</v>
      </c>
      <c r="BA417" s="143">
        <v>0</v>
      </c>
      <c r="BB417" s="143">
        <v>0</v>
      </c>
      <c r="BC417" s="143">
        <v>0</v>
      </c>
      <c r="BD417" s="143">
        <v>0</v>
      </c>
      <c r="BE417" s="143">
        <v>0</v>
      </c>
      <c r="BF417" s="143">
        <v>0</v>
      </c>
      <c r="BG417" s="143">
        <v>0</v>
      </c>
      <c r="BH417" s="143">
        <v>0</v>
      </c>
      <c r="BI417" s="143">
        <v>0</v>
      </c>
      <c r="BJ417" s="143">
        <v>0</v>
      </c>
      <c r="BK417" s="143">
        <v>0</v>
      </c>
      <c r="BL417" s="143">
        <v>0</v>
      </c>
      <c r="BM417" s="143">
        <v>0</v>
      </c>
      <c r="BN417" s="143">
        <v>0</v>
      </c>
      <c r="BO417" s="143">
        <v>0</v>
      </c>
      <c r="BU417" s="143">
        <v>0</v>
      </c>
      <c r="BV417" s="143">
        <v>0</v>
      </c>
      <c r="BW417" s="143">
        <v>0</v>
      </c>
      <c r="BX417" s="143">
        <v>0</v>
      </c>
      <c r="BZ417" s="143">
        <v>0</v>
      </c>
      <c r="CA417" s="143" t="e">
        <v>#REF!</v>
      </c>
    </row>
    <row r="418" spans="12:79" hidden="1" x14ac:dyDescent="0.3">
      <c r="L418" s="143">
        <v>0</v>
      </c>
      <c r="M418" s="143">
        <v>0</v>
      </c>
      <c r="N418" s="143">
        <v>0</v>
      </c>
      <c r="O418" s="143">
        <v>0</v>
      </c>
      <c r="P418" s="143">
        <v>0</v>
      </c>
      <c r="Q418" s="143">
        <v>0</v>
      </c>
      <c r="R418" s="143">
        <v>0</v>
      </c>
      <c r="S418" s="143">
        <v>0</v>
      </c>
      <c r="T418" s="143">
        <v>0</v>
      </c>
      <c r="U418" s="143">
        <v>0</v>
      </c>
      <c r="V418" s="143">
        <v>0</v>
      </c>
      <c r="W418" s="143">
        <v>0</v>
      </c>
      <c r="X418" s="143">
        <v>0</v>
      </c>
      <c r="Y418" s="143">
        <v>0</v>
      </c>
      <c r="Z418" s="143">
        <v>0</v>
      </c>
      <c r="AA418" s="143">
        <v>0</v>
      </c>
      <c r="AB418" s="143">
        <v>0</v>
      </c>
      <c r="AC418" s="143">
        <v>0</v>
      </c>
      <c r="AD418" s="143">
        <v>0</v>
      </c>
      <c r="AE418" s="143">
        <v>0</v>
      </c>
      <c r="AF418" s="143">
        <v>0</v>
      </c>
      <c r="AG418" s="143">
        <v>0</v>
      </c>
      <c r="AH418" s="143">
        <v>0</v>
      </c>
      <c r="AI418" s="143">
        <v>0</v>
      </c>
      <c r="AJ418" s="143">
        <v>0</v>
      </c>
      <c r="AK418" s="143">
        <v>0</v>
      </c>
      <c r="AL418" s="143">
        <v>0</v>
      </c>
      <c r="AM418" s="143">
        <v>0</v>
      </c>
      <c r="AN418" s="143">
        <v>0</v>
      </c>
      <c r="AO418" s="143">
        <v>0</v>
      </c>
      <c r="AP418" s="143">
        <v>0</v>
      </c>
      <c r="AQ418" s="143">
        <v>0</v>
      </c>
      <c r="AR418" s="143">
        <v>0</v>
      </c>
      <c r="AS418" s="143">
        <v>0</v>
      </c>
      <c r="AT418" s="143">
        <v>0</v>
      </c>
      <c r="AU418" s="143">
        <v>0</v>
      </c>
      <c r="AV418" s="143">
        <v>0</v>
      </c>
      <c r="AW418" s="143">
        <v>0</v>
      </c>
      <c r="AX418" s="143">
        <v>0</v>
      </c>
      <c r="AY418" s="143">
        <v>0</v>
      </c>
      <c r="AZ418" s="143">
        <v>0</v>
      </c>
      <c r="BA418" s="143">
        <v>0</v>
      </c>
      <c r="BB418" s="143">
        <v>0</v>
      </c>
      <c r="BC418" s="143">
        <v>0</v>
      </c>
      <c r="BD418" s="143">
        <v>0</v>
      </c>
      <c r="BE418" s="143">
        <v>0</v>
      </c>
      <c r="BF418" s="143">
        <v>0</v>
      </c>
      <c r="BG418" s="143">
        <v>0</v>
      </c>
      <c r="BH418" s="143">
        <v>0</v>
      </c>
      <c r="BI418" s="143">
        <v>0</v>
      </c>
      <c r="BJ418" s="143">
        <v>0</v>
      </c>
      <c r="BK418" s="143">
        <v>0</v>
      </c>
      <c r="BL418" s="143">
        <v>0</v>
      </c>
      <c r="BM418" s="143">
        <v>0</v>
      </c>
      <c r="BN418" s="143">
        <v>0</v>
      </c>
      <c r="BO418" s="143">
        <v>0</v>
      </c>
      <c r="BU418" s="143">
        <v>0</v>
      </c>
      <c r="BV418" s="143">
        <v>0</v>
      </c>
      <c r="BW418" s="143">
        <v>0</v>
      </c>
      <c r="BX418" s="143">
        <v>0</v>
      </c>
      <c r="BZ418" s="143">
        <v>0</v>
      </c>
      <c r="CA418" s="143" t="e">
        <v>#REF!</v>
      </c>
    </row>
    <row r="419" spans="12:79" hidden="1" x14ac:dyDescent="0.3">
      <c r="L419" s="143">
        <v>0</v>
      </c>
      <c r="M419" s="143">
        <v>0</v>
      </c>
      <c r="N419" s="143">
        <v>0</v>
      </c>
      <c r="O419" s="143">
        <v>0</v>
      </c>
      <c r="P419" s="143">
        <v>0</v>
      </c>
      <c r="Q419" s="143">
        <v>0</v>
      </c>
      <c r="R419" s="143">
        <v>0</v>
      </c>
      <c r="S419" s="143">
        <v>0</v>
      </c>
      <c r="T419" s="143">
        <v>0</v>
      </c>
      <c r="U419" s="143">
        <v>0</v>
      </c>
      <c r="V419" s="143">
        <v>0</v>
      </c>
      <c r="W419" s="143">
        <v>0</v>
      </c>
      <c r="X419" s="143">
        <v>0</v>
      </c>
      <c r="Y419" s="143">
        <v>0</v>
      </c>
      <c r="Z419" s="143">
        <v>0</v>
      </c>
      <c r="AA419" s="143">
        <v>0</v>
      </c>
      <c r="AB419" s="143">
        <v>0</v>
      </c>
      <c r="AC419" s="143">
        <v>0</v>
      </c>
      <c r="AD419" s="143">
        <v>0</v>
      </c>
      <c r="AE419" s="143">
        <v>0</v>
      </c>
      <c r="AF419" s="143">
        <v>0</v>
      </c>
      <c r="AG419" s="143">
        <v>0</v>
      </c>
      <c r="AH419" s="143">
        <v>0</v>
      </c>
      <c r="AI419" s="143">
        <v>0</v>
      </c>
      <c r="AJ419" s="143">
        <v>0</v>
      </c>
      <c r="AK419" s="143">
        <v>0</v>
      </c>
      <c r="AL419" s="143">
        <v>0</v>
      </c>
      <c r="AM419" s="143">
        <v>0</v>
      </c>
      <c r="AN419" s="143">
        <v>0</v>
      </c>
      <c r="AO419" s="143">
        <v>0</v>
      </c>
      <c r="AP419" s="143">
        <v>0</v>
      </c>
      <c r="AQ419" s="143">
        <v>0</v>
      </c>
      <c r="AR419" s="143">
        <v>0</v>
      </c>
      <c r="AS419" s="143">
        <v>0</v>
      </c>
      <c r="AT419" s="143">
        <v>0</v>
      </c>
      <c r="AU419" s="143">
        <v>0</v>
      </c>
      <c r="AV419" s="143">
        <v>0</v>
      </c>
      <c r="AW419" s="143">
        <v>0</v>
      </c>
      <c r="AX419" s="143">
        <v>0</v>
      </c>
      <c r="AY419" s="143">
        <v>0</v>
      </c>
      <c r="AZ419" s="143">
        <v>0</v>
      </c>
      <c r="BA419" s="143">
        <v>0</v>
      </c>
      <c r="BB419" s="143">
        <v>0</v>
      </c>
      <c r="BC419" s="143">
        <v>0</v>
      </c>
      <c r="BD419" s="143">
        <v>0</v>
      </c>
      <c r="BE419" s="143">
        <v>0</v>
      </c>
      <c r="BF419" s="143">
        <v>0</v>
      </c>
      <c r="BG419" s="143">
        <v>0</v>
      </c>
      <c r="BH419" s="143">
        <v>0</v>
      </c>
      <c r="BI419" s="143">
        <v>0</v>
      </c>
      <c r="BJ419" s="143">
        <v>0</v>
      </c>
      <c r="BK419" s="143">
        <v>0</v>
      </c>
      <c r="BL419" s="143">
        <v>0</v>
      </c>
      <c r="BM419" s="143">
        <v>0</v>
      </c>
      <c r="BN419" s="143">
        <v>0</v>
      </c>
      <c r="BO419" s="143">
        <v>0</v>
      </c>
      <c r="BU419" s="143">
        <v>0</v>
      </c>
      <c r="BV419" s="143">
        <v>0</v>
      </c>
      <c r="BW419" s="143">
        <v>0</v>
      </c>
      <c r="BX419" s="143">
        <v>0</v>
      </c>
      <c r="BZ419" s="143">
        <v>0</v>
      </c>
      <c r="CA419" s="143" t="e">
        <v>#REF!</v>
      </c>
    </row>
    <row r="420" spans="12:79" hidden="1" x14ac:dyDescent="0.3">
      <c r="L420" s="143">
        <v>0</v>
      </c>
      <c r="M420" s="143">
        <v>0</v>
      </c>
      <c r="N420" s="143">
        <v>0</v>
      </c>
      <c r="O420" s="143">
        <v>0</v>
      </c>
      <c r="P420" s="143">
        <v>0</v>
      </c>
      <c r="Q420" s="143">
        <v>0</v>
      </c>
      <c r="R420" s="143">
        <v>0</v>
      </c>
      <c r="S420" s="143">
        <v>0</v>
      </c>
      <c r="T420" s="143">
        <v>0</v>
      </c>
      <c r="U420" s="143">
        <v>0</v>
      </c>
      <c r="V420" s="143">
        <v>0</v>
      </c>
      <c r="W420" s="143">
        <v>0</v>
      </c>
      <c r="X420" s="143">
        <v>0</v>
      </c>
      <c r="Y420" s="143">
        <v>0</v>
      </c>
      <c r="Z420" s="143">
        <v>0</v>
      </c>
      <c r="AA420" s="143">
        <v>0</v>
      </c>
      <c r="AB420" s="143">
        <v>0</v>
      </c>
      <c r="AC420" s="143">
        <v>0</v>
      </c>
      <c r="AD420" s="143">
        <v>0</v>
      </c>
      <c r="AE420" s="143">
        <v>0</v>
      </c>
      <c r="AF420" s="143">
        <v>0</v>
      </c>
      <c r="AG420" s="143">
        <v>0</v>
      </c>
      <c r="AH420" s="143">
        <v>0</v>
      </c>
      <c r="AI420" s="143">
        <v>0</v>
      </c>
      <c r="AJ420" s="143">
        <v>0</v>
      </c>
      <c r="AK420" s="143">
        <v>0</v>
      </c>
      <c r="AL420" s="143">
        <v>0</v>
      </c>
      <c r="AM420" s="143">
        <v>0</v>
      </c>
      <c r="AN420" s="143">
        <v>0</v>
      </c>
      <c r="AO420" s="143">
        <v>0</v>
      </c>
      <c r="AP420" s="143">
        <v>0</v>
      </c>
      <c r="AQ420" s="143">
        <v>0</v>
      </c>
      <c r="AR420" s="143">
        <v>0</v>
      </c>
      <c r="AS420" s="143">
        <v>0</v>
      </c>
      <c r="AT420" s="143">
        <v>0</v>
      </c>
      <c r="AU420" s="143">
        <v>0</v>
      </c>
      <c r="AV420" s="143">
        <v>0</v>
      </c>
      <c r="AW420" s="143">
        <v>0</v>
      </c>
      <c r="AX420" s="143">
        <v>0</v>
      </c>
      <c r="AY420" s="143">
        <v>0</v>
      </c>
      <c r="AZ420" s="143">
        <v>0</v>
      </c>
      <c r="BA420" s="143">
        <v>0</v>
      </c>
      <c r="BB420" s="143">
        <v>0</v>
      </c>
      <c r="BC420" s="143">
        <v>0</v>
      </c>
      <c r="BD420" s="143">
        <v>0</v>
      </c>
      <c r="BE420" s="143">
        <v>0</v>
      </c>
      <c r="BF420" s="143">
        <v>0</v>
      </c>
      <c r="BG420" s="143">
        <v>0</v>
      </c>
      <c r="BH420" s="143">
        <v>0</v>
      </c>
      <c r="BI420" s="143">
        <v>0</v>
      </c>
      <c r="BJ420" s="143">
        <v>0</v>
      </c>
      <c r="BK420" s="143">
        <v>0</v>
      </c>
      <c r="BL420" s="143">
        <v>0</v>
      </c>
      <c r="BM420" s="143">
        <v>0</v>
      </c>
      <c r="BN420" s="143">
        <v>0</v>
      </c>
      <c r="BO420" s="143">
        <v>0</v>
      </c>
      <c r="BU420" s="143">
        <v>0</v>
      </c>
      <c r="BV420" s="143">
        <v>0</v>
      </c>
      <c r="BW420" s="143">
        <v>0</v>
      </c>
      <c r="BX420" s="143">
        <v>0</v>
      </c>
      <c r="BZ420" s="143">
        <v>0</v>
      </c>
      <c r="CA420" s="143" t="e">
        <v>#REF!</v>
      </c>
    </row>
    <row r="421" spans="12:79" hidden="1" x14ac:dyDescent="0.3">
      <c r="L421" s="143">
        <v>0</v>
      </c>
      <c r="M421" s="143">
        <v>0</v>
      </c>
      <c r="N421" s="143">
        <v>0</v>
      </c>
      <c r="O421" s="143">
        <v>0</v>
      </c>
      <c r="P421" s="143">
        <v>0</v>
      </c>
      <c r="Q421" s="143">
        <v>0</v>
      </c>
      <c r="R421" s="143">
        <v>0</v>
      </c>
      <c r="S421" s="143">
        <v>0</v>
      </c>
      <c r="T421" s="143">
        <v>0</v>
      </c>
      <c r="U421" s="143">
        <v>0</v>
      </c>
      <c r="V421" s="143">
        <v>0</v>
      </c>
      <c r="W421" s="143">
        <v>0</v>
      </c>
      <c r="X421" s="143">
        <v>0</v>
      </c>
      <c r="Y421" s="143">
        <v>0</v>
      </c>
      <c r="Z421" s="143">
        <v>0</v>
      </c>
      <c r="AA421" s="143">
        <v>0</v>
      </c>
      <c r="AB421" s="143">
        <v>0</v>
      </c>
      <c r="AC421" s="143">
        <v>0</v>
      </c>
      <c r="AD421" s="143">
        <v>0</v>
      </c>
      <c r="AE421" s="143">
        <v>0</v>
      </c>
      <c r="AF421" s="143">
        <v>0</v>
      </c>
      <c r="AG421" s="143">
        <v>0</v>
      </c>
      <c r="AH421" s="143">
        <v>0</v>
      </c>
      <c r="AI421" s="143">
        <v>0</v>
      </c>
      <c r="AJ421" s="143">
        <v>0</v>
      </c>
      <c r="AK421" s="143">
        <v>0</v>
      </c>
      <c r="AL421" s="143">
        <v>0</v>
      </c>
      <c r="AM421" s="143">
        <v>0</v>
      </c>
      <c r="AN421" s="143">
        <v>0</v>
      </c>
      <c r="AO421" s="143">
        <v>0</v>
      </c>
      <c r="AP421" s="143">
        <v>0</v>
      </c>
      <c r="AQ421" s="143">
        <v>0</v>
      </c>
      <c r="AR421" s="143">
        <v>0</v>
      </c>
      <c r="AS421" s="143">
        <v>0</v>
      </c>
      <c r="AT421" s="143">
        <v>0</v>
      </c>
      <c r="AU421" s="143">
        <v>0</v>
      </c>
      <c r="AV421" s="143">
        <v>0</v>
      </c>
      <c r="AW421" s="143">
        <v>0</v>
      </c>
      <c r="AX421" s="143">
        <v>0</v>
      </c>
      <c r="AY421" s="143">
        <v>0</v>
      </c>
      <c r="AZ421" s="143">
        <v>0</v>
      </c>
      <c r="BA421" s="143">
        <v>0</v>
      </c>
      <c r="BB421" s="143">
        <v>0</v>
      </c>
      <c r="BC421" s="143">
        <v>0</v>
      </c>
      <c r="BD421" s="143">
        <v>0</v>
      </c>
      <c r="BE421" s="143">
        <v>0</v>
      </c>
      <c r="BF421" s="143">
        <v>0</v>
      </c>
      <c r="BG421" s="143">
        <v>0</v>
      </c>
      <c r="BH421" s="143">
        <v>0</v>
      </c>
      <c r="BI421" s="143">
        <v>0</v>
      </c>
      <c r="BJ421" s="143">
        <v>0</v>
      </c>
      <c r="BK421" s="143">
        <v>0</v>
      </c>
      <c r="BL421" s="143">
        <v>0</v>
      </c>
      <c r="BM421" s="143">
        <v>0</v>
      </c>
      <c r="BN421" s="143">
        <v>0</v>
      </c>
      <c r="BO421" s="143">
        <v>0</v>
      </c>
      <c r="BU421" s="143">
        <v>0</v>
      </c>
      <c r="BV421" s="143">
        <v>0</v>
      </c>
      <c r="BW421" s="143">
        <v>0</v>
      </c>
      <c r="BX421" s="143">
        <v>0</v>
      </c>
      <c r="BZ421" s="143">
        <v>0</v>
      </c>
      <c r="CA421" s="143" t="e">
        <v>#REF!</v>
      </c>
    </row>
    <row r="422" spans="12:79" hidden="1" x14ac:dyDescent="0.3">
      <c r="L422" s="143">
        <v>0</v>
      </c>
      <c r="M422" s="143">
        <v>0</v>
      </c>
      <c r="N422" s="143">
        <v>0</v>
      </c>
      <c r="O422" s="143">
        <v>0</v>
      </c>
      <c r="P422" s="143">
        <v>0</v>
      </c>
      <c r="Q422" s="143">
        <v>0</v>
      </c>
      <c r="R422" s="143">
        <v>0</v>
      </c>
      <c r="S422" s="143">
        <v>0</v>
      </c>
      <c r="T422" s="143">
        <v>0</v>
      </c>
      <c r="U422" s="143">
        <v>0</v>
      </c>
      <c r="V422" s="143">
        <v>0</v>
      </c>
      <c r="W422" s="143">
        <v>0</v>
      </c>
      <c r="X422" s="143">
        <v>0</v>
      </c>
      <c r="Y422" s="143">
        <v>0</v>
      </c>
      <c r="Z422" s="143">
        <v>0</v>
      </c>
      <c r="AA422" s="143">
        <v>0</v>
      </c>
      <c r="AB422" s="143">
        <v>0</v>
      </c>
      <c r="AC422" s="143">
        <v>0</v>
      </c>
      <c r="AD422" s="143">
        <v>0</v>
      </c>
      <c r="AE422" s="143">
        <v>0</v>
      </c>
      <c r="AF422" s="143">
        <v>0</v>
      </c>
      <c r="AG422" s="143">
        <v>0</v>
      </c>
      <c r="AH422" s="143">
        <v>0</v>
      </c>
      <c r="AI422" s="143">
        <v>0</v>
      </c>
      <c r="AJ422" s="143">
        <v>0</v>
      </c>
      <c r="AK422" s="143">
        <v>0</v>
      </c>
      <c r="AL422" s="143">
        <v>0</v>
      </c>
      <c r="AM422" s="143">
        <v>0</v>
      </c>
      <c r="AN422" s="143">
        <v>0</v>
      </c>
      <c r="AO422" s="143">
        <v>0</v>
      </c>
      <c r="AP422" s="143">
        <v>0</v>
      </c>
      <c r="AQ422" s="143">
        <v>0</v>
      </c>
      <c r="AR422" s="143">
        <v>0</v>
      </c>
      <c r="AS422" s="143">
        <v>0</v>
      </c>
      <c r="AT422" s="143">
        <v>0</v>
      </c>
      <c r="AU422" s="143">
        <v>0</v>
      </c>
      <c r="AV422" s="143">
        <v>0</v>
      </c>
      <c r="AW422" s="143">
        <v>0</v>
      </c>
      <c r="AX422" s="143">
        <v>0</v>
      </c>
      <c r="AY422" s="143">
        <v>0</v>
      </c>
      <c r="AZ422" s="143">
        <v>0</v>
      </c>
      <c r="BA422" s="143">
        <v>0</v>
      </c>
      <c r="BB422" s="143">
        <v>0</v>
      </c>
      <c r="BC422" s="143">
        <v>0</v>
      </c>
      <c r="BD422" s="143">
        <v>0</v>
      </c>
      <c r="BE422" s="143">
        <v>0</v>
      </c>
      <c r="BF422" s="143">
        <v>0</v>
      </c>
      <c r="BG422" s="143">
        <v>0</v>
      </c>
      <c r="BH422" s="143">
        <v>0</v>
      </c>
      <c r="BI422" s="143">
        <v>0</v>
      </c>
      <c r="BJ422" s="143">
        <v>0</v>
      </c>
      <c r="BK422" s="143">
        <v>0</v>
      </c>
      <c r="BL422" s="143">
        <v>0</v>
      </c>
      <c r="BM422" s="143">
        <v>0</v>
      </c>
      <c r="BN422" s="143">
        <v>0</v>
      </c>
      <c r="BO422" s="143">
        <v>0</v>
      </c>
      <c r="BU422" s="143">
        <v>0</v>
      </c>
      <c r="BV422" s="143">
        <v>0</v>
      </c>
      <c r="BW422" s="143">
        <v>0</v>
      </c>
      <c r="BX422" s="143">
        <v>0</v>
      </c>
      <c r="BZ422" s="143">
        <v>0</v>
      </c>
      <c r="CA422" s="143" t="e">
        <v>#REF!</v>
      </c>
    </row>
    <row r="423" spans="12:79" hidden="1" x14ac:dyDescent="0.3">
      <c r="L423" s="143">
        <v>0</v>
      </c>
      <c r="M423" s="143">
        <v>0</v>
      </c>
      <c r="N423" s="143">
        <v>0</v>
      </c>
      <c r="O423" s="143">
        <v>0</v>
      </c>
      <c r="P423" s="143">
        <v>0</v>
      </c>
      <c r="Q423" s="143">
        <v>0</v>
      </c>
      <c r="R423" s="143">
        <v>0</v>
      </c>
      <c r="S423" s="143">
        <v>0</v>
      </c>
      <c r="T423" s="143">
        <v>0</v>
      </c>
      <c r="U423" s="143">
        <v>0</v>
      </c>
      <c r="V423" s="143">
        <v>0</v>
      </c>
      <c r="W423" s="143">
        <v>0</v>
      </c>
      <c r="X423" s="143">
        <v>0</v>
      </c>
      <c r="Y423" s="143">
        <v>0</v>
      </c>
      <c r="Z423" s="143">
        <v>0</v>
      </c>
      <c r="AA423" s="143">
        <v>0</v>
      </c>
      <c r="AB423" s="143">
        <v>0</v>
      </c>
      <c r="AC423" s="143">
        <v>0</v>
      </c>
      <c r="AD423" s="143">
        <v>0</v>
      </c>
      <c r="AE423" s="143">
        <v>0</v>
      </c>
      <c r="AF423" s="143">
        <v>0</v>
      </c>
      <c r="AG423" s="143">
        <v>0</v>
      </c>
      <c r="AH423" s="143">
        <v>0</v>
      </c>
      <c r="AI423" s="143">
        <v>0</v>
      </c>
      <c r="AJ423" s="143">
        <v>0</v>
      </c>
      <c r="AK423" s="143">
        <v>0</v>
      </c>
      <c r="AL423" s="143">
        <v>0</v>
      </c>
      <c r="AM423" s="143">
        <v>0</v>
      </c>
      <c r="AN423" s="143">
        <v>0</v>
      </c>
      <c r="AO423" s="143">
        <v>0</v>
      </c>
      <c r="AP423" s="143">
        <v>0</v>
      </c>
      <c r="AQ423" s="143">
        <v>0</v>
      </c>
      <c r="AR423" s="143">
        <v>0</v>
      </c>
      <c r="AS423" s="143">
        <v>0</v>
      </c>
      <c r="AT423" s="143">
        <v>0</v>
      </c>
      <c r="AU423" s="143">
        <v>0</v>
      </c>
      <c r="AV423" s="143">
        <v>0</v>
      </c>
      <c r="AW423" s="143">
        <v>0</v>
      </c>
      <c r="AX423" s="143">
        <v>0</v>
      </c>
      <c r="AY423" s="143">
        <v>0</v>
      </c>
      <c r="AZ423" s="143">
        <v>0</v>
      </c>
      <c r="BA423" s="143">
        <v>0</v>
      </c>
      <c r="BB423" s="143">
        <v>0</v>
      </c>
      <c r="BC423" s="143">
        <v>0</v>
      </c>
      <c r="BD423" s="143">
        <v>0</v>
      </c>
      <c r="BE423" s="143">
        <v>0</v>
      </c>
      <c r="BF423" s="143">
        <v>0</v>
      </c>
      <c r="BG423" s="143">
        <v>0</v>
      </c>
      <c r="BH423" s="143">
        <v>0</v>
      </c>
      <c r="BI423" s="143">
        <v>0</v>
      </c>
      <c r="BJ423" s="143">
        <v>0</v>
      </c>
      <c r="BK423" s="143">
        <v>0</v>
      </c>
      <c r="BL423" s="143">
        <v>0</v>
      </c>
      <c r="BM423" s="143">
        <v>0</v>
      </c>
      <c r="BN423" s="143">
        <v>0</v>
      </c>
      <c r="BO423" s="143">
        <v>0</v>
      </c>
      <c r="BU423" s="143">
        <v>0</v>
      </c>
      <c r="BV423" s="143">
        <v>0</v>
      </c>
      <c r="BW423" s="143">
        <v>0</v>
      </c>
      <c r="BX423" s="143">
        <v>0</v>
      </c>
      <c r="BZ423" s="143">
        <v>0</v>
      </c>
      <c r="CA423" s="143" t="e">
        <v>#REF!</v>
      </c>
    </row>
    <row r="424" spans="12:79" hidden="1" x14ac:dyDescent="0.3">
      <c r="L424" s="143">
        <v>0</v>
      </c>
      <c r="M424" s="143">
        <v>0</v>
      </c>
      <c r="N424" s="143">
        <v>0</v>
      </c>
      <c r="O424" s="143">
        <v>0</v>
      </c>
      <c r="P424" s="143">
        <v>0</v>
      </c>
      <c r="Q424" s="143">
        <v>0</v>
      </c>
      <c r="R424" s="143">
        <v>0</v>
      </c>
      <c r="S424" s="143">
        <v>0</v>
      </c>
      <c r="T424" s="143">
        <v>0</v>
      </c>
      <c r="U424" s="143">
        <v>0</v>
      </c>
      <c r="V424" s="143">
        <v>0</v>
      </c>
      <c r="W424" s="143">
        <v>0</v>
      </c>
      <c r="X424" s="143">
        <v>0</v>
      </c>
      <c r="Y424" s="143">
        <v>0</v>
      </c>
      <c r="Z424" s="143">
        <v>0</v>
      </c>
      <c r="AA424" s="143">
        <v>0</v>
      </c>
      <c r="AB424" s="143">
        <v>0</v>
      </c>
      <c r="AC424" s="143">
        <v>0</v>
      </c>
      <c r="AD424" s="143">
        <v>0</v>
      </c>
      <c r="AE424" s="143">
        <v>0</v>
      </c>
      <c r="AF424" s="143">
        <v>0</v>
      </c>
      <c r="AG424" s="143">
        <v>0</v>
      </c>
      <c r="AH424" s="143">
        <v>0</v>
      </c>
      <c r="AI424" s="143">
        <v>0</v>
      </c>
      <c r="AJ424" s="143">
        <v>0</v>
      </c>
      <c r="AK424" s="143">
        <v>0</v>
      </c>
      <c r="AL424" s="143">
        <v>0</v>
      </c>
      <c r="AM424" s="143">
        <v>0</v>
      </c>
      <c r="AN424" s="143">
        <v>0</v>
      </c>
      <c r="AO424" s="143">
        <v>0</v>
      </c>
      <c r="AP424" s="143">
        <v>0</v>
      </c>
      <c r="AQ424" s="143">
        <v>0</v>
      </c>
      <c r="AR424" s="143">
        <v>0</v>
      </c>
      <c r="AS424" s="143">
        <v>0</v>
      </c>
      <c r="AT424" s="143">
        <v>0</v>
      </c>
      <c r="AU424" s="143">
        <v>0</v>
      </c>
      <c r="AV424" s="143">
        <v>0</v>
      </c>
      <c r="AW424" s="143">
        <v>0</v>
      </c>
      <c r="AX424" s="143">
        <v>0</v>
      </c>
      <c r="AY424" s="143">
        <v>0</v>
      </c>
      <c r="AZ424" s="143">
        <v>0</v>
      </c>
      <c r="BA424" s="143">
        <v>0</v>
      </c>
      <c r="BB424" s="143">
        <v>0</v>
      </c>
      <c r="BC424" s="143">
        <v>0</v>
      </c>
      <c r="BD424" s="143">
        <v>0</v>
      </c>
      <c r="BE424" s="143">
        <v>0</v>
      </c>
      <c r="BF424" s="143">
        <v>0</v>
      </c>
      <c r="BG424" s="143">
        <v>0</v>
      </c>
      <c r="BH424" s="143">
        <v>0</v>
      </c>
      <c r="BI424" s="143">
        <v>0</v>
      </c>
      <c r="BJ424" s="143">
        <v>0</v>
      </c>
      <c r="BK424" s="143">
        <v>0</v>
      </c>
      <c r="BL424" s="143">
        <v>0</v>
      </c>
      <c r="BM424" s="143">
        <v>0</v>
      </c>
      <c r="BN424" s="143">
        <v>0</v>
      </c>
      <c r="BO424" s="143">
        <v>0</v>
      </c>
      <c r="BU424" s="143">
        <v>0</v>
      </c>
      <c r="BV424" s="143">
        <v>0</v>
      </c>
      <c r="BW424" s="143">
        <v>0</v>
      </c>
      <c r="BX424" s="143">
        <v>0</v>
      </c>
      <c r="BZ424" s="143">
        <v>0</v>
      </c>
      <c r="CA424" s="143" t="e">
        <v>#REF!</v>
      </c>
    </row>
    <row r="425" spans="12:79" hidden="1" x14ac:dyDescent="0.3">
      <c r="L425" s="143">
        <v>0</v>
      </c>
      <c r="M425" s="143">
        <v>0</v>
      </c>
      <c r="N425" s="143">
        <v>0</v>
      </c>
      <c r="O425" s="143">
        <v>0</v>
      </c>
      <c r="P425" s="143">
        <v>0</v>
      </c>
      <c r="Q425" s="143">
        <v>0</v>
      </c>
      <c r="R425" s="143">
        <v>0</v>
      </c>
      <c r="S425" s="143">
        <v>0</v>
      </c>
      <c r="T425" s="143">
        <v>0</v>
      </c>
      <c r="U425" s="143">
        <v>0</v>
      </c>
      <c r="V425" s="143">
        <v>0</v>
      </c>
      <c r="W425" s="143">
        <v>0</v>
      </c>
      <c r="X425" s="143">
        <v>0</v>
      </c>
      <c r="Y425" s="143">
        <v>0</v>
      </c>
      <c r="Z425" s="143">
        <v>0</v>
      </c>
      <c r="AA425" s="143">
        <v>0</v>
      </c>
      <c r="AB425" s="143">
        <v>0</v>
      </c>
      <c r="AC425" s="143">
        <v>0</v>
      </c>
      <c r="AD425" s="143">
        <v>0</v>
      </c>
      <c r="AE425" s="143">
        <v>0</v>
      </c>
      <c r="AF425" s="143">
        <v>0</v>
      </c>
      <c r="AG425" s="143">
        <v>0</v>
      </c>
      <c r="AH425" s="143">
        <v>0</v>
      </c>
      <c r="AI425" s="143">
        <v>0</v>
      </c>
      <c r="AJ425" s="143">
        <v>0</v>
      </c>
      <c r="AK425" s="143">
        <v>0</v>
      </c>
      <c r="AL425" s="143">
        <v>0</v>
      </c>
      <c r="AM425" s="143">
        <v>0</v>
      </c>
      <c r="AN425" s="143">
        <v>0</v>
      </c>
      <c r="AO425" s="143">
        <v>0</v>
      </c>
      <c r="AP425" s="143">
        <v>0</v>
      </c>
      <c r="AQ425" s="143">
        <v>0</v>
      </c>
      <c r="AR425" s="143">
        <v>0</v>
      </c>
      <c r="AS425" s="143">
        <v>0</v>
      </c>
      <c r="AT425" s="143">
        <v>0</v>
      </c>
      <c r="AU425" s="143">
        <v>0</v>
      </c>
      <c r="AV425" s="143">
        <v>0</v>
      </c>
      <c r="AW425" s="143">
        <v>0</v>
      </c>
      <c r="AX425" s="143">
        <v>0</v>
      </c>
      <c r="AY425" s="143">
        <v>0</v>
      </c>
      <c r="AZ425" s="143">
        <v>0</v>
      </c>
      <c r="BA425" s="143">
        <v>0</v>
      </c>
      <c r="BB425" s="143">
        <v>0</v>
      </c>
      <c r="BC425" s="143">
        <v>0</v>
      </c>
      <c r="BD425" s="143">
        <v>0</v>
      </c>
      <c r="BE425" s="143">
        <v>0</v>
      </c>
      <c r="BF425" s="143">
        <v>0</v>
      </c>
      <c r="BG425" s="143">
        <v>0</v>
      </c>
      <c r="BH425" s="143">
        <v>0</v>
      </c>
      <c r="BI425" s="143">
        <v>0</v>
      </c>
      <c r="BJ425" s="143">
        <v>0</v>
      </c>
      <c r="BK425" s="143">
        <v>0</v>
      </c>
      <c r="BL425" s="143">
        <v>0</v>
      </c>
      <c r="BM425" s="143">
        <v>0</v>
      </c>
      <c r="BN425" s="143">
        <v>0</v>
      </c>
      <c r="BO425" s="143">
        <v>0</v>
      </c>
      <c r="BU425" s="143">
        <v>0</v>
      </c>
      <c r="BV425" s="143">
        <v>0</v>
      </c>
      <c r="BW425" s="143">
        <v>0</v>
      </c>
      <c r="BX425" s="143">
        <v>0</v>
      </c>
      <c r="BZ425" s="143">
        <v>0</v>
      </c>
      <c r="CA425" s="143" t="e">
        <v>#REF!</v>
      </c>
    </row>
    <row r="426" spans="12:79" hidden="1" x14ac:dyDescent="0.3">
      <c r="L426" s="143">
        <v>0</v>
      </c>
      <c r="M426" s="143">
        <v>0</v>
      </c>
      <c r="N426" s="143">
        <v>0</v>
      </c>
      <c r="O426" s="143">
        <v>0</v>
      </c>
      <c r="P426" s="143">
        <v>0</v>
      </c>
      <c r="Q426" s="143">
        <v>0</v>
      </c>
      <c r="R426" s="143">
        <v>0</v>
      </c>
      <c r="S426" s="143">
        <v>0</v>
      </c>
      <c r="T426" s="143">
        <v>0</v>
      </c>
      <c r="U426" s="143">
        <v>0</v>
      </c>
      <c r="V426" s="143">
        <v>0</v>
      </c>
      <c r="W426" s="143">
        <v>0</v>
      </c>
      <c r="X426" s="143">
        <v>0</v>
      </c>
      <c r="Y426" s="143">
        <v>0</v>
      </c>
      <c r="Z426" s="143">
        <v>0</v>
      </c>
      <c r="AA426" s="143">
        <v>0</v>
      </c>
      <c r="AB426" s="143">
        <v>0</v>
      </c>
      <c r="AC426" s="143">
        <v>0</v>
      </c>
      <c r="AD426" s="143">
        <v>0</v>
      </c>
      <c r="AE426" s="143">
        <v>0</v>
      </c>
      <c r="AF426" s="143">
        <v>0</v>
      </c>
      <c r="AG426" s="143">
        <v>0</v>
      </c>
      <c r="AH426" s="143">
        <v>0</v>
      </c>
      <c r="AI426" s="143">
        <v>0</v>
      </c>
      <c r="AJ426" s="143">
        <v>0</v>
      </c>
      <c r="AK426" s="143">
        <v>0</v>
      </c>
      <c r="AL426" s="143">
        <v>0</v>
      </c>
      <c r="AM426" s="143">
        <v>0</v>
      </c>
      <c r="AN426" s="143">
        <v>0</v>
      </c>
      <c r="AO426" s="143">
        <v>0</v>
      </c>
      <c r="AP426" s="143">
        <v>0</v>
      </c>
      <c r="AQ426" s="143">
        <v>0</v>
      </c>
      <c r="AR426" s="143">
        <v>0</v>
      </c>
      <c r="AS426" s="143">
        <v>0</v>
      </c>
      <c r="AT426" s="143">
        <v>0</v>
      </c>
      <c r="AU426" s="143">
        <v>0</v>
      </c>
      <c r="AV426" s="143">
        <v>0</v>
      </c>
      <c r="AW426" s="143">
        <v>0</v>
      </c>
      <c r="AX426" s="143">
        <v>0</v>
      </c>
      <c r="AY426" s="143">
        <v>0</v>
      </c>
      <c r="AZ426" s="143">
        <v>0</v>
      </c>
      <c r="BA426" s="143">
        <v>0</v>
      </c>
      <c r="BB426" s="143">
        <v>0</v>
      </c>
      <c r="BC426" s="143">
        <v>0</v>
      </c>
      <c r="BD426" s="143">
        <v>0</v>
      </c>
      <c r="BE426" s="143">
        <v>0</v>
      </c>
      <c r="BF426" s="143">
        <v>0</v>
      </c>
      <c r="BG426" s="143">
        <v>0</v>
      </c>
      <c r="BH426" s="143">
        <v>0</v>
      </c>
      <c r="BI426" s="143">
        <v>0</v>
      </c>
      <c r="BJ426" s="143">
        <v>0</v>
      </c>
      <c r="BK426" s="143">
        <v>0</v>
      </c>
      <c r="BL426" s="143">
        <v>0</v>
      </c>
      <c r="BM426" s="143">
        <v>0</v>
      </c>
      <c r="BN426" s="143">
        <v>0</v>
      </c>
      <c r="BO426" s="143">
        <v>0</v>
      </c>
      <c r="BU426" s="143">
        <v>0</v>
      </c>
      <c r="BV426" s="143">
        <v>0</v>
      </c>
      <c r="BW426" s="143">
        <v>0</v>
      </c>
      <c r="BX426" s="143">
        <v>0</v>
      </c>
      <c r="BZ426" s="143">
        <v>0</v>
      </c>
      <c r="CA426" s="143" t="e">
        <v>#REF!</v>
      </c>
    </row>
    <row r="427" spans="12:79" hidden="1" x14ac:dyDescent="0.3">
      <c r="L427" s="143">
        <v>0</v>
      </c>
      <c r="M427" s="143">
        <v>0</v>
      </c>
      <c r="N427" s="143">
        <v>0</v>
      </c>
      <c r="O427" s="143">
        <v>0</v>
      </c>
      <c r="P427" s="143">
        <v>0</v>
      </c>
      <c r="Q427" s="143">
        <v>0</v>
      </c>
      <c r="R427" s="143">
        <v>0</v>
      </c>
      <c r="S427" s="143">
        <v>0</v>
      </c>
      <c r="T427" s="143">
        <v>0</v>
      </c>
      <c r="U427" s="143">
        <v>0</v>
      </c>
      <c r="V427" s="143">
        <v>0</v>
      </c>
      <c r="W427" s="143">
        <v>0</v>
      </c>
      <c r="X427" s="143">
        <v>0</v>
      </c>
      <c r="Y427" s="143">
        <v>0</v>
      </c>
      <c r="Z427" s="143">
        <v>0</v>
      </c>
      <c r="AA427" s="143">
        <v>0</v>
      </c>
      <c r="AB427" s="143">
        <v>0</v>
      </c>
      <c r="AC427" s="143">
        <v>0</v>
      </c>
      <c r="AD427" s="143">
        <v>0</v>
      </c>
      <c r="AE427" s="143">
        <v>0</v>
      </c>
      <c r="AF427" s="143">
        <v>0</v>
      </c>
      <c r="AG427" s="143">
        <v>0</v>
      </c>
      <c r="AH427" s="143">
        <v>0</v>
      </c>
      <c r="AI427" s="143">
        <v>0</v>
      </c>
      <c r="AJ427" s="143">
        <v>0</v>
      </c>
      <c r="AK427" s="143">
        <v>0</v>
      </c>
      <c r="AL427" s="143">
        <v>0</v>
      </c>
      <c r="AM427" s="143">
        <v>0</v>
      </c>
      <c r="AN427" s="143">
        <v>0</v>
      </c>
      <c r="AO427" s="143">
        <v>0</v>
      </c>
      <c r="AP427" s="143">
        <v>0</v>
      </c>
      <c r="AQ427" s="143">
        <v>0</v>
      </c>
      <c r="AR427" s="143">
        <v>0</v>
      </c>
      <c r="AS427" s="143">
        <v>0</v>
      </c>
      <c r="AT427" s="143">
        <v>0</v>
      </c>
      <c r="AU427" s="143">
        <v>0</v>
      </c>
      <c r="AV427" s="143">
        <v>0</v>
      </c>
      <c r="AW427" s="143">
        <v>0</v>
      </c>
      <c r="AX427" s="143">
        <v>0</v>
      </c>
      <c r="AY427" s="143">
        <v>0</v>
      </c>
      <c r="AZ427" s="143">
        <v>0</v>
      </c>
      <c r="BA427" s="143">
        <v>0</v>
      </c>
      <c r="BB427" s="143">
        <v>0</v>
      </c>
      <c r="BC427" s="143">
        <v>0</v>
      </c>
      <c r="BD427" s="143">
        <v>0</v>
      </c>
      <c r="BE427" s="143">
        <v>0</v>
      </c>
      <c r="BF427" s="143">
        <v>0</v>
      </c>
      <c r="BG427" s="143">
        <v>0</v>
      </c>
      <c r="BH427" s="143">
        <v>0</v>
      </c>
      <c r="BI427" s="143">
        <v>0</v>
      </c>
      <c r="BJ427" s="143">
        <v>0</v>
      </c>
      <c r="BK427" s="143">
        <v>0</v>
      </c>
      <c r="BL427" s="143">
        <v>0</v>
      </c>
      <c r="BM427" s="143">
        <v>0</v>
      </c>
      <c r="BN427" s="143">
        <v>0</v>
      </c>
      <c r="BO427" s="143">
        <v>0</v>
      </c>
    </row>
    <row r="428" spans="12:79" hidden="1" x14ac:dyDescent="0.3">
      <c r="L428" s="143">
        <v>0</v>
      </c>
      <c r="M428" s="143">
        <v>0</v>
      </c>
      <c r="N428" s="143">
        <v>0</v>
      </c>
      <c r="O428" s="143">
        <v>0</v>
      </c>
      <c r="P428" s="143">
        <v>0</v>
      </c>
      <c r="Q428" s="143">
        <v>0</v>
      </c>
      <c r="R428" s="143">
        <v>0</v>
      </c>
      <c r="S428" s="143">
        <v>0</v>
      </c>
      <c r="T428" s="143">
        <v>0</v>
      </c>
      <c r="U428" s="143">
        <v>0</v>
      </c>
      <c r="V428" s="143">
        <v>0</v>
      </c>
      <c r="W428" s="143">
        <v>0</v>
      </c>
      <c r="X428" s="143">
        <v>0</v>
      </c>
      <c r="Y428" s="143">
        <v>0</v>
      </c>
      <c r="Z428" s="143">
        <v>0</v>
      </c>
      <c r="AA428" s="143">
        <v>0</v>
      </c>
      <c r="AB428" s="143">
        <v>0</v>
      </c>
      <c r="AC428" s="143">
        <v>0</v>
      </c>
      <c r="AD428" s="143">
        <v>0</v>
      </c>
      <c r="AE428" s="143">
        <v>0</v>
      </c>
      <c r="AF428" s="143">
        <v>0</v>
      </c>
      <c r="AG428" s="143">
        <v>0</v>
      </c>
      <c r="AH428" s="143">
        <v>0</v>
      </c>
      <c r="AI428" s="143">
        <v>0</v>
      </c>
      <c r="AJ428" s="143">
        <v>0</v>
      </c>
      <c r="AK428" s="143">
        <v>0</v>
      </c>
      <c r="AL428" s="143">
        <v>0</v>
      </c>
      <c r="AM428" s="143">
        <v>0</v>
      </c>
      <c r="AN428" s="143">
        <v>0</v>
      </c>
      <c r="AO428" s="143">
        <v>0</v>
      </c>
      <c r="AP428" s="143">
        <v>0</v>
      </c>
      <c r="AQ428" s="143">
        <v>0</v>
      </c>
      <c r="AR428" s="143">
        <v>0</v>
      </c>
      <c r="AS428" s="143">
        <v>0</v>
      </c>
      <c r="AT428" s="143">
        <v>0</v>
      </c>
      <c r="AU428" s="143">
        <v>0</v>
      </c>
      <c r="AV428" s="143">
        <v>0</v>
      </c>
      <c r="AW428" s="143">
        <v>0</v>
      </c>
      <c r="AX428" s="143">
        <v>0</v>
      </c>
      <c r="AY428" s="143">
        <v>0</v>
      </c>
      <c r="AZ428" s="143">
        <v>0</v>
      </c>
      <c r="BA428" s="143">
        <v>0</v>
      </c>
      <c r="BB428" s="143">
        <v>0</v>
      </c>
      <c r="BC428" s="143">
        <v>0</v>
      </c>
      <c r="BD428" s="143">
        <v>0</v>
      </c>
      <c r="BE428" s="143">
        <v>0</v>
      </c>
      <c r="BF428" s="143">
        <v>0</v>
      </c>
      <c r="BG428" s="143">
        <v>0</v>
      </c>
      <c r="BH428" s="143">
        <v>0</v>
      </c>
      <c r="BI428" s="143">
        <v>0</v>
      </c>
      <c r="BJ428" s="143">
        <v>0</v>
      </c>
      <c r="BK428" s="143">
        <v>0</v>
      </c>
      <c r="BL428" s="143">
        <v>0</v>
      </c>
      <c r="BM428" s="143">
        <v>0</v>
      </c>
      <c r="BN428" s="143">
        <v>0</v>
      </c>
      <c r="BO428" s="143">
        <v>0</v>
      </c>
    </row>
    <row r="429" spans="12:79" hidden="1" x14ac:dyDescent="0.3">
      <c r="L429" s="143">
        <v>0</v>
      </c>
      <c r="M429" s="143">
        <v>0</v>
      </c>
      <c r="N429" s="143">
        <v>0</v>
      </c>
      <c r="O429" s="143">
        <v>0</v>
      </c>
      <c r="P429" s="143">
        <v>0</v>
      </c>
      <c r="Q429" s="143">
        <v>0</v>
      </c>
      <c r="R429" s="143">
        <v>0</v>
      </c>
      <c r="S429" s="143">
        <v>0</v>
      </c>
      <c r="T429" s="143">
        <v>0</v>
      </c>
      <c r="U429" s="143">
        <v>0</v>
      </c>
      <c r="V429" s="143">
        <v>0</v>
      </c>
      <c r="W429" s="143">
        <v>0</v>
      </c>
      <c r="X429" s="143">
        <v>0</v>
      </c>
      <c r="Y429" s="143">
        <v>0</v>
      </c>
      <c r="Z429" s="143">
        <v>0</v>
      </c>
      <c r="AA429" s="143">
        <v>0</v>
      </c>
      <c r="AB429" s="143">
        <v>0</v>
      </c>
      <c r="AC429" s="143">
        <v>0</v>
      </c>
      <c r="AD429" s="143">
        <v>0</v>
      </c>
      <c r="AE429" s="143">
        <v>0</v>
      </c>
      <c r="AF429" s="143">
        <v>0</v>
      </c>
      <c r="AG429" s="143">
        <v>0</v>
      </c>
      <c r="AH429" s="143">
        <v>0</v>
      </c>
      <c r="AI429" s="143">
        <v>0</v>
      </c>
      <c r="AJ429" s="143">
        <v>0</v>
      </c>
      <c r="AK429" s="143">
        <v>0</v>
      </c>
      <c r="AL429" s="143">
        <v>0</v>
      </c>
      <c r="AM429" s="143">
        <v>0</v>
      </c>
      <c r="AN429" s="143">
        <v>0</v>
      </c>
      <c r="AO429" s="143">
        <v>0</v>
      </c>
      <c r="AP429" s="143">
        <v>0</v>
      </c>
      <c r="AQ429" s="143">
        <v>0</v>
      </c>
      <c r="AR429" s="143">
        <v>0</v>
      </c>
      <c r="AS429" s="143">
        <v>0</v>
      </c>
      <c r="AT429" s="143">
        <v>0</v>
      </c>
      <c r="AU429" s="143">
        <v>0</v>
      </c>
      <c r="AV429" s="143">
        <v>0</v>
      </c>
      <c r="AW429" s="143">
        <v>0</v>
      </c>
      <c r="AX429" s="143">
        <v>0</v>
      </c>
      <c r="AY429" s="143">
        <v>0</v>
      </c>
      <c r="AZ429" s="143">
        <v>0</v>
      </c>
      <c r="BA429" s="143">
        <v>0</v>
      </c>
      <c r="BB429" s="143">
        <v>0</v>
      </c>
      <c r="BC429" s="143">
        <v>0</v>
      </c>
      <c r="BD429" s="143">
        <v>0</v>
      </c>
      <c r="BE429" s="143">
        <v>0</v>
      </c>
      <c r="BF429" s="143">
        <v>0</v>
      </c>
      <c r="BG429" s="143">
        <v>0</v>
      </c>
      <c r="BH429" s="143">
        <v>0</v>
      </c>
      <c r="BI429" s="143">
        <v>0</v>
      </c>
      <c r="BJ429" s="143">
        <v>0</v>
      </c>
      <c r="BK429" s="143">
        <v>0</v>
      </c>
      <c r="BL429" s="143">
        <v>0</v>
      </c>
      <c r="BM429" s="143">
        <v>0</v>
      </c>
      <c r="BN429" s="143">
        <v>0</v>
      </c>
      <c r="BO429" s="143">
        <v>0</v>
      </c>
    </row>
    <row r="430" spans="12:79" hidden="1" x14ac:dyDescent="0.3">
      <c r="L430" s="143">
        <v>0</v>
      </c>
      <c r="M430" s="143">
        <v>0</v>
      </c>
      <c r="N430" s="143">
        <v>0</v>
      </c>
      <c r="O430" s="143">
        <v>0</v>
      </c>
      <c r="P430" s="143">
        <v>0</v>
      </c>
      <c r="Q430" s="143">
        <v>0</v>
      </c>
      <c r="R430" s="143">
        <v>0</v>
      </c>
      <c r="S430" s="143">
        <v>0</v>
      </c>
      <c r="T430" s="143">
        <v>0</v>
      </c>
      <c r="U430" s="143">
        <v>0</v>
      </c>
      <c r="V430" s="143">
        <v>0</v>
      </c>
      <c r="W430" s="143">
        <v>0</v>
      </c>
      <c r="X430" s="143">
        <v>0</v>
      </c>
      <c r="Y430" s="143">
        <v>0</v>
      </c>
      <c r="Z430" s="143">
        <v>0</v>
      </c>
      <c r="AA430" s="143">
        <v>0</v>
      </c>
      <c r="AB430" s="143">
        <v>0</v>
      </c>
      <c r="AC430" s="143">
        <v>0</v>
      </c>
      <c r="AD430" s="143">
        <v>0</v>
      </c>
      <c r="AE430" s="143">
        <v>0</v>
      </c>
      <c r="AF430" s="143">
        <v>0</v>
      </c>
      <c r="AG430" s="143">
        <v>0</v>
      </c>
      <c r="AH430" s="143">
        <v>0</v>
      </c>
      <c r="AI430" s="143">
        <v>0</v>
      </c>
      <c r="AJ430" s="143">
        <v>0</v>
      </c>
      <c r="AK430" s="143">
        <v>0</v>
      </c>
      <c r="AL430" s="143">
        <v>0</v>
      </c>
      <c r="AM430" s="143">
        <v>0</v>
      </c>
      <c r="AN430" s="143">
        <v>0</v>
      </c>
      <c r="AO430" s="143">
        <v>0</v>
      </c>
      <c r="AP430" s="143">
        <v>0</v>
      </c>
      <c r="AQ430" s="143">
        <v>0</v>
      </c>
      <c r="AR430" s="143">
        <v>0</v>
      </c>
      <c r="AS430" s="143">
        <v>0</v>
      </c>
      <c r="AT430" s="143">
        <v>0</v>
      </c>
      <c r="AU430" s="143">
        <v>0</v>
      </c>
      <c r="AV430" s="143">
        <v>0</v>
      </c>
      <c r="AW430" s="143">
        <v>0</v>
      </c>
      <c r="AX430" s="143">
        <v>0</v>
      </c>
      <c r="AY430" s="143">
        <v>0</v>
      </c>
      <c r="AZ430" s="143">
        <v>0</v>
      </c>
      <c r="BA430" s="143">
        <v>0</v>
      </c>
      <c r="BB430" s="143">
        <v>0</v>
      </c>
      <c r="BC430" s="143">
        <v>0</v>
      </c>
      <c r="BD430" s="143">
        <v>0</v>
      </c>
      <c r="BE430" s="143">
        <v>0</v>
      </c>
      <c r="BF430" s="143">
        <v>0</v>
      </c>
      <c r="BG430" s="143">
        <v>0</v>
      </c>
      <c r="BH430" s="143">
        <v>0</v>
      </c>
      <c r="BI430" s="143">
        <v>0</v>
      </c>
      <c r="BJ430" s="143">
        <v>0</v>
      </c>
      <c r="BK430" s="143">
        <v>0</v>
      </c>
      <c r="BL430" s="143">
        <v>0</v>
      </c>
      <c r="BM430" s="143">
        <v>0</v>
      </c>
      <c r="BN430" s="143">
        <v>0</v>
      </c>
      <c r="BO430" s="143">
        <v>0</v>
      </c>
    </row>
    <row r="431" spans="12:79" hidden="1" x14ac:dyDescent="0.3">
      <c r="L431" s="143">
        <v>0</v>
      </c>
      <c r="M431" s="143">
        <v>0</v>
      </c>
      <c r="N431" s="143">
        <v>0</v>
      </c>
      <c r="O431" s="143">
        <v>0</v>
      </c>
      <c r="P431" s="143">
        <v>0</v>
      </c>
      <c r="Q431" s="143">
        <v>0</v>
      </c>
      <c r="R431" s="143">
        <v>0</v>
      </c>
      <c r="S431" s="143">
        <v>0</v>
      </c>
      <c r="T431" s="143">
        <v>0</v>
      </c>
      <c r="U431" s="143">
        <v>0</v>
      </c>
      <c r="V431" s="143">
        <v>0</v>
      </c>
      <c r="W431" s="143">
        <v>0</v>
      </c>
      <c r="X431" s="143">
        <v>0</v>
      </c>
      <c r="Y431" s="143">
        <v>0</v>
      </c>
      <c r="Z431" s="143">
        <v>0</v>
      </c>
      <c r="AA431" s="143">
        <v>0</v>
      </c>
      <c r="AB431" s="143">
        <v>0</v>
      </c>
      <c r="AC431" s="143">
        <v>0</v>
      </c>
      <c r="AD431" s="143">
        <v>0</v>
      </c>
      <c r="AE431" s="143">
        <v>0</v>
      </c>
      <c r="AF431" s="143">
        <v>0</v>
      </c>
      <c r="AG431" s="143">
        <v>0</v>
      </c>
      <c r="AH431" s="143">
        <v>0</v>
      </c>
      <c r="AI431" s="143">
        <v>0</v>
      </c>
      <c r="AJ431" s="143">
        <v>0</v>
      </c>
      <c r="AK431" s="143">
        <v>0</v>
      </c>
      <c r="AL431" s="143">
        <v>0</v>
      </c>
      <c r="AM431" s="143">
        <v>0</v>
      </c>
      <c r="AN431" s="143">
        <v>0</v>
      </c>
      <c r="AO431" s="143">
        <v>0</v>
      </c>
      <c r="AP431" s="143">
        <v>0</v>
      </c>
      <c r="AQ431" s="143">
        <v>0</v>
      </c>
      <c r="AR431" s="143">
        <v>0</v>
      </c>
      <c r="AS431" s="143">
        <v>0</v>
      </c>
      <c r="AT431" s="143">
        <v>0</v>
      </c>
      <c r="AU431" s="143">
        <v>0</v>
      </c>
      <c r="AV431" s="143">
        <v>0</v>
      </c>
      <c r="AW431" s="143">
        <v>0</v>
      </c>
      <c r="AX431" s="143">
        <v>0</v>
      </c>
      <c r="AY431" s="143">
        <v>0</v>
      </c>
      <c r="AZ431" s="143">
        <v>0</v>
      </c>
      <c r="BA431" s="143">
        <v>0</v>
      </c>
      <c r="BB431" s="143">
        <v>0</v>
      </c>
      <c r="BC431" s="143">
        <v>0</v>
      </c>
      <c r="BD431" s="143">
        <v>0</v>
      </c>
      <c r="BE431" s="143">
        <v>0</v>
      </c>
      <c r="BF431" s="143">
        <v>0</v>
      </c>
      <c r="BG431" s="143">
        <v>0</v>
      </c>
      <c r="BH431" s="143">
        <v>0</v>
      </c>
      <c r="BI431" s="143">
        <v>0</v>
      </c>
      <c r="BJ431" s="143">
        <v>0</v>
      </c>
      <c r="BK431" s="143">
        <v>0</v>
      </c>
      <c r="BL431" s="143">
        <v>0</v>
      </c>
      <c r="BM431" s="143">
        <v>0</v>
      </c>
      <c r="BN431" s="143">
        <v>0</v>
      </c>
      <c r="BO431" s="143">
        <v>0</v>
      </c>
    </row>
    <row r="432" spans="12:79" hidden="1" x14ac:dyDescent="0.3"/>
    <row r="433" hidden="1" x14ac:dyDescent="0.3"/>
    <row r="434" hidden="1" x14ac:dyDescent="0.3"/>
    <row r="435" hidden="1" x14ac:dyDescent="0.3"/>
    <row r="436" hidden="1" x14ac:dyDescent="0.3"/>
    <row r="437" hidden="1" x14ac:dyDescent="0.3"/>
    <row r="438" hidden="1" x14ac:dyDescent="0.3"/>
  </sheetData>
  <mergeCells count="2">
    <mergeCell ref="G8:BT8"/>
    <mergeCell ref="BY8:EL8"/>
  </mergeCells>
  <pageMargins left="0.7" right="0.7" top="0.75" bottom="0.75" header="0.3" footer="0.3"/>
  <pageSetup scale="40"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Settings</vt:lpstr>
      <vt:lpstr>Summary</vt:lpstr>
      <vt:lpstr>Table 1</vt:lpstr>
      <vt:lpstr>Table 2 pg 1</vt:lpstr>
      <vt:lpstr>Table 2 pg 2</vt:lpstr>
      <vt:lpstr>Table 3 summary</vt:lpstr>
      <vt:lpstr>Table 3.1</vt:lpstr>
      <vt:lpstr>Table 3.2</vt:lpstr>
      <vt:lpstr>Table 3.3</vt:lpstr>
      <vt:lpstr>Table 3.4</vt:lpstr>
      <vt:lpstr>Table 4</vt:lpstr>
      <vt:lpstr>Table 5</vt:lpstr>
      <vt:lpstr>MyDay</vt:lpstr>
      <vt:lpstr>myFinYear</vt:lpstr>
      <vt:lpstr>MyHeading</vt:lpstr>
      <vt:lpstr>MymonthL</vt:lpstr>
      <vt:lpstr>myMonthS</vt:lpstr>
      <vt:lpstr>myPriorYear</vt:lpstr>
      <vt:lpstr>MyYear</vt:lpstr>
      <vt:lpstr>Summary!Print_Area</vt:lpstr>
      <vt:lpstr>'Table 1'!Print_Area</vt:lpstr>
      <vt:lpstr>'Table 2 pg 1'!Print_Area</vt:lpstr>
      <vt:lpstr>'Table 2 pg 2'!Print_Area</vt:lpstr>
      <vt:lpstr>'Table 3 summary'!Print_Area</vt:lpstr>
      <vt:lpstr>'Table 4'!Print_Area</vt:lpstr>
    </vt:vector>
  </TitlesOfParts>
  <Company>dse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Barend Lange</dc:creator>
  <cp:lastModifiedBy>Millicent Bereda</cp:lastModifiedBy>
  <cp:lastPrinted>2026-02-27T09:20:12Z</cp:lastPrinted>
  <dcterms:created xsi:type="dcterms:W3CDTF">2001-01-30T09:54:04Z</dcterms:created>
  <dcterms:modified xsi:type="dcterms:W3CDTF">2026-02-27T09:21:21Z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nsitivity">
    <vt:lpwstr>Personal</vt:lpwstr>
  </property>
</Properties>
</file>